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codeName="ThisWorkbook" defaultThemeVersion="124226"/>
  <mc:AlternateContent xmlns:mc="http://schemas.openxmlformats.org/markup-compatibility/2006">
    <mc:Choice Requires="x15">
      <x15ac:absPath xmlns:x15ac="http://schemas.microsoft.com/office/spreadsheetml/2010/11/ac" url="\\FILESERVER\project\継続案件\XX21_IBEC_WEBプログラムテスト\テスト、公開用Excel\テスト、公開用_Excel_ver2\公開用エクセル\#公開済\"/>
    </mc:Choice>
  </mc:AlternateContent>
  <bookViews>
    <workbookView xWindow="-15" yWindow="0" windowWidth="28110" windowHeight="5625" tabRatio="773"/>
  </bookViews>
  <sheets>
    <sheet name="ご使用に関して" sheetId="9" r:id="rId1"/>
    <sheet name="入力データと計算結果" sheetId="1" r:id="rId2"/>
    <sheet name="貼り付けシート（日別）" sheetId="2" r:id="rId3"/>
    <sheet name="貼り付けシート（時刻別）" sheetId="5" r:id="rId4"/>
    <sheet name="計算過程" sheetId="12" r:id="rId5"/>
    <sheet name="バックデータ一覧" sheetId="4" r:id="rId6"/>
    <sheet name="Version管理表" sheetId="10" r:id="rId7"/>
  </sheets>
  <calcPr calcId="171027"/>
</workbook>
</file>

<file path=xl/calcChain.xml><?xml version="1.0" encoding="utf-8"?>
<calcChain xmlns="http://schemas.openxmlformats.org/spreadsheetml/2006/main">
  <c r="CW372" i="12" l="1"/>
  <c r="CV372" i="12"/>
  <c r="CU372" i="12"/>
  <c r="CT372" i="12"/>
  <c r="CS372" i="12"/>
  <c r="CR372" i="12"/>
  <c r="CQ372" i="12"/>
  <c r="CW371" i="12"/>
  <c r="CV371" i="12"/>
  <c r="CU371" i="12"/>
  <c r="CT371" i="12"/>
  <c r="CS371" i="12"/>
  <c r="CR371" i="12"/>
  <c r="CQ371" i="12"/>
  <c r="CW370" i="12"/>
  <c r="CV370" i="12"/>
  <c r="CU370" i="12"/>
  <c r="CT370" i="12"/>
  <c r="CS370" i="12"/>
  <c r="CR370" i="12"/>
  <c r="CQ370" i="12"/>
  <c r="CW369" i="12"/>
  <c r="CV369" i="12"/>
  <c r="CU369" i="12"/>
  <c r="CT369" i="12"/>
  <c r="CS369" i="12"/>
  <c r="CR369" i="12"/>
  <c r="CQ369" i="12"/>
  <c r="CW368" i="12"/>
  <c r="CV368" i="12"/>
  <c r="CU368" i="12"/>
  <c r="CT368" i="12"/>
  <c r="CS368" i="12"/>
  <c r="CR368" i="12"/>
  <c r="CQ368" i="12"/>
  <c r="CW367" i="12"/>
  <c r="CV367" i="12"/>
  <c r="CU367" i="12"/>
  <c r="CT367" i="12"/>
  <c r="CS367" i="12"/>
  <c r="CR367" i="12"/>
  <c r="CQ367" i="12"/>
  <c r="CW366" i="12"/>
  <c r="CV366" i="12"/>
  <c r="CU366" i="12"/>
  <c r="CT366" i="12"/>
  <c r="CS366" i="12"/>
  <c r="CR366" i="12"/>
  <c r="CQ366" i="12"/>
  <c r="CW365" i="12"/>
  <c r="CV365" i="12"/>
  <c r="CU365" i="12"/>
  <c r="CT365" i="12"/>
  <c r="CS365" i="12"/>
  <c r="CR365" i="12"/>
  <c r="CQ365" i="12"/>
  <c r="CW364" i="12"/>
  <c r="CV364" i="12"/>
  <c r="CU364" i="12"/>
  <c r="CT364" i="12"/>
  <c r="CS364" i="12"/>
  <c r="CR364" i="12"/>
  <c r="CQ364" i="12"/>
  <c r="CW363" i="12"/>
  <c r="CV363" i="12"/>
  <c r="CU363" i="12"/>
  <c r="CT363" i="12"/>
  <c r="CS363" i="12"/>
  <c r="CR363" i="12"/>
  <c r="CQ363" i="12"/>
  <c r="CW362" i="12"/>
  <c r="CV362" i="12"/>
  <c r="CU362" i="12"/>
  <c r="CT362" i="12"/>
  <c r="CS362" i="12"/>
  <c r="CR362" i="12"/>
  <c r="CQ362" i="12"/>
  <c r="CW361" i="12"/>
  <c r="CV361" i="12"/>
  <c r="CU361" i="12"/>
  <c r="CT361" i="12"/>
  <c r="CS361" i="12"/>
  <c r="CR361" i="12"/>
  <c r="CQ361" i="12"/>
  <c r="CW360" i="12"/>
  <c r="CV360" i="12"/>
  <c r="CU360" i="12"/>
  <c r="CT360" i="12"/>
  <c r="CS360" i="12"/>
  <c r="CR360" i="12"/>
  <c r="CQ360" i="12"/>
  <c r="CW359" i="12"/>
  <c r="CV359" i="12"/>
  <c r="CU359" i="12"/>
  <c r="CT359" i="12"/>
  <c r="CS359" i="12"/>
  <c r="CR359" i="12"/>
  <c r="CQ359" i="12"/>
  <c r="CW358" i="12"/>
  <c r="CV358" i="12"/>
  <c r="CU358" i="12"/>
  <c r="CT358" i="12"/>
  <c r="CS358" i="12"/>
  <c r="CR358" i="12"/>
  <c r="CQ358" i="12"/>
  <c r="CW357" i="12"/>
  <c r="CV357" i="12"/>
  <c r="CU357" i="12"/>
  <c r="CT357" i="12"/>
  <c r="CS357" i="12"/>
  <c r="CR357" i="12"/>
  <c r="CQ357" i="12"/>
  <c r="CW356" i="12"/>
  <c r="CV356" i="12"/>
  <c r="CU356" i="12"/>
  <c r="CT356" i="12"/>
  <c r="CS356" i="12"/>
  <c r="CR356" i="12"/>
  <c r="CQ356" i="12"/>
  <c r="CW355" i="12"/>
  <c r="CV355" i="12"/>
  <c r="CU355" i="12"/>
  <c r="CT355" i="12"/>
  <c r="CS355" i="12"/>
  <c r="CR355" i="12"/>
  <c r="CQ355" i="12"/>
  <c r="CW354" i="12"/>
  <c r="CV354" i="12"/>
  <c r="CU354" i="12"/>
  <c r="CT354" i="12"/>
  <c r="CS354" i="12"/>
  <c r="CR354" i="12"/>
  <c r="CQ354" i="12"/>
  <c r="CW353" i="12"/>
  <c r="CV353" i="12"/>
  <c r="CU353" i="12"/>
  <c r="CT353" i="12"/>
  <c r="CS353" i="12"/>
  <c r="CR353" i="12"/>
  <c r="CQ353" i="12"/>
  <c r="CW352" i="12"/>
  <c r="CV352" i="12"/>
  <c r="CU352" i="12"/>
  <c r="CT352" i="12"/>
  <c r="CS352" i="12"/>
  <c r="CR352" i="12"/>
  <c r="CQ352" i="12"/>
  <c r="CW351" i="12"/>
  <c r="CV351" i="12"/>
  <c r="CU351" i="12"/>
  <c r="CT351" i="12"/>
  <c r="CS351" i="12"/>
  <c r="CR351" i="12"/>
  <c r="CQ351" i="12"/>
  <c r="CW350" i="12"/>
  <c r="CV350" i="12"/>
  <c r="CU350" i="12"/>
  <c r="CT350" i="12"/>
  <c r="CS350" i="12"/>
  <c r="CR350" i="12"/>
  <c r="CQ350" i="12"/>
  <c r="CW349" i="12"/>
  <c r="CV349" i="12"/>
  <c r="CU349" i="12"/>
  <c r="CT349" i="12"/>
  <c r="CS349" i="12"/>
  <c r="CR349" i="12"/>
  <c r="CQ349" i="12"/>
  <c r="CW348" i="12"/>
  <c r="CV348" i="12"/>
  <c r="CU348" i="12"/>
  <c r="CT348" i="12"/>
  <c r="CS348" i="12"/>
  <c r="CR348" i="12"/>
  <c r="CQ348" i="12"/>
  <c r="CW347" i="12"/>
  <c r="CV347" i="12"/>
  <c r="CU347" i="12"/>
  <c r="CT347" i="12"/>
  <c r="CS347" i="12"/>
  <c r="CR347" i="12"/>
  <c r="CQ347" i="12"/>
  <c r="CW346" i="12"/>
  <c r="CV346" i="12"/>
  <c r="CU346" i="12"/>
  <c r="CT346" i="12"/>
  <c r="CS346" i="12"/>
  <c r="CR346" i="12"/>
  <c r="CQ346" i="12"/>
  <c r="CW345" i="12"/>
  <c r="CV345" i="12"/>
  <c r="CU345" i="12"/>
  <c r="CT345" i="12"/>
  <c r="CS345" i="12"/>
  <c r="CR345" i="12"/>
  <c r="CQ345" i="12"/>
  <c r="CW344" i="12"/>
  <c r="CV344" i="12"/>
  <c r="CU344" i="12"/>
  <c r="CT344" i="12"/>
  <c r="CS344" i="12"/>
  <c r="CR344" i="12"/>
  <c r="CQ344" i="12"/>
  <c r="CW343" i="12"/>
  <c r="CV343" i="12"/>
  <c r="CU343" i="12"/>
  <c r="CT343" i="12"/>
  <c r="CS343" i="12"/>
  <c r="CR343" i="12"/>
  <c r="CQ343" i="12"/>
  <c r="CW342" i="12"/>
  <c r="CV342" i="12"/>
  <c r="CU342" i="12"/>
  <c r="CT342" i="12"/>
  <c r="CS342" i="12"/>
  <c r="CR342" i="12"/>
  <c r="CQ342" i="12"/>
  <c r="CW341" i="12"/>
  <c r="CV341" i="12"/>
  <c r="CU341" i="12"/>
  <c r="CT341" i="12"/>
  <c r="CS341" i="12"/>
  <c r="CR341" i="12"/>
  <c r="CQ341" i="12"/>
  <c r="CW340" i="12"/>
  <c r="CV340" i="12"/>
  <c r="CU340" i="12"/>
  <c r="CT340" i="12"/>
  <c r="CS340" i="12"/>
  <c r="CR340" i="12"/>
  <c r="CQ340" i="12"/>
  <c r="CW339" i="12"/>
  <c r="CV339" i="12"/>
  <c r="CU339" i="12"/>
  <c r="CT339" i="12"/>
  <c r="CS339" i="12"/>
  <c r="CR339" i="12"/>
  <c r="CQ339" i="12"/>
  <c r="CW338" i="12"/>
  <c r="CV338" i="12"/>
  <c r="CU338" i="12"/>
  <c r="CT338" i="12"/>
  <c r="CS338" i="12"/>
  <c r="CR338" i="12"/>
  <c r="CQ338" i="12"/>
  <c r="CW337" i="12"/>
  <c r="CV337" i="12"/>
  <c r="CU337" i="12"/>
  <c r="CT337" i="12"/>
  <c r="CS337" i="12"/>
  <c r="CR337" i="12"/>
  <c r="CQ337" i="12"/>
  <c r="CW336" i="12"/>
  <c r="CV336" i="12"/>
  <c r="CU336" i="12"/>
  <c r="CT336" i="12"/>
  <c r="CS336" i="12"/>
  <c r="CR336" i="12"/>
  <c r="CQ336" i="12"/>
  <c r="CW335" i="12"/>
  <c r="CV335" i="12"/>
  <c r="CU335" i="12"/>
  <c r="CT335" i="12"/>
  <c r="CS335" i="12"/>
  <c r="CR335" i="12"/>
  <c r="CQ335" i="12"/>
  <c r="CW334" i="12"/>
  <c r="CV334" i="12"/>
  <c r="CU334" i="12"/>
  <c r="CT334" i="12"/>
  <c r="CS334" i="12"/>
  <c r="CR334" i="12"/>
  <c r="CQ334" i="12"/>
  <c r="CW333" i="12"/>
  <c r="CV333" i="12"/>
  <c r="CU333" i="12"/>
  <c r="CT333" i="12"/>
  <c r="CS333" i="12"/>
  <c r="CR333" i="12"/>
  <c r="CQ333" i="12"/>
  <c r="CW332" i="12"/>
  <c r="CV332" i="12"/>
  <c r="CU332" i="12"/>
  <c r="CT332" i="12"/>
  <c r="CS332" i="12"/>
  <c r="CR332" i="12"/>
  <c r="CQ332" i="12"/>
  <c r="CW331" i="12"/>
  <c r="CV331" i="12"/>
  <c r="CU331" i="12"/>
  <c r="CT331" i="12"/>
  <c r="CS331" i="12"/>
  <c r="CR331" i="12"/>
  <c r="CQ331" i="12"/>
  <c r="CW330" i="12"/>
  <c r="CV330" i="12"/>
  <c r="CU330" i="12"/>
  <c r="CT330" i="12"/>
  <c r="CS330" i="12"/>
  <c r="CR330" i="12"/>
  <c r="CQ330" i="12"/>
  <c r="CW329" i="12"/>
  <c r="CV329" i="12"/>
  <c r="CU329" i="12"/>
  <c r="CT329" i="12"/>
  <c r="CS329" i="12"/>
  <c r="CR329" i="12"/>
  <c r="CQ329" i="12"/>
  <c r="CW328" i="12"/>
  <c r="CV328" i="12"/>
  <c r="CU328" i="12"/>
  <c r="CT328" i="12"/>
  <c r="CS328" i="12"/>
  <c r="CR328" i="12"/>
  <c r="CQ328" i="12"/>
  <c r="CW327" i="12"/>
  <c r="CV327" i="12"/>
  <c r="CU327" i="12"/>
  <c r="CT327" i="12"/>
  <c r="CS327" i="12"/>
  <c r="CR327" i="12"/>
  <c r="CQ327" i="12"/>
  <c r="CW326" i="12"/>
  <c r="CV326" i="12"/>
  <c r="CU326" i="12"/>
  <c r="CT326" i="12"/>
  <c r="CS326" i="12"/>
  <c r="CR326" i="12"/>
  <c r="CQ326" i="12"/>
  <c r="CW325" i="12"/>
  <c r="CV325" i="12"/>
  <c r="CU325" i="12"/>
  <c r="CT325" i="12"/>
  <c r="CS325" i="12"/>
  <c r="CR325" i="12"/>
  <c r="CQ325" i="12"/>
  <c r="CW324" i="12"/>
  <c r="CV324" i="12"/>
  <c r="CU324" i="12"/>
  <c r="CT324" i="12"/>
  <c r="CS324" i="12"/>
  <c r="CR324" i="12"/>
  <c r="CQ324" i="12"/>
  <c r="CW323" i="12"/>
  <c r="CV323" i="12"/>
  <c r="CU323" i="12"/>
  <c r="CT323" i="12"/>
  <c r="CS323" i="12"/>
  <c r="CR323" i="12"/>
  <c r="CQ323" i="12"/>
  <c r="CW322" i="12"/>
  <c r="CV322" i="12"/>
  <c r="CU322" i="12"/>
  <c r="CT322" i="12"/>
  <c r="CS322" i="12"/>
  <c r="CR322" i="12"/>
  <c r="CQ322" i="12"/>
  <c r="CW321" i="12"/>
  <c r="CV321" i="12"/>
  <c r="CU321" i="12"/>
  <c r="CT321" i="12"/>
  <c r="CS321" i="12"/>
  <c r="CR321" i="12"/>
  <c r="CQ321" i="12"/>
  <c r="CW320" i="12"/>
  <c r="CV320" i="12"/>
  <c r="CU320" i="12"/>
  <c r="CT320" i="12"/>
  <c r="CS320" i="12"/>
  <c r="CR320" i="12"/>
  <c r="CQ320" i="12"/>
  <c r="CW319" i="12"/>
  <c r="CV319" i="12"/>
  <c r="CU319" i="12"/>
  <c r="CT319" i="12"/>
  <c r="CS319" i="12"/>
  <c r="CR319" i="12"/>
  <c r="CQ319" i="12"/>
  <c r="CW318" i="12"/>
  <c r="CV318" i="12"/>
  <c r="CU318" i="12"/>
  <c r="CT318" i="12"/>
  <c r="CS318" i="12"/>
  <c r="CR318" i="12"/>
  <c r="CQ318" i="12"/>
  <c r="CW317" i="12"/>
  <c r="CV317" i="12"/>
  <c r="CU317" i="12"/>
  <c r="CT317" i="12"/>
  <c r="CS317" i="12"/>
  <c r="CR317" i="12"/>
  <c r="CQ317" i="12"/>
  <c r="CW316" i="12"/>
  <c r="CV316" i="12"/>
  <c r="CU316" i="12"/>
  <c r="CT316" i="12"/>
  <c r="CS316" i="12"/>
  <c r="CR316" i="12"/>
  <c r="CQ316" i="12"/>
  <c r="CW315" i="12"/>
  <c r="CV315" i="12"/>
  <c r="CU315" i="12"/>
  <c r="CT315" i="12"/>
  <c r="CS315" i="12"/>
  <c r="CR315" i="12"/>
  <c r="CQ315" i="12"/>
  <c r="CW314" i="12"/>
  <c r="CV314" i="12"/>
  <c r="CU314" i="12"/>
  <c r="CT314" i="12"/>
  <c r="CS314" i="12"/>
  <c r="CR314" i="12"/>
  <c r="CQ314" i="12"/>
  <c r="CW313" i="12"/>
  <c r="CV313" i="12"/>
  <c r="CU313" i="12"/>
  <c r="CT313" i="12"/>
  <c r="CS313" i="12"/>
  <c r="CR313" i="12"/>
  <c r="CQ313" i="12"/>
  <c r="CW312" i="12"/>
  <c r="CV312" i="12"/>
  <c r="CU312" i="12"/>
  <c r="CT312" i="12"/>
  <c r="CS312" i="12"/>
  <c r="CR312" i="12"/>
  <c r="CQ312" i="12"/>
  <c r="CW311" i="12"/>
  <c r="CV311" i="12"/>
  <c r="CU311" i="12"/>
  <c r="CT311" i="12"/>
  <c r="CS311" i="12"/>
  <c r="CR311" i="12"/>
  <c r="CQ311" i="12"/>
  <c r="CW310" i="12"/>
  <c r="CV310" i="12"/>
  <c r="CU310" i="12"/>
  <c r="CT310" i="12"/>
  <c r="CS310" i="12"/>
  <c r="CR310" i="12"/>
  <c r="CQ310" i="12"/>
  <c r="CW309" i="12"/>
  <c r="CV309" i="12"/>
  <c r="CU309" i="12"/>
  <c r="CT309" i="12"/>
  <c r="CS309" i="12"/>
  <c r="CR309" i="12"/>
  <c r="CQ309" i="12"/>
  <c r="CW308" i="12"/>
  <c r="CV308" i="12"/>
  <c r="CU308" i="12"/>
  <c r="CT308" i="12"/>
  <c r="CS308" i="12"/>
  <c r="CR308" i="12"/>
  <c r="CQ308" i="12"/>
  <c r="CW307" i="12"/>
  <c r="CV307" i="12"/>
  <c r="CU307" i="12"/>
  <c r="CT307" i="12"/>
  <c r="CS307" i="12"/>
  <c r="CR307" i="12"/>
  <c r="CQ307" i="12"/>
  <c r="CW306" i="12"/>
  <c r="CV306" i="12"/>
  <c r="CU306" i="12"/>
  <c r="CT306" i="12"/>
  <c r="CS306" i="12"/>
  <c r="CR306" i="12"/>
  <c r="CQ306" i="12"/>
  <c r="CW305" i="12"/>
  <c r="CV305" i="12"/>
  <c r="CU305" i="12"/>
  <c r="CT305" i="12"/>
  <c r="CS305" i="12"/>
  <c r="CR305" i="12"/>
  <c r="CQ305" i="12"/>
  <c r="CW304" i="12"/>
  <c r="CV304" i="12"/>
  <c r="CU304" i="12"/>
  <c r="CT304" i="12"/>
  <c r="CS304" i="12"/>
  <c r="CR304" i="12"/>
  <c r="CQ304" i="12"/>
  <c r="CW303" i="12"/>
  <c r="CV303" i="12"/>
  <c r="CU303" i="12"/>
  <c r="CT303" i="12"/>
  <c r="CS303" i="12"/>
  <c r="CR303" i="12"/>
  <c r="CQ303" i="12"/>
  <c r="CW302" i="12"/>
  <c r="CV302" i="12"/>
  <c r="CU302" i="12"/>
  <c r="CT302" i="12"/>
  <c r="CS302" i="12"/>
  <c r="CR302" i="12"/>
  <c r="CQ302" i="12"/>
  <c r="CW301" i="12"/>
  <c r="CV301" i="12"/>
  <c r="CU301" i="12"/>
  <c r="CT301" i="12"/>
  <c r="CS301" i="12"/>
  <c r="CR301" i="12"/>
  <c r="CQ301" i="12"/>
  <c r="CW300" i="12"/>
  <c r="CV300" i="12"/>
  <c r="CU300" i="12"/>
  <c r="CT300" i="12"/>
  <c r="CS300" i="12"/>
  <c r="CR300" i="12"/>
  <c r="CQ300" i="12"/>
  <c r="CW299" i="12"/>
  <c r="CV299" i="12"/>
  <c r="CU299" i="12"/>
  <c r="CT299" i="12"/>
  <c r="CS299" i="12"/>
  <c r="CR299" i="12"/>
  <c r="CQ299" i="12"/>
  <c r="CW298" i="12"/>
  <c r="CV298" i="12"/>
  <c r="CU298" i="12"/>
  <c r="CT298" i="12"/>
  <c r="CS298" i="12"/>
  <c r="CR298" i="12"/>
  <c r="CQ298" i="12"/>
  <c r="CW297" i="12"/>
  <c r="CV297" i="12"/>
  <c r="CU297" i="12"/>
  <c r="CT297" i="12"/>
  <c r="CS297" i="12"/>
  <c r="CR297" i="12"/>
  <c r="CQ297" i="12"/>
  <c r="CW296" i="12"/>
  <c r="CV296" i="12"/>
  <c r="CU296" i="12"/>
  <c r="CT296" i="12"/>
  <c r="CS296" i="12"/>
  <c r="CR296" i="12"/>
  <c r="CQ296" i="12"/>
  <c r="CW295" i="12"/>
  <c r="CV295" i="12"/>
  <c r="CU295" i="12"/>
  <c r="CT295" i="12"/>
  <c r="CS295" i="12"/>
  <c r="CR295" i="12"/>
  <c r="CQ295" i="12"/>
  <c r="CW294" i="12"/>
  <c r="CV294" i="12"/>
  <c r="CU294" i="12"/>
  <c r="CT294" i="12"/>
  <c r="CS294" i="12"/>
  <c r="CR294" i="12"/>
  <c r="CQ294" i="12"/>
  <c r="CW293" i="12"/>
  <c r="CV293" i="12"/>
  <c r="CU293" i="12"/>
  <c r="CT293" i="12"/>
  <c r="CS293" i="12"/>
  <c r="CR293" i="12"/>
  <c r="CQ293" i="12"/>
  <c r="CW292" i="12"/>
  <c r="CV292" i="12"/>
  <c r="CU292" i="12"/>
  <c r="CT292" i="12"/>
  <c r="CS292" i="12"/>
  <c r="CR292" i="12"/>
  <c r="CQ292" i="12"/>
  <c r="CW291" i="12"/>
  <c r="CV291" i="12"/>
  <c r="CU291" i="12"/>
  <c r="CT291" i="12"/>
  <c r="CS291" i="12"/>
  <c r="CR291" i="12"/>
  <c r="CQ291" i="12"/>
  <c r="CW290" i="12"/>
  <c r="CV290" i="12"/>
  <c r="CU290" i="12"/>
  <c r="CT290" i="12"/>
  <c r="CS290" i="12"/>
  <c r="CR290" i="12"/>
  <c r="CQ290" i="12"/>
  <c r="CW289" i="12"/>
  <c r="CV289" i="12"/>
  <c r="CU289" i="12"/>
  <c r="CT289" i="12"/>
  <c r="CS289" i="12"/>
  <c r="CR289" i="12"/>
  <c r="CQ289" i="12"/>
  <c r="CW288" i="12"/>
  <c r="CV288" i="12"/>
  <c r="CU288" i="12"/>
  <c r="CT288" i="12"/>
  <c r="CS288" i="12"/>
  <c r="CR288" i="12"/>
  <c r="CQ288" i="12"/>
  <c r="CW287" i="12"/>
  <c r="CV287" i="12"/>
  <c r="CU287" i="12"/>
  <c r="CT287" i="12"/>
  <c r="CS287" i="12"/>
  <c r="CR287" i="12"/>
  <c r="CQ287" i="12"/>
  <c r="CW286" i="12"/>
  <c r="CV286" i="12"/>
  <c r="CU286" i="12"/>
  <c r="CT286" i="12"/>
  <c r="CS286" i="12"/>
  <c r="CR286" i="12"/>
  <c r="CQ286" i="12"/>
  <c r="CW285" i="12"/>
  <c r="CV285" i="12"/>
  <c r="CU285" i="12"/>
  <c r="CT285" i="12"/>
  <c r="CS285" i="12"/>
  <c r="CR285" i="12"/>
  <c r="CQ285" i="12"/>
  <c r="CW284" i="12"/>
  <c r="CV284" i="12"/>
  <c r="CU284" i="12"/>
  <c r="CT284" i="12"/>
  <c r="CS284" i="12"/>
  <c r="CR284" i="12"/>
  <c r="CQ284" i="12"/>
  <c r="CW283" i="12"/>
  <c r="CV283" i="12"/>
  <c r="CU283" i="12"/>
  <c r="CT283" i="12"/>
  <c r="CS283" i="12"/>
  <c r="CR283" i="12"/>
  <c r="CQ283" i="12"/>
  <c r="CW282" i="12"/>
  <c r="CV282" i="12"/>
  <c r="CU282" i="12"/>
  <c r="CT282" i="12"/>
  <c r="CS282" i="12"/>
  <c r="CR282" i="12"/>
  <c r="CQ282" i="12"/>
  <c r="CW281" i="12"/>
  <c r="CV281" i="12"/>
  <c r="CU281" i="12"/>
  <c r="CT281" i="12"/>
  <c r="CS281" i="12"/>
  <c r="CR281" i="12"/>
  <c r="CQ281" i="12"/>
  <c r="CW280" i="12"/>
  <c r="CV280" i="12"/>
  <c r="CU280" i="12"/>
  <c r="CT280" i="12"/>
  <c r="CS280" i="12"/>
  <c r="CR280" i="12"/>
  <c r="CQ280" i="12"/>
  <c r="CW279" i="12"/>
  <c r="CV279" i="12"/>
  <c r="CU279" i="12"/>
  <c r="CT279" i="12"/>
  <c r="CS279" i="12"/>
  <c r="CR279" i="12"/>
  <c r="CQ279" i="12"/>
  <c r="CW278" i="12"/>
  <c r="CV278" i="12"/>
  <c r="CU278" i="12"/>
  <c r="CT278" i="12"/>
  <c r="CS278" i="12"/>
  <c r="CR278" i="12"/>
  <c r="CQ278" i="12"/>
  <c r="CW277" i="12"/>
  <c r="CV277" i="12"/>
  <c r="CU277" i="12"/>
  <c r="CT277" i="12"/>
  <c r="CS277" i="12"/>
  <c r="CR277" i="12"/>
  <c r="CQ277" i="12"/>
  <c r="CW276" i="12"/>
  <c r="CV276" i="12"/>
  <c r="CU276" i="12"/>
  <c r="CT276" i="12"/>
  <c r="CS276" i="12"/>
  <c r="CR276" i="12"/>
  <c r="CQ276" i="12"/>
  <c r="CW275" i="12"/>
  <c r="CV275" i="12"/>
  <c r="CU275" i="12"/>
  <c r="CT275" i="12"/>
  <c r="CS275" i="12"/>
  <c r="CR275" i="12"/>
  <c r="CQ275" i="12"/>
  <c r="CW274" i="12"/>
  <c r="CV274" i="12"/>
  <c r="CU274" i="12"/>
  <c r="CT274" i="12"/>
  <c r="CS274" i="12"/>
  <c r="CR274" i="12"/>
  <c r="CQ274" i="12"/>
  <c r="CW273" i="12"/>
  <c r="CV273" i="12"/>
  <c r="CU273" i="12"/>
  <c r="CT273" i="12"/>
  <c r="CS273" i="12"/>
  <c r="CR273" i="12"/>
  <c r="CQ273" i="12"/>
  <c r="CW272" i="12"/>
  <c r="CV272" i="12"/>
  <c r="CU272" i="12"/>
  <c r="CT272" i="12"/>
  <c r="CS272" i="12"/>
  <c r="CR272" i="12"/>
  <c r="CQ272" i="12"/>
  <c r="CW271" i="12"/>
  <c r="CV271" i="12"/>
  <c r="CU271" i="12"/>
  <c r="CT271" i="12"/>
  <c r="CS271" i="12"/>
  <c r="CR271" i="12"/>
  <c r="CQ271" i="12"/>
  <c r="CW270" i="12"/>
  <c r="CV270" i="12"/>
  <c r="CU270" i="12"/>
  <c r="CT270" i="12"/>
  <c r="CS270" i="12"/>
  <c r="CR270" i="12"/>
  <c r="CQ270" i="12"/>
  <c r="CW269" i="12"/>
  <c r="CV269" i="12"/>
  <c r="CU269" i="12"/>
  <c r="CT269" i="12"/>
  <c r="CS269" i="12"/>
  <c r="CR269" i="12"/>
  <c r="CQ269" i="12"/>
  <c r="CW268" i="12"/>
  <c r="CV268" i="12"/>
  <c r="CU268" i="12"/>
  <c r="CT268" i="12"/>
  <c r="CS268" i="12"/>
  <c r="CR268" i="12"/>
  <c r="CQ268" i="12"/>
  <c r="CW267" i="12"/>
  <c r="CV267" i="12"/>
  <c r="CU267" i="12"/>
  <c r="CT267" i="12"/>
  <c r="CS267" i="12"/>
  <c r="CR267" i="12"/>
  <c r="CQ267" i="12"/>
  <c r="CW266" i="12"/>
  <c r="CV266" i="12"/>
  <c r="CU266" i="12"/>
  <c r="CT266" i="12"/>
  <c r="CS266" i="12"/>
  <c r="CR266" i="12"/>
  <c r="CQ266" i="12"/>
  <c r="CW265" i="12"/>
  <c r="CV265" i="12"/>
  <c r="CU265" i="12"/>
  <c r="CT265" i="12"/>
  <c r="CS265" i="12"/>
  <c r="CR265" i="12"/>
  <c r="CQ265" i="12"/>
  <c r="CW264" i="12"/>
  <c r="CV264" i="12"/>
  <c r="CU264" i="12"/>
  <c r="CT264" i="12"/>
  <c r="CS264" i="12"/>
  <c r="CR264" i="12"/>
  <c r="CQ264" i="12"/>
  <c r="CW263" i="12"/>
  <c r="CV263" i="12"/>
  <c r="CU263" i="12"/>
  <c r="CT263" i="12"/>
  <c r="CS263" i="12"/>
  <c r="CR263" i="12"/>
  <c r="CQ263" i="12"/>
  <c r="CW262" i="12"/>
  <c r="CV262" i="12"/>
  <c r="CU262" i="12"/>
  <c r="CT262" i="12"/>
  <c r="CS262" i="12"/>
  <c r="CR262" i="12"/>
  <c r="CQ262" i="12"/>
  <c r="CW261" i="12"/>
  <c r="CV261" i="12"/>
  <c r="CU261" i="12"/>
  <c r="CT261" i="12"/>
  <c r="CS261" i="12"/>
  <c r="CR261" i="12"/>
  <c r="CQ261" i="12"/>
  <c r="CW260" i="12"/>
  <c r="CV260" i="12"/>
  <c r="CU260" i="12"/>
  <c r="CT260" i="12"/>
  <c r="CS260" i="12"/>
  <c r="CR260" i="12"/>
  <c r="CQ260" i="12"/>
  <c r="CW259" i="12"/>
  <c r="CV259" i="12"/>
  <c r="CU259" i="12"/>
  <c r="CT259" i="12"/>
  <c r="CS259" i="12"/>
  <c r="CR259" i="12"/>
  <c r="CQ259" i="12"/>
  <c r="CW258" i="12"/>
  <c r="CV258" i="12"/>
  <c r="CU258" i="12"/>
  <c r="CT258" i="12"/>
  <c r="CS258" i="12"/>
  <c r="CR258" i="12"/>
  <c r="CQ258" i="12"/>
  <c r="CW257" i="12"/>
  <c r="CV257" i="12"/>
  <c r="CU257" i="12"/>
  <c r="CT257" i="12"/>
  <c r="CS257" i="12"/>
  <c r="CR257" i="12"/>
  <c r="CQ257" i="12"/>
  <c r="CW256" i="12"/>
  <c r="CV256" i="12"/>
  <c r="CU256" i="12"/>
  <c r="CT256" i="12"/>
  <c r="CS256" i="12"/>
  <c r="CR256" i="12"/>
  <c r="CQ256" i="12"/>
  <c r="CW255" i="12"/>
  <c r="CV255" i="12"/>
  <c r="CU255" i="12"/>
  <c r="CT255" i="12"/>
  <c r="CS255" i="12"/>
  <c r="CR255" i="12"/>
  <c r="CQ255" i="12"/>
  <c r="CW254" i="12"/>
  <c r="CV254" i="12"/>
  <c r="CU254" i="12"/>
  <c r="CT254" i="12"/>
  <c r="CS254" i="12"/>
  <c r="CR254" i="12"/>
  <c r="CQ254" i="12"/>
  <c r="CW253" i="12"/>
  <c r="CV253" i="12"/>
  <c r="CU253" i="12"/>
  <c r="CT253" i="12"/>
  <c r="CS253" i="12"/>
  <c r="CR253" i="12"/>
  <c r="CQ253" i="12"/>
  <c r="CW252" i="12"/>
  <c r="CV252" i="12"/>
  <c r="CU252" i="12"/>
  <c r="CT252" i="12"/>
  <c r="CS252" i="12"/>
  <c r="CR252" i="12"/>
  <c r="CQ252" i="12"/>
  <c r="CW251" i="12"/>
  <c r="CV251" i="12"/>
  <c r="CU251" i="12"/>
  <c r="CT251" i="12"/>
  <c r="CS251" i="12"/>
  <c r="CR251" i="12"/>
  <c r="CQ251" i="12"/>
  <c r="CW250" i="12"/>
  <c r="CV250" i="12"/>
  <c r="CU250" i="12"/>
  <c r="CT250" i="12"/>
  <c r="CS250" i="12"/>
  <c r="CR250" i="12"/>
  <c r="CQ250" i="12"/>
  <c r="CW249" i="12"/>
  <c r="CV249" i="12"/>
  <c r="CU249" i="12"/>
  <c r="CT249" i="12"/>
  <c r="CS249" i="12"/>
  <c r="CR249" i="12"/>
  <c r="CQ249" i="12"/>
  <c r="CW248" i="12"/>
  <c r="CV248" i="12"/>
  <c r="CU248" i="12"/>
  <c r="CT248" i="12"/>
  <c r="CS248" i="12"/>
  <c r="CR248" i="12"/>
  <c r="CQ248" i="12"/>
  <c r="CW247" i="12"/>
  <c r="CV247" i="12"/>
  <c r="CU247" i="12"/>
  <c r="CT247" i="12"/>
  <c r="CS247" i="12"/>
  <c r="CR247" i="12"/>
  <c r="CQ247" i="12"/>
  <c r="CW246" i="12"/>
  <c r="CV246" i="12"/>
  <c r="CU246" i="12"/>
  <c r="CT246" i="12"/>
  <c r="CS246" i="12"/>
  <c r="CR246" i="12"/>
  <c r="CQ246" i="12"/>
  <c r="CW245" i="12"/>
  <c r="CV245" i="12"/>
  <c r="CU245" i="12"/>
  <c r="CT245" i="12"/>
  <c r="CS245" i="12"/>
  <c r="CR245" i="12"/>
  <c r="CQ245" i="12"/>
  <c r="CW244" i="12"/>
  <c r="CV244" i="12"/>
  <c r="CU244" i="12"/>
  <c r="CT244" i="12"/>
  <c r="CS244" i="12"/>
  <c r="CR244" i="12"/>
  <c r="CQ244" i="12"/>
  <c r="CW243" i="12"/>
  <c r="CV243" i="12"/>
  <c r="CU243" i="12"/>
  <c r="CT243" i="12"/>
  <c r="CS243" i="12"/>
  <c r="CR243" i="12"/>
  <c r="CQ243" i="12"/>
  <c r="CW242" i="12"/>
  <c r="CV242" i="12"/>
  <c r="CU242" i="12"/>
  <c r="CT242" i="12"/>
  <c r="CS242" i="12"/>
  <c r="CR242" i="12"/>
  <c r="CQ242" i="12"/>
  <c r="CW241" i="12"/>
  <c r="CV241" i="12"/>
  <c r="CU241" i="12"/>
  <c r="CT241" i="12"/>
  <c r="CS241" i="12"/>
  <c r="CR241" i="12"/>
  <c r="CQ241" i="12"/>
  <c r="CW240" i="12"/>
  <c r="CV240" i="12"/>
  <c r="CU240" i="12"/>
  <c r="CT240" i="12"/>
  <c r="CS240" i="12"/>
  <c r="CR240" i="12"/>
  <c r="CQ240" i="12"/>
  <c r="CW239" i="12"/>
  <c r="CV239" i="12"/>
  <c r="CU239" i="12"/>
  <c r="CT239" i="12"/>
  <c r="CS239" i="12"/>
  <c r="CR239" i="12"/>
  <c r="CQ239" i="12"/>
  <c r="CW238" i="12"/>
  <c r="CV238" i="12"/>
  <c r="CU238" i="12"/>
  <c r="CT238" i="12"/>
  <c r="CS238" i="12"/>
  <c r="CR238" i="12"/>
  <c r="CQ238" i="12"/>
  <c r="CW237" i="12"/>
  <c r="CV237" i="12"/>
  <c r="CU237" i="12"/>
  <c r="CT237" i="12"/>
  <c r="CS237" i="12"/>
  <c r="CR237" i="12"/>
  <c r="CQ237" i="12"/>
  <c r="CW236" i="12"/>
  <c r="CV236" i="12"/>
  <c r="CU236" i="12"/>
  <c r="CT236" i="12"/>
  <c r="CS236" i="12"/>
  <c r="CR236" i="12"/>
  <c r="CQ236" i="12"/>
  <c r="CW235" i="12"/>
  <c r="CV235" i="12"/>
  <c r="CU235" i="12"/>
  <c r="CT235" i="12"/>
  <c r="CS235" i="12"/>
  <c r="CR235" i="12"/>
  <c r="CQ235" i="12"/>
  <c r="CW234" i="12"/>
  <c r="CV234" i="12"/>
  <c r="CU234" i="12"/>
  <c r="CT234" i="12"/>
  <c r="CS234" i="12"/>
  <c r="CR234" i="12"/>
  <c r="CQ234" i="12"/>
  <c r="CW233" i="12"/>
  <c r="CV233" i="12"/>
  <c r="CU233" i="12"/>
  <c r="CT233" i="12"/>
  <c r="CS233" i="12"/>
  <c r="CR233" i="12"/>
  <c r="CQ233" i="12"/>
  <c r="CW232" i="12"/>
  <c r="CV232" i="12"/>
  <c r="CU232" i="12"/>
  <c r="CT232" i="12"/>
  <c r="CS232" i="12"/>
  <c r="CR232" i="12"/>
  <c r="CQ232" i="12"/>
  <c r="CW231" i="12"/>
  <c r="CV231" i="12"/>
  <c r="CU231" i="12"/>
  <c r="CT231" i="12"/>
  <c r="CS231" i="12"/>
  <c r="CR231" i="12"/>
  <c r="CQ231" i="12"/>
  <c r="CW230" i="12"/>
  <c r="CV230" i="12"/>
  <c r="CU230" i="12"/>
  <c r="CT230" i="12"/>
  <c r="CS230" i="12"/>
  <c r="CR230" i="12"/>
  <c r="CQ230" i="12"/>
  <c r="CW229" i="12"/>
  <c r="CV229" i="12"/>
  <c r="CU229" i="12"/>
  <c r="CT229" i="12"/>
  <c r="CS229" i="12"/>
  <c r="CR229" i="12"/>
  <c r="CQ229" i="12"/>
  <c r="CW228" i="12"/>
  <c r="CV228" i="12"/>
  <c r="CU228" i="12"/>
  <c r="CT228" i="12"/>
  <c r="CS228" i="12"/>
  <c r="CR228" i="12"/>
  <c r="CQ228" i="12"/>
  <c r="CW227" i="12"/>
  <c r="CV227" i="12"/>
  <c r="CU227" i="12"/>
  <c r="CT227" i="12"/>
  <c r="CS227" i="12"/>
  <c r="CR227" i="12"/>
  <c r="CQ227" i="12"/>
  <c r="CW226" i="12"/>
  <c r="CV226" i="12"/>
  <c r="CU226" i="12"/>
  <c r="CT226" i="12"/>
  <c r="CS226" i="12"/>
  <c r="CR226" i="12"/>
  <c r="CQ226" i="12"/>
  <c r="CW225" i="12"/>
  <c r="CV225" i="12"/>
  <c r="CU225" i="12"/>
  <c r="CT225" i="12"/>
  <c r="CS225" i="12"/>
  <c r="CR225" i="12"/>
  <c r="CQ225" i="12"/>
  <c r="CW224" i="12"/>
  <c r="CV224" i="12"/>
  <c r="CU224" i="12"/>
  <c r="CT224" i="12"/>
  <c r="CS224" i="12"/>
  <c r="CR224" i="12"/>
  <c r="CQ224" i="12"/>
  <c r="CW223" i="12"/>
  <c r="CV223" i="12"/>
  <c r="CU223" i="12"/>
  <c r="CT223" i="12"/>
  <c r="CS223" i="12"/>
  <c r="CR223" i="12"/>
  <c r="CQ223" i="12"/>
  <c r="CW222" i="12"/>
  <c r="CV222" i="12"/>
  <c r="CU222" i="12"/>
  <c r="CT222" i="12"/>
  <c r="CS222" i="12"/>
  <c r="CR222" i="12"/>
  <c r="CQ222" i="12"/>
  <c r="CW221" i="12"/>
  <c r="CV221" i="12"/>
  <c r="CU221" i="12"/>
  <c r="CT221" i="12"/>
  <c r="CS221" i="12"/>
  <c r="CR221" i="12"/>
  <c r="CQ221" i="12"/>
  <c r="CW220" i="12"/>
  <c r="CV220" i="12"/>
  <c r="CU220" i="12"/>
  <c r="CT220" i="12"/>
  <c r="CS220" i="12"/>
  <c r="CR220" i="12"/>
  <c r="CQ220" i="12"/>
  <c r="CW219" i="12"/>
  <c r="CV219" i="12"/>
  <c r="CU219" i="12"/>
  <c r="CT219" i="12"/>
  <c r="CS219" i="12"/>
  <c r="CR219" i="12"/>
  <c r="CQ219" i="12"/>
  <c r="CW218" i="12"/>
  <c r="CV218" i="12"/>
  <c r="CU218" i="12"/>
  <c r="CT218" i="12"/>
  <c r="CS218" i="12"/>
  <c r="CR218" i="12"/>
  <c r="CQ218" i="12"/>
  <c r="CW217" i="12"/>
  <c r="CV217" i="12"/>
  <c r="CU217" i="12"/>
  <c r="CT217" i="12"/>
  <c r="CS217" i="12"/>
  <c r="CR217" i="12"/>
  <c r="CQ217" i="12"/>
  <c r="CW216" i="12"/>
  <c r="CV216" i="12"/>
  <c r="CU216" i="12"/>
  <c r="CT216" i="12"/>
  <c r="CS216" i="12"/>
  <c r="CR216" i="12"/>
  <c r="CQ216" i="12"/>
  <c r="CW215" i="12"/>
  <c r="CV215" i="12"/>
  <c r="CU215" i="12"/>
  <c r="CT215" i="12"/>
  <c r="CS215" i="12"/>
  <c r="CR215" i="12"/>
  <c r="CQ215" i="12"/>
  <c r="CW214" i="12"/>
  <c r="CV214" i="12"/>
  <c r="CU214" i="12"/>
  <c r="CT214" i="12"/>
  <c r="CS214" i="12"/>
  <c r="CR214" i="12"/>
  <c r="CQ214" i="12"/>
  <c r="CW213" i="12"/>
  <c r="CV213" i="12"/>
  <c r="CU213" i="12"/>
  <c r="CT213" i="12"/>
  <c r="CS213" i="12"/>
  <c r="CR213" i="12"/>
  <c r="CQ213" i="12"/>
  <c r="CW212" i="12"/>
  <c r="CV212" i="12"/>
  <c r="CU212" i="12"/>
  <c r="CT212" i="12"/>
  <c r="CS212" i="12"/>
  <c r="CR212" i="12"/>
  <c r="CQ212" i="12"/>
  <c r="CW211" i="12"/>
  <c r="CV211" i="12"/>
  <c r="CU211" i="12"/>
  <c r="CT211" i="12"/>
  <c r="CS211" i="12"/>
  <c r="CR211" i="12"/>
  <c r="CQ211" i="12"/>
  <c r="CW210" i="12"/>
  <c r="CV210" i="12"/>
  <c r="CU210" i="12"/>
  <c r="CT210" i="12"/>
  <c r="CS210" i="12"/>
  <c r="CR210" i="12"/>
  <c r="CQ210" i="12"/>
  <c r="CW209" i="12"/>
  <c r="CV209" i="12"/>
  <c r="CU209" i="12"/>
  <c r="CT209" i="12"/>
  <c r="CS209" i="12"/>
  <c r="CR209" i="12"/>
  <c r="CQ209" i="12"/>
  <c r="CW208" i="12"/>
  <c r="CV208" i="12"/>
  <c r="CU208" i="12"/>
  <c r="CT208" i="12"/>
  <c r="CS208" i="12"/>
  <c r="CR208" i="12"/>
  <c r="CQ208" i="12"/>
  <c r="CW207" i="12"/>
  <c r="CV207" i="12"/>
  <c r="CU207" i="12"/>
  <c r="CT207" i="12"/>
  <c r="CS207" i="12"/>
  <c r="CR207" i="12"/>
  <c r="CQ207" i="12"/>
  <c r="CW206" i="12"/>
  <c r="CV206" i="12"/>
  <c r="CU206" i="12"/>
  <c r="CT206" i="12"/>
  <c r="CS206" i="12"/>
  <c r="CR206" i="12"/>
  <c r="CQ206" i="12"/>
  <c r="CW205" i="12"/>
  <c r="CV205" i="12"/>
  <c r="CU205" i="12"/>
  <c r="CT205" i="12"/>
  <c r="CS205" i="12"/>
  <c r="CR205" i="12"/>
  <c r="CQ205" i="12"/>
  <c r="CW204" i="12"/>
  <c r="CV204" i="12"/>
  <c r="CU204" i="12"/>
  <c r="CT204" i="12"/>
  <c r="CS204" i="12"/>
  <c r="CR204" i="12"/>
  <c r="CQ204" i="12"/>
  <c r="CW203" i="12"/>
  <c r="CV203" i="12"/>
  <c r="CU203" i="12"/>
  <c r="CT203" i="12"/>
  <c r="CS203" i="12"/>
  <c r="CR203" i="12"/>
  <c r="CQ203" i="12"/>
  <c r="CW202" i="12"/>
  <c r="CV202" i="12"/>
  <c r="CU202" i="12"/>
  <c r="CT202" i="12"/>
  <c r="CS202" i="12"/>
  <c r="CR202" i="12"/>
  <c r="CQ202" i="12"/>
  <c r="CW201" i="12"/>
  <c r="CV201" i="12"/>
  <c r="CU201" i="12"/>
  <c r="CT201" i="12"/>
  <c r="CS201" i="12"/>
  <c r="CR201" i="12"/>
  <c r="CQ201" i="12"/>
  <c r="CW200" i="12"/>
  <c r="CV200" i="12"/>
  <c r="CU200" i="12"/>
  <c r="CT200" i="12"/>
  <c r="CS200" i="12"/>
  <c r="CR200" i="12"/>
  <c r="CQ200" i="12"/>
  <c r="CW199" i="12"/>
  <c r="CV199" i="12"/>
  <c r="CU199" i="12"/>
  <c r="CT199" i="12"/>
  <c r="CS199" i="12"/>
  <c r="CR199" i="12"/>
  <c r="CQ199" i="12"/>
  <c r="CW198" i="12"/>
  <c r="CV198" i="12"/>
  <c r="CU198" i="12"/>
  <c r="CT198" i="12"/>
  <c r="CS198" i="12"/>
  <c r="CR198" i="12"/>
  <c r="CQ198" i="12"/>
  <c r="CW197" i="12"/>
  <c r="CV197" i="12"/>
  <c r="CU197" i="12"/>
  <c r="CT197" i="12"/>
  <c r="CS197" i="12"/>
  <c r="CR197" i="12"/>
  <c r="CQ197" i="12"/>
  <c r="CW196" i="12"/>
  <c r="CV196" i="12"/>
  <c r="CU196" i="12"/>
  <c r="CT196" i="12"/>
  <c r="CS196" i="12"/>
  <c r="CR196" i="12"/>
  <c r="CQ196" i="12"/>
  <c r="CW195" i="12"/>
  <c r="CV195" i="12"/>
  <c r="CU195" i="12"/>
  <c r="CT195" i="12"/>
  <c r="CS195" i="12"/>
  <c r="CR195" i="12"/>
  <c r="CQ195" i="12"/>
  <c r="CW194" i="12"/>
  <c r="CV194" i="12"/>
  <c r="CU194" i="12"/>
  <c r="CT194" i="12"/>
  <c r="CS194" i="12"/>
  <c r="CR194" i="12"/>
  <c r="CQ194" i="12"/>
  <c r="CW193" i="12"/>
  <c r="CV193" i="12"/>
  <c r="CU193" i="12"/>
  <c r="CT193" i="12"/>
  <c r="CS193" i="12"/>
  <c r="CR193" i="12"/>
  <c r="CQ193" i="12"/>
  <c r="CW192" i="12"/>
  <c r="CV192" i="12"/>
  <c r="CU192" i="12"/>
  <c r="CT192" i="12"/>
  <c r="CS192" i="12"/>
  <c r="CR192" i="12"/>
  <c r="CQ192" i="12"/>
  <c r="CW191" i="12"/>
  <c r="CV191" i="12"/>
  <c r="CU191" i="12"/>
  <c r="CT191" i="12"/>
  <c r="CS191" i="12"/>
  <c r="CR191" i="12"/>
  <c r="CQ191" i="12"/>
  <c r="CW190" i="12"/>
  <c r="CV190" i="12"/>
  <c r="CU190" i="12"/>
  <c r="CT190" i="12"/>
  <c r="CS190" i="12"/>
  <c r="CR190" i="12"/>
  <c r="CQ190" i="12"/>
  <c r="CW189" i="12"/>
  <c r="CV189" i="12"/>
  <c r="CU189" i="12"/>
  <c r="CT189" i="12"/>
  <c r="CS189" i="12"/>
  <c r="CR189" i="12"/>
  <c r="CQ189" i="12"/>
  <c r="CW188" i="12"/>
  <c r="CV188" i="12"/>
  <c r="CU188" i="12"/>
  <c r="CT188" i="12"/>
  <c r="CS188" i="12"/>
  <c r="CR188" i="12"/>
  <c r="CQ188" i="12"/>
  <c r="CW187" i="12"/>
  <c r="CV187" i="12"/>
  <c r="CU187" i="12"/>
  <c r="CT187" i="12"/>
  <c r="CS187" i="12"/>
  <c r="CR187" i="12"/>
  <c r="CQ187" i="12"/>
  <c r="CW186" i="12"/>
  <c r="CV186" i="12"/>
  <c r="CU186" i="12"/>
  <c r="CT186" i="12"/>
  <c r="CS186" i="12"/>
  <c r="CR186" i="12"/>
  <c r="CQ186" i="12"/>
  <c r="CW185" i="12"/>
  <c r="CV185" i="12"/>
  <c r="CU185" i="12"/>
  <c r="CT185" i="12"/>
  <c r="CS185" i="12"/>
  <c r="CR185" i="12"/>
  <c r="CQ185" i="12"/>
  <c r="CW184" i="12"/>
  <c r="CV184" i="12"/>
  <c r="CU184" i="12"/>
  <c r="CT184" i="12"/>
  <c r="CS184" i="12"/>
  <c r="CR184" i="12"/>
  <c r="CQ184" i="12"/>
  <c r="CW183" i="12"/>
  <c r="CV183" i="12"/>
  <c r="CU183" i="12"/>
  <c r="CT183" i="12"/>
  <c r="CS183" i="12"/>
  <c r="CR183" i="12"/>
  <c r="CQ183" i="12"/>
  <c r="CW182" i="12"/>
  <c r="CV182" i="12"/>
  <c r="CU182" i="12"/>
  <c r="CT182" i="12"/>
  <c r="CS182" i="12"/>
  <c r="CR182" i="12"/>
  <c r="CQ182" i="12"/>
  <c r="CW181" i="12"/>
  <c r="CV181" i="12"/>
  <c r="CU181" i="12"/>
  <c r="CT181" i="12"/>
  <c r="CS181" i="12"/>
  <c r="CR181" i="12"/>
  <c r="CQ181" i="12"/>
  <c r="CW180" i="12"/>
  <c r="CV180" i="12"/>
  <c r="CU180" i="12"/>
  <c r="CT180" i="12"/>
  <c r="CS180" i="12"/>
  <c r="CR180" i="12"/>
  <c r="CQ180" i="12"/>
  <c r="CW179" i="12"/>
  <c r="CV179" i="12"/>
  <c r="CU179" i="12"/>
  <c r="CT179" i="12"/>
  <c r="CS179" i="12"/>
  <c r="CR179" i="12"/>
  <c r="CQ179" i="12"/>
  <c r="CW178" i="12"/>
  <c r="CV178" i="12"/>
  <c r="CU178" i="12"/>
  <c r="CT178" i="12"/>
  <c r="CS178" i="12"/>
  <c r="CR178" i="12"/>
  <c r="CQ178" i="12"/>
  <c r="CW177" i="12"/>
  <c r="CV177" i="12"/>
  <c r="CU177" i="12"/>
  <c r="CT177" i="12"/>
  <c r="CS177" i="12"/>
  <c r="CR177" i="12"/>
  <c r="CQ177" i="12"/>
  <c r="CW176" i="12"/>
  <c r="CV176" i="12"/>
  <c r="CU176" i="12"/>
  <c r="CT176" i="12"/>
  <c r="CS176" i="12"/>
  <c r="CR176" i="12"/>
  <c r="CQ176" i="12"/>
  <c r="CW175" i="12"/>
  <c r="CV175" i="12"/>
  <c r="CU175" i="12"/>
  <c r="CT175" i="12"/>
  <c r="CS175" i="12"/>
  <c r="CR175" i="12"/>
  <c r="CQ175" i="12"/>
  <c r="CW174" i="12"/>
  <c r="CV174" i="12"/>
  <c r="CU174" i="12"/>
  <c r="CT174" i="12"/>
  <c r="CS174" i="12"/>
  <c r="CR174" i="12"/>
  <c r="CQ174" i="12"/>
  <c r="CW173" i="12"/>
  <c r="CV173" i="12"/>
  <c r="CU173" i="12"/>
  <c r="CT173" i="12"/>
  <c r="CS173" i="12"/>
  <c r="CR173" i="12"/>
  <c r="CQ173" i="12"/>
  <c r="CW172" i="12"/>
  <c r="CV172" i="12"/>
  <c r="CU172" i="12"/>
  <c r="CT172" i="12"/>
  <c r="CS172" i="12"/>
  <c r="CR172" i="12"/>
  <c r="CQ172" i="12"/>
  <c r="CW171" i="12"/>
  <c r="CV171" i="12"/>
  <c r="CU171" i="12"/>
  <c r="CT171" i="12"/>
  <c r="CS171" i="12"/>
  <c r="CR171" i="12"/>
  <c r="CQ171" i="12"/>
  <c r="CW170" i="12"/>
  <c r="CV170" i="12"/>
  <c r="CU170" i="12"/>
  <c r="CT170" i="12"/>
  <c r="CS170" i="12"/>
  <c r="CR170" i="12"/>
  <c r="CQ170" i="12"/>
  <c r="CW169" i="12"/>
  <c r="CV169" i="12"/>
  <c r="CU169" i="12"/>
  <c r="CT169" i="12"/>
  <c r="CS169" i="12"/>
  <c r="CR169" i="12"/>
  <c r="CQ169" i="12"/>
  <c r="CW168" i="12"/>
  <c r="CV168" i="12"/>
  <c r="CU168" i="12"/>
  <c r="CT168" i="12"/>
  <c r="CS168" i="12"/>
  <c r="CR168" i="12"/>
  <c r="CQ168" i="12"/>
  <c r="CW167" i="12"/>
  <c r="CV167" i="12"/>
  <c r="CU167" i="12"/>
  <c r="CT167" i="12"/>
  <c r="CS167" i="12"/>
  <c r="CR167" i="12"/>
  <c r="CQ167" i="12"/>
  <c r="CW166" i="12"/>
  <c r="CV166" i="12"/>
  <c r="CU166" i="12"/>
  <c r="CT166" i="12"/>
  <c r="CS166" i="12"/>
  <c r="CR166" i="12"/>
  <c r="CQ166" i="12"/>
  <c r="CW165" i="12"/>
  <c r="CV165" i="12"/>
  <c r="CU165" i="12"/>
  <c r="CT165" i="12"/>
  <c r="CS165" i="12"/>
  <c r="CR165" i="12"/>
  <c r="CQ165" i="12"/>
  <c r="CW164" i="12"/>
  <c r="CV164" i="12"/>
  <c r="CU164" i="12"/>
  <c r="CT164" i="12"/>
  <c r="CS164" i="12"/>
  <c r="CR164" i="12"/>
  <c r="CQ164" i="12"/>
  <c r="CW163" i="12"/>
  <c r="CV163" i="12"/>
  <c r="CU163" i="12"/>
  <c r="CT163" i="12"/>
  <c r="CS163" i="12"/>
  <c r="CR163" i="12"/>
  <c r="CQ163" i="12"/>
  <c r="CW162" i="12"/>
  <c r="CV162" i="12"/>
  <c r="CU162" i="12"/>
  <c r="CT162" i="12"/>
  <c r="CS162" i="12"/>
  <c r="CR162" i="12"/>
  <c r="CQ162" i="12"/>
  <c r="CW161" i="12"/>
  <c r="CV161" i="12"/>
  <c r="CU161" i="12"/>
  <c r="CT161" i="12"/>
  <c r="CS161" i="12"/>
  <c r="CR161" i="12"/>
  <c r="CQ161" i="12"/>
  <c r="CW160" i="12"/>
  <c r="CV160" i="12"/>
  <c r="CU160" i="12"/>
  <c r="CT160" i="12"/>
  <c r="CS160" i="12"/>
  <c r="CR160" i="12"/>
  <c r="CQ160" i="12"/>
  <c r="CW159" i="12"/>
  <c r="CV159" i="12"/>
  <c r="CU159" i="12"/>
  <c r="CT159" i="12"/>
  <c r="CS159" i="12"/>
  <c r="CR159" i="12"/>
  <c r="CQ159" i="12"/>
  <c r="CW158" i="12"/>
  <c r="CV158" i="12"/>
  <c r="CU158" i="12"/>
  <c r="CT158" i="12"/>
  <c r="CS158" i="12"/>
  <c r="CR158" i="12"/>
  <c r="CQ158" i="12"/>
  <c r="CW157" i="12"/>
  <c r="CV157" i="12"/>
  <c r="CU157" i="12"/>
  <c r="CT157" i="12"/>
  <c r="CS157" i="12"/>
  <c r="CR157" i="12"/>
  <c r="CQ157" i="12"/>
  <c r="CW156" i="12"/>
  <c r="CV156" i="12"/>
  <c r="CU156" i="12"/>
  <c r="CT156" i="12"/>
  <c r="CS156" i="12"/>
  <c r="CR156" i="12"/>
  <c r="CQ156" i="12"/>
  <c r="CW155" i="12"/>
  <c r="CV155" i="12"/>
  <c r="CU155" i="12"/>
  <c r="CT155" i="12"/>
  <c r="CS155" i="12"/>
  <c r="CR155" i="12"/>
  <c r="CQ155" i="12"/>
  <c r="CW154" i="12"/>
  <c r="CV154" i="12"/>
  <c r="CU154" i="12"/>
  <c r="CT154" i="12"/>
  <c r="CS154" i="12"/>
  <c r="CR154" i="12"/>
  <c r="CQ154" i="12"/>
  <c r="CW153" i="12"/>
  <c r="CV153" i="12"/>
  <c r="CU153" i="12"/>
  <c r="CT153" i="12"/>
  <c r="CS153" i="12"/>
  <c r="CR153" i="12"/>
  <c r="CQ153" i="12"/>
  <c r="CW152" i="12"/>
  <c r="CV152" i="12"/>
  <c r="CU152" i="12"/>
  <c r="CT152" i="12"/>
  <c r="CS152" i="12"/>
  <c r="CR152" i="12"/>
  <c r="CQ152" i="12"/>
  <c r="CW151" i="12"/>
  <c r="CV151" i="12"/>
  <c r="CU151" i="12"/>
  <c r="CT151" i="12"/>
  <c r="CS151" i="12"/>
  <c r="CR151" i="12"/>
  <c r="CQ151" i="12"/>
  <c r="CW150" i="12"/>
  <c r="CV150" i="12"/>
  <c r="CU150" i="12"/>
  <c r="CT150" i="12"/>
  <c r="CS150" i="12"/>
  <c r="CR150" i="12"/>
  <c r="CQ150" i="12"/>
  <c r="CW149" i="12"/>
  <c r="CV149" i="12"/>
  <c r="CU149" i="12"/>
  <c r="CT149" i="12"/>
  <c r="CS149" i="12"/>
  <c r="CR149" i="12"/>
  <c r="CQ149" i="12"/>
  <c r="CW148" i="12"/>
  <c r="CV148" i="12"/>
  <c r="CU148" i="12"/>
  <c r="CT148" i="12"/>
  <c r="CS148" i="12"/>
  <c r="CR148" i="12"/>
  <c r="CQ148" i="12"/>
  <c r="CW147" i="12"/>
  <c r="CV147" i="12"/>
  <c r="CU147" i="12"/>
  <c r="CT147" i="12"/>
  <c r="CS147" i="12"/>
  <c r="CR147" i="12"/>
  <c r="CQ147" i="12"/>
  <c r="CW146" i="12"/>
  <c r="CV146" i="12"/>
  <c r="CU146" i="12"/>
  <c r="CT146" i="12"/>
  <c r="CS146" i="12"/>
  <c r="CR146" i="12"/>
  <c r="CQ146" i="12"/>
  <c r="CW145" i="12"/>
  <c r="CV145" i="12"/>
  <c r="CU145" i="12"/>
  <c r="CT145" i="12"/>
  <c r="CS145" i="12"/>
  <c r="CR145" i="12"/>
  <c r="CQ145" i="12"/>
  <c r="CW144" i="12"/>
  <c r="CV144" i="12"/>
  <c r="CU144" i="12"/>
  <c r="CT144" i="12"/>
  <c r="CS144" i="12"/>
  <c r="CR144" i="12"/>
  <c r="CQ144" i="12"/>
  <c r="CW143" i="12"/>
  <c r="CV143" i="12"/>
  <c r="CU143" i="12"/>
  <c r="CT143" i="12"/>
  <c r="CS143" i="12"/>
  <c r="CR143" i="12"/>
  <c r="CQ143" i="12"/>
  <c r="CW142" i="12"/>
  <c r="CV142" i="12"/>
  <c r="CU142" i="12"/>
  <c r="CT142" i="12"/>
  <c r="CS142" i="12"/>
  <c r="CR142" i="12"/>
  <c r="CQ142" i="12"/>
  <c r="CW141" i="12"/>
  <c r="CV141" i="12"/>
  <c r="CU141" i="12"/>
  <c r="CT141" i="12"/>
  <c r="CS141" i="12"/>
  <c r="CR141" i="12"/>
  <c r="CQ141" i="12"/>
  <c r="CW140" i="12"/>
  <c r="CV140" i="12"/>
  <c r="CU140" i="12"/>
  <c r="CT140" i="12"/>
  <c r="CS140" i="12"/>
  <c r="CR140" i="12"/>
  <c r="CQ140" i="12"/>
  <c r="CW139" i="12"/>
  <c r="CV139" i="12"/>
  <c r="CU139" i="12"/>
  <c r="CT139" i="12"/>
  <c r="CS139" i="12"/>
  <c r="CR139" i="12"/>
  <c r="CQ139" i="12"/>
  <c r="CW138" i="12"/>
  <c r="CV138" i="12"/>
  <c r="CU138" i="12"/>
  <c r="CT138" i="12"/>
  <c r="CS138" i="12"/>
  <c r="CR138" i="12"/>
  <c r="CQ138" i="12"/>
  <c r="CW137" i="12"/>
  <c r="CV137" i="12"/>
  <c r="CU137" i="12"/>
  <c r="CT137" i="12"/>
  <c r="CS137" i="12"/>
  <c r="CR137" i="12"/>
  <c r="CQ137" i="12"/>
  <c r="CW136" i="12"/>
  <c r="CV136" i="12"/>
  <c r="CU136" i="12"/>
  <c r="CT136" i="12"/>
  <c r="CS136" i="12"/>
  <c r="CR136" i="12"/>
  <c r="CQ136" i="12"/>
  <c r="CW135" i="12"/>
  <c r="CV135" i="12"/>
  <c r="CU135" i="12"/>
  <c r="CT135" i="12"/>
  <c r="CS135" i="12"/>
  <c r="CR135" i="12"/>
  <c r="CQ135" i="12"/>
  <c r="CW134" i="12"/>
  <c r="CV134" i="12"/>
  <c r="CU134" i="12"/>
  <c r="CT134" i="12"/>
  <c r="CS134" i="12"/>
  <c r="CR134" i="12"/>
  <c r="CQ134" i="12"/>
  <c r="CW133" i="12"/>
  <c r="CV133" i="12"/>
  <c r="CU133" i="12"/>
  <c r="CT133" i="12"/>
  <c r="CS133" i="12"/>
  <c r="CR133" i="12"/>
  <c r="CQ133" i="12"/>
  <c r="CW132" i="12"/>
  <c r="CV132" i="12"/>
  <c r="CU132" i="12"/>
  <c r="CT132" i="12"/>
  <c r="CS132" i="12"/>
  <c r="CR132" i="12"/>
  <c r="CQ132" i="12"/>
  <c r="CW131" i="12"/>
  <c r="CV131" i="12"/>
  <c r="CU131" i="12"/>
  <c r="CT131" i="12"/>
  <c r="CS131" i="12"/>
  <c r="CR131" i="12"/>
  <c r="CQ131" i="12"/>
  <c r="CW130" i="12"/>
  <c r="CV130" i="12"/>
  <c r="CU130" i="12"/>
  <c r="CT130" i="12"/>
  <c r="CS130" i="12"/>
  <c r="CR130" i="12"/>
  <c r="CQ130" i="12"/>
  <c r="CW129" i="12"/>
  <c r="CV129" i="12"/>
  <c r="CU129" i="12"/>
  <c r="CT129" i="12"/>
  <c r="CS129" i="12"/>
  <c r="CR129" i="12"/>
  <c r="CQ129" i="12"/>
  <c r="CW128" i="12"/>
  <c r="CV128" i="12"/>
  <c r="CU128" i="12"/>
  <c r="CT128" i="12"/>
  <c r="CS128" i="12"/>
  <c r="CR128" i="12"/>
  <c r="CQ128" i="12"/>
  <c r="CW127" i="12"/>
  <c r="CV127" i="12"/>
  <c r="CU127" i="12"/>
  <c r="CT127" i="12"/>
  <c r="CS127" i="12"/>
  <c r="CR127" i="12"/>
  <c r="CQ127" i="12"/>
  <c r="CW126" i="12"/>
  <c r="CV126" i="12"/>
  <c r="CU126" i="12"/>
  <c r="CT126" i="12"/>
  <c r="CS126" i="12"/>
  <c r="CR126" i="12"/>
  <c r="CQ126" i="12"/>
  <c r="CW125" i="12"/>
  <c r="CV125" i="12"/>
  <c r="CU125" i="12"/>
  <c r="CT125" i="12"/>
  <c r="CS125" i="12"/>
  <c r="CR125" i="12"/>
  <c r="CQ125" i="12"/>
  <c r="CW124" i="12"/>
  <c r="CV124" i="12"/>
  <c r="CU124" i="12"/>
  <c r="CT124" i="12"/>
  <c r="CS124" i="12"/>
  <c r="CR124" i="12"/>
  <c r="CQ124" i="12"/>
  <c r="CW123" i="12"/>
  <c r="CV123" i="12"/>
  <c r="CU123" i="12"/>
  <c r="CT123" i="12"/>
  <c r="CS123" i="12"/>
  <c r="CR123" i="12"/>
  <c r="CQ123" i="12"/>
  <c r="CW122" i="12"/>
  <c r="CV122" i="12"/>
  <c r="CU122" i="12"/>
  <c r="CT122" i="12"/>
  <c r="CS122" i="12"/>
  <c r="CR122" i="12"/>
  <c r="CQ122" i="12"/>
  <c r="CW121" i="12"/>
  <c r="CV121" i="12"/>
  <c r="CU121" i="12"/>
  <c r="CT121" i="12"/>
  <c r="CS121" i="12"/>
  <c r="CR121" i="12"/>
  <c r="CQ121" i="12"/>
  <c r="CW120" i="12"/>
  <c r="CV120" i="12"/>
  <c r="CU120" i="12"/>
  <c r="CT120" i="12"/>
  <c r="CS120" i="12"/>
  <c r="CR120" i="12"/>
  <c r="CQ120" i="12"/>
  <c r="CW119" i="12"/>
  <c r="CV119" i="12"/>
  <c r="CU119" i="12"/>
  <c r="CT119" i="12"/>
  <c r="CS119" i="12"/>
  <c r="CR119" i="12"/>
  <c r="CQ119" i="12"/>
  <c r="CW118" i="12"/>
  <c r="CV118" i="12"/>
  <c r="CU118" i="12"/>
  <c r="CT118" i="12"/>
  <c r="CS118" i="12"/>
  <c r="CR118" i="12"/>
  <c r="CQ118" i="12"/>
  <c r="CW117" i="12"/>
  <c r="CV117" i="12"/>
  <c r="CU117" i="12"/>
  <c r="CT117" i="12"/>
  <c r="CS117" i="12"/>
  <c r="CR117" i="12"/>
  <c r="CQ117" i="12"/>
  <c r="CW116" i="12"/>
  <c r="CV116" i="12"/>
  <c r="CU116" i="12"/>
  <c r="CT116" i="12"/>
  <c r="CS116" i="12"/>
  <c r="CR116" i="12"/>
  <c r="CQ116" i="12"/>
  <c r="CW115" i="12"/>
  <c r="CV115" i="12"/>
  <c r="CU115" i="12"/>
  <c r="CT115" i="12"/>
  <c r="CS115" i="12"/>
  <c r="CR115" i="12"/>
  <c r="CQ115" i="12"/>
  <c r="CW114" i="12"/>
  <c r="CV114" i="12"/>
  <c r="CU114" i="12"/>
  <c r="CT114" i="12"/>
  <c r="CS114" i="12"/>
  <c r="CR114" i="12"/>
  <c r="CQ114" i="12"/>
  <c r="CW113" i="12"/>
  <c r="CV113" i="12"/>
  <c r="CU113" i="12"/>
  <c r="CT113" i="12"/>
  <c r="CS113" i="12"/>
  <c r="CR113" i="12"/>
  <c r="CQ113" i="12"/>
  <c r="CW112" i="12"/>
  <c r="CV112" i="12"/>
  <c r="CU112" i="12"/>
  <c r="CT112" i="12"/>
  <c r="CS112" i="12"/>
  <c r="CR112" i="12"/>
  <c r="CQ112" i="12"/>
  <c r="CW111" i="12"/>
  <c r="CV111" i="12"/>
  <c r="CU111" i="12"/>
  <c r="CT111" i="12"/>
  <c r="CS111" i="12"/>
  <c r="CR111" i="12"/>
  <c r="CQ111" i="12"/>
  <c r="CW110" i="12"/>
  <c r="CV110" i="12"/>
  <c r="CU110" i="12"/>
  <c r="CT110" i="12"/>
  <c r="CS110" i="12"/>
  <c r="CR110" i="12"/>
  <c r="CQ110" i="12"/>
  <c r="CW109" i="12"/>
  <c r="CV109" i="12"/>
  <c r="CU109" i="12"/>
  <c r="CT109" i="12"/>
  <c r="CS109" i="12"/>
  <c r="CR109" i="12"/>
  <c r="CQ109" i="12"/>
  <c r="CW108" i="12"/>
  <c r="CV108" i="12"/>
  <c r="CU108" i="12"/>
  <c r="CT108" i="12"/>
  <c r="CS108" i="12"/>
  <c r="CR108" i="12"/>
  <c r="CQ108" i="12"/>
  <c r="CW107" i="12"/>
  <c r="CV107" i="12"/>
  <c r="CU107" i="12"/>
  <c r="CT107" i="12"/>
  <c r="CS107" i="12"/>
  <c r="CR107" i="12"/>
  <c r="CQ107" i="12"/>
  <c r="CW106" i="12"/>
  <c r="CV106" i="12"/>
  <c r="CU106" i="12"/>
  <c r="CT106" i="12"/>
  <c r="CS106" i="12"/>
  <c r="CR106" i="12"/>
  <c r="CQ106" i="12"/>
  <c r="CW105" i="12"/>
  <c r="CV105" i="12"/>
  <c r="CU105" i="12"/>
  <c r="CT105" i="12"/>
  <c r="CS105" i="12"/>
  <c r="CR105" i="12"/>
  <c r="CQ105" i="12"/>
  <c r="CW104" i="12"/>
  <c r="CV104" i="12"/>
  <c r="CU104" i="12"/>
  <c r="CT104" i="12"/>
  <c r="CS104" i="12"/>
  <c r="CR104" i="12"/>
  <c r="CQ104" i="12"/>
  <c r="CW103" i="12"/>
  <c r="CV103" i="12"/>
  <c r="CU103" i="12"/>
  <c r="CT103" i="12"/>
  <c r="CS103" i="12"/>
  <c r="CR103" i="12"/>
  <c r="CQ103" i="12"/>
  <c r="CW102" i="12"/>
  <c r="CV102" i="12"/>
  <c r="CU102" i="12"/>
  <c r="CT102" i="12"/>
  <c r="CS102" i="12"/>
  <c r="CR102" i="12"/>
  <c r="CQ102" i="12"/>
  <c r="CW101" i="12"/>
  <c r="CV101" i="12"/>
  <c r="CU101" i="12"/>
  <c r="CT101" i="12"/>
  <c r="CS101" i="12"/>
  <c r="CR101" i="12"/>
  <c r="CQ101" i="12"/>
  <c r="CW100" i="12"/>
  <c r="CV100" i="12"/>
  <c r="CU100" i="12"/>
  <c r="CT100" i="12"/>
  <c r="CS100" i="12"/>
  <c r="CR100" i="12"/>
  <c r="CQ100" i="12"/>
  <c r="CW99" i="12"/>
  <c r="CV99" i="12"/>
  <c r="CU99" i="12"/>
  <c r="CT99" i="12"/>
  <c r="CS99" i="12"/>
  <c r="CR99" i="12"/>
  <c r="CQ99" i="12"/>
  <c r="CW98" i="12"/>
  <c r="CV98" i="12"/>
  <c r="CU98" i="12"/>
  <c r="CT98" i="12"/>
  <c r="CS98" i="12"/>
  <c r="CR98" i="12"/>
  <c r="CQ98" i="12"/>
  <c r="CW97" i="12"/>
  <c r="CV97" i="12"/>
  <c r="CU97" i="12"/>
  <c r="CT97" i="12"/>
  <c r="CS97" i="12"/>
  <c r="CR97" i="12"/>
  <c r="CQ97" i="12"/>
  <c r="CW96" i="12"/>
  <c r="CV96" i="12"/>
  <c r="CU96" i="12"/>
  <c r="CT96" i="12"/>
  <c r="CS96" i="12"/>
  <c r="CR96" i="12"/>
  <c r="CQ96" i="12"/>
  <c r="CW95" i="12"/>
  <c r="CV95" i="12"/>
  <c r="CU95" i="12"/>
  <c r="CT95" i="12"/>
  <c r="CS95" i="12"/>
  <c r="CR95" i="12"/>
  <c r="CQ95" i="12"/>
  <c r="CW94" i="12"/>
  <c r="CV94" i="12"/>
  <c r="CU94" i="12"/>
  <c r="CT94" i="12"/>
  <c r="CS94" i="12"/>
  <c r="CR94" i="12"/>
  <c r="CQ94" i="12"/>
  <c r="CW93" i="12"/>
  <c r="CV93" i="12"/>
  <c r="CU93" i="12"/>
  <c r="CT93" i="12"/>
  <c r="CS93" i="12"/>
  <c r="CR93" i="12"/>
  <c r="CQ93" i="12"/>
  <c r="CW92" i="12"/>
  <c r="CV92" i="12"/>
  <c r="CU92" i="12"/>
  <c r="CT92" i="12"/>
  <c r="CS92" i="12"/>
  <c r="CR92" i="12"/>
  <c r="CQ92" i="12"/>
  <c r="CW91" i="12"/>
  <c r="CV91" i="12"/>
  <c r="CU91" i="12"/>
  <c r="CT91" i="12"/>
  <c r="CS91" i="12"/>
  <c r="CR91" i="12"/>
  <c r="CQ91" i="12"/>
  <c r="CW90" i="12"/>
  <c r="CV90" i="12"/>
  <c r="CU90" i="12"/>
  <c r="CT90" i="12"/>
  <c r="CS90" i="12"/>
  <c r="CR90" i="12"/>
  <c r="CQ90" i="12"/>
  <c r="CW89" i="12"/>
  <c r="CV89" i="12"/>
  <c r="CU89" i="12"/>
  <c r="CT89" i="12"/>
  <c r="CS89" i="12"/>
  <c r="CR89" i="12"/>
  <c r="CQ89" i="12"/>
  <c r="CW88" i="12"/>
  <c r="CV88" i="12"/>
  <c r="CU88" i="12"/>
  <c r="CT88" i="12"/>
  <c r="CS88" i="12"/>
  <c r="CR88" i="12"/>
  <c r="CQ88" i="12"/>
  <c r="CW87" i="12"/>
  <c r="CV87" i="12"/>
  <c r="CU87" i="12"/>
  <c r="CT87" i="12"/>
  <c r="CS87" i="12"/>
  <c r="CR87" i="12"/>
  <c r="CQ87" i="12"/>
  <c r="CW86" i="12"/>
  <c r="CV86" i="12"/>
  <c r="CU86" i="12"/>
  <c r="CT86" i="12"/>
  <c r="CS86" i="12"/>
  <c r="CR86" i="12"/>
  <c r="CQ86" i="12"/>
  <c r="CW85" i="12"/>
  <c r="CV85" i="12"/>
  <c r="CU85" i="12"/>
  <c r="CT85" i="12"/>
  <c r="CS85" i="12"/>
  <c r="CR85" i="12"/>
  <c r="CQ85" i="12"/>
  <c r="CW84" i="12"/>
  <c r="CV84" i="12"/>
  <c r="CU84" i="12"/>
  <c r="CT84" i="12"/>
  <c r="CS84" i="12"/>
  <c r="CR84" i="12"/>
  <c r="CQ84" i="12"/>
  <c r="CW83" i="12"/>
  <c r="CV83" i="12"/>
  <c r="CU83" i="12"/>
  <c r="CT83" i="12"/>
  <c r="CS83" i="12"/>
  <c r="CR83" i="12"/>
  <c r="CQ83" i="12"/>
  <c r="CW82" i="12"/>
  <c r="CV82" i="12"/>
  <c r="CU82" i="12"/>
  <c r="CT82" i="12"/>
  <c r="CS82" i="12"/>
  <c r="CR82" i="12"/>
  <c r="CQ82" i="12"/>
  <c r="CW81" i="12"/>
  <c r="CV81" i="12"/>
  <c r="CU81" i="12"/>
  <c r="CT81" i="12"/>
  <c r="CS81" i="12"/>
  <c r="CR81" i="12"/>
  <c r="CQ81" i="12"/>
  <c r="CW80" i="12"/>
  <c r="CV80" i="12"/>
  <c r="CU80" i="12"/>
  <c r="CT80" i="12"/>
  <c r="CS80" i="12"/>
  <c r="CR80" i="12"/>
  <c r="CQ80" i="12"/>
  <c r="CW79" i="12"/>
  <c r="CV79" i="12"/>
  <c r="CU79" i="12"/>
  <c r="CT79" i="12"/>
  <c r="CS79" i="12"/>
  <c r="CR79" i="12"/>
  <c r="CQ79" i="12"/>
  <c r="CW78" i="12"/>
  <c r="CV78" i="12"/>
  <c r="CU78" i="12"/>
  <c r="CT78" i="12"/>
  <c r="CS78" i="12"/>
  <c r="CR78" i="12"/>
  <c r="CQ78" i="12"/>
  <c r="CW77" i="12"/>
  <c r="CV77" i="12"/>
  <c r="CU77" i="12"/>
  <c r="CT77" i="12"/>
  <c r="CS77" i="12"/>
  <c r="CR77" i="12"/>
  <c r="CQ77" i="12"/>
  <c r="CW76" i="12"/>
  <c r="CV76" i="12"/>
  <c r="CU76" i="12"/>
  <c r="CT76" i="12"/>
  <c r="CS76" i="12"/>
  <c r="CR76" i="12"/>
  <c r="CQ76" i="12"/>
  <c r="CW75" i="12"/>
  <c r="CV75" i="12"/>
  <c r="CU75" i="12"/>
  <c r="CT75" i="12"/>
  <c r="CS75" i="12"/>
  <c r="CR75" i="12"/>
  <c r="CQ75" i="12"/>
  <c r="CW74" i="12"/>
  <c r="CV74" i="12"/>
  <c r="CU74" i="12"/>
  <c r="CT74" i="12"/>
  <c r="CS74" i="12"/>
  <c r="CR74" i="12"/>
  <c r="CQ74" i="12"/>
  <c r="CW73" i="12"/>
  <c r="CV73" i="12"/>
  <c r="CU73" i="12"/>
  <c r="CT73" i="12"/>
  <c r="CS73" i="12"/>
  <c r="CR73" i="12"/>
  <c r="CQ73" i="12"/>
  <c r="CW72" i="12"/>
  <c r="CV72" i="12"/>
  <c r="CU72" i="12"/>
  <c r="CT72" i="12"/>
  <c r="CS72" i="12"/>
  <c r="CR72" i="12"/>
  <c r="CQ72" i="12"/>
  <c r="CW71" i="12"/>
  <c r="CV71" i="12"/>
  <c r="CU71" i="12"/>
  <c r="CT71" i="12"/>
  <c r="CS71" i="12"/>
  <c r="CR71" i="12"/>
  <c r="CQ71" i="12"/>
  <c r="CW70" i="12"/>
  <c r="CV70" i="12"/>
  <c r="CU70" i="12"/>
  <c r="CT70" i="12"/>
  <c r="CS70" i="12"/>
  <c r="CR70" i="12"/>
  <c r="CQ70" i="12"/>
  <c r="CW69" i="12"/>
  <c r="CV69" i="12"/>
  <c r="CU69" i="12"/>
  <c r="CT69" i="12"/>
  <c r="CS69" i="12"/>
  <c r="CR69" i="12"/>
  <c r="CQ69" i="12"/>
  <c r="CW68" i="12"/>
  <c r="CV68" i="12"/>
  <c r="CU68" i="12"/>
  <c r="CT68" i="12"/>
  <c r="CS68" i="12"/>
  <c r="CR68" i="12"/>
  <c r="CQ68" i="12"/>
  <c r="CW67" i="12"/>
  <c r="CV67" i="12"/>
  <c r="CU67" i="12"/>
  <c r="CT67" i="12"/>
  <c r="CS67" i="12"/>
  <c r="CR67" i="12"/>
  <c r="CQ67" i="12"/>
  <c r="CW66" i="12"/>
  <c r="CV66" i="12"/>
  <c r="CU66" i="12"/>
  <c r="CT66" i="12"/>
  <c r="CS66" i="12"/>
  <c r="CR66" i="12"/>
  <c r="CQ66" i="12"/>
  <c r="CW65" i="12"/>
  <c r="CV65" i="12"/>
  <c r="CU65" i="12"/>
  <c r="CT65" i="12"/>
  <c r="CS65" i="12"/>
  <c r="CR65" i="12"/>
  <c r="CQ65" i="12"/>
  <c r="CW64" i="12"/>
  <c r="CV64" i="12"/>
  <c r="CU64" i="12"/>
  <c r="CT64" i="12"/>
  <c r="CS64" i="12"/>
  <c r="CR64" i="12"/>
  <c r="CQ64" i="12"/>
  <c r="CW63" i="12"/>
  <c r="CV63" i="12"/>
  <c r="CU63" i="12"/>
  <c r="CT63" i="12"/>
  <c r="CS63" i="12"/>
  <c r="CR63" i="12"/>
  <c r="CQ63" i="12"/>
  <c r="CW62" i="12"/>
  <c r="CV62" i="12"/>
  <c r="CU62" i="12"/>
  <c r="CT62" i="12"/>
  <c r="CS62" i="12"/>
  <c r="CR62" i="12"/>
  <c r="CQ62" i="12"/>
  <c r="CW61" i="12"/>
  <c r="CV61" i="12"/>
  <c r="CU61" i="12"/>
  <c r="CT61" i="12"/>
  <c r="CS61" i="12"/>
  <c r="CR61" i="12"/>
  <c r="CQ61" i="12"/>
  <c r="CW60" i="12"/>
  <c r="CV60" i="12"/>
  <c r="CU60" i="12"/>
  <c r="CT60" i="12"/>
  <c r="CS60" i="12"/>
  <c r="CR60" i="12"/>
  <c r="CQ60" i="12"/>
  <c r="CW59" i="12"/>
  <c r="CV59" i="12"/>
  <c r="CU59" i="12"/>
  <c r="CT59" i="12"/>
  <c r="CS59" i="12"/>
  <c r="CR59" i="12"/>
  <c r="CQ59" i="12"/>
  <c r="CW58" i="12"/>
  <c r="CV58" i="12"/>
  <c r="CU58" i="12"/>
  <c r="CT58" i="12"/>
  <c r="CS58" i="12"/>
  <c r="CR58" i="12"/>
  <c r="CQ58" i="12"/>
  <c r="CW57" i="12"/>
  <c r="CV57" i="12"/>
  <c r="CU57" i="12"/>
  <c r="CT57" i="12"/>
  <c r="CS57" i="12"/>
  <c r="CR57" i="12"/>
  <c r="CQ57" i="12"/>
  <c r="CW56" i="12"/>
  <c r="CV56" i="12"/>
  <c r="CU56" i="12"/>
  <c r="CT56" i="12"/>
  <c r="CS56" i="12"/>
  <c r="CR56" i="12"/>
  <c r="CQ56" i="12"/>
  <c r="CW55" i="12"/>
  <c r="CV55" i="12"/>
  <c r="CU55" i="12"/>
  <c r="CT55" i="12"/>
  <c r="CS55" i="12"/>
  <c r="CR55" i="12"/>
  <c r="CQ55" i="12"/>
  <c r="CW54" i="12"/>
  <c r="CV54" i="12"/>
  <c r="CU54" i="12"/>
  <c r="CT54" i="12"/>
  <c r="CS54" i="12"/>
  <c r="CR54" i="12"/>
  <c r="CQ54" i="12"/>
  <c r="CW53" i="12"/>
  <c r="CV53" i="12"/>
  <c r="CU53" i="12"/>
  <c r="CT53" i="12"/>
  <c r="CS53" i="12"/>
  <c r="CR53" i="12"/>
  <c r="CQ53" i="12"/>
  <c r="CW52" i="12"/>
  <c r="CV52" i="12"/>
  <c r="CU52" i="12"/>
  <c r="CT52" i="12"/>
  <c r="CS52" i="12"/>
  <c r="CR52" i="12"/>
  <c r="CQ52" i="12"/>
  <c r="CW51" i="12"/>
  <c r="CV51" i="12"/>
  <c r="CU51" i="12"/>
  <c r="CT51" i="12"/>
  <c r="CS51" i="12"/>
  <c r="CR51" i="12"/>
  <c r="CQ51" i="12"/>
  <c r="CW50" i="12"/>
  <c r="CV50" i="12"/>
  <c r="CU50" i="12"/>
  <c r="CT50" i="12"/>
  <c r="CS50" i="12"/>
  <c r="CR50" i="12"/>
  <c r="CQ50" i="12"/>
  <c r="CW49" i="12"/>
  <c r="CV49" i="12"/>
  <c r="CU49" i="12"/>
  <c r="CT49" i="12"/>
  <c r="CS49" i="12"/>
  <c r="CR49" i="12"/>
  <c r="CQ49" i="12"/>
  <c r="CW48" i="12"/>
  <c r="CV48" i="12"/>
  <c r="CU48" i="12"/>
  <c r="CT48" i="12"/>
  <c r="CS48" i="12"/>
  <c r="CR48" i="12"/>
  <c r="CQ48" i="12"/>
  <c r="CW47" i="12"/>
  <c r="CV47" i="12"/>
  <c r="CU47" i="12"/>
  <c r="CT47" i="12"/>
  <c r="CS47" i="12"/>
  <c r="CR47" i="12"/>
  <c r="CQ47" i="12"/>
  <c r="CW46" i="12"/>
  <c r="CV46" i="12"/>
  <c r="CU46" i="12"/>
  <c r="CT46" i="12"/>
  <c r="CS46" i="12"/>
  <c r="CR46" i="12"/>
  <c r="CQ46" i="12"/>
  <c r="CW45" i="12"/>
  <c r="CV45" i="12"/>
  <c r="CU45" i="12"/>
  <c r="CT45" i="12"/>
  <c r="CS45" i="12"/>
  <c r="CR45" i="12"/>
  <c r="CQ45" i="12"/>
  <c r="CW44" i="12"/>
  <c r="CV44" i="12"/>
  <c r="CU44" i="12"/>
  <c r="CT44" i="12"/>
  <c r="CS44" i="12"/>
  <c r="CR44" i="12"/>
  <c r="CQ44" i="12"/>
  <c r="CW43" i="12"/>
  <c r="CV43" i="12"/>
  <c r="CU43" i="12"/>
  <c r="CT43" i="12"/>
  <c r="CS43" i="12"/>
  <c r="CR43" i="12"/>
  <c r="CQ43" i="12"/>
  <c r="CW42" i="12"/>
  <c r="CV42" i="12"/>
  <c r="CU42" i="12"/>
  <c r="CT42" i="12"/>
  <c r="CS42" i="12"/>
  <c r="CR42" i="12"/>
  <c r="CQ42" i="12"/>
  <c r="CW41" i="12"/>
  <c r="CV41" i="12"/>
  <c r="CU41" i="12"/>
  <c r="CT41" i="12"/>
  <c r="CS41" i="12"/>
  <c r="CR41" i="12"/>
  <c r="CQ41" i="12"/>
  <c r="CW40" i="12"/>
  <c r="CV40" i="12"/>
  <c r="CU40" i="12"/>
  <c r="CT40" i="12"/>
  <c r="CS40" i="12"/>
  <c r="CR40" i="12"/>
  <c r="CQ40" i="12"/>
  <c r="CW39" i="12"/>
  <c r="CV39" i="12"/>
  <c r="CU39" i="12"/>
  <c r="CT39" i="12"/>
  <c r="CS39" i="12"/>
  <c r="CR39" i="12"/>
  <c r="CQ39" i="12"/>
  <c r="CW38" i="12"/>
  <c r="CV38" i="12"/>
  <c r="CU38" i="12"/>
  <c r="CT38" i="12"/>
  <c r="CS38" i="12"/>
  <c r="CR38" i="12"/>
  <c r="CQ38" i="12"/>
  <c r="CW37" i="12"/>
  <c r="CV37" i="12"/>
  <c r="CU37" i="12"/>
  <c r="CT37" i="12"/>
  <c r="CS37" i="12"/>
  <c r="CR37" i="12"/>
  <c r="CQ37" i="12"/>
  <c r="CW36" i="12"/>
  <c r="CV36" i="12"/>
  <c r="CU36" i="12"/>
  <c r="CT36" i="12"/>
  <c r="CS36" i="12"/>
  <c r="CR36" i="12"/>
  <c r="CQ36" i="12"/>
  <c r="CW35" i="12"/>
  <c r="CV35" i="12"/>
  <c r="CU35" i="12"/>
  <c r="CT35" i="12"/>
  <c r="CS35" i="12"/>
  <c r="CR35" i="12"/>
  <c r="CQ35" i="12"/>
  <c r="CW34" i="12"/>
  <c r="CV34" i="12"/>
  <c r="CU34" i="12"/>
  <c r="CT34" i="12"/>
  <c r="CS34" i="12"/>
  <c r="CR34" i="12"/>
  <c r="CQ34" i="12"/>
  <c r="CW33" i="12"/>
  <c r="CV33" i="12"/>
  <c r="CU33" i="12"/>
  <c r="CT33" i="12"/>
  <c r="CS33" i="12"/>
  <c r="CR33" i="12"/>
  <c r="CQ33" i="12"/>
  <c r="CW32" i="12"/>
  <c r="CV32" i="12"/>
  <c r="CU32" i="12"/>
  <c r="CT32" i="12"/>
  <c r="CS32" i="12"/>
  <c r="CR32" i="12"/>
  <c r="CQ32" i="12"/>
  <c r="CW31" i="12"/>
  <c r="CV31" i="12"/>
  <c r="CU31" i="12"/>
  <c r="CT31" i="12"/>
  <c r="CS31" i="12"/>
  <c r="CR31" i="12"/>
  <c r="CQ31" i="12"/>
  <c r="CW30" i="12"/>
  <c r="CV30" i="12"/>
  <c r="CU30" i="12"/>
  <c r="CT30" i="12"/>
  <c r="CS30" i="12"/>
  <c r="CR30" i="12"/>
  <c r="CQ30" i="12"/>
  <c r="CW29" i="12"/>
  <c r="CV29" i="12"/>
  <c r="CU29" i="12"/>
  <c r="CT29" i="12"/>
  <c r="CS29" i="12"/>
  <c r="CR29" i="12"/>
  <c r="CQ29" i="12"/>
  <c r="CW28" i="12"/>
  <c r="CV28" i="12"/>
  <c r="CU28" i="12"/>
  <c r="CT28" i="12"/>
  <c r="CS28" i="12"/>
  <c r="CR28" i="12"/>
  <c r="CQ28" i="12"/>
  <c r="CW27" i="12"/>
  <c r="CV27" i="12"/>
  <c r="CU27" i="12"/>
  <c r="CT27" i="12"/>
  <c r="CS27" i="12"/>
  <c r="CR27" i="12"/>
  <c r="CQ27" i="12"/>
  <c r="CW26" i="12"/>
  <c r="CV26" i="12"/>
  <c r="CU26" i="12"/>
  <c r="CT26" i="12"/>
  <c r="CS26" i="12"/>
  <c r="CR26" i="12"/>
  <c r="CQ26" i="12"/>
  <c r="CW25" i="12"/>
  <c r="CV25" i="12"/>
  <c r="CU25" i="12"/>
  <c r="CT25" i="12"/>
  <c r="CS25" i="12"/>
  <c r="CR25" i="12"/>
  <c r="CQ25" i="12"/>
  <c r="CW24" i="12"/>
  <c r="CV24" i="12"/>
  <c r="CU24" i="12"/>
  <c r="CT24" i="12"/>
  <c r="CS24" i="12"/>
  <c r="CR24" i="12"/>
  <c r="CQ24" i="12"/>
  <c r="CW23" i="12"/>
  <c r="CV23" i="12"/>
  <c r="CU23" i="12"/>
  <c r="CT23" i="12"/>
  <c r="CS23" i="12"/>
  <c r="CR23" i="12"/>
  <c r="CQ23" i="12"/>
  <c r="CW22" i="12"/>
  <c r="CV22" i="12"/>
  <c r="CU22" i="12"/>
  <c r="CT22" i="12"/>
  <c r="CS22" i="12"/>
  <c r="CR22" i="12"/>
  <c r="CQ22" i="12"/>
  <c r="CW21" i="12"/>
  <c r="CV21" i="12"/>
  <c r="CU21" i="12"/>
  <c r="CT21" i="12"/>
  <c r="CS21" i="12"/>
  <c r="CR21" i="12"/>
  <c r="CQ21" i="12"/>
  <c r="CW20" i="12"/>
  <c r="CV20" i="12"/>
  <c r="CU20" i="12"/>
  <c r="CT20" i="12"/>
  <c r="CS20" i="12"/>
  <c r="CR20" i="12"/>
  <c r="CQ20" i="12"/>
  <c r="CW19" i="12"/>
  <c r="CV19" i="12"/>
  <c r="CU19" i="12"/>
  <c r="CT19" i="12"/>
  <c r="CS19" i="12"/>
  <c r="CR19" i="12"/>
  <c r="CQ19" i="12"/>
  <c r="CW18" i="12"/>
  <c r="CV18" i="12"/>
  <c r="CU18" i="12"/>
  <c r="CT18" i="12"/>
  <c r="CS18" i="12"/>
  <c r="CR18" i="12"/>
  <c r="CQ18" i="12"/>
  <c r="CW17" i="12"/>
  <c r="CV17" i="12"/>
  <c r="CU17" i="12"/>
  <c r="CT17" i="12"/>
  <c r="CS17" i="12"/>
  <c r="CR17" i="12"/>
  <c r="CQ17" i="12"/>
  <c r="CW16" i="12"/>
  <c r="CV16" i="12"/>
  <c r="CU16" i="12"/>
  <c r="CT16" i="12"/>
  <c r="CS16" i="12"/>
  <c r="CR16" i="12"/>
  <c r="CQ16" i="12"/>
  <c r="CW15" i="12"/>
  <c r="CV15" i="12"/>
  <c r="CU15" i="12"/>
  <c r="CT15" i="12"/>
  <c r="CS15" i="12"/>
  <c r="CR15" i="12"/>
  <c r="CQ15" i="12"/>
  <c r="CW14" i="12"/>
  <c r="CV14" i="12"/>
  <c r="CU14" i="12"/>
  <c r="CT14" i="12"/>
  <c r="CS14" i="12"/>
  <c r="CR14" i="12"/>
  <c r="CQ14" i="12"/>
  <c r="CW13" i="12"/>
  <c r="CV13" i="12"/>
  <c r="CU13" i="12"/>
  <c r="CT13" i="12"/>
  <c r="CS13" i="12"/>
  <c r="CR13" i="12"/>
  <c r="CQ13" i="12"/>
  <c r="CW12" i="12"/>
  <c r="CV12" i="12"/>
  <c r="CU12" i="12"/>
  <c r="CT12" i="12"/>
  <c r="CS12" i="12"/>
  <c r="CR12" i="12"/>
  <c r="CQ12" i="12"/>
  <c r="CW11" i="12"/>
  <c r="CV11" i="12"/>
  <c r="CU11" i="12"/>
  <c r="CT11" i="12"/>
  <c r="CS11" i="12"/>
  <c r="CR11" i="12"/>
  <c r="CQ11" i="12"/>
  <c r="CW10" i="12"/>
  <c r="CV10" i="12"/>
  <c r="CU10" i="12"/>
  <c r="CT10" i="12"/>
  <c r="CS10" i="12"/>
  <c r="CR10" i="12"/>
  <c r="CQ10" i="12"/>
  <c r="CW9" i="12"/>
  <c r="CV9" i="12"/>
  <c r="CU9" i="12"/>
  <c r="CT9" i="12"/>
  <c r="CS9" i="12"/>
  <c r="CR9" i="12"/>
  <c r="CQ9" i="12"/>
  <c r="CW8" i="12"/>
  <c r="CV8" i="12"/>
  <c r="CU8" i="12"/>
  <c r="CT8" i="12"/>
  <c r="CS8" i="12"/>
  <c r="CR8" i="12"/>
  <c r="CQ8" i="12"/>
  <c r="CY372" i="12" l="1"/>
  <c r="CY371" i="12"/>
  <c r="CY370" i="12"/>
  <c r="CY369" i="12"/>
  <c r="CY368" i="12"/>
  <c r="CY367" i="12"/>
  <c r="CY366" i="12"/>
  <c r="CY365" i="12"/>
  <c r="CY364" i="12"/>
  <c r="CY363" i="12"/>
  <c r="CY362" i="12"/>
  <c r="CY361" i="12"/>
  <c r="CY360" i="12"/>
  <c r="CY359" i="12"/>
  <c r="CY358" i="12"/>
  <c r="CY357" i="12"/>
  <c r="CY356" i="12"/>
  <c r="CY355" i="12"/>
  <c r="CY354" i="12"/>
  <c r="CY353" i="12"/>
  <c r="CY352" i="12"/>
  <c r="CY351" i="12"/>
  <c r="CY350" i="12"/>
  <c r="CY349" i="12"/>
  <c r="CY348" i="12"/>
  <c r="CY347" i="12"/>
  <c r="CY346" i="12"/>
  <c r="CY345" i="12"/>
  <c r="CY344" i="12"/>
  <c r="CY343" i="12"/>
  <c r="CY342" i="12"/>
  <c r="CY341" i="12"/>
  <c r="CY340" i="12"/>
  <c r="CY339" i="12"/>
  <c r="CY338" i="12"/>
  <c r="CY337" i="12"/>
  <c r="CY336" i="12"/>
  <c r="CY335" i="12"/>
  <c r="CY334" i="12"/>
  <c r="CY333" i="12"/>
  <c r="CY332" i="12"/>
  <c r="CY331" i="12"/>
  <c r="CY330" i="12"/>
  <c r="CY329" i="12"/>
  <c r="CY328" i="12"/>
  <c r="CY327" i="12"/>
  <c r="CY326" i="12"/>
  <c r="CY325" i="12"/>
  <c r="CY324" i="12"/>
  <c r="CY323" i="12"/>
  <c r="CY322" i="12"/>
  <c r="CY321" i="12"/>
  <c r="CY320" i="12"/>
  <c r="CY319" i="12"/>
  <c r="CY318" i="12"/>
  <c r="CY317" i="12"/>
  <c r="CY316" i="12"/>
  <c r="CY315" i="12"/>
  <c r="CY314" i="12"/>
  <c r="CY313" i="12"/>
  <c r="CY312" i="12"/>
  <c r="CY311" i="12"/>
  <c r="CY310" i="12"/>
  <c r="CY309" i="12"/>
  <c r="CY308" i="12"/>
  <c r="CY307" i="12"/>
  <c r="CY306" i="12"/>
  <c r="CY305" i="12"/>
  <c r="CY304" i="12"/>
  <c r="CY303" i="12"/>
  <c r="CY302" i="12"/>
  <c r="CY301" i="12"/>
  <c r="CY300" i="12"/>
  <c r="CY299" i="12"/>
  <c r="CY298" i="12"/>
  <c r="CY297" i="12"/>
  <c r="CY296" i="12"/>
  <c r="CY295" i="12"/>
  <c r="CY294" i="12"/>
  <c r="CY293" i="12"/>
  <c r="CY292" i="12"/>
  <c r="CY291" i="12"/>
  <c r="CY290" i="12"/>
  <c r="CY289" i="12"/>
  <c r="CY288" i="12"/>
  <c r="CY287" i="12"/>
  <c r="CY286" i="12"/>
  <c r="CY285" i="12"/>
  <c r="CY284" i="12"/>
  <c r="CY283" i="12"/>
  <c r="CY282" i="12"/>
  <c r="CY281" i="12"/>
  <c r="CY280" i="12"/>
  <c r="CY279" i="12"/>
  <c r="CY278" i="12"/>
  <c r="CY277" i="12"/>
  <c r="CY276" i="12"/>
  <c r="CY275" i="12"/>
  <c r="CY274" i="12"/>
  <c r="CY273" i="12"/>
  <c r="CY272" i="12"/>
  <c r="CY271" i="12"/>
  <c r="CY270" i="12"/>
  <c r="CY269" i="12"/>
  <c r="CY268" i="12"/>
  <c r="CY267" i="12"/>
  <c r="CY266" i="12"/>
  <c r="CY265" i="12"/>
  <c r="CY264" i="12"/>
  <c r="CY263" i="12"/>
  <c r="CY262" i="12"/>
  <c r="CY261" i="12"/>
  <c r="CY260" i="12"/>
  <c r="CY259" i="12"/>
  <c r="CY258" i="12"/>
  <c r="CY257" i="12"/>
  <c r="CY256" i="12"/>
  <c r="CY255" i="12"/>
  <c r="CY254" i="12"/>
  <c r="CY253" i="12"/>
  <c r="CY252" i="12"/>
  <c r="CY251" i="12"/>
  <c r="CY250" i="12"/>
  <c r="CY249" i="12"/>
  <c r="CY248" i="12"/>
  <c r="CY247" i="12"/>
  <c r="CY246" i="12"/>
  <c r="CY245" i="12"/>
  <c r="CY244" i="12"/>
  <c r="CY243" i="12"/>
  <c r="CY242" i="12"/>
  <c r="CY241" i="12"/>
  <c r="CY240" i="12"/>
  <c r="CY239" i="12"/>
  <c r="CY238" i="12"/>
  <c r="CY237" i="12"/>
  <c r="CY236" i="12"/>
  <c r="CY235" i="12"/>
  <c r="CY234" i="12"/>
  <c r="CY233" i="12"/>
  <c r="CY232" i="12"/>
  <c r="CY231" i="12"/>
  <c r="CY230" i="12"/>
  <c r="CY229" i="12"/>
  <c r="CY228" i="12"/>
  <c r="CY227" i="12"/>
  <c r="CY226" i="12"/>
  <c r="CY225" i="12"/>
  <c r="CY224" i="12"/>
  <c r="CY223" i="12"/>
  <c r="CY222" i="12"/>
  <c r="CY221" i="12"/>
  <c r="CY220" i="12"/>
  <c r="CY219" i="12"/>
  <c r="CY218" i="12"/>
  <c r="CY217" i="12"/>
  <c r="CY216" i="12"/>
  <c r="CY215" i="12"/>
  <c r="CY214" i="12"/>
  <c r="CY213" i="12"/>
  <c r="CY212" i="12"/>
  <c r="CY211" i="12"/>
  <c r="CY210" i="12"/>
  <c r="CY209" i="12"/>
  <c r="CY208" i="12"/>
  <c r="CY207" i="12"/>
  <c r="CY206" i="12"/>
  <c r="CY205" i="12"/>
  <c r="CY204" i="12"/>
  <c r="CY203" i="12"/>
  <c r="CY202" i="12"/>
  <c r="CY201" i="12"/>
  <c r="CY200" i="12"/>
  <c r="CY199" i="12"/>
  <c r="CY198" i="12"/>
  <c r="CY197" i="12"/>
  <c r="CY196" i="12"/>
  <c r="CY195" i="12"/>
  <c r="CY194" i="12"/>
  <c r="CY193" i="12"/>
  <c r="CY192" i="12"/>
  <c r="CY191" i="12"/>
  <c r="CY190" i="12"/>
  <c r="CY189" i="12"/>
  <c r="CY188" i="12"/>
  <c r="CY187" i="12"/>
  <c r="CY186" i="12"/>
  <c r="CY185" i="12"/>
  <c r="CY184" i="12"/>
  <c r="CY183" i="12"/>
  <c r="CY182" i="12"/>
  <c r="CY181" i="12"/>
  <c r="CY180" i="12"/>
  <c r="CY179" i="12"/>
  <c r="CY178" i="12"/>
  <c r="CY177" i="12"/>
  <c r="CY176" i="12"/>
  <c r="CY175" i="12"/>
  <c r="CY174" i="12"/>
  <c r="CY173" i="12"/>
  <c r="CY172" i="12"/>
  <c r="CY171" i="12"/>
  <c r="CY170" i="12"/>
  <c r="CY169" i="12"/>
  <c r="CY168" i="12"/>
  <c r="CY167" i="12"/>
  <c r="CY166" i="12"/>
  <c r="CY165" i="12"/>
  <c r="CY164" i="12"/>
  <c r="CY163" i="12"/>
  <c r="CY162" i="12"/>
  <c r="CY161" i="12"/>
  <c r="CY160" i="12"/>
  <c r="CY159" i="12"/>
  <c r="CY158" i="12"/>
  <c r="CY157" i="12"/>
  <c r="CY156" i="12"/>
  <c r="CY155" i="12"/>
  <c r="CY154" i="12"/>
  <c r="CY153" i="12"/>
  <c r="CY152" i="12"/>
  <c r="CY151" i="12"/>
  <c r="CY150" i="12"/>
  <c r="CY149" i="12"/>
  <c r="CY148" i="12"/>
  <c r="CY147" i="12"/>
  <c r="CY146" i="12"/>
  <c r="CY145" i="12"/>
  <c r="CY144" i="12"/>
  <c r="CY143" i="12"/>
  <c r="CY142" i="12"/>
  <c r="CY141" i="12"/>
  <c r="CY140" i="12"/>
  <c r="CY139" i="12"/>
  <c r="CY138" i="12"/>
  <c r="CY137" i="12"/>
  <c r="CY136" i="12"/>
  <c r="CY135" i="12"/>
  <c r="CY134" i="12"/>
  <c r="CY133" i="12"/>
  <c r="CY132" i="12"/>
  <c r="CY131" i="12"/>
  <c r="CY130" i="12"/>
  <c r="CY129" i="12"/>
  <c r="CY128" i="12"/>
  <c r="CY127" i="12"/>
  <c r="CY126" i="12"/>
  <c r="CY125" i="12"/>
  <c r="CY124" i="12"/>
  <c r="CY123" i="12"/>
  <c r="CY122" i="12"/>
  <c r="CY121" i="12"/>
  <c r="CY120" i="12"/>
  <c r="CY119" i="12"/>
  <c r="CY118" i="12"/>
  <c r="CY117" i="12"/>
  <c r="CY116" i="12"/>
  <c r="CY115" i="12"/>
  <c r="CY114" i="12"/>
  <c r="CY113" i="12"/>
  <c r="CY112" i="12"/>
  <c r="CY111" i="12"/>
  <c r="CY110" i="12"/>
  <c r="CY109" i="12"/>
  <c r="CY108" i="12"/>
  <c r="CY107" i="12"/>
  <c r="CY106" i="12"/>
  <c r="CY105" i="12"/>
  <c r="CY104" i="12"/>
  <c r="CY103" i="12"/>
  <c r="CY102" i="12"/>
  <c r="CY101" i="12"/>
  <c r="CY100" i="12"/>
  <c r="CY99" i="12"/>
  <c r="CY98" i="12"/>
  <c r="CY97" i="12"/>
  <c r="CY96" i="12"/>
  <c r="CY95" i="12"/>
  <c r="CY94" i="12"/>
  <c r="CY93" i="12"/>
  <c r="CY92" i="12"/>
  <c r="CY91" i="12"/>
  <c r="CY90" i="12"/>
  <c r="CY89" i="12"/>
  <c r="CY88" i="12"/>
  <c r="CY87" i="12"/>
  <c r="CY86" i="12"/>
  <c r="CY85" i="12"/>
  <c r="CY84" i="12"/>
  <c r="CY83" i="12"/>
  <c r="CY82" i="12"/>
  <c r="CY81" i="12"/>
  <c r="CY80" i="12"/>
  <c r="CY79" i="12"/>
  <c r="CY78" i="12"/>
  <c r="CY77" i="12"/>
  <c r="CY76" i="12"/>
  <c r="CY75" i="12"/>
  <c r="CY74" i="12"/>
  <c r="CY73" i="12"/>
  <c r="CY72" i="12"/>
  <c r="CY71" i="12"/>
  <c r="CY70" i="12"/>
  <c r="CY69" i="12"/>
  <c r="CY68" i="12"/>
  <c r="CY67" i="12"/>
  <c r="CY66" i="12"/>
  <c r="CY65" i="12"/>
  <c r="CY64" i="12"/>
  <c r="CY63" i="12"/>
  <c r="CY62" i="12"/>
  <c r="CY61" i="12"/>
  <c r="CY60" i="12"/>
  <c r="CY59" i="12"/>
  <c r="CY58" i="12"/>
  <c r="CY57" i="12"/>
  <c r="CY56" i="12"/>
  <c r="CY55" i="12"/>
  <c r="CY54" i="12"/>
  <c r="CY53" i="12"/>
  <c r="CY52" i="12"/>
  <c r="CY51" i="12"/>
  <c r="CY50" i="12"/>
  <c r="CY49" i="12"/>
  <c r="CY48" i="12"/>
  <c r="CY47" i="12"/>
  <c r="CY46" i="12"/>
  <c r="CY45" i="12"/>
  <c r="CY44" i="12"/>
  <c r="CY43" i="12"/>
  <c r="CY42" i="12"/>
  <c r="CY41" i="12"/>
  <c r="CY40" i="12"/>
  <c r="CY39" i="12"/>
  <c r="CY38" i="12"/>
  <c r="CY37" i="12"/>
  <c r="CY36" i="12"/>
  <c r="CY35" i="12"/>
  <c r="CY34" i="12"/>
  <c r="CY33" i="12"/>
  <c r="CY32" i="12"/>
  <c r="CY31" i="12"/>
  <c r="CY30" i="12"/>
  <c r="CY29" i="12"/>
  <c r="CY28" i="12"/>
  <c r="CY27" i="12"/>
  <c r="CY26" i="12"/>
  <c r="CY25" i="12"/>
  <c r="CY24" i="12"/>
  <c r="CY23" i="12"/>
  <c r="CY22" i="12"/>
  <c r="CY20" i="12"/>
  <c r="CY19" i="12"/>
  <c r="CY18" i="12"/>
  <c r="CY17" i="12"/>
  <c r="CY16" i="12"/>
  <c r="CY15" i="12"/>
  <c r="CY14" i="12"/>
  <c r="CY13" i="12"/>
  <c r="CY12" i="12"/>
  <c r="CY11" i="12"/>
  <c r="CY10" i="12"/>
  <c r="CY9" i="12"/>
  <c r="CY8" i="12"/>
  <c r="CY21" i="12"/>
  <c r="CN17" i="12" l="1"/>
  <c r="CG372" i="12" l="1"/>
  <c r="CG371" i="12"/>
  <c r="CG370" i="12"/>
  <c r="CG369" i="12"/>
  <c r="CG368" i="12"/>
  <c r="CG367" i="12"/>
  <c r="CG366" i="12"/>
  <c r="CG365" i="12"/>
  <c r="CG364" i="12"/>
  <c r="CG363" i="12"/>
  <c r="CG362" i="12"/>
  <c r="CG361" i="12"/>
  <c r="CG360" i="12"/>
  <c r="CG359" i="12"/>
  <c r="CG358" i="12"/>
  <c r="CG357" i="12"/>
  <c r="CG356" i="12"/>
  <c r="CG355" i="12"/>
  <c r="CG354" i="12"/>
  <c r="CG353" i="12"/>
  <c r="CG352" i="12"/>
  <c r="CG351" i="12"/>
  <c r="CG350" i="12"/>
  <c r="CG349" i="12"/>
  <c r="CG348" i="12"/>
  <c r="CG347" i="12"/>
  <c r="CG346" i="12"/>
  <c r="CG345" i="12"/>
  <c r="CG344" i="12"/>
  <c r="CG343" i="12"/>
  <c r="CG342" i="12"/>
  <c r="CG341" i="12"/>
  <c r="CG340" i="12"/>
  <c r="CG339" i="12"/>
  <c r="CG338" i="12"/>
  <c r="CG337" i="12"/>
  <c r="CG336" i="12"/>
  <c r="CG335" i="12"/>
  <c r="CG334" i="12"/>
  <c r="CG333" i="12"/>
  <c r="CG332" i="12"/>
  <c r="CG331" i="12"/>
  <c r="CG330" i="12"/>
  <c r="CG329" i="12"/>
  <c r="CG328" i="12"/>
  <c r="CG327" i="12"/>
  <c r="CG326" i="12"/>
  <c r="CG325" i="12"/>
  <c r="CG324" i="12"/>
  <c r="CG323" i="12"/>
  <c r="CG322" i="12"/>
  <c r="CG321" i="12"/>
  <c r="CG320" i="12"/>
  <c r="CG319" i="12"/>
  <c r="CG318" i="12"/>
  <c r="CG317" i="12"/>
  <c r="CG316" i="12"/>
  <c r="CG315" i="12"/>
  <c r="CG314" i="12"/>
  <c r="CG313" i="12"/>
  <c r="CG312" i="12"/>
  <c r="CG311" i="12"/>
  <c r="CG310" i="12"/>
  <c r="CG309" i="12"/>
  <c r="CG308" i="12"/>
  <c r="CG307" i="12"/>
  <c r="CG306" i="12"/>
  <c r="CG305" i="12"/>
  <c r="CG304" i="12"/>
  <c r="CG303" i="12"/>
  <c r="CG302" i="12"/>
  <c r="CG301" i="12"/>
  <c r="CG300" i="12"/>
  <c r="CG299" i="12"/>
  <c r="CG298" i="12"/>
  <c r="CG297" i="12"/>
  <c r="CG296" i="12"/>
  <c r="CG295" i="12"/>
  <c r="CG294" i="12"/>
  <c r="CG293" i="12"/>
  <c r="CG292" i="12"/>
  <c r="CG291" i="12"/>
  <c r="CG290" i="12"/>
  <c r="CG289" i="12"/>
  <c r="CG288" i="12"/>
  <c r="CG287" i="12"/>
  <c r="CG286" i="12"/>
  <c r="CG285" i="12"/>
  <c r="CG284" i="12"/>
  <c r="CG283" i="12"/>
  <c r="CG282" i="12"/>
  <c r="CG281" i="12"/>
  <c r="CG280" i="12"/>
  <c r="CG279" i="12"/>
  <c r="CG278" i="12"/>
  <c r="CG277" i="12"/>
  <c r="CG276" i="12"/>
  <c r="CG275" i="12"/>
  <c r="CG274" i="12"/>
  <c r="CG273" i="12"/>
  <c r="CG272" i="12"/>
  <c r="CG271" i="12"/>
  <c r="CG270" i="12"/>
  <c r="CG269" i="12"/>
  <c r="CG268" i="12"/>
  <c r="CG267" i="12"/>
  <c r="CG266" i="12"/>
  <c r="CG265" i="12"/>
  <c r="CG264" i="12"/>
  <c r="CG263" i="12"/>
  <c r="CG262" i="12"/>
  <c r="CG261" i="12"/>
  <c r="CG260" i="12"/>
  <c r="CG259" i="12"/>
  <c r="CG258" i="12"/>
  <c r="CG257" i="12"/>
  <c r="CG256" i="12"/>
  <c r="CG255" i="12"/>
  <c r="CG254" i="12"/>
  <c r="CG253" i="12"/>
  <c r="CG252" i="12"/>
  <c r="CG251" i="12"/>
  <c r="CG250" i="12"/>
  <c r="CG249" i="12"/>
  <c r="CG248" i="12"/>
  <c r="CG247" i="12"/>
  <c r="CG246" i="12"/>
  <c r="CG245" i="12"/>
  <c r="CG244" i="12"/>
  <c r="CG243" i="12"/>
  <c r="CG242" i="12"/>
  <c r="CG241" i="12"/>
  <c r="CG240" i="12"/>
  <c r="CG239" i="12"/>
  <c r="CG238" i="12"/>
  <c r="CG237" i="12"/>
  <c r="CG236" i="12"/>
  <c r="CG235" i="12"/>
  <c r="CG234" i="12"/>
  <c r="CG233" i="12"/>
  <c r="CG232" i="12"/>
  <c r="CG231" i="12"/>
  <c r="CG230" i="12"/>
  <c r="CG229" i="12"/>
  <c r="CG228" i="12"/>
  <c r="CG227" i="12"/>
  <c r="CG226" i="12"/>
  <c r="CG225" i="12"/>
  <c r="CG224" i="12"/>
  <c r="CG223" i="12"/>
  <c r="CG222" i="12"/>
  <c r="CG221" i="12"/>
  <c r="CG220" i="12"/>
  <c r="CG219" i="12"/>
  <c r="CG218" i="12"/>
  <c r="CG217" i="12"/>
  <c r="CG216" i="12"/>
  <c r="CG215" i="12"/>
  <c r="CG214" i="12"/>
  <c r="CG213" i="12"/>
  <c r="CG212" i="12"/>
  <c r="CG211" i="12"/>
  <c r="CG210" i="12"/>
  <c r="CG209" i="12"/>
  <c r="CG208" i="12"/>
  <c r="CG207" i="12"/>
  <c r="CG206" i="12"/>
  <c r="CG205" i="12"/>
  <c r="CG204" i="12"/>
  <c r="CG203" i="12"/>
  <c r="CG202" i="12"/>
  <c r="CG201" i="12"/>
  <c r="CG200" i="12"/>
  <c r="CG199" i="12"/>
  <c r="CG198" i="12"/>
  <c r="CG197" i="12"/>
  <c r="CG196" i="12"/>
  <c r="CG195" i="12"/>
  <c r="CG194" i="12"/>
  <c r="CG193" i="12"/>
  <c r="CG192" i="12"/>
  <c r="CG191" i="12"/>
  <c r="CG190" i="12"/>
  <c r="CG189" i="12"/>
  <c r="CG188" i="12"/>
  <c r="CG187" i="12"/>
  <c r="CG186" i="12"/>
  <c r="CG185" i="12"/>
  <c r="CG184" i="12"/>
  <c r="CG183" i="12"/>
  <c r="CG182" i="12"/>
  <c r="CG181" i="12"/>
  <c r="CG180" i="12"/>
  <c r="CG179" i="12"/>
  <c r="CG178" i="12"/>
  <c r="CG177" i="12"/>
  <c r="CG176" i="12"/>
  <c r="CG175" i="12"/>
  <c r="CG174" i="12"/>
  <c r="CG173" i="12"/>
  <c r="CG172" i="12"/>
  <c r="CG171" i="12"/>
  <c r="CG170" i="12"/>
  <c r="CG169" i="12"/>
  <c r="CG168" i="12"/>
  <c r="CG167" i="12"/>
  <c r="CG166" i="12"/>
  <c r="CG165" i="12"/>
  <c r="CG164" i="12"/>
  <c r="CG163" i="12"/>
  <c r="CG162" i="12"/>
  <c r="CG161" i="12"/>
  <c r="CG160" i="12"/>
  <c r="CG159" i="12"/>
  <c r="CG158" i="12"/>
  <c r="CG157" i="12"/>
  <c r="CG156" i="12"/>
  <c r="CG155" i="12"/>
  <c r="CG154" i="12"/>
  <c r="CG153" i="12"/>
  <c r="CG152" i="12"/>
  <c r="CG151" i="12"/>
  <c r="CG150" i="12"/>
  <c r="CG149" i="12"/>
  <c r="CG148" i="12"/>
  <c r="CG147" i="12"/>
  <c r="CG146" i="12"/>
  <c r="CG145" i="12"/>
  <c r="CG144" i="12"/>
  <c r="CG143" i="12"/>
  <c r="CG142" i="12"/>
  <c r="CG141" i="12"/>
  <c r="CG140" i="12"/>
  <c r="CG139" i="12"/>
  <c r="CG138" i="12"/>
  <c r="CG137" i="12"/>
  <c r="CG136" i="12"/>
  <c r="CG135" i="12"/>
  <c r="CG134" i="12"/>
  <c r="CG133" i="12"/>
  <c r="CG132" i="12"/>
  <c r="CG131" i="12"/>
  <c r="CG130" i="12"/>
  <c r="CG129" i="12"/>
  <c r="CG128" i="12"/>
  <c r="CG127" i="12"/>
  <c r="CG126" i="12"/>
  <c r="CG125" i="12"/>
  <c r="CG124" i="12"/>
  <c r="CG123" i="12"/>
  <c r="CG122" i="12"/>
  <c r="CG121" i="12"/>
  <c r="CG120" i="12"/>
  <c r="CG119" i="12"/>
  <c r="CG118" i="12"/>
  <c r="CG117" i="12"/>
  <c r="CG116" i="12"/>
  <c r="CG115" i="12"/>
  <c r="CG114" i="12"/>
  <c r="CG113" i="12"/>
  <c r="CG112" i="12"/>
  <c r="CG111" i="12"/>
  <c r="CG110" i="12"/>
  <c r="CG109" i="12"/>
  <c r="CG108" i="12"/>
  <c r="CG107" i="12"/>
  <c r="CG106" i="12"/>
  <c r="CG105" i="12"/>
  <c r="CG104" i="12"/>
  <c r="CG103" i="12"/>
  <c r="CG102" i="12"/>
  <c r="CG101" i="12"/>
  <c r="CG100" i="12"/>
  <c r="CG99" i="12"/>
  <c r="CG98" i="12"/>
  <c r="CG97" i="12"/>
  <c r="CG96" i="12"/>
  <c r="CG95" i="12"/>
  <c r="CG94" i="12"/>
  <c r="CG93" i="12"/>
  <c r="CG92" i="12"/>
  <c r="CG91" i="12"/>
  <c r="CG90" i="12"/>
  <c r="CG89" i="12"/>
  <c r="CG88" i="12"/>
  <c r="CG87" i="12"/>
  <c r="CG86" i="12"/>
  <c r="CG85" i="12"/>
  <c r="CG84" i="12"/>
  <c r="CG83" i="12"/>
  <c r="CG82" i="12"/>
  <c r="CG81" i="12"/>
  <c r="CG80" i="12"/>
  <c r="CG79" i="12"/>
  <c r="CG78" i="12"/>
  <c r="CG77" i="12"/>
  <c r="CG76" i="12"/>
  <c r="CG75" i="12"/>
  <c r="CG74" i="12"/>
  <c r="CG73" i="12"/>
  <c r="CG72" i="12"/>
  <c r="CG71" i="12"/>
  <c r="CG70" i="12"/>
  <c r="CG69" i="12"/>
  <c r="CG68" i="12"/>
  <c r="CG67" i="12"/>
  <c r="CG66" i="12"/>
  <c r="CG65" i="12"/>
  <c r="CG64" i="12"/>
  <c r="CG63" i="12"/>
  <c r="CG62" i="12"/>
  <c r="CG61" i="12"/>
  <c r="CG60" i="12"/>
  <c r="CG59" i="12"/>
  <c r="CG58" i="12"/>
  <c r="CG57" i="12"/>
  <c r="CG56" i="12"/>
  <c r="CG55" i="12"/>
  <c r="CG54" i="12"/>
  <c r="CG53" i="12"/>
  <c r="CG52" i="12"/>
  <c r="CG51" i="12"/>
  <c r="CG50" i="12"/>
  <c r="CG49" i="12"/>
  <c r="CG48" i="12"/>
  <c r="CG47" i="12"/>
  <c r="CG46" i="12"/>
  <c r="CG45" i="12"/>
  <c r="CG44" i="12"/>
  <c r="CG43" i="12"/>
  <c r="CG42" i="12"/>
  <c r="CG41" i="12"/>
  <c r="CG40" i="12"/>
  <c r="CG39" i="12"/>
  <c r="CG38" i="12"/>
  <c r="CG37" i="12"/>
  <c r="CG36" i="12"/>
  <c r="CG35" i="12"/>
  <c r="CG34" i="12"/>
  <c r="CG33" i="12"/>
  <c r="CG32" i="12"/>
  <c r="CG31" i="12"/>
  <c r="CG30" i="12"/>
  <c r="CG29" i="12"/>
  <c r="CG28" i="12"/>
  <c r="CG27" i="12"/>
  <c r="CG26" i="12"/>
  <c r="CG25" i="12"/>
  <c r="CG24" i="12"/>
  <c r="CG23" i="12"/>
  <c r="CG22" i="12"/>
  <c r="CG21" i="12"/>
  <c r="CG20" i="12"/>
  <c r="CG19" i="12"/>
  <c r="CG18" i="12"/>
  <c r="CG17" i="12"/>
  <c r="CG16" i="12"/>
  <c r="CG15" i="12"/>
  <c r="CG14" i="12"/>
  <c r="CG12" i="12"/>
  <c r="CG11" i="12"/>
  <c r="CG10" i="12"/>
  <c r="CG9" i="12"/>
  <c r="CG8" i="12"/>
  <c r="CG13" i="12"/>
  <c r="AY372" i="12" l="1"/>
  <c r="AY371" i="12"/>
  <c r="AY370" i="12"/>
  <c r="AY369" i="12"/>
  <c r="AY368" i="12"/>
  <c r="AY367" i="12"/>
  <c r="AY366" i="12"/>
  <c r="AY365" i="12"/>
  <c r="AY364" i="12"/>
  <c r="AY363" i="12"/>
  <c r="AY362" i="12"/>
  <c r="AY361" i="12"/>
  <c r="AY360" i="12"/>
  <c r="AY359" i="12"/>
  <c r="AY358" i="12"/>
  <c r="AY357" i="12"/>
  <c r="AY356" i="12"/>
  <c r="AY355" i="12"/>
  <c r="AY354" i="12"/>
  <c r="AY353" i="12"/>
  <c r="AY352" i="12"/>
  <c r="AY351" i="12"/>
  <c r="AY350" i="12"/>
  <c r="AY349" i="12"/>
  <c r="AY348" i="12"/>
  <c r="AY347" i="12"/>
  <c r="AY346" i="12"/>
  <c r="AY345" i="12"/>
  <c r="AY344" i="12"/>
  <c r="AY343" i="12"/>
  <c r="AY342" i="12"/>
  <c r="AY341" i="12"/>
  <c r="AY340" i="12"/>
  <c r="AY339" i="12"/>
  <c r="AY338" i="12"/>
  <c r="AY337" i="12"/>
  <c r="AY336" i="12"/>
  <c r="AY335" i="12"/>
  <c r="AY334" i="12"/>
  <c r="AY333" i="12"/>
  <c r="AY332" i="12"/>
  <c r="AY331" i="12"/>
  <c r="AY330" i="12"/>
  <c r="AY329" i="12"/>
  <c r="AY328" i="12"/>
  <c r="AY327" i="12"/>
  <c r="AY326" i="12"/>
  <c r="AY325" i="12"/>
  <c r="AY324" i="12"/>
  <c r="AY323" i="12"/>
  <c r="AY322" i="12"/>
  <c r="AY321" i="12"/>
  <c r="AY320" i="12"/>
  <c r="AY319" i="12"/>
  <c r="AY318" i="12"/>
  <c r="AY317" i="12"/>
  <c r="AY316" i="12"/>
  <c r="AY315" i="12"/>
  <c r="AY314" i="12"/>
  <c r="AY313" i="12"/>
  <c r="AY312" i="12"/>
  <c r="AY311" i="12"/>
  <c r="AY310" i="12"/>
  <c r="AY309" i="12"/>
  <c r="AY308" i="12"/>
  <c r="AY307" i="12"/>
  <c r="AY306" i="12"/>
  <c r="AY305" i="12"/>
  <c r="AY304" i="12"/>
  <c r="AY303" i="12"/>
  <c r="AY302" i="12"/>
  <c r="AY301" i="12"/>
  <c r="AY300" i="12"/>
  <c r="AY299" i="12"/>
  <c r="AY298" i="12"/>
  <c r="AY297" i="12"/>
  <c r="AY296" i="12"/>
  <c r="AY295" i="12"/>
  <c r="AY294" i="12"/>
  <c r="AY293" i="12"/>
  <c r="AY292" i="12"/>
  <c r="AY291" i="12"/>
  <c r="AY290" i="12"/>
  <c r="AY289" i="12"/>
  <c r="AY288" i="12"/>
  <c r="AY287" i="12"/>
  <c r="AY286" i="12"/>
  <c r="AY285" i="12"/>
  <c r="AY284" i="12"/>
  <c r="AY283" i="12"/>
  <c r="AY282" i="12"/>
  <c r="AY281" i="12"/>
  <c r="AY280" i="12"/>
  <c r="AY279" i="12"/>
  <c r="AY278" i="12"/>
  <c r="AY277" i="12"/>
  <c r="AY276" i="12"/>
  <c r="AY275" i="12"/>
  <c r="AY274" i="12"/>
  <c r="AY273" i="12"/>
  <c r="AY272" i="12"/>
  <c r="AY271" i="12"/>
  <c r="AY270" i="12"/>
  <c r="AY269" i="12"/>
  <c r="AY268" i="12"/>
  <c r="AY267" i="12"/>
  <c r="AY266" i="12"/>
  <c r="AY265" i="12"/>
  <c r="AY264" i="12"/>
  <c r="AY263" i="12"/>
  <c r="AY262" i="12"/>
  <c r="AY261" i="12"/>
  <c r="AY260" i="12"/>
  <c r="AY259" i="12"/>
  <c r="AY258" i="12"/>
  <c r="AY257" i="12"/>
  <c r="AY256" i="12"/>
  <c r="AY255" i="12"/>
  <c r="AY254" i="12"/>
  <c r="AY253" i="12"/>
  <c r="AY252" i="12"/>
  <c r="AY251" i="12"/>
  <c r="AY250" i="12"/>
  <c r="AY249" i="12"/>
  <c r="AY248" i="12"/>
  <c r="AY247" i="12"/>
  <c r="AY246" i="12"/>
  <c r="AY245" i="12"/>
  <c r="AY244" i="12"/>
  <c r="AY243" i="12"/>
  <c r="AY242" i="12"/>
  <c r="AY241" i="12"/>
  <c r="AY240" i="12"/>
  <c r="AY239" i="12"/>
  <c r="AY238" i="12"/>
  <c r="AY237" i="12"/>
  <c r="AY236" i="12"/>
  <c r="AY235" i="12"/>
  <c r="AY234" i="12"/>
  <c r="AY233" i="12"/>
  <c r="AY232" i="12"/>
  <c r="AY231" i="12"/>
  <c r="AY230" i="12"/>
  <c r="AY229" i="12"/>
  <c r="AY228" i="12"/>
  <c r="AY227" i="12"/>
  <c r="AY226" i="12"/>
  <c r="AY225" i="12"/>
  <c r="AY224" i="12"/>
  <c r="AY223" i="12"/>
  <c r="AY222" i="12"/>
  <c r="AY221" i="12"/>
  <c r="AY220" i="12"/>
  <c r="AY219" i="12"/>
  <c r="AY218" i="12"/>
  <c r="AY217" i="12"/>
  <c r="AY216" i="12"/>
  <c r="AY215" i="12"/>
  <c r="AY214" i="12"/>
  <c r="AY213" i="12"/>
  <c r="AY212" i="12"/>
  <c r="AY211" i="12"/>
  <c r="AY210" i="12"/>
  <c r="AY209" i="12"/>
  <c r="AY208" i="12"/>
  <c r="AY207" i="12"/>
  <c r="AY206" i="12"/>
  <c r="AY205" i="12"/>
  <c r="AY204" i="12"/>
  <c r="AY203" i="12"/>
  <c r="AY202" i="12"/>
  <c r="AY201" i="12"/>
  <c r="AY200" i="12"/>
  <c r="AY199" i="12"/>
  <c r="AY198" i="12"/>
  <c r="AY197" i="12"/>
  <c r="AY196" i="12"/>
  <c r="AY195" i="12"/>
  <c r="AY194" i="12"/>
  <c r="AY193" i="12"/>
  <c r="AY192" i="12"/>
  <c r="AY191" i="12"/>
  <c r="AY190" i="12"/>
  <c r="AY189" i="12"/>
  <c r="AY188" i="12"/>
  <c r="AY187" i="12"/>
  <c r="AY186" i="12"/>
  <c r="AY185" i="12"/>
  <c r="AY184" i="12"/>
  <c r="AY183" i="12"/>
  <c r="AY182" i="12"/>
  <c r="AY181" i="12"/>
  <c r="AY180" i="12"/>
  <c r="AY179" i="12"/>
  <c r="AY178" i="12"/>
  <c r="AY177" i="12"/>
  <c r="AY176" i="12"/>
  <c r="AY175" i="12"/>
  <c r="AY174" i="12"/>
  <c r="AY173" i="12"/>
  <c r="AY172" i="12"/>
  <c r="AY171" i="12"/>
  <c r="AY170" i="12"/>
  <c r="AY169" i="12"/>
  <c r="AY168" i="12"/>
  <c r="AY167" i="12"/>
  <c r="AY166" i="12"/>
  <c r="AY165" i="12"/>
  <c r="AY164" i="12"/>
  <c r="AY163" i="12"/>
  <c r="AY162" i="12"/>
  <c r="AY161" i="12"/>
  <c r="AY160" i="12"/>
  <c r="AY159" i="12"/>
  <c r="AY158" i="12"/>
  <c r="AY157" i="12"/>
  <c r="AY156" i="12"/>
  <c r="AY155" i="12"/>
  <c r="AY154" i="12"/>
  <c r="AY153" i="12"/>
  <c r="AY152" i="12"/>
  <c r="AY151" i="12"/>
  <c r="AY150" i="12"/>
  <c r="AY149" i="12"/>
  <c r="AY148" i="12"/>
  <c r="AY147" i="12"/>
  <c r="AY146" i="12"/>
  <c r="AY145" i="12"/>
  <c r="AY144" i="12"/>
  <c r="AY143" i="12"/>
  <c r="AY142" i="12"/>
  <c r="AY141" i="12"/>
  <c r="AY140" i="12"/>
  <c r="AY139" i="12"/>
  <c r="AY138" i="12"/>
  <c r="AY137" i="12"/>
  <c r="AY136" i="12"/>
  <c r="AY135" i="12"/>
  <c r="AY134" i="12"/>
  <c r="AY133" i="12"/>
  <c r="AY132" i="12"/>
  <c r="AY131" i="12"/>
  <c r="AY130" i="12"/>
  <c r="AY129" i="12"/>
  <c r="AY128" i="12"/>
  <c r="AY127" i="12"/>
  <c r="AY126" i="12"/>
  <c r="AY125" i="12"/>
  <c r="AY124" i="12"/>
  <c r="AY123" i="12"/>
  <c r="AY122" i="12"/>
  <c r="AY121" i="12"/>
  <c r="AY120" i="12"/>
  <c r="AY119" i="12"/>
  <c r="AY118" i="12"/>
  <c r="AY117" i="12"/>
  <c r="AY116" i="12"/>
  <c r="AY115" i="12"/>
  <c r="AY114" i="12"/>
  <c r="AY113" i="12"/>
  <c r="AY112" i="12"/>
  <c r="AY111" i="12"/>
  <c r="AY110" i="12"/>
  <c r="AY109" i="12"/>
  <c r="AY108" i="12"/>
  <c r="AY107" i="12"/>
  <c r="AY106" i="12"/>
  <c r="AY105" i="12"/>
  <c r="AY104" i="12"/>
  <c r="AY103" i="12"/>
  <c r="AY102" i="12"/>
  <c r="AY101" i="12"/>
  <c r="AY100" i="12"/>
  <c r="AY99" i="12"/>
  <c r="AY98" i="12"/>
  <c r="AY97" i="12"/>
  <c r="AY96" i="12"/>
  <c r="AY95" i="12"/>
  <c r="AY94" i="12"/>
  <c r="AY93" i="12"/>
  <c r="AY92" i="12"/>
  <c r="AY91" i="12"/>
  <c r="AY90" i="12"/>
  <c r="AY89" i="12"/>
  <c r="AY88" i="12"/>
  <c r="AY87" i="12"/>
  <c r="AY86" i="12"/>
  <c r="AY85" i="12"/>
  <c r="AY84" i="12"/>
  <c r="AY83" i="12"/>
  <c r="AY82" i="12"/>
  <c r="AY81" i="12"/>
  <c r="AY80" i="12"/>
  <c r="AY79" i="12"/>
  <c r="AY78" i="12"/>
  <c r="AY77" i="12"/>
  <c r="AY76" i="12"/>
  <c r="AY75" i="12"/>
  <c r="AY74" i="12"/>
  <c r="AY73" i="12"/>
  <c r="AY72" i="12"/>
  <c r="AY71" i="12"/>
  <c r="AY70" i="12"/>
  <c r="AY69" i="12"/>
  <c r="AY68" i="12"/>
  <c r="AY67" i="12"/>
  <c r="AY66" i="12"/>
  <c r="AY65" i="12"/>
  <c r="AY64" i="12"/>
  <c r="AY63" i="12"/>
  <c r="AY62" i="12"/>
  <c r="AY61" i="12"/>
  <c r="AY60" i="12"/>
  <c r="AY59" i="12"/>
  <c r="AY58" i="12"/>
  <c r="AY57" i="12"/>
  <c r="AY56" i="12"/>
  <c r="AY55" i="12"/>
  <c r="AY54" i="12"/>
  <c r="AY53" i="12"/>
  <c r="AY52" i="12"/>
  <c r="AY51" i="12"/>
  <c r="AY50" i="12"/>
  <c r="AY49" i="12"/>
  <c r="AY48" i="12"/>
  <c r="AY47" i="12"/>
  <c r="AY46" i="12"/>
  <c r="AY45" i="12"/>
  <c r="AY44" i="12"/>
  <c r="AY43" i="12"/>
  <c r="AY42" i="12"/>
  <c r="AY41" i="12"/>
  <c r="AY40" i="12"/>
  <c r="AY39" i="12"/>
  <c r="AY38" i="12"/>
  <c r="AY37" i="12"/>
  <c r="AY36" i="12"/>
  <c r="AY35" i="12"/>
  <c r="AY34" i="12"/>
  <c r="AY33" i="12"/>
  <c r="AY32" i="12"/>
  <c r="AY31" i="12"/>
  <c r="AY30" i="12"/>
  <c r="AY29" i="12"/>
  <c r="AY28" i="12"/>
  <c r="AY27" i="12"/>
  <c r="AY26" i="12"/>
  <c r="AY25" i="12"/>
  <c r="AY24" i="12"/>
  <c r="AY23" i="12"/>
  <c r="AY22" i="12"/>
  <c r="AY21" i="12"/>
  <c r="AY20" i="12"/>
  <c r="AY19" i="12"/>
  <c r="AY18" i="12"/>
  <c r="AY17" i="12"/>
  <c r="AY16" i="12"/>
  <c r="AY15" i="12"/>
  <c r="AY14" i="12"/>
  <c r="AY13" i="12"/>
  <c r="AY12" i="12"/>
  <c r="AY11" i="12"/>
  <c r="AY10" i="12"/>
  <c r="AY9" i="12"/>
  <c r="AX372" i="12"/>
  <c r="AX371" i="12"/>
  <c r="AX370" i="12"/>
  <c r="AX369" i="12"/>
  <c r="AX368" i="12"/>
  <c r="AX367" i="12"/>
  <c r="AX366" i="12"/>
  <c r="AX365" i="12"/>
  <c r="AX364" i="12"/>
  <c r="AX363" i="12"/>
  <c r="AX362" i="12"/>
  <c r="AX361" i="12"/>
  <c r="AX360" i="12"/>
  <c r="AX359" i="12"/>
  <c r="AX358" i="12"/>
  <c r="AX357" i="12"/>
  <c r="AX356" i="12"/>
  <c r="AX355" i="12"/>
  <c r="AX354" i="12"/>
  <c r="AX353" i="12"/>
  <c r="AX352" i="12"/>
  <c r="AX351" i="12"/>
  <c r="AX350" i="12"/>
  <c r="AX349" i="12"/>
  <c r="AX348" i="12"/>
  <c r="AX347" i="12"/>
  <c r="AX346" i="12"/>
  <c r="AX345" i="12"/>
  <c r="AX344" i="12"/>
  <c r="AX343" i="12"/>
  <c r="AX342" i="12"/>
  <c r="AX341" i="12"/>
  <c r="AX340" i="12"/>
  <c r="AX339" i="12"/>
  <c r="AX338" i="12"/>
  <c r="AX337" i="12"/>
  <c r="AX336" i="12"/>
  <c r="AX335" i="12"/>
  <c r="AX334" i="12"/>
  <c r="AX333" i="12"/>
  <c r="AX332" i="12"/>
  <c r="AX331" i="12"/>
  <c r="AX330" i="12"/>
  <c r="AX329" i="12"/>
  <c r="AX328" i="12"/>
  <c r="AX327" i="12"/>
  <c r="AX326" i="12"/>
  <c r="AX325" i="12"/>
  <c r="AX324" i="12"/>
  <c r="AX323" i="12"/>
  <c r="AX322" i="12"/>
  <c r="AX321" i="12"/>
  <c r="AX320" i="12"/>
  <c r="AX319" i="12"/>
  <c r="AX318" i="12"/>
  <c r="AX317" i="12"/>
  <c r="AX316" i="12"/>
  <c r="AX315" i="12"/>
  <c r="AX314" i="12"/>
  <c r="AX313" i="12"/>
  <c r="AX312" i="12"/>
  <c r="AX311" i="12"/>
  <c r="AX310" i="12"/>
  <c r="AX309" i="12"/>
  <c r="AX308" i="12"/>
  <c r="AX307" i="12"/>
  <c r="AX306" i="12"/>
  <c r="AX305" i="12"/>
  <c r="AX304" i="12"/>
  <c r="AX303" i="12"/>
  <c r="AX302" i="12"/>
  <c r="AX301" i="12"/>
  <c r="AX300" i="12"/>
  <c r="AX299" i="12"/>
  <c r="AX298" i="12"/>
  <c r="AX297" i="12"/>
  <c r="AX296" i="12"/>
  <c r="AX295" i="12"/>
  <c r="AX294" i="12"/>
  <c r="AX293" i="12"/>
  <c r="AX292" i="12"/>
  <c r="AX291" i="12"/>
  <c r="AX290" i="12"/>
  <c r="AX289" i="12"/>
  <c r="AX288" i="12"/>
  <c r="AX287" i="12"/>
  <c r="AX286" i="12"/>
  <c r="AX285" i="12"/>
  <c r="AX284" i="12"/>
  <c r="AX283" i="12"/>
  <c r="AX282" i="12"/>
  <c r="AX281" i="12"/>
  <c r="AX280" i="12"/>
  <c r="AX279" i="12"/>
  <c r="AX278" i="12"/>
  <c r="AX277" i="12"/>
  <c r="AX276" i="12"/>
  <c r="AX275" i="12"/>
  <c r="AX274" i="12"/>
  <c r="AX273" i="12"/>
  <c r="AX272" i="12"/>
  <c r="AX271" i="12"/>
  <c r="AX270" i="12"/>
  <c r="AX269" i="12"/>
  <c r="AX268" i="12"/>
  <c r="AX267" i="12"/>
  <c r="AX266" i="12"/>
  <c r="AX265" i="12"/>
  <c r="AX264" i="12"/>
  <c r="AX263" i="12"/>
  <c r="AX262" i="12"/>
  <c r="AX261" i="12"/>
  <c r="AX260" i="12"/>
  <c r="AX259" i="12"/>
  <c r="AX258" i="12"/>
  <c r="AX257" i="12"/>
  <c r="AX256" i="12"/>
  <c r="AX255" i="12"/>
  <c r="AX254" i="12"/>
  <c r="AX253" i="12"/>
  <c r="AX252" i="12"/>
  <c r="AX251" i="12"/>
  <c r="AX250" i="12"/>
  <c r="AX249" i="12"/>
  <c r="AX248" i="12"/>
  <c r="AX247" i="12"/>
  <c r="AX246" i="12"/>
  <c r="AX245" i="12"/>
  <c r="AX244" i="12"/>
  <c r="AX243" i="12"/>
  <c r="AX242" i="12"/>
  <c r="AX241" i="12"/>
  <c r="AX240" i="12"/>
  <c r="AX239" i="12"/>
  <c r="AX238" i="12"/>
  <c r="AX237" i="12"/>
  <c r="AX236" i="12"/>
  <c r="AX235" i="12"/>
  <c r="AX234" i="12"/>
  <c r="AX233" i="12"/>
  <c r="AX232" i="12"/>
  <c r="AX231" i="12"/>
  <c r="AX230" i="12"/>
  <c r="AX229" i="12"/>
  <c r="AX228" i="12"/>
  <c r="AX227" i="12"/>
  <c r="AX226" i="12"/>
  <c r="AX225" i="12"/>
  <c r="AX224" i="12"/>
  <c r="AX223" i="12"/>
  <c r="AX222" i="12"/>
  <c r="AX221" i="12"/>
  <c r="AX220" i="12"/>
  <c r="AX219" i="12"/>
  <c r="AX218" i="12"/>
  <c r="AX217" i="12"/>
  <c r="AX216" i="12"/>
  <c r="AX215" i="12"/>
  <c r="AX214" i="12"/>
  <c r="AX213" i="12"/>
  <c r="AX212" i="12"/>
  <c r="AX211" i="12"/>
  <c r="AX210" i="12"/>
  <c r="AX209" i="12"/>
  <c r="AX208" i="12"/>
  <c r="AX207" i="12"/>
  <c r="AX206" i="12"/>
  <c r="AX205" i="12"/>
  <c r="AX204" i="12"/>
  <c r="AX203" i="12"/>
  <c r="AX202" i="12"/>
  <c r="AX201" i="12"/>
  <c r="AX200" i="12"/>
  <c r="AX199" i="12"/>
  <c r="AX198" i="12"/>
  <c r="AX197" i="12"/>
  <c r="AX196" i="12"/>
  <c r="AX195" i="12"/>
  <c r="AX194" i="12"/>
  <c r="AX193" i="12"/>
  <c r="AX192" i="12"/>
  <c r="AX191" i="12"/>
  <c r="AX190" i="12"/>
  <c r="AX189" i="12"/>
  <c r="AX188" i="12"/>
  <c r="AX187" i="12"/>
  <c r="AX186" i="12"/>
  <c r="AX185" i="12"/>
  <c r="AX184" i="12"/>
  <c r="AX183" i="12"/>
  <c r="AX182" i="12"/>
  <c r="AX181" i="12"/>
  <c r="AX180" i="12"/>
  <c r="AX179" i="12"/>
  <c r="AX178" i="12"/>
  <c r="AX177" i="12"/>
  <c r="AX176" i="12"/>
  <c r="AX175" i="12"/>
  <c r="AX174" i="12"/>
  <c r="AX173" i="12"/>
  <c r="AX172" i="12"/>
  <c r="AX171" i="12"/>
  <c r="AX170" i="12"/>
  <c r="AX169" i="12"/>
  <c r="AX168" i="12"/>
  <c r="AX167" i="12"/>
  <c r="AX166" i="12"/>
  <c r="AX165" i="12"/>
  <c r="AX164" i="12"/>
  <c r="AX163" i="12"/>
  <c r="AX162" i="12"/>
  <c r="AX161" i="12"/>
  <c r="AX160" i="12"/>
  <c r="AX159" i="12"/>
  <c r="AX158" i="12"/>
  <c r="AX157" i="12"/>
  <c r="AX156" i="12"/>
  <c r="AX155" i="12"/>
  <c r="AX154" i="12"/>
  <c r="AX153" i="12"/>
  <c r="AX152" i="12"/>
  <c r="AX151" i="12"/>
  <c r="AX150" i="12"/>
  <c r="AX149" i="12"/>
  <c r="AX148" i="12"/>
  <c r="AX147" i="12"/>
  <c r="AX146" i="12"/>
  <c r="AX145" i="12"/>
  <c r="AX144" i="12"/>
  <c r="AX143" i="12"/>
  <c r="AX142" i="12"/>
  <c r="AX141" i="12"/>
  <c r="AX140" i="12"/>
  <c r="AX139" i="12"/>
  <c r="AX138" i="12"/>
  <c r="AX137" i="12"/>
  <c r="AX136" i="12"/>
  <c r="AX135" i="12"/>
  <c r="AX134" i="12"/>
  <c r="AX133" i="12"/>
  <c r="AX132" i="12"/>
  <c r="AX131" i="12"/>
  <c r="AX130" i="12"/>
  <c r="AX129" i="12"/>
  <c r="AX128" i="12"/>
  <c r="AX127" i="12"/>
  <c r="AX126" i="12"/>
  <c r="AX125" i="12"/>
  <c r="AX124" i="12"/>
  <c r="AX123" i="12"/>
  <c r="AX122" i="12"/>
  <c r="AX121" i="12"/>
  <c r="AX120" i="12"/>
  <c r="AX119" i="12"/>
  <c r="AX118" i="12"/>
  <c r="AX117" i="12"/>
  <c r="AX116" i="12"/>
  <c r="AX115" i="12"/>
  <c r="AX114" i="12"/>
  <c r="AX113" i="12"/>
  <c r="AX112" i="12"/>
  <c r="AX111" i="12"/>
  <c r="AX110" i="12"/>
  <c r="AX109" i="12"/>
  <c r="AX108" i="12"/>
  <c r="AX107" i="12"/>
  <c r="AX106" i="12"/>
  <c r="AX105" i="12"/>
  <c r="AX104" i="12"/>
  <c r="AX103" i="12"/>
  <c r="AX102" i="12"/>
  <c r="AX101" i="12"/>
  <c r="AX100" i="12"/>
  <c r="AX99" i="12"/>
  <c r="AX98" i="12"/>
  <c r="AX97" i="12"/>
  <c r="AX96" i="12"/>
  <c r="AX95" i="12"/>
  <c r="AX94" i="12"/>
  <c r="AX93" i="12"/>
  <c r="AX92" i="12"/>
  <c r="AX91" i="12"/>
  <c r="AX90" i="12"/>
  <c r="AX89" i="12"/>
  <c r="AX88" i="12"/>
  <c r="AX87" i="12"/>
  <c r="AX86" i="12"/>
  <c r="AX85" i="12"/>
  <c r="AX84" i="12"/>
  <c r="AX83" i="12"/>
  <c r="AX82" i="12"/>
  <c r="AX81" i="12"/>
  <c r="AX80" i="12"/>
  <c r="AX79" i="12"/>
  <c r="AX78" i="12"/>
  <c r="AX77" i="12"/>
  <c r="AX76" i="12"/>
  <c r="AX75" i="12"/>
  <c r="AX74" i="12"/>
  <c r="AX73" i="12"/>
  <c r="AX72" i="12"/>
  <c r="AX71" i="12"/>
  <c r="AX70" i="12"/>
  <c r="AX69" i="12"/>
  <c r="AX68" i="12"/>
  <c r="AX67" i="12"/>
  <c r="AX66" i="12"/>
  <c r="AX65" i="12"/>
  <c r="AX64" i="12"/>
  <c r="AX63" i="12"/>
  <c r="AX62" i="12"/>
  <c r="AX61" i="12"/>
  <c r="AX60" i="12"/>
  <c r="AX59" i="12"/>
  <c r="AX58" i="12"/>
  <c r="AX57" i="12"/>
  <c r="AX56" i="12"/>
  <c r="AX55" i="12"/>
  <c r="AX54" i="12"/>
  <c r="AX53" i="12"/>
  <c r="AX52" i="12"/>
  <c r="AX51" i="12"/>
  <c r="AX50" i="12"/>
  <c r="AX49" i="12"/>
  <c r="AX48" i="12"/>
  <c r="AX47" i="12"/>
  <c r="AX46" i="12"/>
  <c r="AX45" i="12"/>
  <c r="AX44" i="12"/>
  <c r="AX43" i="12"/>
  <c r="AX42" i="12"/>
  <c r="AX41" i="12"/>
  <c r="AX40" i="12"/>
  <c r="AX39" i="12"/>
  <c r="AX38" i="12"/>
  <c r="AX37" i="12"/>
  <c r="AX36" i="12"/>
  <c r="AX35" i="12"/>
  <c r="AX34" i="12"/>
  <c r="AX33" i="12"/>
  <c r="AX32" i="12"/>
  <c r="AX31" i="12"/>
  <c r="AX30" i="12"/>
  <c r="AX29" i="12"/>
  <c r="AX28" i="12"/>
  <c r="AX27" i="12"/>
  <c r="AX26" i="12"/>
  <c r="AX25" i="12"/>
  <c r="AX24" i="12"/>
  <c r="AX23" i="12"/>
  <c r="AX22" i="12"/>
  <c r="AX21" i="12"/>
  <c r="AX20" i="12"/>
  <c r="AX19" i="12"/>
  <c r="AX18" i="12"/>
  <c r="AX17" i="12"/>
  <c r="AX16" i="12"/>
  <c r="AX15" i="12"/>
  <c r="AX14" i="12"/>
  <c r="AX13" i="12"/>
  <c r="AX12" i="12"/>
  <c r="AX11" i="12"/>
  <c r="AX10" i="12"/>
  <c r="AX9" i="12"/>
  <c r="DF28" i="12" l="1"/>
  <c r="DF27" i="12" s="1"/>
  <c r="DF21" i="12"/>
  <c r="DF20" i="12"/>
  <c r="DF19" i="12"/>
  <c r="DF13" i="12"/>
  <c r="DF12" i="12"/>
  <c r="DF11" i="12"/>
  <c r="DF14" i="12" l="1"/>
  <c r="DF22" i="12"/>
  <c r="DF7" i="12"/>
  <c r="DF15" i="12"/>
  <c r="DF23" i="12"/>
  <c r="DF8" i="12"/>
  <c r="DF16" i="12"/>
  <c r="DF24" i="12"/>
  <c r="DF9" i="12"/>
  <c r="DF17" i="12"/>
  <c r="DF25" i="12"/>
  <c r="DF10" i="12"/>
  <c r="DF18" i="12"/>
  <c r="DF26" i="12"/>
  <c r="CX372" i="12"/>
  <c r="CI372" i="12" s="1"/>
  <c r="CH372" i="12"/>
  <c r="CE372" i="12"/>
  <c r="CX371" i="12"/>
  <c r="CN371" i="12" s="1"/>
  <c r="CH371" i="12"/>
  <c r="CE371" i="12"/>
  <c r="CX370" i="12"/>
  <c r="CM370" i="12" s="1"/>
  <c r="CH370" i="12"/>
  <c r="CE370" i="12"/>
  <c r="CX369" i="12"/>
  <c r="CK369" i="12" s="1"/>
  <c r="CH369" i="12"/>
  <c r="CE369" i="12"/>
  <c r="CX368" i="12"/>
  <c r="CN368" i="12" s="1"/>
  <c r="CH368" i="12"/>
  <c r="CE368" i="12"/>
  <c r="CX367" i="12"/>
  <c r="CP367" i="12" s="1"/>
  <c r="CH367" i="12"/>
  <c r="CE367" i="12"/>
  <c r="CX366" i="12"/>
  <c r="CP366" i="12" s="1"/>
  <c r="CH366" i="12"/>
  <c r="CE366" i="12"/>
  <c r="CX365" i="12"/>
  <c r="CJ365" i="12" s="1"/>
  <c r="CH365" i="12"/>
  <c r="CE365" i="12"/>
  <c r="CX364" i="12"/>
  <c r="CN364" i="12" s="1"/>
  <c r="CH364" i="12"/>
  <c r="CE364" i="12"/>
  <c r="CX363" i="12"/>
  <c r="CN363" i="12" s="1"/>
  <c r="CH363" i="12"/>
  <c r="CE363" i="12"/>
  <c r="CX362" i="12"/>
  <c r="CN362" i="12" s="1"/>
  <c r="CH362" i="12"/>
  <c r="CE362" i="12"/>
  <c r="CX361" i="12"/>
  <c r="CH361" i="12"/>
  <c r="CE361" i="12"/>
  <c r="CX360" i="12"/>
  <c r="CH360" i="12"/>
  <c r="CE360" i="12"/>
  <c r="CX359" i="12"/>
  <c r="CH359" i="12"/>
  <c r="CE359" i="12"/>
  <c r="CX358" i="12"/>
  <c r="CH358" i="12"/>
  <c r="CE358" i="12"/>
  <c r="CX357" i="12"/>
  <c r="CH357" i="12"/>
  <c r="CE357" i="12"/>
  <c r="CX356" i="12"/>
  <c r="CJ356" i="12" s="1"/>
  <c r="CH356" i="12"/>
  <c r="CE356" i="12"/>
  <c r="CX355" i="12"/>
  <c r="CH355" i="12"/>
  <c r="CE355" i="12"/>
  <c r="CX354" i="12"/>
  <c r="CN354" i="12" s="1"/>
  <c r="CH354" i="12"/>
  <c r="CE354" i="12"/>
  <c r="CX353" i="12"/>
  <c r="CN353" i="12" s="1"/>
  <c r="CH353" i="12"/>
  <c r="CE353" i="12"/>
  <c r="CX352" i="12"/>
  <c r="CL352" i="12" s="1"/>
  <c r="CH352" i="12"/>
  <c r="CE352" i="12"/>
  <c r="CX351" i="12"/>
  <c r="CH351" i="12"/>
  <c r="CE351" i="12"/>
  <c r="CX350" i="12"/>
  <c r="CP350" i="12" s="1"/>
  <c r="CH350" i="12"/>
  <c r="CE350" i="12"/>
  <c r="CX349" i="12"/>
  <c r="CP349" i="12" s="1"/>
  <c r="CH349" i="12"/>
  <c r="CE349" i="12"/>
  <c r="CX348" i="12"/>
  <c r="CP348" i="12" s="1"/>
  <c r="CH348" i="12"/>
  <c r="CE348" i="12"/>
  <c r="CX347" i="12"/>
  <c r="CL347" i="12" s="1"/>
  <c r="CH347" i="12"/>
  <c r="CE347" i="12"/>
  <c r="CX346" i="12"/>
  <c r="CL346" i="12" s="1"/>
  <c r="CH346" i="12"/>
  <c r="CE346" i="12"/>
  <c r="CX345" i="12"/>
  <c r="CL345" i="12" s="1"/>
  <c r="CH345" i="12"/>
  <c r="CE345" i="12"/>
  <c r="CX344" i="12"/>
  <c r="CP344" i="12" s="1"/>
  <c r="CH344" i="12"/>
  <c r="CE344" i="12"/>
  <c r="CX343" i="12"/>
  <c r="CH343" i="12"/>
  <c r="CE343" i="12"/>
  <c r="CX342" i="12"/>
  <c r="CP342" i="12" s="1"/>
  <c r="CH342" i="12"/>
  <c r="CE342" i="12"/>
  <c r="CX341" i="12"/>
  <c r="CH341" i="12"/>
  <c r="CE341" i="12"/>
  <c r="CX340" i="12"/>
  <c r="CP340" i="12" s="1"/>
  <c r="CH340" i="12"/>
  <c r="CE340" i="12"/>
  <c r="CX339" i="12"/>
  <c r="CH339" i="12"/>
  <c r="CE339" i="12"/>
  <c r="CX338" i="12"/>
  <c r="CH338" i="12"/>
  <c r="CE338" i="12"/>
  <c r="CX337" i="12"/>
  <c r="CL337" i="12" s="1"/>
  <c r="CH337" i="12"/>
  <c r="CE337" i="12"/>
  <c r="CX336" i="12"/>
  <c r="CJ336" i="12" s="1"/>
  <c r="CH336" i="12"/>
  <c r="CE336" i="12"/>
  <c r="CX335" i="12"/>
  <c r="CP335" i="12" s="1"/>
  <c r="CH335" i="12"/>
  <c r="CE335" i="12"/>
  <c r="CX334" i="12"/>
  <c r="CL334" i="12" s="1"/>
  <c r="CH334" i="12"/>
  <c r="CE334" i="12"/>
  <c r="CX333" i="12"/>
  <c r="CL333" i="12" s="1"/>
  <c r="CH333" i="12"/>
  <c r="CE333" i="12"/>
  <c r="CX332" i="12"/>
  <c r="CP332" i="12" s="1"/>
  <c r="CH332" i="12"/>
  <c r="CE332" i="12"/>
  <c r="CX331" i="12"/>
  <c r="CP331" i="12" s="1"/>
  <c r="CH331" i="12"/>
  <c r="CE331" i="12"/>
  <c r="CX330" i="12"/>
  <c r="CH330" i="12"/>
  <c r="CE330" i="12"/>
  <c r="CX329" i="12"/>
  <c r="CL329" i="12" s="1"/>
  <c r="CH329" i="12"/>
  <c r="CE329" i="12"/>
  <c r="CX328" i="12"/>
  <c r="CL328" i="12" s="1"/>
  <c r="CH328" i="12"/>
  <c r="CE328" i="12"/>
  <c r="CX327" i="12"/>
  <c r="CH327" i="12"/>
  <c r="CE327" i="12"/>
  <c r="CX326" i="12"/>
  <c r="CL326" i="12" s="1"/>
  <c r="CP326" i="12"/>
  <c r="CH326" i="12"/>
  <c r="CE326" i="12"/>
  <c r="CX325" i="12"/>
  <c r="CH325" i="12"/>
  <c r="CE325" i="12"/>
  <c r="CX324" i="12"/>
  <c r="CP324" i="12" s="1"/>
  <c r="CH324" i="12"/>
  <c r="CE324" i="12"/>
  <c r="CX323" i="12"/>
  <c r="CH323" i="12"/>
  <c r="CE323" i="12"/>
  <c r="CX322" i="12"/>
  <c r="CH322" i="12"/>
  <c r="CE322" i="12"/>
  <c r="CX321" i="12"/>
  <c r="CL321" i="12" s="1"/>
  <c r="CH321" i="12"/>
  <c r="CE321" i="12"/>
  <c r="CX320" i="12"/>
  <c r="CJ320" i="12" s="1"/>
  <c r="CH320" i="12"/>
  <c r="CE320" i="12"/>
  <c r="CX319" i="12"/>
  <c r="CH319" i="12"/>
  <c r="CE319" i="12"/>
  <c r="CX318" i="12"/>
  <c r="CL318" i="12" s="1"/>
  <c r="CH318" i="12"/>
  <c r="CE318" i="12"/>
  <c r="CX317" i="12"/>
  <c r="CL317" i="12" s="1"/>
  <c r="CH317" i="12"/>
  <c r="CE317" i="12"/>
  <c r="CX316" i="12"/>
  <c r="CH316" i="12"/>
  <c r="CE316" i="12"/>
  <c r="CX315" i="12"/>
  <c r="CP315" i="12" s="1"/>
  <c r="CH315" i="12"/>
  <c r="CE315" i="12"/>
  <c r="CX314" i="12"/>
  <c r="CP314" i="12" s="1"/>
  <c r="CH314" i="12"/>
  <c r="CE314" i="12"/>
  <c r="CX313" i="12"/>
  <c r="CH313" i="12"/>
  <c r="CE313" i="12"/>
  <c r="CX312" i="12"/>
  <c r="CJ312" i="12" s="1"/>
  <c r="CH312" i="12"/>
  <c r="CE312" i="12"/>
  <c r="CX311" i="12"/>
  <c r="CN311" i="12" s="1"/>
  <c r="CL311" i="12"/>
  <c r="CH311" i="12"/>
  <c r="CE311" i="12"/>
  <c r="CX310" i="12"/>
  <c r="CH310" i="12"/>
  <c r="CE310" i="12"/>
  <c r="CX309" i="12"/>
  <c r="CM309" i="12" s="1"/>
  <c r="CP309" i="12"/>
  <c r="CH309" i="12"/>
  <c r="CE309" i="12"/>
  <c r="CX308" i="12"/>
  <c r="CP308" i="12" s="1"/>
  <c r="CH308" i="12"/>
  <c r="CE308" i="12"/>
  <c r="CX307" i="12"/>
  <c r="CL307" i="12" s="1"/>
  <c r="CH307" i="12"/>
  <c r="CE307" i="12"/>
  <c r="CX306" i="12"/>
  <c r="CP306" i="12" s="1"/>
  <c r="CH306" i="12"/>
  <c r="CE306" i="12"/>
  <c r="CX305" i="12"/>
  <c r="CH305" i="12"/>
  <c r="CE305" i="12"/>
  <c r="CX304" i="12"/>
  <c r="CH304" i="12"/>
  <c r="CE304" i="12"/>
  <c r="CX303" i="12"/>
  <c r="CH303" i="12"/>
  <c r="CE303" i="12"/>
  <c r="CX302" i="12"/>
  <c r="CO302" i="12" s="1"/>
  <c r="CH302" i="12"/>
  <c r="CE302" i="12"/>
  <c r="CX301" i="12"/>
  <c r="CH301" i="12"/>
  <c r="CE301" i="12"/>
  <c r="CX300" i="12"/>
  <c r="CH300" i="12"/>
  <c r="CE300" i="12"/>
  <c r="CX299" i="12"/>
  <c r="CL299" i="12" s="1"/>
  <c r="CH299" i="12"/>
  <c r="CE299" i="12"/>
  <c r="CX298" i="12"/>
  <c r="CP298" i="12" s="1"/>
  <c r="CH298" i="12"/>
  <c r="CE298" i="12"/>
  <c r="CX297" i="12"/>
  <c r="CH297" i="12"/>
  <c r="CE297" i="12"/>
  <c r="CX296" i="12"/>
  <c r="CN296" i="12" s="1"/>
  <c r="CH296" i="12"/>
  <c r="CE296" i="12"/>
  <c r="CX295" i="12"/>
  <c r="CH295" i="12"/>
  <c r="CE295" i="12"/>
  <c r="CX294" i="12"/>
  <c r="CL294" i="12" s="1"/>
  <c r="CH294" i="12"/>
  <c r="CE294" i="12"/>
  <c r="CX293" i="12"/>
  <c r="CN293" i="12" s="1"/>
  <c r="CH293" i="12"/>
  <c r="CE293" i="12"/>
  <c r="CX292" i="12"/>
  <c r="CN292" i="12" s="1"/>
  <c r="CH292" i="12"/>
  <c r="CE292" i="12"/>
  <c r="CX291" i="12"/>
  <c r="CP291" i="12" s="1"/>
  <c r="CH291" i="12"/>
  <c r="CE291" i="12"/>
  <c r="CX290" i="12"/>
  <c r="CO290" i="12" s="1"/>
  <c r="CN290" i="12"/>
  <c r="CJ290" i="12"/>
  <c r="CH290" i="12"/>
  <c r="CE290" i="12"/>
  <c r="CX289" i="12"/>
  <c r="CN289" i="12" s="1"/>
  <c r="CH289" i="12"/>
  <c r="CE289" i="12"/>
  <c r="CX288" i="12"/>
  <c r="CI288" i="12" s="1"/>
  <c r="CH288" i="12"/>
  <c r="CE288" i="12"/>
  <c r="CX287" i="12"/>
  <c r="CM287" i="12" s="1"/>
  <c r="CH287" i="12"/>
  <c r="CE287" i="12"/>
  <c r="CX286" i="12"/>
  <c r="CP286" i="12" s="1"/>
  <c r="CH286" i="12"/>
  <c r="CE286" i="12"/>
  <c r="CX285" i="12"/>
  <c r="CM285" i="12"/>
  <c r="CH285" i="12"/>
  <c r="CE285" i="12"/>
  <c r="CX284" i="12"/>
  <c r="CN284" i="12" s="1"/>
  <c r="CH284" i="12"/>
  <c r="CE284" i="12"/>
  <c r="CX283" i="12"/>
  <c r="CH283" i="12"/>
  <c r="CE283" i="12"/>
  <c r="CX282" i="12"/>
  <c r="CK282" i="12" s="1"/>
  <c r="CH282" i="12"/>
  <c r="CE282" i="12"/>
  <c r="CX281" i="12"/>
  <c r="CI281" i="12" s="1"/>
  <c r="CJ281" i="12"/>
  <c r="CH281" i="12"/>
  <c r="CE281" i="12"/>
  <c r="CX280" i="12"/>
  <c r="CK280" i="12" s="1"/>
  <c r="CH280" i="12"/>
  <c r="CE280" i="12"/>
  <c r="CX279" i="12"/>
  <c r="CP279" i="12" s="1"/>
  <c r="CH279" i="12"/>
  <c r="CE279" i="12"/>
  <c r="CX278" i="12"/>
  <c r="CH278" i="12"/>
  <c r="CE278" i="12"/>
  <c r="CX277" i="12"/>
  <c r="CO277" i="12" s="1"/>
  <c r="CH277" i="12"/>
  <c r="CE277" i="12"/>
  <c r="CX276" i="12"/>
  <c r="CN276" i="12" s="1"/>
  <c r="CH276" i="12"/>
  <c r="CE276" i="12"/>
  <c r="CX275" i="12"/>
  <c r="CO275" i="12" s="1"/>
  <c r="CH275" i="12"/>
  <c r="CE275" i="12"/>
  <c r="CX274" i="12"/>
  <c r="CP274" i="12" s="1"/>
  <c r="CH274" i="12"/>
  <c r="CE274" i="12"/>
  <c r="CX273" i="12"/>
  <c r="CI273" i="12" s="1"/>
  <c r="CH273" i="12"/>
  <c r="CE273" i="12"/>
  <c r="CX272" i="12"/>
  <c r="CP272" i="12" s="1"/>
  <c r="CJ272" i="12"/>
  <c r="CH272" i="12"/>
  <c r="CE272" i="12"/>
  <c r="CX271" i="12"/>
  <c r="CN271" i="12" s="1"/>
  <c r="CH271" i="12"/>
  <c r="CE271" i="12"/>
  <c r="CX270" i="12"/>
  <c r="CP270" i="12" s="1"/>
  <c r="CH270" i="12"/>
  <c r="CE270" i="12"/>
  <c r="CX269" i="12"/>
  <c r="CK269" i="12" s="1"/>
  <c r="CH269" i="12"/>
  <c r="CE269" i="12"/>
  <c r="CX268" i="12"/>
  <c r="CH268" i="12"/>
  <c r="CE268" i="12"/>
  <c r="CX267" i="12"/>
  <c r="CH267" i="12"/>
  <c r="CE267" i="12"/>
  <c r="CX266" i="12"/>
  <c r="CH266" i="12"/>
  <c r="CE266" i="12"/>
  <c r="CX265" i="12"/>
  <c r="CH265" i="12"/>
  <c r="CE265" i="12"/>
  <c r="CX264" i="12"/>
  <c r="CN264" i="12" s="1"/>
  <c r="CH264" i="12"/>
  <c r="CE264" i="12"/>
  <c r="CX263" i="12"/>
  <c r="CN263" i="12" s="1"/>
  <c r="CH263" i="12"/>
  <c r="CE263" i="12"/>
  <c r="CX262" i="12"/>
  <c r="CP262" i="12" s="1"/>
  <c r="CH262" i="12"/>
  <c r="CE262" i="12"/>
  <c r="CX261" i="12"/>
  <c r="CH261" i="12"/>
  <c r="CE261" i="12"/>
  <c r="CX260" i="12"/>
  <c r="CL260" i="12" s="1"/>
  <c r="CH260" i="12"/>
  <c r="CE260" i="12"/>
  <c r="CX259" i="12"/>
  <c r="CP259" i="12" s="1"/>
  <c r="CH259" i="12"/>
  <c r="CE259" i="12"/>
  <c r="CX258" i="12"/>
  <c r="CK258" i="12" s="1"/>
  <c r="CM258" i="12"/>
  <c r="CH258" i="12"/>
  <c r="CE258" i="12"/>
  <c r="CX257" i="12"/>
  <c r="CP257" i="12" s="1"/>
  <c r="CH257" i="12"/>
  <c r="CE257" i="12"/>
  <c r="CX256" i="12"/>
  <c r="CN256" i="12" s="1"/>
  <c r="CH256" i="12"/>
  <c r="CE256" i="12"/>
  <c r="CX255" i="12"/>
  <c r="CH255" i="12"/>
  <c r="CE255" i="12"/>
  <c r="CX254" i="12"/>
  <c r="CN254" i="12" s="1"/>
  <c r="CP254" i="12"/>
  <c r="CI254" i="12"/>
  <c r="CH254" i="12"/>
  <c r="CE254" i="12"/>
  <c r="CX253" i="12"/>
  <c r="CH253" i="12"/>
  <c r="CE253" i="12"/>
  <c r="CX252" i="12"/>
  <c r="CH252" i="12"/>
  <c r="CE252" i="12"/>
  <c r="CX251" i="12"/>
  <c r="CP251" i="12" s="1"/>
  <c r="CH251" i="12"/>
  <c r="CE251" i="12"/>
  <c r="CX250" i="12"/>
  <c r="CH250" i="12"/>
  <c r="CE250" i="12"/>
  <c r="CX249" i="12"/>
  <c r="CH249" i="12"/>
  <c r="CE249" i="12"/>
  <c r="CX248" i="12"/>
  <c r="CJ248" i="12" s="1"/>
  <c r="CH248" i="12"/>
  <c r="CE248" i="12"/>
  <c r="CX247" i="12"/>
  <c r="CK247" i="12" s="1"/>
  <c r="CH247" i="12"/>
  <c r="CE247" i="12"/>
  <c r="CX246" i="12"/>
  <c r="CN246" i="12" s="1"/>
  <c r="CH246" i="12"/>
  <c r="CE246" i="12"/>
  <c r="CX245" i="12"/>
  <c r="CH245" i="12"/>
  <c r="CE245" i="12"/>
  <c r="CX244" i="12"/>
  <c r="CP244" i="12" s="1"/>
  <c r="CH244" i="12"/>
  <c r="CE244" i="12"/>
  <c r="CX243" i="12"/>
  <c r="CH243" i="12"/>
  <c r="CE243" i="12"/>
  <c r="CX242" i="12"/>
  <c r="CO242" i="12" s="1"/>
  <c r="CH242" i="12"/>
  <c r="CE242" i="12"/>
  <c r="CX241" i="12"/>
  <c r="CP241" i="12" s="1"/>
  <c r="CH241" i="12"/>
  <c r="CE241" i="12"/>
  <c r="CX240" i="12"/>
  <c r="CL240" i="12" s="1"/>
  <c r="CH240" i="12"/>
  <c r="CE240" i="12"/>
  <c r="CX239" i="12"/>
  <c r="CL239" i="12" s="1"/>
  <c r="CP239" i="12"/>
  <c r="CH239" i="12"/>
  <c r="CE239" i="12"/>
  <c r="CX238" i="12"/>
  <c r="CP238" i="12" s="1"/>
  <c r="CH238" i="12"/>
  <c r="CE238" i="12"/>
  <c r="CX237" i="12"/>
  <c r="CK237" i="12" s="1"/>
  <c r="CP237" i="12"/>
  <c r="CH237" i="12"/>
  <c r="CE237" i="12"/>
  <c r="CX236" i="12"/>
  <c r="CH236" i="12"/>
  <c r="CE236" i="12"/>
  <c r="CX235" i="12"/>
  <c r="CP235" i="12" s="1"/>
  <c r="CH235" i="12"/>
  <c r="CE235" i="12"/>
  <c r="CX234" i="12"/>
  <c r="CH234" i="12"/>
  <c r="CE234" i="12"/>
  <c r="CX233" i="12"/>
  <c r="CN233" i="12" s="1"/>
  <c r="CH233" i="12"/>
  <c r="CE233" i="12"/>
  <c r="CX232" i="12"/>
  <c r="CP232" i="12" s="1"/>
  <c r="CH232" i="12"/>
  <c r="CE232" i="12"/>
  <c r="CX231" i="12"/>
  <c r="CP231" i="12" s="1"/>
  <c r="CH231" i="12"/>
  <c r="CE231" i="12"/>
  <c r="CX230" i="12"/>
  <c r="CK230" i="12" s="1"/>
  <c r="CH230" i="12"/>
  <c r="CE230" i="12"/>
  <c r="CX229" i="12"/>
  <c r="CN229" i="12" s="1"/>
  <c r="CH229" i="12"/>
  <c r="CE229" i="12"/>
  <c r="CX228" i="12"/>
  <c r="CP228" i="12" s="1"/>
  <c r="CN228" i="12"/>
  <c r="CH228" i="12"/>
  <c r="CE228" i="12"/>
  <c r="CX227" i="12"/>
  <c r="CP227" i="12" s="1"/>
  <c r="CH227" i="12"/>
  <c r="CE227" i="12"/>
  <c r="CX226" i="12"/>
  <c r="CO226" i="12" s="1"/>
  <c r="CH226" i="12"/>
  <c r="CE226" i="12"/>
  <c r="CX225" i="12"/>
  <c r="CO225" i="12" s="1"/>
  <c r="CH225" i="12"/>
  <c r="CE225" i="12"/>
  <c r="CX224" i="12"/>
  <c r="CO224" i="12" s="1"/>
  <c r="CH224" i="12"/>
  <c r="CE224" i="12"/>
  <c r="CX223" i="12"/>
  <c r="CI223" i="12" s="1"/>
  <c r="CH223" i="12"/>
  <c r="CE223" i="12"/>
  <c r="CX222" i="12"/>
  <c r="CH222" i="12"/>
  <c r="CE222" i="12"/>
  <c r="CX221" i="12"/>
  <c r="CH221" i="12"/>
  <c r="CE221" i="12"/>
  <c r="CX220" i="12"/>
  <c r="CI220" i="12" s="1"/>
  <c r="CH220" i="12"/>
  <c r="CE220" i="12"/>
  <c r="CX219" i="12"/>
  <c r="CJ219" i="12" s="1"/>
  <c r="CH219" i="12"/>
  <c r="CE219" i="12"/>
  <c r="CX218" i="12"/>
  <c r="CH218" i="12"/>
  <c r="CE218" i="12"/>
  <c r="CX217" i="12"/>
  <c r="CH217" i="12"/>
  <c r="CE217" i="12"/>
  <c r="CX216" i="12"/>
  <c r="CO216" i="12" s="1"/>
  <c r="CH216" i="12"/>
  <c r="CE216" i="12"/>
  <c r="CX215" i="12"/>
  <c r="CJ215" i="12" s="1"/>
  <c r="CH215" i="12"/>
  <c r="CE215" i="12"/>
  <c r="CX214" i="12"/>
  <c r="CH214" i="12"/>
  <c r="CE214" i="12"/>
  <c r="CX213" i="12"/>
  <c r="CP213" i="12" s="1"/>
  <c r="CH213" i="12"/>
  <c r="CE213" i="12"/>
  <c r="CX212" i="12"/>
  <c r="CH212" i="12"/>
  <c r="CE212" i="12"/>
  <c r="CX211" i="12"/>
  <c r="CH211" i="12"/>
  <c r="CE211" i="12"/>
  <c r="CX210" i="12"/>
  <c r="CP210" i="12" s="1"/>
  <c r="CH210" i="12"/>
  <c r="CE210" i="12"/>
  <c r="CX209" i="12"/>
  <c r="CO209" i="12" s="1"/>
  <c r="CH209" i="12"/>
  <c r="CE209" i="12"/>
  <c r="CX208" i="12"/>
  <c r="CO208" i="12" s="1"/>
  <c r="CP208" i="12"/>
  <c r="CH208" i="12"/>
  <c r="CE208" i="12"/>
  <c r="CX207" i="12"/>
  <c r="CI207" i="12" s="1"/>
  <c r="CH207" i="12"/>
  <c r="CE207" i="12"/>
  <c r="CX206" i="12"/>
  <c r="CI206" i="12" s="1"/>
  <c r="CL206" i="12"/>
  <c r="CH206" i="12"/>
  <c r="CE206" i="12"/>
  <c r="CX205" i="12"/>
  <c r="CP205" i="12" s="1"/>
  <c r="CH205" i="12"/>
  <c r="CE205" i="12"/>
  <c r="CX204" i="12"/>
  <c r="CN204" i="12" s="1"/>
  <c r="CH204" i="12"/>
  <c r="CE204" i="12"/>
  <c r="CX203" i="12"/>
  <c r="CI203" i="12" s="1"/>
  <c r="CH203" i="12"/>
  <c r="CE203" i="12"/>
  <c r="CX202" i="12"/>
  <c r="CM202" i="12" s="1"/>
  <c r="CH202" i="12"/>
  <c r="CE202" i="12"/>
  <c r="CX201" i="12"/>
  <c r="CO201" i="12" s="1"/>
  <c r="CH201" i="12"/>
  <c r="CE201" i="12"/>
  <c r="CX200" i="12"/>
  <c r="CI200" i="12" s="1"/>
  <c r="CH200" i="12"/>
  <c r="CE200" i="12"/>
  <c r="CX199" i="12"/>
  <c r="CK199" i="12" s="1"/>
  <c r="CH199" i="12"/>
  <c r="CE199" i="12"/>
  <c r="CX198" i="12"/>
  <c r="CP198" i="12" s="1"/>
  <c r="CH198" i="12"/>
  <c r="CE198" i="12"/>
  <c r="CX197" i="12"/>
  <c r="CM197" i="12"/>
  <c r="CH197" i="12"/>
  <c r="CE197" i="12"/>
  <c r="CX196" i="12"/>
  <c r="CJ196" i="12" s="1"/>
  <c r="CH196" i="12"/>
  <c r="CE196" i="12"/>
  <c r="CX195" i="12"/>
  <c r="CP195" i="12" s="1"/>
  <c r="CH195" i="12"/>
  <c r="CE195" i="12"/>
  <c r="CX194" i="12"/>
  <c r="CH194" i="12"/>
  <c r="CE194" i="12"/>
  <c r="CX193" i="12"/>
  <c r="CH193" i="12"/>
  <c r="CE193" i="12"/>
  <c r="CX192" i="12"/>
  <c r="CH192" i="12"/>
  <c r="CE192" i="12"/>
  <c r="CX191" i="12"/>
  <c r="CJ191" i="12" s="1"/>
  <c r="CH191" i="12"/>
  <c r="CE191" i="12"/>
  <c r="CX190" i="12"/>
  <c r="CL190" i="12" s="1"/>
  <c r="CH190" i="12"/>
  <c r="CE190" i="12"/>
  <c r="CX189" i="12"/>
  <c r="CP189" i="12" s="1"/>
  <c r="CH189" i="12"/>
  <c r="CE189" i="12"/>
  <c r="CX188" i="12"/>
  <c r="CK188" i="12" s="1"/>
  <c r="CH188" i="12"/>
  <c r="CE188" i="12"/>
  <c r="CX187" i="12"/>
  <c r="CP187" i="12" s="1"/>
  <c r="CH187" i="12"/>
  <c r="CE187" i="12"/>
  <c r="CX186" i="12"/>
  <c r="CN186" i="12" s="1"/>
  <c r="CH186" i="12"/>
  <c r="CE186" i="12"/>
  <c r="CX185" i="12"/>
  <c r="CJ185" i="12" s="1"/>
  <c r="CH185" i="12"/>
  <c r="CE185" i="12"/>
  <c r="CX184" i="12"/>
  <c r="CP184" i="12" s="1"/>
  <c r="CH184" i="12"/>
  <c r="CE184" i="12"/>
  <c r="CX183" i="12"/>
  <c r="CM183" i="12" s="1"/>
  <c r="CO183" i="12"/>
  <c r="CH183" i="12"/>
  <c r="CE183" i="12"/>
  <c r="CX182" i="12"/>
  <c r="CL182" i="12" s="1"/>
  <c r="CH182" i="12"/>
  <c r="CE182" i="12"/>
  <c r="CX181" i="12"/>
  <c r="CH181" i="12"/>
  <c r="CE181" i="12"/>
  <c r="CX180" i="12"/>
  <c r="CO180" i="12" s="1"/>
  <c r="CH180" i="12"/>
  <c r="CE180" i="12"/>
  <c r="CX179" i="12"/>
  <c r="CI179" i="12" s="1"/>
  <c r="CH179" i="12"/>
  <c r="CE179" i="12"/>
  <c r="CX178" i="12"/>
  <c r="CP178" i="12" s="1"/>
  <c r="CH178" i="12"/>
  <c r="CE178" i="12"/>
  <c r="CX177" i="12"/>
  <c r="CK177" i="12" s="1"/>
  <c r="CH177" i="12"/>
  <c r="CE177" i="12"/>
  <c r="CX176" i="12"/>
  <c r="CP176" i="12" s="1"/>
  <c r="CH176" i="12"/>
  <c r="CE176" i="12"/>
  <c r="CX175" i="12"/>
  <c r="CP175" i="12" s="1"/>
  <c r="CH175" i="12"/>
  <c r="CE175" i="12"/>
  <c r="CX174" i="12"/>
  <c r="CH174" i="12"/>
  <c r="CE174" i="12"/>
  <c r="CX173" i="12"/>
  <c r="CK173" i="12" s="1"/>
  <c r="CH173" i="12"/>
  <c r="CE173" i="12"/>
  <c r="CX172" i="12"/>
  <c r="CM172" i="12" s="1"/>
  <c r="CH172" i="12"/>
  <c r="CE172" i="12"/>
  <c r="CX171" i="12"/>
  <c r="CJ171" i="12" s="1"/>
  <c r="CH171" i="12"/>
  <c r="CE171" i="12"/>
  <c r="CX170" i="12"/>
  <c r="CP170" i="12" s="1"/>
  <c r="CH170" i="12"/>
  <c r="CE170" i="12"/>
  <c r="CX169" i="12"/>
  <c r="CL169" i="12" s="1"/>
  <c r="CH169" i="12"/>
  <c r="CE169" i="12"/>
  <c r="CX168" i="12"/>
  <c r="CH168" i="12"/>
  <c r="CE168" i="12"/>
  <c r="CX167" i="12"/>
  <c r="CO167" i="12" s="1"/>
  <c r="CH167" i="12"/>
  <c r="CE167" i="12"/>
  <c r="CX166" i="12"/>
  <c r="CP166" i="12" s="1"/>
  <c r="CO166" i="12"/>
  <c r="CH166" i="12"/>
  <c r="CE166" i="12"/>
  <c r="CX165" i="12"/>
  <c r="CM165" i="12" s="1"/>
  <c r="CH165" i="12"/>
  <c r="CE165" i="12"/>
  <c r="CX164" i="12"/>
  <c r="CH164" i="12"/>
  <c r="CE164" i="12"/>
  <c r="CX163" i="12"/>
  <c r="CH163" i="12"/>
  <c r="CE163" i="12"/>
  <c r="CX162" i="12"/>
  <c r="CK162" i="12" s="1"/>
  <c r="CO162" i="12"/>
  <c r="CH162" i="12"/>
  <c r="CE162" i="12"/>
  <c r="CX161" i="12"/>
  <c r="CH161" i="12"/>
  <c r="CE161" i="12"/>
  <c r="CX160" i="12"/>
  <c r="CH160" i="12"/>
  <c r="CE160" i="12"/>
  <c r="CX159" i="12"/>
  <c r="CP159" i="12" s="1"/>
  <c r="CN159" i="12"/>
  <c r="CH159" i="12"/>
  <c r="CE159" i="12"/>
  <c r="CX158" i="12"/>
  <c r="CH158" i="12"/>
  <c r="CE158" i="12"/>
  <c r="CX157" i="12"/>
  <c r="CN157" i="12" s="1"/>
  <c r="CH157" i="12"/>
  <c r="CE157" i="12"/>
  <c r="CX156" i="12"/>
  <c r="CH156" i="12"/>
  <c r="CE156" i="12"/>
  <c r="CX155" i="12"/>
  <c r="CP155" i="12" s="1"/>
  <c r="CH155" i="12"/>
  <c r="CE155" i="12"/>
  <c r="CX154" i="12"/>
  <c r="CN154" i="12" s="1"/>
  <c r="CH154" i="12"/>
  <c r="CE154" i="12"/>
  <c r="CX153" i="12"/>
  <c r="CP153" i="12" s="1"/>
  <c r="CH153" i="12"/>
  <c r="CE153" i="12"/>
  <c r="CX152" i="12"/>
  <c r="CL152" i="12" s="1"/>
  <c r="CH152" i="12"/>
  <c r="CE152" i="12"/>
  <c r="CX151" i="12"/>
  <c r="CJ151" i="12" s="1"/>
  <c r="CH151" i="12"/>
  <c r="CE151" i="12"/>
  <c r="CX150" i="12"/>
  <c r="CP150" i="12" s="1"/>
  <c r="CH150" i="12"/>
  <c r="CE150" i="12"/>
  <c r="CX149" i="12"/>
  <c r="CM149" i="12" s="1"/>
  <c r="CP149" i="12"/>
  <c r="CH149" i="12"/>
  <c r="CE149" i="12"/>
  <c r="CX148" i="12"/>
  <c r="CH148" i="12"/>
  <c r="CE148" i="12"/>
  <c r="CX147" i="12"/>
  <c r="CJ147" i="12" s="1"/>
  <c r="CH147" i="12"/>
  <c r="CE147" i="12"/>
  <c r="CX146" i="12"/>
  <c r="CP146" i="12" s="1"/>
  <c r="CH146" i="12"/>
  <c r="CE146" i="12"/>
  <c r="CX145" i="12"/>
  <c r="CK145" i="12" s="1"/>
  <c r="CH145" i="12"/>
  <c r="CE145" i="12"/>
  <c r="CX144" i="12"/>
  <c r="CP144" i="12" s="1"/>
  <c r="CH144" i="12"/>
  <c r="CE144" i="12"/>
  <c r="CX143" i="12"/>
  <c r="CO143" i="12"/>
  <c r="CH143" i="12"/>
  <c r="CE143" i="12"/>
  <c r="CX142" i="12"/>
  <c r="CH142" i="12"/>
  <c r="CE142" i="12"/>
  <c r="CX141" i="12"/>
  <c r="CN141" i="12" s="1"/>
  <c r="CH141" i="12"/>
  <c r="CE141" i="12"/>
  <c r="CX140" i="12"/>
  <c r="CL140" i="12" s="1"/>
  <c r="CN140" i="12"/>
  <c r="CH140" i="12"/>
  <c r="CE140" i="12"/>
  <c r="CX139" i="12"/>
  <c r="CO139" i="12" s="1"/>
  <c r="CH139" i="12"/>
  <c r="CE139" i="12"/>
  <c r="CX138" i="12"/>
  <c r="CO138" i="12" s="1"/>
  <c r="CH138" i="12"/>
  <c r="CE138" i="12"/>
  <c r="CX137" i="12"/>
  <c r="CL137" i="12" s="1"/>
  <c r="CH137" i="12"/>
  <c r="CE137" i="12"/>
  <c r="CX136" i="12"/>
  <c r="CP136" i="12" s="1"/>
  <c r="CH136" i="12"/>
  <c r="CE136" i="12"/>
  <c r="CX135" i="12"/>
  <c r="CO135" i="12" s="1"/>
  <c r="CH135" i="12"/>
  <c r="CE135" i="12"/>
  <c r="CX134" i="12"/>
  <c r="CP134" i="12" s="1"/>
  <c r="CH134" i="12"/>
  <c r="CE134" i="12"/>
  <c r="CX133" i="12"/>
  <c r="CN133" i="12" s="1"/>
  <c r="CP133" i="12"/>
  <c r="CH133" i="12"/>
  <c r="CE133" i="12"/>
  <c r="CX132" i="12"/>
  <c r="CM132" i="12" s="1"/>
  <c r="CH132" i="12"/>
  <c r="CE132" i="12"/>
  <c r="CX131" i="12"/>
  <c r="CH131" i="12"/>
  <c r="CE131" i="12"/>
  <c r="CX130" i="12"/>
  <c r="CH130" i="12"/>
  <c r="CE130" i="12"/>
  <c r="CX129" i="12"/>
  <c r="CL129" i="12" s="1"/>
  <c r="CH129" i="12"/>
  <c r="CE129" i="12"/>
  <c r="CX128" i="12"/>
  <c r="CN128" i="12" s="1"/>
  <c r="CH128" i="12"/>
  <c r="CE128" i="12"/>
  <c r="CX127" i="12"/>
  <c r="CK127" i="12" s="1"/>
  <c r="CH127" i="12"/>
  <c r="CE127" i="12"/>
  <c r="CX126" i="12"/>
  <c r="CH126" i="12"/>
  <c r="CE126" i="12"/>
  <c r="CX125" i="12"/>
  <c r="CN125" i="12" s="1"/>
  <c r="CH125" i="12"/>
  <c r="CE125" i="12"/>
  <c r="CX124" i="12"/>
  <c r="CI124" i="12" s="1"/>
  <c r="CH124" i="12"/>
  <c r="CE124" i="12"/>
  <c r="CX123" i="12"/>
  <c r="CH123" i="12"/>
  <c r="CE123" i="12"/>
  <c r="CX122" i="12"/>
  <c r="CH122" i="12"/>
  <c r="CE122" i="12"/>
  <c r="CX121" i="12"/>
  <c r="CP121" i="12"/>
  <c r="CN121" i="12"/>
  <c r="CH121" i="12"/>
  <c r="CE121" i="12"/>
  <c r="CX120" i="12"/>
  <c r="CH120" i="12"/>
  <c r="CE120" i="12"/>
  <c r="CX119" i="12"/>
  <c r="CH119" i="12"/>
  <c r="CE119" i="12"/>
  <c r="CX118" i="12"/>
  <c r="CN118" i="12" s="1"/>
  <c r="CH118" i="12"/>
  <c r="CE118" i="12"/>
  <c r="CX117" i="12"/>
  <c r="CH117" i="12"/>
  <c r="CE117" i="12"/>
  <c r="CX116" i="12"/>
  <c r="CN116" i="12" s="1"/>
  <c r="CH116" i="12"/>
  <c r="CE116" i="12"/>
  <c r="CX115" i="12"/>
  <c r="CH115" i="12"/>
  <c r="CE115" i="12"/>
  <c r="CX114" i="12"/>
  <c r="CP114" i="12" s="1"/>
  <c r="CH114" i="12"/>
  <c r="CE114" i="12"/>
  <c r="CX113" i="12"/>
  <c r="CO113" i="12" s="1"/>
  <c r="CN113" i="12"/>
  <c r="CH113" i="12"/>
  <c r="CE113" i="12"/>
  <c r="CX112" i="12"/>
  <c r="CO112" i="12" s="1"/>
  <c r="CP112" i="12"/>
  <c r="CM112" i="12"/>
  <c r="CL112" i="12"/>
  <c r="CH112" i="12"/>
  <c r="CE112" i="12"/>
  <c r="CX111" i="12"/>
  <c r="CO111" i="12" s="1"/>
  <c r="CH111" i="12"/>
  <c r="CE111" i="12"/>
  <c r="CX110" i="12"/>
  <c r="CL110" i="12" s="1"/>
  <c r="CH110" i="12"/>
  <c r="CE110" i="12"/>
  <c r="CX109" i="12"/>
  <c r="CJ109" i="12" s="1"/>
  <c r="CH109" i="12"/>
  <c r="CE109" i="12"/>
  <c r="CX108" i="12"/>
  <c r="CP108" i="12" s="1"/>
  <c r="CH108" i="12"/>
  <c r="CE108" i="12"/>
  <c r="CX107" i="12"/>
  <c r="CO107" i="12" s="1"/>
  <c r="CH107" i="12"/>
  <c r="CE107" i="12"/>
  <c r="CX106" i="12"/>
  <c r="CP106" i="12" s="1"/>
  <c r="CH106" i="12"/>
  <c r="CE106" i="12"/>
  <c r="CX105" i="12"/>
  <c r="CH105" i="12"/>
  <c r="CE105" i="12"/>
  <c r="CX104" i="12"/>
  <c r="CM104" i="12" s="1"/>
  <c r="CH104" i="12"/>
  <c r="CE104" i="12"/>
  <c r="CX103" i="12"/>
  <c r="CP103" i="12" s="1"/>
  <c r="CH103" i="12"/>
  <c r="CE103" i="12"/>
  <c r="CX102" i="12"/>
  <c r="CN102" i="12" s="1"/>
  <c r="CH102" i="12"/>
  <c r="CE102" i="12"/>
  <c r="CX101" i="12"/>
  <c r="CK101" i="12" s="1"/>
  <c r="CH101" i="12"/>
  <c r="CE101" i="12"/>
  <c r="CX100" i="12"/>
  <c r="CL100" i="12" s="1"/>
  <c r="CH100" i="12"/>
  <c r="CE100" i="12"/>
  <c r="CX99" i="12"/>
  <c r="CK99" i="12" s="1"/>
  <c r="CH99" i="12"/>
  <c r="CE99" i="12"/>
  <c r="CX98" i="12"/>
  <c r="CP98" i="12" s="1"/>
  <c r="CH98" i="12"/>
  <c r="CE98" i="12"/>
  <c r="CX97" i="12"/>
  <c r="CL97" i="12" s="1"/>
  <c r="CH97" i="12"/>
  <c r="CE97" i="12"/>
  <c r="CX96" i="12"/>
  <c r="CN96" i="12" s="1"/>
  <c r="CH96" i="12"/>
  <c r="CE96" i="12"/>
  <c r="CX95" i="12"/>
  <c r="CO95" i="12" s="1"/>
  <c r="CH95" i="12"/>
  <c r="CE95" i="12"/>
  <c r="CX94" i="12"/>
  <c r="CP94" i="12" s="1"/>
  <c r="CH94" i="12"/>
  <c r="CE94" i="12"/>
  <c r="CX93" i="12"/>
  <c r="CH93" i="12"/>
  <c r="CE93" i="12"/>
  <c r="CX92" i="12"/>
  <c r="CL92" i="12" s="1"/>
  <c r="CN92" i="12"/>
  <c r="CH92" i="12"/>
  <c r="CE92" i="12"/>
  <c r="CX91" i="12"/>
  <c r="CJ91" i="12" s="1"/>
  <c r="CH91" i="12"/>
  <c r="CE91" i="12"/>
  <c r="CX90" i="12"/>
  <c r="CO90" i="12" s="1"/>
  <c r="CH90" i="12"/>
  <c r="CE90" i="12"/>
  <c r="CX89" i="12"/>
  <c r="CN89" i="12" s="1"/>
  <c r="CH89" i="12"/>
  <c r="CE89" i="12"/>
  <c r="CX88" i="12"/>
  <c r="CM88" i="12" s="1"/>
  <c r="CH88" i="12"/>
  <c r="CE88" i="12"/>
  <c r="CX87" i="12"/>
  <c r="CH87" i="12"/>
  <c r="CE87" i="12"/>
  <c r="CX86" i="12"/>
  <c r="CH86" i="12"/>
  <c r="CE86" i="12"/>
  <c r="CX85" i="12"/>
  <c r="CJ85" i="12" s="1"/>
  <c r="CM85" i="12"/>
  <c r="CH85" i="12"/>
  <c r="CE85" i="12"/>
  <c r="CX84" i="12"/>
  <c r="CI84" i="12" s="1"/>
  <c r="CH84" i="12"/>
  <c r="CE84" i="12"/>
  <c r="CX83" i="12"/>
  <c r="CK83" i="12" s="1"/>
  <c r="CH83" i="12"/>
  <c r="CE83" i="12"/>
  <c r="CX82" i="12"/>
  <c r="CP82" i="12" s="1"/>
  <c r="CH82" i="12"/>
  <c r="CE82" i="12"/>
  <c r="CX81" i="12"/>
  <c r="CL81" i="12" s="1"/>
  <c r="CM81" i="12"/>
  <c r="CH81" i="12"/>
  <c r="CE81" i="12"/>
  <c r="CX80" i="12"/>
  <c r="CL80" i="12" s="1"/>
  <c r="CH80" i="12"/>
  <c r="CE80" i="12"/>
  <c r="CX79" i="12"/>
  <c r="CN79" i="12" s="1"/>
  <c r="CH79" i="12"/>
  <c r="CE79" i="12"/>
  <c r="CX78" i="12"/>
  <c r="CN78" i="12" s="1"/>
  <c r="CH78" i="12"/>
  <c r="CE78" i="12"/>
  <c r="CX77" i="12"/>
  <c r="CK77" i="12" s="1"/>
  <c r="CH77" i="12"/>
  <c r="CE77" i="12"/>
  <c r="CX76" i="12"/>
  <c r="CP76" i="12" s="1"/>
  <c r="CN76" i="12"/>
  <c r="CH76" i="12"/>
  <c r="CE76" i="12"/>
  <c r="CX75" i="12"/>
  <c r="CI75" i="12" s="1"/>
  <c r="CH75" i="12"/>
  <c r="CE75" i="12"/>
  <c r="CX74" i="12"/>
  <c r="CO74" i="12" s="1"/>
  <c r="CH74" i="12"/>
  <c r="CE74" i="12"/>
  <c r="CX73" i="12"/>
  <c r="CO73" i="12"/>
  <c r="CH73" i="12"/>
  <c r="CE73" i="12"/>
  <c r="CX72" i="12"/>
  <c r="CP72" i="12" s="1"/>
  <c r="CH72" i="12"/>
  <c r="CE72" i="12"/>
  <c r="CX71" i="12"/>
  <c r="CJ71" i="12" s="1"/>
  <c r="CH71" i="12"/>
  <c r="CE71" i="12"/>
  <c r="CX70" i="12"/>
  <c r="CO70" i="12" s="1"/>
  <c r="CK70" i="12"/>
  <c r="CH70" i="12"/>
  <c r="CE70" i="12"/>
  <c r="CX69" i="12"/>
  <c r="CM69" i="12" s="1"/>
  <c r="CH69" i="12"/>
  <c r="CE69" i="12"/>
  <c r="CX68" i="12"/>
  <c r="CK68" i="12" s="1"/>
  <c r="CH68" i="12"/>
  <c r="CE68" i="12"/>
  <c r="CX67" i="12"/>
  <c r="CP67" i="12" s="1"/>
  <c r="CH67" i="12"/>
  <c r="CE67" i="12"/>
  <c r="CX66" i="12"/>
  <c r="CP66" i="12" s="1"/>
  <c r="CH66" i="12"/>
  <c r="CE66" i="12"/>
  <c r="CX65" i="12"/>
  <c r="CO65" i="12" s="1"/>
  <c r="CM65" i="12"/>
  <c r="CH65" i="12"/>
  <c r="CE65" i="12"/>
  <c r="CX64" i="12"/>
  <c r="CO64" i="12" s="1"/>
  <c r="CH64" i="12"/>
  <c r="CE64" i="12"/>
  <c r="CX63" i="12"/>
  <c r="CH63" i="12"/>
  <c r="CE63" i="12"/>
  <c r="CX62" i="12"/>
  <c r="CM62" i="12" s="1"/>
  <c r="CH62" i="12"/>
  <c r="CE62" i="12"/>
  <c r="CX61" i="12"/>
  <c r="CH61" i="12"/>
  <c r="CE61" i="12"/>
  <c r="CX60" i="12"/>
  <c r="CP60" i="12" s="1"/>
  <c r="CH60" i="12"/>
  <c r="CE60" i="12"/>
  <c r="CX59" i="12"/>
  <c r="CO59" i="12" s="1"/>
  <c r="CH59" i="12"/>
  <c r="CE59" i="12"/>
  <c r="CX58" i="12"/>
  <c r="CL58" i="12" s="1"/>
  <c r="CH58" i="12"/>
  <c r="CE58" i="12"/>
  <c r="CX57" i="12"/>
  <c r="CO57" i="12" s="1"/>
  <c r="CP57" i="12"/>
  <c r="CH57" i="12"/>
  <c r="CE57" i="12"/>
  <c r="CX56" i="12"/>
  <c r="CP56" i="12" s="1"/>
  <c r="CH56" i="12"/>
  <c r="CE56" i="12"/>
  <c r="CX55" i="12"/>
  <c r="CK55" i="12" s="1"/>
  <c r="CH55" i="12"/>
  <c r="CE55" i="12"/>
  <c r="CX54" i="12"/>
  <c r="CP54" i="12" s="1"/>
  <c r="CH54" i="12"/>
  <c r="CE54" i="12"/>
  <c r="CX53" i="12"/>
  <c r="CO53" i="12" s="1"/>
  <c r="CH53" i="12"/>
  <c r="CE53" i="12"/>
  <c r="CX52" i="12"/>
  <c r="CH52" i="12"/>
  <c r="CE52" i="12"/>
  <c r="CX51" i="12"/>
  <c r="CH51" i="12"/>
  <c r="CE51" i="12"/>
  <c r="CX50" i="12"/>
  <c r="CI50" i="12" s="1"/>
  <c r="CH50" i="12"/>
  <c r="CE50" i="12"/>
  <c r="CX49" i="12"/>
  <c r="CN49" i="12" s="1"/>
  <c r="CH49" i="12"/>
  <c r="CE49" i="12"/>
  <c r="CX48" i="12"/>
  <c r="CP48" i="12" s="1"/>
  <c r="CH48" i="12"/>
  <c r="CE48" i="12"/>
  <c r="CX47" i="12"/>
  <c r="CK47" i="12" s="1"/>
  <c r="CH47" i="12"/>
  <c r="CE47" i="12"/>
  <c r="CX46" i="12"/>
  <c r="CP46" i="12" s="1"/>
  <c r="CH46" i="12"/>
  <c r="CE46" i="12"/>
  <c r="CX45" i="12"/>
  <c r="CH45" i="12"/>
  <c r="CE45" i="12"/>
  <c r="CX44" i="12"/>
  <c r="CM44" i="12" s="1"/>
  <c r="CH44" i="12"/>
  <c r="CE44" i="12"/>
  <c r="CX43" i="12"/>
  <c r="CL43" i="12" s="1"/>
  <c r="CH43" i="12"/>
  <c r="CE43" i="12"/>
  <c r="CX42" i="12"/>
  <c r="CI42" i="12" s="1"/>
  <c r="CH42" i="12"/>
  <c r="CE42" i="12"/>
  <c r="CX41" i="12"/>
  <c r="CN41" i="12" s="1"/>
  <c r="CH41" i="12"/>
  <c r="CE41" i="12"/>
  <c r="CX40" i="12"/>
  <c r="CH40" i="12"/>
  <c r="CE40" i="12"/>
  <c r="CX39" i="12"/>
  <c r="CK39" i="12" s="1"/>
  <c r="CO39" i="12"/>
  <c r="CH39" i="12"/>
  <c r="CE39" i="12"/>
  <c r="CX38" i="12"/>
  <c r="CM38" i="12" s="1"/>
  <c r="CN38" i="12"/>
  <c r="CJ38" i="12"/>
  <c r="CH38" i="12"/>
  <c r="CE38" i="12"/>
  <c r="CX37" i="12"/>
  <c r="CP37" i="12" s="1"/>
  <c r="CH37" i="12"/>
  <c r="CE37" i="12"/>
  <c r="CX36" i="12"/>
  <c r="CM36" i="12" s="1"/>
  <c r="CH36" i="12"/>
  <c r="CE36" i="12"/>
  <c r="CX35" i="12"/>
  <c r="CM35" i="12" s="1"/>
  <c r="CH35" i="12"/>
  <c r="CE35" i="12"/>
  <c r="CX34" i="12"/>
  <c r="CJ34" i="12" s="1"/>
  <c r="CH34" i="12"/>
  <c r="CE34" i="12"/>
  <c r="CX33" i="12"/>
  <c r="CN33" i="12" s="1"/>
  <c r="CH33" i="12"/>
  <c r="CE33" i="12"/>
  <c r="CX32" i="12"/>
  <c r="CL32" i="12" s="1"/>
  <c r="CH32" i="12"/>
  <c r="CE32" i="12"/>
  <c r="CX31" i="12"/>
  <c r="CM31" i="12" s="1"/>
  <c r="CH31" i="12"/>
  <c r="CE31" i="12"/>
  <c r="CX30" i="12"/>
  <c r="CK30" i="12" s="1"/>
  <c r="CL30" i="12"/>
  <c r="CH30" i="12"/>
  <c r="CE30" i="12"/>
  <c r="CX29" i="12"/>
  <c r="CN29" i="12" s="1"/>
  <c r="CH29" i="12"/>
  <c r="CE29" i="12"/>
  <c r="CX28" i="12"/>
  <c r="CL28" i="12" s="1"/>
  <c r="CH28" i="12"/>
  <c r="CE28" i="12"/>
  <c r="CX27" i="12"/>
  <c r="CH27" i="12"/>
  <c r="CE27" i="12"/>
  <c r="CX26" i="12"/>
  <c r="CJ26" i="12"/>
  <c r="CH26" i="12"/>
  <c r="CE26" i="12"/>
  <c r="CX25" i="12"/>
  <c r="CN25" i="12" s="1"/>
  <c r="CH25" i="12"/>
  <c r="CE25" i="12"/>
  <c r="CX24" i="12"/>
  <c r="CL24" i="12" s="1"/>
  <c r="CH24" i="12"/>
  <c r="CE24" i="12"/>
  <c r="CX23" i="12"/>
  <c r="CM23" i="12" s="1"/>
  <c r="CH23" i="12"/>
  <c r="CE23" i="12"/>
  <c r="CX22" i="12"/>
  <c r="CK22" i="12" s="1"/>
  <c r="CH22" i="12"/>
  <c r="CE22" i="12"/>
  <c r="CX21" i="12"/>
  <c r="CH21" i="12"/>
  <c r="CE21" i="12"/>
  <c r="CX20" i="12"/>
  <c r="CL20" i="12" s="1"/>
  <c r="CH20" i="12"/>
  <c r="CE20" i="12"/>
  <c r="CX19" i="12"/>
  <c r="CI19" i="12" s="1"/>
  <c r="CH19" i="12"/>
  <c r="CE19" i="12"/>
  <c r="CX18" i="12"/>
  <c r="CK18" i="12" s="1"/>
  <c r="CH18" i="12"/>
  <c r="CE18" i="12"/>
  <c r="CX17" i="12"/>
  <c r="CH17" i="12"/>
  <c r="CE17" i="12"/>
  <c r="CX16" i="12"/>
  <c r="CN16" i="12" s="1"/>
  <c r="CH16" i="12"/>
  <c r="CE16" i="12"/>
  <c r="CX14" i="12"/>
  <c r="CL14" i="12" s="1"/>
  <c r="CH14" i="12"/>
  <c r="CE14" i="12"/>
  <c r="CX13" i="12"/>
  <c r="CO13" i="12" s="1"/>
  <c r="CH13" i="12"/>
  <c r="CE13" i="12"/>
  <c r="CX12" i="12"/>
  <c r="CN12" i="12" s="1"/>
  <c r="CH12" i="12"/>
  <c r="CE12" i="12"/>
  <c r="CX11" i="12"/>
  <c r="CO11" i="12" s="1"/>
  <c r="CH11" i="12"/>
  <c r="CE11" i="12"/>
  <c r="CX10" i="12"/>
  <c r="CJ10" i="12" s="1"/>
  <c r="CH10" i="12"/>
  <c r="CE10" i="12"/>
  <c r="CX9" i="12"/>
  <c r="CK9" i="12" s="1"/>
  <c r="CJ9" i="12"/>
  <c r="CH9" i="12"/>
  <c r="CE9" i="12"/>
  <c r="CX8" i="12"/>
  <c r="CH8" i="12"/>
  <c r="CE8" i="12"/>
  <c r="CB372" i="12"/>
  <c r="CA372" i="12"/>
  <c r="BZ372" i="12"/>
  <c r="BY372" i="12"/>
  <c r="BX372" i="12"/>
  <c r="BW372" i="12"/>
  <c r="BV372" i="12"/>
  <c r="BU372" i="12"/>
  <c r="BT372" i="12"/>
  <c r="BS372" i="12"/>
  <c r="BQ372" i="12"/>
  <c r="BK372" i="12"/>
  <c r="CB371" i="12"/>
  <c r="CA371" i="12"/>
  <c r="BZ371" i="12"/>
  <c r="BY371" i="12"/>
  <c r="BX371" i="12"/>
  <c r="BW371" i="12"/>
  <c r="BV371" i="12"/>
  <c r="BU371" i="12"/>
  <c r="BT371" i="12"/>
  <c r="BS371" i="12"/>
  <c r="BQ371" i="12"/>
  <c r="BK371" i="12"/>
  <c r="CB370" i="12"/>
  <c r="CA370" i="12"/>
  <c r="BZ370" i="12"/>
  <c r="BY370" i="12"/>
  <c r="BX370" i="12"/>
  <c r="BW370" i="12"/>
  <c r="BV370" i="12"/>
  <c r="BU370" i="12"/>
  <c r="BT370" i="12"/>
  <c r="BS370" i="12"/>
  <c r="BQ370" i="12"/>
  <c r="BK370" i="12"/>
  <c r="CB369" i="12"/>
  <c r="CA369" i="12"/>
  <c r="BZ369" i="12"/>
  <c r="BY369" i="12"/>
  <c r="BX369" i="12"/>
  <c r="BW369" i="12"/>
  <c r="BV369" i="12"/>
  <c r="BU369" i="12"/>
  <c r="BT369" i="12"/>
  <c r="BS369" i="12"/>
  <c r="BQ369" i="12"/>
  <c r="BK369" i="12"/>
  <c r="BM369" i="12" s="1"/>
  <c r="CB368" i="12"/>
  <c r="CA368" i="12"/>
  <c r="BZ368" i="12"/>
  <c r="BY368" i="12"/>
  <c r="BX368" i="12"/>
  <c r="BW368" i="12"/>
  <c r="BV368" i="12"/>
  <c r="BU368" i="12"/>
  <c r="BT368" i="12"/>
  <c r="BS368" i="12"/>
  <c r="BQ368" i="12"/>
  <c r="BK368" i="12"/>
  <c r="CB367" i="12"/>
  <c r="CA367" i="12"/>
  <c r="BZ367" i="12"/>
  <c r="BY367" i="12"/>
  <c r="BX367" i="12"/>
  <c r="BW367" i="12"/>
  <c r="BV367" i="12"/>
  <c r="BU367" i="12"/>
  <c r="BT367" i="12"/>
  <c r="BS367" i="12"/>
  <c r="BQ367" i="12"/>
  <c r="BK367" i="12"/>
  <c r="BM367" i="12" s="1"/>
  <c r="CB366" i="12"/>
  <c r="CA366" i="12"/>
  <c r="BZ366" i="12"/>
  <c r="BY366" i="12"/>
  <c r="BX366" i="12"/>
  <c r="BW366" i="12"/>
  <c r="BV366" i="12"/>
  <c r="BU366" i="12"/>
  <c r="BT366" i="12"/>
  <c r="BS366" i="12"/>
  <c r="BQ366" i="12"/>
  <c r="BK366" i="12"/>
  <c r="BL366" i="12" s="1"/>
  <c r="CB365" i="12"/>
  <c r="CA365" i="12"/>
  <c r="BZ365" i="12"/>
  <c r="BY365" i="12"/>
  <c r="BX365" i="12"/>
  <c r="BW365" i="12"/>
  <c r="BV365" i="12"/>
  <c r="BU365" i="12"/>
  <c r="BT365" i="12"/>
  <c r="BS365" i="12"/>
  <c r="BQ365" i="12"/>
  <c r="BK365" i="12"/>
  <c r="BM365" i="12" s="1"/>
  <c r="CB364" i="12"/>
  <c r="CA364" i="12"/>
  <c r="BZ364" i="12"/>
  <c r="BY364" i="12"/>
  <c r="BX364" i="12"/>
  <c r="BW364" i="12"/>
  <c r="BV364" i="12"/>
  <c r="BU364" i="12"/>
  <c r="BT364" i="12"/>
  <c r="BS364" i="12"/>
  <c r="BQ364" i="12"/>
  <c r="BK364" i="12"/>
  <c r="CB363" i="12"/>
  <c r="CA363" i="12"/>
  <c r="BZ363" i="12"/>
  <c r="BY363" i="12"/>
  <c r="BX363" i="12"/>
  <c r="BW363" i="12"/>
  <c r="BV363" i="12"/>
  <c r="BU363" i="12"/>
  <c r="BT363" i="12"/>
  <c r="BQ363" i="12"/>
  <c r="BK363" i="12"/>
  <c r="CB362" i="12"/>
  <c r="CA362" i="12"/>
  <c r="BZ362" i="12"/>
  <c r="BY362" i="12"/>
  <c r="BX362" i="12"/>
  <c r="BW362" i="12"/>
  <c r="BV362" i="12"/>
  <c r="BU362" i="12"/>
  <c r="BT362" i="12"/>
  <c r="BS362" i="12"/>
  <c r="BQ362" i="12"/>
  <c r="BK362" i="12"/>
  <c r="BL362" i="12" s="1"/>
  <c r="CB361" i="12"/>
  <c r="CA361" i="12"/>
  <c r="BZ361" i="12"/>
  <c r="BY361" i="12"/>
  <c r="BX361" i="12"/>
  <c r="BW361" i="12"/>
  <c r="BV361" i="12"/>
  <c r="BU361" i="12"/>
  <c r="BT361" i="12"/>
  <c r="BS361" i="12"/>
  <c r="BQ361" i="12"/>
  <c r="BK361" i="12"/>
  <c r="BM361" i="12" s="1"/>
  <c r="CB360" i="12"/>
  <c r="CA360" i="12"/>
  <c r="BS360" i="12" s="1"/>
  <c r="BZ360" i="12"/>
  <c r="BY360" i="12"/>
  <c r="BX360" i="12"/>
  <c r="BW360" i="12"/>
  <c r="BV360" i="12"/>
  <c r="BU360" i="12"/>
  <c r="BT360" i="12"/>
  <c r="BQ360" i="12"/>
  <c r="BK360" i="12"/>
  <c r="CB359" i="12"/>
  <c r="CA359" i="12"/>
  <c r="BZ359" i="12"/>
  <c r="BY359" i="12"/>
  <c r="BX359" i="12"/>
  <c r="BW359" i="12"/>
  <c r="BV359" i="12"/>
  <c r="BU359" i="12"/>
  <c r="BT359" i="12"/>
  <c r="BS359" i="12"/>
  <c r="BQ359" i="12"/>
  <c r="BK359" i="12"/>
  <c r="BM359" i="12" s="1"/>
  <c r="CB358" i="12"/>
  <c r="CA358" i="12"/>
  <c r="BZ358" i="12"/>
  <c r="BY358" i="12"/>
  <c r="BX358" i="12"/>
  <c r="BW358" i="12"/>
  <c r="BV358" i="12"/>
  <c r="BU358" i="12"/>
  <c r="BT358" i="12"/>
  <c r="BS358" i="12"/>
  <c r="BQ358" i="12"/>
  <c r="BK358" i="12"/>
  <c r="CB357" i="12"/>
  <c r="CA357" i="12"/>
  <c r="BZ357" i="12"/>
  <c r="BY357" i="12"/>
  <c r="BX357" i="12"/>
  <c r="BW357" i="12"/>
  <c r="BV357" i="12"/>
  <c r="BU357" i="12"/>
  <c r="BT357" i="12"/>
  <c r="BS357" i="12"/>
  <c r="BQ357" i="12"/>
  <c r="BK357" i="12"/>
  <c r="CB356" i="12"/>
  <c r="CA356" i="12"/>
  <c r="BZ356" i="12"/>
  <c r="BY356" i="12"/>
  <c r="BX356" i="12"/>
  <c r="BW356" i="12"/>
  <c r="BV356" i="12"/>
  <c r="BU356" i="12"/>
  <c r="BT356" i="12"/>
  <c r="BS356" i="12"/>
  <c r="BQ356" i="12"/>
  <c r="BK356" i="12"/>
  <c r="BL356" i="12" s="1"/>
  <c r="CB355" i="12"/>
  <c r="CA355" i="12"/>
  <c r="BZ355" i="12"/>
  <c r="BY355" i="12"/>
  <c r="BX355" i="12"/>
  <c r="BW355" i="12"/>
  <c r="BV355" i="12"/>
  <c r="BU355" i="12"/>
  <c r="BT355" i="12"/>
  <c r="BS355" i="12"/>
  <c r="BQ355" i="12"/>
  <c r="BK355" i="12"/>
  <c r="CB354" i="12"/>
  <c r="CA354" i="12"/>
  <c r="BZ354" i="12"/>
  <c r="BY354" i="12"/>
  <c r="BX354" i="12"/>
  <c r="BW354" i="12"/>
  <c r="BV354" i="12"/>
  <c r="BU354" i="12"/>
  <c r="BT354" i="12"/>
  <c r="BS354" i="12"/>
  <c r="BQ354" i="12"/>
  <c r="BK354" i="12"/>
  <c r="CB353" i="12"/>
  <c r="CA353" i="12"/>
  <c r="BZ353" i="12"/>
  <c r="BY353" i="12"/>
  <c r="BX353" i="12"/>
  <c r="BW353" i="12"/>
  <c r="BV353" i="12"/>
  <c r="BU353" i="12"/>
  <c r="BT353" i="12"/>
  <c r="BS353" i="12"/>
  <c r="BQ353" i="12"/>
  <c r="BK353" i="12"/>
  <c r="BM353" i="12" s="1"/>
  <c r="CB352" i="12"/>
  <c r="CA352" i="12"/>
  <c r="BZ352" i="12"/>
  <c r="BY352" i="12"/>
  <c r="BX352" i="12"/>
  <c r="BW352" i="12"/>
  <c r="BV352" i="12"/>
  <c r="BU352" i="12"/>
  <c r="BT352" i="12"/>
  <c r="BS352" i="12"/>
  <c r="BQ352" i="12"/>
  <c r="BK352" i="12"/>
  <c r="CB351" i="12"/>
  <c r="CA351" i="12"/>
  <c r="BZ351" i="12"/>
  <c r="BY351" i="12"/>
  <c r="BX351" i="12"/>
  <c r="BW351" i="12"/>
  <c r="BV351" i="12"/>
  <c r="BU351" i="12"/>
  <c r="BT351" i="12"/>
  <c r="BS351" i="12"/>
  <c r="BQ351" i="12"/>
  <c r="BK351" i="12"/>
  <c r="CB350" i="12"/>
  <c r="CA350" i="12"/>
  <c r="BZ350" i="12"/>
  <c r="BY350" i="12"/>
  <c r="BX350" i="12"/>
  <c r="BW350" i="12"/>
  <c r="BV350" i="12"/>
  <c r="BU350" i="12"/>
  <c r="BT350" i="12"/>
  <c r="BS350" i="12"/>
  <c r="BQ350" i="12"/>
  <c r="BK350" i="12"/>
  <c r="CB349" i="12"/>
  <c r="CA349" i="12"/>
  <c r="BZ349" i="12"/>
  <c r="BY349" i="12"/>
  <c r="BX349" i="12"/>
  <c r="BW349" i="12"/>
  <c r="BV349" i="12"/>
  <c r="BU349" i="12"/>
  <c r="BT349" i="12"/>
  <c r="BS349" i="12"/>
  <c r="BQ349" i="12"/>
  <c r="BK349" i="12"/>
  <c r="CB348" i="12"/>
  <c r="CA348" i="12"/>
  <c r="BZ348" i="12"/>
  <c r="BY348" i="12"/>
  <c r="BX348" i="12"/>
  <c r="BW348" i="12"/>
  <c r="BV348" i="12"/>
  <c r="BU348" i="12"/>
  <c r="BT348" i="12"/>
  <c r="BS348" i="12"/>
  <c r="BQ348" i="12"/>
  <c r="BK348" i="12"/>
  <c r="CB347" i="12"/>
  <c r="CA347" i="12"/>
  <c r="BZ347" i="12"/>
  <c r="BY347" i="12"/>
  <c r="BX347" i="12"/>
  <c r="BW347" i="12"/>
  <c r="BV347" i="12"/>
  <c r="BU347" i="12"/>
  <c r="BT347" i="12"/>
  <c r="BS347" i="12"/>
  <c r="BQ347" i="12"/>
  <c r="BK347" i="12"/>
  <c r="CB346" i="12"/>
  <c r="CA346" i="12"/>
  <c r="BZ346" i="12"/>
  <c r="BY346" i="12"/>
  <c r="BX346" i="12"/>
  <c r="BW346" i="12"/>
  <c r="BV346" i="12"/>
  <c r="BU346" i="12"/>
  <c r="BT346" i="12"/>
  <c r="BS346" i="12"/>
  <c r="BQ346" i="12"/>
  <c r="BK346" i="12"/>
  <c r="CB345" i="12"/>
  <c r="CA345" i="12"/>
  <c r="BZ345" i="12"/>
  <c r="BY345" i="12"/>
  <c r="BX345" i="12"/>
  <c r="BW345" i="12"/>
  <c r="BV345" i="12"/>
  <c r="BU345" i="12"/>
  <c r="BT345" i="12"/>
  <c r="BS345" i="12"/>
  <c r="BQ345" i="12"/>
  <c r="BK345" i="12"/>
  <c r="BM345" i="12" s="1"/>
  <c r="CB344" i="12"/>
  <c r="CA344" i="12"/>
  <c r="BZ344" i="12"/>
  <c r="BY344" i="12"/>
  <c r="BX344" i="12"/>
  <c r="BW344" i="12"/>
  <c r="BV344" i="12"/>
  <c r="BU344" i="12"/>
  <c r="BT344" i="12"/>
  <c r="BS344" i="12"/>
  <c r="BQ344" i="12"/>
  <c r="BK344" i="12"/>
  <c r="BM344" i="12" s="1"/>
  <c r="CB343" i="12"/>
  <c r="CA343" i="12"/>
  <c r="BZ343" i="12"/>
  <c r="BY343" i="12"/>
  <c r="BX343" i="12"/>
  <c r="BW343" i="12"/>
  <c r="BV343" i="12"/>
  <c r="BU343" i="12"/>
  <c r="BT343" i="12"/>
  <c r="BS343" i="12"/>
  <c r="BQ343" i="12"/>
  <c r="BK343" i="12"/>
  <c r="CB342" i="12"/>
  <c r="CA342" i="12"/>
  <c r="BZ342" i="12"/>
  <c r="BY342" i="12"/>
  <c r="BX342" i="12"/>
  <c r="BW342" i="12"/>
  <c r="BV342" i="12"/>
  <c r="BU342" i="12"/>
  <c r="BT342" i="12"/>
  <c r="BS342" i="12"/>
  <c r="BQ342" i="12"/>
  <c r="BK342" i="12"/>
  <c r="BL342" i="12" s="1"/>
  <c r="CB341" i="12"/>
  <c r="CA341" i="12"/>
  <c r="BZ341" i="12"/>
  <c r="BY341" i="12"/>
  <c r="BX341" i="12"/>
  <c r="BW341" i="12"/>
  <c r="BV341" i="12"/>
  <c r="BU341" i="12"/>
  <c r="BT341" i="12"/>
  <c r="BS341" i="12"/>
  <c r="BQ341" i="12"/>
  <c r="BK341" i="12"/>
  <c r="BL341" i="12" s="1"/>
  <c r="CB340" i="12"/>
  <c r="CA340" i="12"/>
  <c r="BZ340" i="12"/>
  <c r="BY340" i="12"/>
  <c r="BX340" i="12"/>
  <c r="BW340" i="12"/>
  <c r="BV340" i="12"/>
  <c r="BU340" i="12"/>
  <c r="BT340" i="12"/>
  <c r="BS340" i="12"/>
  <c r="BQ340" i="12"/>
  <c r="BK340" i="12"/>
  <c r="BL340" i="12" s="1"/>
  <c r="CB339" i="12"/>
  <c r="CA339" i="12"/>
  <c r="BZ339" i="12"/>
  <c r="BY339" i="12"/>
  <c r="BX339" i="12"/>
  <c r="BW339" i="12"/>
  <c r="BV339" i="12"/>
  <c r="BU339" i="12"/>
  <c r="BT339" i="12"/>
  <c r="BS339" i="12"/>
  <c r="BQ339" i="12"/>
  <c r="BK339" i="12"/>
  <c r="CB338" i="12"/>
  <c r="CA338" i="12"/>
  <c r="BZ338" i="12"/>
  <c r="BY338" i="12"/>
  <c r="BX338" i="12"/>
  <c r="BW338" i="12"/>
  <c r="BV338" i="12"/>
  <c r="BU338" i="12"/>
  <c r="BT338" i="12"/>
  <c r="BS338" i="12"/>
  <c r="BQ338" i="12"/>
  <c r="BK338" i="12"/>
  <c r="CB337" i="12"/>
  <c r="CA337" i="12"/>
  <c r="BZ337" i="12"/>
  <c r="BY337" i="12"/>
  <c r="BX337" i="12"/>
  <c r="BW337" i="12"/>
  <c r="BV337" i="12"/>
  <c r="BU337" i="12"/>
  <c r="BT337" i="12"/>
  <c r="BS337" i="12"/>
  <c r="BQ337" i="12"/>
  <c r="BK337" i="12"/>
  <c r="BM337" i="12" s="1"/>
  <c r="CB336" i="12"/>
  <c r="CA336" i="12"/>
  <c r="BZ336" i="12"/>
  <c r="BY336" i="12"/>
  <c r="BX336" i="12"/>
  <c r="BW336" i="12"/>
  <c r="BV336" i="12"/>
  <c r="BU336" i="12"/>
  <c r="BT336" i="12"/>
  <c r="BS336" i="12"/>
  <c r="BQ336" i="12"/>
  <c r="BK336" i="12"/>
  <c r="CB335" i="12"/>
  <c r="CA335" i="12"/>
  <c r="BZ335" i="12"/>
  <c r="BY335" i="12"/>
  <c r="BX335" i="12"/>
  <c r="BW335" i="12"/>
  <c r="BV335" i="12"/>
  <c r="BU335" i="12"/>
  <c r="BT335" i="12"/>
  <c r="BS335" i="12"/>
  <c r="BQ335" i="12"/>
  <c r="BK335" i="12"/>
  <c r="CB334" i="12"/>
  <c r="CA334" i="12"/>
  <c r="BZ334" i="12"/>
  <c r="BY334" i="12"/>
  <c r="BX334" i="12"/>
  <c r="BW334" i="12"/>
  <c r="BV334" i="12"/>
  <c r="BU334" i="12"/>
  <c r="BT334" i="12"/>
  <c r="BS334" i="12"/>
  <c r="BQ334" i="12"/>
  <c r="BK334" i="12"/>
  <c r="BM334" i="12" s="1"/>
  <c r="CB333" i="12"/>
  <c r="CA333" i="12"/>
  <c r="BZ333" i="12"/>
  <c r="BY333" i="12"/>
  <c r="BX333" i="12"/>
  <c r="BW333" i="12"/>
  <c r="BV333" i="12"/>
  <c r="BU333" i="12"/>
  <c r="BT333" i="12"/>
  <c r="BS333" i="12"/>
  <c r="BQ333" i="12"/>
  <c r="BK333" i="12"/>
  <c r="BM333" i="12" s="1"/>
  <c r="CB332" i="12"/>
  <c r="CA332" i="12"/>
  <c r="BZ332" i="12"/>
  <c r="BY332" i="12"/>
  <c r="BX332" i="12"/>
  <c r="BW332" i="12"/>
  <c r="BV332" i="12"/>
  <c r="BU332" i="12"/>
  <c r="BT332" i="12"/>
  <c r="BS332" i="12"/>
  <c r="BQ332" i="12"/>
  <c r="BK332" i="12"/>
  <c r="CB331" i="12"/>
  <c r="CA331" i="12"/>
  <c r="BZ331" i="12"/>
  <c r="BY331" i="12"/>
  <c r="BX331" i="12"/>
  <c r="BW331" i="12"/>
  <c r="BV331" i="12"/>
  <c r="BU331" i="12"/>
  <c r="BT331" i="12"/>
  <c r="BS331" i="12"/>
  <c r="BQ331" i="12"/>
  <c r="BK331" i="12"/>
  <c r="CB330" i="12"/>
  <c r="CA330" i="12"/>
  <c r="BZ330" i="12"/>
  <c r="BY330" i="12"/>
  <c r="BX330" i="12"/>
  <c r="BW330" i="12"/>
  <c r="BV330" i="12"/>
  <c r="BU330" i="12"/>
  <c r="BT330" i="12"/>
  <c r="BS330" i="12"/>
  <c r="BQ330" i="12"/>
  <c r="BK330" i="12"/>
  <c r="BM330" i="12" s="1"/>
  <c r="CB329" i="12"/>
  <c r="CA329" i="12"/>
  <c r="BZ329" i="12"/>
  <c r="BY329" i="12"/>
  <c r="BX329" i="12"/>
  <c r="BW329" i="12"/>
  <c r="BV329" i="12"/>
  <c r="BU329" i="12"/>
  <c r="BT329" i="12"/>
  <c r="BS329" i="12"/>
  <c r="BQ329" i="12"/>
  <c r="BK329" i="12"/>
  <c r="CB328" i="12"/>
  <c r="CA328" i="12"/>
  <c r="BZ328" i="12"/>
  <c r="BY328" i="12"/>
  <c r="BX328" i="12"/>
  <c r="BW328" i="12"/>
  <c r="BV328" i="12"/>
  <c r="BU328" i="12"/>
  <c r="BT328" i="12"/>
  <c r="BS328" i="12"/>
  <c r="BQ328" i="12"/>
  <c r="BK328" i="12"/>
  <c r="CB327" i="12"/>
  <c r="CA327" i="12"/>
  <c r="BZ327" i="12"/>
  <c r="BY327" i="12"/>
  <c r="BX327" i="12"/>
  <c r="BW327" i="12"/>
  <c r="BV327" i="12"/>
  <c r="BU327" i="12"/>
  <c r="BT327" i="12"/>
  <c r="BS327" i="12"/>
  <c r="BQ327" i="12"/>
  <c r="BK327" i="12"/>
  <c r="BM327" i="12" s="1"/>
  <c r="CB326" i="12"/>
  <c r="CA326" i="12"/>
  <c r="BZ326" i="12"/>
  <c r="BY326" i="12"/>
  <c r="BX326" i="12"/>
  <c r="BW326" i="12"/>
  <c r="BV326" i="12"/>
  <c r="BU326" i="12"/>
  <c r="BT326" i="12"/>
  <c r="BS326" i="12"/>
  <c r="BQ326" i="12"/>
  <c r="BK326" i="12"/>
  <c r="BM326" i="12" s="1"/>
  <c r="CB325" i="12"/>
  <c r="CA325" i="12"/>
  <c r="BZ325" i="12"/>
  <c r="BY325" i="12"/>
  <c r="BX325" i="12"/>
  <c r="BW325" i="12"/>
  <c r="BV325" i="12"/>
  <c r="BU325" i="12"/>
  <c r="BT325" i="12"/>
  <c r="BS325" i="12"/>
  <c r="BQ325" i="12"/>
  <c r="BK325" i="12"/>
  <c r="BM325" i="12" s="1"/>
  <c r="CB324" i="12"/>
  <c r="CA324" i="12"/>
  <c r="BZ324" i="12"/>
  <c r="BY324" i="12"/>
  <c r="BX324" i="12"/>
  <c r="BW324" i="12"/>
  <c r="BV324" i="12"/>
  <c r="BU324" i="12"/>
  <c r="BT324" i="12"/>
  <c r="BS324" i="12"/>
  <c r="BQ324" i="12"/>
  <c r="BK324" i="12"/>
  <c r="BM324" i="12" s="1"/>
  <c r="CB323" i="12"/>
  <c r="CA323" i="12"/>
  <c r="BZ323" i="12"/>
  <c r="BY323" i="12"/>
  <c r="BX323" i="12"/>
  <c r="BW323" i="12"/>
  <c r="BV323" i="12"/>
  <c r="BU323" i="12"/>
  <c r="BT323" i="12"/>
  <c r="BS323" i="12"/>
  <c r="BQ323" i="12"/>
  <c r="BK323" i="12"/>
  <c r="BL323" i="12" s="1"/>
  <c r="CB322" i="12"/>
  <c r="CA322" i="12"/>
  <c r="BZ322" i="12"/>
  <c r="BY322" i="12"/>
  <c r="BX322" i="12"/>
  <c r="BW322" i="12"/>
  <c r="BV322" i="12"/>
  <c r="BU322" i="12"/>
  <c r="BT322" i="12"/>
  <c r="BS322" i="12"/>
  <c r="BQ322" i="12"/>
  <c r="BK322" i="12"/>
  <c r="BM322" i="12" s="1"/>
  <c r="CB321" i="12"/>
  <c r="CA321" i="12"/>
  <c r="BZ321" i="12"/>
  <c r="BY321" i="12"/>
  <c r="BX321" i="12"/>
  <c r="BW321" i="12"/>
  <c r="BV321" i="12"/>
  <c r="BU321" i="12"/>
  <c r="BT321" i="12"/>
  <c r="BS321" i="12"/>
  <c r="BQ321" i="12"/>
  <c r="BK321" i="12"/>
  <c r="CB320" i="12"/>
  <c r="CA320" i="12"/>
  <c r="BZ320" i="12"/>
  <c r="BY320" i="12"/>
  <c r="BX320" i="12"/>
  <c r="BW320" i="12"/>
  <c r="BV320" i="12"/>
  <c r="BU320" i="12"/>
  <c r="BT320" i="12"/>
  <c r="BS320" i="12"/>
  <c r="BQ320" i="12"/>
  <c r="BK320" i="12"/>
  <c r="CB319" i="12"/>
  <c r="CA319" i="12"/>
  <c r="BZ319" i="12"/>
  <c r="BY319" i="12"/>
  <c r="BX319" i="12"/>
  <c r="BW319" i="12"/>
  <c r="BV319" i="12"/>
  <c r="BU319" i="12"/>
  <c r="BT319" i="12"/>
  <c r="BS319" i="12"/>
  <c r="BQ319" i="12"/>
  <c r="BK319" i="12"/>
  <c r="CB318" i="12"/>
  <c r="CA318" i="12"/>
  <c r="BZ318" i="12"/>
  <c r="BY318" i="12"/>
  <c r="BX318" i="12"/>
  <c r="BW318" i="12"/>
  <c r="BV318" i="12"/>
  <c r="BU318" i="12"/>
  <c r="BT318" i="12"/>
  <c r="BS318" i="12"/>
  <c r="BQ318" i="12"/>
  <c r="BK318" i="12"/>
  <c r="BM318" i="12" s="1"/>
  <c r="CB317" i="12"/>
  <c r="CA317" i="12"/>
  <c r="BZ317" i="12"/>
  <c r="BY317" i="12"/>
  <c r="BX317" i="12"/>
  <c r="BW317" i="12"/>
  <c r="BV317" i="12"/>
  <c r="BU317" i="12"/>
  <c r="BT317" i="12"/>
  <c r="BS317" i="12"/>
  <c r="BQ317" i="12"/>
  <c r="BK317" i="12"/>
  <c r="BL317" i="12" s="1"/>
  <c r="CB316" i="12"/>
  <c r="CA316" i="12"/>
  <c r="BZ316" i="12"/>
  <c r="BY316" i="12"/>
  <c r="BX316" i="12"/>
  <c r="BW316" i="12"/>
  <c r="BV316" i="12"/>
  <c r="BU316" i="12"/>
  <c r="BT316" i="12"/>
  <c r="BS316" i="12"/>
  <c r="BQ316" i="12"/>
  <c r="BK316" i="12"/>
  <c r="BM316" i="12" s="1"/>
  <c r="CB315" i="12"/>
  <c r="CA315" i="12"/>
  <c r="BZ315" i="12"/>
  <c r="BY315" i="12"/>
  <c r="BX315" i="12"/>
  <c r="BW315" i="12"/>
  <c r="BV315" i="12"/>
  <c r="BU315" i="12"/>
  <c r="BT315" i="12"/>
  <c r="BS315" i="12"/>
  <c r="BQ315" i="12"/>
  <c r="BK315" i="12"/>
  <c r="BM315" i="12" s="1"/>
  <c r="CB314" i="12"/>
  <c r="CA314" i="12"/>
  <c r="BZ314" i="12"/>
  <c r="BY314" i="12"/>
  <c r="BX314" i="12"/>
  <c r="BW314" i="12"/>
  <c r="BV314" i="12"/>
  <c r="BU314" i="12"/>
  <c r="BT314" i="12"/>
  <c r="BS314" i="12"/>
  <c r="BQ314" i="12"/>
  <c r="BK314" i="12"/>
  <c r="BM314" i="12" s="1"/>
  <c r="CB313" i="12"/>
  <c r="CA313" i="12"/>
  <c r="BZ313" i="12"/>
  <c r="BY313" i="12"/>
  <c r="BX313" i="12"/>
  <c r="BW313" i="12"/>
  <c r="BV313" i="12"/>
  <c r="BU313" i="12"/>
  <c r="BT313" i="12"/>
  <c r="BS313" i="12"/>
  <c r="BQ313" i="12"/>
  <c r="BK313" i="12"/>
  <c r="CB312" i="12"/>
  <c r="CA312" i="12"/>
  <c r="BZ312" i="12"/>
  <c r="BY312" i="12"/>
  <c r="BX312" i="12"/>
  <c r="BW312" i="12"/>
  <c r="BV312" i="12"/>
  <c r="BU312" i="12"/>
  <c r="BT312" i="12"/>
  <c r="BS312" i="12"/>
  <c r="BQ312" i="12"/>
  <c r="BK312" i="12"/>
  <c r="BM312" i="12" s="1"/>
  <c r="CB311" i="12"/>
  <c r="CA311" i="12"/>
  <c r="BZ311" i="12"/>
  <c r="BY311" i="12"/>
  <c r="BX311" i="12"/>
  <c r="BW311" i="12"/>
  <c r="BV311" i="12"/>
  <c r="BU311" i="12"/>
  <c r="BT311" i="12"/>
  <c r="BS311" i="12"/>
  <c r="BQ311" i="12"/>
  <c r="BK311" i="12"/>
  <c r="BM311" i="12" s="1"/>
  <c r="CB310" i="12"/>
  <c r="CA310" i="12"/>
  <c r="BZ310" i="12"/>
  <c r="BY310" i="12"/>
  <c r="BX310" i="12"/>
  <c r="BW310" i="12"/>
  <c r="BV310" i="12"/>
  <c r="BU310" i="12"/>
  <c r="BT310" i="12"/>
  <c r="BS310" i="12"/>
  <c r="BQ310" i="12"/>
  <c r="BK310" i="12"/>
  <c r="CB309" i="12"/>
  <c r="CA309" i="12"/>
  <c r="BZ309" i="12"/>
  <c r="BY309" i="12"/>
  <c r="BX309" i="12"/>
  <c r="BW309" i="12"/>
  <c r="BV309" i="12"/>
  <c r="BU309" i="12"/>
  <c r="BT309" i="12"/>
  <c r="BS309" i="12"/>
  <c r="BQ309" i="12"/>
  <c r="BK309" i="12"/>
  <c r="CB308" i="12"/>
  <c r="CA308" i="12"/>
  <c r="BZ308" i="12"/>
  <c r="BY308" i="12"/>
  <c r="BX308" i="12"/>
  <c r="BW308" i="12"/>
  <c r="BV308" i="12"/>
  <c r="BU308" i="12"/>
  <c r="BT308" i="12"/>
  <c r="BS308" i="12"/>
  <c r="BQ308" i="12"/>
  <c r="BK308" i="12"/>
  <c r="CB307" i="12"/>
  <c r="CA307" i="12"/>
  <c r="BZ307" i="12"/>
  <c r="BY307" i="12"/>
  <c r="BX307" i="12"/>
  <c r="BW307" i="12"/>
  <c r="BV307" i="12"/>
  <c r="BU307" i="12"/>
  <c r="BT307" i="12"/>
  <c r="BS307" i="12"/>
  <c r="BQ307" i="12"/>
  <c r="BK307" i="12"/>
  <c r="CB306" i="12"/>
  <c r="CA306" i="12"/>
  <c r="BZ306" i="12"/>
  <c r="BY306" i="12"/>
  <c r="BX306" i="12"/>
  <c r="BW306" i="12"/>
  <c r="BV306" i="12"/>
  <c r="BU306" i="12"/>
  <c r="BT306" i="12"/>
  <c r="BS306" i="12"/>
  <c r="BQ306" i="12"/>
  <c r="BK306" i="12"/>
  <c r="CB305" i="12"/>
  <c r="CA305" i="12"/>
  <c r="BZ305" i="12"/>
  <c r="BY305" i="12"/>
  <c r="BX305" i="12"/>
  <c r="BW305" i="12"/>
  <c r="BV305" i="12"/>
  <c r="BU305" i="12"/>
  <c r="BT305" i="12"/>
  <c r="BS305" i="12"/>
  <c r="BQ305" i="12"/>
  <c r="BK305" i="12"/>
  <c r="CB304" i="12"/>
  <c r="CA304" i="12"/>
  <c r="BZ304" i="12"/>
  <c r="BY304" i="12"/>
  <c r="BX304" i="12"/>
  <c r="BW304" i="12"/>
  <c r="BV304" i="12"/>
  <c r="BU304" i="12"/>
  <c r="BT304" i="12"/>
  <c r="BS304" i="12"/>
  <c r="BQ304" i="12"/>
  <c r="BK304" i="12"/>
  <c r="CB303" i="12"/>
  <c r="CA303" i="12"/>
  <c r="BZ303" i="12"/>
  <c r="BY303" i="12"/>
  <c r="BX303" i="12"/>
  <c r="BW303" i="12"/>
  <c r="BV303" i="12"/>
  <c r="BU303" i="12"/>
  <c r="BT303" i="12"/>
  <c r="BS303" i="12"/>
  <c r="BQ303" i="12"/>
  <c r="BK303" i="12"/>
  <c r="BM303" i="12" s="1"/>
  <c r="CB302" i="12"/>
  <c r="CA302" i="12"/>
  <c r="BZ302" i="12"/>
  <c r="BY302" i="12"/>
  <c r="BX302" i="12"/>
  <c r="BW302" i="12"/>
  <c r="BV302" i="12"/>
  <c r="BU302" i="12"/>
  <c r="BT302" i="12"/>
  <c r="BS302" i="12"/>
  <c r="BQ302" i="12"/>
  <c r="BK302" i="12"/>
  <c r="BM302" i="12" s="1"/>
  <c r="CB301" i="12"/>
  <c r="CA301" i="12"/>
  <c r="BZ301" i="12"/>
  <c r="BY301" i="12"/>
  <c r="BX301" i="12"/>
  <c r="BW301" i="12"/>
  <c r="BV301" i="12"/>
  <c r="BU301" i="12"/>
  <c r="BT301" i="12"/>
  <c r="BS301" i="12"/>
  <c r="BQ301" i="12"/>
  <c r="BK301" i="12"/>
  <c r="BM301" i="12" s="1"/>
  <c r="CB300" i="12"/>
  <c r="CA300" i="12"/>
  <c r="BZ300" i="12"/>
  <c r="BY300" i="12"/>
  <c r="BX300" i="12"/>
  <c r="BW300" i="12"/>
  <c r="BV300" i="12"/>
  <c r="BU300" i="12"/>
  <c r="BT300" i="12"/>
  <c r="BS300" i="12"/>
  <c r="BQ300" i="12"/>
  <c r="BK300" i="12"/>
  <c r="BM300" i="12" s="1"/>
  <c r="CB299" i="12"/>
  <c r="CA299" i="12"/>
  <c r="BZ299" i="12"/>
  <c r="BY299" i="12"/>
  <c r="BX299" i="12"/>
  <c r="BW299" i="12"/>
  <c r="BV299" i="12"/>
  <c r="BU299" i="12"/>
  <c r="BT299" i="12"/>
  <c r="BS299" i="12"/>
  <c r="BQ299" i="12"/>
  <c r="BK299" i="12"/>
  <c r="CB298" i="12"/>
  <c r="CA298" i="12"/>
  <c r="BZ298" i="12"/>
  <c r="BY298" i="12"/>
  <c r="BX298" i="12"/>
  <c r="BW298" i="12"/>
  <c r="BV298" i="12"/>
  <c r="BU298" i="12"/>
  <c r="BT298" i="12"/>
  <c r="BS298" i="12"/>
  <c r="BQ298" i="12"/>
  <c r="BK298" i="12"/>
  <c r="BM298" i="12" s="1"/>
  <c r="CB297" i="12"/>
  <c r="CA297" i="12"/>
  <c r="BZ297" i="12"/>
  <c r="BY297" i="12"/>
  <c r="BX297" i="12"/>
  <c r="BW297" i="12"/>
  <c r="BV297" i="12"/>
  <c r="BU297" i="12"/>
  <c r="BT297" i="12"/>
  <c r="BS297" i="12"/>
  <c r="BQ297" i="12"/>
  <c r="BK297" i="12"/>
  <c r="CB296" i="12"/>
  <c r="CA296" i="12"/>
  <c r="BZ296" i="12"/>
  <c r="BY296" i="12"/>
  <c r="BX296" i="12"/>
  <c r="BW296" i="12"/>
  <c r="BV296" i="12"/>
  <c r="BU296" i="12"/>
  <c r="BT296" i="12"/>
  <c r="BS296" i="12"/>
  <c r="BQ296" i="12"/>
  <c r="BK296" i="12"/>
  <c r="CB295" i="12"/>
  <c r="CA295" i="12"/>
  <c r="BZ295" i="12"/>
  <c r="BY295" i="12"/>
  <c r="BX295" i="12"/>
  <c r="BW295" i="12"/>
  <c r="BV295" i="12"/>
  <c r="BU295" i="12"/>
  <c r="BT295" i="12"/>
  <c r="BS295" i="12"/>
  <c r="BQ295" i="12"/>
  <c r="BK295" i="12"/>
  <c r="BM295" i="12" s="1"/>
  <c r="CB294" i="12"/>
  <c r="CA294" i="12"/>
  <c r="BZ294" i="12"/>
  <c r="BY294" i="12"/>
  <c r="BX294" i="12"/>
  <c r="BW294" i="12"/>
  <c r="BV294" i="12"/>
  <c r="BU294" i="12"/>
  <c r="BT294" i="12"/>
  <c r="BS294" i="12"/>
  <c r="BQ294" i="12"/>
  <c r="BK294" i="12"/>
  <c r="CB293" i="12"/>
  <c r="CA293" i="12"/>
  <c r="BZ293" i="12"/>
  <c r="BY293" i="12"/>
  <c r="BX293" i="12"/>
  <c r="BW293" i="12"/>
  <c r="BV293" i="12"/>
  <c r="BU293" i="12"/>
  <c r="BT293" i="12"/>
  <c r="BQ293" i="12"/>
  <c r="BK293" i="12"/>
  <c r="CB292" i="12"/>
  <c r="CA292" i="12"/>
  <c r="BZ292" i="12"/>
  <c r="BY292" i="12"/>
  <c r="BX292" i="12"/>
  <c r="BW292" i="12"/>
  <c r="BV292" i="12"/>
  <c r="BU292" i="12"/>
  <c r="BT292" i="12"/>
  <c r="BS292" i="12"/>
  <c r="BQ292" i="12"/>
  <c r="BK292" i="12"/>
  <c r="BL292" i="12" s="1"/>
  <c r="CB291" i="12"/>
  <c r="CA291" i="12"/>
  <c r="BZ291" i="12"/>
  <c r="BY291" i="12"/>
  <c r="BX291" i="12"/>
  <c r="BW291" i="12"/>
  <c r="BV291" i="12"/>
  <c r="BU291" i="12"/>
  <c r="BT291" i="12"/>
  <c r="BS291" i="12"/>
  <c r="BQ291" i="12"/>
  <c r="BK291" i="12"/>
  <c r="CB290" i="12"/>
  <c r="CA290" i="12"/>
  <c r="BZ290" i="12"/>
  <c r="BY290" i="12"/>
  <c r="BX290" i="12"/>
  <c r="BW290" i="12"/>
  <c r="BV290" i="12"/>
  <c r="BU290" i="12"/>
  <c r="BT290" i="12"/>
  <c r="BS290" i="12"/>
  <c r="BQ290" i="12"/>
  <c r="BK290" i="12"/>
  <c r="BM290" i="12" s="1"/>
  <c r="CB289" i="12"/>
  <c r="CA289" i="12"/>
  <c r="BZ289" i="12"/>
  <c r="BY289" i="12"/>
  <c r="BX289" i="12"/>
  <c r="BW289" i="12"/>
  <c r="BV289" i="12"/>
  <c r="BU289" i="12"/>
  <c r="BT289" i="12"/>
  <c r="BS289" i="12"/>
  <c r="BQ289" i="12"/>
  <c r="BK289" i="12"/>
  <c r="BL289" i="12" s="1"/>
  <c r="CB288" i="12"/>
  <c r="CA288" i="12"/>
  <c r="BZ288" i="12"/>
  <c r="BY288" i="12"/>
  <c r="BX288" i="12"/>
  <c r="BW288" i="12"/>
  <c r="BV288" i="12"/>
  <c r="BU288" i="12"/>
  <c r="BT288" i="12"/>
  <c r="BS288" i="12"/>
  <c r="BQ288" i="12"/>
  <c r="BK288" i="12"/>
  <c r="BL288" i="12" s="1"/>
  <c r="CB287" i="12"/>
  <c r="CA287" i="12"/>
  <c r="BZ287" i="12"/>
  <c r="BY287" i="12"/>
  <c r="BX287" i="12"/>
  <c r="BW287" i="12"/>
  <c r="BV287" i="12"/>
  <c r="BU287" i="12"/>
  <c r="BT287" i="12"/>
  <c r="BS287" i="12"/>
  <c r="BQ287" i="12"/>
  <c r="BK287" i="12"/>
  <c r="BM287" i="12" s="1"/>
  <c r="CB286" i="12"/>
  <c r="CA286" i="12"/>
  <c r="BZ286" i="12"/>
  <c r="BY286" i="12"/>
  <c r="BX286" i="12"/>
  <c r="BW286" i="12"/>
  <c r="BV286" i="12"/>
  <c r="BU286" i="12"/>
  <c r="BT286" i="12"/>
  <c r="BS286" i="12"/>
  <c r="BQ286" i="12"/>
  <c r="BK286" i="12"/>
  <c r="BM286" i="12" s="1"/>
  <c r="CB285" i="12"/>
  <c r="CA285" i="12"/>
  <c r="BZ285" i="12"/>
  <c r="BY285" i="12"/>
  <c r="BX285" i="12"/>
  <c r="BW285" i="12"/>
  <c r="BV285" i="12"/>
  <c r="BU285" i="12"/>
  <c r="BT285" i="12"/>
  <c r="BS285" i="12"/>
  <c r="BQ285" i="12"/>
  <c r="BK285" i="12"/>
  <c r="CB284" i="12"/>
  <c r="CA284" i="12"/>
  <c r="BZ284" i="12"/>
  <c r="BY284" i="12"/>
  <c r="BX284" i="12"/>
  <c r="BW284" i="12"/>
  <c r="BV284" i="12"/>
  <c r="BU284" i="12"/>
  <c r="BT284" i="12"/>
  <c r="BS284" i="12"/>
  <c r="BQ284" i="12"/>
  <c r="BK284" i="12"/>
  <c r="BM284" i="12" s="1"/>
  <c r="CB283" i="12"/>
  <c r="CA283" i="12"/>
  <c r="BZ283" i="12"/>
  <c r="BY283" i="12"/>
  <c r="BX283" i="12"/>
  <c r="BW283" i="12"/>
  <c r="BV283" i="12"/>
  <c r="BU283" i="12"/>
  <c r="BT283" i="12"/>
  <c r="BS283" i="12"/>
  <c r="BQ283" i="12"/>
  <c r="BK283" i="12"/>
  <c r="BM283" i="12" s="1"/>
  <c r="CB282" i="12"/>
  <c r="CA282" i="12"/>
  <c r="BZ282" i="12"/>
  <c r="BY282" i="12"/>
  <c r="BX282" i="12"/>
  <c r="BW282" i="12"/>
  <c r="BV282" i="12"/>
  <c r="BU282" i="12"/>
  <c r="BT282" i="12"/>
  <c r="BS282" i="12"/>
  <c r="BQ282" i="12"/>
  <c r="BK282" i="12"/>
  <c r="CB281" i="12"/>
  <c r="CA281" i="12"/>
  <c r="BZ281" i="12"/>
  <c r="BY281" i="12"/>
  <c r="BX281" i="12"/>
  <c r="BW281" i="12"/>
  <c r="BV281" i="12"/>
  <c r="BU281" i="12"/>
  <c r="BT281" i="12"/>
  <c r="BS281" i="12"/>
  <c r="BQ281" i="12"/>
  <c r="BK281" i="12"/>
  <c r="CB280" i="12"/>
  <c r="CA280" i="12"/>
  <c r="BZ280" i="12"/>
  <c r="BY280" i="12"/>
  <c r="BX280" i="12"/>
  <c r="BW280" i="12"/>
  <c r="BV280" i="12"/>
  <c r="BU280" i="12"/>
  <c r="BT280" i="12"/>
  <c r="BS280" i="12"/>
  <c r="BQ280" i="12"/>
  <c r="BK280" i="12"/>
  <c r="BM280" i="12" s="1"/>
  <c r="CB279" i="12"/>
  <c r="CA279" i="12"/>
  <c r="BZ279" i="12"/>
  <c r="BY279" i="12"/>
  <c r="BX279" i="12"/>
  <c r="BW279" i="12"/>
  <c r="BV279" i="12"/>
  <c r="BU279" i="12"/>
  <c r="BT279" i="12"/>
  <c r="BS279" i="12"/>
  <c r="BQ279" i="12"/>
  <c r="BK279" i="12"/>
  <c r="BM279" i="12" s="1"/>
  <c r="CB278" i="12"/>
  <c r="CA278" i="12"/>
  <c r="BZ278" i="12"/>
  <c r="BY278" i="12"/>
  <c r="BX278" i="12"/>
  <c r="BW278" i="12"/>
  <c r="BV278" i="12"/>
  <c r="BU278" i="12"/>
  <c r="BT278" i="12"/>
  <c r="BS278" i="12"/>
  <c r="BQ278" i="12"/>
  <c r="BK278" i="12"/>
  <c r="CB277" i="12"/>
  <c r="CA277" i="12"/>
  <c r="BZ277" i="12"/>
  <c r="BY277" i="12"/>
  <c r="BX277" i="12"/>
  <c r="BW277" i="12"/>
  <c r="BV277" i="12"/>
  <c r="BU277" i="12"/>
  <c r="BT277" i="12"/>
  <c r="BQ277" i="12"/>
  <c r="BK277" i="12"/>
  <c r="CB276" i="12"/>
  <c r="CA276" i="12"/>
  <c r="BZ276" i="12"/>
  <c r="BY276" i="12"/>
  <c r="BX276" i="12"/>
  <c r="BW276" i="12"/>
  <c r="BV276" i="12"/>
  <c r="BU276" i="12"/>
  <c r="BT276" i="12"/>
  <c r="BS276" i="12"/>
  <c r="BQ276" i="12"/>
  <c r="BK276" i="12"/>
  <c r="BM276" i="12" s="1"/>
  <c r="CB275" i="12"/>
  <c r="CA275" i="12"/>
  <c r="BZ275" i="12"/>
  <c r="BY275" i="12"/>
  <c r="BX275" i="12"/>
  <c r="BW275" i="12"/>
  <c r="BV275" i="12"/>
  <c r="BU275" i="12"/>
  <c r="BT275" i="12"/>
  <c r="BS275" i="12"/>
  <c r="BQ275" i="12"/>
  <c r="BK275" i="12"/>
  <c r="BL275" i="12" s="1"/>
  <c r="CB274" i="12"/>
  <c r="CA274" i="12"/>
  <c r="BZ274" i="12"/>
  <c r="BY274" i="12"/>
  <c r="BX274" i="12"/>
  <c r="BW274" i="12"/>
  <c r="BV274" i="12"/>
  <c r="BU274" i="12"/>
  <c r="BT274" i="12"/>
  <c r="BS274" i="12"/>
  <c r="BQ274" i="12"/>
  <c r="BK274" i="12"/>
  <c r="CB273" i="12"/>
  <c r="CA273" i="12"/>
  <c r="BZ273" i="12"/>
  <c r="BY273" i="12"/>
  <c r="BX273" i="12"/>
  <c r="BW273" i="12"/>
  <c r="BV273" i="12"/>
  <c r="BU273" i="12"/>
  <c r="BT273" i="12"/>
  <c r="BS273" i="12"/>
  <c r="BQ273" i="12"/>
  <c r="BK273" i="12"/>
  <c r="BM273" i="12" s="1"/>
  <c r="CB272" i="12"/>
  <c r="CA272" i="12"/>
  <c r="BZ272" i="12"/>
  <c r="BY272" i="12"/>
  <c r="BX272" i="12"/>
  <c r="BW272" i="12"/>
  <c r="BV272" i="12"/>
  <c r="BU272" i="12"/>
  <c r="BT272" i="12"/>
  <c r="BS272" i="12"/>
  <c r="BQ272" i="12"/>
  <c r="BK272" i="12"/>
  <c r="BM272" i="12" s="1"/>
  <c r="CB271" i="12"/>
  <c r="CA271" i="12"/>
  <c r="BZ271" i="12"/>
  <c r="BY271" i="12"/>
  <c r="BX271" i="12"/>
  <c r="BW271" i="12"/>
  <c r="BV271" i="12"/>
  <c r="BU271" i="12"/>
  <c r="BT271" i="12"/>
  <c r="BS271" i="12"/>
  <c r="BQ271" i="12"/>
  <c r="BK271" i="12"/>
  <c r="BM271" i="12" s="1"/>
  <c r="CB270" i="12"/>
  <c r="CA270" i="12"/>
  <c r="BZ270" i="12"/>
  <c r="BY270" i="12"/>
  <c r="BX270" i="12"/>
  <c r="BW270" i="12"/>
  <c r="BV270" i="12"/>
  <c r="BU270" i="12"/>
  <c r="BT270" i="12"/>
  <c r="BS270" i="12"/>
  <c r="BQ270" i="12"/>
  <c r="BK270" i="12"/>
  <c r="CB269" i="12"/>
  <c r="CA269" i="12"/>
  <c r="BZ269" i="12"/>
  <c r="BY269" i="12"/>
  <c r="BX269" i="12"/>
  <c r="BW269" i="12"/>
  <c r="BV269" i="12"/>
  <c r="BU269" i="12"/>
  <c r="BT269" i="12"/>
  <c r="BS269" i="12"/>
  <c r="BQ269" i="12"/>
  <c r="BK269" i="12"/>
  <c r="CB268" i="12"/>
  <c r="CA268" i="12"/>
  <c r="BZ268" i="12"/>
  <c r="BY268" i="12"/>
  <c r="BX268" i="12"/>
  <c r="BW268" i="12"/>
  <c r="BV268" i="12"/>
  <c r="BU268" i="12"/>
  <c r="BT268" i="12"/>
  <c r="BS268" i="12"/>
  <c r="BQ268" i="12"/>
  <c r="BK268" i="12"/>
  <c r="CB267" i="12"/>
  <c r="CA267" i="12"/>
  <c r="BZ267" i="12"/>
  <c r="BY267" i="12"/>
  <c r="BX267" i="12"/>
  <c r="BW267" i="12"/>
  <c r="BV267" i="12"/>
  <c r="BU267" i="12"/>
  <c r="BT267" i="12"/>
  <c r="BS267" i="12"/>
  <c r="BQ267" i="12"/>
  <c r="BK267" i="12"/>
  <c r="BL267" i="12" s="1"/>
  <c r="CB266" i="12"/>
  <c r="CA266" i="12"/>
  <c r="BZ266" i="12"/>
  <c r="BY266" i="12"/>
  <c r="BX266" i="12"/>
  <c r="BW266" i="12"/>
  <c r="BV266" i="12"/>
  <c r="BU266" i="12"/>
  <c r="BT266" i="12"/>
  <c r="BS266" i="12"/>
  <c r="BQ266" i="12"/>
  <c r="BK266" i="12"/>
  <c r="CB265" i="12"/>
  <c r="CA265" i="12"/>
  <c r="BZ265" i="12"/>
  <c r="BY265" i="12"/>
  <c r="BX265" i="12"/>
  <c r="BW265" i="12"/>
  <c r="BV265" i="12"/>
  <c r="BU265" i="12"/>
  <c r="BT265" i="12"/>
  <c r="BS265" i="12"/>
  <c r="BQ265" i="12"/>
  <c r="BK265" i="12"/>
  <c r="CB264" i="12"/>
  <c r="CA264" i="12"/>
  <c r="BZ264" i="12"/>
  <c r="BY264" i="12"/>
  <c r="BX264" i="12"/>
  <c r="BW264" i="12"/>
  <c r="BV264" i="12"/>
  <c r="BU264" i="12"/>
  <c r="BT264" i="12"/>
  <c r="BS264" i="12"/>
  <c r="BQ264" i="12"/>
  <c r="BK264" i="12"/>
  <c r="BM264" i="12" s="1"/>
  <c r="CB263" i="12"/>
  <c r="CA263" i="12"/>
  <c r="BZ263" i="12"/>
  <c r="BY263" i="12"/>
  <c r="BX263" i="12"/>
  <c r="BW263" i="12"/>
  <c r="BV263" i="12"/>
  <c r="BU263" i="12"/>
  <c r="BT263" i="12"/>
  <c r="BS263" i="12"/>
  <c r="BQ263" i="12"/>
  <c r="BK263" i="12"/>
  <c r="BM263" i="12" s="1"/>
  <c r="CB262" i="12"/>
  <c r="CA262" i="12"/>
  <c r="BZ262" i="12"/>
  <c r="BY262" i="12"/>
  <c r="BX262" i="12"/>
  <c r="BW262" i="12"/>
  <c r="BV262" i="12"/>
  <c r="BU262" i="12"/>
  <c r="BT262" i="12"/>
  <c r="BS262" i="12"/>
  <c r="BQ262" i="12"/>
  <c r="BK262" i="12"/>
  <c r="BM262" i="12" s="1"/>
  <c r="CB261" i="12"/>
  <c r="CA261" i="12"/>
  <c r="BZ261" i="12"/>
  <c r="BY261" i="12"/>
  <c r="BX261" i="12"/>
  <c r="BW261" i="12"/>
  <c r="BV261" i="12"/>
  <c r="BU261" i="12"/>
  <c r="BT261" i="12"/>
  <c r="BS261" i="12"/>
  <c r="BQ261" i="12"/>
  <c r="BK261" i="12"/>
  <c r="BM261" i="12" s="1"/>
  <c r="CB260" i="12"/>
  <c r="CA260" i="12"/>
  <c r="BZ260" i="12"/>
  <c r="BY260" i="12"/>
  <c r="BX260" i="12"/>
  <c r="BW260" i="12"/>
  <c r="BV260" i="12"/>
  <c r="BU260" i="12"/>
  <c r="BT260" i="12"/>
  <c r="BS260" i="12"/>
  <c r="BQ260" i="12"/>
  <c r="BK260" i="12"/>
  <c r="CB259" i="12"/>
  <c r="CA259" i="12"/>
  <c r="BZ259" i="12"/>
  <c r="BY259" i="12"/>
  <c r="BX259" i="12"/>
  <c r="BW259" i="12"/>
  <c r="BV259" i="12"/>
  <c r="BU259" i="12"/>
  <c r="BT259" i="12"/>
  <c r="BQ259" i="12"/>
  <c r="BK259" i="12"/>
  <c r="CB258" i="12"/>
  <c r="CA258" i="12"/>
  <c r="BZ258" i="12"/>
  <c r="BY258" i="12"/>
  <c r="BX258" i="12"/>
  <c r="BW258" i="12"/>
  <c r="BV258" i="12"/>
  <c r="BU258" i="12"/>
  <c r="BT258" i="12"/>
  <c r="BS258" i="12"/>
  <c r="BQ258" i="12"/>
  <c r="BK258" i="12"/>
  <c r="CB257" i="12"/>
  <c r="CA257" i="12"/>
  <c r="BZ257" i="12"/>
  <c r="BY257" i="12"/>
  <c r="BX257" i="12"/>
  <c r="BW257" i="12"/>
  <c r="BV257" i="12"/>
  <c r="BU257" i="12"/>
  <c r="BT257" i="12"/>
  <c r="BQ257" i="12"/>
  <c r="BK257" i="12"/>
  <c r="CB256" i="12"/>
  <c r="CA256" i="12"/>
  <c r="BZ256" i="12"/>
  <c r="BY256" i="12"/>
  <c r="BX256" i="12"/>
  <c r="BW256" i="12"/>
  <c r="BV256" i="12"/>
  <c r="BU256" i="12"/>
  <c r="BT256" i="12"/>
  <c r="BS256" i="12"/>
  <c r="BQ256" i="12"/>
  <c r="BK256" i="12"/>
  <c r="CB255" i="12"/>
  <c r="CA255" i="12"/>
  <c r="BZ255" i="12"/>
  <c r="BY255" i="12"/>
  <c r="BX255" i="12"/>
  <c r="BW255" i="12"/>
  <c r="BV255" i="12"/>
  <c r="BU255" i="12"/>
  <c r="BT255" i="12"/>
  <c r="BS255" i="12"/>
  <c r="BQ255" i="12"/>
  <c r="BK255" i="12"/>
  <c r="BM255" i="12" s="1"/>
  <c r="CB254" i="12"/>
  <c r="CA254" i="12"/>
  <c r="BZ254" i="12"/>
  <c r="BY254" i="12"/>
  <c r="BX254" i="12"/>
  <c r="BW254" i="12"/>
  <c r="BV254" i="12"/>
  <c r="BU254" i="12"/>
  <c r="BT254" i="12"/>
  <c r="BS254" i="12"/>
  <c r="BQ254" i="12"/>
  <c r="BK254" i="12"/>
  <c r="BM254" i="12" s="1"/>
  <c r="CB253" i="12"/>
  <c r="CA253" i="12"/>
  <c r="BZ253" i="12"/>
  <c r="BY253" i="12"/>
  <c r="BX253" i="12"/>
  <c r="BW253" i="12"/>
  <c r="BV253" i="12"/>
  <c r="BU253" i="12"/>
  <c r="BT253" i="12"/>
  <c r="BS253" i="12"/>
  <c r="BQ253" i="12"/>
  <c r="BK253" i="12"/>
  <c r="BM253" i="12" s="1"/>
  <c r="CB252" i="12"/>
  <c r="CA252" i="12"/>
  <c r="BZ252" i="12"/>
  <c r="BY252" i="12"/>
  <c r="BX252" i="12"/>
  <c r="BW252" i="12"/>
  <c r="BV252" i="12"/>
  <c r="BU252" i="12"/>
  <c r="BT252" i="12"/>
  <c r="BS252" i="12"/>
  <c r="BQ252" i="12"/>
  <c r="BK252" i="12"/>
  <c r="BL252" i="12" s="1"/>
  <c r="CB251" i="12"/>
  <c r="CA251" i="12"/>
  <c r="BZ251" i="12"/>
  <c r="BY251" i="12"/>
  <c r="BX251" i="12"/>
  <c r="BW251" i="12"/>
  <c r="BV251" i="12"/>
  <c r="BU251" i="12"/>
  <c r="BT251" i="12"/>
  <c r="BS251" i="12"/>
  <c r="BQ251" i="12"/>
  <c r="BK251" i="12"/>
  <c r="CB250" i="12"/>
  <c r="CA250" i="12"/>
  <c r="BZ250" i="12"/>
  <c r="BY250" i="12"/>
  <c r="BX250" i="12"/>
  <c r="BW250" i="12"/>
  <c r="BV250" i="12"/>
  <c r="BU250" i="12"/>
  <c r="BT250" i="12"/>
  <c r="BS250" i="12"/>
  <c r="BQ250" i="12"/>
  <c r="BK250" i="12"/>
  <c r="CB249" i="12"/>
  <c r="CA249" i="12"/>
  <c r="BZ249" i="12"/>
  <c r="BY249" i="12"/>
  <c r="BX249" i="12"/>
  <c r="BW249" i="12"/>
  <c r="BV249" i="12"/>
  <c r="BU249" i="12"/>
  <c r="BT249" i="12"/>
  <c r="BS249" i="12"/>
  <c r="BQ249" i="12"/>
  <c r="BK249" i="12"/>
  <c r="BL249" i="12" s="1"/>
  <c r="CB248" i="12"/>
  <c r="CA248" i="12"/>
  <c r="BZ248" i="12"/>
  <c r="BY248" i="12"/>
  <c r="BX248" i="12"/>
  <c r="BW248" i="12"/>
  <c r="BV248" i="12"/>
  <c r="BU248" i="12"/>
  <c r="BT248" i="12"/>
  <c r="BS248" i="12"/>
  <c r="BQ248" i="12"/>
  <c r="BK248" i="12"/>
  <c r="CB247" i="12"/>
  <c r="CA247" i="12"/>
  <c r="BZ247" i="12"/>
  <c r="BY247" i="12"/>
  <c r="BX247" i="12"/>
  <c r="BW247" i="12"/>
  <c r="BV247" i="12"/>
  <c r="BU247" i="12"/>
  <c r="BT247" i="12"/>
  <c r="BS247" i="12"/>
  <c r="BQ247" i="12"/>
  <c r="BK247" i="12"/>
  <c r="BM247" i="12" s="1"/>
  <c r="CB246" i="12"/>
  <c r="CA246" i="12"/>
  <c r="BZ246" i="12"/>
  <c r="BY246" i="12"/>
  <c r="BX246" i="12"/>
  <c r="BW246" i="12"/>
  <c r="BV246" i="12"/>
  <c r="BU246" i="12"/>
  <c r="BT246" i="12"/>
  <c r="BS246" i="12"/>
  <c r="BQ246" i="12"/>
  <c r="BK246" i="12"/>
  <c r="BL246" i="12" s="1"/>
  <c r="CB245" i="12"/>
  <c r="CA245" i="12"/>
  <c r="BZ245" i="12"/>
  <c r="BY245" i="12"/>
  <c r="BX245" i="12"/>
  <c r="BW245" i="12"/>
  <c r="BV245" i="12"/>
  <c r="BU245" i="12"/>
  <c r="BT245" i="12"/>
  <c r="BS245" i="12"/>
  <c r="BQ245" i="12"/>
  <c r="BK245" i="12"/>
  <c r="BM245" i="12" s="1"/>
  <c r="CB244" i="12"/>
  <c r="CA244" i="12"/>
  <c r="BZ244" i="12"/>
  <c r="BY244" i="12"/>
  <c r="BX244" i="12"/>
  <c r="BW244" i="12"/>
  <c r="BV244" i="12"/>
  <c r="BU244" i="12"/>
  <c r="BT244" i="12"/>
  <c r="BS244" i="12"/>
  <c r="BQ244" i="12"/>
  <c r="BK244" i="12"/>
  <c r="BM244" i="12" s="1"/>
  <c r="CB243" i="12"/>
  <c r="CA243" i="12"/>
  <c r="BZ243" i="12"/>
  <c r="BY243" i="12"/>
  <c r="BX243" i="12"/>
  <c r="BW243" i="12"/>
  <c r="BV243" i="12"/>
  <c r="BU243" i="12"/>
  <c r="BT243" i="12"/>
  <c r="BS243" i="12"/>
  <c r="BQ243" i="12"/>
  <c r="BK243" i="12"/>
  <c r="BM243" i="12" s="1"/>
  <c r="CB242" i="12"/>
  <c r="CA242" i="12"/>
  <c r="BZ242" i="12"/>
  <c r="BY242" i="12"/>
  <c r="BX242" i="12"/>
  <c r="BW242" i="12"/>
  <c r="BV242" i="12"/>
  <c r="BU242" i="12"/>
  <c r="BT242" i="12"/>
  <c r="BS242" i="12"/>
  <c r="BQ242" i="12"/>
  <c r="BK242" i="12"/>
  <c r="CB241" i="12"/>
  <c r="CA241" i="12"/>
  <c r="BZ241" i="12"/>
  <c r="BY241" i="12"/>
  <c r="BX241" i="12"/>
  <c r="BW241" i="12"/>
  <c r="BV241" i="12"/>
  <c r="BU241" i="12"/>
  <c r="BT241" i="12"/>
  <c r="BS241" i="12"/>
  <c r="BQ241" i="12"/>
  <c r="BK241" i="12"/>
  <c r="BL241" i="12" s="1"/>
  <c r="CB240" i="12"/>
  <c r="CA240" i="12"/>
  <c r="BZ240" i="12"/>
  <c r="BY240" i="12"/>
  <c r="BX240" i="12"/>
  <c r="BW240" i="12"/>
  <c r="BV240" i="12"/>
  <c r="BU240" i="12"/>
  <c r="BT240" i="12"/>
  <c r="BS240" i="12"/>
  <c r="BQ240" i="12"/>
  <c r="BK240" i="12"/>
  <c r="BM240" i="12" s="1"/>
  <c r="CB239" i="12"/>
  <c r="CA239" i="12"/>
  <c r="BZ239" i="12"/>
  <c r="BY239" i="12"/>
  <c r="BX239" i="12"/>
  <c r="BW239" i="12"/>
  <c r="BV239" i="12"/>
  <c r="BU239" i="12"/>
  <c r="BT239" i="12"/>
  <c r="BS239" i="12"/>
  <c r="BQ239" i="12"/>
  <c r="BK239" i="12"/>
  <c r="CB238" i="12"/>
  <c r="CA238" i="12"/>
  <c r="BZ238" i="12"/>
  <c r="BY238" i="12"/>
  <c r="BX238" i="12"/>
  <c r="BW238" i="12"/>
  <c r="BV238" i="12"/>
  <c r="BU238" i="12"/>
  <c r="BT238" i="12"/>
  <c r="BS238" i="12"/>
  <c r="BQ238" i="12"/>
  <c r="BK238" i="12"/>
  <c r="BL238" i="12" s="1"/>
  <c r="CB237" i="12"/>
  <c r="CA237" i="12"/>
  <c r="BZ237" i="12"/>
  <c r="BY237" i="12"/>
  <c r="BX237" i="12"/>
  <c r="BW237" i="12"/>
  <c r="BV237" i="12"/>
  <c r="BU237" i="12"/>
  <c r="BT237" i="12"/>
  <c r="BQ237" i="12"/>
  <c r="BK237" i="12"/>
  <c r="BL237" i="12" s="1"/>
  <c r="CB236" i="12"/>
  <c r="CA236" i="12"/>
  <c r="BZ236" i="12"/>
  <c r="BY236" i="12"/>
  <c r="BX236" i="12"/>
  <c r="BW236" i="12"/>
  <c r="BV236" i="12"/>
  <c r="BU236" i="12"/>
  <c r="BT236" i="12"/>
  <c r="BS236" i="12"/>
  <c r="BQ236" i="12"/>
  <c r="BK236" i="12"/>
  <c r="CB235" i="12"/>
  <c r="CA235" i="12"/>
  <c r="BZ235" i="12"/>
  <c r="BY235" i="12"/>
  <c r="BX235" i="12"/>
  <c r="BW235" i="12"/>
  <c r="BV235" i="12"/>
  <c r="BU235" i="12"/>
  <c r="BT235" i="12"/>
  <c r="BS235" i="12"/>
  <c r="BQ235" i="12"/>
  <c r="BK235" i="12"/>
  <c r="BL235" i="12" s="1"/>
  <c r="CB234" i="12"/>
  <c r="CA234" i="12"/>
  <c r="BZ234" i="12"/>
  <c r="BY234" i="12"/>
  <c r="BX234" i="12"/>
  <c r="BW234" i="12"/>
  <c r="BV234" i="12"/>
  <c r="BU234" i="12"/>
  <c r="BT234" i="12"/>
  <c r="BS234" i="12"/>
  <c r="BQ234" i="12"/>
  <c r="BK234" i="12"/>
  <c r="CB233" i="12"/>
  <c r="CA233" i="12"/>
  <c r="BZ233" i="12"/>
  <c r="BY233" i="12"/>
  <c r="BX233" i="12"/>
  <c r="BW233" i="12"/>
  <c r="BV233" i="12"/>
  <c r="BU233" i="12"/>
  <c r="BT233" i="12"/>
  <c r="BS233" i="12"/>
  <c r="BQ233" i="12"/>
  <c r="BK233" i="12"/>
  <c r="CB232" i="12"/>
  <c r="CA232" i="12"/>
  <c r="BZ232" i="12"/>
  <c r="BY232" i="12"/>
  <c r="BX232" i="12"/>
  <c r="BW232" i="12"/>
  <c r="BV232" i="12"/>
  <c r="BU232" i="12"/>
  <c r="BT232" i="12"/>
  <c r="BS232" i="12"/>
  <c r="BQ232" i="12"/>
  <c r="BK232" i="12"/>
  <c r="CB231" i="12"/>
  <c r="CA231" i="12"/>
  <c r="BZ231" i="12"/>
  <c r="BY231" i="12"/>
  <c r="BX231" i="12"/>
  <c r="BW231" i="12"/>
  <c r="BV231" i="12"/>
  <c r="BU231" i="12"/>
  <c r="BT231" i="12"/>
  <c r="BS231" i="12"/>
  <c r="BQ231" i="12"/>
  <c r="BK231" i="12"/>
  <c r="BM231" i="12" s="1"/>
  <c r="CB230" i="12"/>
  <c r="CA230" i="12"/>
  <c r="BZ230" i="12"/>
  <c r="BY230" i="12"/>
  <c r="BX230" i="12"/>
  <c r="BW230" i="12"/>
  <c r="BV230" i="12"/>
  <c r="BU230" i="12"/>
  <c r="BT230" i="12"/>
  <c r="BS230" i="12"/>
  <c r="BQ230" i="12"/>
  <c r="BK230" i="12"/>
  <c r="BM230" i="12" s="1"/>
  <c r="CB229" i="12"/>
  <c r="CA229" i="12"/>
  <c r="BZ229" i="12"/>
  <c r="BY229" i="12"/>
  <c r="BX229" i="12"/>
  <c r="BW229" i="12"/>
  <c r="BV229" i="12"/>
  <c r="BU229" i="12"/>
  <c r="BT229" i="12"/>
  <c r="BS229" i="12"/>
  <c r="BQ229" i="12"/>
  <c r="BK229" i="12"/>
  <c r="BM229" i="12" s="1"/>
  <c r="CB228" i="12"/>
  <c r="CA228" i="12"/>
  <c r="BZ228" i="12"/>
  <c r="BY228" i="12"/>
  <c r="BX228" i="12"/>
  <c r="BW228" i="12"/>
  <c r="BV228" i="12"/>
  <c r="BU228" i="12"/>
  <c r="BT228" i="12"/>
  <c r="BS228" i="12"/>
  <c r="BQ228" i="12"/>
  <c r="BK228" i="12"/>
  <c r="BM228" i="12" s="1"/>
  <c r="CB227" i="12"/>
  <c r="CA227" i="12"/>
  <c r="BZ227" i="12"/>
  <c r="BY227" i="12"/>
  <c r="BX227" i="12"/>
  <c r="BW227" i="12"/>
  <c r="BV227" i="12"/>
  <c r="BU227" i="12"/>
  <c r="BT227" i="12"/>
  <c r="BS227" i="12"/>
  <c r="BQ227" i="12"/>
  <c r="BM227" i="12"/>
  <c r="BK227" i="12"/>
  <c r="BL227" i="12" s="1"/>
  <c r="CB226" i="12"/>
  <c r="CA226" i="12"/>
  <c r="BZ226" i="12"/>
  <c r="BY226" i="12"/>
  <c r="BX226" i="12"/>
  <c r="BW226" i="12"/>
  <c r="BV226" i="12"/>
  <c r="BU226" i="12"/>
  <c r="BT226" i="12"/>
  <c r="BS226" i="12"/>
  <c r="BQ226" i="12"/>
  <c r="BK226" i="12"/>
  <c r="CB225" i="12"/>
  <c r="CA225" i="12"/>
  <c r="BZ225" i="12"/>
  <c r="BY225" i="12"/>
  <c r="BX225" i="12"/>
  <c r="BW225" i="12"/>
  <c r="BV225" i="12"/>
  <c r="BU225" i="12"/>
  <c r="BT225" i="12"/>
  <c r="BQ225" i="12"/>
  <c r="BK225" i="12"/>
  <c r="CB224" i="12"/>
  <c r="CA224" i="12"/>
  <c r="BZ224" i="12"/>
  <c r="BY224" i="12"/>
  <c r="BX224" i="12"/>
  <c r="BW224" i="12"/>
  <c r="BV224" i="12"/>
  <c r="BU224" i="12"/>
  <c r="BT224" i="12"/>
  <c r="BS224" i="12"/>
  <c r="BQ224" i="12"/>
  <c r="BK224" i="12"/>
  <c r="BM224" i="12" s="1"/>
  <c r="CB223" i="12"/>
  <c r="CA223" i="12"/>
  <c r="BZ223" i="12"/>
  <c r="BY223" i="12"/>
  <c r="BX223" i="12"/>
  <c r="BW223" i="12"/>
  <c r="BV223" i="12"/>
  <c r="BU223" i="12"/>
  <c r="BT223" i="12"/>
  <c r="BS223" i="12"/>
  <c r="BQ223" i="12"/>
  <c r="BK223" i="12"/>
  <c r="CB222" i="12"/>
  <c r="CA222" i="12"/>
  <c r="BZ222" i="12"/>
  <c r="BY222" i="12"/>
  <c r="BX222" i="12"/>
  <c r="BW222" i="12"/>
  <c r="BV222" i="12"/>
  <c r="BU222" i="12"/>
  <c r="BT222" i="12"/>
  <c r="BS222" i="12"/>
  <c r="BQ222" i="12"/>
  <c r="BK222" i="12"/>
  <c r="BM222" i="12" s="1"/>
  <c r="CB221" i="12"/>
  <c r="CA221" i="12"/>
  <c r="BZ221" i="12"/>
  <c r="BY221" i="12"/>
  <c r="BX221" i="12"/>
  <c r="BW221" i="12"/>
  <c r="BV221" i="12"/>
  <c r="BU221" i="12"/>
  <c r="BT221" i="12"/>
  <c r="BS221" i="12"/>
  <c r="BQ221" i="12"/>
  <c r="BK221" i="12"/>
  <c r="BM221" i="12" s="1"/>
  <c r="CB220" i="12"/>
  <c r="CA220" i="12"/>
  <c r="BZ220" i="12"/>
  <c r="BY220" i="12"/>
  <c r="BX220" i="12"/>
  <c r="BW220" i="12"/>
  <c r="BV220" i="12"/>
  <c r="BU220" i="12"/>
  <c r="BT220" i="12"/>
  <c r="BS220" i="12"/>
  <c r="BQ220" i="12"/>
  <c r="BK220" i="12"/>
  <c r="CB219" i="12"/>
  <c r="CA219" i="12"/>
  <c r="BZ219" i="12"/>
  <c r="BY219" i="12"/>
  <c r="BX219" i="12"/>
  <c r="BW219" i="12"/>
  <c r="BV219" i="12"/>
  <c r="BU219" i="12"/>
  <c r="BT219" i="12"/>
  <c r="BS219" i="12"/>
  <c r="BQ219" i="12"/>
  <c r="BK219" i="12"/>
  <c r="CB218" i="12"/>
  <c r="CA218" i="12"/>
  <c r="BZ218" i="12"/>
  <c r="BY218" i="12"/>
  <c r="BX218" i="12"/>
  <c r="BW218" i="12"/>
  <c r="BV218" i="12"/>
  <c r="BU218" i="12"/>
  <c r="BT218" i="12"/>
  <c r="BS218" i="12"/>
  <c r="BQ218" i="12"/>
  <c r="BK218" i="12"/>
  <c r="CB217" i="12"/>
  <c r="CA217" i="12"/>
  <c r="BZ217" i="12"/>
  <c r="BY217" i="12"/>
  <c r="BX217" i="12"/>
  <c r="BW217" i="12"/>
  <c r="BV217" i="12"/>
  <c r="BU217" i="12"/>
  <c r="BT217" i="12"/>
  <c r="BS217" i="12"/>
  <c r="BQ217" i="12"/>
  <c r="BK217" i="12"/>
  <c r="CB216" i="12"/>
  <c r="CA216" i="12"/>
  <c r="BZ216" i="12"/>
  <c r="BY216" i="12"/>
  <c r="BX216" i="12"/>
  <c r="BW216" i="12"/>
  <c r="BV216" i="12"/>
  <c r="BU216" i="12"/>
  <c r="BT216" i="12"/>
  <c r="BS216" i="12"/>
  <c r="BQ216" i="12"/>
  <c r="BK216" i="12"/>
  <c r="BM216" i="12" s="1"/>
  <c r="CB215" i="12"/>
  <c r="CA215" i="12"/>
  <c r="BZ215" i="12"/>
  <c r="BY215" i="12"/>
  <c r="BX215" i="12"/>
  <c r="BW215" i="12"/>
  <c r="BV215" i="12"/>
  <c r="BU215" i="12"/>
  <c r="BT215" i="12"/>
  <c r="BS215" i="12"/>
  <c r="BQ215" i="12"/>
  <c r="BK215" i="12"/>
  <c r="CB214" i="12"/>
  <c r="CA214" i="12"/>
  <c r="BZ214" i="12"/>
  <c r="BY214" i="12"/>
  <c r="BX214" i="12"/>
  <c r="BW214" i="12"/>
  <c r="BV214" i="12"/>
  <c r="BU214" i="12"/>
  <c r="BT214" i="12"/>
  <c r="BS214" i="12"/>
  <c r="BQ214" i="12"/>
  <c r="BK214" i="12"/>
  <c r="BM214" i="12" s="1"/>
  <c r="CB213" i="12"/>
  <c r="CA213" i="12"/>
  <c r="BZ213" i="12"/>
  <c r="BY213" i="12"/>
  <c r="BX213" i="12"/>
  <c r="BW213" i="12"/>
  <c r="BV213" i="12"/>
  <c r="BU213" i="12"/>
  <c r="BT213" i="12"/>
  <c r="BS213" i="12"/>
  <c r="BQ213" i="12"/>
  <c r="BK213" i="12"/>
  <c r="BM213" i="12" s="1"/>
  <c r="CB212" i="12"/>
  <c r="CA212" i="12"/>
  <c r="BZ212" i="12"/>
  <c r="BY212" i="12"/>
  <c r="BX212" i="12"/>
  <c r="BW212" i="12"/>
  <c r="BV212" i="12"/>
  <c r="BU212" i="12"/>
  <c r="BT212" i="12"/>
  <c r="BS212" i="12"/>
  <c r="BQ212" i="12"/>
  <c r="BK212" i="12"/>
  <c r="BL212" i="12" s="1"/>
  <c r="CB211" i="12"/>
  <c r="CA211" i="12"/>
  <c r="BZ211" i="12"/>
  <c r="BY211" i="12"/>
  <c r="BX211" i="12"/>
  <c r="BW211" i="12"/>
  <c r="BV211" i="12"/>
  <c r="BU211" i="12"/>
  <c r="BT211" i="12"/>
  <c r="BS211" i="12"/>
  <c r="BQ211" i="12"/>
  <c r="BK211" i="12"/>
  <c r="BL211" i="12" s="1"/>
  <c r="CB210" i="12"/>
  <c r="CA210" i="12"/>
  <c r="BZ210" i="12"/>
  <c r="BY210" i="12"/>
  <c r="BX210" i="12"/>
  <c r="BW210" i="12"/>
  <c r="BV210" i="12"/>
  <c r="BU210" i="12"/>
  <c r="BT210" i="12"/>
  <c r="BS210" i="12"/>
  <c r="BQ210" i="12"/>
  <c r="BK210" i="12"/>
  <c r="CB209" i="12"/>
  <c r="CA209" i="12"/>
  <c r="BZ209" i="12"/>
  <c r="BY209" i="12"/>
  <c r="BX209" i="12"/>
  <c r="BW209" i="12"/>
  <c r="BV209" i="12"/>
  <c r="BU209" i="12"/>
  <c r="BT209" i="12"/>
  <c r="BS209" i="12"/>
  <c r="BQ209" i="12"/>
  <c r="BK209" i="12"/>
  <c r="CB208" i="12"/>
  <c r="CA208" i="12"/>
  <c r="BZ208" i="12"/>
  <c r="BY208" i="12"/>
  <c r="BX208" i="12"/>
  <c r="BW208" i="12"/>
  <c r="BV208" i="12"/>
  <c r="BU208" i="12"/>
  <c r="BT208" i="12"/>
  <c r="BS208" i="12"/>
  <c r="BQ208" i="12"/>
  <c r="BK208" i="12"/>
  <c r="CB207" i="12"/>
  <c r="CA207" i="12"/>
  <c r="BS207" i="12" s="1"/>
  <c r="BZ207" i="12"/>
  <c r="BY207" i="12"/>
  <c r="BX207" i="12"/>
  <c r="BW207" i="12"/>
  <c r="BV207" i="12"/>
  <c r="BU207" i="12"/>
  <c r="BT207" i="12"/>
  <c r="BQ207" i="12"/>
  <c r="BK207" i="12"/>
  <c r="CB206" i="12"/>
  <c r="CA206" i="12"/>
  <c r="BZ206" i="12"/>
  <c r="BY206" i="12"/>
  <c r="BX206" i="12"/>
  <c r="BW206" i="12"/>
  <c r="BV206" i="12"/>
  <c r="BU206" i="12"/>
  <c r="BT206" i="12"/>
  <c r="BS206" i="12"/>
  <c r="BQ206" i="12"/>
  <c r="BK206" i="12"/>
  <c r="CB205" i="12"/>
  <c r="CA205" i="12"/>
  <c r="BZ205" i="12"/>
  <c r="BY205" i="12"/>
  <c r="BX205" i="12"/>
  <c r="BW205" i="12"/>
  <c r="BV205" i="12"/>
  <c r="BU205" i="12"/>
  <c r="BT205" i="12"/>
  <c r="BS205" i="12"/>
  <c r="BQ205" i="12"/>
  <c r="BK205" i="12"/>
  <c r="BM205" i="12" s="1"/>
  <c r="CB204" i="12"/>
  <c r="CA204" i="12"/>
  <c r="BZ204" i="12"/>
  <c r="BY204" i="12"/>
  <c r="BX204" i="12"/>
  <c r="BW204" i="12"/>
  <c r="BV204" i="12"/>
  <c r="BU204" i="12"/>
  <c r="BT204" i="12"/>
  <c r="BS204" i="12"/>
  <c r="BQ204" i="12"/>
  <c r="BK204" i="12"/>
  <c r="CB203" i="12"/>
  <c r="CA203" i="12"/>
  <c r="BZ203" i="12"/>
  <c r="BY203" i="12"/>
  <c r="BX203" i="12"/>
  <c r="BW203" i="12"/>
  <c r="BV203" i="12"/>
  <c r="BU203" i="12"/>
  <c r="BT203" i="12"/>
  <c r="BS203" i="12"/>
  <c r="BQ203" i="12"/>
  <c r="BK203" i="12"/>
  <c r="CB202" i="12"/>
  <c r="CA202" i="12"/>
  <c r="BZ202" i="12"/>
  <c r="BY202" i="12"/>
  <c r="BX202" i="12"/>
  <c r="BW202" i="12"/>
  <c r="BV202" i="12"/>
  <c r="BU202" i="12"/>
  <c r="BT202" i="12"/>
  <c r="BS202" i="12"/>
  <c r="BQ202" i="12"/>
  <c r="BK202" i="12"/>
  <c r="CB201" i="12"/>
  <c r="CA201" i="12"/>
  <c r="BZ201" i="12"/>
  <c r="BY201" i="12"/>
  <c r="BX201" i="12"/>
  <c r="BW201" i="12"/>
  <c r="BV201" i="12"/>
  <c r="BU201" i="12"/>
  <c r="BT201" i="12"/>
  <c r="BS201" i="12"/>
  <c r="BQ201" i="12"/>
  <c r="BK201" i="12"/>
  <c r="BM201" i="12" s="1"/>
  <c r="CB200" i="12"/>
  <c r="CA200" i="12"/>
  <c r="BZ200" i="12"/>
  <c r="BY200" i="12"/>
  <c r="BX200" i="12"/>
  <c r="BW200" i="12"/>
  <c r="BV200" i="12"/>
  <c r="BU200" i="12"/>
  <c r="BT200" i="12"/>
  <c r="BS200" i="12"/>
  <c r="BQ200" i="12"/>
  <c r="BK200" i="12"/>
  <c r="BL200" i="12" s="1"/>
  <c r="CB199" i="12"/>
  <c r="CA199" i="12"/>
  <c r="BZ199" i="12"/>
  <c r="BY199" i="12"/>
  <c r="BX199" i="12"/>
  <c r="BW199" i="12"/>
  <c r="BV199" i="12"/>
  <c r="BU199" i="12"/>
  <c r="BT199" i="12"/>
  <c r="BS199" i="12"/>
  <c r="BQ199" i="12"/>
  <c r="BK199" i="12"/>
  <c r="BM199" i="12" s="1"/>
  <c r="CB198" i="12"/>
  <c r="CA198" i="12"/>
  <c r="BZ198" i="12"/>
  <c r="BY198" i="12"/>
  <c r="BX198" i="12"/>
  <c r="BW198" i="12"/>
  <c r="BV198" i="12"/>
  <c r="BU198" i="12"/>
  <c r="BT198" i="12"/>
  <c r="BS198" i="12"/>
  <c r="BQ198" i="12"/>
  <c r="BK198" i="12"/>
  <c r="CB197" i="12"/>
  <c r="CA197" i="12"/>
  <c r="BZ197" i="12"/>
  <c r="BY197" i="12"/>
  <c r="BX197" i="12"/>
  <c r="BW197" i="12"/>
  <c r="BV197" i="12"/>
  <c r="BU197" i="12"/>
  <c r="BT197" i="12"/>
  <c r="BS197" i="12"/>
  <c r="BQ197" i="12"/>
  <c r="BK197" i="12"/>
  <c r="CB196" i="12"/>
  <c r="CA196" i="12"/>
  <c r="BZ196" i="12"/>
  <c r="BY196" i="12"/>
  <c r="BX196" i="12"/>
  <c r="BW196" i="12"/>
  <c r="BV196" i="12"/>
  <c r="BU196" i="12"/>
  <c r="BT196" i="12"/>
  <c r="BS196" i="12"/>
  <c r="BQ196" i="12"/>
  <c r="BK196" i="12"/>
  <c r="BL196" i="12" s="1"/>
  <c r="CB195" i="12"/>
  <c r="CA195" i="12"/>
  <c r="BZ195" i="12"/>
  <c r="BY195" i="12"/>
  <c r="BX195" i="12"/>
  <c r="BW195" i="12"/>
  <c r="BV195" i="12"/>
  <c r="BU195" i="12"/>
  <c r="BT195" i="12"/>
  <c r="BS195" i="12"/>
  <c r="BQ195" i="12"/>
  <c r="BK195" i="12"/>
  <c r="BL195" i="12" s="1"/>
  <c r="CB194" i="12"/>
  <c r="CA194" i="12"/>
  <c r="BZ194" i="12"/>
  <c r="BY194" i="12"/>
  <c r="BX194" i="12"/>
  <c r="BW194" i="12"/>
  <c r="BV194" i="12"/>
  <c r="BU194" i="12"/>
  <c r="BT194" i="12"/>
  <c r="BS194" i="12"/>
  <c r="BQ194" i="12"/>
  <c r="BK194" i="12"/>
  <c r="CB193" i="12"/>
  <c r="CA193" i="12"/>
  <c r="BZ193" i="12"/>
  <c r="BY193" i="12"/>
  <c r="BX193" i="12"/>
  <c r="BW193" i="12"/>
  <c r="BV193" i="12"/>
  <c r="BU193" i="12"/>
  <c r="BT193" i="12"/>
  <c r="BS193" i="12"/>
  <c r="BQ193" i="12"/>
  <c r="BK193" i="12"/>
  <c r="BL193" i="12" s="1"/>
  <c r="CB192" i="12"/>
  <c r="CA192" i="12"/>
  <c r="BZ192" i="12"/>
  <c r="BY192" i="12"/>
  <c r="BX192" i="12"/>
  <c r="BW192" i="12"/>
  <c r="BV192" i="12"/>
  <c r="BU192" i="12"/>
  <c r="BT192" i="12"/>
  <c r="BS192" i="12"/>
  <c r="BQ192" i="12"/>
  <c r="BK192" i="12"/>
  <c r="BL192" i="12" s="1"/>
  <c r="CB191" i="12"/>
  <c r="CA191" i="12"/>
  <c r="BZ191" i="12"/>
  <c r="BY191" i="12"/>
  <c r="BX191" i="12"/>
  <c r="BW191" i="12"/>
  <c r="BV191" i="12"/>
  <c r="BU191" i="12"/>
  <c r="BT191" i="12"/>
  <c r="BS191" i="12"/>
  <c r="BQ191" i="12"/>
  <c r="BK191" i="12"/>
  <c r="BM191" i="12" s="1"/>
  <c r="CB190" i="12"/>
  <c r="CA190" i="12"/>
  <c r="BZ190" i="12"/>
  <c r="BY190" i="12"/>
  <c r="BX190" i="12"/>
  <c r="BW190" i="12"/>
  <c r="BV190" i="12"/>
  <c r="BU190" i="12"/>
  <c r="BT190" i="12"/>
  <c r="BS190" i="12"/>
  <c r="BQ190" i="12"/>
  <c r="BK190" i="12"/>
  <c r="CB189" i="12"/>
  <c r="CA189" i="12"/>
  <c r="BZ189" i="12"/>
  <c r="BY189" i="12"/>
  <c r="BX189" i="12"/>
  <c r="BW189" i="12"/>
  <c r="BV189" i="12"/>
  <c r="BU189" i="12"/>
  <c r="BT189" i="12"/>
  <c r="BS189" i="12"/>
  <c r="BQ189" i="12"/>
  <c r="BK189" i="12"/>
  <c r="CB188" i="12"/>
  <c r="CA188" i="12"/>
  <c r="BZ188" i="12"/>
  <c r="BY188" i="12"/>
  <c r="BX188" i="12"/>
  <c r="BW188" i="12"/>
  <c r="BV188" i="12"/>
  <c r="BU188" i="12"/>
  <c r="BT188" i="12"/>
  <c r="BS188" i="12"/>
  <c r="BQ188" i="12"/>
  <c r="BK188" i="12"/>
  <c r="BM188" i="12" s="1"/>
  <c r="CB187" i="12"/>
  <c r="CA187" i="12"/>
  <c r="BZ187" i="12"/>
  <c r="BY187" i="12"/>
  <c r="BX187" i="12"/>
  <c r="BW187" i="12"/>
  <c r="BV187" i="12"/>
  <c r="BU187" i="12"/>
  <c r="BT187" i="12"/>
  <c r="BS187" i="12"/>
  <c r="BQ187" i="12"/>
  <c r="BK187" i="12"/>
  <c r="BL187" i="12" s="1"/>
  <c r="CB186" i="12"/>
  <c r="CA186" i="12"/>
  <c r="BZ186" i="12"/>
  <c r="BY186" i="12"/>
  <c r="BX186" i="12"/>
  <c r="BW186" i="12"/>
  <c r="BV186" i="12"/>
  <c r="BU186" i="12"/>
  <c r="BT186" i="12"/>
  <c r="BS186" i="12"/>
  <c r="BQ186" i="12"/>
  <c r="BK186" i="12"/>
  <c r="CB185" i="12"/>
  <c r="CA185" i="12"/>
  <c r="BZ185" i="12"/>
  <c r="BY185" i="12"/>
  <c r="BX185" i="12"/>
  <c r="BW185" i="12"/>
  <c r="BV185" i="12"/>
  <c r="BU185" i="12"/>
  <c r="BT185" i="12"/>
  <c r="BS185" i="12"/>
  <c r="BQ185" i="12"/>
  <c r="BK185" i="12"/>
  <c r="CB184" i="12"/>
  <c r="CA184" i="12"/>
  <c r="BZ184" i="12"/>
  <c r="BY184" i="12"/>
  <c r="BX184" i="12"/>
  <c r="BW184" i="12"/>
  <c r="BV184" i="12"/>
  <c r="BU184" i="12"/>
  <c r="BT184" i="12"/>
  <c r="BS184" i="12"/>
  <c r="BQ184" i="12"/>
  <c r="BK184" i="12"/>
  <c r="CB183" i="12"/>
  <c r="CA183" i="12"/>
  <c r="BZ183" i="12"/>
  <c r="BY183" i="12"/>
  <c r="BX183" i="12"/>
  <c r="BW183" i="12"/>
  <c r="BV183" i="12"/>
  <c r="BU183" i="12"/>
  <c r="BT183" i="12"/>
  <c r="BS183" i="12"/>
  <c r="BQ183" i="12"/>
  <c r="BK183" i="12"/>
  <c r="CB182" i="12"/>
  <c r="CA182" i="12"/>
  <c r="BZ182" i="12"/>
  <c r="BY182" i="12"/>
  <c r="BX182" i="12"/>
  <c r="BW182" i="12"/>
  <c r="BV182" i="12"/>
  <c r="BU182" i="12"/>
  <c r="BT182" i="12"/>
  <c r="BS182" i="12"/>
  <c r="BQ182" i="12"/>
  <c r="BK182" i="12"/>
  <c r="BL182" i="12" s="1"/>
  <c r="CB181" i="12"/>
  <c r="CA181" i="12"/>
  <c r="BZ181" i="12"/>
  <c r="BY181" i="12"/>
  <c r="BX181" i="12"/>
  <c r="BW181" i="12"/>
  <c r="BV181" i="12"/>
  <c r="BU181" i="12"/>
  <c r="BT181" i="12"/>
  <c r="BS181" i="12"/>
  <c r="BQ181" i="12"/>
  <c r="BK181" i="12"/>
  <c r="BM181" i="12" s="1"/>
  <c r="CB180" i="12"/>
  <c r="CA180" i="12"/>
  <c r="BZ180" i="12"/>
  <c r="BY180" i="12"/>
  <c r="BX180" i="12"/>
  <c r="BW180" i="12"/>
  <c r="BV180" i="12"/>
  <c r="BU180" i="12"/>
  <c r="BT180" i="12"/>
  <c r="BS180" i="12"/>
  <c r="BQ180" i="12"/>
  <c r="BK180" i="12"/>
  <c r="BM180" i="12" s="1"/>
  <c r="CB179" i="12"/>
  <c r="CA179" i="12"/>
  <c r="BZ179" i="12"/>
  <c r="BY179" i="12"/>
  <c r="BX179" i="12"/>
  <c r="BW179" i="12"/>
  <c r="BV179" i="12"/>
  <c r="BU179" i="12"/>
  <c r="BT179" i="12"/>
  <c r="BS179" i="12"/>
  <c r="BQ179" i="12"/>
  <c r="BK179" i="12"/>
  <c r="BM179" i="12" s="1"/>
  <c r="CB178" i="12"/>
  <c r="CA178" i="12"/>
  <c r="BS178" i="12" s="1"/>
  <c r="BZ178" i="12"/>
  <c r="BY178" i="12"/>
  <c r="BX178" i="12"/>
  <c r="BW178" i="12"/>
  <c r="BV178" i="12"/>
  <c r="BU178" i="12"/>
  <c r="BT178" i="12"/>
  <c r="BQ178" i="12"/>
  <c r="BK178" i="12"/>
  <c r="CB177" i="12"/>
  <c r="CA177" i="12"/>
  <c r="BZ177" i="12"/>
  <c r="BY177" i="12"/>
  <c r="BX177" i="12"/>
  <c r="BW177" i="12"/>
  <c r="BV177" i="12"/>
  <c r="BU177" i="12"/>
  <c r="BT177" i="12"/>
  <c r="BQ177" i="12"/>
  <c r="BK177" i="12"/>
  <c r="BL177" i="12" s="1"/>
  <c r="CB176" i="12"/>
  <c r="CA176" i="12"/>
  <c r="BZ176" i="12"/>
  <c r="BY176" i="12"/>
  <c r="BX176" i="12"/>
  <c r="BW176" i="12"/>
  <c r="BV176" i="12"/>
  <c r="BU176" i="12"/>
  <c r="BT176" i="12"/>
  <c r="BS176" i="12"/>
  <c r="BQ176" i="12"/>
  <c r="BK176" i="12"/>
  <c r="BL176" i="12" s="1"/>
  <c r="CB175" i="12"/>
  <c r="CA175" i="12"/>
  <c r="BZ175" i="12"/>
  <c r="BY175" i="12"/>
  <c r="BX175" i="12"/>
  <c r="BW175" i="12"/>
  <c r="BV175" i="12"/>
  <c r="BU175" i="12"/>
  <c r="BT175" i="12"/>
  <c r="BS175" i="12"/>
  <c r="BQ175" i="12"/>
  <c r="BK175" i="12"/>
  <c r="CB174" i="12"/>
  <c r="CA174" i="12"/>
  <c r="BZ174" i="12"/>
  <c r="BY174" i="12"/>
  <c r="BX174" i="12"/>
  <c r="BW174" i="12"/>
  <c r="BV174" i="12"/>
  <c r="BU174" i="12"/>
  <c r="BT174" i="12"/>
  <c r="BS174" i="12"/>
  <c r="BQ174" i="12"/>
  <c r="BK174" i="12"/>
  <c r="CB173" i="12"/>
  <c r="CA173" i="12"/>
  <c r="BZ173" i="12"/>
  <c r="BY173" i="12"/>
  <c r="BX173" i="12"/>
  <c r="BW173" i="12"/>
  <c r="BV173" i="12"/>
  <c r="BU173" i="12"/>
  <c r="BT173" i="12"/>
  <c r="BS173" i="12"/>
  <c r="BQ173" i="12"/>
  <c r="BK173" i="12"/>
  <c r="CB172" i="12"/>
  <c r="CA172" i="12"/>
  <c r="BZ172" i="12"/>
  <c r="BY172" i="12"/>
  <c r="BX172" i="12"/>
  <c r="BW172" i="12"/>
  <c r="BV172" i="12"/>
  <c r="BU172" i="12"/>
  <c r="BT172" i="12"/>
  <c r="BQ172" i="12"/>
  <c r="BK172" i="12"/>
  <c r="BM172" i="12" s="1"/>
  <c r="CB171" i="12"/>
  <c r="CA171" i="12"/>
  <c r="BZ171" i="12"/>
  <c r="BY171" i="12"/>
  <c r="BX171" i="12"/>
  <c r="BW171" i="12"/>
  <c r="BV171" i="12"/>
  <c r="BU171" i="12"/>
  <c r="BT171" i="12"/>
  <c r="BS171" i="12"/>
  <c r="BQ171" i="12"/>
  <c r="BK171" i="12"/>
  <c r="CB170" i="12"/>
  <c r="CA170" i="12"/>
  <c r="BZ170" i="12"/>
  <c r="BY170" i="12"/>
  <c r="BX170" i="12"/>
  <c r="BW170" i="12"/>
  <c r="BV170" i="12"/>
  <c r="BU170" i="12"/>
  <c r="BT170" i="12"/>
  <c r="BS170" i="12"/>
  <c r="BQ170" i="12"/>
  <c r="BK170" i="12"/>
  <c r="CB169" i="12"/>
  <c r="CA169" i="12"/>
  <c r="BZ169" i="12"/>
  <c r="BY169" i="12"/>
  <c r="BX169" i="12"/>
  <c r="BW169" i="12"/>
  <c r="BV169" i="12"/>
  <c r="BU169" i="12"/>
  <c r="BT169" i="12"/>
  <c r="BS169" i="12"/>
  <c r="BQ169" i="12"/>
  <c r="BK169" i="12"/>
  <c r="BM169" i="12" s="1"/>
  <c r="CB168" i="12"/>
  <c r="CA168" i="12"/>
  <c r="BS168" i="12" s="1"/>
  <c r="BZ168" i="12"/>
  <c r="BY168" i="12"/>
  <c r="BX168" i="12"/>
  <c r="BW168" i="12"/>
  <c r="BV168" i="12"/>
  <c r="BU168" i="12"/>
  <c r="BT168" i="12"/>
  <c r="BQ168" i="12"/>
  <c r="BK168" i="12"/>
  <c r="BL168" i="12" s="1"/>
  <c r="CB167" i="12"/>
  <c r="CA167" i="12"/>
  <c r="BZ167" i="12"/>
  <c r="BY167" i="12"/>
  <c r="BX167" i="12"/>
  <c r="BW167" i="12"/>
  <c r="BV167" i="12"/>
  <c r="BU167" i="12"/>
  <c r="BT167" i="12"/>
  <c r="BS167" i="12"/>
  <c r="BQ167" i="12"/>
  <c r="BK167" i="12"/>
  <c r="CB166" i="12"/>
  <c r="CA166" i="12"/>
  <c r="BZ166" i="12"/>
  <c r="BY166" i="12"/>
  <c r="BX166" i="12"/>
  <c r="BW166" i="12"/>
  <c r="BV166" i="12"/>
  <c r="BU166" i="12"/>
  <c r="BT166" i="12"/>
  <c r="BS166" i="12"/>
  <c r="BQ166" i="12"/>
  <c r="BK166" i="12"/>
  <c r="BM166" i="12" s="1"/>
  <c r="CB165" i="12"/>
  <c r="CA165" i="12"/>
  <c r="BZ165" i="12"/>
  <c r="BY165" i="12"/>
  <c r="BX165" i="12"/>
  <c r="BW165" i="12"/>
  <c r="BV165" i="12"/>
  <c r="BU165" i="12"/>
  <c r="BT165" i="12"/>
  <c r="BS165" i="12"/>
  <c r="BQ165" i="12"/>
  <c r="BK165" i="12"/>
  <c r="BL165" i="12" s="1"/>
  <c r="CB164" i="12"/>
  <c r="CA164" i="12"/>
  <c r="BZ164" i="12"/>
  <c r="BY164" i="12"/>
  <c r="BX164" i="12"/>
  <c r="BW164" i="12"/>
  <c r="BV164" i="12"/>
  <c r="BU164" i="12"/>
  <c r="BT164" i="12"/>
  <c r="BS164" i="12"/>
  <c r="BQ164" i="12"/>
  <c r="BK164" i="12"/>
  <c r="BL164" i="12" s="1"/>
  <c r="CB163" i="12"/>
  <c r="CA163" i="12"/>
  <c r="BZ163" i="12"/>
  <c r="BY163" i="12"/>
  <c r="BX163" i="12"/>
  <c r="BW163" i="12"/>
  <c r="BV163" i="12"/>
  <c r="BU163" i="12"/>
  <c r="BT163" i="12"/>
  <c r="BS163" i="12"/>
  <c r="BQ163" i="12"/>
  <c r="BK163" i="12"/>
  <c r="BM163" i="12" s="1"/>
  <c r="CB162" i="12"/>
  <c r="CA162" i="12"/>
  <c r="BZ162" i="12"/>
  <c r="BY162" i="12"/>
  <c r="BX162" i="12"/>
  <c r="BW162" i="12"/>
  <c r="BV162" i="12"/>
  <c r="BU162" i="12"/>
  <c r="BT162" i="12"/>
  <c r="BS162" i="12"/>
  <c r="BQ162" i="12"/>
  <c r="BK162" i="12"/>
  <c r="CB161" i="12"/>
  <c r="CA161" i="12"/>
  <c r="BZ161" i="12"/>
  <c r="BY161" i="12"/>
  <c r="BX161" i="12"/>
  <c r="BW161" i="12"/>
  <c r="BV161" i="12"/>
  <c r="BU161" i="12"/>
  <c r="BT161" i="12"/>
  <c r="BS161" i="12"/>
  <c r="BQ161" i="12"/>
  <c r="BK161" i="12"/>
  <c r="CB160" i="12"/>
  <c r="CA160" i="12"/>
  <c r="BZ160" i="12"/>
  <c r="BY160" i="12"/>
  <c r="BX160" i="12"/>
  <c r="BW160" i="12"/>
  <c r="BV160" i="12"/>
  <c r="BU160" i="12"/>
  <c r="BT160" i="12"/>
  <c r="BS160" i="12"/>
  <c r="BQ160" i="12"/>
  <c r="BK160" i="12"/>
  <c r="CB159" i="12"/>
  <c r="CA159" i="12"/>
  <c r="BZ159" i="12"/>
  <c r="BY159" i="12"/>
  <c r="BX159" i="12"/>
  <c r="BW159" i="12"/>
  <c r="BV159" i="12"/>
  <c r="BU159" i="12"/>
  <c r="BT159" i="12"/>
  <c r="BS159" i="12"/>
  <c r="BQ159" i="12"/>
  <c r="BK159" i="12"/>
  <c r="BM159" i="12" s="1"/>
  <c r="CB158" i="12"/>
  <c r="CA158" i="12"/>
  <c r="BZ158" i="12"/>
  <c r="BY158" i="12"/>
  <c r="BX158" i="12"/>
  <c r="BW158" i="12"/>
  <c r="BV158" i="12"/>
  <c r="BU158" i="12"/>
  <c r="BT158" i="12"/>
  <c r="BS158" i="12"/>
  <c r="BQ158" i="12"/>
  <c r="BK158" i="12"/>
  <c r="BM158" i="12" s="1"/>
  <c r="CB157" i="12"/>
  <c r="CA157" i="12"/>
  <c r="BZ157" i="12"/>
  <c r="BY157" i="12"/>
  <c r="BX157" i="12"/>
  <c r="BW157" i="12"/>
  <c r="BV157" i="12"/>
  <c r="BU157" i="12"/>
  <c r="BT157" i="12"/>
  <c r="BS157" i="12"/>
  <c r="BQ157" i="12"/>
  <c r="BK157" i="12"/>
  <c r="CB156" i="12"/>
  <c r="CA156" i="12"/>
  <c r="BZ156" i="12"/>
  <c r="BY156" i="12"/>
  <c r="BX156" i="12"/>
  <c r="BW156" i="12"/>
  <c r="BV156" i="12"/>
  <c r="BU156" i="12"/>
  <c r="BT156" i="12"/>
  <c r="BS156" i="12"/>
  <c r="BQ156" i="12"/>
  <c r="BK156" i="12"/>
  <c r="CB155" i="12"/>
  <c r="CA155" i="12"/>
  <c r="BZ155" i="12"/>
  <c r="BY155" i="12"/>
  <c r="BX155" i="12"/>
  <c r="BW155" i="12"/>
  <c r="BV155" i="12"/>
  <c r="BU155" i="12"/>
  <c r="BT155" i="12"/>
  <c r="BS155" i="12"/>
  <c r="BQ155" i="12"/>
  <c r="BK155" i="12"/>
  <c r="CB154" i="12"/>
  <c r="CA154" i="12"/>
  <c r="BZ154" i="12"/>
  <c r="BY154" i="12"/>
  <c r="BX154" i="12"/>
  <c r="BW154" i="12"/>
  <c r="BV154" i="12"/>
  <c r="BU154" i="12"/>
  <c r="BT154" i="12"/>
  <c r="BS154" i="12"/>
  <c r="BQ154" i="12"/>
  <c r="BK154" i="12"/>
  <c r="BM154" i="12" s="1"/>
  <c r="CB153" i="12"/>
  <c r="CA153" i="12"/>
  <c r="BZ153" i="12"/>
  <c r="BY153" i="12"/>
  <c r="BX153" i="12"/>
  <c r="BW153" i="12"/>
  <c r="BV153" i="12"/>
  <c r="BU153" i="12"/>
  <c r="BT153" i="12"/>
  <c r="BS153" i="12"/>
  <c r="BQ153" i="12"/>
  <c r="BK153" i="12"/>
  <c r="CB152" i="12"/>
  <c r="CA152" i="12"/>
  <c r="BZ152" i="12"/>
  <c r="BY152" i="12"/>
  <c r="BX152" i="12"/>
  <c r="BW152" i="12"/>
  <c r="BV152" i="12"/>
  <c r="BU152" i="12"/>
  <c r="BT152" i="12"/>
  <c r="BS152" i="12"/>
  <c r="BQ152" i="12"/>
  <c r="BK152" i="12"/>
  <c r="BL152" i="12" s="1"/>
  <c r="CB151" i="12"/>
  <c r="CA151" i="12"/>
  <c r="BZ151" i="12"/>
  <c r="BY151" i="12"/>
  <c r="BX151" i="12"/>
  <c r="BW151" i="12"/>
  <c r="BV151" i="12"/>
  <c r="BU151" i="12"/>
  <c r="BT151" i="12"/>
  <c r="BS151" i="12"/>
  <c r="BQ151" i="12"/>
  <c r="BK151" i="12"/>
  <c r="BL151" i="12" s="1"/>
  <c r="CB150" i="12"/>
  <c r="CA150" i="12"/>
  <c r="BZ150" i="12"/>
  <c r="BY150" i="12"/>
  <c r="BX150" i="12"/>
  <c r="BW150" i="12"/>
  <c r="BV150" i="12"/>
  <c r="BU150" i="12"/>
  <c r="BT150" i="12"/>
  <c r="BS150" i="12"/>
  <c r="BQ150" i="12"/>
  <c r="BK150" i="12"/>
  <c r="CB149" i="12"/>
  <c r="CA149" i="12"/>
  <c r="BZ149" i="12"/>
  <c r="BY149" i="12"/>
  <c r="BX149" i="12"/>
  <c r="BW149" i="12"/>
  <c r="BV149" i="12"/>
  <c r="BU149" i="12"/>
  <c r="BT149" i="12"/>
  <c r="BQ149" i="12"/>
  <c r="BK149" i="12"/>
  <c r="CB148" i="12"/>
  <c r="CA148" i="12"/>
  <c r="BZ148" i="12"/>
  <c r="BY148" i="12"/>
  <c r="BX148" i="12"/>
  <c r="BW148" i="12"/>
  <c r="BV148" i="12"/>
  <c r="BU148" i="12"/>
  <c r="BT148" i="12"/>
  <c r="BS148" i="12"/>
  <c r="BQ148" i="12"/>
  <c r="BK148" i="12"/>
  <c r="CB147" i="12"/>
  <c r="CA147" i="12"/>
  <c r="BZ147" i="12"/>
  <c r="BY147" i="12"/>
  <c r="BX147" i="12"/>
  <c r="BW147" i="12"/>
  <c r="BV147" i="12"/>
  <c r="BU147" i="12"/>
  <c r="BT147" i="12"/>
  <c r="BS147" i="12"/>
  <c r="BQ147" i="12"/>
  <c r="BM147" i="12"/>
  <c r="BK147" i="12"/>
  <c r="BL147" i="12" s="1"/>
  <c r="CB146" i="12"/>
  <c r="CA146" i="12"/>
  <c r="BZ146" i="12"/>
  <c r="BY146" i="12"/>
  <c r="BX146" i="12"/>
  <c r="BW146" i="12"/>
  <c r="BV146" i="12"/>
  <c r="BU146" i="12"/>
  <c r="BT146" i="12"/>
  <c r="BS146" i="12"/>
  <c r="BQ146" i="12"/>
  <c r="BK146" i="12"/>
  <c r="BM146" i="12" s="1"/>
  <c r="CB145" i="12"/>
  <c r="CA145" i="12"/>
  <c r="BZ145" i="12"/>
  <c r="BY145" i="12"/>
  <c r="BX145" i="12"/>
  <c r="BW145" i="12"/>
  <c r="BV145" i="12"/>
  <c r="BU145" i="12"/>
  <c r="BT145" i="12"/>
  <c r="BS145" i="12"/>
  <c r="BQ145" i="12"/>
  <c r="BK145" i="12"/>
  <c r="CB144" i="12"/>
  <c r="CA144" i="12"/>
  <c r="BZ144" i="12"/>
  <c r="BY144" i="12"/>
  <c r="BX144" i="12"/>
  <c r="BW144" i="12"/>
  <c r="BV144" i="12"/>
  <c r="BU144" i="12"/>
  <c r="BT144" i="12"/>
  <c r="BS144" i="12"/>
  <c r="BQ144" i="12"/>
  <c r="BK144" i="12"/>
  <c r="BL144" i="12" s="1"/>
  <c r="CB143" i="12"/>
  <c r="CA143" i="12"/>
  <c r="BZ143" i="12"/>
  <c r="BY143" i="12"/>
  <c r="BX143" i="12"/>
  <c r="BW143" i="12"/>
  <c r="BV143" i="12"/>
  <c r="BU143" i="12"/>
  <c r="BT143" i="12"/>
  <c r="BS143" i="12"/>
  <c r="BQ143" i="12"/>
  <c r="BK143" i="12"/>
  <c r="BL143" i="12" s="1"/>
  <c r="CB142" i="12"/>
  <c r="CA142" i="12"/>
  <c r="BZ142" i="12"/>
  <c r="BY142" i="12"/>
  <c r="BX142" i="12"/>
  <c r="BW142" i="12"/>
  <c r="BV142" i="12"/>
  <c r="BU142" i="12"/>
  <c r="BT142" i="12"/>
  <c r="BS142" i="12"/>
  <c r="BQ142" i="12"/>
  <c r="BK142" i="12"/>
  <c r="CB141" i="12"/>
  <c r="CA141" i="12"/>
  <c r="BZ141" i="12"/>
  <c r="BY141" i="12"/>
  <c r="BX141" i="12"/>
  <c r="BW141" i="12"/>
  <c r="BV141" i="12"/>
  <c r="BU141" i="12"/>
  <c r="BT141" i="12"/>
  <c r="BS141" i="12"/>
  <c r="BQ141" i="12"/>
  <c r="BK141" i="12"/>
  <c r="BM141" i="12" s="1"/>
  <c r="CB140" i="12"/>
  <c r="CA140" i="12"/>
  <c r="BZ140" i="12"/>
  <c r="BY140" i="12"/>
  <c r="BX140" i="12"/>
  <c r="BW140" i="12"/>
  <c r="BV140" i="12"/>
  <c r="BU140" i="12"/>
  <c r="BT140" i="12"/>
  <c r="BS140" i="12"/>
  <c r="BQ140" i="12"/>
  <c r="BK140" i="12"/>
  <c r="BM140" i="12" s="1"/>
  <c r="CB139" i="12"/>
  <c r="CA139" i="12"/>
  <c r="BZ139" i="12"/>
  <c r="BY139" i="12"/>
  <c r="BX139" i="12"/>
  <c r="BW139" i="12"/>
  <c r="BV139" i="12"/>
  <c r="BU139" i="12"/>
  <c r="BT139" i="12"/>
  <c r="BS139" i="12"/>
  <c r="BQ139" i="12"/>
  <c r="BK139" i="12"/>
  <c r="BM139" i="12" s="1"/>
  <c r="CB138" i="12"/>
  <c r="CA138" i="12"/>
  <c r="BZ138" i="12"/>
  <c r="BY138" i="12"/>
  <c r="BX138" i="12"/>
  <c r="BW138" i="12"/>
  <c r="BV138" i="12"/>
  <c r="BU138" i="12"/>
  <c r="BT138" i="12"/>
  <c r="BS138" i="12"/>
  <c r="BQ138" i="12"/>
  <c r="BK138" i="12"/>
  <c r="BL138" i="12" s="1"/>
  <c r="CB137" i="12"/>
  <c r="CA137" i="12"/>
  <c r="BZ137" i="12"/>
  <c r="BY137" i="12"/>
  <c r="BX137" i="12"/>
  <c r="BW137" i="12"/>
  <c r="BV137" i="12"/>
  <c r="BU137" i="12"/>
  <c r="BT137" i="12"/>
  <c r="BS137" i="12"/>
  <c r="BQ137" i="12"/>
  <c r="BK137" i="12"/>
  <c r="CB136" i="12"/>
  <c r="CA136" i="12"/>
  <c r="BZ136" i="12"/>
  <c r="BY136" i="12"/>
  <c r="BX136" i="12"/>
  <c r="BW136" i="12"/>
  <c r="BV136" i="12"/>
  <c r="BU136" i="12"/>
  <c r="BT136" i="12"/>
  <c r="BS136" i="12"/>
  <c r="BQ136" i="12"/>
  <c r="BK136" i="12"/>
  <c r="CB135" i="12"/>
  <c r="CA135" i="12"/>
  <c r="BZ135" i="12"/>
  <c r="BY135" i="12"/>
  <c r="BX135" i="12"/>
  <c r="BW135" i="12"/>
  <c r="BV135" i="12"/>
  <c r="BU135" i="12"/>
  <c r="BT135" i="12"/>
  <c r="BS135" i="12"/>
  <c r="BQ135" i="12"/>
  <c r="BK135" i="12"/>
  <c r="BM135" i="12" s="1"/>
  <c r="CB134" i="12"/>
  <c r="CA134" i="12"/>
  <c r="BZ134" i="12"/>
  <c r="BY134" i="12"/>
  <c r="BX134" i="12"/>
  <c r="BW134" i="12"/>
  <c r="BV134" i="12"/>
  <c r="BU134" i="12"/>
  <c r="BT134" i="12"/>
  <c r="BS134" i="12"/>
  <c r="BQ134" i="12"/>
  <c r="BK134" i="12"/>
  <c r="BM134" i="12" s="1"/>
  <c r="CB133" i="12"/>
  <c r="CA133" i="12"/>
  <c r="BZ133" i="12"/>
  <c r="BY133" i="12"/>
  <c r="BX133" i="12"/>
  <c r="BW133" i="12"/>
  <c r="BV133" i="12"/>
  <c r="BU133" i="12"/>
  <c r="BT133" i="12"/>
  <c r="BS133" i="12"/>
  <c r="BQ133" i="12"/>
  <c r="BK133" i="12"/>
  <c r="BM133" i="12" s="1"/>
  <c r="CB132" i="12"/>
  <c r="CA132" i="12"/>
  <c r="BZ132" i="12"/>
  <c r="BY132" i="12"/>
  <c r="BX132" i="12"/>
  <c r="BW132" i="12"/>
  <c r="BV132" i="12"/>
  <c r="BU132" i="12"/>
  <c r="BT132" i="12"/>
  <c r="BS132" i="12"/>
  <c r="BQ132" i="12"/>
  <c r="BK132" i="12"/>
  <c r="BM132" i="12" s="1"/>
  <c r="CB131" i="12"/>
  <c r="CA131" i="12"/>
  <c r="BZ131" i="12"/>
  <c r="BY131" i="12"/>
  <c r="BX131" i="12"/>
  <c r="BW131" i="12"/>
  <c r="BV131" i="12"/>
  <c r="BU131" i="12"/>
  <c r="BT131" i="12"/>
  <c r="BS131" i="12"/>
  <c r="BQ131" i="12"/>
  <c r="BK131" i="12"/>
  <c r="BL131" i="12" s="1"/>
  <c r="CB130" i="12"/>
  <c r="CA130" i="12"/>
  <c r="BZ130" i="12"/>
  <c r="BY130" i="12"/>
  <c r="BX130" i="12"/>
  <c r="BW130" i="12"/>
  <c r="BV130" i="12"/>
  <c r="BU130" i="12"/>
  <c r="BT130" i="12"/>
  <c r="BS130" i="12"/>
  <c r="BQ130" i="12"/>
  <c r="BK130" i="12"/>
  <c r="BM130" i="12" s="1"/>
  <c r="CB129" i="12"/>
  <c r="CA129" i="12"/>
  <c r="BZ129" i="12"/>
  <c r="BY129" i="12"/>
  <c r="BX129" i="12"/>
  <c r="BW129" i="12"/>
  <c r="BV129" i="12"/>
  <c r="BU129" i="12"/>
  <c r="BT129" i="12"/>
  <c r="BS129" i="12"/>
  <c r="BQ129" i="12"/>
  <c r="BK129" i="12"/>
  <c r="CB128" i="12"/>
  <c r="CA128" i="12"/>
  <c r="BZ128" i="12"/>
  <c r="BY128" i="12"/>
  <c r="BX128" i="12"/>
  <c r="BW128" i="12"/>
  <c r="BV128" i="12"/>
  <c r="BU128" i="12"/>
  <c r="BT128" i="12"/>
  <c r="BS128" i="12"/>
  <c r="BQ128" i="12"/>
  <c r="BK128" i="12"/>
  <c r="CB127" i="12"/>
  <c r="CA127" i="12"/>
  <c r="BZ127" i="12"/>
  <c r="BY127" i="12"/>
  <c r="BX127" i="12"/>
  <c r="BW127" i="12"/>
  <c r="BV127" i="12"/>
  <c r="BU127" i="12"/>
  <c r="BT127" i="12"/>
  <c r="BS127" i="12"/>
  <c r="BQ127" i="12"/>
  <c r="BK127" i="12"/>
  <c r="CB126" i="12"/>
  <c r="CA126" i="12"/>
  <c r="BZ126" i="12"/>
  <c r="BY126" i="12"/>
  <c r="BX126" i="12"/>
  <c r="BW126" i="12"/>
  <c r="BV126" i="12"/>
  <c r="BU126" i="12"/>
  <c r="BT126" i="12"/>
  <c r="BS126" i="12"/>
  <c r="BQ126" i="12"/>
  <c r="BK126" i="12"/>
  <c r="BM126" i="12" s="1"/>
  <c r="CB125" i="12"/>
  <c r="CA125" i="12"/>
  <c r="BZ125" i="12"/>
  <c r="BY125" i="12"/>
  <c r="BX125" i="12"/>
  <c r="BW125" i="12"/>
  <c r="BV125" i="12"/>
  <c r="BU125" i="12"/>
  <c r="BT125" i="12"/>
  <c r="BS125" i="12"/>
  <c r="BQ125" i="12"/>
  <c r="BK125" i="12"/>
  <c r="CB124" i="12"/>
  <c r="CA124" i="12"/>
  <c r="BZ124" i="12"/>
  <c r="BY124" i="12"/>
  <c r="BX124" i="12"/>
  <c r="BW124" i="12"/>
  <c r="BV124" i="12"/>
  <c r="BU124" i="12"/>
  <c r="BT124" i="12"/>
  <c r="BS124" i="12"/>
  <c r="BQ124" i="12"/>
  <c r="BK124" i="12"/>
  <c r="BM124" i="12" s="1"/>
  <c r="CB123" i="12"/>
  <c r="CA123" i="12"/>
  <c r="BZ123" i="12"/>
  <c r="BY123" i="12"/>
  <c r="BX123" i="12"/>
  <c r="BW123" i="12"/>
  <c r="BV123" i="12"/>
  <c r="BU123" i="12"/>
  <c r="BT123" i="12"/>
  <c r="BS123" i="12"/>
  <c r="BQ123" i="12"/>
  <c r="BK123" i="12"/>
  <c r="CB122" i="12"/>
  <c r="CA122" i="12"/>
  <c r="BZ122" i="12"/>
  <c r="BY122" i="12"/>
  <c r="BX122" i="12"/>
  <c r="BW122" i="12"/>
  <c r="BV122" i="12"/>
  <c r="BU122" i="12"/>
  <c r="BT122" i="12"/>
  <c r="BS122" i="12"/>
  <c r="BQ122" i="12"/>
  <c r="BK122" i="12"/>
  <c r="BM122" i="12" s="1"/>
  <c r="CB121" i="12"/>
  <c r="CA121" i="12"/>
  <c r="BZ121" i="12"/>
  <c r="BY121" i="12"/>
  <c r="BX121" i="12"/>
  <c r="BW121" i="12"/>
  <c r="BV121" i="12"/>
  <c r="BU121" i="12"/>
  <c r="BT121" i="12"/>
  <c r="BS121" i="12"/>
  <c r="BQ121" i="12"/>
  <c r="BK121" i="12"/>
  <c r="CB120" i="12"/>
  <c r="CA120" i="12"/>
  <c r="BZ120" i="12"/>
  <c r="BY120" i="12"/>
  <c r="BX120" i="12"/>
  <c r="BW120" i="12"/>
  <c r="BV120" i="12"/>
  <c r="BU120" i="12"/>
  <c r="BT120" i="12"/>
  <c r="BS120" i="12"/>
  <c r="BQ120" i="12"/>
  <c r="BK120" i="12"/>
  <c r="BM120" i="12" s="1"/>
  <c r="CB119" i="12"/>
  <c r="CA119" i="12"/>
  <c r="BZ119" i="12"/>
  <c r="BY119" i="12"/>
  <c r="BX119" i="12"/>
  <c r="BW119" i="12"/>
  <c r="BV119" i="12"/>
  <c r="BU119" i="12"/>
  <c r="BT119" i="12"/>
  <c r="BS119" i="12"/>
  <c r="BQ119" i="12"/>
  <c r="BK119" i="12"/>
  <c r="BL119" i="12" s="1"/>
  <c r="CB118" i="12"/>
  <c r="CA118" i="12"/>
  <c r="BZ118" i="12"/>
  <c r="BY118" i="12"/>
  <c r="BX118" i="12"/>
  <c r="BW118" i="12"/>
  <c r="BV118" i="12"/>
  <c r="BU118" i="12"/>
  <c r="BT118" i="12"/>
  <c r="BS118" i="12"/>
  <c r="BQ118" i="12"/>
  <c r="BK118" i="12"/>
  <c r="BM118" i="12" s="1"/>
  <c r="CB117" i="12"/>
  <c r="CA117" i="12"/>
  <c r="BZ117" i="12"/>
  <c r="BY117" i="12"/>
  <c r="BX117" i="12"/>
  <c r="BW117" i="12"/>
  <c r="BV117" i="12"/>
  <c r="BU117" i="12"/>
  <c r="BT117" i="12"/>
  <c r="BS117" i="12"/>
  <c r="BQ117" i="12"/>
  <c r="BK117" i="12"/>
  <c r="BM117" i="12" s="1"/>
  <c r="CB116" i="12"/>
  <c r="CA116" i="12"/>
  <c r="BZ116" i="12"/>
  <c r="BY116" i="12"/>
  <c r="BX116" i="12"/>
  <c r="BW116" i="12"/>
  <c r="BV116" i="12"/>
  <c r="BU116" i="12"/>
  <c r="BT116" i="12"/>
  <c r="BS116" i="12"/>
  <c r="BQ116" i="12"/>
  <c r="BK116" i="12"/>
  <c r="BM116" i="12" s="1"/>
  <c r="CB115" i="12"/>
  <c r="CA115" i="12"/>
  <c r="BZ115" i="12"/>
  <c r="BY115" i="12"/>
  <c r="BX115" i="12"/>
  <c r="BW115" i="12"/>
  <c r="BV115" i="12"/>
  <c r="BU115" i="12"/>
  <c r="BT115" i="12"/>
  <c r="BS115" i="12"/>
  <c r="BQ115" i="12"/>
  <c r="BK115" i="12"/>
  <c r="BM115" i="12" s="1"/>
  <c r="CB114" i="12"/>
  <c r="CA114" i="12"/>
  <c r="BZ114" i="12"/>
  <c r="BY114" i="12"/>
  <c r="BX114" i="12"/>
  <c r="BW114" i="12"/>
  <c r="BV114" i="12"/>
  <c r="BU114" i="12"/>
  <c r="BT114" i="12"/>
  <c r="BS114" i="12"/>
  <c r="BQ114" i="12"/>
  <c r="BK114" i="12"/>
  <c r="BL114" i="12" s="1"/>
  <c r="CB113" i="12"/>
  <c r="CA113" i="12"/>
  <c r="BZ113" i="12"/>
  <c r="BY113" i="12"/>
  <c r="BX113" i="12"/>
  <c r="BW113" i="12"/>
  <c r="BV113" i="12"/>
  <c r="BU113" i="12"/>
  <c r="BT113" i="12"/>
  <c r="BS113" i="12"/>
  <c r="BQ113" i="12"/>
  <c r="BK113" i="12"/>
  <c r="CB112" i="12"/>
  <c r="CA112" i="12"/>
  <c r="BZ112" i="12"/>
  <c r="BY112" i="12"/>
  <c r="BX112" i="12"/>
  <c r="BW112" i="12"/>
  <c r="BV112" i="12"/>
  <c r="BU112" i="12"/>
  <c r="BT112" i="12"/>
  <c r="BQ112" i="12"/>
  <c r="BK112" i="12"/>
  <c r="BM112" i="12" s="1"/>
  <c r="CB111" i="12"/>
  <c r="CA111" i="12"/>
  <c r="BS111" i="12" s="1"/>
  <c r="BZ111" i="12"/>
  <c r="BY111" i="12"/>
  <c r="BX111" i="12"/>
  <c r="BW111" i="12"/>
  <c r="BV111" i="12"/>
  <c r="BU111" i="12"/>
  <c r="BT111" i="12"/>
  <c r="BQ111" i="12"/>
  <c r="BK111" i="12"/>
  <c r="BM111" i="12" s="1"/>
  <c r="CB110" i="12"/>
  <c r="CA110" i="12"/>
  <c r="BZ110" i="12"/>
  <c r="BY110" i="12"/>
  <c r="BX110" i="12"/>
  <c r="BW110" i="12"/>
  <c r="BV110" i="12"/>
  <c r="BU110" i="12"/>
  <c r="BT110" i="12"/>
  <c r="BS110" i="12"/>
  <c r="BQ110" i="12"/>
  <c r="BK110" i="12"/>
  <c r="BM110" i="12" s="1"/>
  <c r="CB109" i="12"/>
  <c r="CA109" i="12"/>
  <c r="BZ109" i="12"/>
  <c r="BY109" i="12"/>
  <c r="BX109" i="12"/>
  <c r="BW109" i="12"/>
  <c r="BV109" i="12"/>
  <c r="BU109" i="12"/>
  <c r="BT109" i="12"/>
  <c r="BS109" i="12"/>
  <c r="BQ109" i="12"/>
  <c r="BK109" i="12"/>
  <c r="CB108" i="12"/>
  <c r="CA108" i="12"/>
  <c r="BZ108" i="12"/>
  <c r="BY108" i="12"/>
  <c r="BX108" i="12"/>
  <c r="BW108" i="12"/>
  <c r="BV108" i="12"/>
  <c r="BU108" i="12"/>
  <c r="BT108" i="12"/>
  <c r="BS108" i="12"/>
  <c r="BQ108" i="12"/>
  <c r="BK108" i="12"/>
  <c r="BM108" i="12" s="1"/>
  <c r="CB107" i="12"/>
  <c r="CA107" i="12"/>
  <c r="BZ107" i="12"/>
  <c r="BY107" i="12"/>
  <c r="BX107" i="12"/>
  <c r="BW107" i="12"/>
  <c r="BV107" i="12"/>
  <c r="BU107" i="12"/>
  <c r="BT107" i="12"/>
  <c r="BS107" i="12"/>
  <c r="BQ107" i="12"/>
  <c r="BK107" i="12"/>
  <c r="BM107" i="12" s="1"/>
  <c r="CB106" i="12"/>
  <c r="CA106" i="12"/>
  <c r="BZ106" i="12"/>
  <c r="BY106" i="12"/>
  <c r="BX106" i="12"/>
  <c r="BW106" i="12"/>
  <c r="BV106" i="12"/>
  <c r="BU106" i="12"/>
  <c r="BT106" i="12"/>
  <c r="BS106" i="12"/>
  <c r="BQ106" i="12"/>
  <c r="BK106" i="12"/>
  <c r="BL106" i="12" s="1"/>
  <c r="CB105" i="12"/>
  <c r="CA105" i="12"/>
  <c r="BZ105" i="12"/>
  <c r="BY105" i="12"/>
  <c r="BX105" i="12"/>
  <c r="BW105" i="12"/>
  <c r="BV105" i="12"/>
  <c r="BU105" i="12"/>
  <c r="BT105" i="12"/>
  <c r="BS105" i="12"/>
  <c r="BQ105" i="12"/>
  <c r="BK105" i="12"/>
  <c r="CB104" i="12"/>
  <c r="CA104" i="12"/>
  <c r="BZ104" i="12"/>
  <c r="BY104" i="12"/>
  <c r="BX104" i="12"/>
  <c r="BW104" i="12"/>
  <c r="BV104" i="12"/>
  <c r="BU104" i="12"/>
  <c r="BT104" i="12"/>
  <c r="BS104" i="12"/>
  <c r="BQ104" i="12"/>
  <c r="BK104" i="12"/>
  <c r="BM104" i="12" s="1"/>
  <c r="CB103" i="12"/>
  <c r="CA103" i="12"/>
  <c r="BZ103" i="12"/>
  <c r="BY103" i="12"/>
  <c r="BX103" i="12"/>
  <c r="BW103" i="12"/>
  <c r="BV103" i="12"/>
  <c r="BU103" i="12"/>
  <c r="BT103" i="12"/>
  <c r="BS103" i="12"/>
  <c r="BQ103" i="12"/>
  <c r="BK103" i="12"/>
  <c r="BL103" i="12" s="1"/>
  <c r="CB102" i="12"/>
  <c r="CA102" i="12"/>
  <c r="BZ102" i="12"/>
  <c r="BY102" i="12"/>
  <c r="BX102" i="12"/>
  <c r="BW102" i="12"/>
  <c r="BV102" i="12"/>
  <c r="BU102" i="12"/>
  <c r="BT102" i="12"/>
  <c r="BS102" i="12"/>
  <c r="BQ102" i="12"/>
  <c r="BK102" i="12"/>
  <c r="BM102" i="12" s="1"/>
  <c r="CB101" i="12"/>
  <c r="CA101" i="12"/>
  <c r="BZ101" i="12"/>
  <c r="BY101" i="12"/>
  <c r="BX101" i="12"/>
  <c r="BW101" i="12"/>
  <c r="BV101" i="12"/>
  <c r="BU101" i="12"/>
  <c r="BT101" i="12"/>
  <c r="BS101" i="12"/>
  <c r="BQ101" i="12"/>
  <c r="BK101" i="12"/>
  <c r="BM101" i="12" s="1"/>
  <c r="CB100" i="12"/>
  <c r="CA100" i="12"/>
  <c r="BZ100" i="12"/>
  <c r="BY100" i="12"/>
  <c r="BX100" i="12"/>
  <c r="BW100" i="12"/>
  <c r="BV100" i="12"/>
  <c r="BU100" i="12"/>
  <c r="BT100" i="12"/>
  <c r="BS100" i="12"/>
  <c r="BQ100" i="12"/>
  <c r="BK100" i="12"/>
  <c r="BM100" i="12" s="1"/>
  <c r="CB99" i="12"/>
  <c r="CA99" i="12"/>
  <c r="BZ99" i="12"/>
  <c r="BY99" i="12"/>
  <c r="BX99" i="12"/>
  <c r="BW99" i="12"/>
  <c r="BV99" i="12"/>
  <c r="BU99" i="12"/>
  <c r="BT99" i="12"/>
  <c r="BS99" i="12"/>
  <c r="BQ99" i="12"/>
  <c r="BK99" i="12"/>
  <c r="BL99" i="12" s="1"/>
  <c r="CB98" i="12"/>
  <c r="CA98" i="12"/>
  <c r="BZ98" i="12"/>
  <c r="BY98" i="12"/>
  <c r="BX98" i="12"/>
  <c r="BW98" i="12"/>
  <c r="BV98" i="12"/>
  <c r="BU98" i="12"/>
  <c r="BT98" i="12"/>
  <c r="BS98" i="12"/>
  <c r="BQ98" i="12"/>
  <c r="BK98" i="12"/>
  <c r="BM98" i="12" s="1"/>
  <c r="CB97" i="12"/>
  <c r="CA97" i="12"/>
  <c r="BZ97" i="12"/>
  <c r="BY97" i="12"/>
  <c r="BX97" i="12"/>
  <c r="BW97" i="12"/>
  <c r="BV97" i="12"/>
  <c r="BU97" i="12"/>
  <c r="BT97" i="12"/>
  <c r="BS97" i="12"/>
  <c r="BQ97" i="12"/>
  <c r="BK97" i="12"/>
  <c r="CB96" i="12"/>
  <c r="CA96" i="12"/>
  <c r="BZ96" i="12"/>
  <c r="BY96" i="12"/>
  <c r="BX96" i="12"/>
  <c r="BW96" i="12"/>
  <c r="BV96" i="12"/>
  <c r="BU96" i="12"/>
  <c r="BT96" i="12"/>
  <c r="BS96" i="12"/>
  <c r="BQ96" i="12"/>
  <c r="BK96" i="12"/>
  <c r="BM96" i="12" s="1"/>
  <c r="CB95" i="12"/>
  <c r="CA95" i="12"/>
  <c r="BZ95" i="12"/>
  <c r="BY95" i="12"/>
  <c r="BX95" i="12"/>
  <c r="BW95" i="12"/>
  <c r="BV95" i="12"/>
  <c r="BU95" i="12"/>
  <c r="BT95" i="12"/>
  <c r="BS95" i="12"/>
  <c r="BQ95" i="12"/>
  <c r="BK95" i="12"/>
  <c r="CB94" i="12"/>
  <c r="CA94" i="12"/>
  <c r="BZ94" i="12"/>
  <c r="BY94" i="12"/>
  <c r="BX94" i="12"/>
  <c r="BW94" i="12"/>
  <c r="BV94" i="12"/>
  <c r="BU94" i="12"/>
  <c r="BT94" i="12"/>
  <c r="BS94" i="12"/>
  <c r="BQ94" i="12"/>
  <c r="BK94" i="12"/>
  <c r="BM94" i="12" s="1"/>
  <c r="CB93" i="12"/>
  <c r="CA93" i="12"/>
  <c r="BZ93" i="12"/>
  <c r="BY93" i="12"/>
  <c r="BX93" i="12"/>
  <c r="BW93" i="12"/>
  <c r="BV93" i="12"/>
  <c r="BU93" i="12"/>
  <c r="BT93" i="12"/>
  <c r="BS93" i="12"/>
  <c r="BQ93" i="12"/>
  <c r="BK93" i="12"/>
  <c r="BL93" i="12" s="1"/>
  <c r="CB92" i="12"/>
  <c r="CA92" i="12"/>
  <c r="BZ92" i="12"/>
  <c r="BY92" i="12"/>
  <c r="BX92" i="12"/>
  <c r="BW92" i="12"/>
  <c r="BV92" i="12"/>
  <c r="BU92" i="12"/>
  <c r="BT92" i="12"/>
  <c r="BS92" i="12"/>
  <c r="BQ92" i="12"/>
  <c r="BK92" i="12"/>
  <c r="BM92" i="12" s="1"/>
  <c r="CB91" i="12"/>
  <c r="CA91" i="12"/>
  <c r="BZ91" i="12"/>
  <c r="BY91" i="12"/>
  <c r="BX91" i="12"/>
  <c r="BW91" i="12"/>
  <c r="BV91" i="12"/>
  <c r="BU91" i="12"/>
  <c r="BT91" i="12"/>
  <c r="BS91" i="12"/>
  <c r="BQ91" i="12"/>
  <c r="BK91" i="12"/>
  <c r="BL91" i="12" s="1"/>
  <c r="CB90" i="12"/>
  <c r="CA90" i="12"/>
  <c r="BZ90" i="12"/>
  <c r="BY90" i="12"/>
  <c r="BX90" i="12"/>
  <c r="BW90" i="12"/>
  <c r="BV90" i="12"/>
  <c r="BU90" i="12"/>
  <c r="BT90" i="12"/>
  <c r="BS90" i="12"/>
  <c r="BQ90" i="12"/>
  <c r="BK90" i="12"/>
  <c r="BM90" i="12" s="1"/>
  <c r="CB89" i="12"/>
  <c r="CA89" i="12"/>
  <c r="BZ89" i="12"/>
  <c r="BY89" i="12"/>
  <c r="BX89" i="12"/>
  <c r="BW89" i="12"/>
  <c r="BV89" i="12"/>
  <c r="BU89" i="12"/>
  <c r="BT89" i="12"/>
  <c r="BS89" i="12"/>
  <c r="BQ89" i="12"/>
  <c r="BK89" i="12"/>
  <c r="CB88" i="12"/>
  <c r="CA88" i="12"/>
  <c r="BZ88" i="12"/>
  <c r="BY88" i="12"/>
  <c r="BX88" i="12"/>
  <c r="BW88" i="12"/>
  <c r="BV88" i="12"/>
  <c r="BU88" i="12"/>
  <c r="BT88" i="12"/>
  <c r="BS88" i="12"/>
  <c r="BQ88" i="12"/>
  <c r="BK88" i="12"/>
  <c r="BM88" i="12" s="1"/>
  <c r="CB87" i="12"/>
  <c r="CA87" i="12"/>
  <c r="BZ87" i="12"/>
  <c r="BY87" i="12"/>
  <c r="BX87" i="12"/>
  <c r="BW87" i="12"/>
  <c r="BV87" i="12"/>
  <c r="BU87" i="12"/>
  <c r="BT87" i="12"/>
  <c r="BS87" i="12"/>
  <c r="BQ87" i="12"/>
  <c r="BK87" i="12"/>
  <c r="BL87" i="12" s="1"/>
  <c r="CB86" i="12"/>
  <c r="CA86" i="12"/>
  <c r="BZ86" i="12"/>
  <c r="BY86" i="12"/>
  <c r="BX86" i="12"/>
  <c r="BW86" i="12"/>
  <c r="BV86" i="12"/>
  <c r="BU86" i="12"/>
  <c r="BT86" i="12"/>
  <c r="BQ86" i="12"/>
  <c r="BK86" i="12"/>
  <c r="BM86" i="12" s="1"/>
  <c r="CB85" i="12"/>
  <c r="CA85" i="12"/>
  <c r="BZ85" i="12"/>
  <c r="BY85" i="12"/>
  <c r="BX85" i="12"/>
  <c r="BW85" i="12"/>
  <c r="BV85" i="12"/>
  <c r="BU85" i="12"/>
  <c r="BT85" i="12"/>
  <c r="BS85" i="12"/>
  <c r="BQ85" i="12"/>
  <c r="BK85" i="12"/>
  <c r="BM85" i="12" s="1"/>
  <c r="CB84" i="12"/>
  <c r="CA84" i="12"/>
  <c r="BZ84" i="12"/>
  <c r="BY84" i="12"/>
  <c r="BX84" i="12"/>
  <c r="BW84" i="12"/>
  <c r="BV84" i="12"/>
  <c r="BU84" i="12"/>
  <c r="BT84" i="12"/>
  <c r="BS84" i="12"/>
  <c r="BQ84" i="12"/>
  <c r="BK84" i="12"/>
  <c r="BM84" i="12" s="1"/>
  <c r="CB83" i="12"/>
  <c r="CA83" i="12"/>
  <c r="BZ83" i="12"/>
  <c r="BY83" i="12"/>
  <c r="BX83" i="12"/>
  <c r="BW83" i="12"/>
  <c r="BV83" i="12"/>
  <c r="BU83" i="12"/>
  <c r="BT83" i="12"/>
  <c r="BS83" i="12"/>
  <c r="BQ83" i="12"/>
  <c r="BK83" i="12"/>
  <c r="BM83" i="12" s="1"/>
  <c r="CB82" i="12"/>
  <c r="CA82" i="12"/>
  <c r="BZ82" i="12"/>
  <c r="BY82" i="12"/>
  <c r="BX82" i="12"/>
  <c r="BW82" i="12"/>
  <c r="BV82" i="12"/>
  <c r="BU82" i="12"/>
  <c r="BT82" i="12"/>
  <c r="BS82" i="12"/>
  <c r="BQ82" i="12"/>
  <c r="BK82" i="12"/>
  <c r="BL82" i="12" s="1"/>
  <c r="CB81" i="12"/>
  <c r="CA81" i="12"/>
  <c r="BZ81" i="12"/>
  <c r="BY81" i="12"/>
  <c r="BX81" i="12"/>
  <c r="BW81" i="12"/>
  <c r="BV81" i="12"/>
  <c r="BU81" i="12"/>
  <c r="BT81" i="12"/>
  <c r="BS81" i="12"/>
  <c r="BQ81" i="12"/>
  <c r="BK81" i="12"/>
  <c r="CB80" i="12"/>
  <c r="CA80" i="12"/>
  <c r="BZ80" i="12"/>
  <c r="BY80" i="12"/>
  <c r="BX80" i="12"/>
  <c r="BW80" i="12"/>
  <c r="BV80" i="12"/>
  <c r="BU80" i="12"/>
  <c r="BT80" i="12"/>
  <c r="BQ80" i="12"/>
  <c r="BK80" i="12"/>
  <c r="BM80" i="12" s="1"/>
  <c r="CB79" i="12"/>
  <c r="CA79" i="12"/>
  <c r="BZ79" i="12"/>
  <c r="BY79" i="12"/>
  <c r="BX79" i="12"/>
  <c r="BW79" i="12"/>
  <c r="BV79" i="12"/>
  <c r="BU79" i="12"/>
  <c r="BT79" i="12"/>
  <c r="BS79" i="12"/>
  <c r="BQ79" i="12"/>
  <c r="BK79" i="12"/>
  <c r="BL79" i="12" s="1"/>
  <c r="CB78" i="12"/>
  <c r="CA78" i="12"/>
  <c r="BZ78" i="12"/>
  <c r="BY78" i="12"/>
  <c r="BX78" i="12"/>
  <c r="BW78" i="12"/>
  <c r="BV78" i="12"/>
  <c r="BU78" i="12"/>
  <c r="BT78" i="12"/>
  <c r="BS78" i="12"/>
  <c r="BQ78" i="12"/>
  <c r="BK78" i="12"/>
  <c r="BM78" i="12" s="1"/>
  <c r="CB77" i="12"/>
  <c r="CA77" i="12"/>
  <c r="BZ77" i="12"/>
  <c r="BY77" i="12"/>
  <c r="BX77" i="12"/>
  <c r="BW77" i="12"/>
  <c r="BV77" i="12"/>
  <c r="BU77" i="12"/>
  <c r="BT77" i="12"/>
  <c r="BQ77" i="12"/>
  <c r="BK77" i="12"/>
  <c r="BM77" i="12" s="1"/>
  <c r="CB76" i="12"/>
  <c r="CA76" i="12"/>
  <c r="BZ76" i="12"/>
  <c r="BY76" i="12"/>
  <c r="BX76" i="12"/>
  <c r="BW76" i="12"/>
  <c r="BV76" i="12"/>
  <c r="BU76" i="12"/>
  <c r="BT76" i="12"/>
  <c r="BS76" i="12"/>
  <c r="BQ76" i="12"/>
  <c r="BK76" i="12"/>
  <c r="BM76" i="12" s="1"/>
  <c r="CB75" i="12"/>
  <c r="CA75" i="12"/>
  <c r="BZ75" i="12"/>
  <c r="BY75" i="12"/>
  <c r="BX75" i="12"/>
  <c r="BW75" i="12"/>
  <c r="BV75" i="12"/>
  <c r="BU75" i="12"/>
  <c r="BT75" i="12"/>
  <c r="BS75" i="12"/>
  <c r="BQ75" i="12"/>
  <c r="BK75" i="12"/>
  <c r="BM75" i="12" s="1"/>
  <c r="CB74" i="12"/>
  <c r="CA74" i="12"/>
  <c r="BZ74" i="12"/>
  <c r="BY74" i="12"/>
  <c r="BX74" i="12"/>
  <c r="BW74" i="12"/>
  <c r="BV74" i="12"/>
  <c r="BU74" i="12"/>
  <c r="BT74" i="12"/>
  <c r="BQ74" i="12"/>
  <c r="BK74" i="12"/>
  <c r="BM74" i="12" s="1"/>
  <c r="CB73" i="12"/>
  <c r="CA73" i="12"/>
  <c r="BZ73" i="12"/>
  <c r="BY73" i="12"/>
  <c r="BX73" i="12"/>
  <c r="BW73" i="12"/>
  <c r="BV73" i="12"/>
  <c r="BU73" i="12"/>
  <c r="BT73" i="12"/>
  <c r="BS73" i="12"/>
  <c r="BQ73" i="12"/>
  <c r="BK73" i="12"/>
  <c r="CB72" i="12"/>
  <c r="CA72" i="12"/>
  <c r="BZ72" i="12"/>
  <c r="BY72" i="12"/>
  <c r="BX72" i="12"/>
  <c r="BW72" i="12"/>
  <c r="BV72" i="12"/>
  <c r="BU72" i="12"/>
  <c r="BT72" i="12"/>
  <c r="BS72" i="12"/>
  <c r="BQ72" i="12"/>
  <c r="BK72" i="12"/>
  <c r="BM72" i="12" s="1"/>
  <c r="CB71" i="12"/>
  <c r="CA71" i="12"/>
  <c r="BZ71" i="12"/>
  <c r="BY71" i="12"/>
  <c r="BX71" i="12"/>
  <c r="BW71" i="12"/>
  <c r="BV71" i="12"/>
  <c r="BU71" i="12"/>
  <c r="BT71" i="12"/>
  <c r="BS71" i="12"/>
  <c r="BQ71" i="12"/>
  <c r="BK71" i="12"/>
  <c r="BL71" i="12" s="1"/>
  <c r="CB70" i="12"/>
  <c r="CA70" i="12"/>
  <c r="BZ70" i="12"/>
  <c r="BY70" i="12"/>
  <c r="BX70" i="12"/>
  <c r="BW70" i="12"/>
  <c r="BV70" i="12"/>
  <c r="BU70" i="12"/>
  <c r="BT70" i="12"/>
  <c r="BS70" i="12"/>
  <c r="BQ70" i="12"/>
  <c r="BK70" i="12"/>
  <c r="BM70" i="12" s="1"/>
  <c r="CB69" i="12"/>
  <c r="CA69" i="12"/>
  <c r="BZ69" i="12"/>
  <c r="BY69" i="12"/>
  <c r="BX69" i="12"/>
  <c r="BW69" i="12"/>
  <c r="BV69" i="12"/>
  <c r="BU69" i="12"/>
  <c r="BT69" i="12"/>
  <c r="BS69" i="12"/>
  <c r="BQ69" i="12"/>
  <c r="BK69" i="12"/>
  <c r="BL69" i="12" s="1"/>
  <c r="CB68" i="12"/>
  <c r="CA68" i="12"/>
  <c r="BZ68" i="12"/>
  <c r="BY68" i="12"/>
  <c r="BX68" i="12"/>
  <c r="BW68" i="12"/>
  <c r="BV68" i="12"/>
  <c r="BU68" i="12"/>
  <c r="BT68" i="12"/>
  <c r="BQ68" i="12"/>
  <c r="BK68" i="12"/>
  <c r="BM68" i="12" s="1"/>
  <c r="CB67" i="12"/>
  <c r="CA67" i="12"/>
  <c r="BZ67" i="12"/>
  <c r="BY67" i="12"/>
  <c r="BX67" i="12"/>
  <c r="BW67" i="12"/>
  <c r="BV67" i="12"/>
  <c r="BU67" i="12"/>
  <c r="BT67" i="12"/>
  <c r="BS67" i="12"/>
  <c r="BQ67" i="12"/>
  <c r="BK67" i="12"/>
  <c r="BM67" i="12" s="1"/>
  <c r="CB66" i="12"/>
  <c r="CA66" i="12"/>
  <c r="BZ66" i="12"/>
  <c r="BY66" i="12"/>
  <c r="BX66" i="12"/>
  <c r="BW66" i="12"/>
  <c r="BV66" i="12"/>
  <c r="BU66" i="12"/>
  <c r="BT66" i="12"/>
  <c r="BQ66" i="12"/>
  <c r="BK66" i="12"/>
  <c r="CB65" i="12"/>
  <c r="CA65" i="12"/>
  <c r="BZ65" i="12"/>
  <c r="BY65" i="12"/>
  <c r="BX65" i="12"/>
  <c r="BW65" i="12"/>
  <c r="BV65" i="12"/>
  <c r="BU65" i="12"/>
  <c r="BT65" i="12"/>
  <c r="BS65" i="12"/>
  <c r="BQ65" i="12"/>
  <c r="BK65" i="12"/>
  <c r="CB64" i="12"/>
  <c r="CA64" i="12"/>
  <c r="BZ64" i="12"/>
  <c r="BY64" i="12"/>
  <c r="BX64" i="12"/>
  <c r="BW64" i="12"/>
  <c r="BV64" i="12"/>
  <c r="BU64" i="12"/>
  <c r="BT64" i="12"/>
  <c r="BS64" i="12"/>
  <c r="BQ64" i="12"/>
  <c r="BK64" i="12"/>
  <c r="BM64" i="12" s="1"/>
  <c r="CB63" i="12"/>
  <c r="CA63" i="12"/>
  <c r="BZ63" i="12"/>
  <c r="BY63" i="12"/>
  <c r="BX63" i="12"/>
  <c r="BW63" i="12"/>
  <c r="BV63" i="12"/>
  <c r="BU63" i="12"/>
  <c r="BT63" i="12"/>
  <c r="BS63" i="12"/>
  <c r="BQ63" i="12"/>
  <c r="BK63" i="12"/>
  <c r="BL63" i="12" s="1"/>
  <c r="CB62" i="12"/>
  <c r="CA62" i="12"/>
  <c r="BZ62" i="12"/>
  <c r="BY62" i="12"/>
  <c r="BX62" i="12"/>
  <c r="BW62" i="12"/>
  <c r="BV62" i="12"/>
  <c r="BU62" i="12"/>
  <c r="BT62" i="12"/>
  <c r="BS62" i="12"/>
  <c r="BQ62" i="12"/>
  <c r="BK62" i="12"/>
  <c r="BM62" i="12" s="1"/>
  <c r="CB61" i="12"/>
  <c r="CA61" i="12"/>
  <c r="BZ61" i="12"/>
  <c r="BY61" i="12"/>
  <c r="BX61" i="12"/>
  <c r="BW61" i="12"/>
  <c r="BV61" i="12"/>
  <c r="BU61" i="12"/>
  <c r="BT61" i="12"/>
  <c r="BS61" i="12"/>
  <c r="BQ61" i="12"/>
  <c r="BK61" i="12"/>
  <c r="BL61" i="12" s="1"/>
  <c r="CB60" i="12"/>
  <c r="CA60" i="12"/>
  <c r="BZ60" i="12"/>
  <c r="BY60" i="12"/>
  <c r="BX60" i="12"/>
  <c r="BW60" i="12"/>
  <c r="BV60" i="12"/>
  <c r="BU60" i="12"/>
  <c r="BT60" i="12"/>
  <c r="BS60" i="12"/>
  <c r="BQ60" i="12"/>
  <c r="BK60" i="12"/>
  <c r="BM60" i="12" s="1"/>
  <c r="CB59" i="12"/>
  <c r="CA59" i="12"/>
  <c r="BZ59" i="12"/>
  <c r="BY59" i="12"/>
  <c r="BX59" i="12"/>
  <c r="BW59" i="12"/>
  <c r="BV59" i="12"/>
  <c r="BU59" i="12"/>
  <c r="BT59" i="12"/>
  <c r="BS59" i="12"/>
  <c r="BQ59" i="12"/>
  <c r="BK59" i="12"/>
  <c r="BL59" i="12" s="1"/>
  <c r="CB58" i="12"/>
  <c r="CA58" i="12"/>
  <c r="BZ58" i="12"/>
  <c r="BY58" i="12"/>
  <c r="BX58" i="12"/>
  <c r="BW58" i="12"/>
  <c r="BV58" i="12"/>
  <c r="BU58" i="12"/>
  <c r="BT58" i="12"/>
  <c r="BS58" i="12"/>
  <c r="BQ58" i="12"/>
  <c r="BK58" i="12"/>
  <c r="BM58" i="12" s="1"/>
  <c r="CB57" i="12"/>
  <c r="CA57" i="12"/>
  <c r="BZ57" i="12"/>
  <c r="BY57" i="12"/>
  <c r="BX57" i="12"/>
  <c r="BW57" i="12"/>
  <c r="BV57" i="12"/>
  <c r="BU57" i="12"/>
  <c r="BT57" i="12"/>
  <c r="BQ57" i="12"/>
  <c r="BK57" i="12"/>
  <c r="CB56" i="12"/>
  <c r="CA56" i="12"/>
  <c r="BZ56" i="12"/>
  <c r="BY56" i="12"/>
  <c r="BX56" i="12"/>
  <c r="BW56" i="12"/>
  <c r="BV56" i="12"/>
  <c r="BU56" i="12"/>
  <c r="BT56" i="12"/>
  <c r="BS56" i="12"/>
  <c r="BQ56" i="12"/>
  <c r="BK56" i="12"/>
  <c r="BM56" i="12" s="1"/>
  <c r="CB55" i="12"/>
  <c r="CA55" i="12"/>
  <c r="BZ55" i="12"/>
  <c r="BY55" i="12"/>
  <c r="BX55" i="12"/>
  <c r="BW55" i="12"/>
  <c r="BV55" i="12"/>
  <c r="BU55" i="12"/>
  <c r="BT55" i="12"/>
  <c r="BS55" i="12"/>
  <c r="BQ55" i="12"/>
  <c r="BK55" i="12"/>
  <c r="BM55" i="12" s="1"/>
  <c r="CB54" i="12"/>
  <c r="CA54" i="12"/>
  <c r="BZ54" i="12"/>
  <c r="BY54" i="12"/>
  <c r="BX54" i="12"/>
  <c r="BW54" i="12"/>
  <c r="BV54" i="12"/>
  <c r="BU54" i="12"/>
  <c r="BT54" i="12"/>
  <c r="BS54" i="12"/>
  <c r="BQ54" i="12"/>
  <c r="BK54" i="12"/>
  <c r="BM54" i="12" s="1"/>
  <c r="CB53" i="12"/>
  <c r="CA53" i="12"/>
  <c r="BZ53" i="12"/>
  <c r="BY53" i="12"/>
  <c r="BX53" i="12"/>
  <c r="BW53" i="12"/>
  <c r="BV53" i="12"/>
  <c r="BU53" i="12"/>
  <c r="BT53" i="12"/>
  <c r="BS53" i="12"/>
  <c r="BQ53" i="12"/>
  <c r="BK53" i="12"/>
  <c r="BL53" i="12" s="1"/>
  <c r="CB52" i="12"/>
  <c r="CA52" i="12"/>
  <c r="BZ52" i="12"/>
  <c r="BY52" i="12"/>
  <c r="BX52" i="12"/>
  <c r="BW52" i="12"/>
  <c r="BV52" i="12"/>
  <c r="BU52" i="12"/>
  <c r="BT52" i="12"/>
  <c r="BS52" i="12"/>
  <c r="BQ52" i="12"/>
  <c r="BK52" i="12"/>
  <c r="BM52" i="12" s="1"/>
  <c r="CB51" i="12"/>
  <c r="CA51" i="12"/>
  <c r="BS51" i="12" s="1"/>
  <c r="BZ51" i="12"/>
  <c r="BY51" i="12"/>
  <c r="BX51" i="12"/>
  <c r="BW51" i="12"/>
  <c r="BV51" i="12"/>
  <c r="BU51" i="12"/>
  <c r="BT51" i="12"/>
  <c r="BQ51" i="12"/>
  <c r="BK51" i="12"/>
  <c r="BL51" i="12" s="1"/>
  <c r="CB50" i="12"/>
  <c r="CA50" i="12"/>
  <c r="BZ50" i="12"/>
  <c r="BY50" i="12"/>
  <c r="BX50" i="12"/>
  <c r="BW50" i="12"/>
  <c r="BV50" i="12"/>
  <c r="BU50" i="12"/>
  <c r="BT50" i="12"/>
  <c r="BS50" i="12"/>
  <c r="BQ50" i="12"/>
  <c r="BK50" i="12"/>
  <c r="BM50" i="12" s="1"/>
  <c r="CB49" i="12"/>
  <c r="CA49" i="12"/>
  <c r="BZ49" i="12"/>
  <c r="BY49" i="12"/>
  <c r="BX49" i="12"/>
  <c r="BW49" i="12"/>
  <c r="BV49" i="12"/>
  <c r="BU49" i="12"/>
  <c r="BT49" i="12"/>
  <c r="BS49" i="12"/>
  <c r="BQ49" i="12"/>
  <c r="BK49" i="12"/>
  <c r="CB48" i="12"/>
  <c r="CA48" i="12"/>
  <c r="BZ48" i="12"/>
  <c r="BY48" i="12"/>
  <c r="BX48" i="12"/>
  <c r="BW48" i="12"/>
  <c r="BV48" i="12"/>
  <c r="BU48" i="12"/>
  <c r="BT48" i="12"/>
  <c r="BQ48" i="12"/>
  <c r="BK48" i="12"/>
  <c r="BM48" i="12" s="1"/>
  <c r="CB47" i="12"/>
  <c r="CA47" i="12"/>
  <c r="BZ47" i="12"/>
  <c r="BY47" i="12"/>
  <c r="BX47" i="12"/>
  <c r="BW47" i="12"/>
  <c r="BV47" i="12"/>
  <c r="BU47" i="12"/>
  <c r="BT47" i="12"/>
  <c r="BS47" i="12"/>
  <c r="BQ47" i="12"/>
  <c r="BK47" i="12"/>
  <c r="BM47" i="12" s="1"/>
  <c r="CB46" i="12"/>
  <c r="CA46" i="12"/>
  <c r="BZ46" i="12"/>
  <c r="BY46" i="12"/>
  <c r="BX46" i="12"/>
  <c r="BW46" i="12"/>
  <c r="BV46" i="12"/>
  <c r="BU46" i="12"/>
  <c r="BT46" i="12"/>
  <c r="BS46" i="12"/>
  <c r="BQ46" i="12"/>
  <c r="BK46" i="12"/>
  <c r="BL46" i="12" s="1"/>
  <c r="CB45" i="12"/>
  <c r="CA45" i="12"/>
  <c r="BZ45" i="12"/>
  <c r="BY45" i="12"/>
  <c r="BX45" i="12"/>
  <c r="BW45" i="12"/>
  <c r="BV45" i="12"/>
  <c r="BU45" i="12"/>
  <c r="BT45" i="12"/>
  <c r="BS45" i="12"/>
  <c r="BQ45" i="12"/>
  <c r="BK45" i="12"/>
  <c r="CB44" i="12"/>
  <c r="CA44" i="12"/>
  <c r="BZ44" i="12"/>
  <c r="BY44" i="12"/>
  <c r="BX44" i="12"/>
  <c r="BW44" i="12"/>
  <c r="BV44" i="12"/>
  <c r="BU44" i="12"/>
  <c r="BT44" i="12"/>
  <c r="BS44" i="12"/>
  <c r="BQ44" i="12"/>
  <c r="BK44" i="12"/>
  <c r="CB43" i="12"/>
  <c r="CA43" i="12"/>
  <c r="BS43" i="12" s="1"/>
  <c r="BZ43" i="12"/>
  <c r="BY43" i="12"/>
  <c r="BX43" i="12"/>
  <c r="BW43" i="12"/>
  <c r="BV43" i="12"/>
  <c r="BU43" i="12"/>
  <c r="BT43" i="12"/>
  <c r="BQ43" i="12"/>
  <c r="BK43" i="12"/>
  <c r="BM43" i="12" s="1"/>
  <c r="CB42" i="12"/>
  <c r="CA42" i="12"/>
  <c r="BZ42" i="12"/>
  <c r="BY42" i="12"/>
  <c r="BX42" i="12"/>
  <c r="BW42" i="12"/>
  <c r="BV42" i="12"/>
  <c r="BU42" i="12"/>
  <c r="BT42" i="12"/>
  <c r="BS42" i="12"/>
  <c r="BQ42" i="12"/>
  <c r="BK42" i="12"/>
  <c r="BL42" i="12" s="1"/>
  <c r="CB41" i="12"/>
  <c r="CA41" i="12"/>
  <c r="BZ41" i="12"/>
  <c r="BY41" i="12"/>
  <c r="BX41" i="12"/>
  <c r="BW41" i="12"/>
  <c r="BV41" i="12"/>
  <c r="BU41" i="12"/>
  <c r="BT41" i="12"/>
  <c r="BS41" i="12"/>
  <c r="BQ41" i="12"/>
  <c r="BK41" i="12"/>
  <c r="BM41" i="12" s="1"/>
  <c r="CB40" i="12"/>
  <c r="CA40" i="12"/>
  <c r="BZ40" i="12"/>
  <c r="BY40" i="12"/>
  <c r="BX40" i="12"/>
  <c r="BW40" i="12"/>
  <c r="BV40" i="12"/>
  <c r="BU40" i="12"/>
  <c r="BT40" i="12"/>
  <c r="BQ40" i="12"/>
  <c r="BK40" i="12"/>
  <c r="BM40" i="12" s="1"/>
  <c r="CB39" i="12"/>
  <c r="CA39" i="12"/>
  <c r="BZ39" i="12"/>
  <c r="BY39" i="12"/>
  <c r="BX39" i="12"/>
  <c r="BW39" i="12"/>
  <c r="BV39" i="12"/>
  <c r="BU39" i="12"/>
  <c r="BT39" i="12"/>
  <c r="BS39" i="12"/>
  <c r="BQ39" i="12"/>
  <c r="BK39" i="12"/>
  <c r="CB38" i="12"/>
  <c r="CA38" i="12"/>
  <c r="BZ38" i="12"/>
  <c r="BY38" i="12"/>
  <c r="BX38" i="12"/>
  <c r="BW38" i="12"/>
  <c r="BV38" i="12"/>
  <c r="BU38" i="12"/>
  <c r="BT38" i="12"/>
  <c r="BS38" i="12"/>
  <c r="BQ38" i="12"/>
  <c r="BK38" i="12"/>
  <c r="BL38" i="12" s="1"/>
  <c r="CB37" i="12"/>
  <c r="CA37" i="12"/>
  <c r="BZ37" i="12"/>
  <c r="BY37" i="12"/>
  <c r="BX37" i="12"/>
  <c r="BW37" i="12"/>
  <c r="BV37" i="12"/>
  <c r="BU37" i="12"/>
  <c r="BT37" i="12"/>
  <c r="BS37" i="12"/>
  <c r="BQ37" i="12"/>
  <c r="BK37" i="12"/>
  <c r="BM37" i="12" s="1"/>
  <c r="CB36" i="12"/>
  <c r="CA36" i="12"/>
  <c r="BZ36" i="12"/>
  <c r="BY36" i="12"/>
  <c r="BX36" i="12"/>
  <c r="BW36" i="12"/>
  <c r="BV36" i="12"/>
  <c r="BU36" i="12"/>
  <c r="BT36" i="12"/>
  <c r="BS36" i="12"/>
  <c r="BQ36" i="12"/>
  <c r="BK36" i="12"/>
  <c r="CB35" i="12"/>
  <c r="CA35" i="12"/>
  <c r="BZ35" i="12"/>
  <c r="BY35" i="12"/>
  <c r="BX35" i="12"/>
  <c r="BW35" i="12"/>
  <c r="BV35" i="12"/>
  <c r="BU35" i="12"/>
  <c r="BT35" i="12"/>
  <c r="BS35" i="12"/>
  <c r="BQ35" i="12"/>
  <c r="BK35" i="12"/>
  <c r="BL35" i="12" s="1"/>
  <c r="CB34" i="12"/>
  <c r="CA34" i="12"/>
  <c r="BZ34" i="12"/>
  <c r="BY34" i="12"/>
  <c r="BX34" i="12"/>
  <c r="BW34" i="12"/>
  <c r="BV34" i="12"/>
  <c r="BU34" i="12"/>
  <c r="BT34" i="12"/>
  <c r="BS34" i="12"/>
  <c r="BQ34" i="12"/>
  <c r="BK34" i="12"/>
  <c r="CB33" i="12"/>
  <c r="CA33" i="12"/>
  <c r="BZ33" i="12"/>
  <c r="BY33" i="12"/>
  <c r="BX33" i="12"/>
  <c r="BW33" i="12"/>
  <c r="BV33" i="12"/>
  <c r="BU33" i="12"/>
  <c r="BT33" i="12"/>
  <c r="BQ33" i="12"/>
  <c r="BK33" i="12"/>
  <c r="BM33" i="12" s="1"/>
  <c r="CB32" i="12"/>
  <c r="CA32" i="12"/>
  <c r="BZ32" i="12"/>
  <c r="BY32" i="12"/>
  <c r="BX32" i="12"/>
  <c r="BW32" i="12"/>
  <c r="BV32" i="12"/>
  <c r="BU32" i="12"/>
  <c r="BT32" i="12"/>
  <c r="BS32" i="12"/>
  <c r="BQ32" i="12"/>
  <c r="BK32" i="12"/>
  <c r="BL32" i="12" s="1"/>
  <c r="CB31" i="12"/>
  <c r="CA31" i="12"/>
  <c r="BZ31" i="12"/>
  <c r="BY31" i="12"/>
  <c r="BX31" i="12"/>
  <c r="BW31" i="12"/>
  <c r="BV31" i="12"/>
  <c r="BU31" i="12"/>
  <c r="BT31" i="12"/>
  <c r="BS31" i="12"/>
  <c r="BQ31" i="12"/>
  <c r="BK31" i="12"/>
  <c r="BL31" i="12" s="1"/>
  <c r="CB30" i="12"/>
  <c r="CA30" i="12"/>
  <c r="BZ30" i="12"/>
  <c r="BY30" i="12"/>
  <c r="BX30" i="12"/>
  <c r="BW30" i="12"/>
  <c r="BV30" i="12"/>
  <c r="BU30" i="12"/>
  <c r="BT30" i="12"/>
  <c r="BS30" i="12"/>
  <c r="BQ30" i="12"/>
  <c r="BK30" i="12"/>
  <c r="BM30" i="12" s="1"/>
  <c r="CB29" i="12"/>
  <c r="CA29" i="12"/>
  <c r="BS29" i="12" s="1"/>
  <c r="BZ29" i="12"/>
  <c r="BY29" i="12"/>
  <c r="BX29" i="12"/>
  <c r="BW29" i="12"/>
  <c r="BV29" i="12"/>
  <c r="BU29" i="12"/>
  <c r="BT29" i="12"/>
  <c r="BQ29" i="12"/>
  <c r="BK29" i="12"/>
  <c r="CB28" i="12"/>
  <c r="CA28" i="12"/>
  <c r="BZ28" i="12"/>
  <c r="BY28" i="12"/>
  <c r="BX28" i="12"/>
  <c r="BW28" i="12"/>
  <c r="BV28" i="12"/>
  <c r="BU28" i="12"/>
  <c r="BT28" i="12"/>
  <c r="BS28" i="12"/>
  <c r="BQ28" i="12"/>
  <c r="BK28" i="12"/>
  <c r="CB27" i="12"/>
  <c r="CA27" i="12"/>
  <c r="BZ27" i="12"/>
  <c r="BY27" i="12"/>
  <c r="BX27" i="12"/>
  <c r="BW27" i="12"/>
  <c r="BV27" i="12"/>
  <c r="BU27" i="12"/>
  <c r="BT27" i="12"/>
  <c r="BS27" i="12"/>
  <c r="BQ27" i="12"/>
  <c r="BK27" i="12"/>
  <c r="BM27" i="12" s="1"/>
  <c r="CB26" i="12"/>
  <c r="CA26" i="12"/>
  <c r="BZ26" i="12"/>
  <c r="BY26" i="12"/>
  <c r="BX26" i="12"/>
  <c r="BW26" i="12"/>
  <c r="BV26" i="12"/>
  <c r="BU26" i="12"/>
  <c r="BT26" i="12"/>
  <c r="BS26" i="12"/>
  <c r="BQ26" i="12"/>
  <c r="BK26" i="12"/>
  <c r="BL26" i="12" s="1"/>
  <c r="CB25" i="12"/>
  <c r="CA25" i="12"/>
  <c r="BZ25" i="12"/>
  <c r="BY25" i="12"/>
  <c r="BX25" i="12"/>
  <c r="BW25" i="12"/>
  <c r="BV25" i="12"/>
  <c r="BU25" i="12"/>
  <c r="BT25" i="12"/>
  <c r="BS25" i="12"/>
  <c r="BQ25" i="12"/>
  <c r="BK25" i="12"/>
  <c r="BM25" i="12" s="1"/>
  <c r="CB24" i="12"/>
  <c r="CA24" i="12"/>
  <c r="BZ24" i="12"/>
  <c r="BY24" i="12"/>
  <c r="BX24" i="12"/>
  <c r="BW24" i="12"/>
  <c r="BV24" i="12"/>
  <c r="BU24" i="12"/>
  <c r="BT24" i="12"/>
  <c r="BQ24" i="12"/>
  <c r="BK24" i="12"/>
  <c r="BM24" i="12" s="1"/>
  <c r="CB23" i="12"/>
  <c r="CA23" i="12"/>
  <c r="BZ23" i="12"/>
  <c r="BY23" i="12"/>
  <c r="BX23" i="12"/>
  <c r="BW23" i="12"/>
  <c r="BV23" i="12"/>
  <c r="BU23" i="12"/>
  <c r="BT23" i="12"/>
  <c r="BS23" i="12"/>
  <c r="BQ23" i="12"/>
  <c r="BK23" i="12"/>
  <c r="BL23" i="12" s="1"/>
  <c r="CB22" i="12"/>
  <c r="CA22" i="12"/>
  <c r="BZ22" i="12"/>
  <c r="BY22" i="12"/>
  <c r="BX22" i="12"/>
  <c r="BW22" i="12"/>
  <c r="BV22" i="12"/>
  <c r="BU22" i="12"/>
  <c r="BT22" i="12"/>
  <c r="BS22" i="12"/>
  <c r="BQ22" i="12"/>
  <c r="BK22" i="12"/>
  <c r="BM22" i="12" s="1"/>
  <c r="CB21" i="12"/>
  <c r="CA21" i="12"/>
  <c r="BZ21" i="12"/>
  <c r="BY21" i="12"/>
  <c r="BX21" i="12"/>
  <c r="BW21" i="12"/>
  <c r="BV21" i="12"/>
  <c r="BU21" i="12"/>
  <c r="BT21" i="12"/>
  <c r="BS21" i="12"/>
  <c r="BQ21" i="12"/>
  <c r="BK21" i="12"/>
  <c r="BM21" i="12" s="1"/>
  <c r="CB20" i="12"/>
  <c r="CA20" i="12"/>
  <c r="BZ20" i="12"/>
  <c r="BY20" i="12"/>
  <c r="BX20" i="12"/>
  <c r="BW20" i="12"/>
  <c r="BV20" i="12"/>
  <c r="BU20" i="12"/>
  <c r="BT20" i="12"/>
  <c r="BQ20" i="12"/>
  <c r="BK20" i="12"/>
  <c r="CB19" i="12"/>
  <c r="CA19" i="12"/>
  <c r="BZ19" i="12"/>
  <c r="BY19" i="12"/>
  <c r="BX19" i="12"/>
  <c r="BW19" i="12"/>
  <c r="BV19" i="12"/>
  <c r="BU19" i="12"/>
  <c r="BT19" i="12"/>
  <c r="BS19" i="12"/>
  <c r="BQ19" i="12"/>
  <c r="BK19" i="12"/>
  <c r="BL19" i="12" s="1"/>
  <c r="CB18" i="12"/>
  <c r="CA18" i="12"/>
  <c r="BZ18" i="12"/>
  <c r="BY18" i="12"/>
  <c r="BX18" i="12"/>
  <c r="BW18" i="12"/>
  <c r="BV18" i="12"/>
  <c r="BU18" i="12"/>
  <c r="BT18" i="12"/>
  <c r="BQ18" i="12"/>
  <c r="BK18" i="12"/>
  <c r="BL18" i="12" s="1"/>
  <c r="CB17" i="12"/>
  <c r="CA17" i="12"/>
  <c r="BZ17" i="12"/>
  <c r="BY17" i="12"/>
  <c r="BX17" i="12"/>
  <c r="BW17" i="12"/>
  <c r="BV17" i="12"/>
  <c r="BU17" i="12"/>
  <c r="BT17" i="12"/>
  <c r="BS17" i="12"/>
  <c r="BQ17" i="12"/>
  <c r="BK17" i="12"/>
  <c r="BL17" i="12" s="1"/>
  <c r="CB16" i="12"/>
  <c r="CA16" i="12"/>
  <c r="BZ16" i="12"/>
  <c r="BY16" i="12"/>
  <c r="BX16" i="12"/>
  <c r="BW16" i="12"/>
  <c r="BV16" i="12"/>
  <c r="BU16" i="12"/>
  <c r="BT16" i="12"/>
  <c r="BS16" i="12"/>
  <c r="BQ16" i="12"/>
  <c r="BK16" i="12"/>
  <c r="BM16" i="12" s="1"/>
  <c r="CB14" i="12"/>
  <c r="CA14" i="12"/>
  <c r="BZ14" i="12"/>
  <c r="BY14" i="12"/>
  <c r="BX14" i="12"/>
  <c r="BW14" i="12"/>
  <c r="BV14" i="12"/>
  <c r="BU14" i="12"/>
  <c r="BT14" i="12"/>
  <c r="BS14" i="12"/>
  <c r="BQ14" i="12"/>
  <c r="BK14" i="12"/>
  <c r="BM14" i="12" s="1"/>
  <c r="CB13" i="12"/>
  <c r="CA13" i="12"/>
  <c r="BS13" i="12" s="1"/>
  <c r="BZ13" i="12"/>
  <c r="BY13" i="12"/>
  <c r="BX13" i="12"/>
  <c r="BW13" i="12"/>
  <c r="BV13" i="12"/>
  <c r="BU13" i="12"/>
  <c r="BT13" i="12"/>
  <c r="BQ13" i="12"/>
  <c r="BK13" i="12"/>
  <c r="BM13" i="12" s="1"/>
  <c r="CB12" i="12"/>
  <c r="CA12" i="12"/>
  <c r="BZ12" i="12"/>
  <c r="BY12" i="12"/>
  <c r="BX12" i="12"/>
  <c r="BW12" i="12"/>
  <c r="BV12" i="12"/>
  <c r="BU12" i="12"/>
  <c r="BT12" i="12"/>
  <c r="BQ12" i="12"/>
  <c r="BK12" i="12"/>
  <c r="BM12" i="12" s="1"/>
  <c r="CB11" i="12"/>
  <c r="CA11" i="12"/>
  <c r="BZ11" i="12"/>
  <c r="BY11" i="12"/>
  <c r="BX11" i="12"/>
  <c r="BW11" i="12"/>
  <c r="BV11" i="12"/>
  <c r="BU11" i="12"/>
  <c r="BT11" i="12"/>
  <c r="BS11" i="12"/>
  <c r="BQ11" i="12"/>
  <c r="BK11" i="12"/>
  <c r="BL11" i="12" s="1"/>
  <c r="CB10" i="12"/>
  <c r="CA10" i="12"/>
  <c r="BZ10" i="12"/>
  <c r="BY10" i="12"/>
  <c r="BX10" i="12"/>
  <c r="BW10" i="12"/>
  <c r="BV10" i="12"/>
  <c r="BU10" i="12"/>
  <c r="BT10" i="12"/>
  <c r="BQ10" i="12"/>
  <c r="BK10" i="12"/>
  <c r="BM10" i="12" s="1"/>
  <c r="CB9" i="12"/>
  <c r="CA9" i="12"/>
  <c r="BZ9" i="12"/>
  <c r="BY9" i="12"/>
  <c r="BX9" i="12"/>
  <c r="BW9" i="12"/>
  <c r="BV9" i="12"/>
  <c r="BU9" i="12"/>
  <c r="BT9" i="12"/>
  <c r="BS9" i="12"/>
  <c r="BQ9" i="12"/>
  <c r="BK9" i="12"/>
  <c r="BM9" i="12" s="1"/>
  <c r="CB8" i="12"/>
  <c r="CA8" i="12"/>
  <c r="BZ8" i="12"/>
  <c r="BY8" i="12"/>
  <c r="BX8" i="12"/>
  <c r="BW8" i="12"/>
  <c r="BV8" i="12"/>
  <c r="BU8" i="12"/>
  <c r="BT8" i="12"/>
  <c r="BS8" i="12"/>
  <c r="BQ8" i="12"/>
  <c r="BK8" i="12"/>
  <c r="AP372" i="12"/>
  <c r="AO372" i="12"/>
  <c r="AN372" i="12"/>
  <c r="AM372" i="12"/>
  <c r="AL372" i="12"/>
  <c r="AK372" i="12"/>
  <c r="AJ372" i="12"/>
  <c r="AI372" i="12"/>
  <c r="AH372" i="12"/>
  <c r="AG372" i="12"/>
  <c r="AE372" i="12"/>
  <c r="Y372" i="12"/>
  <c r="AP371" i="12"/>
  <c r="AO371" i="12"/>
  <c r="AN371" i="12"/>
  <c r="AM371" i="12"/>
  <c r="AL371" i="12"/>
  <c r="AK371" i="12"/>
  <c r="AJ371" i="12"/>
  <c r="AI371" i="12"/>
  <c r="AH371" i="12"/>
  <c r="AG371" i="12"/>
  <c r="AE371" i="12"/>
  <c r="Y371" i="12"/>
  <c r="AP370" i="12"/>
  <c r="AO370" i="12"/>
  <c r="AN370" i="12"/>
  <c r="AM370" i="12"/>
  <c r="AL370" i="12"/>
  <c r="AK370" i="12"/>
  <c r="AJ370" i="12"/>
  <c r="AI370" i="12"/>
  <c r="AH370" i="12"/>
  <c r="AG370" i="12"/>
  <c r="AE370" i="12"/>
  <c r="Y370" i="12"/>
  <c r="AP369" i="12"/>
  <c r="AO369" i="12"/>
  <c r="AN369" i="12"/>
  <c r="AM369" i="12"/>
  <c r="AL369" i="12"/>
  <c r="AK369" i="12"/>
  <c r="AJ369" i="12"/>
  <c r="AI369" i="12"/>
  <c r="AH369" i="12"/>
  <c r="AG369" i="12"/>
  <c r="AE369" i="12"/>
  <c r="Y369" i="12"/>
  <c r="AP368" i="12"/>
  <c r="AO368" i="12"/>
  <c r="AN368" i="12"/>
  <c r="AM368" i="12"/>
  <c r="AL368" i="12"/>
  <c r="AK368" i="12"/>
  <c r="AJ368" i="12"/>
  <c r="AI368" i="12"/>
  <c r="AH368" i="12"/>
  <c r="AG368" i="12"/>
  <c r="AE368" i="12"/>
  <c r="Y368" i="12"/>
  <c r="AP367" i="12"/>
  <c r="AO367" i="12"/>
  <c r="AN367" i="12"/>
  <c r="AM367" i="12"/>
  <c r="AL367" i="12"/>
  <c r="AK367" i="12"/>
  <c r="AJ367" i="12"/>
  <c r="AI367" i="12"/>
  <c r="AH367" i="12"/>
  <c r="AG367" i="12"/>
  <c r="AE367" i="12"/>
  <c r="Y367" i="12"/>
  <c r="Z367" i="12" s="1"/>
  <c r="AP366" i="12"/>
  <c r="AO366" i="12"/>
  <c r="AN366" i="12"/>
  <c r="AM366" i="12"/>
  <c r="AL366" i="12"/>
  <c r="AK366" i="12"/>
  <c r="AJ366" i="12"/>
  <c r="AI366" i="12"/>
  <c r="AH366" i="12"/>
  <c r="AG366" i="12"/>
  <c r="AE366" i="12"/>
  <c r="Y366" i="12"/>
  <c r="AA366" i="12" s="1"/>
  <c r="AP365" i="12"/>
  <c r="AO365" i="12"/>
  <c r="AN365" i="12"/>
  <c r="AM365" i="12"/>
  <c r="AL365" i="12"/>
  <c r="AK365" i="12"/>
  <c r="AJ365" i="12"/>
  <c r="AI365" i="12"/>
  <c r="AH365" i="12"/>
  <c r="AG365" i="12"/>
  <c r="AE365" i="12"/>
  <c r="Y365" i="12"/>
  <c r="AA365" i="12" s="1"/>
  <c r="AP364" i="12"/>
  <c r="AO364" i="12"/>
  <c r="AG364" i="12" s="1"/>
  <c r="AN364" i="12"/>
  <c r="AM364" i="12"/>
  <c r="AL364" i="12"/>
  <c r="AK364" i="12"/>
  <c r="AJ364" i="12"/>
  <c r="AI364" i="12"/>
  <c r="AH364" i="12"/>
  <c r="AE364" i="12"/>
  <c r="Y364" i="12"/>
  <c r="Z364" i="12" s="1"/>
  <c r="AP363" i="12"/>
  <c r="AO363" i="12"/>
  <c r="AN363" i="12"/>
  <c r="AM363" i="12"/>
  <c r="AL363" i="12"/>
  <c r="AK363" i="12"/>
  <c r="AJ363" i="12"/>
  <c r="AI363" i="12"/>
  <c r="AH363" i="12"/>
  <c r="AG363" i="12"/>
  <c r="AE363" i="12"/>
  <c r="Y363" i="12"/>
  <c r="AP362" i="12"/>
  <c r="AO362" i="12"/>
  <c r="AN362" i="12"/>
  <c r="AM362" i="12"/>
  <c r="AL362" i="12"/>
  <c r="AK362" i="12"/>
  <c r="AJ362" i="12"/>
  <c r="AI362" i="12"/>
  <c r="AH362" i="12"/>
  <c r="AG362" i="12"/>
  <c r="AE362" i="12"/>
  <c r="Y362" i="12"/>
  <c r="AA362" i="12" s="1"/>
  <c r="AP361" i="12"/>
  <c r="AO361" i="12"/>
  <c r="AN361" i="12"/>
  <c r="AM361" i="12"/>
  <c r="AL361" i="12"/>
  <c r="AK361" i="12"/>
  <c r="AJ361" i="12"/>
  <c r="AI361" i="12"/>
  <c r="AH361" i="12"/>
  <c r="AG361" i="12"/>
  <c r="AE361" i="12"/>
  <c r="Y361" i="12"/>
  <c r="AA361" i="12" s="1"/>
  <c r="AP360" i="12"/>
  <c r="AO360" i="12"/>
  <c r="AN360" i="12"/>
  <c r="AM360" i="12"/>
  <c r="AL360" i="12"/>
  <c r="AK360" i="12"/>
  <c r="AJ360" i="12"/>
  <c r="AI360" i="12"/>
  <c r="AH360" i="12"/>
  <c r="AG360" i="12"/>
  <c r="AE360" i="12"/>
  <c r="Y360" i="12"/>
  <c r="AP359" i="12"/>
  <c r="AO359" i="12"/>
  <c r="AN359" i="12"/>
  <c r="AM359" i="12"/>
  <c r="AL359" i="12"/>
  <c r="AK359" i="12"/>
  <c r="AJ359" i="12"/>
  <c r="AI359" i="12"/>
  <c r="AH359" i="12"/>
  <c r="AG359" i="12"/>
  <c r="AE359" i="12"/>
  <c r="Y359" i="12"/>
  <c r="AA359" i="12" s="1"/>
  <c r="AP358" i="12"/>
  <c r="AO358" i="12"/>
  <c r="AN358" i="12"/>
  <c r="AM358" i="12"/>
  <c r="AL358" i="12"/>
  <c r="AK358" i="12"/>
  <c r="AJ358" i="12"/>
  <c r="AI358" i="12"/>
  <c r="AH358" i="12"/>
  <c r="AG358" i="12"/>
  <c r="AE358" i="12"/>
  <c r="Y358" i="12"/>
  <c r="Z358" i="12" s="1"/>
  <c r="AP357" i="12"/>
  <c r="AO357" i="12"/>
  <c r="AN357" i="12"/>
  <c r="AM357" i="12"/>
  <c r="AL357" i="12"/>
  <c r="AK357" i="12"/>
  <c r="AJ357" i="12"/>
  <c r="AI357" i="12"/>
  <c r="AH357" i="12"/>
  <c r="AG357" i="12"/>
  <c r="AE357" i="12"/>
  <c r="AA357" i="12"/>
  <c r="Y357" i="12"/>
  <c r="Z357" i="12" s="1"/>
  <c r="AP356" i="12"/>
  <c r="AO356" i="12"/>
  <c r="AN356" i="12"/>
  <c r="AM356" i="12"/>
  <c r="AL356" i="12"/>
  <c r="AK356" i="12"/>
  <c r="AJ356" i="12"/>
  <c r="AI356" i="12"/>
  <c r="AH356" i="12"/>
  <c r="AG356" i="12"/>
  <c r="AE356" i="12"/>
  <c r="Y356" i="12"/>
  <c r="AP355" i="12"/>
  <c r="AO355" i="12"/>
  <c r="AN355" i="12"/>
  <c r="AM355" i="12"/>
  <c r="AL355" i="12"/>
  <c r="AK355" i="12"/>
  <c r="AJ355" i="12"/>
  <c r="AI355" i="12"/>
  <c r="AH355" i="12"/>
  <c r="AG355" i="12"/>
  <c r="AE355" i="12"/>
  <c r="Y355" i="12"/>
  <c r="AP354" i="12"/>
  <c r="AO354" i="12"/>
  <c r="AN354" i="12"/>
  <c r="AM354" i="12"/>
  <c r="AL354" i="12"/>
  <c r="AK354" i="12"/>
  <c r="AJ354" i="12"/>
  <c r="AI354" i="12"/>
  <c r="AH354" i="12"/>
  <c r="AG354" i="12"/>
  <c r="AE354" i="12"/>
  <c r="Y354" i="12"/>
  <c r="AP353" i="12"/>
  <c r="AO353" i="12"/>
  <c r="AN353" i="12"/>
  <c r="AM353" i="12"/>
  <c r="AL353" i="12"/>
  <c r="AK353" i="12"/>
  <c r="AJ353" i="12"/>
  <c r="AI353" i="12"/>
  <c r="AH353" i="12"/>
  <c r="AG353" i="12"/>
  <c r="AE353" i="12"/>
  <c r="Y353" i="12"/>
  <c r="AA353" i="12" s="1"/>
  <c r="AP352" i="12"/>
  <c r="AO352" i="12"/>
  <c r="AN352" i="12"/>
  <c r="AM352" i="12"/>
  <c r="AL352" i="12"/>
  <c r="AK352" i="12"/>
  <c r="AJ352" i="12"/>
  <c r="AI352" i="12"/>
  <c r="AH352" i="12"/>
  <c r="AG352" i="12"/>
  <c r="AE352" i="12"/>
  <c r="Y352" i="12"/>
  <c r="AA352" i="12" s="1"/>
  <c r="AP351" i="12"/>
  <c r="AO351" i="12"/>
  <c r="AN351" i="12"/>
  <c r="AM351" i="12"/>
  <c r="AL351" i="12"/>
  <c r="AK351" i="12"/>
  <c r="AJ351" i="12"/>
  <c r="AI351" i="12"/>
  <c r="AH351" i="12"/>
  <c r="AG351" i="12"/>
  <c r="AE351" i="12"/>
  <c r="Y351" i="12"/>
  <c r="Z351" i="12" s="1"/>
  <c r="AP350" i="12"/>
  <c r="AO350" i="12"/>
  <c r="AN350" i="12"/>
  <c r="AM350" i="12"/>
  <c r="AL350" i="12"/>
  <c r="AK350" i="12"/>
  <c r="AJ350" i="12"/>
  <c r="AI350" i="12"/>
  <c r="AH350" i="12"/>
  <c r="AG350" i="12"/>
  <c r="AE350" i="12"/>
  <c r="Y350" i="12"/>
  <c r="Z350" i="12" s="1"/>
  <c r="AP349" i="12"/>
  <c r="AO349" i="12"/>
  <c r="AN349" i="12"/>
  <c r="AM349" i="12"/>
  <c r="AL349" i="12"/>
  <c r="AK349" i="12"/>
  <c r="AJ349" i="12"/>
  <c r="AI349" i="12"/>
  <c r="AH349" i="12"/>
  <c r="AG349" i="12"/>
  <c r="AE349" i="12"/>
  <c r="Y349" i="12"/>
  <c r="AA349" i="12" s="1"/>
  <c r="AP348" i="12"/>
  <c r="AO348" i="12"/>
  <c r="AN348" i="12"/>
  <c r="AM348" i="12"/>
  <c r="AL348" i="12"/>
  <c r="AK348" i="12"/>
  <c r="AJ348" i="12"/>
  <c r="AI348" i="12"/>
  <c r="AH348" i="12"/>
  <c r="AG348" i="12"/>
  <c r="AE348" i="12"/>
  <c r="Y348" i="12"/>
  <c r="Z348" i="12" s="1"/>
  <c r="AP347" i="12"/>
  <c r="AO347" i="12"/>
  <c r="AN347" i="12"/>
  <c r="AM347" i="12"/>
  <c r="AL347" i="12"/>
  <c r="AK347" i="12"/>
  <c r="AJ347" i="12"/>
  <c r="AI347" i="12"/>
  <c r="AH347" i="12"/>
  <c r="AG347" i="12"/>
  <c r="AE347" i="12"/>
  <c r="Y347" i="12"/>
  <c r="AP346" i="12"/>
  <c r="AO346" i="12"/>
  <c r="AN346" i="12"/>
  <c r="AM346" i="12"/>
  <c r="AL346" i="12"/>
  <c r="AK346" i="12"/>
  <c r="AJ346" i="12"/>
  <c r="AI346" i="12"/>
  <c r="AH346" i="12"/>
  <c r="AG346" i="12"/>
  <c r="AE346" i="12"/>
  <c r="Y346" i="12"/>
  <c r="AA346" i="12" s="1"/>
  <c r="AP345" i="12"/>
  <c r="AO345" i="12"/>
  <c r="AN345" i="12"/>
  <c r="AM345" i="12"/>
  <c r="AL345" i="12"/>
  <c r="AK345" i="12"/>
  <c r="AJ345" i="12"/>
  <c r="AI345" i="12"/>
  <c r="AH345" i="12"/>
  <c r="AG345" i="12"/>
  <c r="AE345" i="12"/>
  <c r="Y345" i="12"/>
  <c r="AA345" i="12" s="1"/>
  <c r="AP344" i="12"/>
  <c r="AO344" i="12"/>
  <c r="AN344" i="12"/>
  <c r="AM344" i="12"/>
  <c r="AL344" i="12"/>
  <c r="AK344" i="12"/>
  <c r="AJ344" i="12"/>
  <c r="AI344" i="12"/>
  <c r="AH344" i="12"/>
  <c r="AG344" i="12"/>
  <c r="AE344" i="12"/>
  <c r="Y344" i="12"/>
  <c r="AA344" i="12" s="1"/>
  <c r="AP343" i="12"/>
  <c r="AO343" i="12"/>
  <c r="AG343" i="12" s="1"/>
  <c r="AN343" i="12"/>
  <c r="AM343" i="12"/>
  <c r="AL343" i="12"/>
  <c r="AK343" i="12"/>
  <c r="AJ343" i="12"/>
  <c r="AI343" i="12"/>
  <c r="AH343" i="12"/>
  <c r="AE343" i="12"/>
  <c r="Y343" i="12"/>
  <c r="AA343" i="12" s="1"/>
  <c r="AP342" i="12"/>
  <c r="AO342" i="12"/>
  <c r="AN342" i="12"/>
  <c r="AM342" i="12"/>
  <c r="AL342" i="12"/>
  <c r="AK342" i="12"/>
  <c r="AJ342" i="12"/>
  <c r="AI342" i="12"/>
  <c r="AH342" i="12"/>
  <c r="AG342" i="12"/>
  <c r="AE342" i="12"/>
  <c r="Y342" i="12"/>
  <c r="AP341" i="12"/>
  <c r="AO341" i="12"/>
  <c r="AN341" i="12"/>
  <c r="AM341" i="12"/>
  <c r="AL341" i="12"/>
  <c r="AK341" i="12"/>
  <c r="AJ341" i="12"/>
  <c r="AI341" i="12"/>
  <c r="AH341" i="12"/>
  <c r="AG341" i="12"/>
  <c r="AE341" i="12"/>
  <c r="Y341" i="12"/>
  <c r="AP340" i="12"/>
  <c r="AO340" i="12"/>
  <c r="AN340" i="12"/>
  <c r="AM340" i="12"/>
  <c r="AL340" i="12"/>
  <c r="AK340" i="12"/>
  <c r="AJ340" i="12"/>
  <c r="AI340" i="12"/>
  <c r="AH340" i="12"/>
  <c r="AG340" i="12"/>
  <c r="AE340" i="12"/>
  <c r="Y340" i="12"/>
  <c r="Z340" i="12" s="1"/>
  <c r="AP339" i="12"/>
  <c r="AO339" i="12"/>
  <c r="AN339" i="12"/>
  <c r="AM339" i="12"/>
  <c r="AL339" i="12"/>
  <c r="AK339" i="12"/>
  <c r="AJ339" i="12"/>
  <c r="AI339" i="12"/>
  <c r="AH339" i="12"/>
  <c r="AG339" i="12"/>
  <c r="AE339" i="12"/>
  <c r="Y339" i="12"/>
  <c r="AP338" i="12"/>
  <c r="AO338" i="12"/>
  <c r="AN338" i="12"/>
  <c r="AM338" i="12"/>
  <c r="AL338" i="12"/>
  <c r="AK338" i="12"/>
  <c r="AJ338" i="12"/>
  <c r="AI338" i="12"/>
  <c r="AH338" i="12"/>
  <c r="AG338" i="12"/>
  <c r="AE338" i="12"/>
  <c r="Y338" i="12"/>
  <c r="AP337" i="12"/>
  <c r="AO337" i="12"/>
  <c r="AN337" i="12"/>
  <c r="AM337" i="12"/>
  <c r="AL337" i="12"/>
  <c r="AK337" i="12"/>
  <c r="AJ337" i="12"/>
  <c r="AI337" i="12"/>
  <c r="AH337" i="12"/>
  <c r="AG337" i="12"/>
  <c r="AE337" i="12"/>
  <c r="Y337" i="12"/>
  <c r="AP336" i="12"/>
  <c r="AO336" i="12"/>
  <c r="AG336" i="12" s="1"/>
  <c r="AN336" i="12"/>
  <c r="AM336" i="12"/>
  <c r="AL336" i="12"/>
  <c r="AK336" i="12"/>
  <c r="AJ336" i="12"/>
  <c r="AI336" i="12"/>
  <c r="AH336" i="12"/>
  <c r="AE336" i="12"/>
  <c r="Y336" i="12"/>
  <c r="AP335" i="12"/>
  <c r="AO335" i="12"/>
  <c r="AN335" i="12"/>
  <c r="AM335" i="12"/>
  <c r="AL335" i="12"/>
  <c r="AK335" i="12"/>
  <c r="AJ335" i="12"/>
  <c r="AI335" i="12"/>
  <c r="AH335" i="12"/>
  <c r="AG335" i="12"/>
  <c r="AE335" i="12"/>
  <c r="Y335" i="12"/>
  <c r="AA335" i="12" s="1"/>
  <c r="AP334" i="12"/>
  <c r="AO334" i="12"/>
  <c r="AG334" i="12" s="1"/>
  <c r="AN334" i="12"/>
  <c r="AM334" i="12"/>
  <c r="AL334" i="12"/>
  <c r="AK334" i="12"/>
  <c r="AJ334" i="12"/>
  <c r="AI334" i="12"/>
  <c r="AH334" i="12"/>
  <c r="AE334" i="12"/>
  <c r="Y334" i="12"/>
  <c r="AP333" i="12"/>
  <c r="AO333" i="12"/>
  <c r="AN333" i="12"/>
  <c r="AM333" i="12"/>
  <c r="AL333" i="12"/>
  <c r="AK333" i="12"/>
  <c r="AJ333" i="12"/>
  <c r="AI333" i="12"/>
  <c r="AH333" i="12"/>
  <c r="AG333" i="12"/>
  <c r="AE333" i="12"/>
  <c r="Y333" i="12"/>
  <c r="Z333" i="12" s="1"/>
  <c r="AP332" i="12"/>
  <c r="AO332" i="12"/>
  <c r="AN332" i="12"/>
  <c r="AM332" i="12"/>
  <c r="AL332" i="12"/>
  <c r="AK332" i="12"/>
  <c r="AJ332" i="12"/>
  <c r="AI332" i="12"/>
  <c r="AH332" i="12"/>
  <c r="AG332" i="12"/>
  <c r="AE332" i="12"/>
  <c r="Y332" i="12"/>
  <c r="Z332" i="12" s="1"/>
  <c r="AP331" i="12"/>
  <c r="AO331" i="12"/>
  <c r="AN331" i="12"/>
  <c r="AM331" i="12"/>
  <c r="AL331" i="12"/>
  <c r="AK331" i="12"/>
  <c r="AJ331" i="12"/>
  <c r="AI331" i="12"/>
  <c r="AH331" i="12"/>
  <c r="AG331" i="12"/>
  <c r="AE331" i="12"/>
  <c r="Y331" i="12"/>
  <c r="AP330" i="12"/>
  <c r="AO330" i="12"/>
  <c r="AN330" i="12"/>
  <c r="AM330" i="12"/>
  <c r="AL330" i="12"/>
  <c r="AK330" i="12"/>
  <c r="AJ330" i="12"/>
  <c r="AI330" i="12"/>
  <c r="AH330" i="12"/>
  <c r="AG330" i="12"/>
  <c r="AE330" i="12"/>
  <c r="Y330" i="12"/>
  <c r="AA330" i="12" s="1"/>
  <c r="AP329" i="12"/>
  <c r="AO329" i="12"/>
  <c r="AN329" i="12"/>
  <c r="AM329" i="12"/>
  <c r="AL329" i="12"/>
  <c r="AK329" i="12"/>
  <c r="AJ329" i="12"/>
  <c r="AI329" i="12"/>
  <c r="AH329" i="12"/>
  <c r="AG329" i="12"/>
  <c r="AE329" i="12"/>
  <c r="Y329" i="12"/>
  <c r="Z329" i="12" s="1"/>
  <c r="AP328" i="12"/>
  <c r="AO328" i="12"/>
  <c r="AN328" i="12"/>
  <c r="AM328" i="12"/>
  <c r="AL328" i="12"/>
  <c r="AK328" i="12"/>
  <c r="AJ328" i="12"/>
  <c r="AI328" i="12"/>
  <c r="AH328" i="12"/>
  <c r="AG328" i="12"/>
  <c r="AE328" i="12"/>
  <c r="Y328" i="12"/>
  <c r="AA328" i="12" s="1"/>
  <c r="AP327" i="12"/>
  <c r="AO327" i="12"/>
  <c r="AN327" i="12"/>
  <c r="AM327" i="12"/>
  <c r="AL327" i="12"/>
  <c r="AK327" i="12"/>
  <c r="AJ327" i="12"/>
  <c r="AI327" i="12"/>
  <c r="AH327" i="12"/>
  <c r="AG327" i="12"/>
  <c r="AE327" i="12"/>
  <c r="Y327" i="12"/>
  <c r="AP326" i="12"/>
  <c r="AO326" i="12"/>
  <c r="AG326" i="12" s="1"/>
  <c r="AN326" i="12"/>
  <c r="AM326" i="12"/>
  <c r="AL326" i="12"/>
  <c r="AK326" i="12"/>
  <c r="AJ326" i="12"/>
  <c r="AI326" i="12"/>
  <c r="AH326" i="12"/>
  <c r="AE326" i="12"/>
  <c r="Y326" i="12"/>
  <c r="AA326" i="12" s="1"/>
  <c r="AP325" i="12"/>
  <c r="AO325" i="12"/>
  <c r="AN325" i="12"/>
  <c r="AM325" i="12"/>
  <c r="AL325" i="12"/>
  <c r="AK325" i="12"/>
  <c r="AJ325" i="12"/>
  <c r="AI325" i="12"/>
  <c r="AH325" i="12"/>
  <c r="AG325" i="12"/>
  <c r="AE325" i="12"/>
  <c r="Y325" i="12"/>
  <c r="AP324" i="12"/>
  <c r="AO324" i="12"/>
  <c r="AN324" i="12"/>
  <c r="AM324" i="12"/>
  <c r="AL324" i="12"/>
  <c r="AK324" i="12"/>
  <c r="AJ324" i="12"/>
  <c r="AI324" i="12"/>
  <c r="AH324" i="12"/>
  <c r="AG324" i="12"/>
  <c r="AE324" i="12"/>
  <c r="Y324" i="12"/>
  <c r="Z324" i="12" s="1"/>
  <c r="AP323" i="12"/>
  <c r="AO323" i="12"/>
  <c r="AN323" i="12"/>
  <c r="AM323" i="12"/>
  <c r="AL323" i="12"/>
  <c r="AK323" i="12"/>
  <c r="AJ323" i="12"/>
  <c r="AI323" i="12"/>
  <c r="AH323" i="12"/>
  <c r="AG323" i="12"/>
  <c r="AE323" i="12"/>
  <c r="Y323" i="12"/>
  <c r="AP322" i="12"/>
  <c r="AO322" i="12"/>
  <c r="AN322" i="12"/>
  <c r="AM322" i="12"/>
  <c r="AL322" i="12"/>
  <c r="AK322" i="12"/>
  <c r="AJ322" i="12"/>
  <c r="AI322" i="12"/>
  <c r="AH322" i="12"/>
  <c r="AG322" i="12"/>
  <c r="AE322" i="12"/>
  <c r="Y322" i="12"/>
  <c r="AP321" i="12"/>
  <c r="AO321" i="12"/>
  <c r="AN321" i="12"/>
  <c r="AM321" i="12"/>
  <c r="AL321" i="12"/>
  <c r="AK321" i="12"/>
  <c r="AJ321" i="12"/>
  <c r="AI321" i="12"/>
  <c r="AH321" i="12"/>
  <c r="AG321" i="12"/>
  <c r="AE321" i="12"/>
  <c r="Y321" i="12"/>
  <c r="AP320" i="12"/>
  <c r="AO320" i="12"/>
  <c r="AN320" i="12"/>
  <c r="AM320" i="12"/>
  <c r="AL320" i="12"/>
  <c r="AK320" i="12"/>
  <c r="AJ320" i="12"/>
  <c r="AI320" i="12"/>
  <c r="AH320" i="12"/>
  <c r="AG320" i="12"/>
  <c r="AE320" i="12"/>
  <c r="Y320" i="12"/>
  <c r="AA320" i="12" s="1"/>
  <c r="AP319" i="12"/>
  <c r="AO319" i="12"/>
  <c r="AN319" i="12"/>
  <c r="AM319" i="12"/>
  <c r="AL319" i="12"/>
  <c r="AK319" i="12"/>
  <c r="AJ319" i="12"/>
  <c r="AI319" i="12"/>
  <c r="AH319" i="12"/>
  <c r="AG319" i="12"/>
  <c r="AE319" i="12"/>
  <c r="Y319" i="12"/>
  <c r="AA319" i="12" s="1"/>
  <c r="AP318" i="12"/>
  <c r="AO318" i="12"/>
  <c r="AN318" i="12"/>
  <c r="AM318" i="12"/>
  <c r="AL318" i="12"/>
  <c r="AK318" i="12"/>
  <c r="AJ318" i="12"/>
  <c r="AI318" i="12"/>
  <c r="AH318" i="12"/>
  <c r="AG318" i="12"/>
  <c r="AE318" i="12"/>
  <c r="Y318" i="12"/>
  <c r="Z318" i="12" s="1"/>
  <c r="AP317" i="12"/>
  <c r="AO317" i="12"/>
  <c r="AN317" i="12"/>
  <c r="AM317" i="12"/>
  <c r="AL317" i="12"/>
  <c r="AK317" i="12"/>
  <c r="AJ317" i="12"/>
  <c r="AI317" i="12"/>
  <c r="AH317" i="12"/>
  <c r="AG317" i="12"/>
  <c r="AE317" i="12"/>
  <c r="Y317" i="12"/>
  <c r="Z317" i="12" s="1"/>
  <c r="AP316" i="12"/>
  <c r="AO316" i="12"/>
  <c r="AN316" i="12"/>
  <c r="AM316" i="12"/>
  <c r="AL316" i="12"/>
  <c r="AK316" i="12"/>
  <c r="AJ316" i="12"/>
  <c r="AI316" i="12"/>
  <c r="AH316" i="12"/>
  <c r="AG316" i="12"/>
  <c r="AE316" i="12"/>
  <c r="Y316" i="12"/>
  <c r="AA316" i="12" s="1"/>
  <c r="AP315" i="12"/>
  <c r="AO315" i="12"/>
  <c r="AN315" i="12"/>
  <c r="AM315" i="12"/>
  <c r="AL315" i="12"/>
  <c r="AK315" i="12"/>
  <c r="AJ315" i="12"/>
  <c r="AI315" i="12"/>
  <c r="AH315" i="12"/>
  <c r="AG315" i="12"/>
  <c r="AE315" i="12"/>
  <c r="Y315" i="12"/>
  <c r="AP314" i="12"/>
  <c r="AO314" i="12"/>
  <c r="AN314" i="12"/>
  <c r="AM314" i="12"/>
  <c r="AL314" i="12"/>
  <c r="AK314" i="12"/>
  <c r="AJ314" i="12"/>
  <c r="AI314" i="12"/>
  <c r="AH314" i="12"/>
  <c r="AG314" i="12"/>
  <c r="AE314" i="12"/>
  <c r="Y314" i="12"/>
  <c r="Z314" i="12" s="1"/>
  <c r="AP313" i="12"/>
  <c r="AO313" i="12"/>
  <c r="AN313" i="12"/>
  <c r="AM313" i="12"/>
  <c r="AL313" i="12"/>
  <c r="AK313" i="12"/>
  <c r="AJ313" i="12"/>
  <c r="AI313" i="12"/>
  <c r="AH313" i="12"/>
  <c r="AG313" i="12"/>
  <c r="AE313" i="12"/>
  <c r="Y313" i="12"/>
  <c r="Z313" i="12" s="1"/>
  <c r="AP312" i="12"/>
  <c r="AO312" i="12"/>
  <c r="AN312" i="12"/>
  <c r="AM312" i="12"/>
  <c r="AL312" i="12"/>
  <c r="AK312" i="12"/>
  <c r="AJ312" i="12"/>
  <c r="AI312" i="12"/>
  <c r="AH312" i="12"/>
  <c r="AG312" i="12"/>
  <c r="AE312" i="12"/>
  <c r="Y312" i="12"/>
  <c r="AA312" i="12" s="1"/>
  <c r="AP311" i="12"/>
  <c r="AO311" i="12"/>
  <c r="AN311" i="12"/>
  <c r="AM311" i="12"/>
  <c r="AL311" i="12"/>
  <c r="AK311" i="12"/>
  <c r="AJ311" i="12"/>
  <c r="AI311" i="12"/>
  <c r="AH311" i="12"/>
  <c r="AG311" i="12"/>
  <c r="AE311" i="12"/>
  <c r="Y311" i="12"/>
  <c r="Z311" i="12" s="1"/>
  <c r="AP310" i="12"/>
  <c r="AO310" i="12"/>
  <c r="AN310" i="12"/>
  <c r="AM310" i="12"/>
  <c r="AL310" i="12"/>
  <c r="AK310" i="12"/>
  <c r="AJ310" i="12"/>
  <c r="AI310" i="12"/>
  <c r="AH310" i="12"/>
  <c r="AG310" i="12"/>
  <c r="AE310" i="12"/>
  <c r="Y310" i="12"/>
  <c r="AA310" i="12" s="1"/>
  <c r="AP309" i="12"/>
  <c r="AO309" i="12"/>
  <c r="AN309" i="12"/>
  <c r="AM309" i="12"/>
  <c r="AL309" i="12"/>
  <c r="AK309" i="12"/>
  <c r="AJ309" i="12"/>
  <c r="AI309" i="12"/>
  <c r="AH309" i="12"/>
  <c r="AG309" i="12"/>
  <c r="AE309" i="12"/>
  <c r="Y309" i="12"/>
  <c r="AP308" i="12"/>
  <c r="AO308" i="12"/>
  <c r="AN308" i="12"/>
  <c r="AM308" i="12"/>
  <c r="AL308" i="12"/>
  <c r="AK308" i="12"/>
  <c r="AJ308" i="12"/>
  <c r="AI308" i="12"/>
  <c r="AH308" i="12"/>
  <c r="AG308" i="12"/>
  <c r="AE308" i="12"/>
  <c r="Y308" i="12"/>
  <c r="AP307" i="12"/>
  <c r="AO307" i="12"/>
  <c r="AN307" i="12"/>
  <c r="AM307" i="12"/>
  <c r="AL307" i="12"/>
  <c r="AK307" i="12"/>
  <c r="AJ307" i="12"/>
  <c r="AI307" i="12"/>
  <c r="AH307" i="12"/>
  <c r="AG307" i="12"/>
  <c r="AE307" i="12"/>
  <c r="Y307" i="12"/>
  <c r="Z307" i="12" s="1"/>
  <c r="AP306" i="12"/>
  <c r="AO306" i="12"/>
  <c r="AN306" i="12"/>
  <c r="AM306" i="12"/>
  <c r="AL306" i="12"/>
  <c r="AK306" i="12"/>
  <c r="AJ306" i="12"/>
  <c r="AI306" i="12"/>
  <c r="AH306" i="12"/>
  <c r="AG306" i="12"/>
  <c r="AE306" i="12"/>
  <c r="Y306" i="12"/>
  <c r="Z306" i="12" s="1"/>
  <c r="AP305" i="12"/>
  <c r="AO305" i="12"/>
  <c r="AN305" i="12"/>
  <c r="AM305" i="12"/>
  <c r="AL305" i="12"/>
  <c r="AK305" i="12"/>
  <c r="AJ305" i="12"/>
  <c r="AI305" i="12"/>
  <c r="AH305" i="12"/>
  <c r="AG305" i="12"/>
  <c r="AE305" i="12"/>
  <c r="Y305" i="12"/>
  <c r="AA305" i="12" s="1"/>
  <c r="AP304" i="12"/>
  <c r="AO304" i="12"/>
  <c r="AN304" i="12"/>
  <c r="AM304" i="12"/>
  <c r="AL304" i="12"/>
  <c r="AK304" i="12"/>
  <c r="AJ304" i="12"/>
  <c r="AI304" i="12"/>
  <c r="AH304" i="12"/>
  <c r="AG304" i="12"/>
  <c r="AE304" i="12"/>
  <c r="Y304" i="12"/>
  <c r="AP303" i="12"/>
  <c r="AO303" i="12"/>
  <c r="AN303" i="12"/>
  <c r="AM303" i="12"/>
  <c r="AL303" i="12"/>
  <c r="AK303" i="12"/>
  <c r="AJ303" i="12"/>
  <c r="AI303" i="12"/>
  <c r="AH303" i="12"/>
  <c r="AG303" i="12"/>
  <c r="AE303" i="12"/>
  <c r="Y303" i="12"/>
  <c r="AP302" i="12"/>
  <c r="AO302" i="12"/>
  <c r="AN302" i="12"/>
  <c r="AM302" i="12"/>
  <c r="AL302" i="12"/>
  <c r="AK302" i="12"/>
  <c r="AJ302" i="12"/>
  <c r="AI302" i="12"/>
  <c r="AH302" i="12"/>
  <c r="AG302" i="12"/>
  <c r="AE302" i="12"/>
  <c r="Y302" i="12"/>
  <c r="AA302" i="12" s="1"/>
  <c r="AP301" i="12"/>
  <c r="AO301" i="12"/>
  <c r="AN301" i="12"/>
  <c r="AM301" i="12"/>
  <c r="AL301" i="12"/>
  <c r="AK301" i="12"/>
  <c r="AJ301" i="12"/>
  <c r="AI301" i="12"/>
  <c r="AH301" i="12"/>
  <c r="AG301" i="12"/>
  <c r="AE301" i="12"/>
  <c r="Y301" i="12"/>
  <c r="AA301" i="12" s="1"/>
  <c r="AP300" i="12"/>
  <c r="AO300" i="12"/>
  <c r="AN300" i="12"/>
  <c r="AM300" i="12"/>
  <c r="AL300" i="12"/>
  <c r="AK300" i="12"/>
  <c r="AJ300" i="12"/>
  <c r="AI300" i="12"/>
  <c r="AH300" i="12"/>
  <c r="AG300" i="12"/>
  <c r="AE300" i="12"/>
  <c r="Y300" i="12"/>
  <c r="Z300" i="12" s="1"/>
  <c r="AP299" i="12"/>
  <c r="AO299" i="12"/>
  <c r="AN299" i="12"/>
  <c r="AM299" i="12"/>
  <c r="AL299" i="12"/>
  <c r="AK299" i="12"/>
  <c r="AJ299" i="12"/>
  <c r="AI299" i="12"/>
  <c r="AH299" i="12"/>
  <c r="AG299" i="12"/>
  <c r="AE299" i="12"/>
  <c r="Y299" i="12"/>
  <c r="Z299" i="12" s="1"/>
  <c r="AP298" i="12"/>
  <c r="AO298" i="12"/>
  <c r="AN298" i="12"/>
  <c r="AM298" i="12"/>
  <c r="AL298" i="12"/>
  <c r="AK298" i="12"/>
  <c r="AJ298" i="12"/>
  <c r="AI298" i="12"/>
  <c r="AH298" i="12"/>
  <c r="AG298" i="12"/>
  <c r="AE298" i="12"/>
  <c r="Y298" i="12"/>
  <c r="AA298" i="12" s="1"/>
  <c r="AP297" i="12"/>
  <c r="AO297" i="12"/>
  <c r="AN297" i="12"/>
  <c r="AM297" i="12"/>
  <c r="AL297" i="12"/>
  <c r="AK297" i="12"/>
  <c r="AJ297" i="12"/>
  <c r="AI297" i="12"/>
  <c r="AH297" i="12"/>
  <c r="AG297" i="12"/>
  <c r="AE297" i="12"/>
  <c r="Y297" i="12"/>
  <c r="AP296" i="12"/>
  <c r="AO296" i="12"/>
  <c r="AN296" i="12"/>
  <c r="AM296" i="12"/>
  <c r="AL296" i="12"/>
  <c r="AK296" i="12"/>
  <c r="AJ296" i="12"/>
  <c r="AI296" i="12"/>
  <c r="AH296" i="12"/>
  <c r="AG296" i="12"/>
  <c r="AE296" i="12"/>
  <c r="Y296" i="12"/>
  <c r="AA296" i="12" s="1"/>
  <c r="AP295" i="12"/>
  <c r="AO295" i="12"/>
  <c r="AN295" i="12"/>
  <c r="AM295" i="12"/>
  <c r="AL295" i="12"/>
  <c r="AK295" i="12"/>
  <c r="AJ295" i="12"/>
  <c r="AI295" i="12"/>
  <c r="AH295" i="12"/>
  <c r="AG295" i="12"/>
  <c r="AE295" i="12"/>
  <c r="Y295" i="12"/>
  <c r="AA295" i="12" s="1"/>
  <c r="AP294" i="12"/>
  <c r="AO294" i="12"/>
  <c r="AN294" i="12"/>
  <c r="AM294" i="12"/>
  <c r="AL294" i="12"/>
  <c r="AK294" i="12"/>
  <c r="AJ294" i="12"/>
  <c r="AI294" i="12"/>
  <c r="AH294" i="12"/>
  <c r="AG294" i="12"/>
  <c r="AE294" i="12"/>
  <c r="Y294" i="12"/>
  <c r="AP293" i="12"/>
  <c r="AO293" i="12"/>
  <c r="AN293" i="12"/>
  <c r="AM293" i="12"/>
  <c r="AL293" i="12"/>
  <c r="AK293" i="12"/>
  <c r="AJ293" i="12"/>
  <c r="AI293" i="12"/>
  <c r="AH293" i="12"/>
  <c r="AG293" i="12"/>
  <c r="AE293" i="12"/>
  <c r="Y293" i="12"/>
  <c r="AA293" i="12" s="1"/>
  <c r="AP292" i="12"/>
  <c r="AO292" i="12"/>
  <c r="AN292" i="12"/>
  <c r="AM292" i="12"/>
  <c r="AL292" i="12"/>
  <c r="AK292" i="12"/>
  <c r="AJ292" i="12"/>
  <c r="AI292" i="12"/>
  <c r="AH292" i="12"/>
  <c r="AG292" i="12"/>
  <c r="AE292" i="12"/>
  <c r="Y292" i="12"/>
  <c r="AP291" i="12"/>
  <c r="AO291" i="12"/>
  <c r="AN291" i="12"/>
  <c r="AM291" i="12"/>
  <c r="AL291" i="12"/>
  <c r="AK291" i="12"/>
  <c r="AJ291" i="12"/>
  <c r="AI291" i="12"/>
  <c r="AH291" i="12"/>
  <c r="AG291" i="12"/>
  <c r="AE291" i="12"/>
  <c r="Y291" i="12"/>
  <c r="AA291" i="12" s="1"/>
  <c r="AP290" i="12"/>
  <c r="AO290" i="12"/>
  <c r="AN290" i="12"/>
  <c r="AM290" i="12"/>
  <c r="AL290" i="12"/>
  <c r="AK290" i="12"/>
  <c r="AJ290" i="12"/>
  <c r="AI290" i="12"/>
  <c r="AH290" i="12"/>
  <c r="AG290" i="12"/>
  <c r="AE290" i="12"/>
  <c r="Y290" i="12"/>
  <c r="Z290" i="12" s="1"/>
  <c r="AP289" i="12"/>
  <c r="AO289" i="12"/>
  <c r="AN289" i="12"/>
  <c r="AM289" i="12"/>
  <c r="AL289" i="12"/>
  <c r="AK289" i="12"/>
  <c r="AJ289" i="12"/>
  <c r="AI289" i="12"/>
  <c r="AH289" i="12"/>
  <c r="AG289" i="12"/>
  <c r="AE289" i="12"/>
  <c r="Y289" i="12"/>
  <c r="Z289" i="12" s="1"/>
  <c r="AP288" i="12"/>
  <c r="AO288" i="12"/>
  <c r="AN288" i="12"/>
  <c r="AM288" i="12"/>
  <c r="AL288" i="12"/>
  <c r="AK288" i="12"/>
  <c r="AJ288" i="12"/>
  <c r="AI288" i="12"/>
  <c r="AH288" i="12"/>
  <c r="AG288" i="12"/>
  <c r="AE288" i="12"/>
  <c r="Y288" i="12"/>
  <c r="Z288" i="12" s="1"/>
  <c r="AP287" i="12"/>
  <c r="AO287" i="12"/>
  <c r="AN287" i="12"/>
  <c r="AM287" i="12"/>
  <c r="AL287" i="12"/>
  <c r="AK287" i="12"/>
  <c r="AJ287" i="12"/>
  <c r="AI287" i="12"/>
  <c r="AH287" i="12"/>
  <c r="AG287" i="12"/>
  <c r="AE287" i="12"/>
  <c r="Y287" i="12"/>
  <c r="AA287" i="12" s="1"/>
  <c r="AP286" i="12"/>
  <c r="AO286" i="12"/>
  <c r="AN286" i="12"/>
  <c r="AM286" i="12"/>
  <c r="AL286" i="12"/>
  <c r="AK286" i="12"/>
  <c r="AJ286" i="12"/>
  <c r="AI286" i="12"/>
  <c r="AH286" i="12"/>
  <c r="AG286" i="12"/>
  <c r="AE286" i="12"/>
  <c r="Y286" i="12"/>
  <c r="AA286" i="12" s="1"/>
  <c r="AP285" i="12"/>
  <c r="AO285" i="12"/>
  <c r="AN285" i="12"/>
  <c r="AM285" i="12"/>
  <c r="AL285" i="12"/>
  <c r="AK285" i="12"/>
  <c r="AJ285" i="12"/>
  <c r="AI285" i="12"/>
  <c r="AH285" i="12"/>
  <c r="AG285" i="12"/>
  <c r="AE285" i="12"/>
  <c r="Y285" i="12"/>
  <c r="AA285" i="12" s="1"/>
  <c r="AP284" i="12"/>
  <c r="AO284" i="12"/>
  <c r="AN284" i="12"/>
  <c r="AM284" i="12"/>
  <c r="AL284" i="12"/>
  <c r="AK284" i="12"/>
  <c r="AJ284" i="12"/>
  <c r="AI284" i="12"/>
  <c r="AH284" i="12"/>
  <c r="AG284" i="12"/>
  <c r="AE284" i="12"/>
  <c r="Y284" i="12"/>
  <c r="Z284" i="12" s="1"/>
  <c r="AP283" i="12"/>
  <c r="AO283" i="12"/>
  <c r="AN283" i="12"/>
  <c r="AM283" i="12"/>
  <c r="AL283" i="12"/>
  <c r="AK283" i="12"/>
  <c r="AJ283" i="12"/>
  <c r="AI283" i="12"/>
  <c r="AH283" i="12"/>
  <c r="AG283" i="12"/>
  <c r="AE283" i="12"/>
  <c r="Y283" i="12"/>
  <c r="AP282" i="12"/>
  <c r="AO282" i="12"/>
  <c r="AG282" i="12" s="1"/>
  <c r="AN282" i="12"/>
  <c r="AM282" i="12"/>
  <c r="AL282" i="12"/>
  <c r="AK282" i="12"/>
  <c r="AJ282" i="12"/>
  <c r="AI282" i="12"/>
  <c r="AH282" i="12"/>
  <c r="AE282" i="12"/>
  <c r="AA282" i="12"/>
  <c r="Y282" i="12"/>
  <c r="Z282" i="12" s="1"/>
  <c r="AP281" i="12"/>
  <c r="AO281" i="12"/>
  <c r="AN281" i="12"/>
  <c r="AM281" i="12"/>
  <c r="AL281" i="12"/>
  <c r="AK281" i="12"/>
  <c r="AJ281" i="12"/>
  <c r="AI281" i="12"/>
  <c r="AH281" i="12"/>
  <c r="AG281" i="12"/>
  <c r="AE281" i="12"/>
  <c r="Y281" i="12"/>
  <c r="Z281" i="12" s="1"/>
  <c r="AP280" i="12"/>
  <c r="AO280" i="12"/>
  <c r="AG280" i="12" s="1"/>
  <c r="AN280" i="12"/>
  <c r="AM280" i="12"/>
  <c r="AL280" i="12"/>
  <c r="AK280" i="12"/>
  <c r="AJ280" i="12"/>
  <c r="AI280" i="12"/>
  <c r="AH280" i="12"/>
  <c r="AE280" i="12"/>
  <c r="Y280" i="12"/>
  <c r="AA280" i="12" s="1"/>
  <c r="AP279" i="12"/>
  <c r="AO279" i="12"/>
  <c r="AN279" i="12"/>
  <c r="AM279" i="12"/>
  <c r="AL279" i="12"/>
  <c r="AK279" i="12"/>
  <c r="AJ279" i="12"/>
  <c r="AI279" i="12"/>
  <c r="AH279" i="12"/>
  <c r="AG279" i="12"/>
  <c r="AE279" i="12"/>
  <c r="Y279" i="12"/>
  <c r="AP278" i="12"/>
  <c r="AO278" i="12"/>
  <c r="AN278" i="12"/>
  <c r="AM278" i="12"/>
  <c r="AL278" i="12"/>
  <c r="AK278" i="12"/>
  <c r="AJ278" i="12"/>
  <c r="AI278" i="12"/>
  <c r="AH278" i="12"/>
  <c r="AG278" i="12"/>
  <c r="AE278" i="12"/>
  <c r="Y278" i="12"/>
  <c r="AP277" i="12"/>
  <c r="AO277" i="12"/>
  <c r="AG277" i="12" s="1"/>
  <c r="AN277" i="12"/>
  <c r="AM277" i="12"/>
  <c r="AL277" i="12"/>
  <c r="AK277" i="12"/>
  <c r="AJ277" i="12"/>
  <c r="AI277" i="12"/>
  <c r="AH277" i="12"/>
  <c r="AE277" i="12"/>
  <c r="Y277" i="12"/>
  <c r="Z277" i="12" s="1"/>
  <c r="AP276" i="12"/>
  <c r="AO276" i="12"/>
  <c r="AN276" i="12"/>
  <c r="AM276" i="12"/>
  <c r="AL276" i="12"/>
  <c r="AK276" i="12"/>
  <c r="AJ276" i="12"/>
  <c r="AI276" i="12"/>
  <c r="AH276" i="12"/>
  <c r="AG276" i="12"/>
  <c r="AE276" i="12"/>
  <c r="Y276" i="12"/>
  <c r="Z276" i="12" s="1"/>
  <c r="AP275" i="12"/>
  <c r="AO275" i="12"/>
  <c r="AN275" i="12"/>
  <c r="AM275" i="12"/>
  <c r="AL275" i="12"/>
  <c r="AK275" i="12"/>
  <c r="AJ275" i="12"/>
  <c r="AI275" i="12"/>
  <c r="AH275" i="12"/>
  <c r="AG275" i="12"/>
  <c r="AE275" i="12"/>
  <c r="Y275" i="12"/>
  <c r="AP274" i="12"/>
  <c r="AO274" i="12"/>
  <c r="AN274" i="12"/>
  <c r="AM274" i="12"/>
  <c r="AL274" i="12"/>
  <c r="AK274" i="12"/>
  <c r="AJ274" i="12"/>
  <c r="AI274" i="12"/>
  <c r="AH274" i="12"/>
  <c r="AG274" i="12"/>
  <c r="AE274" i="12"/>
  <c r="Z274" i="12"/>
  <c r="Y274" i="12"/>
  <c r="AA274" i="12" s="1"/>
  <c r="AP273" i="12"/>
  <c r="AO273" i="12"/>
  <c r="AN273" i="12"/>
  <c r="AM273" i="12"/>
  <c r="AL273" i="12"/>
  <c r="AK273" i="12"/>
  <c r="AJ273" i="12"/>
  <c r="AI273" i="12"/>
  <c r="AH273" i="12"/>
  <c r="AG273" i="12"/>
  <c r="AE273" i="12"/>
  <c r="Y273" i="12"/>
  <c r="AP272" i="12"/>
  <c r="AO272" i="12"/>
  <c r="AN272" i="12"/>
  <c r="AM272" i="12"/>
  <c r="AL272" i="12"/>
  <c r="AK272" i="12"/>
  <c r="AJ272" i="12"/>
  <c r="AI272" i="12"/>
  <c r="AH272" i="12"/>
  <c r="AG272" i="12"/>
  <c r="AE272" i="12"/>
  <c r="Y272" i="12"/>
  <c r="AP271" i="12"/>
  <c r="AO271" i="12"/>
  <c r="AN271" i="12"/>
  <c r="AM271" i="12"/>
  <c r="AL271" i="12"/>
  <c r="AK271" i="12"/>
  <c r="AJ271" i="12"/>
  <c r="AI271" i="12"/>
  <c r="AH271" i="12"/>
  <c r="AG271" i="12"/>
  <c r="AE271" i="12"/>
  <c r="Y271" i="12"/>
  <c r="AP270" i="12"/>
  <c r="AO270" i="12"/>
  <c r="AN270" i="12"/>
  <c r="AM270" i="12"/>
  <c r="AL270" i="12"/>
  <c r="AK270" i="12"/>
  <c r="AJ270" i="12"/>
  <c r="AI270" i="12"/>
  <c r="AH270" i="12"/>
  <c r="AG270" i="12"/>
  <c r="AE270" i="12"/>
  <c r="Y270" i="12"/>
  <c r="AA270" i="12" s="1"/>
  <c r="AP269" i="12"/>
  <c r="AO269" i="12"/>
  <c r="AN269" i="12"/>
  <c r="AM269" i="12"/>
  <c r="AL269" i="12"/>
  <c r="AK269" i="12"/>
  <c r="AJ269" i="12"/>
  <c r="AI269" i="12"/>
  <c r="AH269" i="12"/>
  <c r="AG269" i="12"/>
  <c r="AE269" i="12"/>
  <c r="Y269" i="12"/>
  <c r="Z269" i="12" s="1"/>
  <c r="AP268" i="12"/>
  <c r="AO268" i="12"/>
  <c r="AN268" i="12"/>
  <c r="AM268" i="12"/>
  <c r="AL268" i="12"/>
  <c r="AK268" i="12"/>
  <c r="AJ268" i="12"/>
  <c r="AI268" i="12"/>
  <c r="AH268" i="12"/>
  <c r="AG268" i="12"/>
  <c r="AE268" i="12"/>
  <c r="Y268" i="12"/>
  <c r="AA268" i="12" s="1"/>
  <c r="AP267" i="12"/>
  <c r="AO267" i="12"/>
  <c r="AN267" i="12"/>
  <c r="AM267" i="12"/>
  <c r="AL267" i="12"/>
  <c r="AK267" i="12"/>
  <c r="AJ267" i="12"/>
  <c r="AI267" i="12"/>
  <c r="AH267" i="12"/>
  <c r="AG267" i="12"/>
  <c r="AE267" i="12"/>
  <c r="Y267" i="12"/>
  <c r="Z267" i="12" s="1"/>
  <c r="AP266" i="12"/>
  <c r="AO266" i="12"/>
  <c r="AN266" i="12"/>
  <c r="AM266" i="12"/>
  <c r="AL266" i="12"/>
  <c r="AK266" i="12"/>
  <c r="AJ266" i="12"/>
  <c r="AI266" i="12"/>
  <c r="AH266" i="12"/>
  <c r="AG266" i="12"/>
  <c r="AE266" i="12"/>
  <c r="Y266" i="12"/>
  <c r="AA266" i="12" s="1"/>
  <c r="AP265" i="12"/>
  <c r="AO265" i="12"/>
  <c r="AN265" i="12"/>
  <c r="AM265" i="12"/>
  <c r="AL265" i="12"/>
  <c r="AK265" i="12"/>
  <c r="AJ265" i="12"/>
  <c r="AI265" i="12"/>
  <c r="AH265" i="12"/>
  <c r="AG265" i="12"/>
  <c r="AE265" i="12"/>
  <c r="Y265" i="12"/>
  <c r="AP264" i="12"/>
  <c r="AO264" i="12"/>
  <c r="AN264" i="12"/>
  <c r="AM264" i="12"/>
  <c r="AL264" i="12"/>
  <c r="AK264" i="12"/>
  <c r="AJ264" i="12"/>
  <c r="AI264" i="12"/>
  <c r="AH264" i="12"/>
  <c r="AG264" i="12"/>
  <c r="AE264" i="12"/>
  <c r="Y264" i="12"/>
  <c r="AA264" i="12" s="1"/>
  <c r="AP263" i="12"/>
  <c r="AO263" i="12"/>
  <c r="AN263" i="12"/>
  <c r="AM263" i="12"/>
  <c r="AL263" i="12"/>
  <c r="AK263" i="12"/>
  <c r="AJ263" i="12"/>
  <c r="AI263" i="12"/>
  <c r="AH263" i="12"/>
  <c r="AG263" i="12"/>
  <c r="AE263" i="12"/>
  <c r="Y263" i="12"/>
  <c r="Z263" i="12" s="1"/>
  <c r="AP262" i="12"/>
  <c r="AO262" i="12"/>
  <c r="AN262" i="12"/>
  <c r="AM262" i="12"/>
  <c r="AL262" i="12"/>
  <c r="AK262" i="12"/>
  <c r="AJ262" i="12"/>
  <c r="AI262" i="12"/>
  <c r="AH262" i="12"/>
  <c r="AG262" i="12"/>
  <c r="AE262" i="12"/>
  <c r="Y262" i="12"/>
  <c r="AA262" i="12" s="1"/>
  <c r="AP261" i="12"/>
  <c r="AO261" i="12"/>
  <c r="AN261" i="12"/>
  <c r="AM261" i="12"/>
  <c r="AL261" i="12"/>
  <c r="AK261" i="12"/>
  <c r="AJ261" i="12"/>
  <c r="AI261" i="12"/>
  <c r="AH261" i="12"/>
  <c r="AG261" i="12"/>
  <c r="AE261" i="12"/>
  <c r="Y261" i="12"/>
  <c r="AP260" i="12"/>
  <c r="AO260" i="12"/>
  <c r="AG260" i="12" s="1"/>
  <c r="AN260" i="12"/>
  <c r="AM260" i="12"/>
  <c r="AL260" i="12"/>
  <c r="AK260" i="12"/>
  <c r="AJ260" i="12"/>
  <c r="AI260" i="12"/>
  <c r="AH260" i="12"/>
  <c r="AE260" i="12"/>
  <c r="Y260" i="12"/>
  <c r="AP259" i="12"/>
  <c r="AO259" i="12"/>
  <c r="AN259" i="12"/>
  <c r="AM259" i="12"/>
  <c r="AL259" i="12"/>
  <c r="AK259" i="12"/>
  <c r="AJ259" i="12"/>
  <c r="AI259" i="12"/>
  <c r="AH259" i="12"/>
  <c r="AG259" i="12"/>
  <c r="AE259" i="12"/>
  <c r="Y259" i="12"/>
  <c r="AA259" i="12" s="1"/>
  <c r="AP258" i="12"/>
  <c r="AO258" i="12"/>
  <c r="AN258" i="12"/>
  <c r="AM258" i="12"/>
  <c r="AL258" i="12"/>
  <c r="AK258" i="12"/>
  <c r="AJ258" i="12"/>
  <c r="AI258" i="12"/>
  <c r="AH258" i="12"/>
  <c r="AG258" i="12"/>
  <c r="AE258" i="12"/>
  <c r="Y258" i="12"/>
  <c r="AP257" i="12"/>
  <c r="AO257" i="12"/>
  <c r="AN257" i="12"/>
  <c r="AM257" i="12"/>
  <c r="AL257" i="12"/>
  <c r="AK257" i="12"/>
  <c r="AJ257" i="12"/>
  <c r="AI257" i="12"/>
  <c r="AH257" i="12"/>
  <c r="AG257" i="12"/>
  <c r="AE257" i="12"/>
  <c r="Y257" i="12"/>
  <c r="AP256" i="12"/>
  <c r="AO256" i="12"/>
  <c r="AN256" i="12"/>
  <c r="AM256" i="12"/>
  <c r="AL256" i="12"/>
  <c r="AK256" i="12"/>
  <c r="AJ256" i="12"/>
  <c r="AI256" i="12"/>
  <c r="AH256" i="12"/>
  <c r="AG256" i="12"/>
  <c r="AE256" i="12"/>
  <c r="Y256" i="12"/>
  <c r="Z256" i="12" s="1"/>
  <c r="AP255" i="12"/>
  <c r="AO255" i="12"/>
  <c r="AN255" i="12"/>
  <c r="AM255" i="12"/>
  <c r="AL255" i="12"/>
  <c r="AK255" i="12"/>
  <c r="AJ255" i="12"/>
  <c r="AI255" i="12"/>
  <c r="AH255" i="12"/>
  <c r="AG255" i="12"/>
  <c r="AE255" i="12"/>
  <c r="Y255" i="12"/>
  <c r="Z255" i="12" s="1"/>
  <c r="AP254" i="12"/>
  <c r="AO254" i="12"/>
  <c r="AN254" i="12"/>
  <c r="AM254" i="12"/>
  <c r="AL254" i="12"/>
  <c r="AK254" i="12"/>
  <c r="AJ254" i="12"/>
  <c r="AI254" i="12"/>
  <c r="AH254" i="12"/>
  <c r="AG254" i="12"/>
  <c r="AE254" i="12"/>
  <c r="Y254" i="12"/>
  <c r="AA254" i="12" s="1"/>
  <c r="AP253" i="12"/>
  <c r="AO253" i="12"/>
  <c r="AN253" i="12"/>
  <c r="AM253" i="12"/>
  <c r="AL253" i="12"/>
  <c r="AK253" i="12"/>
  <c r="AJ253" i="12"/>
  <c r="AI253" i="12"/>
  <c r="AH253" i="12"/>
  <c r="AG253" i="12"/>
  <c r="AE253" i="12"/>
  <c r="Y253" i="12"/>
  <c r="AA253" i="12" s="1"/>
  <c r="AP252" i="12"/>
  <c r="AO252" i="12"/>
  <c r="AN252" i="12"/>
  <c r="AM252" i="12"/>
  <c r="AL252" i="12"/>
  <c r="AK252" i="12"/>
  <c r="AJ252" i="12"/>
  <c r="AI252" i="12"/>
  <c r="AH252" i="12"/>
  <c r="AG252" i="12"/>
  <c r="AE252" i="12"/>
  <c r="Y252" i="12"/>
  <c r="AA252" i="12" s="1"/>
  <c r="AP251" i="12"/>
  <c r="AO251" i="12"/>
  <c r="AN251" i="12"/>
  <c r="AM251" i="12"/>
  <c r="AL251" i="12"/>
  <c r="AK251" i="12"/>
  <c r="AJ251" i="12"/>
  <c r="AI251" i="12"/>
  <c r="AH251" i="12"/>
  <c r="AG251" i="12"/>
  <c r="AE251" i="12"/>
  <c r="Y251" i="12"/>
  <c r="AA251" i="12" s="1"/>
  <c r="AP250" i="12"/>
  <c r="AO250" i="12"/>
  <c r="AN250" i="12"/>
  <c r="AM250" i="12"/>
  <c r="AL250" i="12"/>
  <c r="AK250" i="12"/>
  <c r="AJ250" i="12"/>
  <c r="AI250" i="12"/>
  <c r="AH250" i="12"/>
  <c r="AG250" i="12"/>
  <c r="AE250" i="12"/>
  <c r="Y250" i="12"/>
  <c r="Z250" i="12" s="1"/>
  <c r="AP249" i="12"/>
  <c r="AO249" i="12"/>
  <c r="AN249" i="12"/>
  <c r="AM249" i="12"/>
  <c r="AL249" i="12"/>
  <c r="AK249" i="12"/>
  <c r="AJ249" i="12"/>
  <c r="AI249" i="12"/>
  <c r="AH249" i="12"/>
  <c r="AG249" i="12"/>
  <c r="AE249" i="12"/>
  <c r="Y249" i="12"/>
  <c r="Z249" i="12" s="1"/>
  <c r="AP248" i="12"/>
  <c r="AO248" i="12"/>
  <c r="AN248" i="12"/>
  <c r="AM248" i="12"/>
  <c r="AL248" i="12"/>
  <c r="AK248" i="12"/>
  <c r="AJ248" i="12"/>
  <c r="AI248" i="12"/>
  <c r="AH248" i="12"/>
  <c r="AG248" i="12"/>
  <c r="AE248" i="12"/>
  <c r="Y248" i="12"/>
  <c r="AA248" i="12" s="1"/>
  <c r="AP247" i="12"/>
  <c r="AO247" i="12"/>
  <c r="AN247" i="12"/>
  <c r="AM247" i="12"/>
  <c r="AL247" i="12"/>
  <c r="AK247" i="12"/>
  <c r="AJ247" i="12"/>
  <c r="AI247" i="12"/>
  <c r="AH247" i="12"/>
  <c r="AG247" i="12"/>
  <c r="AE247" i="12"/>
  <c r="Y247" i="12"/>
  <c r="Z247" i="12" s="1"/>
  <c r="AP246" i="12"/>
  <c r="AO246" i="12"/>
  <c r="AN246" i="12"/>
  <c r="AM246" i="12"/>
  <c r="AL246" i="12"/>
  <c r="AK246" i="12"/>
  <c r="AJ246" i="12"/>
  <c r="AI246" i="12"/>
  <c r="AH246" i="12"/>
  <c r="AG246" i="12"/>
  <c r="AE246" i="12"/>
  <c r="Y246" i="12"/>
  <c r="AA246" i="12" s="1"/>
  <c r="AP245" i="12"/>
  <c r="AO245" i="12"/>
  <c r="AN245" i="12"/>
  <c r="AM245" i="12"/>
  <c r="AL245" i="12"/>
  <c r="AK245" i="12"/>
  <c r="AJ245" i="12"/>
  <c r="AI245" i="12"/>
  <c r="AH245" i="12"/>
  <c r="AG245" i="12"/>
  <c r="AE245" i="12"/>
  <c r="Y245" i="12"/>
  <c r="Z245" i="12" s="1"/>
  <c r="AP244" i="12"/>
  <c r="AO244" i="12"/>
  <c r="AN244" i="12"/>
  <c r="AM244" i="12"/>
  <c r="AL244" i="12"/>
  <c r="AK244" i="12"/>
  <c r="AJ244" i="12"/>
  <c r="AI244" i="12"/>
  <c r="AH244" i="12"/>
  <c r="AG244" i="12"/>
  <c r="AE244" i="12"/>
  <c r="Y244" i="12"/>
  <c r="Z244" i="12" s="1"/>
  <c r="AP243" i="12"/>
  <c r="AO243" i="12"/>
  <c r="AN243" i="12"/>
  <c r="AM243" i="12"/>
  <c r="AL243" i="12"/>
  <c r="AK243" i="12"/>
  <c r="AJ243" i="12"/>
  <c r="AI243" i="12"/>
  <c r="AH243" i="12"/>
  <c r="AG243" i="12"/>
  <c r="AE243" i="12"/>
  <c r="Y243" i="12"/>
  <c r="AP242" i="12"/>
  <c r="AO242" i="12"/>
  <c r="AN242" i="12"/>
  <c r="AM242" i="12"/>
  <c r="AL242" i="12"/>
  <c r="AK242" i="12"/>
  <c r="AJ242" i="12"/>
  <c r="AI242" i="12"/>
  <c r="AH242" i="12"/>
  <c r="AG242" i="12"/>
  <c r="AE242" i="12"/>
  <c r="Y242" i="12"/>
  <c r="AA242" i="12" s="1"/>
  <c r="AP241" i="12"/>
  <c r="AO241" i="12"/>
  <c r="AN241" i="12"/>
  <c r="AM241" i="12"/>
  <c r="AL241" i="12"/>
  <c r="AK241" i="12"/>
  <c r="AJ241" i="12"/>
  <c r="AI241" i="12"/>
  <c r="AH241" i="12"/>
  <c r="AG241" i="12"/>
  <c r="AE241" i="12"/>
  <c r="Y241" i="12"/>
  <c r="Z241" i="12" s="1"/>
  <c r="AP240" i="12"/>
  <c r="AO240" i="12"/>
  <c r="AN240" i="12"/>
  <c r="AM240" i="12"/>
  <c r="AL240" i="12"/>
  <c r="AK240" i="12"/>
  <c r="AJ240" i="12"/>
  <c r="AI240" i="12"/>
  <c r="AH240" i="12"/>
  <c r="AG240" i="12"/>
  <c r="AE240" i="12"/>
  <c r="Y240" i="12"/>
  <c r="AA240" i="12" s="1"/>
  <c r="AP239" i="12"/>
  <c r="AO239" i="12"/>
  <c r="AN239" i="12"/>
  <c r="AM239" i="12"/>
  <c r="AL239" i="12"/>
  <c r="AK239" i="12"/>
  <c r="AJ239" i="12"/>
  <c r="AI239" i="12"/>
  <c r="AH239" i="12"/>
  <c r="AG239" i="12"/>
  <c r="AE239" i="12"/>
  <c r="Y239" i="12"/>
  <c r="AP238" i="12"/>
  <c r="AO238" i="12"/>
  <c r="AN238" i="12"/>
  <c r="AM238" i="12"/>
  <c r="AL238" i="12"/>
  <c r="AK238" i="12"/>
  <c r="AJ238" i="12"/>
  <c r="AI238" i="12"/>
  <c r="AH238" i="12"/>
  <c r="AG238" i="12"/>
  <c r="AE238" i="12"/>
  <c r="Y238" i="12"/>
  <c r="AA238" i="12" s="1"/>
  <c r="AP237" i="12"/>
  <c r="AO237" i="12"/>
  <c r="AN237" i="12"/>
  <c r="AM237" i="12"/>
  <c r="AL237" i="12"/>
  <c r="AK237" i="12"/>
  <c r="AJ237" i="12"/>
  <c r="AI237" i="12"/>
  <c r="AH237" i="12"/>
  <c r="AG237" i="12"/>
  <c r="AE237" i="12"/>
  <c r="Y237" i="12"/>
  <c r="AA237" i="12" s="1"/>
  <c r="AP236" i="12"/>
  <c r="AO236" i="12"/>
  <c r="AN236" i="12"/>
  <c r="AM236" i="12"/>
  <c r="AL236" i="12"/>
  <c r="AK236" i="12"/>
  <c r="AJ236" i="12"/>
  <c r="AI236" i="12"/>
  <c r="AH236" i="12"/>
  <c r="AG236" i="12"/>
  <c r="AE236" i="12"/>
  <c r="Y236" i="12"/>
  <c r="AA236" i="12" s="1"/>
  <c r="AP235" i="12"/>
  <c r="AO235" i="12"/>
  <c r="AN235" i="12"/>
  <c r="AM235" i="12"/>
  <c r="AL235" i="12"/>
  <c r="AK235" i="12"/>
  <c r="AJ235" i="12"/>
  <c r="AI235" i="12"/>
  <c r="AH235" i="12"/>
  <c r="AG235" i="12"/>
  <c r="AE235" i="12"/>
  <c r="Y235" i="12"/>
  <c r="AP234" i="12"/>
  <c r="AO234" i="12"/>
  <c r="AN234" i="12"/>
  <c r="AM234" i="12"/>
  <c r="AL234" i="12"/>
  <c r="AK234" i="12"/>
  <c r="AJ234" i="12"/>
  <c r="AI234" i="12"/>
  <c r="AH234" i="12"/>
  <c r="AG234" i="12"/>
  <c r="AE234" i="12"/>
  <c r="Y234" i="12"/>
  <c r="AA234" i="12" s="1"/>
  <c r="AP233" i="12"/>
  <c r="AO233" i="12"/>
  <c r="AN233" i="12"/>
  <c r="AM233" i="12"/>
  <c r="AL233" i="12"/>
  <c r="AK233" i="12"/>
  <c r="AJ233" i="12"/>
  <c r="AI233" i="12"/>
  <c r="AH233" i="12"/>
  <c r="AG233" i="12"/>
  <c r="AE233" i="12"/>
  <c r="Y233" i="12"/>
  <c r="AP232" i="12"/>
  <c r="AO232" i="12"/>
  <c r="AN232" i="12"/>
  <c r="AM232" i="12"/>
  <c r="AL232" i="12"/>
  <c r="AK232" i="12"/>
  <c r="AJ232" i="12"/>
  <c r="AI232" i="12"/>
  <c r="AH232" i="12"/>
  <c r="AG232" i="12"/>
  <c r="AE232" i="12"/>
  <c r="Y232" i="12"/>
  <c r="AA232" i="12" s="1"/>
  <c r="AP231" i="12"/>
  <c r="AO231" i="12"/>
  <c r="AN231" i="12"/>
  <c r="AM231" i="12"/>
  <c r="AL231" i="12"/>
  <c r="AK231" i="12"/>
  <c r="AJ231" i="12"/>
  <c r="AI231" i="12"/>
  <c r="AH231" i="12"/>
  <c r="AG231" i="12"/>
  <c r="AE231" i="12"/>
  <c r="Y231" i="12"/>
  <c r="AA231" i="12" s="1"/>
  <c r="AP230" i="12"/>
  <c r="AO230" i="12"/>
  <c r="AN230" i="12"/>
  <c r="AM230" i="12"/>
  <c r="AL230" i="12"/>
  <c r="AK230" i="12"/>
  <c r="AJ230" i="12"/>
  <c r="AI230" i="12"/>
  <c r="AH230" i="12"/>
  <c r="AG230" i="12"/>
  <c r="AE230" i="12"/>
  <c r="Y230" i="12"/>
  <c r="AA230" i="12" s="1"/>
  <c r="AP229" i="12"/>
  <c r="AO229" i="12"/>
  <c r="AN229" i="12"/>
  <c r="AM229" i="12"/>
  <c r="AL229" i="12"/>
  <c r="AK229" i="12"/>
  <c r="AJ229" i="12"/>
  <c r="AI229" i="12"/>
  <c r="AH229" i="12"/>
  <c r="AG229" i="12"/>
  <c r="AE229" i="12"/>
  <c r="Y229" i="12"/>
  <c r="AA229" i="12" s="1"/>
  <c r="AP228" i="12"/>
  <c r="AO228" i="12"/>
  <c r="AN228" i="12"/>
  <c r="AM228" i="12"/>
  <c r="AL228" i="12"/>
  <c r="AK228" i="12"/>
  <c r="AJ228" i="12"/>
  <c r="AI228" i="12"/>
  <c r="AH228" i="12"/>
  <c r="AG228" i="12"/>
  <c r="AE228" i="12"/>
  <c r="Y228" i="12"/>
  <c r="AP227" i="12"/>
  <c r="AO227" i="12"/>
  <c r="AN227" i="12"/>
  <c r="AM227" i="12"/>
  <c r="AL227" i="12"/>
  <c r="AK227" i="12"/>
  <c r="AJ227" i="12"/>
  <c r="AI227" i="12"/>
  <c r="AH227" i="12"/>
  <c r="AG227" i="12"/>
  <c r="AE227" i="12"/>
  <c r="Y227" i="12"/>
  <c r="AA227" i="12" s="1"/>
  <c r="AP226" i="12"/>
  <c r="AO226" i="12"/>
  <c r="AN226" i="12"/>
  <c r="AM226" i="12"/>
  <c r="AL226" i="12"/>
  <c r="AK226" i="12"/>
  <c r="AJ226" i="12"/>
  <c r="AI226" i="12"/>
  <c r="AH226" i="12"/>
  <c r="AG226" i="12"/>
  <c r="AE226" i="12"/>
  <c r="Y226" i="12"/>
  <c r="AA226" i="12" s="1"/>
  <c r="AP225" i="12"/>
  <c r="AO225" i="12"/>
  <c r="AN225" i="12"/>
  <c r="AM225" i="12"/>
  <c r="AL225" i="12"/>
  <c r="AK225" i="12"/>
  <c r="AJ225" i="12"/>
  <c r="AI225" i="12"/>
  <c r="AH225" i="12"/>
  <c r="AG225" i="12"/>
  <c r="AE225" i="12"/>
  <c r="Y225" i="12"/>
  <c r="AP224" i="12"/>
  <c r="AO224" i="12"/>
  <c r="AN224" i="12"/>
  <c r="AM224" i="12"/>
  <c r="AL224" i="12"/>
  <c r="AK224" i="12"/>
  <c r="AJ224" i="12"/>
  <c r="AI224" i="12"/>
  <c r="AH224" i="12"/>
  <c r="AG224" i="12"/>
  <c r="AE224" i="12"/>
  <c r="Y224" i="12"/>
  <c r="Z224" i="12" s="1"/>
  <c r="AP223" i="12"/>
  <c r="AO223" i="12"/>
  <c r="AG223" i="12" s="1"/>
  <c r="AN223" i="12"/>
  <c r="AM223" i="12"/>
  <c r="AL223" i="12"/>
  <c r="AK223" i="12"/>
  <c r="AJ223" i="12"/>
  <c r="AI223" i="12"/>
  <c r="AH223" i="12"/>
  <c r="AE223" i="12"/>
  <c r="Y223" i="12"/>
  <c r="AA223" i="12" s="1"/>
  <c r="AP222" i="12"/>
  <c r="AO222" i="12"/>
  <c r="AN222" i="12"/>
  <c r="AM222" i="12"/>
  <c r="AL222" i="12"/>
  <c r="AK222" i="12"/>
  <c r="AJ222" i="12"/>
  <c r="AI222" i="12"/>
  <c r="AH222" i="12"/>
  <c r="AG222" i="12"/>
  <c r="AE222" i="12"/>
  <c r="Y222" i="12"/>
  <c r="AP221" i="12"/>
  <c r="AO221" i="12"/>
  <c r="AN221" i="12"/>
  <c r="AM221" i="12"/>
  <c r="AL221" i="12"/>
  <c r="AK221" i="12"/>
  <c r="AJ221" i="12"/>
  <c r="AI221" i="12"/>
  <c r="AH221" i="12"/>
  <c r="AG221" i="12"/>
  <c r="AE221" i="12"/>
  <c r="Y221" i="12"/>
  <c r="AA221" i="12" s="1"/>
  <c r="AP220" i="12"/>
  <c r="AO220" i="12"/>
  <c r="AN220" i="12"/>
  <c r="AM220" i="12"/>
  <c r="AL220" i="12"/>
  <c r="AK220" i="12"/>
  <c r="AJ220" i="12"/>
  <c r="AI220" i="12"/>
  <c r="AH220" i="12"/>
  <c r="AG220" i="12"/>
  <c r="AE220" i="12"/>
  <c r="Y220" i="12"/>
  <c r="Z220" i="12" s="1"/>
  <c r="AP219" i="12"/>
  <c r="AO219" i="12"/>
  <c r="AN219" i="12"/>
  <c r="AM219" i="12"/>
  <c r="AL219" i="12"/>
  <c r="AK219" i="12"/>
  <c r="AJ219" i="12"/>
  <c r="AI219" i="12"/>
  <c r="AH219" i="12"/>
  <c r="AG219" i="12"/>
  <c r="AE219" i="12"/>
  <c r="Y219" i="12"/>
  <c r="AA219" i="12" s="1"/>
  <c r="AP218" i="12"/>
  <c r="AO218" i="12"/>
  <c r="AN218" i="12"/>
  <c r="AM218" i="12"/>
  <c r="AL218" i="12"/>
  <c r="AK218" i="12"/>
  <c r="AJ218" i="12"/>
  <c r="AI218" i="12"/>
  <c r="AH218" i="12"/>
  <c r="AG218" i="12"/>
  <c r="AE218" i="12"/>
  <c r="Y218" i="12"/>
  <c r="AA218" i="12" s="1"/>
  <c r="AP217" i="12"/>
  <c r="AO217" i="12"/>
  <c r="AN217" i="12"/>
  <c r="AM217" i="12"/>
  <c r="AL217" i="12"/>
  <c r="AK217" i="12"/>
  <c r="AJ217" i="12"/>
  <c r="AI217" i="12"/>
  <c r="AH217" i="12"/>
  <c r="AG217" i="12"/>
  <c r="AE217" i="12"/>
  <c r="Y217" i="12"/>
  <c r="AP216" i="12"/>
  <c r="AO216" i="12"/>
  <c r="AN216" i="12"/>
  <c r="AM216" i="12"/>
  <c r="AL216" i="12"/>
  <c r="AK216" i="12"/>
  <c r="AJ216" i="12"/>
  <c r="AI216" i="12"/>
  <c r="AH216" i="12"/>
  <c r="AG216" i="12"/>
  <c r="AE216" i="12"/>
  <c r="Y216" i="12"/>
  <c r="AP215" i="12"/>
  <c r="AO215" i="12"/>
  <c r="AN215" i="12"/>
  <c r="AM215" i="12"/>
  <c r="AL215" i="12"/>
  <c r="AK215" i="12"/>
  <c r="AJ215" i="12"/>
  <c r="AI215" i="12"/>
  <c r="AH215" i="12"/>
  <c r="AG215" i="12"/>
  <c r="AE215" i="12"/>
  <c r="Y215" i="12"/>
  <c r="AP214" i="12"/>
  <c r="AO214" i="12"/>
  <c r="AG214" i="12" s="1"/>
  <c r="AN214" i="12"/>
  <c r="AM214" i="12"/>
  <c r="AL214" i="12"/>
  <c r="AK214" i="12"/>
  <c r="AJ214" i="12"/>
  <c r="AI214" i="12"/>
  <c r="AH214" i="12"/>
  <c r="AE214" i="12"/>
  <c r="Y214" i="12"/>
  <c r="AP213" i="12"/>
  <c r="AO213" i="12"/>
  <c r="AN213" i="12"/>
  <c r="AM213" i="12"/>
  <c r="AL213" i="12"/>
  <c r="AK213" i="12"/>
  <c r="AJ213" i="12"/>
  <c r="AI213" i="12"/>
  <c r="AB213" i="12" s="1"/>
  <c r="AH213" i="12"/>
  <c r="AG213" i="12"/>
  <c r="AE213" i="12"/>
  <c r="Y213" i="12"/>
  <c r="AP212" i="12"/>
  <c r="AO212" i="12"/>
  <c r="AN212" i="12"/>
  <c r="AM212" i="12"/>
  <c r="AL212" i="12"/>
  <c r="AK212" i="12"/>
  <c r="AJ212" i="12"/>
  <c r="AI212" i="12"/>
  <c r="AH212" i="12"/>
  <c r="AG212" i="12"/>
  <c r="AE212" i="12"/>
  <c r="Y212" i="12"/>
  <c r="Z212" i="12" s="1"/>
  <c r="AP211" i="12"/>
  <c r="AO211" i="12"/>
  <c r="AN211" i="12"/>
  <c r="AM211" i="12"/>
  <c r="AL211" i="12"/>
  <c r="AK211" i="12"/>
  <c r="AJ211" i="12"/>
  <c r="AI211" i="12"/>
  <c r="AH211" i="12"/>
  <c r="AG211" i="12"/>
  <c r="AE211" i="12"/>
  <c r="Y211" i="12"/>
  <c r="AP210" i="12"/>
  <c r="AO210" i="12"/>
  <c r="AN210" i="12"/>
  <c r="AM210" i="12"/>
  <c r="AL210" i="12"/>
  <c r="AK210" i="12"/>
  <c r="AJ210" i="12"/>
  <c r="AI210" i="12"/>
  <c r="AH210" i="12"/>
  <c r="AG210" i="12"/>
  <c r="AE210" i="12"/>
  <c r="Y210" i="12"/>
  <c r="AA210" i="12" s="1"/>
  <c r="AP209" i="12"/>
  <c r="AO209" i="12"/>
  <c r="AN209" i="12"/>
  <c r="AM209" i="12"/>
  <c r="AL209" i="12"/>
  <c r="AK209" i="12"/>
  <c r="AJ209" i="12"/>
  <c r="AI209" i="12"/>
  <c r="AH209" i="12"/>
  <c r="AG209" i="12"/>
  <c r="AE209" i="12"/>
  <c r="Y209" i="12"/>
  <c r="AP208" i="12"/>
  <c r="AO208" i="12"/>
  <c r="AN208" i="12"/>
  <c r="AM208" i="12"/>
  <c r="AL208" i="12"/>
  <c r="AK208" i="12"/>
  <c r="AJ208" i="12"/>
  <c r="AI208" i="12"/>
  <c r="AH208" i="12"/>
  <c r="AG208" i="12"/>
  <c r="AE208" i="12"/>
  <c r="Y208" i="12"/>
  <c r="Z208" i="12" s="1"/>
  <c r="AP207" i="12"/>
  <c r="AO207" i="12"/>
  <c r="AN207" i="12"/>
  <c r="AM207" i="12"/>
  <c r="AL207" i="12"/>
  <c r="AK207" i="12"/>
  <c r="AJ207" i="12"/>
  <c r="AI207" i="12"/>
  <c r="AH207" i="12"/>
  <c r="AG207" i="12"/>
  <c r="AE207" i="12"/>
  <c r="Y207" i="12"/>
  <c r="AP206" i="12"/>
  <c r="AO206" i="12"/>
  <c r="AG206" i="12" s="1"/>
  <c r="AN206" i="12"/>
  <c r="AM206" i="12"/>
  <c r="AL206" i="12"/>
  <c r="AK206" i="12"/>
  <c r="AJ206" i="12"/>
  <c r="AI206" i="12"/>
  <c r="AH206" i="12"/>
  <c r="AE206" i="12"/>
  <c r="Y206" i="12"/>
  <c r="AA206" i="12" s="1"/>
  <c r="AP205" i="12"/>
  <c r="AO205" i="12"/>
  <c r="AN205" i="12"/>
  <c r="AM205" i="12"/>
  <c r="AL205" i="12"/>
  <c r="AK205" i="12"/>
  <c r="AJ205" i="12"/>
  <c r="AI205" i="12"/>
  <c r="AH205" i="12"/>
  <c r="AG205" i="12"/>
  <c r="AE205" i="12"/>
  <c r="Y205" i="12"/>
  <c r="AA205" i="12" s="1"/>
  <c r="AP204" i="12"/>
  <c r="AO204" i="12"/>
  <c r="AN204" i="12"/>
  <c r="AM204" i="12"/>
  <c r="AL204" i="12"/>
  <c r="AK204" i="12"/>
  <c r="AJ204" i="12"/>
  <c r="AI204" i="12"/>
  <c r="AH204" i="12"/>
  <c r="AG204" i="12"/>
  <c r="AE204" i="12"/>
  <c r="Z204" i="12"/>
  <c r="Y204" i="12"/>
  <c r="AA204" i="12" s="1"/>
  <c r="AP203" i="12"/>
  <c r="AO203" i="12"/>
  <c r="AN203" i="12"/>
  <c r="AM203" i="12"/>
  <c r="AL203" i="12"/>
  <c r="AK203" i="12"/>
  <c r="AJ203" i="12"/>
  <c r="AI203" i="12"/>
  <c r="AH203" i="12"/>
  <c r="AG203" i="12"/>
  <c r="AE203" i="12"/>
  <c r="Y203" i="12"/>
  <c r="AP202" i="12"/>
  <c r="AO202" i="12"/>
  <c r="AN202" i="12"/>
  <c r="AM202" i="12"/>
  <c r="AL202" i="12"/>
  <c r="AK202" i="12"/>
  <c r="AJ202" i="12"/>
  <c r="AI202" i="12"/>
  <c r="AH202" i="12"/>
  <c r="AG202" i="12"/>
  <c r="AE202" i="12"/>
  <c r="Y202" i="12"/>
  <c r="Z202" i="12" s="1"/>
  <c r="AP201" i="12"/>
  <c r="AO201" i="12"/>
  <c r="AN201" i="12"/>
  <c r="AM201" i="12"/>
  <c r="AL201" i="12"/>
  <c r="AK201" i="12"/>
  <c r="AJ201" i="12"/>
  <c r="AI201" i="12"/>
  <c r="AH201" i="12"/>
  <c r="AG201" i="12"/>
  <c r="AE201" i="12"/>
  <c r="Y201" i="12"/>
  <c r="Z201" i="12" s="1"/>
  <c r="AP200" i="12"/>
  <c r="AO200" i="12"/>
  <c r="AN200" i="12"/>
  <c r="AM200" i="12"/>
  <c r="AL200" i="12"/>
  <c r="AK200" i="12"/>
  <c r="AJ200" i="12"/>
  <c r="AI200" i="12"/>
  <c r="AH200" i="12"/>
  <c r="AG200" i="12"/>
  <c r="AE200" i="12"/>
  <c r="Y200" i="12"/>
  <c r="AA200" i="12" s="1"/>
  <c r="AP199" i="12"/>
  <c r="AO199" i="12"/>
  <c r="AN199" i="12"/>
  <c r="AM199" i="12"/>
  <c r="AL199" i="12"/>
  <c r="AK199" i="12"/>
  <c r="AJ199" i="12"/>
  <c r="AI199" i="12"/>
  <c r="AH199" i="12"/>
  <c r="AG199" i="12"/>
  <c r="AE199" i="12"/>
  <c r="Y199" i="12"/>
  <c r="Z199" i="12" s="1"/>
  <c r="AP198" i="12"/>
  <c r="AO198" i="12"/>
  <c r="AN198" i="12"/>
  <c r="AM198" i="12"/>
  <c r="AL198" i="12"/>
  <c r="AK198" i="12"/>
  <c r="AJ198" i="12"/>
  <c r="AI198" i="12"/>
  <c r="AH198" i="12"/>
  <c r="AG198" i="12"/>
  <c r="AE198" i="12"/>
  <c r="Y198" i="12"/>
  <c r="AA198" i="12" s="1"/>
  <c r="AP197" i="12"/>
  <c r="AO197" i="12"/>
  <c r="AN197" i="12"/>
  <c r="AM197" i="12"/>
  <c r="AL197" i="12"/>
  <c r="AK197" i="12"/>
  <c r="AJ197" i="12"/>
  <c r="AI197" i="12"/>
  <c r="AH197" i="12"/>
  <c r="AG197" i="12"/>
  <c r="AE197" i="12"/>
  <c r="Y197" i="12"/>
  <c r="Z197" i="12" s="1"/>
  <c r="AP196" i="12"/>
  <c r="AO196" i="12"/>
  <c r="AN196" i="12"/>
  <c r="AM196" i="12"/>
  <c r="AL196" i="12"/>
  <c r="AK196" i="12"/>
  <c r="AJ196" i="12"/>
  <c r="AI196" i="12"/>
  <c r="AH196" i="12"/>
  <c r="AG196" i="12"/>
  <c r="AE196" i="12"/>
  <c r="Y196" i="12"/>
  <c r="AA196" i="12" s="1"/>
  <c r="AP195" i="12"/>
  <c r="AO195" i="12"/>
  <c r="AN195" i="12"/>
  <c r="AM195" i="12"/>
  <c r="AL195" i="12"/>
  <c r="AK195" i="12"/>
  <c r="AJ195" i="12"/>
  <c r="AI195" i="12"/>
  <c r="AH195" i="12"/>
  <c r="AG195" i="12"/>
  <c r="AE195" i="12"/>
  <c r="Y195" i="12"/>
  <c r="AA195" i="12" s="1"/>
  <c r="AP194" i="12"/>
  <c r="AO194" i="12"/>
  <c r="AN194" i="12"/>
  <c r="AM194" i="12"/>
  <c r="AL194" i="12"/>
  <c r="AK194" i="12"/>
  <c r="AJ194" i="12"/>
  <c r="AI194" i="12"/>
  <c r="AH194" i="12"/>
  <c r="AG194" i="12"/>
  <c r="AE194" i="12"/>
  <c r="Y194" i="12"/>
  <c r="AA194" i="12" s="1"/>
  <c r="AP193" i="12"/>
  <c r="AO193" i="12"/>
  <c r="AN193" i="12"/>
  <c r="AM193" i="12"/>
  <c r="AL193" i="12"/>
  <c r="AK193" i="12"/>
  <c r="AJ193" i="12"/>
  <c r="AI193" i="12"/>
  <c r="AH193" i="12"/>
  <c r="AG193" i="12"/>
  <c r="AE193" i="12"/>
  <c r="Y193" i="12"/>
  <c r="Z193" i="12" s="1"/>
  <c r="AP192" i="12"/>
  <c r="AO192" i="12"/>
  <c r="AN192" i="12"/>
  <c r="AM192" i="12"/>
  <c r="AL192" i="12"/>
  <c r="AK192" i="12"/>
  <c r="AJ192" i="12"/>
  <c r="AI192" i="12"/>
  <c r="AH192" i="12"/>
  <c r="AG192" i="12"/>
  <c r="AE192" i="12"/>
  <c r="Y192" i="12"/>
  <c r="AA192" i="12" s="1"/>
  <c r="AP191" i="12"/>
  <c r="AO191" i="12"/>
  <c r="AN191" i="12"/>
  <c r="AM191" i="12"/>
  <c r="AL191" i="12"/>
  <c r="AK191" i="12"/>
  <c r="AJ191" i="12"/>
  <c r="AI191" i="12"/>
  <c r="AH191" i="12"/>
  <c r="AG191" i="12"/>
  <c r="AE191" i="12"/>
  <c r="Y191" i="12"/>
  <c r="Z191" i="12" s="1"/>
  <c r="AP190" i="12"/>
  <c r="AO190" i="12"/>
  <c r="AN190" i="12"/>
  <c r="AM190" i="12"/>
  <c r="AL190" i="12"/>
  <c r="AK190" i="12"/>
  <c r="AJ190" i="12"/>
  <c r="AI190" i="12"/>
  <c r="AH190" i="12"/>
  <c r="AG190" i="12"/>
  <c r="AE190" i="12"/>
  <c r="Y190" i="12"/>
  <c r="AA190" i="12" s="1"/>
  <c r="AP189" i="12"/>
  <c r="AO189" i="12"/>
  <c r="AN189" i="12"/>
  <c r="AM189" i="12"/>
  <c r="AL189" i="12"/>
  <c r="AK189" i="12"/>
  <c r="AJ189" i="12"/>
  <c r="AI189" i="12"/>
  <c r="AH189" i="12"/>
  <c r="AG189" i="12"/>
  <c r="AE189" i="12"/>
  <c r="Y189" i="12"/>
  <c r="AP188" i="12"/>
  <c r="AO188" i="12"/>
  <c r="AN188" i="12"/>
  <c r="AM188" i="12"/>
  <c r="AL188" i="12"/>
  <c r="AK188" i="12"/>
  <c r="AJ188" i="12"/>
  <c r="AI188" i="12"/>
  <c r="AH188" i="12"/>
  <c r="AG188" i="12"/>
  <c r="AE188" i="12"/>
  <c r="Y188" i="12"/>
  <c r="AA188" i="12" s="1"/>
  <c r="AP187" i="12"/>
  <c r="AO187" i="12"/>
  <c r="AN187" i="12"/>
  <c r="AM187" i="12"/>
  <c r="AL187" i="12"/>
  <c r="AK187" i="12"/>
  <c r="AJ187" i="12"/>
  <c r="AI187" i="12"/>
  <c r="AH187" i="12"/>
  <c r="AG187" i="12"/>
  <c r="AE187" i="12"/>
  <c r="Y187" i="12"/>
  <c r="AP186" i="12"/>
  <c r="AO186" i="12"/>
  <c r="AG186" i="12" s="1"/>
  <c r="AN186" i="12"/>
  <c r="AM186" i="12"/>
  <c r="AL186" i="12"/>
  <c r="AK186" i="12"/>
  <c r="AJ186" i="12"/>
  <c r="AI186" i="12"/>
  <c r="AH186" i="12"/>
  <c r="AE186" i="12"/>
  <c r="Y186" i="12"/>
  <c r="AP185" i="12"/>
  <c r="AO185" i="12"/>
  <c r="AN185" i="12"/>
  <c r="AM185" i="12"/>
  <c r="AL185" i="12"/>
  <c r="AK185" i="12"/>
  <c r="AJ185" i="12"/>
  <c r="AI185" i="12"/>
  <c r="AH185" i="12"/>
  <c r="AG185" i="12"/>
  <c r="AE185" i="12"/>
  <c r="Y185" i="12"/>
  <c r="AP184" i="12"/>
  <c r="AO184" i="12"/>
  <c r="AG184" i="12" s="1"/>
  <c r="AN184" i="12"/>
  <c r="AM184" i="12"/>
  <c r="AL184" i="12"/>
  <c r="AK184" i="12"/>
  <c r="AJ184" i="12"/>
  <c r="AI184" i="12"/>
  <c r="AH184" i="12"/>
  <c r="AE184" i="12"/>
  <c r="Y184" i="12"/>
  <c r="AA184" i="12" s="1"/>
  <c r="AP183" i="12"/>
  <c r="AO183" i="12"/>
  <c r="AN183" i="12"/>
  <c r="AM183" i="12"/>
  <c r="AL183" i="12"/>
  <c r="AK183" i="12"/>
  <c r="AJ183" i="12"/>
  <c r="AI183" i="12"/>
  <c r="AH183" i="12"/>
  <c r="AG183" i="12"/>
  <c r="AE183" i="12"/>
  <c r="Y183" i="12"/>
  <c r="AP182" i="12"/>
  <c r="AO182" i="12"/>
  <c r="AN182" i="12"/>
  <c r="AM182" i="12"/>
  <c r="AL182" i="12"/>
  <c r="AK182" i="12"/>
  <c r="AJ182" i="12"/>
  <c r="AI182" i="12"/>
  <c r="AH182" i="12"/>
  <c r="AG182" i="12"/>
  <c r="AE182" i="12"/>
  <c r="Y182" i="12"/>
  <c r="Z182" i="12" s="1"/>
  <c r="AP181" i="12"/>
  <c r="AO181" i="12"/>
  <c r="AN181" i="12"/>
  <c r="AM181" i="12"/>
  <c r="AL181" i="12"/>
  <c r="AK181" i="12"/>
  <c r="AJ181" i="12"/>
  <c r="AI181" i="12"/>
  <c r="AH181" i="12"/>
  <c r="AG181" i="12"/>
  <c r="AE181" i="12"/>
  <c r="Y181" i="12"/>
  <c r="Z181" i="12" s="1"/>
  <c r="AP180" i="12"/>
  <c r="AO180" i="12"/>
  <c r="AG180" i="12" s="1"/>
  <c r="AN180" i="12"/>
  <c r="AM180" i="12"/>
  <c r="AL180" i="12"/>
  <c r="AK180" i="12"/>
  <c r="AJ180" i="12"/>
  <c r="AI180" i="12"/>
  <c r="AH180" i="12"/>
  <c r="AE180" i="12"/>
  <c r="Y180" i="12"/>
  <c r="AA180" i="12" s="1"/>
  <c r="AP179" i="12"/>
  <c r="AO179" i="12"/>
  <c r="AN179" i="12"/>
  <c r="AM179" i="12"/>
  <c r="AL179" i="12"/>
  <c r="AK179" i="12"/>
  <c r="AJ179" i="12"/>
  <c r="AI179" i="12"/>
  <c r="AH179" i="12"/>
  <c r="AG179" i="12"/>
  <c r="AE179" i="12"/>
  <c r="Y179" i="12"/>
  <c r="AA179" i="12" s="1"/>
  <c r="AP178" i="12"/>
  <c r="AO178" i="12"/>
  <c r="AG178" i="12" s="1"/>
  <c r="AN178" i="12"/>
  <c r="AM178" i="12"/>
  <c r="AL178" i="12"/>
  <c r="AK178" i="12"/>
  <c r="AJ178" i="12"/>
  <c r="AI178" i="12"/>
  <c r="AH178" i="12"/>
  <c r="AE178" i="12"/>
  <c r="AA178" i="12"/>
  <c r="Y178" i="12"/>
  <c r="Z178" i="12" s="1"/>
  <c r="AP177" i="12"/>
  <c r="AO177" i="12"/>
  <c r="AN177" i="12"/>
  <c r="AM177" i="12"/>
  <c r="AL177" i="12"/>
  <c r="AK177" i="12"/>
  <c r="AJ177" i="12"/>
  <c r="AI177" i="12"/>
  <c r="AH177" i="12"/>
  <c r="AE177" i="12"/>
  <c r="Y177" i="12"/>
  <c r="Z177" i="12" s="1"/>
  <c r="AP176" i="12"/>
  <c r="AO176" i="12"/>
  <c r="AN176" i="12"/>
  <c r="AM176" i="12"/>
  <c r="AL176" i="12"/>
  <c r="AK176" i="12"/>
  <c r="AJ176" i="12"/>
  <c r="AI176" i="12"/>
  <c r="AH176" i="12"/>
  <c r="AG176" i="12"/>
  <c r="AE176" i="12"/>
  <c r="Y176" i="12"/>
  <c r="Z176" i="12" s="1"/>
  <c r="AP175" i="12"/>
  <c r="AO175" i="12"/>
  <c r="AN175" i="12"/>
  <c r="AM175" i="12"/>
  <c r="AL175" i="12"/>
  <c r="AK175" i="12"/>
  <c r="AJ175" i="12"/>
  <c r="AI175" i="12"/>
  <c r="AH175" i="12"/>
  <c r="AG175" i="12"/>
  <c r="AE175" i="12"/>
  <c r="Y175" i="12"/>
  <c r="AP174" i="12"/>
  <c r="AO174" i="12"/>
  <c r="AN174" i="12"/>
  <c r="AM174" i="12"/>
  <c r="AL174" i="12"/>
  <c r="AK174" i="12"/>
  <c r="AJ174" i="12"/>
  <c r="AI174" i="12"/>
  <c r="AH174" i="12"/>
  <c r="AG174" i="12"/>
  <c r="AE174" i="12"/>
  <c r="Y174" i="12"/>
  <c r="AA174" i="12" s="1"/>
  <c r="AP173" i="12"/>
  <c r="AO173" i="12"/>
  <c r="AN173" i="12"/>
  <c r="AM173" i="12"/>
  <c r="AL173" i="12"/>
  <c r="AK173" i="12"/>
  <c r="AJ173" i="12"/>
  <c r="AI173" i="12"/>
  <c r="AH173" i="12"/>
  <c r="AG173" i="12"/>
  <c r="AE173" i="12"/>
  <c r="Y173" i="12"/>
  <c r="AP172" i="12"/>
  <c r="AO172" i="12"/>
  <c r="AN172" i="12"/>
  <c r="AM172" i="12"/>
  <c r="AL172" i="12"/>
  <c r="AK172" i="12"/>
  <c r="AJ172" i="12"/>
  <c r="AI172" i="12"/>
  <c r="AH172" i="12"/>
  <c r="AG172" i="12"/>
  <c r="AE172" i="12"/>
  <c r="Y172" i="12"/>
  <c r="AP171" i="12"/>
  <c r="AO171" i="12"/>
  <c r="AN171" i="12"/>
  <c r="AM171" i="12"/>
  <c r="AL171" i="12"/>
  <c r="AK171" i="12"/>
  <c r="AJ171" i="12"/>
  <c r="AI171" i="12"/>
  <c r="AH171" i="12"/>
  <c r="AG171" i="12"/>
  <c r="AE171" i="12"/>
  <c r="Y171" i="12"/>
  <c r="Z171" i="12" s="1"/>
  <c r="AP170" i="12"/>
  <c r="AO170" i="12"/>
  <c r="AG170" i="12" s="1"/>
  <c r="AN170" i="12"/>
  <c r="AM170" i="12"/>
  <c r="AL170" i="12"/>
  <c r="AK170" i="12"/>
  <c r="AJ170" i="12"/>
  <c r="AI170" i="12"/>
  <c r="AH170" i="12"/>
  <c r="AE170" i="12"/>
  <c r="AA170" i="12"/>
  <c r="Y170" i="12"/>
  <c r="Z170" i="12" s="1"/>
  <c r="AP169" i="12"/>
  <c r="AO169" i="12"/>
  <c r="AN169" i="12"/>
  <c r="AM169" i="12"/>
  <c r="AL169" i="12"/>
  <c r="AK169" i="12"/>
  <c r="AJ169" i="12"/>
  <c r="AI169" i="12"/>
  <c r="AH169" i="12"/>
  <c r="AG169" i="12"/>
  <c r="AE169" i="12"/>
  <c r="Y169" i="12"/>
  <c r="AA169" i="12" s="1"/>
  <c r="AP168" i="12"/>
  <c r="AO168" i="12"/>
  <c r="AN168" i="12"/>
  <c r="AM168" i="12"/>
  <c r="AL168" i="12"/>
  <c r="AK168" i="12"/>
  <c r="AJ168" i="12"/>
  <c r="AI168" i="12"/>
  <c r="AH168" i="12"/>
  <c r="AG168" i="12"/>
  <c r="AE168" i="12"/>
  <c r="Y168" i="12"/>
  <c r="AP167" i="12"/>
  <c r="AO167" i="12"/>
  <c r="AN167" i="12"/>
  <c r="AM167" i="12"/>
  <c r="AL167" i="12"/>
  <c r="AK167" i="12"/>
  <c r="AJ167" i="12"/>
  <c r="AI167" i="12"/>
  <c r="AH167" i="12"/>
  <c r="AG167" i="12"/>
  <c r="AE167" i="12"/>
  <c r="Y167" i="12"/>
  <c r="AP166" i="12"/>
  <c r="AO166" i="12"/>
  <c r="AN166" i="12"/>
  <c r="AM166" i="12"/>
  <c r="AL166" i="12"/>
  <c r="AK166" i="12"/>
  <c r="AJ166" i="12"/>
  <c r="AI166" i="12"/>
  <c r="AH166" i="12"/>
  <c r="AG166" i="12"/>
  <c r="AE166" i="12"/>
  <c r="Y166" i="12"/>
  <c r="Z166" i="12" s="1"/>
  <c r="AP165" i="12"/>
  <c r="AO165" i="12"/>
  <c r="AN165" i="12"/>
  <c r="AM165" i="12"/>
  <c r="AL165" i="12"/>
  <c r="AK165" i="12"/>
  <c r="AJ165" i="12"/>
  <c r="AI165" i="12"/>
  <c r="AH165" i="12"/>
  <c r="AG165" i="12"/>
  <c r="AE165" i="12"/>
  <c r="Y165" i="12"/>
  <c r="Z165" i="12" s="1"/>
  <c r="AP164" i="12"/>
  <c r="AO164" i="12"/>
  <c r="AN164" i="12"/>
  <c r="AM164" i="12"/>
  <c r="AL164" i="12"/>
  <c r="AK164" i="12"/>
  <c r="AJ164" i="12"/>
  <c r="AI164" i="12"/>
  <c r="AH164" i="12"/>
  <c r="AG164" i="12"/>
  <c r="AE164" i="12"/>
  <c r="Y164" i="12"/>
  <c r="AA164" i="12" s="1"/>
  <c r="AP163" i="12"/>
  <c r="AO163" i="12"/>
  <c r="AN163" i="12"/>
  <c r="AM163" i="12"/>
  <c r="AL163" i="12"/>
  <c r="AK163" i="12"/>
  <c r="AJ163" i="12"/>
  <c r="AI163" i="12"/>
  <c r="AH163" i="12"/>
  <c r="AG163" i="12"/>
  <c r="AE163" i="12"/>
  <c r="Y163" i="12"/>
  <c r="AP162" i="12"/>
  <c r="AO162" i="12"/>
  <c r="AN162" i="12"/>
  <c r="AM162" i="12"/>
  <c r="AL162" i="12"/>
  <c r="AK162" i="12"/>
  <c r="AJ162" i="12"/>
  <c r="AI162" i="12"/>
  <c r="AH162" i="12"/>
  <c r="AG162" i="12"/>
  <c r="AE162" i="12"/>
  <c r="Y162" i="12"/>
  <c r="AA162" i="12" s="1"/>
  <c r="AP161" i="12"/>
  <c r="AO161" i="12"/>
  <c r="AN161" i="12"/>
  <c r="AM161" i="12"/>
  <c r="AL161" i="12"/>
  <c r="AK161" i="12"/>
  <c r="AJ161" i="12"/>
  <c r="AI161" i="12"/>
  <c r="AH161" i="12"/>
  <c r="AG161" i="12"/>
  <c r="AE161" i="12"/>
  <c r="Y161" i="12"/>
  <c r="AA161" i="12" s="1"/>
  <c r="AP160" i="12"/>
  <c r="AO160" i="12"/>
  <c r="AN160" i="12"/>
  <c r="AM160" i="12"/>
  <c r="AL160" i="12"/>
  <c r="AK160" i="12"/>
  <c r="AJ160" i="12"/>
  <c r="AI160" i="12"/>
  <c r="AH160" i="12"/>
  <c r="AG160" i="12"/>
  <c r="AE160" i="12"/>
  <c r="Y160" i="12"/>
  <c r="AA160" i="12" s="1"/>
  <c r="AP159" i="12"/>
  <c r="AO159" i="12"/>
  <c r="AN159" i="12"/>
  <c r="AM159" i="12"/>
  <c r="AL159" i="12"/>
  <c r="AK159" i="12"/>
  <c r="AJ159" i="12"/>
  <c r="AI159" i="12"/>
  <c r="AH159" i="12"/>
  <c r="AG159" i="12"/>
  <c r="AE159" i="12"/>
  <c r="Y159" i="12"/>
  <c r="AP158" i="12"/>
  <c r="AO158" i="12"/>
  <c r="AN158" i="12"/>
  <c r="AM158" i="12"/>
  <c r="AL158" i="12"/>
  <c r="AK158" i="12"/>
  <c r="AJ158" i="12"/>
  <c r="AI158" i="12"/>
  <c r="AH158" i="12"/>
  <c r="AG158" i="12"/>
  <c r="AE158" i="12"/>
  <c r="Y158" i="12"/>
  <c r="AP157" i="12"/>
  <c r="AO157" i="12"/>
  <c r="AN157" i="12"/>
  <c r="AM157" i="12"/>
  <c r="AL157" i="12"/>
  <c r="AK157" i="12"/>
  <c r="AJ157" i="12"/>
  <c r="AI157" i="12"/>
  <c r="AH157" i="12"/>
  <c r="AG157" i="12"/>
  <c r="AE157" i="12"/>
  <c r="Y157" i="12"/>
  <c r="Z157" i="12" s="1"/>
  <c r="AP156" i="12"/>
  <c r="AO156" i="12"/>
  <c r="AN156" i="12"/>
  <c r="AM156" i="12"/>
  <c r="AL156" i="12"/>
  <c r="AK156" i="12"/>
  <c r="AJ156" i="12"/>
  <c r="AI156" i="12"/>
  <c r="AH156" i="12"/>
  <c r="AG156" i="12"/>
  <c r="AE156" i="12"/>
  <c r="Y156" i="12"/>
  <c r="AP155" i="12"/>
  <c r="AO155" i="12"/>
  <c r="AN155" i="12"/>
  <c r="AM155" i="12"/>
  <c r="AL155" i="12"/>
  <c r="AK155" i="12"/>
  <c r="AJ155" i="12"/>
  <c r="AI155" i="12"/>
  <c r="AH155" i="12"/>
  <c r="AG155" i="12"/>
  <c r="AE155" i="12"/>
  <c r="Y155" i="12"/>
  <c r="AP154" i="12"/>
  <c r="AO154" i="12"/>
  <c r="AG154" i="12" s="1"/>
  <c r="AN154" i="12"/>
  <c r="AM154" i="12"/>
  <c r="AL154" i="12"/>
  <c r="AK154" i="12"/>
  <c r="AJ154" i="12"/>
  <c r="AI154" i="12"/>
  <c r="AH154" i="12"/>
  <c r="AE154" i="12"/>
  <c r="Y154" i="12"/>
  <c r="AA154" i="12" s="1"/>
  <c r="AP153" i="12"/>
  <c r="AO153" i="12"/>
  <c r="AN153" i="12"/>
  <c r="AM153" i="12"/>
  <c r="AL153" i="12"/>
  <c r="AK153" i="12"/>
  <c r="AJ153" i="12"/>
  <c r="AI153" i="12"/>
  <c r="AH153" i="12"/>
  <c r="AG153" i="12"/>
  <c r="AE153" i="12"/>
  <c r="Y153" i="12"/>
  <c r="AA153" i="12" s="1"/>
  <c r="AP152" i="12"/>
  <c r="AO152" i="12"/>
  <c r="AN152" i="12"/>
  <c r="AM152" i="12"/>
  <c r="AL152" i="12"/>
  <c r="AK152" i="12"/>
  <c r="AJ152" i="12"/>
  <c r="AI152" i="12"/>
  <c r="AH152" i="12"/>
  <c r="AG152" i="12"/>
  <c r="AE152" i="12"/>
  <c r="Y152" i="12"/>
  <c r="AA152" i="12" s="1"/>
  <c r="AP151" i="12"/>
  <c r="AO151" i="12"/>
  <c r="AN151" i="12"/>
  <c r="AM151" i="12"/>
  <c r="AL151" i="12"/>
  <c r="AK151" i="12"/>
  <c r="AJ151" i="12"/>
  <c r="AI151" i="12"/>
  <c r="AH151" i="12"/>
  <c r="AG151" i="12"/>
  <c r="AE151" i="12"/>
  <c r="Y151" i="12"/>
  <c r="AP150" i="12"/>
  <c r="AO150" i="12"/>
  <c r="AN150" i="12"/>
  <c r="AM150" i="12"/>
  <c r="AL150" i="12"/>
  <c r="AK150" i="12"/>
  <c r="AJ150" i="12"/>
  <c r="AI150" i="12"/>
  <c r="AH150" i="12"/>
  <c r="AG150" i="12"/>
  <c r="AE150" i="12"/>
  <c r="Y150" i="12"/>
  <c r="AA150" i="12" s="1"/>
  <c r="AP149" i="12"/>
  <c r="AO149" i="12"/>
  <c r="AN149" i="12"/>
  <c r="AM149" i="12"/>
  <c r="AL149" i="12"/>
  <c r="AK149" i="12"/>
  <c r="AJ149" i="12"/>
  <c r="AI149" i="12"/>
  <c r="AH149" i="12"/>
  <c r="AG149" i="12"/>
  <c r="AE149" i="12"/>
  <c r="Y149" i="12"/>
  <c r="AP148" i="12"/>
  <c r="AO148" i="12"/>
  <c r="AN148" i="12"/>
  <c r="AM148" i="12"/>
  <c r="AL148" i="12"/>
  <c r="AK148" i="12"/>
  <c r="AJ148" i="12"/>
  <c r="AI148" i="12"/>
  <c r="AH148" i="12"/>
  <c r="AG148" i="12"/>
  <c r="AE148" i="12"/>
  <c r="Y148" i="12"/>
  <c r="AA148" i="12" s="1"/>
  <c r="AP147" i="12"/>
  <c r="AO147" i="12"/>
  <c r="AN147" i="12"/>
  <c r="AM147" i="12"/>
  <c r="AL147" i="12"/>
  <c r="AK147" i="12"/>
  <c r="AJ147" i="12"/>
  <c r="AI147" i="12"/>
  <c r="AH147" i="12"/>
  <c r="AG147" i="12"/>
  <c r="AE147" i="12"/>
  <c r="Y147" i="12"/>
  <c r="AA147" i="12" s="1"/>
  <c r="AP146" i="12"/>
  <c r="AO146" i="12"/>
  <c r="AN146" i="12"/>
  <c r="AM146" i="12"/>
  <c r="AL146" i="12"/>
  <c r="AK146" i="12"/>
  <c r="AJ146" i="12"/>
  <c r="AI146" i="12"/>
  <c r="AH146" i="12"/>
  <c r="AG146" i="12"/>
  <c r="AE146" i="12"/>
  <c r="Y146" i="12"/>
  <c r="AA146" i="12" s="1"/>
  <c r="AP145" i="12"/>
  <c r="AO145" i="12"/>
  <c r="AN145" i="12"/>
  <c r="AM145" i="12"/>
  <c r="AL145" i="12"/>
  <c r="AK145" i="12"/>
  <c r="AJ145" i="12"/>
  <c r="AI145" i="12"/>
  <c r="AH145" i="12"/>
  <c r="AG145" i="12"/>
  <c r="AE145" i="12"/>
  <c r="Y145" i="12"/>
  <c r="AP144" i="12"/>
  <c r="AO144" i="12"/>
  <c r="AN144" i="12"/>
  <c r="AM144" i="12"/>
  <c r="AL144" i="12"/>
  <c r="AK144" i="12"/>
  <c r="AJ144" i="12"/>
  <c r="AI144" i="12"/>
  <c r="AH144" i="12"/>
  <c r="AG144" i="12"/>
  <c r="AE144" i="12"/>
  <c r="Y144" i="12"/>
  <c r="AA144" i="12" s="1"/>
  <c r="AP143" i="12"/>
  <c r="AO143" i="12"/>
  <c r="AN143" i="12"/>
  <c r="AM143" i="12"/>
  <c r="AL143" i="12"/>
  <c r="AK143" i="12"/>
  <c r="AJ143" i="12"/>
  <c r="AI143" i="12"/>
  <c r="AH143" i="12"/>
  <c r="AG143" i="12"/>
  <c r="AE143" i="12"/>
  <c r="Y143" i="12"/>
  <c r="AP142" i="12"/>
  <c r="AO142" i="12"/>
  <c r="AN142" i="12"/>
  <c r="AM142" i="12"/>
  <c r="AL142" i="12"/>
  <c r="AK142" i="12"/>
  <c r="AJ142" i="12"/>
  <c r="AI142" i="12"/>
  <c r="AH142" i="12"/>
  <c r="AG142" i="12"/>
  <c r="AE142" i="12"/>
  <c r="Y142" i="12"/>
  <c r="AA142" i="12" s="1"/>
  <c r="AP141" i="12"/>
  <c r="AO141" i="12"/>
  <c r="AN141" i="12"/>
  <c r="AM141" i="12"/>
  <c r="AL141" i="12"/>
  <c r="AK141" i="12"/>
  <c r="AJ141" i="12"/>
  <c r="AI141" i="12"/>
  <c r="AH141" i="12"/>
  <c r="AG141" i="12"/>
  <c r="AE141" i="12"/>
  <c r="Y141" i="12"/>
  <c r="AP140" i="12"/>
  <c r="AO140" i="12"/>
  <c r="AN140" i="12"/>
  <c r="AM140" i="12"/>
  <c r="AL140" i="12"/>
  <c r="AK140" i="12"/>
  <c r="AJ140" i="12"/>
  <c r="AI140" i="12"/>
  <c r="AH140" i="12"/>
  <c r="AG140" i="12"/>
  <c r="AE140" i="12"/>
  <c r="Y140" i="12"/>
  <c r="AA140" i="12" s="1"/>
  <c r="AP139" i="12"/>
  <c r="AO139" i="12"/>
  <c r="AN139" i="12"/>
  <c r="AM139" i="12"/>
  <c r="AL139" i="12"/>
  <c r="AK139" i="12"/>
  <c r="AJ139" i="12"/>
  <c r="AI139" i="12"/>
  <c r="AH139" i="12"/>
  <c r="AG139" i="12"/>
  <c r="AE139" i="12"/>
  <c r="Y139" i="12"/>
  <c r="Z139" i="12" s="1"/>
  <c r="AP138" i="12"/>
  <c r="AO138" i="12"/>
  <c r="AN138" i="12"/>
  <c r="AM138" i="12"/>
  <c r="AL138" i="12"/>
  <c r="AK138" i="12"/>
  <c r="AJ138" i="12"/>
  <c r="AI138" i="12"/>
  <c r="AH138" i="12"/>
  <c r="AG138" i="12"/>
  <c r="AE138" i="12"/>
  <c r="Y138" i="12"/>
  <c r="AA138" i="12" s="1"/>
  <c r="AP137" i="12"/>
  <c r="AO137" i="12"/>
  <c r="AN137" i="12"/>
  <c r="AM137" i="12"/>
  <c r="AL137" i="12"/>
  <c r="AK137" i="12"/>
  <c r="AJ137" i="12"/>
  <c r="AI137" i="12"/>
  <c r="AH137" i="12"/>
  <c r="AG137" i="12"/>
  <c r="AE137" i="12"/>
  <c r="Y137" i="12"/>
  <c r="Z137" i="12" s="1"/>
  <c r="AP136" i="12"/>
  <c r="AO136" i="12"/>
  <c r="AN136" i="12"/>
  <c r="AM136" i="12"/>
  <c r="AL136" i="12"/>
  <c r="AK136" i="12"/>
  <c r="AJ136" i="12"/>
  <c r="AI136" i="12"/>
  <c r="AH136" i="12"/>
  <c r="AG136" i="12"/>
  <c r="AE136" i="12"/>
  <c r="Y136" i="12"/>
  <c r="AP135" i="12"/>
  <c r="AO135" i="12"/>
  <c r="AG135" i="12" s="1"/>
  <c r="AN135" i="12"/>
  <c r="AM135" i="12"/>
  <c r="AL135" i="12"/>
  <c r="AK135" i="12"/>
  <c r="AJ135" i="12"/>
  <c r="AI135" i="12"/>
  <c r="AH135" i="12"/>
  <c r="AE135" i="12"/>
  <c r="Y135" i="12"/>
  <c r="AP134" i="12"/>
  <c r="AO134" i="12"/>
  <c r="AN134" i="12"/>
  <c r="AM134" i="12"/>
  <c r="AL134" i="12"/>
  <c r="AK134" i="12"/>
  <c r="AJ134" i="12"/>
  <c r="AI134" i="12"/>
  <c r="AH134" i="12"/>
  <c r="AG134" i="12"/>
  <c r="AE134" i="12"/>
  <c r="Y134" i="12"/>
  <c r="AA134" i="12" s="1"/>
  <c r="AP133" i="12"/>
  <c r="AO133" i="12"/>
  <c r="AN133" i="12"/>
  <c r="AM133" i="12"/>
  <c r="AL133" i="12"/>
  <c r="AK133" i="12"/>
  <c r="AJ133" i="12"/>
  <c r="AI133" i="12"/>
  <c r="AH133" i="12"/>
  <c r="AG133" i="12"/>
  <c r="AE133" i="12"/>
  <c r="Y133" i="12"/>
  <c r="AP132" i="12"/>
  <c r="AO132" i="12"/>
  <c r="AN132" i="12"/>
  <c r="AM132" i="12"/>
  <c r="AL132" i="12"/>
  <c r="AK132" i="12"/>
  <c r="AJ132" i="12"/>
  <c r="AI132" i="12"/>
  <c r="AH132" i="12"/>
  <c r="AG132" i="12"/>
  <c r="AE132" i="12"/>
  <c r="Y132" i="12"/>
  <c r="Z132" i="12" s="1"/>
  <c r="AP131" i="12"/>
  <c r="AO131" i="12"/>
  <c r="AG131" i="12" s="1"/>
  <c r="AN131" i="12"/>
  <c r="AM131" i="12"/>
  <c r="AL131" i="12"/>
  <c r="AK131" i="12"/>
  <c r="AJ131" i="12"/>
  <c r="AI131" i="12"/>
  <c r="AH131" i="12"/>
  <c r="AE131" i="12"/>
  <c r="Y131" i="12"/>
  <c r="AP130" i="12"/>
  <c r="AO130" i="12"/>
  <c r="AN130" i="12"/>
  <c r="AM130" i="12"/>
  <c r="AL130" i="12"/>
  <c r="AK130" i="12"/>
  <c r="AJ130" i="12"/>
  <c r="AI130" i="12"/>
  <c r="AH130" i="12"/>
  <c r="AG130" i="12"/>
  <c r="AE130" i="12"/>
  <c r="Y130" i="12"/>
  <c r="AA130" i="12" s="1"/>
  <c r="AP129" i="12"/>
  <c r="AO129" i="12"/>
  <c r="AN129" i="12"/>
  <c r="AM129" i="12"/>
  <c r="AL129" i="12"/>
  <c r="AK129" i="12"/>
  <c r="AJ129" i="12"/>
  <c r="AI129" i="12"/>
  <c r="AH129" i="12"/>
  <c r="AG129" i="12"/>
  <c r="AE129" i="12"/>
  <c r="Y129" i="12"/>
  <c r="Z129" i="12" s="1"/>
  <c r="AP128" i="12"/>
  <c r="AO128" i="12"/>
  <c r="AN128" i="12"/>
  <c r="AM128" i="12"/>
  <c r="AL128" i="12"/>
  <c r="AK128" i="12"/>
  <c r="AJ128" i="12"/>
  <c r="AI128" i="12"/>
  <c r="AH128" i="12"/>
  <c r="AG128" i="12"/>
  <c r="AE128" i="12"/>
  <c r="Y128" i="12"/>
  <c r="AA128" i="12" s="1"/>
  <c r="AP127" i="12"/>
  <c r="AO127" i="12"/>
  <c r="AN127" i="12"/>
  <c r="AM127" i="12"/>
  <c r="AL127" i="12"/>
  <c r="AK127" i="12"/>
  <c r="AJ127" i="12"/>
  <c r="AI127" i="12"/>
  <c r="AH127" i="12"/>
  <c r="AG127" i="12"/>
  <c r="AE127" i="12"/>
  <c r="Y127" i="12"/>
  <c r="AA127" i="12" s="1"/>
  <c r="AP126" i="12"/>
  <c r="AO126" i="12"/>
  <c r="AN126" i="12"/>
  <c r="AM126" i="12"/>
  <c r="AL126" i="12"/>
  <c r="AK126" i="12"/>
  <c r="AJ126" i="12"/>
  <c r="AI126" i="12"/>
  <c r="AH126" i="12"/>
  <c r="AG126" i="12"/>
  <c r="AE126" i="12"/>
  <c r="Y126" i="12"/>
  <c r="AP125" i="12"/>
  <c r="AO125" i="12"/>
  <c r="AN125" i="12"/>
  <c r="AM125" i="12"/>
  <c r="AL125" i="12"/>
  <c r="AK125" i="12"/>
  <c r="AJ125" i="12"/>
  <c r="AI125" i="12"/>
  <c r="AH125" i="12"/>
  <c r="AG125" i="12"/>
  <c r="AE125" i="12"/>
  <c r="Y125" i="12"/>
  <c r="AP124" i="12"/>
  <c r="AO124" i="12"/>
  <c r="AN124" i="12"/>
  <c r="AM124" i="12"/>
  <c r="AL124" i="12"/>
  <c r="AK124" i="12"/>
  <c r="AJ124" i="12"/>
  <c r="AI124" i="12"/>
  <c r="AH124" i="12"/>
  <c r="AG124" i="12"/>
  <c r="AE124" i="12"/>
  <c r="Y124" i="12"/>
  <c r="AA124" i="12" s="1"/>
  <c r="AP123" i="12"/>
  <c r="AO123" i="12"/>
  <c r="AN123" i="12"/>
  <c r="AM123" i="12"/>
  <c r="AL123" i="12"/>
  <c r="AK123" i="12"/>
  <c r="AJ123" i="12"/>
  <c r="AI123" i="12"/>
  <c r="AH123" i="12"/>
  <c r="AG123" i="12"/>
  <c r="AE123" i="12"/>
  <c r="Y123" i="12"/>
  <c r="AP122" i="12"/>
  <c r="AO122" i="12"/>
  <c r="AN122" i="12"/>
  <c r="AM122" i="12"/>
  <c r="AL122" i="12"/>
  <c r="AK122" i="12"/>
  <c r="AJ122" i="12"/>
  <c r="AI122" i="12"/>
  <c r="AH122" i="12"/>
  <c r="AG122" i="12"/>
  <c r="AE122" i="12"/>
  <c r="Y122" i="12"/>
  <c r="AA122" i="12" s="1"/>
  <c r="AP121" i="12"/>
  <c r="AO121" i="12"/>
  <c r="AN121" i="12"/>
  <c r="AM121" i="12"/>
  <c r="AL121" i="12"/>
  <c r="AK121" i="12"/>
  <c r="AJ121" i="12"/>
  <c r="AI121" i="12"/>
  <c r="AH121" i="12"/>
  <c r="AG121" i="12"/>
  <c r="AE121" i="12"/>
  <c r="Y121" i="12"/>
  <c r="Z121" i="12" s="1"/>
  <c r="AP120" i="12"/>
  <c r="AO120" i="12"/>
  <c r="AN120" i="12"/>
  <c r="AM120" i="12"/>
  <c r="AL120" i="12"/>
  <c r="AK120" i="12"/>
  <c r="AJ120" i="12"/>
  <c r="AI120" i="12"/>
  <c r="AH120" i="12"/>
  <c r="AG120" i="12"/>
  <c r="AE120" i="12"/>
  <c r="Y120" i="12"/>
  <c r="AP119" i="12"/>
  <c r="AO119" i="12"/>
  <c r="AN119" i="12"/>
  <c r="AM119" i="12"/>
  <c r="AL119" i="12"/>
  <c r="AK119" i="12"/>
  <c r="AJ119" i="12"/>
  <c r="AI119" i="12"/>
  <c r="AH119" i="12"/>
  <c r="AG119" i="12"/>
  <c r="AE119" i="12"/>
  <c r="Y119" i="12"/>
  <c r="AA119" i="12" s="1"/>
  <c r="AP118" i="12"/>
  <c r="AO118" i="12"/>
  <c r="AN118" i="12"/>
  <c r="AM118" i="12"/>
  <c r="AL118" i="12"/>
  <c r="AK118" i="12"/>
  <c r="AJ118" i="12"/>
  <c r="AI118" i="12"/>
  <c r="AH118" i="12"/>
  <c r="AG118" i="12"/>
  <c r="AE118" i="12"/>
  <c r="Y118" i="12"/>
  <c r="AA118" i="12" s="1"/>
  <c r="AP117" i="12"/>
  <c r="AO117" i="12"/>
  <c r="AN117" i="12"/>
  <c r="AM117" i="12"/>
  <c r="AL117" i="12"/>
  <c r="AK117" i="12"/>
  <c r="AJ117" i="12"/>
  <c r="AI117" i="12"/>
  <c r="AH117" i="12"/>
  <c r="AG117" i="12"/>
  <c r="AE117" i="12"/>
  <c r="Y117" i="12"/>
  <c r="AA117" i="12" s="1"/>
  <c r="AP116" i="12"/>
  <c r="AO116" i="12"/>
  <c r="AN116" i="12"/>
  <c r="AM116" i="12"/>
  <c r="AL116" i="12"/>
  <c r="AK116" i="12"/>
  <c r="AJ116" i="12"/>
  <c r="AI116" i="12"/>
  <c r="AH116" i="12"/>
  <c r="AG116" i="12"/>
  <c r="AE116" i="12"/>
  <c r="Y116" i="12"/>
  <c r="Z116" i="12" s="1"/>
  <c r="AP115" i="12"/>
  <c r="AO115" i="12"/>
  <c r="AN115" i="12"/>
  <c r="AM115" i="12"/>
  <c r="AL115" i="12"/>
  <c r="AK115" i="12"/>
  <c r="AJ115" i="12"/>
  <c r="AI115" i="12"/>
  <c r="AH115" i="12"/>
  <c r="AG115" i="12"/>
  <c r="AE115" i="12"/>
  <c r="Y115" i="12"/>
  <c r="AP114" i="12"/>
  <c r="AO114" i="12"/>
  <c r="AN114" i="12"/>
  <c r="AM114" i="12"/>
  <c r="AL114" i="12"/>
  <c r="AK114" i="12"/>
  <c r="AJ114" i="12"/>
  <c r="AI114" i="12"/>
  <c r="AH114" i="12"/>
  <c r="AG114" i="12"/>
  <c r="AE114" i="12"/>
  <c r="Y114" i="12"/>
  <c r="AP113" i="12"/>
  <c r="AO113" i="12"/>
  <c r="AN113" i="12"/>
  <c r="AM113" i="12"/>
  <c r="AL113" i="12"/>
  <c r="AK113" i="12"/>
  <c r="AJ113" i="12"/>
  <c r="AI113" i="12"/>
  <c r="AH113" i="12"/>
  <c r="AG113" i="12"/>
  <c r="AE113" i="12"/>
  <c r="Y113" i="12"/>
  <c r="Z113" i="12" s="1"/>
  <c r="AP112" i="12"/>
  <c r="AO112" i="12"/>
  <c r="AN112" i="12"/>
  <c r="AM112" i="12"/>
  <c r="AL112" i="12"/>
  <c r="AK112" i="12"/>
  <c r="AJ112" i="12"/>
  <c r="AI112" i="12"/>
  <c r="AH112" i="12"/>
  <c r="AG112" i="12"/>
  <c r="AE112" i="12"/>
  <c r="Y112" i="12"/>
  <c r="AA112" i="12" s="1"/>
  <c r="AP111" i="12"/>
  <c r="AO111" i="12"/>
  <c r="AN111" i="12"/>
  <c r="AM111" i="12"/>
  <c r="AL111" i="12"/>
  <c r="AK111" i="12"/>
  <c r="AJ111" i="12"/>
  <c r="AI111" i="12"/>
  <c r="AH111" i="12"/>
  <c r="AG111" i="12"/>
  <c r="AE111" i="12"/>
  <c r="Y111" i="12"/>
  <c r="AA111" i="12" s="1"/>
  <c r="AP110" i="12"/>
  <c r="AO110" i="12"/>
  <c r="AN110" i="12"/>
  <c r="AM110" i="12"/>
  <c r="AL110" i="12"/>
  <c r="AK110" i="12"/>
  <c r="AJ110" i="12"/>
  <c r="AI110" i="12"/>
  <c r="AH110" i="12"/>
  <c r="AG110" i="12"/>
  <c r="AE110" i="12"/>
  <c r="Y110" i="12"/>
  <c r="AA110" i="12" s="1"/>
  <c r="AP109" i="12"/>
  <c r="AO109" i="12"/>
  <c r="AN109" i="12"/>
  <c r="AM109" i="12"/>
  <c r="AL109" i="12"/>
  <c r="AK109" i="12"/>
  <c r="AJ109" i="12"/>
  <c r="AI109" i="12"/>
  <c r="AH109" i="12"/>
  <c r="AG109" i="12"/>
  <c r="AE109" i="12"/>
  <c r="Y109" i="12"/>
  <c r="AP108" i="12"/>
  <c r="AO108" i="12"/>
  <c r="AN108" i="12"/>
  <c r="AM108" i="12"/>
  <c r="AL108" i="12"/>
  <c r="AK108" i="12"/>
  <c r="AJ108" i="12"/>
  <c r="AI108" i="12"/>
  <c r="AH108" i="12"/>
  <c r="AG108" i="12"/>
  <c r="AE108" i="12"/>
  <c r="Y108" i="12"/>
  <c r="AA108" i="12" s="1"/>
  <c r="AP107" i="12"/>
  <c r="AO107" i="12"/>
  <c r="AN107" i="12"/>
  <c r="AM107" i="12"/>
  <c r="AL107" i="12"/>
  <c r="AK107" i="12"/>
  <c r="AJ107" i="12"/>
  <c r="AI107" i="12"/>
  <c r="AH107" i="12"/>
  <c r="AG107" i="12"/>
  <c r="AE107" i="12"/>
  <c r="Y107" i="12"/>
  <c r="AP106" i="12"/>
  <c r="AO106" i="12"/>
  <c r="AG106" i="12" s="1"/>
  <c r="AN106" i="12"/>
  <c r="AM106" i="12"/>
  <c r="AL106" i="12"/>
  <c r="AK106" i="12"/>
  <c r="AJ106" i="12"/>
  <c r="AI106" i="12"/>
  <c r="AH106" i="12"/>
  <c r="AE106" i="12"/>
  <c r="Y106" i="12"/>
  <c r="Z106" i="12" s="1"/>
  <c r="AP105" i="12"/>
  <c r="AO105" i="12"/>
  <c r="AN105" i="12"/>
  <c r="AM105" i="12"/>
  <c r="AL105" i="12"/>
  <c r="AK105" i="12"/>
  <c r="AJ105" i="12"/>
  <c r="AI105" i="12"/>
  <c r="AH105" i="12"/>
  <c r="AG105" i="12"/>
  <c r="AE105" i="12"/>
  <c r="Y105" i="12"/>
  <c r="AP104" i="12"/>
  <c r="AO104" i="12"/>
  <c r="AN104" i="12"/>
  <c r="AM104" i="12"/>
  <c r="AL104" i="12"/>
  <c r="AK104" i="12"/>
  <c r="AJ104" i="12"/>
  <c r="AI104" i="12"/>
  <c r="AH104" i="12"/>
  <c r="AG104" i="12"/>
  <c r="AE104" i="12"/>
  <c r="Y104" i="12"/>
  <c r="AP103" i="12"/>
  <c r="AO103" i="12"/>
  <c r="AN103" i="12"/>
  <c r="AM103" i="12"/>
  <c r="AL103" i="12"/>
  <c r="AK103" i="12"/>
  <c r="AJ103" i="12"/>
  <c r="AI103" i="12"/>
  <c r="AH103" i="12"/>
  <c r="AG103" i="12"/>
  <c r="AE103" i="12"/>
  <c r="Y103" i="12"/>
  <c r="AA103" i="12" s="1"/>
  <c r="AP102" i="12"/>
  <c r="AO102" i="12"/>
  <c r="AN102" i="12"/>
  <c r="AM102" i="12"/>
  <c r="AL102" i="12"/>
  <c r="AK102" i="12"/>
  <c r="AJ102" i="12"/>
  <c r="AI102" i="12"/>
  <c r="AH102" i="12"/>
  <c r="AG102" i="12"/>
  <c r="AE102" i="12"/>
  <c r="Y102" i="12"/>
  <c r="AP101" i="12"/>
  <c r="AO101" i="12"/>
  <c r="AN101" i="12"/>
  <c r="AM101" i="12"/>
  <c r="AL101" i="12"/>
  <c r="AK101" i="12"/>
  <c r="AJ101" i="12"/>
  <c r="AI101" i="12"/>
  <c r="AH101" i="12"/>
  <c r="AG101" i="12"/>
  <c r="AE101" i="12"/>
  <c r="Y101" i="12"/>
  <c r="Z101" i="12" s="1"/>
  <c r="AP100" i="12"/>
  <c r="AO100" i="12"/>
  <c r="AN100" i="12"/>
  <c r="AM100" i="12"/>
  <c r="AL100" i="12"/>
  <c r="AK100" i="12"/>
  <c r="AJ100" i="12"/>
  <c r="AI100" i="12"/>
  <c r="AH100" i="12"/>
  <c r="AG100" i="12"/>
  <c r="AE100" i="12"/>
  <c r="Y100" i="12"/>
  <c r="AA100" i="12" s="1"/>
  <c r="AP99" i="12"/>
  <c r="AO99" i="12"/>
  <c r="AN99" i="12"/>
  <c r="AM99" i="12"/>
  <c r="AL99" i="12"/>
  <c r="AK99" i="12"/>
  <c r="AJ99" i="12"/>
  <c r="AI99" i="12"/>
  <c r="AH99" i="12"/>
  <c r="AG99" i="12"/>
  <c r="AE99" i="12"/>
  <c r="Y99" i="12"/>
  <c r="AP98" i="12"/>
  <c r="AO98" i="12"/>
  <c r="AN98" i="12"/>
  <c r="AM98" i="12"/>
  <c r="AL98" i="12"/>
  <c r="AK98" i="12"/>
  <c r="AJ98" i="12"/>
  <c r="AI98" i="12"/>
  <c r="AH98" i="12"/>
  <c r="AG98" i="12"/>
  <c r="AE98" i="12"/>
  <c r="Y98" i="12"/>
  <c r="AA98" i="12" s="1"/>
  <c r="AP97" i="12"/>
  <c r="AO97" i="12"/>
  <c r="AN97" i="12"/>
  <c r="AM97" i="12"/>
  <c r="AL97" i="12"/>
  <c r="AK97" i="12"/>
  <c r="AJ97" i="12"/>
  <c r="AI97" i="12"/>
  <c r="AH97" i="12"/>
  <c r="AG97" i="12"/>
  <c r="AE97" i="12"/>
  <c r="Y97" i="12"/>
  <c r="Z97" i="12" s="1"/>
  <c r="AP96" i="12"/>
  <c r="AO96" i="12"/>
  <c r="AN96" i="12"/>
  <c r="AM96" i="12"/>
  <c r="AL96" i="12"/>
  <c r="AK96" i="12"/>
  <c r="AJ96" i="12"/>
  <c r="AI96" i="12"/>
  <c r="AH96" i="12"/>
  <c r="AG96" i="12"/>
  <c r="AE96" i="12"/>
  <c r="Y96" i="12"/>
  <c r="AA96" i="12" s="1"/>
  <c r="AP95" i="12"/>
  <c r="AO95" i="12"/>
  <c r="AN95" i="12"/>
  <c r="AM95" i="12"/>
  <c r="AL95" i="12"/>
  <c r="AK95" i="12"/>
  <c r="AJ95" i="12"/>
  <c r="AI95" i="12"/>
  <c r="AH95" i="12"/>
  <c r="AG95" i="12"/>
  <c r="AE95" i="12"/>
  <c r="Y95" i="12"/>
  <c r="AA95" i="12" s="1"/>
  <c r="AP94" i="12"/>
  <c r="AO94" i="12"/>
  <c r="AN94" i="12"/>
  <c r="AM94" i="12"/>
  <c r="AL94" i="12"/>
  <c r="AK94" i="12"/>
  <c r="AJ94" i="12"/>
  <c r="AI94" i="12"/>
  <c r="AH94" i="12"/>
  <c r="AG94" i="12"/>
  <c r="AE94" i="12"/>
  <c r="Y94" i="12"/>
  <c r="Z94" i="12" s="1"/>
  <c r="AP93" i="12"/>
  <c r="AO93" i="12"/>
  <c r="AN93" i="12"/>
  <c r="AM93" i="12"/>
  <c r="AL93" i="12"/>
  <c r="AK93" i="12"/>
  <c r="AJ93" i="12"/>
  <c r="AI93" i="12"/>
  <c r="AH93" i="12"/>
  <c r="AG93" i="12"/>
  <c r="AE93" i="12"/>
  <c r="Y93" i="12"/>
  <c r="AP92" i="12"/>
  <c r="AO92" i="12"/>
  <c r="AN92" i="12"/>
  <c r="AM92" i="12"/>
  <c r="AL92" i="12"/>
  <c r="AK92" i="12"/>
  <c r="AJ92" i="12"/>
  <c r="AI92" i="12"/>
  <c r="AH92" i="12"/>
  <c r="AG92" i="12"/>
  <c r="AE92" i="12"/>
  <c r="Y92" i="12"/>
  <c r="AA92" i="12" s="1"/>
  <c r="AP91" i="12"/>
  <c r="AO91" i="12"/>
  <c r="AN91" i="12"/>
  <c r="AM91" i="12"/>
  <c r="AL91" i="12"/>
  <c r="AK91" i="12"/>
  <c r="AJ91" i="12"/>
  <c r="AI91" i="12"/>
  <c r="AH91" i="12"/>
  <c r="AG91" i="12"/>
  <c r="AE91" i="12"/>
  <c r="Y91" i="12"/>
  <c r="AP90" i="12"/>
  <c r="AO90" i="12"/>
  <c r="AN90" i="12"/>
  <c r="AM90" i="12"/>
  <c r="AL90" i="12"/>
  <c r="AK90" i="12"/>
  <c r="AJ90" i="12"/>
  <c r="AI90" i="12"/>
  <c r="AH90" i="12"/>
  <c r="AG90" i="12"/>
  <c r="AE90" i="12"/>
  <c r="Y90" i="12"/>
  <c r="AA90" i="12" s="1"/>
  <c r="AP89" i="12"/>
  <c r="AO89" i="12"/>
  <c r="AN89" i="12"/>
  <c r="AM89" i="12"/>
  <c r="AL89" i="12"/>
  <c r="AK89" i="12"/>
  <c r="AJ89" i="12"/>
  <c r="AI89" i="12"/>
  <c r="AH89" i="12"/>
  <c r="AG89" i="12"/>
  <c r="AE89" i="12"/>
  <c r="Y89" i="12"/>
  <c r="Z89" i="12" s="1"/>
  <c r="AP88" i="12"/>
  <c r="AO88" i="12"/>
  <c r="AN88" i="12"/>
  <c r="AM88" i="12"/>
  <c r="AL88" i="12"/>
  <c r="AK88" i="12"/>
  <c r="AJ88" i="12"/>
  <c r="AI88" i="12"/>
  <c r="AH88" i="12"/>
  <c r="AG88" i="12"/>
  <c r="AE88" i="12"/>
  <c r="Y88" i="12"/>
  <c r="AP87" i="12"/>
  <c r="AO87" i="12"/>
  <c r="AN87" i="12"/>
  <c r="AM87" i="12"/>
  <c r="AL87" i="12"/>
  <c r="AK87" i="12"/>
  <c r="AJ87" i="12"/>
  <c r="AI87" i="12"/>
  <c r="AH87" i="12"/>
  <c r="AG87" i="12"/>
  <c r="AE87" i="12"/>
  <c r="Y87" i="12"/>
  <c r="AA87" i="12" s="1"/>
  <c r="AP86" i="12"/>
  <c r="AO86" i="12"/>
  <c r="AN86" i="12"/>
  <c r="AM86" i="12"/>
  <c r="AL86" i="12"/>
  <c r="AK86" i="12"/>
  <c r="AJ86" i="12"/>
  <c r="AI86" i="12"/>
  <c r="AH86" i="12"/>
  <c r="AG86" i="12"/>
  <c r="AE86" i="12"/>
  <c r="Y86" i="12"/>
  <c r="AA86" i="12" s="1"/>
  <c r="AP85" i="12"/>
  <c r="AO85" i="12"/>
  <c r="AN85" i="12"/>
  <c r="AM85" i="12"/>
  <c r="AL85" i="12"/>
  <c r="AK85" i="12"/>
  <c r="AJ85" i="12"/>
  <c r="AI85" i="12"/>
  <c r="AH85" i="12"/>
  <c r="AG85" i="12"/>
  <c r="AE85" i="12"/>
  <c r="Y85" i="12"/>
  <c r="AP84" i="12"/>
  <c r="AO84" i="12"/>
  <c r="AN84" i="12"/>
  <c r="AM84" i="12"/>
  <c r="AL84" i="12"/>
  <c r="AK84" i="12"/>
  <c r="AJ84" i="12"/>
  <c r="AI84" i="12"/>
  <c r="AH84" i="12"/>
  <c r="AG84" i="12"/>
  <c r="AE84" i="12"/>
  <c r="Y84" i="12"/>
  <c r="Z84" i="12" s="1"/>
  <c r="AP83" i="12"/>
  <c r="AO83" i="12"/>
  <c r="AN83" i="12"/>
  <c r="AM83" i="12"/>
  <c r="AL83" i="12"/>
  <c r="AK83" i="12"/>
  <c r="AJ83" i="12"/>
  <c r="AI83" i="12"/>
  <c r="AH83" i="12"/>
  <c r="AG83" i="12"/>
  <c r="AE83" i="12"/>
  <c r="Y83" i="12"/>
  <c r="AP82" i="12"/>
  <c r="AO82" i="12"/>
  <c r="AN82" i="12"/>
  <c r="AM82" i="12"/>
  <c r="AL82" i="12"/>
  <c r="AK82" i="12"/>
  <c r="AJ82" i="12"/>
  <c r="AI82" i="12"/>
  <c r="AH82" i="12"/>
  <c r="AG82" i="12"/>
  <c r="AE82" i="12"/>
  <c r="Y82" i="12"/>
  <c r="AP81" i="12"/>
  <c r="AO81" i="12"/>
  <c r="AN81" i="12"/>
  <c r="AM81" i="12"/>
  <c r="AL81" i="12"/>
  <c r="AK81" i="12"/>
  <c r="AJ81" i="12"/>
  <c r="AI81" i="12"/>
  <c r="AH81" i="12"/>
  <c r="AG81" i="12"/>
  <c r="AE81" i="12"/>
  <c r="Y81" i="12"/>
  <c r="Z81" i="12" s="1"/>
  <c r="AP80" i="12"/>
  <c r="AO80" i="12"/>
  <c r="AN80" i="12"/>
  <c r="AM80" i="12"/>
  <c r="AL80" i="12"/>
  <c r="AK80" i="12"/>
  <c r="AJ80" i="12"/>
  <c r="AI80" i="12"/>
  <c r="AH80" i="12"/>
  <c r="AG80" i="12"/>
  <c r="AE80" i="12"/>
  <c r="Y80" i="12"/>
  <c r="AA80" i="12" s="1"/>
  <c r="AP79" i="12"/>
  <c r="AO79" i="12"/>
  <c r="AN79" i="12"/>
  <c r="AM79" i="12"/>
  <c r="AL79" i="12"/>
  <c r="AK79" i="12"/>
  <c r="AJ79" i="12"/>
  <c r="AI79" i="12"/>
  <c r="AH79" i="12"/>
  <c r="AG79" i="12"/>
  <c r="AE79" i="12"/>
  <c r="Y79" i="12"/>
  <c r="Z79" i="12" s="1"/>
  <c r="AP78" i="12"/>
  <c r="AO78" i="12"/>
  <c r="AN78" i="12"/>
  <c r="AM78" i="12"/>
  <c r="AL78" i="12"/>
  <c r="AK78" i="12"/>
  <c r="AJ78" i="12"/>
  <c r="AI78" i="12"/>
  <c r="AH78" i="12"/>
  <c r="AG78" i="12"/>
  <c r="AE78" i="12"/>
  <c r="Y78" i="12"/>
  <c r="Z78" i="12" s="1"/>
  <c r="AP77" i="12"/>
  <c r="AO77" i="12"/>
  <c r="AN77" i="12"/>
  <c r="AM77" i="12"/>
  <c r="AL77" i="12"/>
  <c r="AK77" i="12"/>
  <c r="AJ77" i="12"/>
  <c r="AI77" i="12"/>
  <c r="AH77" i="12"/>
  <c r="AG77" i="12"/>
  <c r="AE77" i="12"/>
  <c r="Y77" i="12"/>
  <c r="AA77" i="12" s="1"/>
  <c r="AP76" i="12"/>
  <c r="AO76" i="12"/>
  <c r="AN76" i="12"/>
  <c r="AM76" i="12"/>
  <c r="AL76" i="12"/>
  <c r="AK76" i="12"/>
  <c r="AJ76" i="12"/>
  <c r="AI76" i="12"/>
  <c r="AH76" i="12"/>
  <c r="AG76" i="12"/>
  <c r="AE76" i="12"/>
  <c r="Y76" i="12"/>
  <c r="AP75" i="12"/>
  <c r="AO75" i="12"/>
  <c r="AG75" i="12" s="1"/>
  <c r="AN75" i="12"/>
  <c r="AM75" i="12"/>
  <c r="AL75" i="12"/>
  <c r="AK75" i="12"/>
  <c r="AJ75" i="12"/>
  <c r="AI75" i="12"/>
  <c r="AH75" i="12"/>
  <c r="AE75" i="12"/>
  <c r="Y75" i="12"/>
  <c r="Z75" i="12" s="1"/>
  <c r="AP74" i="12"/>
  <c r="AO74" i="12"/>
  <c r="AN74" i="12"/>
  <c r="AM74" i="12"/>
  <c r="AL74" i="12"/>
  <c r="AK74" i="12"/>
  <c r="AJ74" i="12"/>
  <c r="AI74" i="12"/>
  <c r="AH74" i="12"/>
  <c r="AG74" i="12"/>
  <c r="AE74" i="12"/>
  <c r="Y74" i="12"/>
  <c r="AA74" i="12" s="1"/>
  <c r="AP73" i="12"/>
  <c r="AO73" i="12"/>
  <c r="AN73" i="12"/>
  <c r="AM73" i="12"/>
  <c r="AL73" i="12"/>
  <c r="AK73" i="12"/>
  <c r="AJ73" i="12"/>
  <c r="AI73" i="12"/>
  <c r="AH73" i="12"/>
  <c r="AG73" i="12"/>
  <c r="AE73" i="12"/>
  <c r="Y73" i="12"/>
  <c r="Z73" i="12" s="1"/>
  <c r="AP72" i="12"/>
  <c r="AO72" i="12"/>
  <c r="AN72" i="12"/>
  <c r="AM72" i="12"/>
  <c r="AL72" i="12"/>
  <c r="AK72" i="12"/>
  <c r="AJ72" i="12"/>
  <c r="AI72" i="12"/>
  <c r="AH72" i="12"/>
  <c r="AG72" i="12"/>
  <c r="AE72" i="12"/>
  <c r="Y72" i="12"/>
  <c r="AP71" i="12"/>
  <c r="AO71" i="12"/>
  <c r="AN71" i="12"/>
  <c r="AM71" i="12"/>
  <c r="AL71" i="12"/>
  <c r="AK71" i="12"/>
  <c r="AJ71" i="12"/>
  <c r="AI71" i="12"/>
  <c r="AH71" i="12"/>
  <c r="AG71" i="12"/>
  <c r="AE71" i="12"/>
  <c r="Y71" i="12"/>
  <c r="AA71" i="12" s="1"/>
  <c r="AP70" i="12"/>
  <c r="AO70" i="12"/>
  <c r="AN70" i="12"/>
  <c r="AM70" i="12"/>
  <c r="AL70" i="12"/>
  <c r="AK70" i="12"/>
  <c r="AJ70" i="12"/>
  <c r="AI70" i="12"/>
  <c r="AH70" i="12"/>
  <c r="AG70" i="12"/>
  <c r="AE70" i="12"/>
  <c r="Y70" i="12"/>
  <c r="AA70" i="12" s="1"/>
  <c r="AP69" i="12"/>
  <c r="AO69" i="12"/>
  <c r="AN69" i="12"/>
  <c r="AM69" i="12"/>
  <c r="AL69" i="12"/>
  <c r="AK69" i="12"/>
  <c r="AJ69" i="12"/>
  <c r="AI69" i="12"/>
  <c r="AH69" i="12"/>
  <c r="AG69" i="12"/>
  <c r="AE69" i="12"/>
  <c r="Y69" i="12"/>
  <c r="Z69" i="12" s="1"/>
  <c r="AP68" i="12"/>
  <c r="AO68" i="12"/>
  <c r="AN68" i="12"/>
  <c r="AM68" i="12"/>
  <c r="AL68" i="12"/>
  <c r="AK68" i="12"/>
  <c r="AJ68" i="12"/>
  <c r="AI68" i="12"/>
  <c r="AH68" i="12"/>
  <c r="AG68" i="12"/>
  <c r="AE68" i="12"/>
  <c r="Y68" i="12"/>
  <c r="Z68" i="12" s="1"/>
  <c r="AP67" i="12"/>
  <c r="AO67" i="12"/>
  <c r="AN67" i="12"/>
  <c r="AM67" i="12"/>
  <c r="AL67" i="12"/>
  <c r="AK67" i="12"/>
  <c r="AJ67" i="12"/>
  <c r="AI67" i="12"/>
  <c r="AH67" i="12"/>
  <c r="AG67" i="12"/>
  <c r="AE67" i="12"/>
  <c r="Y67" i="12"/>
  <c r="Z67" i="12" s="1"/>
  <c r="AP66" i="12"/>
  <c r="AO66" i="12"/>
  <c r="AN66" i="12"/>
  <c r="AM66" i="12"/>
  <c r="AL66" i="12"/>
  <c r="AK66" i="12"/>
  <c r="AJ66" i="12"/>
  <c r="AI66" i="12"/>
  <c r="AH66" i="12"/>
  <c r="AG66" i="12"/>
  <c r="AE66" i="12"/>
  <c r="Y66" i="12"/>
  <c r="Z66" i="12" s="1"/>
  <c r="AP65" i="12"/>
  <c r="AO65" i="12"/>
  <c r="AN65" i="12"/>
  <c r="AM65" i="12"/>
  <c r="AL65" i="12"/>
  <c r="AK65" i="12"/>
  <c r="AJ65" i="12"/>
  <c r="AI65" i="12"/>
  <c r="AH65" i="12"/>
  <c r="AG65" i="12"/>
  <c r="AE65" i="12"/>
  <c r="Y65" i="12"/>
  <c r="AP64" i="12"/>
  <c r="AO64" i="12"/>
  <c r="AN64" i="12"/>
  <c r="AM64" i="12"/>
  <c r="AL64" i="12"/>
  <c r="AK64" i="12"/>
  <c r="AJ64" i="12"/>
  <c r="AI64" i="12"/>
  <c r="AH64" i="12"/>
  <c r="AG64" i="12"/>
  <c r="AE64" i="12"/>
  <c r="Y64" i="12"/>
  <c r="AA64" i="12" s="1"/>
  <c r="AP63" i="12"/>
  <c r="AO63" i="12"/>
  <c r="AG63" i="12" s="1"/>
  <c r="AN63" i="12"/>
  <c r="AM63" i="12"/>
  <c r="AL63" i="12"/>
  <c r="AK63" i="12"/>
  <c r="AJ63" i="12"/>
  <c r="AI63" i="12"/>
  <c r="AH63" i="12"/>
  <c r="AE63" i="12"/>
  <c r="Y63" i="12"/>
  <c r="Z63" i="12" s="1"/>
  <c r="AP62" i="12"/>
  <c r="AO62" i="12"/>
  <c r="AN62" i="12"/>
  <c r="AM62" i="12"/>
  <c r="AL62" i="12"/>
  <c r="AK62" i="12"/>
  <c r="AJ62" i="12"/>
  <c r="AI62" i="12"/>
  <c r="AH62" i="12"/>
  <c r="AG62" i="12"/>
  <c r="AE62" i="12"/>
  <c r="Y62" i="12"/>
  <c r="Z62" i="12" s="1"/>
  <c r="AP61" i="12"/>
  <c r="AO61" i="12"/>
  <c r="AN61" i="12"/>
  <c r="AM61" i="12"/>
  <c r="AL61" i="12"/>
  <c r="AK61" i="12"/>
  <c r="AJ61" i="12"/>
  <c r="AI61" i="12"/>
  <c r="AH61" i="12"/>
  <c r="AG61" i="12"/>
  <c r="AE61" i="12"/>
  <c r="Y61" i="12"/>
  <c r="AA61" i="12" s="1"/>
  <c r="AP60" i="12"/>
  <c r="AO60" i="12"/>
  <c r="AN60" i="12"/>
  <c r="AM60" i="12"/>
  <c r="AL60" i="12"/>
  <c r="AK60" i="12"/>
  <c r="AJ60" i="12"/>
  <c r="AI60" i="12"/>
  <c r="AH60" i="12"/>
  <c r="AG60" i="12"/>
  <c r="AE60" i="12"/>
  <c r="Y60" i="12"/>
  <c r="AA60" i="12" s="1"/>
  <c r="AP59" i="12"/>
  <c r="AO59" i="12"/>
  <c r="AN59" i="12"/>
  <c r="AM59" i="12"/>
  <c r="AL59" i="12"/>
  <c r="AK59" i="12"/>
  <c r="AJ59" i="12"/>
  <c r="AI59" i="12"/>
  <c r="AH59" i="12"/>
  <c r="AG59" i="12"/>
  <c r="AE59" i="12"/>
  <c r="Y59" i="12"/>
  <c r="AP58" i="12"/>
  <c r="AO58" i="12"/>
  <c r="AN58" i="12"/>
  <c r="AM58" i="12"/>
  <c r="AL58" i="12"/>
  <c r="AK58" i="12"/>
  <c r="AJ58" i="12"/>
  <c r="AI58" i="12"/>
  <c r="AH58" i="12"/>
  <c r="AG58" i="12"/>
  <c r="AE58" i="12"/>
  <c r="Y58" i="12"/>
  <c r="AP57" i="12"/>
  <c r="AO57" i="12"/>
  <c r="AN57" i="12"/>
  <c r="AM57" i="12"/>
  <c r="AL57" i="12"/>
  <c r="AK57" i="12"/>
  <c r="AJ57" i="12"/>
  <c r="AI57" i="12"/>
  <c r="AH57" i="12"/>
  <c r="AG57" i="12"/>
  <c r="AE57" i="12"/>
  <c r="Y57" i="12"/>
  <c r="AP56" i="12"/>
  <c r="AO56" i="12"/>
  <c r="AN56" i="12"/>
  <c r="AM56" i="12"/>
  <c r="AL56" i="12"/>
  <c r="AK56" i="12"/>
  <c r="AJ56" i="12"/>
  <c r="AI56" i="12"/>
  <c r="AH56" i="12"/>
  <c r="AG56" i="12"/>
  <c r="AE56" i="12"/>
  <c r="Y56" i="12"/>
  <c r="AP55" i="12"/>
  <c r="AO55" i="12"/>
  <c r="AN55" i="12"/>
  <c r="AM55" i="12"/>
  <c r="AL55" i="12"/>
  <c r="AK55" i="12"/>
  <c r="AJ55" i="12"/>
  <c r="AI55" i="12"/>
  <c r="AH55" i="12"/>
  <c r="AG55" i="12"/>
  <c r="AE55" i="12"/>
  <c r="Y55" i="12"/>
  <c r="Z55" i="12" s="1"/>
  <c r="AP54" i="12"/>
  <c r="AO54" i="12"/>
  <c r="AN54" i="12"/>
  <c r="AM54" i="12"/>
  <c r="AL54" i="12"/>
  <c r="AK54" i="12"/>
  <c r="AJ54" i="12"/>
  <c r="AI54" i="12"/>
  <c r="AH54" i="12"/>
  <c r="AG54" i="12"/>
  <c r="AE54" i="12"/>
  <c r="Y54" i="12"/>
  <c r="Z54" i="12" s="1"/>
  <c r="AP53" i="12"/>
  <c r="AO53" i="12"/>
  <c r="AN53" i="12"/>
  <c r="AM53" i="12"/>
  <c r="AL53" i="12"/>
  <c r="AK53" i="12"/>
  <c r="AJ53" i="12"/>
  <c r="AI53" i="12"/>
  <c r="AH53" i="12"/>
  <c r="AG53" i="12"/>
  <c r="AE53" i="12"/>
  <c r="Y53" i="12"/>
  <c r="Z53" i="12" s="1"/>
  <c r="AP52" i="12"/>
  <c r="AO52" i="12"/>
  <c r="AN52" i="12"/>
  <c r="AM52" i="12"/>
  <c r="AL52" i="12"/>
  <c r="AK52" i="12"/>
  <c r="AJ52" i="12"/>
  <c r="AI52" i="12"/>
  <c r="AH52" i="12"/>
  <c r="AG52" i="12"/>
  <c r="AE52" i="12"/>
  <c r="Y52" i="12"/>
  <c r="AP51" i="12"/>
  <c r="AO51" i="12"/>
  <c r="AN51" i="12"/>
  <c r="AM51" i="12"/>
  <c r="AL51" i="12"/>
  <c r="AK51" i="12"/>
  <c r="AJ51" i="12"/>
  <c r="AI51" i="12"/>
  <c r="AH51" i="12"/>
  <c r="AG51" i="12"/>
  <c r="AE51" i="12"/>
  <c r="Y51" i="12"/>
  <c r="AP50" i="12"/>
  <c r="AO50" i="12"/>
  <c r="AN50" i="12"/>
  <c r="AM50" i="12"/>
  <c r="AL50" i="12"/>
  <c r="AK50" i="12"/>
  <c r="AJ50" i="12"/>
  <c r="AI50" i="12"/>
  <c r="AH50" i="12"/>
  <c r="AG50" i="12"/>
  <c r="AE50" i="12"/>
  <c r="Y50" i="12"/>
  <c r="AA50" i="12" s="1"/>
  <c r="AP49" i="12"/>
  <c r="AO49" i="12"/>
  <c r="AN49" i="12"/>
  <c r="AM49" i="12"/>
  <c r="AL49" i="12"/>
  <c r="AK49" i="12"/>
  <c r="AJ49" i="12"/>
  <c r="AI49" i="12"/>
  <c r="AH49" i="12"/>
  <c r="AG49" i="12"/>
  <c r="AE49" i="12"/>
  <c r="Y49" i="12"/>
  <c r="Z49" i="12" s="1"/>
  <c r="AP48" i="12"/>
  <c r="AO48" i="12"/>
  <c r="AG48" i="12" s="1"/>
  <c r="AN48" i="12"/>
  <c r="AM48" i="12"/>
  <c r="AL48" i="12"/>
  <c r="AK48" i="12"/>
  <c r="AJ48" i="12"/>
  <c r="AI48" i="12"/>
  <c r="AH48" i="12"/>
  <c r="AE48" i="12"/>
  <c r="Y48" i="12"/>
  <c r="AA48" i="12" s="1"/>
  <c r="AP47" i="12"/>
  <c r="AO47" i="12"/>
  <c r="AN47" i="12"/>
  <c r="AM47" i="12"/>
  <c r="AL47" i="12"/>
  <c r="AK47" i="12"/>
  <c r="AJ47" i="12"/>
  <c r="AI47" i="12"/>
  <c r="AH47" i="12"/>
  <c r="AG47" i="12"/>
  <c r="AE47" i="12"/>
  <c r="Y47" i="12"/>
  <c r="Z47" i="12" s="1"/>
  <c r="AP46" i="12"/>
  <c r="AO46" i="12"/>
  <c r="AN46" i="12"/>
  <c r="AM46" i="12"/>
  <c r="AL46" i="12"/>
  <c r="AK46" i="12"/>
  <c r="AJ46" i="12"/>
  <c r="AI46" i="12"/>
  <c r="AH46" i="12"/>
  <c r="AG46" i="12"/>
  <c r="AE46" i="12"/>
  <c r="Y46" i="12"/>
  <c r="Z46" i="12" s="1"/>
  <c r="AP45" i="12"/>
  <c r="AO45" i="12"/>
  <c r="AN45" i="12"/>
  <c r="AM45" i="12"/>
  <c r="AL45" i="12"/>
  <c r="AK45" i="12"/>
  <c r="AJ45" i="12"/>
  <c r="AI45" i="12"/>
  <c r="AH45" i="12"/>
  <c r="AG45" i="12"/>
  <c r="AE45" i="12"/>
  <c r="Y45" i="12"/>
  <c r="AA45" i="12" s="1"/>
  <c r="AP44" i="12"/>
  <c r="AO44" i="12"/>
  <c r="AN44" i="12"/>
  <c r="AM44" i="12"/>
  <c r="AL44" i="12"/>
  <c r="AK44" i="12"/>
  <c r="AJ44" i="12"/>
  <c r="AI44" i="12"/>
  <c r="AH44" i="12"/>
  <c r="AG44" i="12"/>
  <c r="AE44" i="12"/>
  <c r="Y44" i="12"/>
  <c r="AA44" i="12" s="1"/>
  <c r="AP43" i="12"/>
  <c r="AO43" i="12"/>
  <c r="AN43" i="12"/>
  <c r="AM43" i="12"/>
  <c r="AL43" i="12"/>
  <c r="AK43" i="12"/>
  <c r="AJ43" i="12"/>
  <c r="AI43" i="12"/>
  <c r="AH43" i="12"/>
  <c r="AG43" i="12"/>
  <c r="AE43" i="12"/>
  <c r="Y43" i="12"/>
  <c r="AA43" i="12" s="1"/>
  <c r="AP42" i="12"/>
  <c r="AO42" i="12"/>
  <c r="AN42" i="12"/>
  <c r="AM42" i="12"/>
  <c r="AL42" i="12"/>
  <c r="AK42" i="12"/>
  <c r="AJ42" i="12"/>
  <c r="AI42" i="12"/>
  <c r="AH42" i="12"/>
  <c r="AG42" i="12"/>
  <c r="AE42" i="12"/>
  <c r="Y42" i="12"/>
  <c r="AP41" i="12"/>
  <c r="AO41" i="12"/>
  <c r="AN41" i="12"/>
  <c r="AM41" i="12"/>
  <c r="AL41" i="12"/>
  <c r="AK41" i="12"/>
  <c r="AJ41" i="12"/>
  <c r="AI41" i="12"/>
  <c r="AH41" i="12"/>
  <c r="AG41" i="12"/>
  <c r="AE41" i="12"/>
  <c r="Y41" i="12"/>
  <c r="AP40" i="12"/>
  <c r="AO40" i="12"/>
  <c r="AN40" i="12"/>
  <c r="AM40" i="12"/>
  <c r="AL40" i="12"/>
  <c r="AK40" i="12"/>
  <c r="AJ40" i="12"/>
  <c r="AI40" i="12"/>
  <c r="AH40" i="12"/>
  <c r="AG40" i="12"/>
  <c r="AE40" i="12"/>
  <c r="Y40" i="12"/>
  <c r="AA40" i="12" s="1"/>
  <c r="AP39" i="12"/>
  <c r="AO39" i="12"/>
  <c r="AN39" i="12"/>
  <c r="AM39" i="12"/>
  <c r="AL39" i="12"/>
  <c r="AK39" i="12"/>
  <c r="AJ39" i="12"/>
  <c r="AI39" i="12"/>
  <c r="AH39" i="12"/>
  <c r="AG39" i="12"/>
  <c r="AE39" i="12"/>
  <c r="Y39" i="12"/>
  <c r="Z39" i="12" s="1"/>
  <c r="AP38" i="12"/>
  <c r="AO38" i="12"/>
  <c r="AN38" i="12"/>
  <c r="AM38" i="12"/>
  <c r="AL38" i="12"/>
  <c r="AK38" i="12"/>
  <c r="AJ38" i="12"/>
  <c r="AI38" i="12"/>
  <c r="AH38" i="12"/>
  <c r="AG38" i="12"/>
  <c r="AE38" i="12"/>
  <c r="Y38" i="12"/>
  <c r="Z38" i="12" s="1"/>
  <c r="AP37" i="12"/>
  <c r="AO37" i="12"/>
  <c r="AG37" i="12" s="1"/>
  <c r="AN37" i="12"/>
  <c r="AM37" i="12"/>
  <c r="AL37" i="12"/>
  <c r="AK37" i="12"/>
  <c r="AJ37" i="12"/>
  <c r="AI37" i="12"/>
  <c r="AH37" i="12"/>
  <c r="AE37" i="12"/>
  <c r="Y37" i="12"/>
  <c r="Z37" i="12" s="1"/>
  <c r="AP36" i="12"/>
  <c r="AO36" i="12"/>
  <c r="AN36" i="12"/>
  <c r="AM36" i="12"/>
  <c r="AL36" i="12"/>
  <c r="AK36" i="12"/>
  <c r="AJ36" i="12"/>
  <c r="AI36" i="12"/>
  <c r="AH36" i="12"/>
  <c r="AG36" i="12"/>
  <c r="AE36" i="12"/>
  <c r="Y36" i="12"/>
  <c r="AA36" i="12" s="1"/>
  <c r="AP35" i="12"/>
  <c r="AO35" i="12"/>
  <c r="AN35" i="12"/>
  <c r="AM35" i="12"/>
  <c r="AL35" i="12"/>
  <c r="AK35" i="12"/>
  <c r="AJ35" i="12"/>
  <c r="AI35" i="12"/>
  <c r="AH35" i="12"/>
  <c r="AG35" i="12"/>
  <c r="AE35" i="12"/>
  <c r="Y35" i="12"/>
  <c r="AA35" i="12" s="1"/>
  <c r="AP34" i="12"/>
  <c r="AO34" i="12"/>
  <c r="AG34" i="12" s="1"/>
  <c r="AN34" i="12"/>
  <c r="AM34" i="12"/>
  <c r="AL34" i="12"/>
  <c r="AK34" i="12"/>
  <c r="AJ34" i="12"/>
  <c r="AI34" i="12"/>
  <c r="AH34" i="12"/>
  <c r="AE34" i="12"/>
  <c r="Y34" i="12"/>
  <c r="AP33" i="12"/>
  <c r="AO33" i="12"/>
  <c r="AN33" i="12"/>
  <c r="AM33" i="12"/>
  <c r="AL33" i="12"/>
  <c r="AK33" i="12"/>
  <c r="AJ33" i="12"/>
  <c r="AI33" i="12"/>
  <c r="AH33" i="12"/>
  <c r="AG33" i="12"/>
  <c r="AE33" i="12"/>
  <c r="Y33" i="12"/>
  <c r="AP32" i="12"/>
  <c r="AO32" i="12"/>
  <c r="AN32" i="12"/>
  <c r="AM32" i="12"/>
  <c r="AL32" i="12"/>
  <c r="AK32" i="12"/>
  <c r="AJ32" i="12"/>
  <c r="AI32" i="12"/>
  <c r="AH32" i="12"/>
  <c r="AG32" i="12"/>
  <c r="AE32" i="12"/>
  <c r="Y32" i="12"/>
  <c r="AA32" i="12" s="1"/>
  <c r="AP31" i="12"/>
  <c r="AO31" i="12"/>
  <c r="AN31" i="12"/>
  <c r="AM31" i="12"/>
  <c r="AL31" i="12"/>
  <c r="AK31" i="12"/>
  <c r="AJ31" i="12"/>
  <c r="AI31" i="12"/>
  <c r="AH31" i="12"/>
  <c r="AG31" i="12"/>
  <c r="AE31" i="12"/>
  <c r="Y31" i="12"/>
  <c r="AA31" i="12" s="1"/>
  <c r="AP30" i="12"/>
  <c r="AO30" i="12"/>
  <c r="AN30" i="12"/>
  <c r="AM30" i="12"/>
  <c r="AL30" i="12"/>
  <c r="AK30" i="12"/>
  <c r="AJ30" i="12"/>
  <c r="AI30" i="12"/>
  <c r="AH30" i="12"/>
  <c r="AG30" i="12"/>
  <c r="AE30" i="12"/>
  <c r="Y30" i="12"/>
  <c r="Z30" i="12" s="1"/>
  <c r="AP29" i="12"/>
  <c r="AO29" i="12"/>
  <c r="AN29" i="12"/>
  <c r="AM29" i="12"/>
  <c r="AL29" i="12"/>
  <c r="AK29" i="12"/>
  <c r="AJ29" i="12"/>
  <c r="AI29" i="12"/>
  <c r="AH29" i="12"/>
  <c r="AG29" i="12"/>
  <c r="AE29" i="12"/>
  <c r="Y29" i="12"/>
  <c r="AA29" i="12" s="1"/>
  <c r="AP28" i="12"/>
  <c r="AO28" i="12"/>
  <c r="AN28" i="12"/>
  <c r="AM28" i="12"/>
  <c r="AL28" i="12"/>
  <c r="AK28" i="12"/>
  <c r="AJ28" i="12"/>
  <c r="AI28" i="12"/>
  <c r="AH28" i="12"/>
  <c r="AG28" i="12"/>
  <c r="AE28" i="12"/>
  <c r="Y28" i="12"/>
  <c r="Z28" i="12" s="1"/>
  <c r="AP27" i="12"/>
  <c r="AO27" i="12"/>
  <c r="AN27" i="12"/>
  <c r="AM27" i="12"/>
  <c r="AL27" i="12"/>
  <c r="AK27" i="12"/>
  <c r="AJ27" i="12"/>
  <c r="AI27" i="12"/>
  <c r="AH27" i="12"/>
  <c r="AG27" i="12"/>
  <c r="AE27" i="12"/>
  <c r="Y27" i="12"/>
  <c r="Z27" i="12" s="1"/>
  <c r="AP26" i="12"/>
  <c r="AO26" i="12"/>
  <c r="AN26" i="12"/>
  <c r="AM26" i="12"/>
  <c r="AL26" i="12"/>
  <c r="AK26" i="12"/>
  <c r="AJ26" i="12"/>
  <c r="AI26" i="12"/>
  <c r="AH26" i="12"/>
  <c r="AG26" i="12"/>
  <c r="AE26" i="12"/>
  <c r="Y26" i="12"/>
  <c r="AP25" i="12"/>
  <c r="AO25" i="12"/>
  <c r="AN25" i="12"/>
  <c r="AM25" i="12"/>
  <c r="AL25" i="12"/>
  <c r="AK25" i="12"/>
  <c r="AJ25" i="12"/>
  <c r="AI25" i="12"/>
  <c r="AH25" i="12"/>
  <c r="AG25" i="12"/>
  <c r="AE25" i="12"/>
  <c r="Y25" i="12"/>
  <c r="AA25" i="12" s="1"/>
  <c r="AP24" i="12"/>
  <c r="AO24" i="12"/>
  <c r="AN24" i="12"/>
  <c r="AM24" i="12"/>
  <c r="AL24" i="12"/>
  <c r="AK24" i="12"/>
  <c r="AJ24" i="12"/>
  <c r="AI24" i="12"/>
  <c r="AH24" i="12"/>
  <c r="AG24" i="12"/>
  <c r="AE24" i="12"/>
  <c r="Y24" i="12"/>
  <c r="Z24" i="12" s="1"/>
  <c r="AP23" i="12"/>
  <c r="AO23" i="12"/>
  <c r="AG23" i="12" s="1"/>
  <c r="AN23" i="12"/>
  <c r="AM23" i="12"/>
  <c r="AL23" i="12"/>
  <c r="AK23" i="12"/>
  <c r="AJ23" i="12"/>
  <c r="AI23" i="12"/>
  <c r="AH23" i="12"/>
  <c r="AE23" i="12"/>
  <c r="Y23" i="12"/>
  <c r="AA23" i="12" s="1"/>
  <c r="AP22" i="12"/>
  <c r="AO22" i="12"/>
  <c r="AN22" i="12"/>
  <c r="AM22" i="12"/>
  <c r="AL22" i="12"/>
  <c r="AK22" i="12"/>
  <c r="AJ22" i="12"/>
  <c r="AI22" i="12"/>
  <c r="AH22" i="12"/>
  <c r="AG22" i="12"/>
  <c r="AE22" i="12"/>
  <c r="Y22" i="12"/>
  <c r="AA22" i="12" s="1"/>
  <c r="AP21" i="12"/>
  <c r="AO21" i="12"/>
  <c r="AN21" i="12"/>
  <c r="AM21" i="12"/>
  <c r="AL21" i="12"/>
  <c r="AK21" i="12"/>
  <c r="AJ21" i="12"/>
  <c r="AI21" i="12"/>
  <c r="AH21" i="12"/>
  <c r="AG21" i="12"/>
  <c r="AE21" i="12"/>
  <c r="Y21" i="12"/>
  <c r="AA21" i="12" s="1"/>
  <c r="AP20" i="12"/>
  <c r="AO20" i="12"/>
  <c r="AN20" i="12"/>
  <c r="AM20" i="12"/>
  <c r="AL20" i="12"/>
  <c r="AK20" i="12"/>
  <c r="AJ20" i="12"/>
  <c r="AI20" i="12"/>
  <c r="AH20" i="12"/>
  <c r="AG20" i="12"/>
  <c r="AE20" i="12"/>
  <c r="Y20" i="12"/>
  <c r="Z20" i="12" s="1"/>
  <c r="AP19" i="12"/>
  <c r="AO19" i="12"/>
  <c r="AN19" i="12"/>
  <c r="AM19" i="12"/>
  <c r="AL19" i="12"/>
  <c r="AK19" i="12"/>
  <c r="AJ19" i="12"/>
  <c r="AI19" i="12"/>
  <c r="AH19" i="12"/>
  <c r="AG19" i="12"/>
  <c r="AE19" i="12"/>
  <c r="Y19" i="12"/>
  <c r="Z19" i="12" s="1"/>
  <c r="AP18" i="12"/>
  <c r="AO18" i="12"/>
  <c r="AN18" i="12"/>
  <c r="AM18" i="12"/>
  <c r="AL18" i="12"/>
  <c r="AK18" i="12"/>
  <c r="AJ18" i="12"/>
  <c r="AI18" i="12"/>
  <c r="AH18" i="12"/>
  <c r="AG18" i="12"/>
  <c r="AE18" i="12"/>
  <c r="Y18" i="12"/>
  <c r="AA18" i="12" s="1"/>
  <c r="AP17" i="12"/>
  <c r="AO17" i="12"/>
  <c r="AN17" i="12"/>
  <c r="AM17" i="12"/>
  <c r="AL17" i="12"/>
  <c r="AK17" i="12"/>
  <c r="AJ17" i="12"/>
  <c r="AI17" i="12"/>
  <c r="AH17" i="12"/>
  <c r="AG17" i="12"/>
  <c r="AE17" i="12"/>
  <c r="Y17" i="12"/>
  <c r="AA17" i="12" s="1"/>
  <c r="AP16" i="12"/>
  <c r="AO16" i="12"/>
  <c r="AN16" i="12"/>
  <c r="AM16" i="12"/>
  <c r="AL16" i="12"/>
  <c r="AK16" i="12"/>
  <c r="AJ16" i="12"/>
  <c r="AI16" i="12"/>
  <c r="AH16" i="12"/>
  <c r="AG16" i="12"/>
  <c r="AE16" i="12"/>
  <c r="Y16" i="12"/>
  <c r="Z16" i="12" s="1"/>
  <c r="AP14" i="12"/>
  <c r="AO14" i="12"/>
  <c r="AN14" i="12"/>
  <c r="AM14" i="12"/>
  <c r="AL14" i="12"/>
  <c r="AK14" i="12"/>
  <c r="AJ14" i="12"/>
  <c r="AI14" i="12"/>
  <c r="AH14" i="12"/>
  <c r="AG14" i="12"/>
  <c r="AE14" i="12"/>
  <c r="Y14" i="12"/>
  <c r="AA14" i="12" s="1"/>
  <c r="AP13" i="12"/>
  <c r="AO13" i="12"/>
  <c r="AN13" i="12"/>
  <c r="AM13" i="12"/>
  <c r="AL13" i="12"/>
  <c r="AK13" i="12"/>
  <c r="AJ13" i="12"/>
  <c r="AI13" i="12"/>
  <c r="AH13" i="12"/>
  <c r="AG13" i="12"/>
  <c r="AE13" i="12"/>
  <c r="Y13" i="12"/>
  <c r="Z13" i="12" s="1"/>
  <c r="AP12" i="12"/>
  <c r="AO12" i="12"/>
  <c r="AN12" i="12"/>
  <c r="AM12" i="12"/>
  <c r="AL12" i="12"/>
  <c r="AK12" i="12"/>
  <c r="AJ12" i="12"/>
  <c r="AI12" i="12"/>
  <c r="AH12" i="12"/>
  <c r="AG12" i="12"/>
  <c r="AE12" i="12"/>
  <c r="Y12" i="12"/>
  <c r="AA12" i="12" s="1"/>
  <c r="AP11" i="12"/>
  <c r="AO11" i="12"/>
  <c r="AG11" i="12" s="1"/>
  <c r="AN11" i="12"/>
  <c r="AM11" i="12"/>
  <c r="AL11" i="12"/>
  <c r="AK11" i="12"/>
  <c r="AJ11" i="12"/>
  <c r="AI11" i="12"/>
  <c r="AH11" i="12"/>
  <c r="AE11" i="12"/>
  <c r="Y11" i="12"/>
  <c r="Z11" i="12" s="1"/>
  <c r="AP10" i="12"/>
  <c r="AO10" i="12"/>
  <c r="AN10" i="12"/>
  <c r="AM10" i="12"/>
  <c r="AL10" i="12"/>
  <c r="AK10" i="12"/>
  <c r="AJ10" i="12"/>
  <c r="AI10" i="12"/>
  <c r="AH10" i="12"/>
  <c r="AG10" i="12"/>
  <c r="AE10" i="12"/>
  <c r="Y10" i="12"/>
  <c r="Z10" i="12" s="1"/>
  <c r="AP9" i="12"/>
  <c r="AO9" i="12"/>
  <c r="AN9" i="12"/>
  <c r="AM9" i="12"/>
  <c r="AL9" i="12"/>
  <c r="AK9" i="12"/>
  <c r="AJ9" i="12"/>
  <c r="AI9" i="12"/>
  <c r="AH9" i="12"/>
  <c r="AG9" i="12"/>
  <c r="AE9" i="12"/>
  <c r="Y9" i="12"/>
  <c r="AP8" i="12"/>
  <c r="AO8" i="12"/>
  <c r="AN8" i="12"/>
  <c r="AM8" i="12"/>
  <c r="AL8" i="12"/>
  <c r="AK8" i="12"/>
  <c r="AJ8" i="12"/>
  <c r="AI8" i="12"/>
  <c r="AH8" i="12"/>
  <c r="AG8" i="12"/>
  <c r="AE8" i="12"/>
  <c r="Y8" i="12"/>
  <c r="AA8" i="12" s="1"/>
  <c r="CP70" i="12" l="1"/>
  <c r="CO83" i="12"/>
  <c r="CP132" i="12"/>
  <c r="CK296" i="12"/>
  <c r="CN352" i="12"/>
  <c r="CJ368" i="12"/>
  <c r="CN274" i="12"/>
  <c r="CP337" i="12"/>
  <c r="CL368" i="12"/>
  <c r="CP125" i="12"/>
  <c r="CP201" i="12"/>
  <c r="CO210" i="12"/>
  <c r="CJ263" i="12"/>
  <c r="CO318" i="12"/>
  <c r="CN347" i="12"/>
  <c r="CI37" i="12"/>
  <c r="CK46" i="12"/>
  <c r="CP118" i="12"/>
  <c r="CP165" i="12"/>
  <c r="CJ203" i="12"/>
  <c r="CM239" i="12"/>
  <c r="CI258" i="12"/>
  <c r="CP263" i="12"/>
  <c r="CI282" i="12"/>
  <c r="CP318" i="12"/>
  <c r="CL118" i="12"/>
  <c r="CI53" i="12"/>
  <c r="CM97" i="12"/>
  <c r="CN31" i="12"/>
  <c r="CP53" i="12"/>
  <c r="CO97" i="12"/>
  <c r="CK112" i="12"/>
  <c r="CM113" i="12"/>
  <c r="CK125" i="12"/>
  <c r="CN188" i="12"/>
  <c r="CL201" i="12"/>
  <c r="CP204" i="12"/>
  <c r="CJ228" i="12"/>
  <c r="CN237" i="12"/>
  <c r="CK240" i="12"/>
  <c r="CP288" i="12"/>
  <c r="CJ337" i="12"/>
  <c r="CJ352" i="12"/>
  <c r="CM19" i="12"/>
  <c r="CK54" i="12"/>
  <c r="CP135" i="12"/>
  <c r="CI191" i="12"/>
  <c r="CJ247" i="12"/>
  <c r="CL282" i="12"/>
  <c r="CJ289" i="12"/>
  <c r="CO54" i="12"/>
  <c r="CO82" i="12"/>
  <c r="CP116" i="12"/>
  <c r="CO128" i="12"/>
  <c r="CP171" i="12"/>
  <c r="CP180" i="12"/>
  <c r="CN191" i="12"/>
  <c r="CP202" i="12"/>
  <c r="CI224" i="12"/>
  <c r="CO231" i="12"/>
  <c r="CL353" i="12"/>
  <c r="CK138" i="12"/>
  <c r="CM162" i="12"/>
  <c r="CL172" i="12"/>
  <c r="CM199" i="12"/>
  <c r="CJ225" i="12"/>
  <c r="CN273" i="12"/>
  <c r="CJ276" i="12"/>
  <c r="CL312" i="12"/>
  <c r="CP347" i="12"/>
  <c r="CM24" i="12"/>
  <c r="CL132" i="12"/>
  <c r="CL133" i="12"/>
  <c r="CN24" i="12"/>
  <c r="CO33" i="12"/>
  <c r="CK57" i="12"/>
  <c r="CO68" i="12"/>
  <c r="CL82" i="12"/>
  <c r="CK91" i="12"/>
  <c r="CP129" i="12"/>
  <c r="CN132" i="12"/>
  <c r="CM133" i="12"/>
  <c r="CP138" i="12"/>
  <c r="CN162" i="12"/>
  <c r="CK169" i="12"/>
  <c r="CO172" i="12"/>
  <c r="CP199" i="12"/>
  <c r="CP209" i="12"/>
  <c r="CO220" i="12"/>
  <c r="CL225" i="12"/>
  <c r="CI239" i="12"/>
  <c r="CN242" i="12"/>
  <c r="CO273" i="12"/>
  <c r="CK276" i="12"/>
  <c r="CP312" i="12"/>
  <c r="CJ321" i="12"/>
  <c r="CL349" i="12"/>
  <c r="CJ43" i="12"/>
  <c r="CO46" i="12"/>
  <c r="CJ78" i="12"/>
  <c r="CJ132" i="12"/>
  <c r="CP353" i="12"/>
  <c r="CN46" i="12"/>
  <c r="CP22" i="12"/>
  <c r="CP43" i="12"/>
  <c r="CJ60" i="12"/>
  <c r="CP78" i="12"/>
  <c r="CP127" i="12"/>
  <c r="CK132" i="12"/>
  <c r="CK133" i="12"/>
  <c r="CJ172" i="12"/>
  <c r="CJ199" i="12"/>
  <c r="CI225" i="12"/>
  <c r="CN247" i="12"/>
  <c r="CI276" i="12"/>
  <c r="CM281" i="12"/>
  <c r="CK13" i="12"/>
  <c r="CM66" i="12"/>
  <c r="CL287" i="12"/>
  <c r="CK288" i="12"/>
  <c r="CP30" i="12"/>
  <c r="CP31" i="12"/>
  <c r="CO55" i="12"/>
  <c r="CI65" i="12"/>
  <c r="CN66" i="12"/>
  <c r="CJ77" i="12"/>
  <c r="CJ80" i="12"/>
  <c r="CP101" i="12"/>
  <c r="CM108" i="12"/>
  <c r="CO124" i="12"/>
  <c r="CN127" i="12"/>
  <c r="CJ140" i="12"/>
  <c r="CP145" i="12"/>
  <c r="CI177" i="12"/>
  <c r="CK182" i="12"/>
  <c r="CP183" i="12"/>
  <c r="CJ190" i="12"/>
  <c r="CP191" i="12"/>
  <c r="CI201" i="12"/>
  <c r="CN202" i="12"/>
  <c r="CP203" i="12"/>
  <c r="CP206" i="12"/>
  <c r="CK209" i="12"/>
  <c r="CP229" i="12"/>
  <c r="CK232" i="12"/>
  <c r="CI237" i="12"/>
  <c r="CP242" i="12"/>
  <c r="CP247" i="12"/>
  <c r="CK273" i="12"/>
  <c r="CI274" i="12"/>
  <c r="CN287" i="12"/>
  <c r="CL288" i="12"/>
  <c r="CM289" i="12"/>
  <c r="CP292" i="12"/>
  <c r="CJ317" i="12"/>
  <c r="CN336" i="12"/>
  <c r="CP354" i="12"/>
  <c r="CJ13" i="12"/>
  <c r="CI209" i="12"/>
  <c r="CM20" i="12"/>
  <c r="CJ54" i="12"/>
  <c r="CL65" i="12"/>
  <c r="CO66" i="12"/>
  <c r="CL74" i="12"/>
  <c r="CP80" i="12"/>
  <c r="CP95" i="12"/>
  <c r="CN108" i="12"/>
  <c r="CO127" i="12"/>
  <c r="CO182" i="12"/>
  <c r="CK201" i="12"/>
  <c r="CO202" i="12"/>
  <c r="CI208" i="12"/>
  <c r="CL209" i="12"/>
  <c r="CM237" i="12"/>
  <c r="CM273" i="12"/>
  <c r="CL274" i="12"/>
  <c r="CP287" i="12"/>
  <c r="CN288" i="12"/>
  <c r="CK312" i="12"/>
  <c r="CP336" i="12"/>
  <c r="CP345" i="12"/>
  <c r="CJ353" i="12"/>
  <c r="CP369" i="12"/>
  <c r="CI31" i="12"/>
  <c r="CN32" i="12"/>
  <c r="CK37" i="12"/>
  <c r="CO38" i="12"/>
  <c r="CM175" i="12"/>
  <c r="CI196" i="12"/>
  <c r="CO230" i="12"/>
  <c r="CN240" i="12"/>
  <c r="CM257" i="12"/>
  <c r="CN258" i="12"/>
  <c r="CN281" i="12"/>
  <c r="CM282" i="12"/>
  <c r="CL293" i="12"/>
  <c r="CL302" i="12"/>
  <c r="CK56" i="12"/>
  <c r="CM89" i="12"/>
  <c r="CO28" i="12"/>
  <c r="CK31" i="12"/>
  <c r="CO32" i="12"/>
  <c r="CP38" i="12"/>
  <c r="CM59" i="12"/>
  <c r="CL70" i="12"/>
  <c r="CL78" i="12"/>
  <c r="CO89" i="12"/>
  <c r="CI106" i="12"/>
  <c r="CN112" i="12"/>
  <c r="CM125" i="12"/>
  <c r="CM138" i="12"/>
  <c r="CN172" i="12"/>
  <c r="CO175" i="12"/>
  <c r="CO186" i="12"/>
  <c r="CM191" i="12"/>
  <c r="CK196" i="12"/>
  <c r="CO199" i="12"/>
  <c r="CJ206" i="12"/>
  <c r="CP230" i="12"/>
  <c r="CO239" i="12"/>
  <c r="CO240" i="12"/>
  <c r="CL247" i="12"/>
  <c r="CJ254" i="12"/>
  <c r="CO257" i="12"/>
  <c r="CO258" i="12"/>
  <c r="CK271" i="12"/>
  <c r="CP280" i="12"/>
  <c r="CO281" i="12"/>
  <c r="CP282" i="12"/>
  <c r="CJ287" i="12"/>
  <c r="CJ288" i="12"/>
  <c r="CL290" i="12"/>
  <c r="CP293" i="12"/>
  <c r="CP302" i="12"/>
  <c r="CP321" i="12"/>
  <c r="CP334" i="12"/>
  <c r="CP346" i="12"/>
  <c r="CL336" i="12"/>
  <c r="CL322" i="12"/>
  <c r="CP322" i="12"/>
  <c r="CK107" i="12"/>
  <c r="CP107" i="12"/>
  <c r="CP158" i="12"/>
  <c r="CO158" i="12"/>
  <c r="CJ158" i="12"/>
  <c r="CN300" i="12"/>
  <c r="CP300" i="12"/>
  <c r="CM93" i="12"/>
  <c r="CJ93" i="12"/>
  <c r="CI166" i="12"/>
  <c r="CK166" i="12"/>
  <c r="CM10" i="12"/>
  <c r="CJ22" i="12"/>
  <c r="CK23" i="12"/>
  <c r="CM94" i="12"/>
  <c r="CM123" i="12"/>
  <c r="CO123" i="12"/>
  <c r="CK123" i="12"/>
  <c r="CI123" i="12"/>
  <c r="CJ129" i="12"/>
  <c r="CI142" i="12"/>
  <c r="CO142" i="12"/>
  <c r="CK142" i="12"/>
  <c r="CL150" i="12"/>
  <c r="CP174" i="12"/>
  <c r="CL174" i="12"/>
  <c r="CL180" i="12"/>
  <c r="CN181" i="12"/>
  <c r="CP181" i="12"/>
  <c r="CP193" i="12"/>
  <c r="CK193" i="12"/>
  <c r="CJ193" i="12"/>
  <c r="CL198" i="12"/>
  <c r="CI214" i="12"/>
  <c r="CO214" i="12"/>
  <c r="CJ214" i="12"/>
  <c r="CO217" i="12"/>
  <c r="CP217" i="12"/>
  <c r="CL217" i="12"/>
  <c r="CK217" i="12"/>
  <c r="CI219" i="12"/>
  <c r="CI222" i="12"/>
  <c r="CP222" i="12"/>
  <c r="CO222" i="12"/>
  <c r="CL222" i="12"/>
  <c r="CM232" i="12"/>
  <c r="CL232" i="12"/>
  <c r="CJ232" i="12"/>
  <c r="CI232" i="12"/>
  <c r="CJ256" i="12"/>
  <c r="CP256" i="12"/>
  <c r="CM256" i="12"/>
  <c r="CK256" i="12"/>
  <c r="CP271" i="12"/>
  <c r="CL291" i="12"/>
  <c r="CP329" i="12"/>
  <c r="CN86" i="12"/>
  <c r="CP86" i="12"/>
  <c r="CJ86" i="12"/>
  <c r="CM156" i="12"/>
  <c r="CO156" i="12"/>
  <c r="CL156" i="12"/>
  <c r="CJ156" i="12"/>
  <c r="CL88" i="12"/>
  <c r="CN88" i="12"/>
  <c r="CP137" i="12"/>
  <c r="CK137" i="12"/>
  <c r="CP255" i="12"/>
  <c r="CN255" i="12"/>
  <c r="CO18" i="12"/>
  <c r="CP18" i="12"/>
  <c r="CJ99" i="12"/>
  <c r="CP99" i="12"/>
  <c r="CI99" i="12"/>
  <c r="CO146" i="12"/>
  <c r="CN146" i="12"/>
  <c r="CM40" i="12"/>
  <c r="CK40" i="12"/>
  <c r="CJ83" i="12"/>
  <c r="CL105" i="12"/>
  <c r="CP105" i="12"/>
  <c r="CN105" i="12"/>
  <c r="CK117" i="12"/>
  <c r="CP117" i="12"/>
  <c r="CN130" i="12"/>
  <c r="CP130" i="12"/>
  <c r="CN156" i="12"/>
  <c r="CI167" i="12"/>
  <c r="CN10" i="12"/>
  <c r="CP26" i="12"/>
  <c r="CI26" i="12"/>
  <c r="CN28" i="12"/>
  <c r="CM32" i="12"/>
  <c r="CM56" i="12"/>
  <c r="CL56" i="12"/>
  <c r="CI56" i="12"/>
  <c r="CI73" i="12"/>
  <c r="CP73" i="12"/>
  <c r="CL86" i="12"/>
  <c r="CI91" i="12"/>
  <c r="CN100" i="12"/>
  <c r="CP100" i="12"/>
  <c r="CL107" i="12"/>
  <c r="CK135" i="12"/>
  <c r="CN135" i="12"/>
  <c r="CJ137" i="12"/>
  <c r="CP141" i="12"/>
  <c r="CL144" i="12"/>
  <c r="CN147" i="12"/>
  <c r="CP147" i="12"/>
  <c r="CI147" i="12"/>
  <c r="CK149" i="12"/>
  <c r="CJ155" i="12"/>
  <c r="CP156" i="12"/>
  <c r="CJ166" i="12"/>
  <c r="CO207" i="12"/>
  <c r="CP219" i="12"/>
  <c r="CJ260" i="12"/>
  <c r="CN260" i="12"/>
  <c r="CI260" i="12"/>
  <c r="CI150" i="12"/>
  <c r="CK150" i="12"/>
  <c r="CN21" i="12"/>
  <c r="CO21" i="12"/>
  <c r="CO67" i="12"/>
  <c r="CI67" i="12"/>
  <c r="CM180" i="12"/>
  <c r="CN180" i="12"/>
  <c r="CK180" i="12"/>
  <c r="CJ180" i="12"/>
  <c r="CI180" i="12"/>
  <c r="CN316" i="12"/>
  <c r="CP316" i="12"/>
  <c r="CM194" i="12"/>
  <c r="CO194" i="12"/>
  <c r="CN194" i="12"/>
  <c r="CI40" i="12"/>
  <c r="CP69" i="12"/>
  <c r="CL69" i="12"/>
  <c r="CM140" i="12"/>
  <c r="CP140" i="12"/>
  <c r="CO152" i="12"/>
  <c r="CP152" i="12"/>
  <c r="CI152" i="12"/>
  <c r="CM215" i="12"/>
  <c r="CI215" i="12"/>
  <c r="CP223" i="12"/>
  <c r="CO223" i="12"/>
  <c r="CL223" i="12"/>
  <c r="CL295" i="12"/>
  <c r="CN295" i="12"/>
  <c r="CL330" i="12"/>
  <c r="CP330" i="12"/>
  <c r="CN355" i="12"/>
  <c r="CP355" i="12"/>
  <c r="CI23" i="12"/>
  <c r="CL23" i="12"/>
  <c r="CI198" i="12"/>
  <c r="CO198" i="12"/>
  <c r="CK198" i="12"/>
  <c r="CJ198" i="12"/>
  <c r="CI83" i="12"/>
  <c r="CP83" i="12"/>
  <c r="CL102" i="12"/>
  <c r="CM102" i="12"/>
  <c r="CK129" i="12"/>
  <c r="CI129" i="12"/>
  <c r="CP221" i="12"/>
  <c r="CN221" i="12"/>
  <c r="CM221" i="12"/>
  <c r="CN319" i="12"/>
  <c r="CP319" i="12"/>
  <c r="CN350" i="12"/>
  <c r="CL350" i="12"/>
  <c r="CO58" i="12"/>
  <c r="CP58" i="12"/>
  <c r="CK58" i="12"/>
  <c r="CJ96" i="12"/>
  <c r="CP96" i="12"/>
  <c r="CK96" i="12"/>
  <c r="CN197" i="12"/>
  <c r="CP197" i="12"/>
  <c r="CO243" i="12"/>
  <c r="CP243" i="12"/>
  <c r="CL243" i="12"/>
  <c r="CI243" i="12"/>
  <c r="CL338" i="12"/>
  <c r="CP338" i="12"/>
  <c r="CJ123" i="12"/>
  <c r="CP143" i="12"/>
  <c r="CM143" i="12"/>
  <c r="CK183" i="12"/>
  <c r="CN183" i="12"/>
  <c r="CL183" i="12"/>
  <c r="CJ183" i="12"/>
  <c r="CI183" i="12"/>
  <c r="CN8" i="12"/>
  <c r="CO8" i="12"/>
  <c r="CI13" i="12"/>
  <c r="CM14" i="12"/>
  <c r="CK14" i="12"/>
  <c r="CN20" i="12"/>
  <c r="CL40" i="12"/>
  <c r="CI46" i="12"/>
  <c r="CL46" i="12"/>
  <c r="CJ46" i="12"/>
  <c r="CK48" i="12"/>
  <c r="CP109" i="12"/>
  <c r="CK109" i="12"/>
  <c r="CP111" i="12"/>
  <c r="CL123" i="12"/>
  <c r="CL135" i="12"/>
  <c r="CL142" i="12"/>
  <c r="CI151" i="12"/>
  <c r="CI156" i="12"/>
  <c r="CL168" i="12"/>
  <c r="CP168" i="12"/>
  <c r="CN171" i="12"/>
  <c r="CI171" i="12"/>
  <c r="CP185" i="12"/>
  <c r="CL185" i="12"/>
  <c r="CK185" i="12"/>
  <c r="CN196" i="12"/>
  <c r="CO200" i="12"/>
  <c r="CK214" i="12"/>
  <c r="CI217" i="12"/>
  <c r="CO232" i="12"/>
  <c r="CO235" i="12"/>
  <c r="CM235" i="12"/>
  <c r="CN310" i="12"/>
  <c r="CP310" i="12"/>
  <c r="CO310" i="12"/>
  <c r="CJ310" i="12"/>
  <c r="CN359" i="12"/>
  <c r="CP359" i="12"/>
  <c r="CP167" i="12"/>
  <c r="CM167" i="12"/>
  <c r="CO22" i="12"/>
  <c r="CL22" i="12"/>
  <c r="CI192" i="12"/>
  <c r="CO192" i="12"/>
  <c r="CL75" i="12"/>
  <c r="CO75" i="12"/>
  <c r="CM230" i="12"/>
  <c r="CN230" i="12"/>
  <c r="CJ230" i="12"/>
  <c r="CP284" i="12"/>
  <c r="CI284" i="12"/>
  <c r="CL10" i="12"/>
  <c r="CI22" i="12"/>
  <c r="CJ23" i="12"/>
  <c r="CP40" i="12"/>
  <c r="CL48" i="12"/>
  <c r="CN65" i="12"/>
  <c r="CJ65" i="12"/>
  <c r="CP65" i="12"/>
  <c r="CP77" i="12"/>
  <c r="CM77" i="12"/>
  <c r="CN84" i="12"/>
  <c r="CO105" i="12"/>
  <c r="CI113" i="12"/>
  <c r="CL113" i="12"/>
  <c r="CP113" i="12"/>
  <c r="CP123" i="12"/>
  <c r="CO130" i="12"/>
  <c r="CP142" i="12"/>
  <c r="CJ150" i="12"/>
  <c r="CP151" i="12"/>
  <c r="CK156" i="12"/>
  <c r="CK157" i="12"/>
  <c r="CP157" i="12"/>
  <c r="CM157" i="12"/>
  <c r="CN170" i="12"/>
  <c r="CO174" i="12"/>
  <c r="CN175" i="12"/>
  <c r="CL175" i="12"/>
  <c r="CI175" i="12"/>
  <c r="CM181" i="12"/>
  <c r="CL193" i="12"/>
  <c r="CP200" i="12"/>
  <c r="CP214" i="12"/>
  <c r="CJ217" i="12"/>
  <c r="CJ222" i="12"/>
  <c r="CN257" i="12"/>
  <c r="CL257" i="12"/>
  <c r="CK257" i="12"/>
  <c r="CN272" i="12"/>
  <c r="CK272" i="12"/>
  <c r="CL325" i="12"/>
  <c r="CP325" i="12"/>
  <c r="CP351" i="12"/>
  <c r="CN351" i="12"/>
  <c r="CI57" i="12"/>
  <c r="CI80" i="12"/>
  <c r="CL138" i="12"/>
  <c r="CP162" i="12"/>
  <c r="CP169" i="12"/>
  <c r="CP172" i="12"/>
  <c r="CP186" i="12"/>
  <c r="CN189" i="12"/>
  <c r="CN205" i="12"/>
  <c r="CP224" i="12"/>
  <c r="CP225" i="12"/>
  <c r="CP240" i="12"/>
  <c r="CP258" i="12"/>
  <c r="CP273" i="12"/>
  <c r="CP281" i="12"/>
  <c r="CN282" i="12"/>
  <c r="CP289" i="12"/>
  <c r="CP290" i="12"/>
  <c r="CP296" i="12"/>
  <c r="CP311" i="12"/>
  <c r="CP371" i="12"/>
  <c r="CP352" i="12"/>
  <c r="CP362" i="12"/>
  <c r="CN367" i="12"/>
  <c r="CL57" i="12"/>
  <c r="CL68" i="12"/>
  <c r="CM80" i="12"/>
  <c r="CI112" i="12"/>
  <c r="CN138" i="12"/>
  <c r="CI172" i="12"/>
  <c r="CI199" i="12"/>
  <c r="CK263" i="12"/>
  <c r="CJ273" i="12"/>
  <c r="CL309" i="12"/>
  <c r="CJ345" i="12"/>
  <c r="CP370" i="12"/>
  <c r="CL127" i="12"/>
  <c r="CK172" i="12"/>
  <c r="CL191" i="12"/>
  <c r="CL199" i="12"/>
  <c r="CJ201" i="12"/>
  <c r="CJ239" i="12"/>
  <c r="CI240" i="12"/>
  <c r="CL258" i="12"/>
  <c r="CL273" i="12"/>
  <c r="CL281" i="12"/>
  <c r="CK287" i="12"/>
  <c r="CL369" i="12"/>
  <c r="CN369" i="12"/>
  <c r="CP372" i="12"/>
  <c r="CI61" i="12"/>
  <c r="CN61" i="12"/>
  <c r="CK61" i="12"/>
  <c r="CJ61" i="12"/>
  <c r="AA267" i="12"/>
  <c r="AB182" i="12"/>
  <c r="Z234" i="12"/>
  <c r="AA332" i="12"/>
  <c r="BS259" i="12"/>
  <c r="CP9" i="12"/>
  <c r="CO34" i="12"/>
  <c r="CI34" i="12"/>
  <c r="CP35" i="12"/>
  <c r="CK51" i="12"/>
  <c r="CN51" i="12"/>
  <c r="CJ51" i="12"/>
  <c r="CI51" i="12"/>
  <c r="CM52" i="12"/>
  <c r="CN52" i="12"/>
  <c r="CM61" i="12"/>
  <c r="CO72" i="12"/>
  <c r="CK72" i="12"/>
  <c r="CJ72" i="12"/>
  <c r="CI72" i="12"/>
  <c r="CM72" i="12"/>
  <c r="CL72" i="12"/>
  <c r="CO63" i="12"/>
  <c r="CJ63" i="12"/>
  <c r="CN63" i="12"/>
  <c r="CM63" i="12"/>
  <c r="CL34" i="12"/>
  <c r="CL41" i="12"/>
  <c r="CO44" i="12"/>
  <c r="CO45" i="12"/>
  <c r="CK45" i="12"/>
  <c r="CO61" i="12"/>
  <c r="CI27" i="12"/>
  <c r="CM27" i="12"/>
  <c r="CL35" i="12"/>
  <c r="CL61" i="12"/>
  <c r="AA324" i="12"/>
  <c r="CO26" i="12"/>
  <c r="CL26" i="12"/>
  <c r="CK34" i="12"/>
  <c r="Z291" i="12"/>
  <c r="CM11" i="12"/>
  <c r="CJ19" i="12"/>
  <c r="Z43" i="12"/>
  <c r="Z229" i="12"/>
  <c r="AA250" i="12"/>
  <c r="CK19" i="12"/>
  <c r="CO20" i="12"/>
  <c r="CM28" i="12"/>
  <c r="CI30" i="12"/>
  <c r="CL31" i="12"/>
  <c r="CP34" i="12"/>
  <c r="CN36" i="12"/>
  <c r="CK38" i="12"/>
  <c r="CI45" i="12"/>
  <c r="CL51" i="12"/>
  <c r="CP59" i="12"/>
  <c r="CN59" i="12"/>
  <c r="CP61" i="12"/>
  <c r="CO62" i="12"/>
  <c r="CI63" i="12"/>
  <c r="CI69" i="12"/>
  <c r="CO69" i="12"/>
  <c r="CN69" i="12"/>
  <c r="CK69" i="12"/>
  <c r="CJ69" i="12"/>
  <c r="BS66" i="12"/>
  <c r="CL27" i="12"/>
  <c r="CN27" i="12"/>
  <c r="CO29" i="12"/>
  <c r="CN119" i="12"/>
  <c r="CO119" i="12"/>
  <c r="AA84" i="12"/>
  <c r="CI14" i="12"/>
  <c r="CJ14" i="12"/>
  <c r="CO17" i="12"/>
  <c r="CO24" i="12"/>
  <c r="CK26" i="12"/>
  <c r="CO41" i="12"/>
  <c r="CM41" i="12"/>
  <c r="CN44" i="12"/>
  <c r="Z138" i="12"/>
  <c r="CL11" i="12"/>
  <c r="CN11" i="12"/>
  <c r="CN14" i="12"/>
  <c r="AB46" i="12"/>
  <c r="Z152" i="12"/>
  <c r="Z301" i="12"/>
  <c r="CP13" i="12"/>
  <c r="CI18" i="12"/>
  <c r="CL19" i="12"/>
  <c r="CN23" i="12"/>
  <c r="CO25" i="12"/>
  <c r="CO36" i="12"/>
  <c r="CJ45" i="12"/>
  <c r="CM51" i="12"/>
  <c r="CO60" i="12"/>
  <c r="CI60" i="12"/>
  <c r="CP63" i="12"/>
  <c r="BS68" i="12"/>
  <c r="CO35" i="12"/>
  <c r="CI35" i="12"/>
  <c r="CN35" i="12"/>
  <c r="BM162" i="12"/>
  <c r="BL162" i="12"/>
  <c r="BS177" i="12"/>
  <c r="CL16" i="12"/>
  <c r="CM16" i="12"/>
  <c r="CJ18" i="12"/>
  <c r="CJ27" i="12"/>
  <c r="CO30" i="12"/>
  <c r="CJ30" i="12"/>
  <c r="CO31" i="12"/>
  <c r="CJ31" i="12"/>
  <c r="CJ35" i="12"/>
  <c r="CI38" i="12"/>
  <c r="CL38" i="12"/>
  <c r="CK43" i="12"/>
  <c r="CM43" i="12"/>
  <c r="CI43" i="12"/>
  <c r="CN43" i="12"/>
  <c r="CP45" i="12"/>
  <c r="CO47" i="12"/>
  <c r="CM48" i="12"/>
  <c r="CI48" i="12"/>
  <c r="CJ48" i="12"/>
  <c r="CP51" i="12"/>
  <c r="CO52" i="12"/>
  <c r="CJ211" i="12"/>
  <c r="CI211" i="12"/>
  <c r="CP211" i="12"/>
  <c r="Z251" i="12"/>
  <c r="CO9" i="12"/>
  <c r="CI9" i="12"/>
  <c r="BS12" i="12"/>
  <c r="AA89" i="12"/>
  <c r="Z196" i="12"/>
  <c r="AA224" i="12"/>
  <c r="CI10" i="12"/>
  <c r="CK10" i="12"/>
  <c r="CO12" i="12"/>
  <c r="CO16" i="12"/>
  <c r="CN19" i="12"/>
  <c r="CK27" i="12"/>
  <c r="CK35" i="12"/>
  <c r="CO37" i="12"/>
  <c r="CJ37" i="12"/>
  <c r="CO49" i="12"/>
  <c r="CL49" i="12"/>
  <c r="CM49" i="12"/>
  <c r="CI54" i="12"/>
  <c r="CL54" i="12"/>
  <c r="CN54" i="12"/>
  <c r="CM54" i="12"/>
  <c r="CN72" i="12"/>
  <c r="CO104" i="12"/>
  <c r="CI104" i="12"/>
  <c r="CK104" i="12"/>
  <c r="CP104" i="12"/>
  <c r="CN104" i="12"/>
  <c r="CL104" i="12"/>
  <c r="CJ104" i="12"/>
  <c r="CK110" i="12"/>
  <c r="CJ110" i="12"/>
  <c r="CP110" i="12"/>
  <c r="CN110" i="12"/>
  <c r="CM110" i="12"/>
  <c r="CK53" i="12"/>
  <c r="CN57" i="12"/>
  <c r="CM73" i="12"/>
  <c r="CK94" i="12"/>
  <c r="CJ94" i="12"/>
  <c r="CP126" i="12"/>
  <c r="CM126" i="12"/>
  <c r="CO126" i="12"/>
  <c r="CO131" i="12"/>
  <c r="CN131" i="12"/>
  <c r="CP131" i="12"/>
  <c r="CN73" i="12"/>
  <c r="CN94" i="12"/>
  <c r="CO96" i="12"/>
  <c r="CM96" i="12"/>
  <c r="CL96" i="12"/>
  <c r="CK102" i="12"/>
  <c r="CP102" i="12"/>
  <c r="CM107" i="12"/>
  <c r="CI107" i="12"/>
  <c r="CI122" i="12"/>
  <c r="CO122" i="12"/>
  <c r="CM148" i="12"/>
  <c r="CN148" i="12"/>
  <c r="CL148" i="12"/>
  <c r="CK148" i="12"/>
  <c r="CO148" i="12"/>
  <c r="CP148" i="12"/>
  <c r="CI148" i="12"/>
  <c r="CN268" i="12"/>
  <c r="CP268" i="12"/>
  <c r="CI81" i="12"/>
  <c r="CO81" i="12"/>
  <c r="CM115" i="12"/>
  <c r="CJ115" i="12"/>
  <c r="CO115" i="12"/>
  <c r="CP115" i="12"/>
  <c r="CO120" i="12"/>
  <c r="CK120" i="12"/>
  <c r="CN120" i="12"/>
  <c r="CL120" i="12"/>
  <c r="CM120" i="12"/>
  <c r="CJ120" i="12"/>
  <c r="CI145" i="12"/>
  <c r="CL145" i="12"/>
  <c r="CJ145" i="12"/>
  <c r="CJ40" i="12"/>
  <c r="CM46" i="12"/>
  <c r="CJ56" i="12"/>
  <c r="CJ57" i="12"/>
  <c r="CK65" i="12"/>
  <c r="CJ67" i="12"/>
  <c r="CM70" i="12"/>
  <c r="CK75" i="12"/>
  <c r="CK80" i="12"/>
  <c r="CN81" i="12"/>
  <c r="CM83" i="12"/>
  <c r="CL83" i="12"/>
  <c r="CI88" i="12"/>
  <c r="CI89" i="12"/>
  <c r="CL89" i="12"/>
  <c r="CK93" i="12"/>
  <c r="CO106" i="12"/>
  <c r="CK118" i="12"/>
  <c r="CM118" i="12"/>
  <c r="CJ118" i="12"/>
  <c r="CO144" i="12"/>
  <c r="CI144" i="12"/>
  <c r="CN70" i="12"/>
  <c r="CP81" i="12"/>
  <c r="CJ88" i="12"/>
  <c r="CM91" i="12"/>
  <c r="CL91" i="12"/>
  <c r="CP91" i="12"/>
  <c r="CM99" i="12"/>
  <c r="CL99" i="12"/>
  <c r="CN103" i="12"/>
  <c r="CI115" i="12"/>
  <c r="CL126" i="12"/>
  <c r="CI131" i="12"/>
  <c r="CK143" i="12"/>
  <c r="CJ143" i="12"/>
  <c r="CI143" i="12"/>
  <c r="CN143" i="12"/>
  <c r="CL143" i="12"/>
  <c r="CO170" i="12"/>
  <c r="CM170" i="12"/>
  <c r="CK170" i="12"/>
  <c r="CN262" i="12"/>
  <c r="CJ262" i="12"/>
  <c r="CM75" i="12"/>
  <c r="CJ75" i="12"/>
  <c r="CO80" i="12"/>
  <c r="CN80" i="12"/>
  <c r="CP89" i="12"/>
  <c r="CO91" i="12"/>
  <c r="CI97" i="12"/>
  <c r="CN97" i="12"/>
  <c r="CP97" i="12"/>
  <c r="CO99" i="12"/>
  <c r="CO103" i="12"/>
  <c r="CK115" i="12"/>
  <c r="CI120" i="12"/>
  <c r="CJ131" i="12"/>
  <c r="CO160" i="12"/>
  <c r="CI160" i="12"/>
  <c r="CP160" i="12"/>
  <c r="CM164" i="12"/>
  <c r="CK164" i="12"/>
  <c r="CN164" i="12"/>
  <c r="CP164" i="12"/>
  <c r="CJ164" i="12"/>
  <c r="CO164" i="12"/>
  <c r="CL164" i="12"/>
  <c r="CI164" i="12"/>
  <c r="CO168" i="12"/>
  <c r="CI168" i="12"/>
  <c r="CJ53" i="12"/>
  <c r="CM57" i="12"/>
  <c r="CL73" i="12"/>
  <c r="CP75" i="12"/>
  <c r="CO88" i="12"/>
  <c r="CK88" i="12"/>
  <c r="CP88" i="12"/>
  <c r="CL94" i="12"/>
  <c r="CI96" i="12"/>
  <c r="CJ102" i="12"/>
  <c r="CI105" i="12"/>
  <c r="CM105" i="12"/>
  <c r="CJ107" i="12"/>
  <c r="CL115" i="12"/>
  <c r="CP120" i="12"/>
  <c r="CP122" i="12"/>
  <c r="CM124" i="12"/>
  <c r="CJ124" i="12"/>
  <c r="CN124" i="12"/>
  <c r="CK124" i="12"/>
  <c r="CP124" i="12"/>
  <c r="CL124" i="12"/>
  <c r="CJ148" i="12"/>
  <c r="CM212" i="12"/>
  <c r="CJ212" i="12"/>
  <c r="CK212" i="12"/>
  <c r="CN212" i="12"/>
  <c r="CI212" i="12"/>
  <c r="CL212" i="12"/>
  <c r="CO212" i="12"/>
  <c r="CP212" i="12"/>
  <c r="CM236" i="12"/>
  <c r="CK236" i="12"/>
  <c r="CI236" i="12"/>
  <c r="CN236" i="12"/>
  <c r="CJ236" i="12"/>
  <c r="CP236" i="12"/>
  <c r="CO236" i="12"/>
  <c r="CL236" i="12"/>
  <c r="CP85" i="12"/>
  <c r="CK85" i="12"/>
  <c r="CP90" i="12"/>
  <c r="CL90" i="12"/>
  <c r="CL252" i="12"/>
  <c r="CJ252" i="12"/>
  <c r="CI252" i="12"/>
  <c r="CN252" i="12"/>
  <c r="CP252" i="12"/>
  <c r="CK159" i="12"/>
  <c r="CL159" i="12"/>
  <c r="CM159" i="12"/>
  <c r="CI159" i="12"/>
  <c r="CO159" i="12"/>
  <c r="CJ159" i="12"/>
  <c r="CO245" i="12"/>
  <c r="CK245" i="12"/>
  <c r="CM245" i="12"/>
  <c r="CJ245" i="12"/>
  <c r="CP245" i="12"/>
  <c r="CO267" i="12"/>
  <c r="CI267" i="12"/>
  <c r="CP267" i="12"/>
  <c r="CL267" i="12"/>
  <c r="CK267" i="12"/>
  <c r="CK151" i="12"/>
  <c r="CN151" i="12"/>
  <c r="CM151" i="12"/>
  <c r="CL151" i="12"/>
  <c r="CO151" i="12"/>
  <c r="CN155" i="12"/>
  <c r="CI155" i="12"/>
  <c r="CI158" i="12"/>
  <c r="CL158" i="12"/>
  <c r="CK158" i="12"/>
  <c r="CI249" i="12"/>
  <c r="CJ249" i="12"/>
  <c r="CM249" i="12"/>
  <c r="CK249" i="12"/>
  <c r="CN249" i="12"/>
  <c r="CO249" i="12"/>
  <c r="CP249" i="12"/>
  <c r="CL249" i="12"/>
  <c r="CI121" i="12"/>
  <c r="CL121" i="12"/>
  <c r="CO121" i="12"/>
  <c r="CM121" i="12"/>
  <c r="CL125" i="12"/>
  <c r="CI125" i="12"/>
  <c r="CJ127" i="12"/>
  <c r="CJ135" i="12"/>
  <c r="CI140" i="12"/>
  <c r="CM188" i="12"/>
  <c r="CO188" i="12"/>
  <c r="CL188" i="12"/>
  <c r="CJ188" i="12"/>
  <c r="CO234" i="12"/>
  <c r="CJ234" i="12"/>
  <c r="CK234" i="12"/>
  <c r="CP234" i="12"/>
  <c r="CK250" i="12"/>
  <c r="CM250" i="12"/>
  <c r="CI250" i="12"/>
  <c r="CN250" i="12"/>
  <c r="CP250" i="12"/>
  <c r="CL250" i="12"/>
  <c r="CI265" i="12"/>
  <c r="CM265" i="12"/>
  <c r="CK265" i="12"/>
  <c r="CJ265" i="12"/>
  <c r="CP265" i="12"/>
  <c r="CL265" i="12"/>
  <c r="CN265" i="12"/>
  <c r="CJ112" i="12"/>
  <c r="CM127" i="12"/>
  <c r="CI132" i="12"/>
  <c r="CM135" i="12"/>
  <c r="CK140" i="12"/>
  <c r="CI188" i="12"/>
  <c r="CI190" i="12"/>
  <c r="CK190" i="12"/>
  <c r="CO218" i="12"/>
  <c r="CP218" i="12"/>
  <c r="CN241" i="12"/>
  <c r="CI241" i="12"/>
  <c r="CK241" i="12"/>
  <c r="CN248" i="12"/>
  <c r="CP248" i="12"/>
  <c r="CO253" i="12"/>
  <c r="CP253" i="12"/>
  <c r="CM253" i="12"/>
  <c r="CN253" i="12"/>
  <c r="CN278" i="12"/>
  <c r="CI278" i="12"/>
  <c r="CM278" i="12"/>
  <c r="CJ278" i="12"/>
  <c r="CP278" i="12"/>
  <c r="CN303" i="12"/>
  <c r="CL303" i="12"/>
  <c r="CP303" i="12"/>
  <c r="CO140" i="12"/>
  <c r="CJ163" i="12"/>
  <c r="CI163" i="12"/>
  <c r="CN173" i="12"/>
  <c r="CP173" i="12"/>
  <c r="CI184" i="12"/>
  <c r="CP188" i="12"/>
  <c r="CM204" i="12"/>
  <c r="CJ204" i="12"/>
  <c r="CI204" i="12"/>
  <c r="CO204" i="12"/>
  <c r="CM220" i="12"/>
  <c r="CL220" i="12"/>
  <c r="CJ220" i="12"/>
  <c r="CN220" i="12"/>
  <c r="CP220" i="12"/>
  <c r="CK220" i="12"/>
  <c r="CM234" i="12"/>
  <c r="CO250" i="12"/>
  <c r="CJ261" i="12"/>
  <c r="CP261" i="12"/>
  <c r="CM301" i="12"/>
  <c r="CP301" i="12"/>
  <c r="CN301" i="12"/>
  <c r="CL301" i="12"/>
  <c r="CJ301" i="12"/>
  <c r="CJ142" i="12"/>
  <c r="CN149" i="12"/>
  <c r="CO150" i="12"/>
  <c r="CN163" i="12"/>
  <c r="CN165" i="12"/>
  <c r="CK165" i="12"/>
  <c r="CO184" i="12"/>
  <c r="CJ187" i="12"/>
  <c r="CI187" i="12"/>
  <c r="CO190" i="12"/>
  <c r="CK204" i="12"/>
  <c r="CM218" i="12"/>
  <c r="CI227" i="12"/>
  <c r="CJ227" i="12"/>
  <c r="CO265" i="12"/>
  <c r="CK266" i="12"/>
  <c r="CL266" i="12"/>
  <c r="CM266" i="12"/>
  <c r="CO266" i="12"/>
  <c r="CI266" i="12"/>
  <c r="CP266" i="12"/>
  <c r="CN266" i="12"/>
  <c r="CL116" i="12"/>
  <c r="CI127" i="12"/>
  <c r="CO132" i="12"/>
  <c r="CI135" i="12"/>
  <c r="CP163" i="12"/>
  <c r="CK167" i="12"/>
  <c r="CN167" i="12"/>
  <c r="CL167" i="12"/>
  <c r="CJ167" i="12"/>
  <c r="CI174" i="12"/>
  <c r="CK174" i="12"/>
  <c r="CJ174" i="12"/>
  <c r="CO178" i="12"/>
  <c r="CN178" i="12"/>
  <c r="CM178" i="12"/>
  <c r="CJ179" i="12"/>
  <c r="CP179" i="12"/>
  <c r="CP190" i="12"/>
  <c r="CL204" i="12"/>
  <c r="CK207" i="12"/>
  <c r="CM207" i="12"/>
  <c r="CJ207" i="12"/>
  <c r="CN207" i="12"/>
  <c r="CP207" i="12"/>
  <c r="CL207" i="12"/>
  <c r="CK215" i="12"/>
  <c r="CN215" i="12"/>
  <c r="CL215" i="12"/>
  <c r="CO215" i="12"/>
  <c r="CP215" i="12"/>
  <c r="CL241" i="12"/>
  <c r="CP246" i="12"/>
  <c r="CO269" i="12"/>
  <c r="CM269" i="12"/>
  <c r="CP269" i="12"/>
  <c r="CJ269" i="12"/>
  <c r="CN269" i="12"/>
  <c r="CO177" i="12"/>
  <c r="CL177" i="12"/>
  <c r="CJ177" i="12"/>
  <c r="CI182" i="12"/>
  <c r="CJ182" i="12"/>
  <c r="CM196" i="12"/>
  <c r="CO196" i="12"/>
  <c r="CL196" i="12"/>
  <c r="CO283" i="12"/>
  <c r="CI283" i="12"/>
  <c r="CP283" i="12"/>
  <c r="CO284" i="12"/>
  <c r="CJ284" i="12"/>
  <c r="CK284" i="12"/>
  <c r="CL284" i="12"/>
  <c r="CN294" i="12"/>
  <c r="CO294" i="12"/>
  <c r="CP294" i="12"/>
  <c r="CJ294" i="12"/>
  <c r="CJ304" i="12"/>
  <c r="CN304" i="12"/>
  <c r="CL304" i="12"/>
  <c r="CP304" i="12"/>
  <c r="CK304" i="12"/>
  <c r="CK175" i="12"/>
  <c r="CJ175" i="12"/>
  <c r="CP177" i="12"/>
  <c r="CP182" i="12"/>
  <c r="CO185" i="12"/>
  <c r="CI185" i="12"/>
  <c r="CP194" i="12"/>
  <c r="CP196" i="12"/>
  <c r="CM228" i="12"/>
  <c r="CK228" i="12"/>
  <c r="CI228" i="12"/>
  <c r="CL228" i="12"/>
  <c r="CJ313" i="12"/>
  <c r="CM313" i="12"/>
  <c r="CP313" i="12"/>
  <c r="CK191" i="12"/>
  <c r="CO191" i="12"/>
  <c r="CO193" i="12"/>
  <c r="CI193" i="12"/>
  <c r="CK223" i="12"/>
  <c r="CM223" i="12"/>
  <c r="CJ223" i="12"/>
  <c r="CN223" i="12"/>
  <c r="CO228" i="12"/>
  <c r="CN360" i="12"/>
  <c r="CP360" i="12"/>
  <c r="CL237" i="12"/>
  <c r="CM240" i="12"/>
  <c r="CP260" i="12"/>
  <c r="CK274" i="12"/>
  <c r="CM274" i="12"/>
  <c r="CO274" i="12"/>
  <c r="CP276" i="12"/>
  <c r="CP307" i="12"/>
  <c r="CJ297" i="12"/>
  <c r="CM297" i="12"/>
  <c r="CP297" i="12"/>
  <c r="CN312" i="12"/>
  <c r="CN320" i="12"/>
  <c r="CP320" i="12"/>
  <c r="CL320" i="12"/>
  <c r="CL339" i="12"/>
  <c r="CN339" i="12"/>
  <c r="CP339" i="12"/>
  <c r="CN356" i="12"/>
  <c r="CP356" i="12"/>
  <c r="CL356" i="12"/>
  <c r="CL166" i="12"/>
  <c r="CN199" i="12"/>
  <c r="CK206" i="12"/>
  <c r="CJ209" i="12"/>
  <c r="CL214" i="12"/>
  <c r="CK222" i="12"/>
  <c r="CK225" i="12"/>
  <c r="CN232" i="12"/>
  <c r="CJ240" i="12"/>
  <c r="CJ243" i="12"/>
  <c r="CI257" i="12"/>
  <c r="CJ257" i="12"/>
  <c r="CK260" i="12"/>
  <c r="CP264" i="12"/>
  <c r="CM280" i="12"/>
  <c r="CN280" i="12"/>
  <c r="CJ328" i="12"/>
  <c r="CP328" i="12"/>
  <c r="CN328" i="12"/>
  <c r="CJ296" i="12"/>
  <c r="CL296" i="12"/>
  <c r="CJ305" i="12"/>
  <c r="CM305" i="12"/>
  <c r="CP305" i="12"/>
  <c r="CN361" i="12"/>
  <c r="CJ361" i="12"/>
  <c r="CP361" i="12"/>
  <c r="CL361" i="12"/>
  <c r="CO206" i="12"/>
  <c r="CN277" i="12"/>
  <c r="CP277" i="12"/>
  <c r="CO285" i="12"/>
  <c r="CJ285" i="12"/>
  <c r="CP285" i="12"/>
  <c r="CL323" i="12"/>
  <c r="CP323" i="12"/>
  <c r="CN323" i="12"/>
  <c r="CN327" i="12"/>
  <c r="CP327" i="12"/>
  <c r="CN344" i="12"/>
  <c r="CL344" i="12"/>
  <c r="CJ344" i="12"/>
  <c r="CN358" i="12"/>
  <c r="CP358" i="12"/>
  <c r="CM317" i="12"/>
  <c r="CP317" i="12"/>
  <c r="CN317" i="12"/>
  <c r="CN357" i="12"/>
  <c r="CL357" i="12"/>
  <c r="CJ357" i="12"/>
  <c r="CP357" i="12"/>
  <c r="CP333" i="12"/>
  <c r="CL366" i="12"/>
  <c r="CN366" i="12"/>
  <c r="CK281" i="12"/>
  <c r="CP295" i="12"/>
  <c r="CP299" i="12"/>
  <c r="CN365" i="12"/>
  <c r="CL365" i="12"/>
  <c r="CO282" i="12"/>
  <c r="CP363" i="12"/>
  <c r="CP365" i="12"/>
  <c r="CP368" i="12"/>
  <c r="CO288" i="12"/>
  <c r="CM288" i="12"/>
  <c r="CN302" i="12"/>
  <c r="CJ302" i="12"/>
  <c r="CN318" i="12"/>
  <c r="CJ318" i="12"/>
  <c r="CL331" i="12"/>
  <c r="CN331" i="12"/>
  <c r="CN309" i="12"/>
  <c r="CJ329" i="12"/>
  <c r="CL370" i="12"/>
  <c r="CJ369" i="12"/>
  <c r="CN370" i="12"/>
  <c r="CJ372" i="12"/>
  <c r="CJ293" i="12"/>
  <c r="CJ309" i="12"/>
  <c r="CL310" i="12"/>
  <c r="BL327" i="12"/>
  <c r="BS257" i="12"/>
  <c r="BL302" i="12"/>
  <c r="BL154" i="12"/>
  <c r="BS149" i="12"/>
  <c r="BM252" i="12"/>
  <c r="BM340" i="12"/>
  <c r="BM292" i="12"/>
  <c r="BM151" i="12"/>
  <c r="BM182" i="12"/>
  <c r="BS277" i="12"/>
  <c r="BL295" i="12"/>
  <c r="BL253" i="12"/>
  <c r="BM341" i="12"/>
  <c r="BM61" i="12"/>
  <c r="BM87" i="12"/>
  <c r="BM275" i="12"/>
  <c r="BM323" i="12"/>
  <c r="BS225" i="12"/>
  <c r="BL272" i="12"/>
  <c r="BS24" i="12"/>
  <c r="BL140" i="12"/>
  <c r="BM237" i="12"/>
  <c r="BL216" i="12"/>
  <c r="BL369" i="12"/>
  <c r="BL280" i="12"/>
  <c r="BL345" i="12"/>
  <c r="BM82" i="12"/>
  <c r="BS20" i="12"/>
  <c r="BL322" i="12"/>
  <c r="BL163" i="12"/>
  <c r="BL228" i="12"/>
  <c r="BL303" i="12"/>
  <c r="BL330" i="12"/>
  <c r="BS10" i="12"/>
  <c r="BL85" i="12"/>
  <c r="BM193" i="12"/>
  <c r="BN272" i="12"/>
  <c r="AA55" i="12"/>
  <c r="AA37" i="12"/>
  <c r="AA78" i="12"/>
  <c r="AB100" i="12"/>
  <c r="AA350" i="12"/>
  <c r="Z210" i="12"/>
  <c r="Z226" i="12"/>
  <c r="AB287" i="12"/>
  <c r="AA24" i="12"/>
  <c r="AB221" i="12"/>
  <c r="AA256" i="12"/>
  <c r="AB276" i="12"/>
  <c r="AB346" i="12"/>
  <c r="AB359" i="12"/>
  <c r="AA364" i="12"/>
  <c r="AA94" i="12"/>
  <c r="Z108" i="12"/>
  <c r="AA182" i="12"/>
  <c r="AA199" i="12"/>
  <c r="Z270" i="12"/>
  <c r="AA277" i="12"/>
  <c r="AA288" i="12"/>
  <c r="Z71" i="12"/>
  <c r="AB51" i="12"/>
  <c r="AA171" i="12"/>
  <c r="AB176" i="12"/>
  <c r="AB181" i="12"/>
  <c r="Z232" i="12"/>
  <c r="AB286" i="12"/>
  <c r="AA10" i="12"/>
  <c r="AA181" i="12"/>
  <c r="AB293" i="12"/>
  <c r="AA47" i="12"/>
  <c r="Z50" i="12"/>
  <c r="Z184" i="12"/>
  <c r="Z266" i="12"/>
  <c r="Z359" i="12"/>
  <c r="Z70" i="12"/>
  <c r="Z86" i="12"/>
  <c r="Z154" i="12"/>
  <c r="Z188" i="12"/>
  <c r="Z98" i="12"/>
  <c r="AA116" i="12"/>
  <c r="AA137" i="12"/>
  <c r="Z142" i="12"/>
  <c r="Z221" i="12"/>
  <c r="AA255" i="12"/>
  <c r="Z366" i="12"/>
  <c r="AA73" i="12"/>
  <c r="Z144" i="12"/>
  <c r="AA165" i="12"/>
  <c r="AA193" i="12"/>
  <c r="AA284" i="12"/>
  <c r="AA314" i="12"/>
  <c r="Z319" i="12"/>
  <c r="Z326" i="12"/>
  <c r="AA16" i="12"/>
  <c r="Z238" i="12"/>
  <c r="AA247" i="12"/>
  <c r="Z316" i="12"/>
  <c r="Z18" i="12"/>
  <c r="AA132" i="12"/>
  <c r="Z153" i="12"/>
  <c r="AA177" i="12"/>
  <c r="AA220" i="12"/>
  <c r="AA263" i="12"/>
  <c r="Z344" i="12"/>
  <c r="AA27" i="12"/>
  <c r="AA62" i="12"/>
  <c r="AA69" i="12"/>
  <c r="Z90" i="12"/>
  <c r="Z150" i="12"/>
  <c r="Z162" i="12"/>
  <c r="AA176" i="12"/>
  <c r="Z179" i="12"/>
  <c r="AA197" i="12"/>
  <c r="AA202" i="12"/>
  <c r="Z227" i="12"/>
  <c r="Z230" i="12"/>
  <c r="AA244" i="12"/>
  <c r="Z268" i="12"/>
  <c r="AA289" i="12"/>
  <c r="Z302" i="12"/>
  <c r="AA313" i="12"/>
  <c r="AA318" i="12"/>
  <c r="AA333" i="12"/>
  <c r="AA351" i="12"/>
  <c r="AA191" i="12"/>
  <c r="Z293" i="12"/>
  <c r="Z298" i="12"/>
  <c r="AA19" i="12"/>
  <c r="AA67" i="12"/>
  <c r="AA101" i="12"/>
  <c r="Z124" i="12"/>
  <c r="Z198" i="12"/>
  <c r="Z236" i="12"/>
  <c r="AA276" i="12"/>
  <c r="AA290" i="12"/>
  <c r="Z100" i="12"/>
  <c r="Z146" i="12"/>
  <c r="Z295" i="12"/>
  <c r="AB367" i="12"/>
  <c r="AA49" i="12"/>
  <c r="AA113" i="12"/>
  <c r="AA139" i="12"/>
  <c r="Z160" i="12"/>
  <c r="Z190" i="12"/>
  <c r="AA311" i="12"/>
  <c r="AB345" i="12"/>
  <c r="AA358" i="12"/>
  <c r="AB21" i="12"/>
  <c r="Z48" i="12"/>
  <c r="Z92" i="12"/>
  <c r="Z246" i="12"/>
  <c r="Z280" i="12"/>
  <c r="Z330" i="12"/>
  <c r="Z343" i="12"/>
  <c r="AA348" i="12"/>
  <c r="AA212" i="12"/>
  <c r="AA329" i="12"/>
  <c r="Z36" i="12"/>
  <c r="Z287" i="12"/>
  <c r="Z180" i="12"/>
  <c r="Z195" i="12"/>
  <c r="Z205" i="12"/>
  <c r="Z252" i="12"/>
  <c r="AA300" i="12"/>
  <c r="AB94" i="12"/>
  <c r="Z174" i="12"/>
  <c r="Z286" i="12"/>
  <c r="AB300" i="12"/>
  <c r="Z328" i="12"/>
  <c r="AB34" i="12"/>
  <c r="AA68" i="12"/>
  <c r="Z110" i="12"/>
  <c r="AA129" i="12"/>
  <c r="AA157" i="12"/>
  <c r="AA166" i="12"/>
  <c r="Z262" i="12"/>
  <c r="AB274" i="12"/>
  <c r="Z285" i="12"/>
  <c r="AA306" i="12"/>
  <c r="AA367" i="12"/>
  <c r="BN190" i="12"/>
  <c r="BN55" i="12"/>
  <c r="BL58" i="12"/>
  <c r="BM106" i="12"/>
  <c r="BL124" i="12"/>
  <c r="BN177" i="12"/>
  <c r="BL180" i="12"/>
  <c r="BM196" i="12"/>
  <c r="BN203" i="12"/>
  <c r="BL298" i="12"/>
  <c r="BL311" i="12"/>
  <c r="BL334" i="12"/>
  <c r="BM356" i="12"/>
  <c r="BL367" i="12"/>
  <c r="BL10" i="12"/>
  <c r="BM138" i="12"/>
  <c r="BL158" i="12"/>
  <c r="BL273" i="12"/>
  <c r="BL284" i="12"/>
  <c r="BM289" i="12"/>
  <c r="BN294" i="12"/>
  <c r="BL318" i="12"/>
  <c r="BL325" i="12"/>
  <c r="BM42" i="12"/>
  <c r="BM119" i="12"/>
  <c r="BL188" i="12"/>
  <c r="BL224" i="12"/>
  <c r="BL243" i="12"/>
  <c r="BM164" i="12"/>
  <c r="BM238" i="12"/>
  <c r="BM267" i="12"/>
  <c r="BM288" i="12"/>
  <c r="BM317" i="12"/>
  <c r="BL324" i="12"/>
  <c r="BM18" i="12"/>
  <c r="BL90" i="12"/>
  <c r="BL166" i="12"/>
  <c r="BM211" i="12"/>
  <c r="BN213" i="12"/>
  <c r="BM235" i="12"/>
  <c r="BL240" i="12"/>
  <c r="BM249" i="12"/>
  <c r="BL264" i="12"/>
  <c r="BL271" i="12"/>
  <c r="BL312" i="12"/>
  <c r="BM342" i="12"/>
  <c r="BL359" i="12"/>
  <c r="BM93" i="12"/>
  <c r="BL179" i="12"/>
  <c r="BM195" i="12"/>
  <c r="BL353" i="12"/>
  <c r="BM362" i="12"/>
  <c r="BM366" i="12"/>
  <c r="BM192" i="12"/>
  <c r="BL231" i="12"/>
  <c r="BL245" i="12"/>
  <c r="BM79" i="12"/>
  <c r="BM168" i="12"/>
  <c r="BM176" i="12"/>
  <c r="BN257" i="12"/>
  <c r="BN275" i="12"/>
  <c r="BL287" i="12"/>
  <c r="BL34" i="12"/>
  <c r="BM34" i="12"/>
  <c r="BL66" i="12"/>
  <c r="BM66" i="12"/>
  <c r="BN12" i="12"/>
  <c r="BL39" i="12"/>
  <c r="BM39" i="12"/>
  <c r="BM53" i="12"/>
  <c r="BM109" i="12"/>
  <c r="BL109" i="12"/>
  <c r="BM165" i="12"/>
  <c r="BM184" i="12"/>
  <c r="BL184" i="12"/>
  <c r="BL261" i="12"/>
  <c r="BM294" i="12"/>
  <c r="BL294" i="12"/>
  <c r="BL300" i="12"/>
  <c r="BM19" i="12"/>
  <c r="BL37" i="12"/>
  <c r="BN47" i="12"/>
  <c r="BL55" i="12"/>
  <c r="BN103" i="12"/>
  <c r="BM173" i="12"/>
  <c r="BL173" i="12"/>
  <c r="BL351" i="12"/>
  <c r="BM351" i="12"/>
  <c r="BM307" i="12"/>
  <c r="BL307" i="12"/>
  <c r="BS18" i="12"/>
  <c r="BM155" i="12"/>
  <c r="BL155" i="12"/>
  <c r="BM358" i="12"/>
  <c r="BL358" i="12"/>
  <c r="BM26" i="12"/>
  <c r="BM31" i="12"/>
  <c r="BN71" i="12"/>
  <c r="BL141" i="12"/>
  <c r="BM152" i="12"/>
  <c r="BN17" i="12"/>
  <c r="BL29" i="12"/>
  <c r="BM29" i="12"/>
  <c r="BL45" i="12"/>
  <c r="BM45" i="12"/>
  <c r="BM71" i="12"/>
  <c r="BL146" i="12"/>
  <c r="BM206" i="12"/>
  <c r="BL206" i="12"/>
  <c r="BS74" i="12"/>
  <c r="BL117" i="12"/>
  <c r="BL244" i="12"/>
  <c r="BS363" i="12"/>
  <c r="BL364" i="12"/>
  <c r="BM364" i="12"/>
  <c r="BN30" i="12"/>
  <c r="BN81" i="12"/>
  <c r="BM125" i="12"/>
  <c r="BL125" i="12"/>
  <c r="BN140" i="12"/>
  <c r="BM171" i="12"/>
  <c r="BL171" i="12"/>
  <c r="BM183" i="12"/>
  <c r="BL183" i="12"/>
  <c r="BM260" i="12"/>
  <c r="BL260" i="12"/>
  <c r="BM297" i="12"/>
  <c r="BL297" i="12"/>
  <c r="BL299" i="12"/>
  <c r="BM299" i="12"/>
  <c r="BM368" i="12"/>
  <c r="BL368" i="12"/>
  <c r="BS33" i="12"/>
  <c r="BM217" i="12"/>
  <c r="BL217" i="12"/>
  <c r="BS237" i="12"/>
  <c r="BM259" i="12"/>
  <c r="BL259" i="12"/>
  <c r="BS293" i="12"/>
  <c r="BN176" i="12"/>
  <c r="BM187" i="12"/>
  <c r="BL314" i="12"/>
  <c r="BN34" i="12"/>
  <c r="BN53" i="12"/>
  <c r="BN79" i="12"/>
  <c r="BN113" i="12"/>
  <c r="BM190" i="12"/>
  <c r="BL190" i="12"/>
  <c r="BM215" i="12"/>
  <c r="BL215" i="12"/>
  <c r="BN65" i="12"/>
  <c r="BN124" i="12"/>
  <c r="BN214" i="12"/>
  <c r="BL256" i="12"/>
  <c r="BM256" i="12"/>
  <c r="BN87" i="12"/>
  <c r="BL291" i="12"/>
  <c r="BM291" i="12"/>
  <c r="BM350" i="12"/>
  <c r="BL350" i="12"/>
  <c r="BM69" i="12"/>
  <c r="BL101" i="12"/>
  <c r="BL134" i="12"/>
  <c r="BM160" i="12"/>
  <c r="BL160" i="12"/>
  <c r="BM177" i="12"/>
  <c r="BL181" i="12"/>
  <c r="BL213" i="12"/>
  <c r="BL247" i="12"/>
  <c r="BL283" i="12"/>
  <c r="BN317" i="12"/>
  <c r="BM336" i="12"/>
  <c r="BL336" i="12"/>
  <c r="BM370" i="12"/>
  <c r="BL370" i="12"/>
  <c r="BN305" i="12"/>
  <c r="BM246" i="12"/>
  <c r="BL263" i="12"/>
  <c r="BN26" i="12"/>
  <c r="BN21" i="12"/>
  <c r="BN135" i="12"/>
  <c r="BM219" i="12"/>
  <c r="BL219" i="12"/>
  <c r="BM248" i="12"/>
  <c r="BL248" i="12"/>
  <c r="BN14" i="12"/>
  <c r="BN33" i="12"/>
  <c r="BN69" i="12"/>
  <c r="BM103" i="12"/>
  <c r="BL127" i="12"/>
  <c r="BM127" i="12"/>
  <c r="BN165" i="12"/>
  <c r="BL205" i="12"/>
  <c r="BL222" i="12"/>
  <c r="BN45" i="12"/>
  <c r="BS57" i="12"/>
  <c r="BM212" i="12"/>
  <c r="BN111" i="12"/>
  <c r="BM200" i="12"/>
  <c r="BN281" i="12"/>
  <c r="BN9" i="12"/>
  <c r="BL16" i="12"/>
  <c r="BN16" i="12"/>
  <c r="BM23" i="12"/>
  <c r="BL47" i="12"/>
  <c r="BM63" i="12"/>
  <c r="BL74" i="12"/>
  <c r="BL77" i="12"/>
  <c r="BL98" i="12"/>
  <c r="BL111" i="12"/>
  <c r="BM114" i="12"/>
  <c r="BM128" i="12"/>
  <c r="BL128" i="12"/>
  <c r="BN157" i="12"/>
  <c r="BN162" i="12"/>
  <c r="BL199" i="12"/>
  <c r="BM232" i="12"/>
  <c r="BL232" i="12"/>
  <c r="BM241" i="12"/>
  <c r="BL281" i="12"/>
  <c r="BM281" i="12"/>
  <c r="BN291" i="12"/>
  <c r="BM149" i="12"/>
  <c r="BL149" i="12"/>
  <c r="BM167" i="12"/>
  <c r="BL167" i="12"/>
  <c r="BN299" i="12"/>
  <c r="BL8" i="12"/>
  <c r="BM8" i="12"/>
  <c r="BM143" i="12"/>
  <c r="BN223" i="12"/>
  <c r="BN41" i="12"/>
  <c r="BN61" i="12"/>
  <c r="BN73" i="12"/>
  <c r="BN89" i="12"/>
  <c r="BM95" i="12"/>
  <c r="BL95" i="12"/>
  <c r="BM142" i="12"/>
  <c r="BL142" i="12"/>
  <c r="BM189" i="12"/>
  <c r="BL189" i="12"/>
  <c r="BM203" i="12"/>
  <c r="BL203" i="12"/>
  <c r="BN246" i="12"/>
  <c r="BN345" i="12"/>
  <c r="BM354" i="12"/>
  <c r="BL354" i="12"/>
  <c r="BS77" i="12"/>
  <c r="BL25" i="12"/>
  <c r="BS48" i="12"/>
  <c r="BL50" i="12"/>
  <c r="BM335" i="12"/>
  <c r="BL335" i="12"/>
  <c r="BN119" i="12"/>
  <c r="BN11" i="12"/>
  <c r="BN57" i="12"/>
  <c r="BL130" i="12"/>
  <c r="BL159" i="12"/>
  <c r="BN105" i="12"/>
  <c r="BM150" i="12"/>
  <c r="BL150" i="12"/>
  <c r="BL156" i="12"/>
  <c r="BM156" i="12"/>
  <c r="BN179" i="12"/>
  <c r="BM197" i="12"/>
  <c r="BL197" i="12"/>
  <c r="BM207" i="12"/>
  <c r="BL207" i="12"/>
  <c r="BN324" i="12"/>
  <c r="BN97" i="12"/>
  <c r="BN138" i="12"/>
  <c r="BN141" i="12"/>
  <c r="BN221" i="12"/>
  <c r="BM251" i="12"/>
  <c r="BL251" i="12"/>
  <c r="BL265" i="12"/>
  <c r="BM265" i="12"/>
  <c r="BN289" i="12"/>
  <c r="BL122" i="12"/>
  <c r="BL135" i="12"/>
  <c r="BM144" i="12"/>
  <c r="BL148" i="12"/>
  <c r="BM148" i="12"/>
  <c r="BM174" i="12"/>
  <c r="BL174" i="12"/>
  <c r="BM208" i="12"/>
  <c r="BL208" i="12"/>
  <c r="BM308" i="12"/>
  <c r="BL308" i="12"/>
  <c r="BM310" i="12"/>
  <c r="BL310" i="12"/>
  <c r="BN343" i="12"/>
  <c r="BN121" i="12"/>
  <c r="BM157" i="12"/>
  <c r="BL157" i="12"/>
  <c r="BN171" i="12"/>
  <c r="BL191" i="12"/>
  <c r="BN195" i="12"/>
  <c r="BN243" i="12"/>
  <c r="BM305" i="12"/>
  <c r="BL305" i="12"/>
  <c r="BN132" i="12"/>
  <c r="BS172" i="12"/>
  <c r="BM285" i="12"/>
  <c r="BL285" i="12"/>
  <c r="BL349" i="12"/>
  <c r="BM349" i="12"/>
  <c r="BM269" i="12"/>
  <c r="BL269" i="12"/>
  <c r="BM277" i="12"/>
  <c r="BL277" i="12"/>
  <c r="BN149" i="12"/>
  <c r="BN154" i="12"/>
  <c r="BN255" i="12"/>
  <c r="BL257" i="12"/>
  <c r="BM257" i="12"/>
  <c r="BN262" i="12"/>
  <c r="BN264" i="12"/>
  <c r="BM306" i="12"/>
  <c r="BL306" i="12"/>
  <c r="BM319" i="12"/>
  <c r="BL319" i="12"/>
  <c r="BM331" i="12"/>
  <c r="BL331" i="12"/>
  <c r="BN178" i="12"/>
  <c r="BN273" i="12"/>
  <c r="BN322" i="12"/>
  <c r="BL343" i="12"/>
  <c r="BM343" i="12"/>
  <c r="BN300" i="12"/>
  <c r="BN337" i="12"/>
  <c r="BN368" i="12"/>
  <c r="BN342" i="12"/>
  <c r="BM372" i="12"/>
  <c r="BL372" i="12"/>
  <c r="BN277" i="12"/>
  <c r="BN372" i="12"/>
  <c r="BN271" i="12"/>
  <c r="BL348" i="12"/>
  <c r="BM348" i="12"/>
  <c r="BN356" i="12"/>
  <c r="BN361" i="12"/>
  <c r="BN366" i="12"/>
  <c r="BL326" i="12"/>
  <c r="AB14" i="12"/>
  <c r="AA82" i="12"/>
  <c r="Z82" i="12"/>
  <c r="AA9" i="12"/>
  <c r="Z9" i="12"/>
  <c r="AB18" i="12"/>
  <c r="AA57" i="12"/>
  <c r="Z57" i="12"/>
  <c r="Z59" i="12"/>
  <c r="AA59" i="12"/>
  <c r="AA102" i="12"/>
  <c r="Z102" i="12"/>
  <c r="Z168" i="12"/>
  <c r="AA168" i="12"/>
  <c r="AA213" i="12"/>
  <c r="Z213" i="12"/>
  <c r="Z111" i="12"/>
  <c r="AA125" i="12"/>
  <c r="Z125" i="12"/>
  <c r="AB159" i="12"/>
  <c r="AB212" i="12"/>
  <c r="AA304" i="12"/>
  <c r="Z304" i="12"/>
  <c r="AA308" i="12"/>
  <c r="Z308" i="12"/>
  <c r="AA322" i="12"/>
  <c r="Z322" i="12"/>
  <c r="AA292" i="12"/>
  <c r="Z292" i="12"/>
  <c r="AA41" i="12"/>
  <c r="Z41" i="12"/>
  <c r="Z145" i="12"/>
  <c r="AA145" i="12"/>
  <c r="Z189" i="12"/>
  <c r="AA189" i="12"/>
  <c r="AA208" i="12"/>
  <c r="AB264" i="12"/>
  <c r="AB12" i="12"/>
  <c r="AA33" i="12"/>
  <c r="Z33" i="12"/>
  <c r="AA66" i="12"/>
  <c r="AA76" i="12"/>
  <c r="Z76" i="12"/>
  <c r="AB84" i="12"/>
  <c r="AB189" i="12"/>
  <c r="Z207" i="12"/>
  <c r="AA207" i="12"/>
  <c r="AA269" i="12"/>
  <c r="Z283" i="12"/>
  <c r="AA283" i="12"/>
  <c r="AB122" i="12"/>
  <c r="AA42" i="12"/>
  <c r="Z42" i="12"/>
  <c r="AA155" i="12"/>
  <c r="Z155" i="12"/>
  <c r="AB31" i="12"/>
  <c r="AA34" i="12"/>
  <c r="Z34" i="12"/>
  <c r="AA51" i="12"/>
  <c r="Z51" i="12"/>
  <c r="Z187" i="12"/>
  <c r="AA187" i="12"/>
  <c r="AA211" i="12"/>
  <c r="Z211" i="12"/>
  <c r="AB224" i="12"/>
  <c r="AA26" i="12"/>
  <c r="Z26" i="12"/>
  <c r="AB78" i="12"/>
  <c r="Z149" i="12"/>
  <c r="AA149" i="12"/>
  <c r="Z173" i="12"/>
  <c r="AA173" i="12"/>
  <c r="AB24" i="12"/>
  <c r="AA58" i="12"/>
  <c r="Z58" i="12"/>
  <c r="AB74" i="12"/>
  <c r="Z105" i="12"/>
  <c r="AA105" i="12"/>
  <c r="AA126" i="12"/>
  <c r="Z126" i="12"/>
  <c r="AA158" i="12"/>
  <c r="Z158" i="12"/>
  <c r="AA185" i="12"/>
  <c r="Z185" i="12"/>
  <c r="AB231" i="12"/>
  <c r="AB324" i="12"/>
  <c r="AA278" i="12"/>
  <c r="Z278" i="12"/>
  <c r="AB322" i="12"/>
  <c r="AA327" i="12"/>
  <c r="Z327" i="12"/>
  <c r="AB113" i="12"/>
  <c r="AB199" i="12"/>
  <c r="AB207" i="12"/>
  <c r="AB223" i="12"/>
  <c r="Z338" i="12"/>
  <c r="AA338" i="12"/>
  <c r="AB11" i="12"/>
  <c r="AB23" i="12"/>
  <c r="AB29" i="12"/>
  <c r="AB76" i="12"/>
  <c r="AB81" i="12"/>
  <c r="AB98" i="12"/>
  <c r="AA120" i="12"/>
  <c r="Z120" i="12"/>
  <c r="AB127" i="12"/>
  <c r="AA163" i="12"/>
  <c r="Z163" i="12"/>
  <c r="AA172" i="12"/>
  <c r="Z172" i="12"/>
  <c r="AB188" i="12"/>
  <c r="Z216" i="12"/>
  <c r="AA216" i="12"/>
  <c r="AB232" i="12"/>
  <c r="Z356" i="12"/>
  <c r="AA356" i="12"/>
  <c r="AA369" i="12"/>
  <c r="Z369" i="12"/>
  <c r="AB9" i="12"/>
  <c r="AA56" i="12"/>
  <c r="Z56" i="12"/>
  <c r="AB68" i="12"/>
  <c r="Z80" i="12"/>
  <c r="AA81" i="12"/>
  <c r="AB91" i="12"/>
  <c r="Z103" i="12"/>
  <c r="AB163" i="12"/>
  <c r="Z240" i="12"/>
  <c r="Z243" i="12"/>
  <c r="AA243" i="12"/>
  <c r="Z253" i="12"/>
  <c r="AB83" i="12"/>
  <c r="Z143" i="12"/>
  <c r="AA143" i="12"/>
  <c r="AB197" i="12"/>
  <c r="AA222" i="12"/>
  <c r="Z222" i="12"/>
  <c r="AA334" i="12"/>
  <c r="Z334" i="12"/>
  <c r="AB250" i="12"/>
  <c r="AA258" i="12"/>
  <c r="Z258" i="12"/>
  <c r="AB265" i="12"/>
  <c r="AB269" i="12"/>
  <c r="Z271" i="12"/>
  <c r="AA271" i="12"/>
  <c r="AB282" i="12"/>
  <c r="AA342" i="12"/>
  <c r="Z342" i="12"/>
  <c r="AB347" i="12"/>
  <c r="Z118" i="12"/>
  <c r="Z119" i="12"/>
  <c r="AA121" i="12"/>
  <c r="Z127" i="12"/>
  <c r="Z140" i="12"/>
  <c r="AB179" i="12"/>
  <c r="Z194" i="12"/>
  <c r="Z209" i="12"/>
  <c r="AA209" i="12"/>
  <c r="AB217" i="12"/>
  <c r="Z218" i="12"/>
  <c r="AA235" i="12"/>
  <c r="Z235" i="12"/>
  <c r="AA245" i="12"/>
  <c r="Z310" i="12"/>
  <c r="AB313" i="12"/>
  <c r="AB316" i="12"/>
  <c r="Z335" i="12"/>
  <c r="AA372" i="12"/>
  <c r="Z372" i="12"/>
  <c r="AB26" i="12"/>
  <c r="AA54" i="12"/>
  <c r="Z64" i="12"/>
  <c r="AA97" i="12"/>
  <c r="AB123" i="12"/>
  <c r="AB130" i="12"/>
  <c r="AB155" i="12"/>
  <c r="AB198" i="12"/>
  <c r="AB201" i="12"/>
  <c r="AA228" i="12"/>
  <c r="Z228" i="12"/>
  <c r="AA272" i="12"/>
  <c r="Z272" i="12"/>
  <c r="AB297" i="12"/>
  <c r="AB351" i="12"/>
  <c r="AB225" i="12"/>
  <c r="AB245" i="12"/>
  <c r="AA260" i="12"/>
  <c r="Z260" i="12"/>
  <c r="Z297" i="12"/>
  <c r="AA297" i="12"/>
  <c r="AB348" i="12"/>
  <c r="AB366" i="12"/>
  <c r="AA261" i="12"/>
  <c r="Z261" i="12"/>
  <c r="AB319" i="12"/>
  <c r="AB356" i="12"/>
  <c r="Z321" i="12"/>
  <c r="AA321" i="12"/>
  <c r="AB273" i="12"/>
  <c r="AB279" i="12"/>
  <c r="AB323" i="12"/>
  <c r="AB368" i="12"/>
  <c r="Z305" i="12"/>
  <c r="AA317" i="12"/>
  <c r="Z320" i="12"/>
  <c r="AA340" i="12"/>
  <c r="CO343" i="12"/>
  <c r="CM343" i="12"/>
  <c r="CK343" i="12"/>
  <c r="CI343" i="12"/>
  <c r="CJ343" i="12"/>
  <c r="CL343" i="12"/>
  <c r="CP343" i="12"/>
  <c r="CP50" i="12"/>
  <c r="CM87" i="12"/>
  <c r="CL87" i="12"/>
  <c r="CK87" i="12"/>
  <c r="CI87" i="12"/>
  <c r="CO161" i="12"/>
  <c r="CN161" i="12"/>
  <c r="CM161" i="12"/>
  <c r="CK161" i="12"/>
  <c r="CJ161" i="12"/>
  <c r="CI161" i="12"/>
  <c r="CN343" i="12"/>
  <c r="CP8" i="12"/>
  <c r="CP25" i="12"/>
  <c r="CP47" i="12"/>
  <c r="CN64" i="12"/>
  <c r="CM64" i="12"/>
  <c r="CK139" i="12"/>
  <c r="CM139" i="12"/>
  <c r="CL139" i="12"/>
  <c r="CJ139" i="12"/>
  <c r="CI139" i="12"/>
  <c r="CJ233" i="12"/>
  <c r="CO233" i="12"/>
  <c r="CL233" i="12"/>
  <c r="CK233" i="12"/>
  <c r="CI233" i="12"/>
  <c r="CI364" i="12"/>
  <c r="CO364" i="12"/>
  <c r="CM364" i="12"/>
  <c r="CK364" i="12"/>
  <c r="CL364" i="12"/>
  <c r="CJ364" i="12"/>
  <c r="CI8" i="12"/>
  <c r="CI12" i="12"/>
  <c r="CI17" i="12"/>
  <c r="CI21" i="12"/>
  <c r="CI25" i="12"/>
  <c r="CI29" i="12"/>
  <c r="CI33" i="12"/>
  <c r="CP36" i="12"/>
  <c r="CK74" i="12"/>
  <c r="CN74" i="12"/>
  <c r="CM74" i="12"/>
  <c r="CJ74" i="12"/>
  <c r="CM128" i="12"/>
  <c r="CK128" i="12"/>
  <c r="CJ128" i="12"/>
  <c r="CI128" i="12"/>
  <c r="CM216" i="12"/>
  <c r="CN216" i="12"/>
  <c r="CL216" i="12"/>
  <c r="CK216" i="12"/>
  <c r="CJ216" i="12"/>
  <c r="CI216" i="12"/>
  <c r="CK341" i="12"/>
  <c r="CI341" i="12"/>
  <c r="CO341" i="12"/>
  <c r="CM341" i="12"/>
  <c r="CN341" i="12"/>
  <c r="CJ341" i="12"/>
  <c r="CL341" i="12"/>
  <c r="CJ17" i="12"/>
  <c r="CL18" i="12"/>
  <c r="CP20" i="12"/>
  <c r="CJ29" i="12"/>
  <c r="CP32" i="12"/>
  <c r="CK50" i="12"/>
  <c r="CI55" i="12"/>
  <c r="CN68" i="12"/>
  <c r="CM68" i="12"/>
  <c r="CI93" i="12"/>
  <c r="CO93" i="12"/>
  <c r="CN93" i="12"/>
  <c r="CL93" i="12"/>
  <c r="CM119" i="12"/>
  <c r="CL119" i="12"/>
  <c r="CK119" i="12"/>
  <c r="CJ119" i="12"/>
  <c r="CI119" i="12"/>
  <c r="CM275" i="12"/>
  <c r="CN275" i="12"/>
  <c r="CJ275" i="12"/>
  <c r="CK275" i="12"/>
  <c r="CI275" i="12"/>
  <c r="CL275" i="12"/>
  <c r="CO335" i="12"/>
  <c r="CM335" i="12"/>
  <c r="CK335" i="12"/>
  <c r="CI335" i="12"/>
  <c r="CJ335" i="12"/>
  <c r="CN335" i="12"/>
  <c r="CL335" i="12"/>
  <c r="CI340" i="12"/>
  <c r="CO340" i="12"/>
  <c r="CM340" i="12"/>
  <c r="CK340" i="12"/>
  <c r="CN340" i="12"/>
  <c r="CL340" i="12"/>
  <c r="CJ340" i="12"/>
  <c r="CI352" i="12"/>
  <c r="CO352" i="12"/>
  <c r="CM352" i="12"/>
  <c r="CK352" i="12"/>
  <c r="CO355" i="12"/>
  <c r="CM355" i="12"/>
  <c r="CK355" i="12"/>
  <c r="CI355" i="12"/>
  <c r="CL355" i="12"/>
  <c r="CJ355" i="12"/>
  <c r="CK8" i="12"/>
  <c r="CM9" i="12"/>
  <c r="CO10" i="12"/>
  <c r="CI11" i="12"/>
  <c r="CK12" i="12"/>
  <c r="CM13" i="12"/>
  <c r="CO14" i="12"/>
  <c r="CI16" i="12"/>
  <c r="CK17" i="12"/>
  <c r="CM18" i="12"/>
  <c r="CO19" i="12"/>
  <c r="CI20" i="12"/>
  <c r="CK21" i="12"/>
  <c r="CM22" i="12"/>
  <c r="CO23" i="12"/>
  <c r="CI24" i="12"/>
  <c r="CK25" i="12"/>
  <c r="CM26" i="12"/>
  <c r="CO27" i="12"/>
  <c r="CI28" i="12"/>
  <c r="CK29" i="12"/>
  <c r="CM30" i="12"/>
  <c r="CI32" i="12"/>
  <c r="CK33" i="12"/>
  <c r="CM34" i="12"/>
  <c r="CI36" i="12"/>
  <c r="CL37" i="12"/>
  <c r="CJ39" i="12"/>
  <c r="CN40" i="12"/>
  <c r="CL42" i="12"/>
  <c r="CO43" i="12"/>
  <c r="CI44" i="12"/>
  <c r="CL45" i="12"/>
  <c r="CJ47" i="12"/>
  <c r="CN48" i="12"/>
  <c r="CL50" i="12"/>
  <c r="CO51" i="12"/>
  <c r="CI52" i="12"/>
  <c r="CL53" i="12"/>
  <c r="CJ55" i="12"/>
  <c r="CN56" i="12"/>
  <c r="CM58" i="12"/>
  <c r="CK60" i="12"/>
  <c r="CK62" i="12"/>
  <c r="CI64" i="12"/>
  <c r="CM67" i="12"/>
  <c r="CI71" i="12"/>
  <c r="CM78" i="12"/>
  <c r="CM86" i="12"/>
  <c r="CM100" i="12"/>
  <c r="CK106" i="12"/>
  <c r="CN106" i="12"/>
  <c r="CM106" i="12"/>
  <c r="CL106" i="12"/>
  <c r="CJ106" i="12"/>
  <c r="CM116" i="12"/>
  <c r="CK122" i="12"/>
  <c r="CN122" i="12"/>
  <c r="CM122" i="12"/>
  <c r="CL122" i="12"/>
  <c r="CJ122" i="12"/>
  <c r="CO137" i="12"/>
  <c r="CN137" i="12"/>
  <c r="CM137" i="12"/>
  <c r="CI137" i="12"/>
  <c r="CI186" i="12"/>
  <c r="CL186" i="12"/>
  <c r="CK186" i="12"/>
  <c r="CJ186" i="12"/>
  <c r="CM186" i="12"/>
  <c r="CL238" i="12"/>
  <c r="CI238" i="12"/>
  <c r="CO238" i="12"/>
  <c r="CN238" i="12"/>
  <c r="CM238" i="12"/>
  <c r="CK238" i="12"/>
  <c r="CJ238" i="12"/>
  <c r="CK246" i="12"/>
  <c r="CO246" i="12"/>
  <c r="CL246" i="12"/>
  <c r="CM246" i="12"/>
  <c r="CJ246" i="12"/>
  <c r="CI246" i="12"/>
  <c r="CP71" i="12"/>
  <c r="CK98" i="12"/>
  <c r="CN98" i="12"/>
  <c r="CM98" i="12"/>
  <c r="CL98" i="12"/>
  <c r="CJ98" i="12"/>
  <c r="CP12" i="12"/>
  <c r="CP29" i="12"/>
  <c r="CP55" i="12"/>
  <c r="CO76" i="12"/>
  <c r="CK76" i="12"/>
  <c r="CJ76" i="12"/>
  <c r="CP84" i="12"/>
  <c r="CM342" i="12"/>
  <c r="CK342" i="12"/>
  <c r="CI342" i="12"/>
  <c r="CO342" i="12"/>
  <c r="CN342" i="12"/>
  <c r="CJ342" i="12"/>
  <c r="CL342" i="12"/>
  <c r="CI348" i="12"/>
  <c r="CO348" i="12"/>
  <c r="CM348" i="12"/>
  <c r="CK348" i="12"/>
  <c r="CN348" i="12"/>
  <c r="CL348" i="12"/>
  <c r="CJ348" i="12"/>
  <c r="CJ42" i="12"/>
  <c r="CP44" i="12"/>
  <c r="CK82" i="12"/>
  <c r="CN82" i="12"/>
  <c r="CM82" i="12"/>
  <c r="CJ82" i="12"/>
  <c r="CM136" i="12"/>
  <c r="CK136" i="12"/>
  <c r="CJ136" i="12"/>
  <c r="CO136" i="12"/>
  <c r="CN136" i="12"/>
  <c r="CL136" i="12"/>
  <c r="CI136" i="12"/>
  <c r="CO244" i="12"/>
  <c r="CM244" i="12"/>
  <c r="CK244" i="12"/>
  <c r="CJ244" i="12"/>
  <c r="CI244" i="12"/>
  <c r="CN244" i="12"/>
  <c r="CL244" i="12"/>
  <c r="CO367" i="12"/>
  <c r="CM367" i="12"/>
  <c r="CK367" i="12"/>
  <c r="CI367" i="12"/>
  <c r="CL367" i="12"/>
  <c r="CJ367" i="12"/>
  <c r="CJ8" i="12"/>
  <c r="CL9" i="12"/>
  <c r="CP11" i="12"/>
  <c r="CJ21" i="12"/>
  <c r="CP24" i="12"/>
  <c r="CJ33" i="12"/>
  <c r="CI39" i="12"/>
  <c r="CP41" i="12"/>
  <c r="CL59" i="12"/>
  <c r="CK59" i="12"/>
  <c r="CI77" i="12"/>
  <c r="CO77" i="12"/>
  <c r="CN77" i="12"/>
  <c r="CL77" i="12"/>
  <c r="CM103" i="12"/>
  <c r="CL103" i="12"/>
  <c r="CK103" i="12"/>
  <c r="CJ103" i="12"/>
  <c r="CI103" i="12"/>
  <c r="CP119" i="12"/>
  <c r="CM192" i="12"/>
  <c r="CN192" i="12"/>
  <c r="CL192" i="12"/>
  <c r="CK192" i="12"/>
  <c r="CJ192" i="12"/>
  <c r="CJ11" i="12"/>
  <c r="CL12" i="12"/>
  <c r="CN13" i="12"/>
  <c r="CP14" i="12"/>
  <c r="CJ20" i="12"/>
  <c r="CL21" i="12"/>
  <c r="CN22" i="12"/>
  <c r="CP23" i="12"/>
  <c r="CJ28" i="12"/>
  <c r="CL29" i="12"/>
  <c r="CN30" i="12"/>
  <c r="CJ32" i="12"/>
  <c r="CL33" i="12"/>
  <c r="CN34" i="12"/>
  <c r="CJ36" i="12"/>
  <c r="CM37" i="12"/>
  <c r="CL39" i="12"/>
  <c r="CO40" i="12"/>
  <c r="CI41" i="12"/>
  <c r="CM42" i="12"/>
  <c r="CJ44" i="12"/>
  <c r="CM45" i="12"/>
  <c r="CL47" i="12"/>
  <c r="CO48" i="12"/>
  <c r="CI49" i="12"/>
  <c r="CM50" i="12"/>
  <c r="CJ52" i="12"/>
  <c r="CM53" i="12"/>
  <c r="CL55" i="12"/>
  <c r="CO56" i="12"/>
  <c r="CN58" i="12"/>
  <c r="CL60" i="12"/>
  <c r="CL62" i="12"/>
  <c r="CL63" i="12"/>
  <c r="CK63" i="12"/>
  <c r="CJ64" i="12"/>
  <c r="CN67" i="12"/>
  <c r="CJ70" i="12"/>
  <c r="CI70" i="12"/>
  <c r="CI76" i="12"/>
  <c r="CJ79" i="12"/>
  <c r="CJ87" i="12"/>
  <c r="CI92" i="12"/>
  <c r="CN95" i="12"/>
  <c r="CJ101" i="12"/>
  <c r="CN111" i="12"/>
  <c r="CJ117" i="12"/>
  <c r="CM141" i="12"/>
  <c r="CI146" i="12"/>
  <c r="CL146" i="12"/>
  <c r="CJ146" i="12"/>
  <c r="CM146" i="12"/>
  <c r="CK146" i="12"/>
  <c r="CM154" i="12"/>
  <c r="CO169" i="12"/>
  <c r="CN169" i="12"/>
  <c r="CM169" i="12"/>
  <c r="CJ169" i="12"/>
  <c r="CI169" i="12"/>
  <c r="CM176" i="12"/>
  <c r="CN176" i="12"/>
  <c r="CK176" i="12"/>
  <c r="CJ176" i="12"/>
  <c r="CO176" i="12"/>
  <c r="CL176" i="12"/>
  <c r="CI176" i="12"/>
  <c r="CK187" i="12"/>
  <c r="CO187" i="12"/>
  <c r="CN187" i="12"/>
  <c r="CM187" i="12"/>
  <c r="CL187" i="12"/>
  <c r="CI210" i="12"/>
  <c r="CL210" i="12"/>
  <c r="CK210" i="12"/>
  <c r="CJ210" i="12"/>
  <c r="CN210" i="12"/>
  <c r="CM210" i="12"/>
  <c r="CM71" i="12"/>
  <c r="CL71" i="12"/>
  <c r="CK71" i="12"/>
  <c r="CP79" i="12"/>
  <c r="CK114" i="12"/>
  <c r="CN114" i="12"/>
  <c r="CM114" i="12"/>
  <c r="CL114" i="12"/>
  <c r="CJ114" i="12"/>
  <c r="CP154" i="12"/>
  <c r="CP17" i="12"/>
  <c r="CP33" i="12"/>
  <c r="CP62" i="12"/>
  <c r="CO84" i="12"/>
  <c r="CK84" i="12"/>
  <c r="CJ84" i="12"/>
  <c r="CP92" i="12"/>
  <c r="CP139" i="12"/>
  <c r="CI226" i="12"/>
  <c r="CL226" i="12"/>
  <c r="CK226" i="12"/>
  <c r="CJ226" i="12"/>
  <c r="CK349" i="12"/>
  <c r="CI349" i="12"/>
  <c r="CO349" i="12"/>
  <c r="CM349" i="12"/>
  <c r="CN349" i="12"/>
  <c r="CJ349" i="12"/>
  <c r="CJ50" i="12"/>
  <c r="CP52" i="12"/>
  <c r="CK90" i="12"/>
  <c r="CN90" i="12"/>
  <c r="CM90" i="12"/>
  <c r="CJ90" i="12"/>
  <c r="CO189" i="12"/>
  <c r="CL189" i="12"/>
  <c r="CK189" i="12"/>
  <c r="CJ189" i="12"/>
  <c r="CI189" i="12"/>
  <c r="CM189" i="12"/>
  <c r="CI308" i="12"/>
  <c r="CO308" i="12"/>
  <c r="CM308" i="12"/>
  <c r="CL308" i="12"/>
  <c r="CJ308" i="12"/>
  <c r="CN308" i="12"/>
  <c r="CK308" i="12"/>
  <c r="CP341" i="12"/>
  <c r="CJ12" i="12"/>
  <c r="CL13" i="12"/>
  <c r="CP16" i="12"/>
  <c r="CJ25" i="12"/>
  <c r="CP28" i="12"/>
  <c r="CK42" i="12"/>
  <c r="CI47" i="12"/>
  <c r="CP49" i="12"/>
  <c r="CJ66" i="12"/>
  <c r="CI66" i="12"/>
  <c r="CP68" i="12"/>
  <c r="CI85" i="12"/>
  <c r="CO85" i="12"/>
  <c r="CN85" i="12"/>
  <c r="CL85" i="12"/>
  <c r="CP93" i="12"/>
  <c r="CI109" i="12"/>
  <c r="CO109" i="12"/>
  <c r="CN109" i="12"/>
  <c r="CM109" i="12"/>
  <c r="CL109" i="12"/>
  <c r="CI126" i="12"/>
  <c r="CN126" i="12"/>
  <c r="CK126" i="12"/>
  <c r="CJ126" i="12"/>
  <c r="CP192" i="12"/>
  <c r="CP275" i="12"/>
  <c r="CL8" i="12"/>
  <c r="CN9" i="12"/>
  <c r="CP10" i="12"/>
  <c r="CJ16" i="12"/>
  <c r="CL17" i="12"/>
  <c r="CN18" i="12"/>
  <c r="CP19" i="12"/>
  <c r="CJ24" i="12"/>
  <c r="CL25" i="12"/>
  <c r="CN26" i="12"/>
  <c r="CP27" i="12"/>
  <c r="CM8" i="12"/>
  <c r="CK11" i="12"/>
  <c r="CM12" i="12"/>
  <c r="CK16" i="12"/>
  <c r="CM17" i="12"/>
  <c r="CK20" i="12"/>
  <c r="CM21" i="12"/>
  <c r="CK24" i="12"/>
  <c r="CM25" i="12"/>
  <c r="CK28" i="12"/>
  <c r="CM29" i="12"/>
  <c r="CK32" i="12"/>
  <c r="CM33" i="12"/>
  <c r="CK36" i="12"/>
  <c r="CN37" i="12"/>
  <c r="CM39" i="12"/>
  <c r="CJ41" i="12"/>
  <c r="CN42" i="12"/>
  <c r="CK44" i="12"/>
  <c r="CN45" i="12"/>
  <c r="CM47" i="12"/>
  <c r="CJ49" i="12"/>
  <c r="CN50" i="12"/>
  <c r="CK52" i="12"/>
  <c r="CN53" i="12"/>
  <c r="CM55" i="12"/>
  <c r="CI59" i="12"/>
  <c r="CK64" i="12"/>
  <c r="CK66" i="12"/>
  <c r="CI68" i="12"/>
  <c r="CN71" i="12"/>
  <c r="CL76" i="12"/>
  <c r="CK78" i="12"/>
  <c r="CI78" i="12"/>
  <c r="CO78" i="12"/>
  <c r="CL84" i="12"/>
  <c r="CK86" i="12"/>
  <c r="CI86" i="12"/>
  <c r="CO86" i="12"/>
  <c r="CN87" i="12"/>
  <c r="CI98" i="12"/>
  <c r="CO100" i="12"/>
  <c r="CK100" i="12"/>
  <c r="CJ100" i="12"/>
  <c r="CI100" i="12"/>
  <c r="CI114" i="12"/>
  <c r="CO116" i="12"/>
  <c r="CK116" i="12"/>
  <c r="CJ116" i="12"/>
  <c r="CI116" i="12"/>
  <c r="CI130" i="12"/>
  <c r="CJ130" i="12"/>
  <c r="CM130" i="12"/>
  <c r="CL130" i="12"/>
  <c r="CK130" i="12"/>
  <c r="CI134" i="12"/>
  <c r="CN134" i="12"/>
  <c r="CM134" i="12"/>
  <c r="CO134" i="12"/>
  <c r="CL134" i="12"/>
  <c r="CK134" i="12"/>
  <c r="CJ134" i="12"/>
  <c r="CO149" i="12"/>
  <c r="CL149" i="12"/>
  <c r="CJ149" i="12"/>
  <c r="CI149" i="12"/>
  <c r="CO153" i="12"/>
  <c r="CN153" i="12"/>
  <c r="CM153" i="12"/>
  <c r="CL153" i="12"/>
  <c r="CK153" i="12"/>
  <c r="CJ153" i="12"/>
  <c r="CI153" i="12"/>
  <c r="CK211" i="12"/>
  <c r="CO211" i="12"/>
  <c r="CN211" i="12"/>
  <c r="CM211" i="12"/>
  <c r="CL211" i="12"/>
  <c r="CM226" i="12"/>
  <c r="CP42" i="12"/>
  <c r="CM79" i="12"/>
  <c r="CL79" i="12"/>
  <c r="CK79" i="12"/>
  <c r="CI79" i="12"/>
  <c r="CP87" i="12"/>
  <c r="CI154" i="12"/>
  <c r="CL154" i="12"/>
  <c r="CJ154" i="12"/>
  <c r="CK154" i="12"/>
  <c r="CP161" i="12"/>
  <c r="CP21" i="12"/>
  <c r="CP39" i="12"/>
  <c r="CJ62" i="12"/>
  <c r="CI62" i="12"/>
  <c r="CP64" i="12"/>
  <c r="CO92" i="12"/>
  <c r="CK92" i="12"/>
  <c r="CJ92" i="12"/>
  <c r="CO205" i="12"/>
  <c r="CL205" i="12"/>
  <c r="CK205" i="12"/>
  <c r="CJ205" i="12"/>
  <c r="CI205" i="12"/>
  <c r="CP226" i="12"/>
  <c r="CP233" i="12"/>
  <c r="CO351" i="12"/>
  <c r="CM351" i="12"/>
  <c r="CK351" i="12"/>
  <c r="CI351" i="12"/>
  <c r="CL351" i="12"/>
  <c r="CJ351" i="12"/>
  <c r="CP364" i="12"/>
  <c r="CP74" i="12"/>
  <c r="CO108" i="12"/>
  <c r="CK108" i="12"/>
  <c r="CJ108" i="12"/>
  <c r="CI108" i="12"/>
  <c r="CP128" i="12"/>
  <c r="CO213" i="12"/>
  <c r="CL213" i="12"/>
  <c r="CK213" i="12"/>
  <c r="CJ213" i="12"/>
  <c r="CI213" i="12"/>
  <c r="CN213" i="12"/>
  <c r="CM213" i="12"/>
  <c r="CP216" i="12"/>
  <c r="CL36" i="12"/>
  <c r="CN39" i="12"/>
  <c r="CK41" i="12"/>
  <c r="CO42" i="12"/>
  <c r="CL44" i="12"/>
  <c r="CN47" i="12"/>
  <c r="CK49" i="12"/>
  <c r="CO50" i="12"/>
  <c r="CL52" i="12"/>
  <c r="CN55" i="12"/>
  <c r="CJ58" i="12"/>
  <c r="CI58" i="12"/>
  <c r="CJ59" i="12"/>
  <c r="CN60" i="12"/>
  <c r="CM60" i="12"/>
  <c r="CN62" i="12"/>
  <c r="CL64" i="12"/>
  <c r="CL66" i="12"/>
  <c r="CL67" i="12"/>
  <c r="CK67" i="12"/>
  <c r="CJ68" i="12"/>
  <c r="CO71" i="12"/>
  <c r="CI74" i="12"/>
  <c r="CM76" i="12"/>
  <c r="CO79" i="12"/>
  <c r="CI82" i="12"/>
  <c r="CM84" i="12"/>
  <c r="CO87" i="12"/>
  <c r="CI90" i="12"/>
  <c r="CM92" i="12"/>
  <c r="CM95" i="12"/>
  <c r="CL95" i="12"/>
  <c r="CK95" i="12"/>
  <c r="CJ95" i="12"/>
  <c r="CI95" i="12"/>
  <c r="CO98" i="12"/>
  <c r="CI101" i="12"/>
  <c r="CO101" i="12"/>
  <c r="CN101" i="12"/>
  <c r="CM101" i="12"/>
  <c r="CL101" i="12"/>
  <c r="CL108" i="12"/>
  <c r="CM111" i="12"/>
  <c r="CL111" i="12"/>
  <c r="CK111" i="12"/>
  <c r="CJ111" i="12"/>
  <c r="CI111" i="12"/>
  <c r="CO114" i="12"/>
  <c r="CI117" i="12"/>
  <c r="CO117" i="12"/>
  <c r="CN117" i="12"/>
  <c r="CM117" i="12"/>
  <c r="CL117" i="12"/>
  <c r="CL128" i="12"/>
  <c r="CN139" i="12"/>
  <c r="CO141" i="12"/>
  <c r="CJ141" i="12"/>
  <c r="CI141" i="12"/>
  <c r="CL141" i="12"/>
  <c r="CK141" i="12"/>
  <c r="CO154" i="12"/>
  <c r="CL161" i="12"/>
  <c r="CK195" i="12"/>
  <c r="CO195" i="12"/>
  <c r="CN195" i="12"/>
  <c r="CM195" i="12"/>
  <c r="CL195" i="12"/>
  <c r="CJ195" i="12"/>
  <c r="CI195" i="12"/>
  <c r="CM205" i="12"/>
  <c r="CN226" i="12"/>
  <c r="CJ229" i="12"/>
  <c r="CO229" i="12"/>
  <c r="CM229" i="12"/>
  <c r="CL229" i="12"/>
  <c r="CK229" i="12"/>
  <c r="CI229" i="12"/>
  <c r="CM233" i="12"/>
  <c r="CM251" i="12"/>
  <c r="CN251" i="12"/>
  <c r="CJ251" i="12"/>
  <c r="CI251" i="12"/>
  <c r="CO251" i="12"/>
  <c r="CL251" i="12"/>
  <c r="CK251" i="12"/>
  <c r="CM259" i="12"/>
  <c r="CN259" i="12"/>
  <c r="CJ259" i="12"/>
  <c r="CO259" i="12"/>
  <c r="CL259" i="12"/>
  <c r="CK259" i="12"/>
  <c r="CI259" i="12"/>
  <c r="CO268" i="12"/>
  <c r="CM268" i="12"/>
  <c r="CL268" i="12"/>
  <c r="CK268" i="12"/>
  <c r="CJ268" i="12"/>
  <c r="CI268" i="12"/>
  <c r="CN75" i="12"/>
  <c r="CN83" i="12"/>
  <c r="CN91" i="12"/>
  <c r="CO94" i="12"/>
  <c r="CN99" i="12"/>
  <c r="CO102" i="12"/>
  <c r="CN107" i="12"/>
  <c r="CO110" i="12"/>
  <c r="CN115" i="12"/>
  <c r="CO118" i="12"/>
  <c r="CN123" i="12"/>
  <c r="CM144" i="12"/>
  <c r="CN144" i="12"/>
  <c r="CK144" i="12"/>
  <c r="CJ144" i="12"/>
  <c r="CK147" i="12"/>
  <c r="CO147" i="12"/>
  <c r="CM147" i="12"/>
  <c r="CL147" i="12"/>
  <c r="CO157" i="12"/>
  <c r="CL157" i="12"/>
  <c r="CJ157" i="12"/>
  <c r="CI157" i="12"/>
  <c r="CL160" i="12"/>
  <c r="CI162" i="12"/>
  <c r="CL162" i="12"/>
  <c r="CJ162" i="12"/>
  <c r="CM173" i="12"/>
  <c r="CO181" i="12"/>
  <c r="CL181" i="12"/>
  <c r="CK181" i="12"/>
  <c r="CJ181" i="12"/>
  <c r="CI181" i="12"/>
  <c r="CI202" i="12"/>
  <c r="CL202" i="12"/>
  <c r="CK202" i="12"/>
  <c r="CJ202" i="12"/>
  <c r="CM208" i="12"/>
  <c r="CN208" i="12"/>
  <c r="CL208" i="12"/>
  <c r="CK208" i="12"/>
  <c r="CJ208" i="12"/>
  <c r="CN218" i="12"/>
  <c r="CK227" i="12"/>
  <c r="CO227" i="12"/>
  <c r="CN227" i="12"/>
  <c r="CM227" i="12"/>
  <c r="CL227" i="12"/>
  <c r="CI253" i="12"/>
  <c r="CL253" i="12"/>
  <c r="CK253" i="12"/>
  <c r="CJ253" i="12"/>
  <c r="CI261" i="12"/>
  <c r="CL261" i="12"/>
  <c r="CO261" i="12"/>
  <c r="CN261" i="12"/>
  <c r="CM261" i="12"/>
  <c r="CK261" i="12"/>
  <c r="CM262" i="12"/>
  <c r="CK270" i="12"/>
  <c r="CO270" i="12"/>
  <c r="CL270" i="12"/>
  <c r="CN270" i="12"/>
  <c r="CM270" i="12"/>
  <c r="CJ270" i="12"/>
  <c r="CI270" i="12"/>
  <c r="CL271" i="12"/>
  <c r="CI277" i="12"/>
  <c r="CL277" i="12"/>
  <c r="CM277" i="12"/>
  <c r="CK277" i="12"/>
  <c r="CJ277" i="12"/>
  <c r="CK286" i="12"/>
  <c r="CO286" i="12"/>
  <c r="CN286" i="12"/>
  <c r="CL286" i="12"/>
  <c r="CM286" i="12"/>
  <c r="CJ286" i="12"/>
  <c r="CI286" i="12"/>
  <c r="CO295" i="12"/>
  <c r="CM295" i="12"/>
  <c r="CK295" i="12"/>
  <c r="CJ295" i="12"/>
  <c r="CI295" i="12"/>
  <c r="CK131" i="12"/>
  <c r="CM131" i="12"/>
  <c r="CL131" i="12"/>
  <c r="CO133" i="12"/>
  <c r="CJ133" i="12"/>
  <c r="CI133" i="12"/>
  <c r="CM152" i="12"/>
  <c r="CN152" i="12"/>
  <c r="CK152" i="12"/>
  <c r="CJ152" i="12"/>
  <c r="CK155" i="12"/>
  <c r="CO155" i="12"/>
  <c r="CM155" i="12"/>
  <c r="CL155" i="12"/>
  <c r="CO165" i="12"/>
  <c r="CL165" i="12"/>
  <c r="CJ165" i="12"/>
  <c r="CI165" i="12"/>
  <c r="CI170" i="12"/>
  <c r="CL170" i="12"/>
  <c r="CJ170" i="12"/>
  <c r="CI178" i="12"/>
  <c r="CL178" i="12"/>
  <c r="CK178" i="12"/>
  <c r="CJ178" i="12"/>
  <c r="CM184" i="12"/>
  <c r="CN184" i="12"/>
  <c r="CL184" i="12"/>
  <c r="CK184" i="12"/>
  <c r="CJ184" i="12"/>
  <c r="CK203" i="12"/>
  <c r="CO203" i="12"/>
  <c r="CN203" i="12"/>
  <c r="CM203" i="12"/>
  <c r="CL203" i="12"/>
  <c r="CO221" i="12"/>
  <c r="CL221" i="12"/>
  <c r="CK221" i="12"/>
  <c r="CJ221" i="12"/>
  <c r="CI221" i="12"/>
  <c r="CN231" i="12"/>
  <c r="CK231" i="12"/>
  <c r="CM231" i="12"/>
  <c r="CL231" i="12"/>
  <c r="CJ231" i="12"/>
  <c r="CI231" i="12"/>
  <c r="CL242" i="12"/>
  <c r="CI242" i="12"/>
  <c r="CM242" i="12"/>
  <c r="CK242" i="12"/>
  <c r="CJ242" i="12"/>
  <c r="CM255" i="12"/>
  <c r="CI255" i="12"/>
  <c r="CO255" i="12"/>
  <c r="CL255" i="12"/>
  <c r="CK255" i="12"/>
  <c r="CJ255" i="12"/>
  <c r="CM279" i="12"/>
  <c r="CI279" i="12"/>
  <c r="CO279" i="12"/>
  <c r="CN279" i="12"/>
  <c r="CL279" i="12"/>
  <c r="CK279" i="12"/>
  <c r="CJ279" i="12"/>
  <c r="CJ73" i="12"/>
  <c r="CJ81" i="12"/>
  <c r="CJ89" i="12"/>
  <c r="CJ97" i="12"/>
  <c r="CJ105" i="12"/>
  <c r="CJ113" i="12"/>
  <c r="CJ121" i="12"/>
  <c r="CO129" i="12"/>
  <c r="CN129" i="12"/>
  <c r="CM129" i="12"/>
  <c r="CM160" i="12"/>
  <c r="CN160" i="12"/>
  <c r="CK160" i="12"/>
  <c r="CJ160" i="12"/>
  <c r="CK163" i="12"/>
  <c r="CO163" i="12"/>
  <c r="CM163" i="12"/>
  <c r="CL163" i="12"/>
  <c r="CO173" i="12"/>
  <c r="CL173" i="12"/>
  <c r="CJ173" i="12"/>
  <c r="CI173" i="12"/>
  <c r="CK179" i="12"/>
  <c r="CO179" i="12"/>
  <c r="CN179" i="12"/>
  <c r="CM179" i="12"/>
  <c r="CL179" i="12"/>
  <c r="CO197" i="12"/>
  <c r="CL197" i="12"/>
  <c r="CK197" i="12"/>
  <c r="CJ197" i="12"/>
  <c r="CI197" i="12"/>
  <c r="CI218" i="12"/>
  <c r="CL218" i="12"/>
  <c r="CK218" i="12"/>
  <c r="CJ218" i="12"/>
  <c r="CM224" i="12"/>
  <c r="CN224" i="12"/>
  <c r="CL224" i="12"/>
  <c r="CK224" i="12"/>
  <c r="CJ224" i="12"/>
  <c r="CN235" i="12"/>
  <c r="CK235" i="12"/>
  <c r="CL235" i="12"/>
  <c r="CJ235" i="12"/>
  <c r="CI235" i="12"/>
  <c r="CK262" i="12"/>
  <c r="CO262" i="12"/>
  <c r="CL262" i="12"/>
  <c r="CI262" i="12"/>
  <c r="CM271" i="12"/>
  <c r="CI271" i="12"/>
  <c r="CO271" i="12"/>
  <c r="CJ271" i="12"/>
  <c r="CO315" i="12"/>
  <c r="CM315" i="12"/>
  <c r="CK315" i="12"/>
  <c r="CN315" i="12"/>
  <c r="CI315" i="12"/>
  <c r="CL315" i="12"/>
  <c r="CJ315" i="12"/>
  <c r="CI316" i="12"/>
  <c r="CO316" i="12"/>
  <c r="CM316" i="12"/>
  <c r="CL316" i="12"/>
  <c r="CJ316" i="12"/>
  <c r="CK316" i="12"/>
  <c r="CK73" i="12"/>
  <c r="CK81" i="12"/>
  <c r="CK89" i="12"/>
  <c r="CI94" i="12"/>
  <c r="CK97" i="12"/>
  <c r="CI102" i="12"/>
  <c r="CK105" i="12"/>
  <c r="CI110" i="12"/>
  <c r="CK113" i="12"/>
  <c r="CI118" i="12"/>
  <c r="CK121" i="12"/>
  <c r="CO125" i="12"/>
  <c r="CJ125" i="12"/>
  <c r="CI138" i="12"/>
  <c r="CJ138" i="12"/>
  <c r="CO145" i="12"/>
  <c r="CN145" i="12"/>
  <c r="CM145" i="12"/>
  <c r="CM168" i="12"/>
  <c r="CN168" i="12"/>
  <c r="CK168" i="12"/>
  <c r="CJ168" i="12"/>
  <c r="CK171" i="12"/>
  <c r="CO171" i="12"/>
  <c r="CM171" i="12"/>
  <c r="CL171" i="12"/>
  <c r="CI194" i="12"/>
  <c r="CL194" i="12"/>
  <c r="CK194" i="12"/>
  <c r="CJ194" i="12"/>
  <c r="CM200" i="12"/>
  <c r="CN200" i="12"/>
  <c r="CL200" i="12"/>
  <c r="CK200" i="12"/>
  <c r="CJ200" i="12"/>
  <c r="CK219" i="12"/>
  <c r="CO219" i="12"/>
  <c r="CN219" i="12"/>
  <c r="CM219" i="12"/>
  <c r="CL219" i="12"/>
  <c r="CO264" i="12"/>
  <c r="CL264" i="12"/>
  <c r="CI264" i="12"/>
  <c r="CM264" i="12"/>
  <c r="CK264" i="12"/>
  <c r="CJ264" i="12"/>
  <c r="CO280" i="12"/>
  <c r="CL280" i="12"/>
  <c r="CI280" i="12"/>
  <c r="CJ280" i="12"/>
  <c r="CM142" i="12"/>
  <c r="CM150" i="12"/>
  <c r="CM158" i="12"/>
  <c r="CM166" i="12"/>
  <c r="CM174" i="12"/>
  <c r="CM177" i="12"/>
  <c r="CM182" i="12"/>
  <c r="CM185" i="12"/>
  <c r="CM190" i="12"/>
  <c r="CM193" i="12"/>
  <c r="CM198" i="12"/>
  <c r="CM201" i="12"/>
  <c r="CM206" i="12"/>
  <c r="CM209" i="12"/>
  <c r="CM214" i="12"/>
  <c r="CM217" i="12"/>
  <c r="CM222" i="12"/>
  <c r="CM225" i="12"/>
  <c r="CN234" i="12"/>
  <c r="CJ237" i="12"/>
  <c r="CO237" i="12"/>
  <c r="CN239" i="12"/>
  <c r="CK239" i="12"/>
  <c r="CM241" i="12"/>
  <c r="CM243" i="12"/>
  <c r="CN245" i="12"/>
  <c r="CM247" i="12"/>
  <c r="CI247" i="12"/>
  <c r="CO247" i="12"/>
  <c r="CK248" i="12"/>
  <c r="CK252" i="12"/>
  <c r="CM254" i="12"/>
  <c r="CO256" i="12"/>
  <c r="CL256" i="12"/>
  <c r="CI256" i="12"/>
  <c r="CO260" i="12"/>
  <c r="CM260" i="12"/>
  <c r="CL263" i="12"/>
  <c r="CM272" i="12"/>
  <c r="CL276" i="12"/>
  <c r="CK283" i="12"/>
  <c r="CN285" i="12"/>
  <c r="CK292" i="12"/>
  <c r="CJ299" i="12"/>
  <c r="CO303" i="12"/>
  <c r="CM303" i="12"/>
  <c r="CK303" i="12"/>
  <c r="CJ303" i="12"/>
  <c r="CI303" i="12"/>
  <c r="CL319" i="12"/>
  <c r="CN142" i="12"/>
  <c r="CN150" i="12"/>
  <c r="CN158" i="12"/>
  <c r="CN166" i="12"/>
  <c r="CN174" i="12"/>
  <c r="CN177" i="12"/>
  <c r="CN182" i="12"/>
  <c r="CN185" i="12"/>
  <c r="CN190" i="12"/>
  <c r="CN193" i="12"/>
  <c r="CN198" i="12"/>
  <c r="CN201" i="12"/>
  <c r="CN206" i="12"/>
  <c r="CN209" i="12"/>
  <c r="CN214" i="12"/>
  <c r="CN217" i="12"/>
  <c r="CN222" i="12"/>
  <c r="CN225" i="12"/>
  <c r="CL230" i="12"/>
  <c r="CI230" i="12"/>
  <c r="CM248" i="12"/>
  <c r="CM267" i="12"/>
  <c r="CN267" i="12"/>
  <c r="CJ267" i="12"/>
  <c r="CI269" i="12"/>
  <c r="CL269" i="12"/>
  <c r="CK278" i="12"/>
  <c r="CO278" i="12"/>
  <c r="CL278" i="12"/>
  <c r="CL283" i="12"/>
  <c r="CO291" i="12"/>
  <c r="CM291" i="12"/>
  <c r="CK291" i="12"/>
  <c r="CN291" i="12"/>
  <c r="CJ291" i="12"/>
  <c r="CI291" i="12"/>
  <c r="CL292" i="12"/>
  <c r="CM298" i="12"/>
  <c r="CK298" i="12"/>
  <c r="CI298" i="12"/>
  <c r="CJ298" i="12"/>
  <c r="CO298" i="12"/>
  <c r="CN298" i="12"/>
  <c r="CL298" i="12"/>
  <c r="CK300" i="12"/>
  <c r="CJ307" i="12"/>
  <c r="CO311" i="12"/>
  <c r="CM311" i="12"/>
  <c r="CK311" i="12"/>
  <c r="CJ311" i="12"/>
  <c r="CI311" i="12"/>
  <c r="CL327" i="12"/>
  <c r="CL234" i="12"/>
  <c r="CI234" i="12"/>
  <c r="CJ241" i="12"/>
  <c r="CO241" i="12"/>
  <c r="CN243" i="12"/>
  <c r="CK243" i="12"/>
  <c r="CI245" i="12"/>
  <c r="CL245" i="12"/>
  <c r="CK254" i="12"/>
  <c r="CO254" i="12"/>
  <c r="CL254" i="12"/>
  <c r="CM263" i="12"/>
  <c r="CI263" i="12"/>
  <c r="CO263" i="12"/>
  <c r="CO272" i="12"/>
  <c r="CL272" i="12"/>
  <c r="CI272" i="12"/>
  <c r="CO276" i="12"/>
  <c r="CM276" i="12"/>
  <c r="CI285" i="12"/>
  <c r="CL285" i="12"/>
  <c r="CK285" i="12"/>
  <c r="CO299" i="12"/>
  <c r="CM299" i="12"/>
  <c r="CK299" i="12"/>
  <c r="CN299" i="12"/>
  <c r="CI299" i="12"/>
  <c r="CM306" i="12"/>
  <c r="CK306" i="12"/>
  <c r="CI306" i="12"/>
  <c r="CJ306" i="12"/>
  <c r="CO306" i="12"/>
  <c r="CN306" i="12"/>
  <c r="CL306" i="12"/>
  <c r="CO319" i="12"/>
  <c r="CM319" i="12"/>
  <c r="CK319" i="12"/>
  <c r="CJ319" i="12"/>
  <c r="CI319" i="12"/>
  <c r="CI324" i="12"/>
  <c r="CO324" i="12"/>
  <c r="CM324" i="12"/>
  <c r="CK324" i="12"/>
  <c r="CN324" i="12"/>
  <c r="CL324" i="12"/>
  <c r="CJ324" i="12"/>
  <c r="CK325" i="12"/>
  <c r="CI325" i="12"/>
  <c r="CO325" i="12"/>
  <c r="CM325" i="12"/>
  <c r="CN325" i="12"/>
  <c r="CJ325" i="12"/>
  <c r="CM326" i="12"/>
  <c r="CK326" i="12"/>
  <c r="CI326" i="12"/>
  <c r="CO326" i="12"/>
  <c r="CN326" i="12"/>
  <c r="CJ326" i="12"/>
  <c r="CO248" i="12"/>
  <c r="CL248" i="12"/>
  <c r="CI248" i="12"/>
  <c r="CO252" i="12"/>
  <c r="CM252" i="12"/>
  <c r="CM283" i="12"/>
  <c r="CN283" i="12"/>
  <c r="CJ283" i="12"/>
  <c r="CI292" i="12"/>
  <c r="CO292" i="12"/>
  <c r="CM292" i="12"/>
  <c r="CJ292" i="12"/>
  <c r="CI300" i="12"/>
  <c r="CO300" i="12"/>
  <c r="CM300" i="12"/>
  <c r="CL300" i="12"/>
  <c r="CJ300" i="12"/>
  <c r="CO307" i="12"/>
  <c r="CM307" i="12"/>
  <c r="CK307" i="12"/>
  <c r="CN307" i="12"/>
  <c r="CI307" i="12"/>
  <c r="CM314" i="12"/>
  <c r="CK314" i="12"/>
  <c r="CI314" i="12"/>
  <c r="CJ314" i="12"/>
  <c r="CO314" i="12"/>
  <c r="CN314" i="12"/>
  <c r="CL314" i="12"/>
  <c r="CO327" i="12"/>
  <c r="CM327" i="12"/>
  <c r="CK327" i="12"/>
  <c r="CI327" i="12"/>
  <c r="CJ327" i="12"/>
  <c r="CI332" i="12"/>
  <c r="CO332" i="12"/>
  <c r="CM332" i="12"/>
  <c r="CK332" i="12"/>
  <c r="CN332" i="12"/>
  <c r="CL332" i="12"/>
  <c r="CJ332" i="12"/>
  <c r="CK333" i="12"/>
  <c r="CI333" i="12"/>
  <c r="CO333" i="12"/>
  <c r="CM333" i="12"/>
  <c r="CN333" i="12"/>
  <c r="CJ333" i="12"/>
  <c r="CM334" i="12"/>
  <c r="CK334" i="12"/>
  <c r="CI334" i="12"/>
  <c r="CO334" i="12"/>
  <c r="CN334" i="12"/>
  <c r="CJ334" i="12"/>
  <c r="CM284" i="12"/>
  <c r="CO287" i="12"/>
  <c r="CK289" i="12"/>
  <c r="CI289" i="12"/>
  <c r="CO289" i="12"/>
  <c r="CL289" i="12"/>
  <c r="CM293" i="12"/>
  <c r="CI320" i="12"/>
  <c r="CO320" i="12"/>
  <c r="CM320" i="12"/>
  <c r="CK320" i="12"/>
  <c r="CI328" i="12"/>
  <c r="CO328" i="12"/>
  <c r="CM328" i="12"/>
  <c r="CK328" i="12"/>
  <c r="CI336" i="12"/>
  <c r="CO336" i="12"/>
  <c r="CM336" i="12"/>
  <c r="CK336" i="12"/>
  <c r="CI344" i="12"/>
  <c r="CO344" i="12"/>
  <c r="CM344" i="12"/>
  <c r="CK344" i="12"/>
  <c r="CJ360" i="12"/>
  <c r="CI368" i="12"/>
  <c r="CO368" i="12"/>
  <c r="CM368" i="12"/>
  <c r="CK368" i="12"/>
  <c r="CK321" i="12"/>
  <c r="CI321" i="12"/>
  <c r="CO321" i="12"/>
  <c r="CM321" i="12"/>
  <c r="CN321" i="12"/>
  <c r="CM322" i="12"/>
  <c r="CK322" i="12"/>
  <c r="CI322" i="12"/>
  <c r="CO322" i="12"/>
  <c r="CN322" i="12"/>
  <c r="CJ322" i="12"/>
  <c r="CK329" i="12"/>
  <c r="CI329" i="12"/>
  <c r="CO329" i="12"/>
  <c r="CM329" i="12"/>
  <c r="CN329" i="12"/>
  <c r="CM330" i="12"/>
  <c r="CK330" i="12"/>
  <c r="CI330" i="12"/>
  <c r="CO330" i="12"/>
  <c r="CN330" i="12"/>
  <c r="CJ330" i="12"/>
  <c r="CK337" i="12"/>
  <c r="CI337" i="12"/>
  <c r="CO337" i="12"/>
  <c r="CM337" i="12"/>
  <c r="CN337" i="12"/>
  <c r="CM338" i="12"/>
  <c r="CK338" i="12"/>
  <c r="CI338" i="12"/>
  <c r="CO338" i="12"/>
  <c r="CN338" i="12"/>
  <c r="CJ338" i="12"/>
  <c r="CK345" i="12"/>
  <c r="CI345" i="12"/>
  <c r="CO345" i="12"/>
  <c r="CM345" i="12"/>
  <c r="CN345" i="12"/>
  <c r="CM346" i="12"/>
  <c r="CK346" i="12"/>
  <c r="CI346" i="12"/>
  <c r="CO346" i="12"/>
  <c r="CN346" i="12"/>
  <c r="CJ346" i="12"/>
  <c r="CI356" i="12"/>
  <c r="CO356" i="12"/>
  <c r="CM356" i="12"/>
  <c r="CK356" i="12"/>
  <c r="CO359" i="12"/>
  <c r="CM359" i="12"/>
  <c r="CK359" i="12"/>
  <c r="CI359" i="12"/>
  <c r="CL359" i="12"/>
  <c r="CJ359" i="12"/>
  <c r="CL360" i="12"/>
  <c r="CK293" i="12"/>
  <c r="CI293" i="12"/>
  <c r="CO293" i="12"/>
  <c r="CK297" i="12"/>
  <c r="CI297" i="12"/>
  <c r="CO297" i="12"/>
  <c r="CN297" i="12"/>
  <c r="CL297" i="12"/>
  <c r="CK301" i="12"/>
  <c r="CI301" i="12"/>
  <c r="CO301" i="12"/>
  <c r="CK305" i="12"/>
  <c r="CI305" i="12"/>
  <c r="CO305" i="12"/>
  <c r="CN305" i="12"/>
  <c r="CL305" i="12"/>
  <c r="CK309" i="12"/>
  <c r="CI309" i="12"/>
  <c r="CO309" i="12"/>
  <c r="CK313" i="12"/>
  <c r="CI313" i="12"/>
  <c r="CO313" i="12"/>
  <c r="CN313" i="12"/>
  <c r="CL313" i="12"/>
  <c r="CK317" i="12"/>
  <c r="CI317" i="12"/>
  <c r="CO317" i="12"/>
  <c r="CO323" i="12"/>
  <c r="CM323" i="12"/>
  <c r="CK323" i="12"/>
  <c r="CI323" i="12"/>
  <c r="CJ323" i="12"/>
  <c r="CO331" i="12"/>
  <c r="CM331" i="12"/>
  <c r="CK331" i="12"/>
  <c r="CI331" i="12"/>
  <c r="CJ331" i="12"/>
  <c r="CO339" i="12"/>
  <c r="CM339" i="12"/>
  <c r="CK339" i="12"/>
  <c r="CI339" i="12"/>
  <c r="CJ339" i="12"/>
  <c r="CO347" i="12"/>
  <c r="CM347" i="12"/>
  <c r="CK347" i="12"/>
  <c r="CI347" i="12"/>
  <c r="CJ347" i="12"/>
  <c r="CJ250" i="12"/>
  <c r="CJ258" i="12"/>
  <c r="CJ266" i="12"/>
  <c r="CJ274" i="12"/>
  <c r="CJ282" i="12"/>
  <c r="CI287" i="12"/>
  <c r="CM290" i="12"/>
  <c r="CK290" i="12"/>
  <c r="CI290" i="12"/>
  <c r="CI360" i="12"/>
  <c r="CO360" i="12"/>
  <c r="CM360" i="12"/>
  <c r="CK360" i="12"/>
  <c r="CO363" i="12"/>
  <c r="CM363" i="12"/>
  <c r="CK363" i="12"/>
  <c r="CI363" i="12"/>
  <c r="CL363" i="12"/>
  <c r="CJ363" i="12"/>
  <c r="CI296" i="12"/>
  <c r="CO296" i="12"/>
  <c r="CM296" i="12"/>
  <c r="CI304" i="12"/>
  <c r="CO304" i="12"/>
  <c r="CM304" i="12"/>
  <c r="CI312" i="12"/>
  <c r="CO312" i="12"/>
  <c r="CM312" i="12"/>
  <c r="CJ350" i="12"/>
  <c r="CJ354" i="12"/>
  <c r="CJ358" i="12"/>
  <c r="CJ362" i="12"/>
  <c r="CJ366" i="12"/>
  <c r="CK353" i="12"/>
  <c r="CI353" i="12"/>
  <c r="CO353" i="12"/>
  <c r="CM353" i="12"/>
  <c r="CL354" i="12"/>
  <c r="CK357" i="12"/>
  <c r="CI357" i="12"/>
  <c r="CO357" i="12"/>
  <c r="CM357" i="12"/>
  <c r="CL358" i="12"/>
  <c r="CK361" i="12"/>
  <c r="CI361" i="12"/>
  <c r="CO361" i="12"/>
  <c r="CM361" i="12"/>
  <c r="CL362" i="12"/>
  <c r="CK365" i="12"/>
  <c r="CI365" i="12"/>
  <c r="CO365" i="12"/>
  <c r="CM365" i="12"/>
  <c r="CM294" i="12"/>
  <c r="CK294" i="12"/>
  <c r="CI294" i="12"/>
  <c r="CM302" i="12"/>
  <c r="CK302" i="12"/>
  <c r="CI302" i="12"/>
  <c r="CM310" i="12"/>
  <c r="CK310" i="12"/>
  <c r="CI310" i="12"/>
  <c r="CM318" i="12"/>
  <c r="CK318" i="12"/>
  <c r="CI318" i="12"/>
  <c r="CO371" i="12"/>
  <c r="CM371" i="12"/>
  <c r="CL371" i="12"/>
  <c r="CK371" i="12"/>
  <c r="CJ371" i="12"/>
  <c r="CI371" i="12"/>
  <c r="CM350" i="12"/>
  <c r="CK350" i="12"/>
  <c r="CI350" i="12"/>
  <c r="CO350" i="12"/>
  <c r="CM354" i="12"/>
  <c r="CK354" i="12"/>
  <c r="CI354" i="12"/>
  <c r="CO354" i="12"/>
  <c r="CM358" i="12"/>
  <c r="CK358" i="12"/>
  <c r="CI358" i="12"/>
  <c r="CO358" i="12"/>
  <c r="CM362" i="12"/>
  <c r="CK362" i="12"/>
  <c r="CI362" i="12"/>
  <c r="CO362" i="12"/>
  <c r="CM366" i="12"/>
  <c r="CK366" i="12"/>
  <c r="CI366" i="12"/>
  <c r="CO366" i="12"/>
  <c r="CM369" i="12"/>
  <c r="CO370" i="12"/>
  <c r="CK372" i="12"/>
  <c r="CL372" i="12"/>
  <c r="CO369" i="12"/>
  <c r="CI370" i="12"/>
  <c r="CM372" i="12"/>
  <c r="CJ370" i="12"/>
  <c r="CN372" i="12"/>
  <c r="CI369" i="12"/>
  <c r="CK370" i="12"/>
  <c r="CO372" i="12"/>
  <c r="BN39" i="12"/>
  <c r="BM65" i="12"/>
  <c r="BL65" i="12"/>
  <c r="BM121" i="12"/>
  <c r="BL121" i="12"/>
  <c r="BN125" i="12"/>
  <c r="BL13" i="12"/>
  <c r="BL30" i="12"/>
  <c r="BM44" i="12"/>
  <c r="BL44" i="12"/>
  <c r="BN59" i="12"/>
  <c r="BL67" i="12"/>
  <c r="BL75" i="12"/>
  <c r="BL83" i="12"/>
  <c r="BN93" i="12"/>
  <c r="BL115" i="12"/>
  <c r="BN115" i="12"/>
  <c r="BN130" i="12"/>
  <c r="BN199" i="12"/>
  <c r="BL276" i="12"/>
  <c r="BM17" i="12"/>
  <c r="BL24" i="12"/>
  <c r="BM51" i="12"/>
  <c r="BM91" i="12"/>
  <c r="BM99" i="12"/>
  <c r="BN136" i="12"/>
  <c r="BM38" i="12"/>
  <c r="BN54" i="12"/>
  <c r="BN62" i="12"/>
  <c r="BS80" i="12"/>
  <c r="BN193" i="12"/>
  <c r="BN354" i="12"/>
  <c r="BN8" i="12"/>
  <c r="BM11" i="12"/>
  <c r="BL14" i="12"/>
  <c r="BN24" i="12"/>
  <c r="BN27" i="12"/>
  <c r="BM32" i="12"/>
  <c r="BM35" i="12"/>
  <c r="BL40" i="12"/>
  <c r="BL43" i="12"/>
  <c r="BM46" i="12"/>
  <c r="BL48" i="12"/>
  <c r="BN52" i="12"/>
  <c r="BL54" i="12"/>
  <c r="BL56" i="12"/>
  <c r="BN60" i="12"/>
  <c r="BL62" i="12"/>
  <c r="BL64" i="12"/>
  <c r="BN68" i="12"/>
  <c r="BL70" i="12"/>
  <c r="BL72" i="12"/>
  <c r="BN76" i="12"/>
  <c r="BL78" i="12"/>
  <c r="BL80" i="12"/>
  <c r="BN84" i="12"/>
  <c r="BL86" i="12"/>
  <c r="BL88" i="12"/>
  <c r="BN92" i="12"/>
  <c r="BL94" i="12"/>
  <c r="BL96" i="12"/>
  <c r="BN100" i="12"/>
  <c r="BL102" i="12"/>
  <c r="BL104" i="12"/>
  <c r="BN108" i="12"/>
  <c r="BL110" i="12"/>
  <c r="BL112" i="12"/>
  <c r="BN116" i="12"/>
  <c r="BL118" i="12"/>
  <c r="BL120" i="12"/>
  <c r="BN174" i="12"/>
  <c r="BN198" i="12"/>
  <c r="BN216" i="12"/>
  <c r="BM220" i="12"/>
  <c r="BL220" i="12"/>
  <c r="BM242" i="12"/>
  <c r="BL242" i="12"/>
  <c r="BN249" i="12"/>
  <c r="BN331" i="12"/>
  <c r="BM49" i="12"/>
  <c r="BL49" i="12"/>
  <c r="BM73" i="12"/>
  <c r="BL73" i="12"/>
  <c r="BM223" i="12"/>
  <c r="BL223" i="12"/>
  <c r="BN312" i="12"/>
  <c r="BL33" i="12"/>
  <c r="BN42" i="12"/>
  <c r="BN75" i="12"/>
  <c r="BN83" i="12"/>
  <c r="BS86" i="12"/>
  <c r="BN91" i="12"/>
  <c r="BN99" i="12"/>
  <c r="BN101" i="12"/>
  <c r="BL107" i="12"/>
  <c r="BN107" i="12"/>
  <c r="BN276" i="12"/>
  <c r="BN288" i="12"/>
  <c r="BN10" i="12"/>
  <c r="BL27" i="12"/>
  <c r="BL41" i="12"/>
  <c r="BM59" i="12"/>
  <c r="BN146" i="12"/>
  <c r="BN251" i="12"/>
  <c r="BN13" i="12"/>
  <c r="BS40" i="12"/>
  <c r="BN78" i="12"/>
  <c r="BN86" i="12"/>
  <c r="BM131" i="12"/>
  <c r="BM185" i="12"/>
  <c r="BL185" i="12"/>
  <c r="BM204" i="12"/>
  <c r="BL204" i="12"/>
  <c r="BM346" i="12"/>
  <c r="BL346" i="12"/>
  <c r="BL9" i="12"/>
  <c r="BL21" i="12"/>
  <c r="BL22" i="12"/>
  <c r="BN22" i="12"/>
  <c r="BN23" i="12"/>
  <c r="BN29" i="12"/>
  <c r="BN32" i="12"/>
  <c r="BN35" i="12"/>
  <c r="BN127" i="12"/>
  <c r="BL133" i="12"/>
  <c r="BN133" i="12"/>
  <c r="BN144" i="12"/>
  <c r="BN152" i="12"/>
  <c r="BN160" i="12"/>
  <c r="BN168" i="12"/>
  <c r="BN182" i="12"/>
  <c r="BN187" i="12"/>
  <c r="BN196" i="12"/>
  <c r="BM225" i="12"/>
  <c r="BL225" i="12"/>
  <c r="BN292" i="12"/>
  <c r="BN28" i="12"/>
  <c r="BM57" i="12"/>
  <c r="BL57" i="12"/>
  <c r="BN63" i="12"/>
  <c r="BN95" i="12"/>
  <c r="BM97" i="12"/>
  <c r="BL97" i="12"/>
  <c r="BM113" i="12"/>
  <c r="BL113" i="12"/>
  <c r="BN137" i="12"/>
  <c r="BN19" i="12"/>
  <c r="BM123" i="12"/>
  <c r="BL123" i="12"/>
  <c r="BN131" i="12"/>
  <c r="BN218" i="12"/>
  <c r="BN18" i="12"/>
  <c r="BN46" i="12"/>
  <c r="BN70" i="12"/>
  <c r="BN128" i="12"/>
  <c r="BN238" i="12"/>
  <c r="BN241" i="12"/>
  <c r="BL344" i="12"/>
  <c r="BL12" i="12"/>
  <c r="BM20" i="12"/>
  <c r="BL20" i="12"/>
  <c r="BN37" i="12"/>
  <c r="BN40" i="12"/>
  <c r="BN43" i="12"/>
  <c r="BN48" i="12"/>
  <c r="BN50" i="12"/>
  <c r="BN56" i="12"/>
  <c r="BN58" i="12"/>
  <c r="BN64" i="12"/>
  <c r="BN66" i="12"/>
  <c r="BN72" i="12"/>
  <c r="BN74" i="12"/>
  <c r="BN80" i="12"/>
  <c r="BN82" i="12"/>
  <c r="BN88" i="12"/>
  <c r="BN90" i="12"/>
  <c r="BN96" i="12"/>
  <c r="BN98" i="12"/>
  <c r="BN104" i="12"/>
  <c r="BN106" i="12"/>
  <c r="BN112" i="12"/>
  <c r="BN114" i="12"/>
  <c r="BN120" i="12"/>
  <c r="BM136" i="12"/>
  <c r="BL136" i="12"/>
  <c r="BL201" i="12"/>
  <c r="BN201" i="12"/>
  <c r="BN227" i="12"/>
  <c r="BN237" i="12"/>
  <c r="BN248" i="12"/>
  <c r="BM320" i="12"/>
  <c r="BL320" i="12"/>
  <c r="BN325" i="12"/>
  <c r="BM36" i="12"/>
  <c r="BL36" i="12"/>
  <c r="BM81" i="12"/>
  <c r="BL81" i="12"/>
  <c r="BM89" i="12"/>
  <c r="BL89" i="12"/>
  <c r="BM105" i="12"/>
  <c r="BL105" i="12"/>
  <c r="BN173" i="12"/>
  <c r="BN185" i="12"/>
  <c r="BN233" i="12"/>
  <c r="BN36" i="12"/>
  <c r="BN51" i="12"/>
  <c r="BN67" i="12"/>
  <c r="BN77" i="12"/>
  <c r="BN85" i="12"/>
  <c r="BN109" i="12"/>
  <c r="BN117" i="12"/>
  <c r="BN38" i="12"/>
  <c r="BN44" i="12"/>
  <c r="BN228" i="12"/>
  <c r="BN229" i="12"/>
  <c r="BN94" i="12"/>
  <c r="BN102" i="12"/>
  <c r="BN110" i="12"/>
  <c r="BS112" i="12"/>
  <c r="BN118" i="12"/>
  <c r="BN122" i="12"/>
  <c r="BM175" i="12"/>
  <c r="BL175" i="12"/>
  <c r="BN20" i="12"/>
  <c r="BN25" i="12"/>
  <c r="BM28" i="12"/>
  <c r="BL28" i="12"/>
  <c r="BN31" i="12"/>
  <c r="BN49" i="12"/>
  <c r="BN134" i="12"/>
  <c r="BM137" i="12"/>
  <c r="BL137" i="12"/>
  <c r="BN148" i="12"/>
  <c r="BN156" i="12"/>
  <c r="BN164" i="12"/>
  <c r="BM198" i="12"/>
  <c r="BL198" i="12"/>
  <c r="BN222" i="12"/>
  <c r="BN245" i="12"/>
  <c r="BN123" i="12"/>
  <c r="BN126" i="12"/>
  <c r="BN172" i="12"/>
  <c r="BN183" i="12"/>
  <c r="BN204" i="12"/>
  <c r="BN232" i="12"/>
  <c r="BN328" i="12"/>
  <c r="BN330" i="12"/>
  <c r="BM339" i="12"/>
  <c r="BL339" i="12"/>
  <c r="BL52" i="12"/>
  <c r="BL60" i="12"/>
  <c r="BL68" i="12"/>
  <c r="BL76" i="12"/>
  <c r="BL84" i="12"/>
  <c r="BL92" i="12"/>
  <c r="BL100" i="12"/>
  <c r="BL108" i="12"/>
  <c r="BL116" i="12"/>
  <c r="BL126" i="12"/>
  <c r="BM129" i="12"/>
  <c r="BL129" i="12"/>
  <c r="BL139" i="12"/>
  <c r="BN139" i="12"/>
  <c r="BN143" i="12"/>
  <c r="BM145" i="12"/>
  <c r="BL145" i="12"/>
  <c r="BN150" i="12"/>
  <c r="BN151" i="12"/>
  <c r="BM153" i="12"/>
  <c r="BL153" i="12"/>
  <c r="BN158" i="12"/>
  <c r="BN159" i="12"/>
  <c r="BM161" i="12"/>
  <c r="BL161" i="12"/>
  <c r="BN166" i="12"/>
  <c r="BN167" i="12"/>
  <c r="BL169" i="12"/>
  <c r="BN169" i="12"/>
  <c r="BL172" i="12"/>
  <c r="BN188" i="12"/>
  <c r="BN210" i="12"/>
  <c r="BN224" i="12"/>
  <c r="BN225" i="12"/>
  <c r="BM234" i="12"/>
  <c r="BL234" i="12"/>
  <c r="BN254" i="12"/>
  <c r="BM278" i="12"/>
  <c r="BL278" i="12"/>
  <c r="BN129" i="12"/>
  <c r="BN145" i="12"/>
  <c r="BN153" i="12"/>
  <c r="BN161" i="12"/>
  <c r="BM170" i="12"/>
  <c r="BL170" i="12"/>
  <c r="BN181" i="12"/>
  <c r="BN206" i="12"/>
  <c r="BN230" i="12"/>
  <c r="BN234" i="12"/>
  <c r="BN259" i="12"/>
  <c r="BN265" i="12"/>
  <c r="BN266" i="12"/>
  <c r="BN270" i="12"/>
  <c r="BN282" i="12"/>
  <c r="BN283" i="12"/>
  <c r="BN142" i="12"/>
  <c r="BN147" i="12"/>
  <c r="BN155" i="12"/>
  <c r="BN163" i="12"/>
  <c r="BN170" i="12"/>
  <c r="BN191" i="12"/>
  <c r="BN211" i="12"/>
  <c r="BM218" i="12"/>
  <c r="BL218" i="12"/>
  <c r="BN235" i="12"/>
  <c r="BM239" i="12"/>
  <c r="BL239" i="12"/>
  <c r="BM268" i="12"/>
  <c r="BL268" i="12"/>
  <c r="BN269" i="12"/>
  <c r="BN295" i="12"/>
  <c r="BM178" i="12"/>
  <c r="BL178" i="12"/>
  <c r="BN186" i="12"/>
  <c r="BN194" i="12"/>
  <c r="BN202" i="12"/>
  <c r="BN205" i="12"/>
  <c r="BN215" i="12"/>
  <c r="BN256" i="12"/>
  <c r="BN279" i="12"/>
  <c r="BN311" i="12"/>
  <c r="BL132" i="12"/>
  <c r="BN175" i="12"/>
  <c r="BN184" i="12"/>
  <c r="BM186" i="12"/>
  <c r="BL186" i="12"/>
  <c r="BN189" i="12"/>
  <c r="BN192" i="12"/>
  <c r="BM194" i="12"/>
  <c r="BL194" i="12"/>
  <c r="BN197" i="12"/>
  <c r="BN200" i="12"/>
  <c r="BM202" i="12"/>
  <c r="BL202" i="12"/>
  <c r="BN208" i="12"/>
  <c r="BL214" i="12"/>
  <c r="BN219" i="12"/>
  <c r="BL230" i="12"/>
  <c r="BL254" i="12"/>
  <c r="BN261" i="12"/>
  <c r="BL262" i="12"/>
  <c r="BL279" i="12"/>
  <c r="BL286" i="12"/>
  <c r="BN286" i="12"/>
  <c r="BN303" i="12"/>
  <c r="BN308" i="12"/>
  <c r="BM309" i="12"/>
  <c r="BL309" i="12"/>
  <c r="BN180" i="12"/>
  <c r="BM209" i="12"/>
  <c r="BL209" i="12"/>
  <c r="BM210" i="12"/>
  <c r="BL210" i="12"/>
  <c r="BN217" i="12"/>
  <c r="BN231" i="12"/>
  <c r="BM233" i="12"/>
  <c r="BL233" i="12"/>
  <c r="BM236" i="12"/>
  <c r="BL236" i="12"/>
  <c r="BN240" i="12"/>
  <c r="BN293" i="12"/>
  <c r="BN207" i="12"/>
  <c r="BN220" i="12"/>
  <c r="BN236" i="12"/>
  <c r="BN242" i="12"/>
  <c r="BN247" i="12"/>
  <c r="BM250" i="12"/>
  <c r="BL250" i="12"/>
  <c r="BN253" i="12"/>
  <c r="BM258" i="12"/>
  <c r="BL258" i="12"/>
  <c r="BN267" i="12"/>
  <c r="BN268" i="12"/>
  <c r="BN278" i="12"/>
  <c r="BN280" i="12"/>
  <c r="BM282" i="12"/>
  <c r="BL282" i="12"/>
  <c r="BN302" i="12"/>
  <c r="BN226" i="12"/>
  <c r="BN239" i="12"/>
  <c r="BN244" i="12"/>
  <c r="BN250" i="12"/>
  <c r="BN290" i="12"/>
  <c r="BN297" i="12"/>
  <c r="BN314" i="12"/>
  <c r="BN209" i="12"/>
  <c r="BN212" i="12"/>
  <c r="BM226" i="12"/>
  <c r="BL226" i="12"/>
  <c r="BN252" i="12"/>
  <c r="BL255" i="12"/>
  <c r="BM270" i="12"/>
  <c r="BL270" i="12"/>
  <c r="BN284" i="12"/>
  <c r="BL290" i="12"/>
  <c r="BN348" i="12"/>
  <c r="BN258" i="12"/>
  <c r="BM274" i="12"/>
  <c r="BL274" i="12"/>
  <c r="BM293" i="12"/>
  <c r="BL293" i="12"/>
  <c r="BN315" i="12"/>
  <c r="BN351" i="12"/>
  <c r="BL221" i="12"/>
  <c r="BL229" i="12"/>
  <c r="BN263" i="12"/>
  <c r="BN274" i="12"/>
  <c r="BN285" i="12"/>
  <c r="BN306" i="12"/>
  <c r="BN313" i="12"/>
  <c r="BL315" i="12"/>
  <c r="BM328" i="12"/>
  <c r="BL328" i="12"/>
  <c r="BN336" i="12"/>
  <c r="BM357" i="12"/>
  <c r="BL357" i="12"/>
  <c r="BM360" i="12"/>
  <c r="BL360" i="12"/>
  <c r="BN260" i="12"/>
  <c r="BM266" i="12"/>
  <c r="BL266" i="12"/>
  <c r="BN287" i="12"/>
  <c r="BN307" i="12"/>
  <c r="BN316" i="12"/>
  <c r="BN319" i="12"/>
  <c r="BN334" i="12"/>
  <c r="BM338" i="12"/>
  <c r="BL338" i="12"/>
  <c r="BM296" i="12"/>
  <c r="BL296" i="12"/>
  <c r="BN301" i="12"/>
  <c r="BN309" i="12"/>
  <c r="BN326" i="12"/>
  <c r="BN296" i="12"/>
  <c r="BL301" i="12"/>
  <c r="BM304" i="12"/>
  <c r="BL304" i="12"/>
  <c r="BN310" i="12"/>
  <c r="BN318" i="12"/>
  <c r="BM321" i="12"/>
  <c r="BL321" i="12"/>
  <c r="BN359" i="12"/>
  <c r="BN365" i="12"/>
  <c r="BN370" i="12"/>
  <c r="BN298" i="12"/>
  <c r="BN304" i="12"/>
  <c r="BN321" i="12"/>
  <c r="BM352" i="12"/>
  <c r="BL352" i="12"/>
  <c r="BN364" i="12"/>
  <c r="BL365" i="12"/>
  <c r="BN369" i="12"/>
  <c r="BM313" i="12"/>
  <c r="BL313" i="12"/>
  <c r="BL332" i="12"/>
  <c r="BM332" i="12"/>
  <c r="BN333" i="12"/>
  <c r="BN346" i="12"/>
  <c r="BN358" i="12"/>
  <c r="BN371" i="12"/>
  <c r="BN320" i="12"/>
  <c r="BN323" i="12"/>
  <c r="BN327" i="12"/>
  <c r="BN329" i="12"/>
  <c r="BL333" i="12"/>
  <c r="BN335" i="12"/>
  <c r="BN340" i="12"/>
  <c r="BN350" i="12"/>
  <c r="BN352" i="12"/>
  <c r="BN362" i="12"/>
  <c r="BN363" i="12"/>
  <c r="BM329" i="12"/>
  <c r="BL329" i="12"/>
  <c r="BN332" i="12"/>
  <c r="BN353" i="12"/>
  <c r="BM363" i="12"/>
  <c r="BL363" i="12"/>
  <c r="BN344" i="12"/>
  <c r="BN355" i="12"/>
  <c r="BN357" i="12"/>
  <c r="BN360" i="12"/>
  <c r="BM371" i="12"/>
  <c r="BL371" i="12"/>
  <c r="BL316" i="12"/>
  <c r="BN338" i="12"/>
  <c r="BN347" i="12"/>
  <c r="BN349" i="12"/>
  <c r="BM355" i="12"/>
  <c r="BL355" i="12"/>
  <c r="BN367" i="12"/>
  <c r="BN339" i="12"/>
  <c r="BN341" i="12"/>
  <c r="BM347" i="12"/>
  <c r="BL347" i="12"/>
  <c r="BL337" i="12"/>
  <c r="BL361" i="12"/>
  <c r="AB56" i="12"/>
  <c r="AB16" i="12"/>
  <c r="AB36" i="12"/>
  <c r="AB40" i="12"/>
  <c r="AA72" i="12"/>
  <c r="Z72" i="12"/>
  <c r="AB125" i="12"/>
  <c r="AB147" i="12"/>
  <c r="AB210" i="12"/>
  <c r="AB37" i="12"/>
  <c r="AB61" i="12"/>
  <c r="AB13" i="12"/>
  <c r="Z45" i="12"/>
  <c r="AA85" i="12"/>
  <c r="Z85" i="12"/>
  <c r="AB160" i="12"/>
  <c r="AB174" i="12"/>
  <c r="Z200" i="12"/>
  <c r="AB237" i="12"/>
  <c r="AB280" i="12"/>
  <c r="AB340" i="12"/>
  <c r="AB8" i="12"/>
  <c r="AA11" i="12"/>
  <c r="Z14" i="12"/>
  <c r="AB17" i="12"/>
  <c r="AA20" i="12"/>
  <c r="Z23" i="12"/>
  <c r="AB25" i="12"/>
  <c r="AA28" i="12"/>
  <c r="Z32" i="12"/>
  <c r="AB32" i="12"/>
  <c r="Z44" i="12"/>
  <c r="AB53" i="12"/>
  <c r="AB55" i="12"/>
  <c r="AB58" i="12"/>
  <c r="Z60" i="12"/>
  <c r="AB67" i="12"/>
  <c r="AB72" i="12"/>
  <c r="AB73" i="12"/>
  <c r="AB86" i="12"/>
  <c r="Z96" i="12"/>
  <c r="AA99" i="12"/>
  <c r="Z99" i="12"/>
  <c r="AB105" i="12"/>
  <c r="AA106" i="12"/>
  <c r="AA156" i="12"/>
  <c r="Z156" i="12"/>
  <c r="AB171" i="12"/>
  <c r="AB235" i="12"/>
  <c r="AB236" i="12"/>
  <c r="Z237" i="12"/>
  <c r="AB272" i="12"/>
  <c r="AB69" i="12"/>
  <c r="AA141" i="12"/>
  <c r="Z141" i="12"/>
  <c r="Z22" i="12"/>
  <c r="Z40" i="12"/>
  <c r="AB129" i="12"/>
  <c r="Z164" i="12"/>
  <c r="AG177" i="12"/>
  <c r="Z8" i="12"/>
  <c r="AA13" i="12"/>
  <c r="Z17" i="12"/>
  <c r="Z25" i="12"/>
  <c r="AB27" i="12"/>
  <c r="Z31" i="12"/>
  <c r="AB38" i="12"/>
  <c r="AA39" i="12"/>
  <c r="AA65" i="12"/>
  <c r="Z65" i="12"/>
  <c r="AB77" i="12"/>
  <c r="AA79" i="12"/>
  <c r="AB138" i="12"/>
  <c r="AB142" i="12"/>
  <c r="AB30" i="12"/>
  <c r="AB65" i="12"/>
  <c r="AB95" i="12"/>
  <c r="AA104" i="12"/>
  <c r="Z104" i="12"/>
  <c r="AB132" i="12"/>
  <c r="AB170" i="12"/>
  <c r="AB28" i="12"/>
  <c r="AB44" i="12"/>
  <c r="AB45" i="12"/>
  <c r="AB50" i="12"/>
  <c r="AA52" i="12"/>
  <c r="Z52" i="12"/>
  <c r="AB57" i="12"/>
  <c r="AB70" i="12"/>
  <c r="AA133" i="12"/>
  <c r="Z133" i="12"/>
  <c r="AB150" i="12"/>
  <c r="AB167" i="12"/>
  <c r="AA233" i="12"/>
  <c r="Z233" i="12"/>
  <c r="AA265" i="12"/>
  <c r="Z265" i="12"/>
  <c r="AB42" i="12"/>
  <c r="AB64" i="12"/>
  <c r="AA88" i="12"/>
  <c r="Z88" i="12"/>
  <c r="AB196" i="12"/>
  <c r="AA38" i="12"/>
  <c r="AB47" i="12"/>
  <c r="AA63" i="12"/>
  <c r="AB10" i="12"/>
  <c r="AA30" i="12"/>
  <c r="AA46" i="12"/>
  <c r="AB89" i="12"/>
  <c r="AA91" i="12"/>
  <c r="Z91" i="12"/>
  <c r="AB214" i="12"/>
  <c r="AA215" i="12"/>
  <c r="Z215" i="12"/>
  <c r="AA370" i="12"/>
  <c r="Z370" i="12"/>
  <c r="AB22" i="12"/>
  <c r="AA53" i="12"/>
  <c r="AB103" i="12"/>
  <c r="AB106" i="12"/>
  <c r="AB20" i="12"/>
  <c r="Z12" i="12"/>
  <c r="Z21" i="12"/>
  <c r="Z29" i="12"/>
  <c r="AB33" i="12"/>
  <c r="Z35" i="12"/>
  <c r="AB43" i="12"/>
  <c r="AB49" i="12"/>
  <c r="AB52" i="12"/>
  <c r="AB60" i="12"/>
  <c r="AB80" i="12"/>
  <c r="AA83" i="12"/>
  <c r="Z83" i="12"/>
  <c r="AB92" i="12"/>
  <c r="AB97" i="12"/>
  <c r="AB108" i="12"/>
  <c r="AA109" i="12"/>
  <c r="Z109" i="12"/>
  <c r="AB116" i="12"/>
  <c r="Z130" i="12"/>
  <c r="AB205" i="12"/>
  <c r="AB216" i="12"/>
  <c r="AB260" i="12"/>
  <c r="AB41" i="12"/>
  <c r="AB63" i="12"/>
  <c r="AB59" i="12"/>
  <c r="AA123" i="12"/>
  <c r="Z123" i="12"/>
  <c r="AB372" i="12"/>
  <c r="AB19" i="12"/>
  <c r="AB139" i="12"/>
  <c r="AB240" i="12"/>
  <c r="AB298" i="12"/>
  <c r="AB39" i="12"/>
  <c r="Z61" i="12"/>
  <c r="AB71" i="12"/>
  <c r="Z77" i="12"/>
  <c r="AB79" i="12"/>
  <c r="AB99" i="12"/>
  <c r="AB35" i="12"/>
  <c r="AB48" i="12"/>
  <c r="AB54" i="12"/>
  <c r="AB62" i="12"/>
  <c r="AB66" i="12"/>
  <c r="AB87" i="12"/>
  <c r="AA93" i="12"/>
  <c r="Z93" i="12"/>
  <c r="AB101" i="12"/>
  <c r="AB110" i="12"/>
  <c r="AB111" i="12"/>
  <c r="AA114" i="12"/>
  <c r="Z114" i="12"/>
  <c r="AB118" i="12"/>
  <c r="Z128" i="12"/>
  <c r="AB131" i="12"/>
  <c r="AB140" i="12"/>
  <c r="AB144" i="12"/>
  <c r="AB148" i="12"/>
  <c r="AB149" i="12"/>
  <c r="AB166" i="12"/>
  <c r="AB248" i="12"/>
  <c r="AB85" i="12"/>
  <c r="AB93" i="12"/>
  <c r="AB107" i="12"/>
  <c r="AB109" i="12"/>
  <c r="AB121" i="12"/>
  <c r="AA131" i="12"/>
  <c r="Z131" i="12"/>
  <c r="AB133" i="12"/>
  <c r="AB165" i="12"/>
  <c r="AB173" i="12"/>
  <c r="AB215" i="12"/>
  <c r="AB222" i="12"/>
  <c r="AB242" i="12"/>
  <c r="AB75" i="12"/>
  <c r="AA107" i="12"/>
  <c r="Z107" i="12"/>
  <c r="AB126" i="12"/>
  <c r="AA136" i="12"/>
  <c r="Z136" i="12"/>
  <c r="AA183" i="12"/>
  <c r="Z183" i="12"/>
  <c r="AB186" i="12"/>
  <c r="AB219" i="12"/>
  <c r="AB241" i="12"/>
  <c r="Z74" i="12"/>
  <c r="AA75" i="12"/>
  <c r="Z87" i="12"/>
  <c r="AB88" i="12"/>
  <c r="Z95" i="12"/>
  <c r="Z112" i="12"/>
  <c r="AB114" i="12"/>
  <c r="AB115" i="12"/>
  <c r="Z117" i="12"/>
  <c r="AB117" i="12"/>
  <c r="AB119" i="12"/>
  <c r="Z122" i="12"/>
  <c r="AB124" i="12"/>
  <c r="Z134" i="12"/>
  <c r="Z135" i="12"/>
  <c r="AA135" i="12"/>
  <c r="AB141" i="12"/>
  <c r="AB146" i="12"/>
  <c r="Z147" i="12"/>
  <c r="AB158" i="12"/>
  <c r="AA159" i="12"/>
  <c r="Z159" i="12"/>
  <c r="Z161" i="12"/>
  <c r="AB161" i="12"/>
  <c r="AB168" i="12"/>
  <c r="AB169" i="12"/>
  <c r="AA186" i="12"/>
  <c r="Z186" i="12"/>
  <c r="AB191" i="12"/>
  <c r="Z192" i="12"/>
  <c r="AB192" i="12"/>
  <c r="AB200" i="12"/>
  <c r="AA217" i="12"/>
  <c r="Z217" i="12"/>
  <c r="Z219" i="12"/>
  <c r="AB228" i="12"/>
  <c r="AB229" i="12"/>
  <c r="AB281" i="12"/>
  <c r="AB82" i="12"/>
  <c r="AB90" i="12"/>
  <c r="AB102" i="12"/>
  <c r="AA115" i="12"/>
  <c r="Z115" i="12"/>
  <c r="Z148" i="12"/>
  <c r="Z169" i="12"/>
  <c r="AB178" i="12"/>
  <c r="AB202" i="12"/>
  <c r="AB218" i="12"/>
  <c r="AB220" i="12"/>
  <c r="AB254" i="12"/>
  <c r="AB255" i="12"/>
  <c r="AB154" i="12"/>
  <c r="AA167" i="12"/>
  <c r="Z167" i="12"/>
  <c r="AB190" i="12"/>
  <c r="AB193" i="12"/>
  <c r="AB206" i="12"/>
  <c r="AB209" i="12"/>
  <c r="AB230" i="12"/>
  <c r="AB239" i="12"/>
  <c r="AB244" i="12"/>
  <c r="AB96" i="12"/>
  <c r="AB104" i="12"/>
  <c r="AB112" i="12"/>
  <c r="AB120" i="12"/>
  <c r="AB128" i="12"/>
  <c r="AB134" i="12"/>
  <c r="AB135" i="12"/>
  <c r="AB145" i="12"/>
  <c r="AB152" i="12"/>
  <c r="AB157" i="12"/>
  <c r="AB175" i="12"/>
  <c r="AB177" i="12"/>
  <c r="AB184" i="12"/>
  <c r="AA203" i="12"/>
  <c r="Z203" i="12"/>
  <c r="AA225" i="12"/>
  <c r="Z225" i="12"/>
  <c r="AB227" i="12"/>
  <c r="AA239" i="12"/>
  <c r="Z239" i="12"/>
  <c r="AB267" i="12"/>
  <c r="AB288" i="12"/>
  <c r="AB136" i="12"/>
  <c r="AB137" i="12"/>
  <c r="AB151" i="12"/>
  <c r="AB162" i="12"/>
  <c r="AA175" i="12"/>
  <c r="Z175" i="12"/>
  <c r="AA201" i="12"/>
  <c r="AA214" i="12"/>
  <c r="Z214" i="12"/>
  <c r="AB247" i="12"/>
  <c r="AA325" i="12"/>
  <c r="Z325" i="12"/>
  <c r="AB143" i="12"/>
  <c r="AA151" i="12"/>
  <c r="Z151" i="12"/>
  <c r="AB153" i="12"/>
  <c r="AB183" i="12"/>
  <c r="AB185" i="12"/>
  <c r="AB208" i="12"/>
  <c r="AB233" i="12"/>
  <c r="AB251" i="12"/>
  <c r="AB253" i="12"/>
  <c r="AB258" i="12"/>
  <c r="AA273" i="12"/>
  <c r="Z273" i="12"/>
  <c r="AB285" i="12"/>
  <c r="AB203" i="12"/>
  <c r="AB252" i="12"/>
  <c r="AA294" i="12"/>
  <c r="Z294" i="12"/>
  <c r="AB299" i="12"/>
  <c r="AB156" i="12"/>
  <c r="AB164" i="12"/>
  <c r="AB172" i="12"/>
  <c r="AB180" i="12"/>
  <c r="AB194" i="12"/>
  <c r="AB195" i="12"/>
  <c r="AB211" i="12"/>
  <c r="AB234" i="12"/>
  <c r="AB243" i="12"/>
  <c r="AB246" i="12"/>
  <c r="AA279" i="12"/>
  <c r="Z279" i="12"/>
  <c r="AB187" i="12"/>
  <c r="AB204" i="12"/>
  <c r="Z206" i="12"/>
  <c r="AB226" i="12"/>
  <c r="Z254" i="12"/>
  <c r="AA275" i="12"/>
  <c r="Z275" i="12"/>
  <c r="AA336" i="12"/>
  <c r="Z336" i="12"/>
  <c r="AA341" i="12"/>
  <c r="Z341" i="12"/>
  <c r="AB256" i="12"/>
  <c r="AB291" i="12"/>
  <c r="AB305" i="12"/>
  <c r="AB306" i="12"/>
  <c r="AB238" i="12"/>
  <c r="AB263" i="12"/>
  <c r="AB275" i="12"/>
  <c r="AB301" i="12"/>
  <c r="AB325" i="12"/>
  <c r="AB249" i="12"/>
  <c r="AB268" i="12"/>
  <c r="AB277" i="12"/>
  <c r="AA309" i="12"/>
  <c r="Z309" i="12"/>
  <c r="AB344" i="12"/>
  <c r="Z223" i="12"/>
  <c r="Z231" i="12"/>
  <c r="AA241" i="12"/>
  <c r="Z242" i="12"/>
  <c r="Z248" i="12"/>
  <c r="AA249" i="12"/>
  <c r="AB257" i="12"/>
  <c r="Z259" i="12"/>
  <c r="AB259" i="12"/>
  <c r="AB261" i="12"/>
  <c r="Z264" i="12"/>
  <c r="AB266" i="12"/>
  <c r="AB271" i="12"/>
  <c r="AB284" i="12"/>
  <c r="AB292" i="12"/>
  <c r="AB296" i="12"/>
  <c r="AA299" i="12"/>
  <c r="AB303" i="12"/>
  <c r="AB308" i="12"/>
  <c r="AB321" i="12"/>
  <c r="AB329" i="12"/>
  <c r="AB332" i="12"/>
  <c r="AB343" i="12"/>
  <c r="AA354" i="12"/>
  <c r="Z354" i="12"/>
  <c r="AA257" i="12"/>
  <c r="Z257" i="12"/>
  <c r="AB283" i="12"/>
  <c r="AB289" i="12"/>
  <c r="AB290" i="12"/>
  <c r="AB278" i="12"/>
  <c r="AB304" i="12"/>
  <c r="AB341" i="12"/>
  <c r="AB353" i="12"/>
  <c r="AB358" i="12"/>
  <c r="AB262" i="12"/>
  <c r="AB270" i="12"/>
  <c r="AB311" i="12"/>
  <c r="AB326" i="12"/>
  <c r="AA368" i="12"/>
  <c r="Z368" i="12"/>
  <c r="AA281" i="12"/>
  <c r="AB294" i="12"/>
  <c r="AB295" i="12"/>
  <c r="AB302" i="12"/>
  <c r="AA303" i="12"/>
  <c r="Z303" i="12"/>
  <c r="AB327" i="12"/>
  <c r="AB352" i="12"/>
  <c r="AB361" i="12"/>
  <c r="Z362" i="12"/>
  <c r="AB362" i="12"/>
  <c r="AB364" i="12"/>
  <c r="AA315" i="12"/>
  <c r="Z315" i="12"/>
  <c r="AA323" i="12"/>
  <c r="Z323" i="12"/>
  <c r="AB330" i="12"/>
  <c r="AB335" i="12"/>
  <c r="AA360" i="12"/>
  <c r="Z360" i="12"/>
  <c r="AB309" i="12"/>
  <c r="AB310" i="12"/>
  <c r="AB337" i="12"/>
  <c r="AB338" i="12"/>
  <c r="Z339" i="12"/>
  <c r="AA339" i="12"/>
  <c r="AA347" i="12"/>
  <c r="Z347" i="12"/>
  <c r="AB318" i="12"/>
  <c r="AB331" i="12"/>
  <c r="AA337" i="12"/>
  <c r="Z337" i="12"/>
  <c r="AB371" i="12"/>
  <c r="Z296" i="12"/>
  <c r="AB307" i="12"/>
  <c r="AA331" i="12"/>
  <c r="Z331" i="12"/>
  <c r="AB334" i="12"/>
  <c r="AB339" i="12"/>
  <c r="Z349" i="12"/>
  <c r="AB349" i="12"/>
  <c r="AB369" i="12"/>
  <c r="AB370" i="12"/>
  <c r="AA307" i="12"/>
  <c r="Z312" i="12"/>
  <c r="AB314" i="12"/>
  <c r="AB315" i="12"/>
  <c r="AB317" i="12"/>
  <c r="AB333" i="12"/>
  <c r="AA355" i="12"/>
  <c r="Z355" i="12"/>
  <c r="AB336" i="12"/>
  <c r="AA371" i="12"/>
  <c r="Z371" i="12"/>
  <c r="AB312" i="12"/>
  <c r="AB320" i="12"/>
  <c r="AB328" i="12"/>
  <c r="AB350" i="12"/>
  <c r="AB363" i="12"/>
  <c r="AB342" i="12"/>
  <c r="Z346" i="12"/>
  <c r="Z352" i="12"/>
  <c r="AB354" i="12"/>
  <c r="AA363" i="12"/>
  <c r="Z363" i="12"/>
  <c r="Z365" i="12"/>
  <c r="AB365" i="12"/>
  <c r="AB355" i="12"/>
  <c r="AB357" i="12"/>
  <c r="AB360" i="12"/>
  <c r="Z345" i="12"/>
  <c r="Z353" i="12"/>
  <c r="Z361" i="12"/>
  <c r="BK15" i="12" l="1"/>
  <c r="Y15" i="12"/>
  <c r="DF4" i="12" l="1"/>
  <c r="AS4" i="12" l="1"/>
  <c r="T3" i="2" s="1"/>
  <c r="K41" i="1"/>
  <c r="K43" i="1"/>
  <c r="K44" i="1"/>
  <c r="K46" i="1"/>
  <c r="K50" i="1"/>
  <c r="K54" i="1"/>
  <c r="K55" i="1"/>
  <c r="K56" i="1"/>
  <c r="K82" i="1"/>
  <c r="K83" i="1"/>
  <c r="K84" i="1"/>
  <c r="K89" i="1"/>
  <c r="K38" i="1"/>
  <c r="K39" i="1"/>
  <c r="K40" i="1"/>
  <c r="K42" i="1"/>
  <c r="K58" i="1"/>
  <c r="K59" i="1"/>
  <c r="K60" i="1"/>
  <c r="K61" i="1"/>
  <c r="K63" i="1"/>
  <c r="K86" i="1"/>
  <c r="K87" i="1"/>
  <c r="K88" i="1"/>
  <c r="K21" i="1"/>
  <c r="K62" i="1"/>
  <c r="K64" i="1"/>
  <c r="K65" i="1"/>
  <c r="K90" i="1"/>
  <c r="K91" i="1"/>
  <c r="K9" i="1"/>
  <c r="K11" i="1"/>
  <c r="K12" i="1"/>
  <c r="K13" i="1"/>
  <c r="K15" i="1"/>
  <c r="K16" i="1"/>
  <c r="K17" i="1"/>
  <c r="K19" i="1"/>
  <c r="K20" i="1"/>
  <c r="K25" i="1"/>
  <c r="K29" i="1"/>
  <c r="K31" i="1"/>
  <c r="K34" i="1"/>
  <c r="K73" i="1"/>
  <c r="K75" i="1"/>
  <c r="K81" i="1"/>
  <c r="K98" i="1"/>
  <c r="K100" i="1"/>
  <c r="K101" i="1"/>
  <c r="K36" i="1"/>
  <c r="K48" i="1"/>
  <c r="K52" i="1"/>
  <c r="K71" i="1"/>
  <c r="K85" i="1"/>
  <c r="K105" i="1"/>
  <c r="K107" i="1"/>
  <c r="K109" i="1"/>
  <c r="K111" i="1"/>
  <c r="K112" i="1"/>
  <c r="K113" i="1"/>
  <c r="K131" i="1"/>
  <c r="K132" i="1"/>
  <c r="K23" i="1"/>
  <c r="K27" i="1"/>
  <c r="K33" i="1"/>
  <c r="K66" i="1"/>
  <c r="K102" i="1"/>
  <c r="K103" i="1"/>
  <c r="K104" i="1"/>
  <c r="K106" i="1"/>
  <c r="K108" i="1"/>
  <c r="K110" i="1"/>
  <c r="K117" i="1"/>
  <c r="K137" i="1"/>
  <c r="K138" i="1"/>
  <c r="K68" i="1"/>
  <c r="K114" i="1"/>
  <c r="K115" i="1"/>
  <c r="K116" i="1"/>
  <c r="K121" i="1"/>
  <c r="K139" i="1"/>
  <c r="K140" i="1"/>
  <c r="K142" i="1"/>
  <c r="K159" i="1"/>
  <c r="K160" i="1"/>
  <c r="K161" i="1"/>
  <c r="K165" i="1"/>
  <c r="K167" i="1"/>
  <c r="K168" i="1"/>
  <c r="K24" i="1"/>
  <c r="K28" i="1"/>
  <c r="K32" i="1"/>
  <c r="K67" i="1"/>
  <c r="K93" i="1"/>
  <c r="K95" i="1"/>
  <c r="K136" i="1"/>
  <c r="K152" i="1"/>
  <c r="K153" i="1"/>
  <c r="K162" i="1"/>
  <c r="K79" i="1"/>
  <c r="K97" i="1"/>
  <c r="K99" i="1"/>
  <c r="K128" i="1"/>
  <c r="K130" i="1"/>
  <c r="K145" i="1"/>
  <c r="K150" i="1"/>
  <c r="K151" i="1"/>
  <c r="K53" i="1"/>
  <c r="K76" i="1"/>
  <c r="K80" i="1"/>
  <c r="K119" i="1"/>
  <c r="K123" i="1"/>
  <c r="K135" i="1"/>
  <c r="K144" i="1"/>
  <c r="K149" i="1"/>
  <c r="K169" i="1"/>
  <c r="K170" i="1"/>
  <c r="K174" i="1"/>
  <c r="K178" i="1"/>
  <c r="K37" i="1"/>
  <c r="K45" i="1"/>
  <c r="K49" i="1"/>
  <c r="K57" i="1"/>
  <c r="K72" i="1"/>
  <c r="K125" i="1"/>
  <c r="K134" i="1"/>
  <c r="K171" i="1"/>
  <c r="K172" i="1"/>
  <c r="K173" i="1"/>
  <c r="K175" i="1"/>
  <c r="K176" i="1"/>
  <c r="K177" i="1"/>
  <c r="K179" i="1"/>
  <c r="K180" i="1"/>
  <c r="K200" i="1"/>
  <c r="K201" i="1"/>
  <c r="K202" i="1"/>
  <c r="K204" i="1"/>
  <c r="K205" i="1"/>
  <c r="K206" i="1"/>
  <c r="K208" i="1"/>
  <c r="K209" i="1"/>
  <c r="K211" i="1"/>
  <c r="K215" i="1"/>
  <c r="K246" i="1"/>
  <c r="K251" i="1"/>
  <c r="K255" i="1"/>
  <c r="K78" i="1"/>
  <c r="K120" i="1"/>
  <c r="K124" i="1"/>
  <c r="K147" i="1"/>
  <c r="K154" i="1"/>
  <c r="K186" i="1"/>
  <c r="K187" i="1"/>
  <c r="K199" i="1"/>
  <c r="K47" i="1"/>
  <c r="K70" i="1"/>
  <c r="K163" i="1"/>
  <c r="K207" i="1"/>
  <c r="K10" i="1"/>
  <c r="K18" i="1"/>
  <c r="K143" i="1"/>
  <c r="K148" i="1"/>
  <c r="K166" i="1"/>
  <c r="K185" i="1"/>
  <c r="K195" i="1"/>
  <c r="K197" i="1"/>
  <c r="K198" i="1"/>
  <c r="K216" i="1"/>
  <c r="K26" i="1"/>
  <c r="K94" i="1"/>
  <c r="K129" i="1"/>
  <c r="K157" i="1"/>
  <c r="K184" i="1"/>
  <c r="K194" i="1"/>
  <c r="K196" i="1"/>
  <c r="K214" i="1"/>
  <c r="K234" i="1"/>
  <c r="K244" i="1"/>
  <c r="K253" i="1"/>
  <c r="K263" i="1"/>
  <c r="K280" i="1"/>
  <c r="K281" i="1"/>
  <c r="K283" i="1"/>
  <c r="K286" i="1"/>
  <c r="K308" i="1"/>
  <c r="K309" i="1"/>
  <c r="K311" i="1"/>
  <c r="K312" i="1"/>
  <c r="K313" i="1"/>
  <c r="K22" i="1"/>
  <c r="K158" i="1"/>
  <c r="K225" i="1"/>
  <c r="K230" i="1"/>
  <c r="K249" i="1"/>
  <c r="K258" i="1"/>
  <c r="K264" i="1"/>
  <c r="K275" i="1"/>
  <c r="K276" i="1"/>
  <c r="K288" i="1"/>
  <c r="K298" i="1"/>
  <c r="K336" i="1"/>
  <c r="K337" i="1"/>
  <c r="K339" i="1"/>
  <c r="K340" i="1"/>
  <c r="K341" i="1"/>
  <c r="K342" i="1"/>
  <c r="K343" i="1"/>
  <c r="K344" i="1"/>
  <c r="K345" i="1"/>
  <c r="K346" i="1"/>
  <c r="K347" i="1"/>
  <c r="K350" i="1"/>
  <c r="K351" i="1"/>
  <c r="K352" i="1"/>
  <c r="K353" i="1"/>
  <c r="K69" i="1"/>
  <c r="K96" i="1"/>
  <c r="K127" i="1"/>
  <c r="K189" i="1"/>
  <c r="K220" i="1"/>
  <c r="K243" i="1"/>
  <c r="K257" i="1"/>
  <c r="K262" i="1"/>
  <c r="K274" i="1"/>
  <c r="K285" i="1"/>
  <c r="K295" i="1"/>
  <c r="K297" i="1"/>
  <c r="K306" i="1"/>
  <c r="K307" i="1"/>
  <c r="K348" i="1"/>
  <c r="K349" i="1"/>
  <c r="K155" i="1"/>
  <c r="K164" i="1"/>
  <c r="K183" i="1"/>
  <c r="K192" i="1"/>
  <c r="K219" i="1"/>
  <c r="K224" i="1"/>
  <c r="K229" i="1"/>
  <c r="K238" i="1"/>
  <c r="K248" i="1"/>
  <c r="K252" i="1"/>
  <c r="K261" i="1"/>
  <c r="K273" i="1"/>
  <c r="K284" i="1"/>
  <c r="K294" i="1"/>
  <c r="K296" i="1"/>
  <c r="K305" i="1"/>
  <c r="K314" i="1"/>
  <c r="K315" i="1"/>
  <c r="K318" i="1"/>
  <c r="K319" i="1"/>
  <c r="K74" i="1"/>
  <c r="K122" i="1"/>
  <c r="K141" i="1"/>
  <c r="K146" i="1"/>
  <c r="K203" i="1"/>
  <c r="K212" i="1"/>
  <c r="K223" i="1"/>
  <c r="K233" i="1"/>
  <c r="K242" i="1"/>
  <c r="K247" i="1"/>
  <c r="K256" i="1"/>
  <c r="K271" i="1"/>
  <c r="K272" i="1"/>
  <c r="K282" i="1"/>
  <c r="K303" i="1"/>
  <c r="K304" i="1"/>
  <c r="K316" i="1"/>
  <c r="K317" i="1"/>
  <c r="K320" i="1"/>
  <c r="K321" i="1"/>
  <c r="K322" i="1"/>
  <c r="K323" i="1"/>
  <c r="K324" i="1"/>
  <c r="K325" i="1"/>
  <c r="K326" i="1"/>
  <c r="K35" i="1"/>
  <c r="K182" i="1"/>
  <c r="K213" i="1"/>
  <c r="K240" i="1"/>
  <c r="K250" i="1"/>
  <c r="K265" i="1"/>
  <c r="K278" i="1"/>
  <c r="K300" i="1"/>
  <c r="K333" i="1"/>
  <c r="K335" i="1"/>
  <c r="K359" i="1"/>
  <c r="K361" i="1"/>
  <c r="K364" i="1"/>
  <c r="K371" i="1"/>
  <c r="K367" i="1"/>
  <c r="K51" i="1"/>
  <c r="K226" i="1"/>
  <c r="K356" i="1"/>
  <c r="K362" i="1"/>
  <c r="K366" i="1"/>
  <c r="K30" i="1"/>
  <c r="K190" i="1"/>
  <c r="K293" i="1"/>
  <c r="K156" i="1"/>
  <c r="K269" i="1"/>
  <c r="K372" i="1"/>
  <c r="K126" i="1"/>
  <c r="K191" i="1"/>
  <c r="K217" i="1"/>
  <c r="K235" i="1"/>
  <c r="K245" i="1"/>
  <c r="K287" i="1"/>
  <c r="K289" i="1"/>
  <c r="K355" i="1"/>
  <c r="K357" i="1"/>
  <c r="K370" i="1"/>
  <c r="K221" i="1"/>
  <c r="K277" i="1"/>
  <c r="K92" i="1"/>
  <c r="K181" i="1"/>
  <c r="K260" i="1"/>
  <c r="K232" i="1"/>
  <c r="K329" i="1"/>
  <c r="K14" i="1"/>
  <c r="K228" i="1"/>
  <c r="K241" i="1"/>
  <c r="K270" i="1"/>
  <c r="K330" i="1"/>
  <c r="K363" i="1"/>
  <c r="K369" i="1"/>
  <c r="K254" i="1"/>
  <c r="K227" i="1"/>
  <c r="K237" i="1"/>
  <c r="K302" i="1"/>
  <c r="K222" i="1"/>
  <c r="K291" i="1"/>
  <c r="K77" i="1"/>
  <c r="K188" i="1"/>
  <c r="K210" i="1"/>
  <c r="K218" i="1"/>
  <c r="K231" i="1"/>
  <c r="K259" i="1"/>
  <c r="K290" i="1"/>
  <c r="K292" i="1"/>
  <c r="K301" i="1"/>
  <c r="K328" i="1"/>
  <c r="K334" i="1"/>
  <c r="K368" i="1"/>
  <c r="K118" i="1"/>
  <c r="K133" i="1"/>
  <c r="K193" i="1"/>
  <c r="K236" i="1"/>
  <c r="K268" i="1"/>
  <c r="K279" i="1"/>
  <c r="K310" i="1"/>
  <c r="K332" i="1"/>
  <c r="K358" i="1"/>
  <c r="K360" i="1"/>
  <c r="K239" i="1"/>
  <c r="K266" i="1"/>
  <c r="K299" i="1"/>
  <c r="K338" i="1"/>
  <c r="K354" i="1"/>
  <c r="K327" i="1"/>
  <c r="K373" i="1"/>
  <c r="K267" i="1"/>
  <c r="K331" i="1"/>
  <c r="K365" i="1"/>
  <c r="G4" i="12"/>
  <c r="B3" i="2" s="1"/>
  <c r="CA15" i="12"/>
  <c r="BS15" i="12" s="1"/>
  <c r="BZ15" i="12"/>
  <c r="BY15" i="12"/>
  <c r="BX15" i="12"/>
  <c r="BW15" i="12"/>
  <c r="BV15" i="12"/>
  <c r="BU15" i="12"/>
  <c r="CB15" i="12"/>
  <c r="CX15" i="12"/>
  <c r="CH15" i="12"/>
  <c r="CE15" i="12"/>
  <c r="BT15" i="12"/>
  <c r="BQ15" i="12"/>
  <c r="BM15" i="12"/>
  <c r="AO15" i="12"/>
  <c r="AN15" i="12"/>
  <c r="AM15" i="12"/>
  <c r="AL15" i="12"/>
  <c r="AK15" i="12"/>
  <c r="AJ15" i="12"/>
  <c r="AI15" i="12"/>
  <c r="AP15" i="12"/>
  <c r="AH15" i="12"/>
  <c r="AE15" i="12"/>
  <c r="DF5" i="12"/>
  <c r="L8" i="12" s="1"/>
  <c r="BR15" i="12" l="1"/>
  <c r="AX8" i="12"/>
  <c r="CD369" i="12"/>
  <c r="CF363" i="12"/>
  <c r="CD362" i="12"/>
  <c r="CD361" i="12"/>
  <c r="CF358" i="12"/>
  <c r="CF357" i="12"/>
  <c r="CF356" i="12"/>
  <c r="CD354" i="12"/>
  <c r="CD353" i="12"/>
  <c r="CD347" i="12"/>
  <c r="CD342" i="12"/>
  <c r="CF339" i="12"/>
  <c r="CD338" i="12"/>
  <c r="CD336" i="12"/>
  <c r="CF333" i="12"/>
  <c r="CD332" i="12"/>
  <c r="CF326" i="12"/>
  <c r="CD325" i="12"/>
  <c r="CF319" i="12"/>
  <c r="CD312" i="12"/>
  <c r="CD310" i="12"/>
  <c r="CD297" i="12"/>
  <c r="CF296" i="12"/>
  <c r="CF295" i="12"/>
  <c r="CD291" i="12"/>
  <c r="CF290" i="12"/>
  <c r="CD288" i="12"/>
  <c r="CF287" i="12"/>
  <c r="CD286" i="12"/>
  <c r="CD285" i="12"/>
  <c r="CF283" i="12"/>
  <c r="CF281" i="12"/>
  <c r="CF280" i="12"/>
  <c r="CD279" i="12"/>
  <c r="CF276" i="12"/>
  <c r="CD275" i="12"/>
  <c r="CF261" i="12"/>
  <c r="CF257" i="12"/>
  <c r="CF248" i="12"/>
  <c r="CF243" i="12"/>
  <c r="CF242" i="12"/>
  <c r="CD240" i="12"/>
  <c r="CD235" i="12"/>
  <c r="CD233" i="12"/>
  <c r="CD228" i="12"/>
  <c r="CD227" i="12"/>
  <c r="CD225" i="12"/>
  <c r="CD218" i="12"/>
  <c r="CF217" i="12"/>
  <c r="CD216" i="12"/>
  <c r="CD202" i="12"/>
  <c r="CF201" i="12"/>
  <c r="CF200" i="12"/>
  <c r="CD198" i="12"/>
  <c r="CF194" i="12"/>
  <c r="CF187" i="12"/>
  <c r="CF186" i="12"/>
  <c r="CD183" i="12"/>
  <c r="CF182" i="12"/>
  <c r="CF181" i="12"/>
  <c r="CF173" i="12"/>
  <c r="CD170" i="12"/>
  <c r="CD168" i="12"/>
  <c r="CF164" i="12"/>
  <c r="CF163" i="12"/>
  <c r="CD160" i="12"/>
  <c r="CD154" i="12"/>
  <c r="CF151" i="12"/>
  <c r="CF147" i="12"/>
  <c r="CD143" i="12"/>
  <c r="CF142" i="12"/>
  <c r="CD141" i="12"/>
  <c r="CF139" i="12"/>
  <c r="CF132" i="12"/>
  <c r="CD127" i="12"/>
  <c r="CD126" i="12"/>
  <c r="CF123" i="12"/>
  <c r="CF122" i="12"/>
  <c r="CD120" i="12"/>
  <c r="CD113" i="12"/>
  <c r="CF111" i="12"/>
  <c r="CF108" i="12"/>
  <c r="CF103" i="12"/>
  <c r="CF101" i="12"/>
  <c r="CD91" i="12"/>
  <c r="CD368" i="12"/>
  <c r="CD355" i="12"/>
  <c r="CD352" i="12"/>
  <c r="CD348" i="12"/>
  <c r="CF343" i="12"/>
  <c r="CF340" i="12"/>
  <c r="CF321" i="12"/>
  <c r="CF318" i="12"/>
  <c r="CF316" i="12"/>
  <c r="CD315" i="12"/>
  <c r="CD309" i="12"/>
  <c r="CF306" i="12"/>
  <c r="CF305" i="12"/>
  <c r="CF299" i="12"/>
  <c r="CD298" i="12"/>
  <c r="CF294" i="12"/>
  <c r="CF293" i="12"/>
  <c r="CD292" i="12"/>
  <c r="CF284" i="12"/>
  <c r="CD278" i="12"/>
  <c r="CD277" i="12"/>
  <c r="CF274" i="12"/>
  <c r="CD266" i="12"/>
  <c r="CF262" i="12"/>
  <c r="CF259" i="12"/>
  <c r="CF255" i="12"/>
  <c r="CF249" i="12"/>
  <c r="CF246" i="12"/>
  <c r="CD244" i="12"/>
  <c r="CF241" i="12"/>
  <c r="CF239" i="12"/>
  <c r="CD238" i="12"/>
  <c r="CD236" i="12"/>
  <c r="CD234" i="12"/>
  <c r="CF231" i="12"/>
  <c r="CF223" i="12"/>
  <c r="CD220" i="12"/>
  <c r="CD219" i="12"/>
  <c r="CF213" i="12"/>
  <c r="CF207" i="12"/>
  <c r="CF205" i="12"/>
  <c r="CF196" i="12"/>
  <c r="CD195" i="12"/>
  <c r="CF192" i="12"/>
  <c r="CD190" i="12"/>
  <c r="CF188" i="12"/>
  <c r="CD175" i="12"/>
  <c r="CF174" i="12"/>
  <c r="CD161" i="12"/>
  <c r="CF156" i="12"/>
  <c r="CF155" i="12"/>
  <c r="CD148" i="12"/>
  <c r="CD146" i="12"/>
  <c r="CF145" i="12"/>
  <c r="CF136" i="12"/>
  <c r="CF130" i="12"/>
  <c r="CF125" i="12"/>
  <c r="CD118" i="12"/>
  <c r="CD115" i="12"/>
  <c r="CF109" i="12"/>
  <c r="CF104" i="12"/>
  <c r="CD100" i="12"/>
  <c r="CD98" i="12"/>
  <c r="CF97" i="12"/>
  <c r="CF364" i="12"/>
  <c r="CD363" i="12"/>
  <c r="CF359" i="12"/>
  <c r="CD358" i="12"/>
  <c r="CD357" i="12"/>
  <c r="CD356" i="12"/>
  <c r="CF349" i="12"/>
  <c r="CD339" i="12"/>
  <c r="CF334" i="12"/>
  <c r="CD333" i="12"/>
  <c r="CF329" i="12"/>
  <c r="CF327" i="12"/>
  <c r="CD326" i="12"/>
  <c r="CF322" i="12"/>
  <c r="CF320" i="12"/>
  <c r="CD319" i="12"/>
  <c r="CF307" i="12"/>
  <c r="CD296" i="12"/>
  <c r="CD295" i="12"/>
  <c r="CD290" i="12"/>
  <c r="CF289" i="12"/>
  <c r="CD287" i="12"/>
  <c r="CD283" i="12"/>
  <c r="CD281" i="12"/>
  <c r="CD280" i="12"/>
  <c r="CD276" i="12"/>
  <c r="CF270" i="12"/>
  <c r="CF268" i="12"/>
  <c r="CF264" i="12"/>
  <c r="CF263" i="12"/>
  <c r="CD261" i="12"/>
  <c r="CD257" i="12"/>
  <c r="CF256" i="12"/>
  <c r="CF254" i="12"/>
  <c r="CF251" i="12"/>
  <c r="CD248" i="12"/>
  <c r="CF247" i="12"/>
  <c r="CF245" i="12"/>
  <c r="CD243" i="12"/>
  <c r="CD242" i="12"/>
  <c r="CF237" i="12"/>
  <c r="CF232" i="12"/>
  <c r="CF229" i="12"/>
  <c r="CD217" i="12"/>
  <c r="CF215" i="12"/>
  <c r="CD201" i="12"/>
  <c r="CD200" i="12"/>
  <c r="CD194" i="12"/>
  <c r="CF193" i="12"/>
  <c r="CD187" i="12"/>
  <c r="CD186" i="12"/>
  <c r="CF185" i="12"/>
  <c r="CF184" i="12"/>
  <c r="CD182" i="12"/>
  <c r="CD181" i="12"/>
  <c r="CD173" i="12"/>
  <c r="CF167" i="12"/>
  <c r="CD164" i="12"/>
  <c r="CD163" i="12"/>
  <c r="CF162" i="12"/>
  <c r="CF159" i="12"/>
  <c r="CD151" i="12"/>
  <c r="CF150" i="12"/>
  <c r="CD147" i="12"/>
  <c r="CF144" i="12"/>
  <c r="CD142" i="12"/>
  <c r="CF140" i="12"/>
  <c r="CD139" i="12"/>
  <c r="CD132" i="12"/>
  <c r="CF131" i="12"/>
  <c r="CF128" i="12"/>
  <c r="CD123" i="12"/>
  <c r="CD122" i="12"/>
  <c r="CF121" i="12"/>
  <c r="CF112" i="12"/>
  <c r="CD111" i="12"/>
  <c r="CF110" i="12"/>
  <c r="CD108" i="12"/>
  <c r="CD103" i="12"/>
  <c r="CF102" i="12"/>
  <c r="CD101" i="12"/>
  <c r="CF99" i="12"/>
  <c r="CD371" i="12"/>
  <c r="CF369" i="12"/>
  <c r="CD366" i="12"/>
  <c r="CD365" i="12"/>
  <c r="CF362" i="12"/>
  <c r="CF361" i="12"/>
  <c r="CD360" i="12"/>
  <c r="CF354" i="12"/>
  <c r="CF353" i="12"/>
  <c r="CD350" i="12"/>
  <c r="CF347" i="12"/>
  <c r="CD346" i="12"/>
  <c r="CD344" i="12"/>
  <c r="CF342" i="12"/>
  <c r="CF338" i="12"/>
  <c r="CF336" i="12"/>
  <c r="CD335" i="12"/>
  <c r="CF332" i="12"/>
  <c r="CD328" i="12"/>
  <c r="CF325" i="12"/>
  <c r="CD324" i="12"/>
  <c r="CD323" i="12"/>
  <c r="CD313" i="12"/>
  <c r="CF312" i="12"/>
  <c r="CF310" i="12"/>
  <c r="CD308" i="12"/>
  <c r="CD302" i="12"/>
  <c r="CF297" i="12"/>
  <c r="CF291" i="12"/>
  <c r="CF288" i="12"/>
  <c r="CF286" i="12"/>
  <c r="CF285" i="12"/>
  <c r="CD282" i="12"/>
  <c r="CF279" i="12"/>
  <c r="CF275" i="12"/>
  <c r="CD271" i="12"/>
  <c r="CD269" i="12"/>
  <c r="CD258" i="12"/>
  <c r="CD252" i="12"/>
  <c r="CF240" i="12"/>
  <c r="CF235" i="12"/>
  <c r="CF233" i="12"/>
  <c r="CD230" i="12"/>
  <c r="CF228" i="12"/>
  <c r="CF227" i="12"/>
  <c r="CD226" i="12"/>
  <c r="CF225" i="12"/>
  <c r="CF218" i="12"/>
  <c r="CF216" i="12"/>
  <c r="CD214" i="12"/>
  <c r="CD211" i="12"/>
  <c r="CF202" i="12"/>
  <c r="CD199" i="12"/>
  <c r="CF198" i="12"/>
  <c r="CF183" i="12"/>
  <c r="CD180" i="12"/>
  <c r="CD172" i="12"/>
  <c r="CF170" i="12"/>
  <c r="CF168" i="12"/>
  <c r="CD166" i="12"/>
  <c r="CD165" i="12"/>
  <c r="CF160" i="12"/>
  <c r="CD158" i="12"/>
  <c r="CF154" i="12"/>
  <c r="CD153" i="12"/>
  <c r="CD152" i="12"/>
  <c r="CF143" i="12"/>
  <c r="CF141" i="12"/>
  <c r="CD137" i="12"/>
  <c r="CD133" i="12"/>
  <c r="CF127" i="12"/>
  <c r="CF126" i="12"/>
  <c r="CF120" i="12"/>
  <c r="CD116" i="12"/>
  <c r="CD114" i="12"/>
  <c r="CF113" i="12"/>
  <c r="CF91" i="12"/>
  <c r="CF366" i="12"/>
  <c r="CD343" i="12"/>
  <c r="CD341" i="12"/>
  <c r="CF335" i="12"/>
  <c r="CD322" i="12"/>
  <c r="CD304" i="12"/>
  <c r="CD303" i="12"/>
  <c r="CF298" i="12"/>
  <c r="CD273" i="12"/>
  <c r="CD272" i="12"/>
  <c r="CF267" i="12"/>
  <c r="CD249" i="12"/>
  <c r="CD231" i="12"/>
  <c r="CD222" i="12"/>
  <c r="CD221" i="12"/>
  <c r="CD205" i="12"/>
  <c r="CD174" i="12"/>
  <c r="CF165" i="12"/>
  <c r="CD157" i="12"/>
  <c r="CF152" i="12"/>
  <c r="CF116" i="12"/>
  <c r="CD102" i="12"/>
  <c r="CD81" i="12"/>
  <c r="CF75" i="12"/>
  <c r="CD65" i="12"/>
  <c r="CD63" i="12"/>
  <c r="CD45" i="12"/>
  <c r="CF43" i="12"/>
  <c r="CF18" i="12"/>
  <c r="CD17" i="12"/>
  <c r="CD16" i="12"/>
  <c r="CF14" i="12"/>
  <c r="BP371" i="12"/>
  <c r="BB370" i="12"/>
  <c r="AU370" i="12" s="1"/>
  <c r="BO367" i="12"/>
  <c r="BR365" i="12"/>
  <c r="AZ365" i="12"/>
  <c r="BR363" i="12"/>
  <c r="BR361" i="12"/>
  <c r="BP359" i="12"/>
  <c r="BB359" i="12"/>
  <c r="AU359" i="12" s="1"/>
  <c r="CF367" i="12"/>
  <c r="CF350" i="12"/>
  <c r="CF330" i="12"/>
  <c r="CD329" i="12"/>
  <c r="CF328" i="12"/>
  <c r="CD316" i="12"/>
  <c r="CF313" i="12"/>
  <c r="CD311" i="12"/>
  <c r="CD307" i="12"/>
  <c r="CD301" i="12"/>
  <c r="CD268" i="12"/>
  <c r="CD265" i="12"/>
  <c r="CD259" i="12"/>
  <c r="CD237" i="12"/>
  <c r="CF234" i="12"/>
  <c r="CF230" i="12"/>
  <c r="CF224" i="12"/>
  <c r="CF219" i="12"/>
  <c r="CD207" i="12"/>
  <c r="CF206" i="12"/>
  <c r="CF197" i="12"/>
  <c r="CD192" i="12"/>
  <c r="CD171" i="12"/>
  <c r="CD167" i="12"/>
  <c r="CF166" i="12"/>
  <c r="CF153" i="12"/>
  <c r="CF124" i="12"/>
  <c r="CF117" i="12"/>
  <c r="CF100" i="12"/>
  <c r="CD97" i="12"/>
  <c r="CF95" i="12"/>
  <c r="CF92" i="12"/>
  <c r="CF90" i="12"/>
  <c r="CD88" i="12"/>
  <c r="CD79" i="12"/>
  <c r="CD78" i="12"/>
  <c r="CD77" i="12"/>
  <c r="CD74" i="12"/>
  <c r="CF73" i="12"/>
  <c r="CF69" i="12"/>
  <c r="CF68" i="12"/>
  <c r="CF67" i="12"/>
  <c r="CF66" i="12"/>
  <c r="CF61" i="12"/>
  <c r="CF60" i="12"/>
  <c r="CF59" i="12"/>
  <c r="CF58" i="12"/>
  <c r="CD56" i="12"/>
  <c r="CF54" i="12"/>
  <c r="CF52" i="12"/>
  <c r="CF50" i="12"/>
  <c r="CF49" i="12"/>
  <c r="CF47" i="12"/>
  <c r="CD40" i="12"/>
  <c r="CF38" i="12"/>
  <c r="CF36" i="12"/>
  <c r="CD34" i="12"/>
  <c r="CF31" i="12"/>
  <c r="CF29" i="12"/>
  <c r="CF28" i="12"/>
  <c r="CD22" i="12"/>
  <c r="CD19" i="12"/>
  <c r="CF13" i="12"/>
  <c r="CD12" i="12"/>
  <c r="CD11" i="12"/>
  <c r="CF10" i="12"/>
  <c r="CD8" i="12"/>
  <c r="BO371" i="12"/>
  <c r="BR370" i="12"/>
  <c r="BB368" i="12"/>
  <c r="AU368" i="12" s="1"/>
  <c r="BJ364" i="12"/>
  <c r="BO359" i="12"/>
  <c r="CF355" i="12"/>
  <c r="CF351" i="12"/>
  <c r="CF348" i="12"/>
  <c r="CF345" i="12"/>
  <c r="CF323" i="12"/>
  <c r="CD318" i="12"/>
  <c r="CF317" i="12"/>
  <c r="CF314" i="12"/>
  <c r="CD267" i="12"/>
  <c r="CF260" i="12"/>
  <c r="CF258" i="12"/>
  <c r="CD251" i="12"/>
  <c r="CD239" i="12"/>
  <c r="CD232" i="12"/>
  <c r="CF220" i="12"/>
  <c r="CF210" i="12"/>
  <c r="CF204" i="12"/>
  <c r="CF203" i="12"/>
  <c r="CF195" i="12"/>
  <c r="CF189" i="12"/>
  <c r="CD184" i="12"/>
  <c r="CF179" i="12"/>
  <c r="CF178" i="12"/>
  <c r="CF176" i="12"/>
  <c r="CD162" i="12"/>
  <c r="CD155" i="12"/>
  <c r="CD136" i="12"/>
  <c r="CF134" i="12"/>
  <c r="CF119" i="12"/>
  <c r="CF115" i="12"/>
  <c r="CD112" i="12"/>
  <c r="CD104" i="12"/>
  <c r="CF84" i="12"/>
  <c r="CF80" i="12"/>
  <c r="CD75" i="12"/>
  <c r="CF71" i="12"/>
  <c r="CF53" i="12"/>
  <c r="CD43" i="12"/>
  <c r="CF37" i="12"/>
  <c r="CD18" i="12"/>
  <c r="CD14" i="12"/>
  <c r="CF9" i="12"/>
  <c r="BB372" i="12"/>
  <c r="AU372" i="12" s="1"/>
  <c r="BR368" i="12"/>
  <c r="BP365" i="12"/>
  <c r="BP363" i="12"/>
  <c r="BP361" i="12"/>
  <c r="BB360" i="12"/>
  <c r="AU360" i="12" s="1"/>
  <c r="CD370" i="12"/>
  <c r="CF341" i="12"/>
  <c r="CD334" i="12"/>
  <c r="CD321" i="12"/>
  <c r="CD320" i="12"/>
  <c r="CD305" i="12"/>
  <c r="CF304" i="12"/>
  <c r="CF303" i="12"/>
  <c r="CD289" i="12"/>
  <c r="CF277" i="12"/>
  <c r="CF273" i="12"/>
  <c r="CF272" i="12"/>
  <c r="CD263" i="12"/>
  <c r="CD256" i="12"/>
  <c r="CD247" i="12"/>
  <c r="CF238" i="12"/>
  <c r="CD223" i="12"/>
  <c r="CF222" i="12"/>
  <c r="CF221" i="12"/>
  <c r="CD215" i="12"/>
  <c r="CF214" i="12"/>
  <c r="CD209" i="12"/>
  <c r="CD208" i="12"/>
  <c r="CD196" i="12"/>
  <c r="CD177" i="12"/>
  <c r="CF175" i="12"/>
  <c r="CD159" i="12"/>
  <c r="CF158" i="12"/>
  <c r="CF157" i="12"/>
  <c r="CD145" i="12"/>
  <c r="CD144" i="12"/>
  <c r="CD138" i="12"/>
  <c r="CD135" i="12"/>
  <c r="CF114" i="12"/>
  <c r="CD87" i="12"/>
  <c r="CD86" i="12"/>
  <c r="CD85" i="12"/>
  <c r="CD82" i="12"/>
  <c r="CF81" i="12"/>
  <c r="CD70" i="12"/>
  <c r="CF65" i="12"/>
  <c r="CD64" i="12"/>
  <c r="CF63" i="12"/>
  <c r="CD62" i="12"/>
  <c r="CD51" i="12"/>
  <c r="CF45" i="12"/>
  <c r="CF17" i="12"/>
  <c r="CF16" i="12"/>
  <c r="BP372" i="12"/>
  <c r="BR371" i="12"/>
  <c r="BP369" i="12"/>
  <c r="BP366" i="12"/>
  <c r="BP364" i="12"/>
  <c r="BB363" i="12"/>
  <c r="AU363" i="12" s="1"/>
  <c r="BO362" i="12"/>
  <c r="BO360" i="12"/>
  <c r="BR359" i="12"/>
  <c r="BP358" i="12"/>
  <c r="BP356" i="12"/>
  <c r="BB355" i="12"/>
  <c r="AU355" i="12" s="1"/>
  <c r="BP353" i="12"/>
  <c r="BO352" i="12"/>
  <c r="BB351" i="12"/>
  <c r="AU351" i="12" s="1"/>
  <c r="BP349" i="12"/>
  <c r="CF337" i="12"/>
  <c r="CD331" i="12"/>
  <c r="CF282" i="12"/>
  <c r="CD274" i="12"/>
  <c r="CD246" i="12"/>
  <c r="CD245" i="12"/>
  <c r="CF226" i="12"/>
  <c r="CF212" i="12"/>
  <c r="CD204" i="12"/>
  <c r="CD179" i="12"/>
  <c r="CD149" i="12"/>
  <c r="CD140" i="12"/>
  <c r="CF133" i="12"/>
  <c r="CF85" i="12"/>
  <c r="CF76" i="12"/>
  <c r="CF74" i="12"/>
  <c r="CF62" i="12"/>
  <c r="CD54" i="12"/>
  <c r="CD53" i="12"/>
  <c r="CF42" i="12"/>
  <c r="CF41" i="12"/>
  <c r="CD31" i="12"/>
  <c r="CF30" i="12"/>
  <c r="CD27" i="12"/>
  <c r="CF26" i="12"/>
  <c r="CD25" i="12"/>
  <c r="CD24" i="12"/>
  <c r="CF23" i="12"/>
  <c r="CD10" i="12"/>
  <c r="CD9" i="12"/>
  <c r="BP368" i="12"/>
  <c r="BP367" i="12"/>
  <c r="AZ364" i="12"/>
  <c r="BB357" i="12"/>
  <c r="AU357" i="12" s="1"/>
  <c r="BR354" i="12"/>
  <c r="BR351" i="12"/>
  <c r="BO349" i="12"/>
  <c r="BR348" i="12"/>
  <c r="BP346" i="12"/>
  <c r="BO342" i="12"/>
  <c r="BP340" i="12"/>
  <c r="BJ339" i="12"/>
  <c r="BO338" i="12"/>
  <c r="BR337" i="12"/>
  <c r="BO335" i="12"/>
  <c r="BR334" i="12"/>
  <c r="BB334" i="12"/>
  <c r="AU334" i="12" s="1"/>
  <c r="BO330" i="12"/>
  <c r="BB329" i="12"/>
  <c r="AU329" i="12" s="1"/>
  <c r="BP327" i="12"/>
  <c r="BB326" i="12"/>
  <c r="AU326" i="12" s="1"/>
  <c r="BP323" i="12"/>
  <c r="BP321" i="12"/>
  <c r="CD367" i="12"/>
  <c r="CF352" i="12"/>
  <c r="CD349" i="12"/>
  <c r="CF308" i="12"/>
  <c r="CD293" i="12"/>
  <c r="CD284" i="12"/>
  <c r="CF266" i="12"/>
  <c r="CF250" i="12"/>
  <c r="CD241" i="12"/>
  <c r="CD206" i="12"/>
  <c r="CD185" i="12"/>
  <c r="CF180" i="12"/>
  <c r="CD156" i="12"/>
  <c r="CD134" i="12"/>
  <c r="CF107" i="12"/>
  <c r="CF106" i="12"/>
  <c r="CF86" i="12"/>
  <c r="CD83" i="12"/>
  <c r="CD39" i="12"/>
  <c r="CD21" i="12"/>
  <c r="CD20" i="12"/>
  <c r="CF19" i="12"/>
  <c r="BO372" i="12"/>
  <c r="BO368" i="12"/>
  <c r="BR366" i="12"/>
  <c r="BR362" i="12"/>
  <c r="BR358" i="12"/>
  <c r="BJ356" i="12"/>
  <c r="BP355" i="12"/>
  <c r="BP352" i="12"/>
  <c r="BJ350" i="12"/>
  <c r="BO346" i="12"/>
  <c r="BP344" i="12"/>
  <c r="BB343" i="12"/>
  <c r="AU343" i="12" s="1"/>
  <c r="BJ341" i="12"/>
  <c r="BO340" i="12"/>
  <c r="BB339" i="12"/>
  <c r="AU339" i="12" s="1"/>
  <c r="BB336" i="12"/>
  <c r="AU336" i="12" s="1"/>
  <c r="BJ333" i="12"/>
  <c r="BP332" i="12"/>
  <c r="BB331" i="12"/>
  <c r="AU331" i="12" s="1"/>
  <c r="BR329" i="12"/>
  <c r="BO327" i="12"/>
  <c r="BR326" i="12"/>
  <c r="BR324" i="12"/>
  <c r="BO323" i="12"/>
  <c r="BO321" i="12"/>
  <c r="CD364" i="12"/>
  <c r="CD359" i="12"/>
  <c r="CD340" i="12"/>
  <c r="CD337" i="12"/>
  <c r="CD294" i="12"/>
  <c r="CF253" i="12"/>
  <c r="CD212" i="12"/>
  <c r="CF191" i="12"/>
  <c r="CD189" i="12"/>
  <c r="CF148" i="12"/>
  <c r="CD130" i="12"/>
  <c r="CF129" i="12"/>
  <c r="CD128" i="12"/>
  <c r="CF98" i="12"/>
  <c r="CD90" i="12"/>
  <c r="CF89" i="12"/>
  <c r="CF87" i="12"/>
  <c r="CD80" i="12"/>
  <c r="CD76" i="12"/>
  <c r="CD73" i="12"/>
  <c r="CD71" i="12"/>
  <c r="CF70" i="12"/>
  <c r="CD58" i="12"/>
  <c r="CD47" i="12"/>
  <c r="CF44" i="12"/>
  <c r="CD42" i="12"/>
  <c r="CD41" i="12"/>
  <c r="CF40" i="12"/>
  <c r="CD36" i="12"/>
  <c r="CD30" i="12"/>
  <c r="CD26" i="12"/>
  <c r="CD23" i="12"/>
  <c r="CF22" i="12"/>
  <c r="BB371" i="12"/>
  <c r="AU371" i="12" s="1"/>
  <c r="BR364" i="12"/>
  <c r="BR360" i="12"/>
  <c r="BR357" i="12"/>
  <c r="BO355" i="12"/>
  <c r="BP354" i="12"/>
  <c r="BR353" i="12"/>
  <c r="BP351" i="12"/>
  <c r="BB350" i="12"/>
  <c r="AU350" i="12" s="1"/>
  <c r="BJ349" i="12"/>
  <c r="BP348" i="12"/>
  <c r="BB347" i="12"/>
  <c r="AU347" i="12" s="1"/>
  <c r="BR345" i="12"/>
  <c r="BO344" i="12"/>
  <c r="BR343" i="12"/>
  <c r="BB341" i="12"/>
  <c r="AU341" i="12" s="1"/>
  <c r="BJ338" i="12"/>
  <c r="BP337" i="12"/>
  <c r="BP334" i="12"/>
  <c r="BO332" i="12"/>
  <c r="BR331" i="12"/>
  <c r="BB328" i="12"/>
  <c r="AU328" i="12" s="1"/>
  <c r="BJ325" i="12"/>
  <c r="BB324" i="12"/>
  <c r="AU324" i="12" s="1"/>
  <c r="BB322" i="12"/>
  <c r="AU322" i="12" s="1"/>
  <c r="CF331" i="12"/>
  <c r="CD317" i="12"/>
  <c r="CF315" i="12"/>
  <c r="CF311" i="12"/>
  <c r="CD300" i="12"/>
  <c r="CD260" i="12"/>
  <c r="CD213" i="12"/>
  <c r="CD210" i="12"/>
  <c r="CF209" i="12"/>
  <c r="CF199" i="12"/>
  <c r="CF172" i="12"/>
  <c r="CF171" i="12"/>
  <c r="CF149" i="12"/>
  <c r="CD94" i="12"/>
  <c r="CD93" i="12"/>
  <c r="CF88" i="12"/>
  <c r="CD84" i="12"/>
  <c r="CF82" i="12"/>
  <c r="CD72" i="12"/>
  <c r="CD68" i="12"/>
  <c r="CD57" i="12"/>
  <c r="CF56" i="12"/>
  <c r="CD52" i="12"/>
  <c r="CD46" i="12"/>
  <c r="CD35" i="12"/>
  <c r="CF34" i="12"/>
  <c r="CD28" i="12"/>
  <c r="CF27" i="12"/>
  <c r="CF25" i="12"/>
  <c r="CF24" i="12"/>
  <c r="CF11" i="12"/>
  <c r="BP370" i="12"/>
  <c r="BO369" i="12"/>
  <c r="BR367" i="12"/>
  <c r="BB367" i="12"/>
  <c r="AU367" i="12" s="1"/>
  <c r="BJ365" i="12"/>
  <c r="AZ363" i="12"/>
  <c r="BJ361" i="12"/>
  <c r="BO356" i="12"/>
  <c r="BB354" i="12"/>
  <c r="AU354" i="12" s="1"/>
  <c r="BP350" i="12"/>
  <c r="BR349" i="12"/>
  <c r="BO347" i="12"/>
  <c r="BR346" i="12"/>
  <c r="BB346" i="12"/>
  <c r="AU346" i="12" s="1"/>
  <c r="BB344" i="12"/>
  <c r="AU344" i="12" s="1"/>
  <c r="BB342" i="12"/>
  <c r="AU342" i="12" s="1"/>
  <c r="BO341" i="12"/>
  <c r="BR340" i="12"/>
  <c r="BO339" i="12"/>
  <c r="BO336" i="12"/>
  <c r="BP333" i="12"/>
  <c r="BB332" i="12"/>
  <c r="AU332" i="12" s="1"/>
  <c r="BP328" i="12"/>
  <c r="BR327" i="12"/>
  <c r="BJ326" i="12"/>
  <c r="BP325" i="12"/>
  <c r="BR323" i="12"/>
  <c r="BO322" i="12"/>
  <c r="BR321" i="12"/>
  <c r="BB320" i="12"/>
  <c r="AU320" i="12" s="1"/>
  <c r="BO319" i="12"/>
  <c r="BR318" i="12"/>
  <c r="BO317" i="12"/>
  <c r="BP315" i="12"/>
  <c r="BB314" i="12"/>
  <c r="AU314" i="12" s="1"/>
  <c r="BO313" i="12"/>
  <c r="BO309" i="12"/>
  <c r="BB308" i="12"/>
  <c r="AU308" i="12" s="1"/>
  <c r="BO304" i="12"/>
  <c r="BB300" i="12"/>
  <c r="AU300" i="12" s="1"/>
  <c r="BR296" i="12"/>
  <c r="BB296" i="12"/>
  <c r="AU296" i="12" s="1"/>
  <c r="BR294" i="12"/>
  <c r="BP292" i="12"/>
  <c r="BO290" i="12"/>
  <c r="BR289" i="12"/>
  <c r="BR287" i="12"/>
  <c r="BO286" i="12"/>
  <c r="BB285" i="12"/>
  <c r="AU285" i="12" s="1"/>
  <c r="BR283" i="12"/>
  <c r="BJ282" i="12"/>
  <c r="BO281" i="12"/>
  <c r="BR280" i="12"/>
  <c r="BB280" i="12"/>
  <c r="AU280" i="12" s="1"/>
  <c r="BB277" i="12"/>
  <c r="AU277" i="12" s="1"/>
  <c r="BP275" i="12"/>
  <c r="BB274" i="12"/>
  <c r="AU274" i="12" s="1"/>
  <c r="BR272" i="12"/>
  <c r="BJ272" i="12"/>
  <c r="BR271" i="12"/>
  <c r="BP270" i="12"/>
  <c r="BB269" i="12"/>
  <c r="AU269" i="12" s="1"/>
  <c r="BP267" i="12"/>
  <c r="BP265" i="12"/>
  <c r="BP263" i="12"/>
  <c r="BB262" i="12"/>
  <c r="AU262" i="12" s="1"/>
  <c r="CF346" i="12"/>
  <c r="CD314" i="12"/>
  <c r="CF309" i="12"/>
  <c r="CF211" i="12"/>
  <c r="CF169" i="12"/>
  <c r="CF146" i="12"/>
  <c r="CD129" i="12"/>
  <c r="CD117" i="12"/>
  <c r="CD110" i="12"/>
  <c r="CD99" i="12"/>
  <c r="CD89" i="12"/>
  <c r="CF78" i="12"/>
  <c r="CD66" i="12"/>
  <c r="CD61" i="12"/>
  <c r="CD49" i="12"/>
  <c r="CF48" i="12"/>
  <c r="CF46" i="12"/>
  <c r="CD38" i="12"/>
  <c r="CD37" i="12"/>
  <c r="CF20" i="12"/>
  <c r="BO366" i="12"/>
  <c r="BP362" i="12"/>
  <c r="BP357" i="12"/>
  <c r="BJ352" i="12"/>
  <c r="BJ351" i="12"/>
  <c r="BR342" i="12"/>
  <c r="AZ342" i="12"/>
  <c r="BB340" i="12"/>
  <c r="AU340" i="12" s="1"/>
  <c r="BR333" i="12"/>
  <c r="BR332" i="12"/>
  <c r="BR328" i="12"/>
  <c r="BO326" i="12"/>
  <c r="BP324" i="12"/>
  <c r="BR322" i="12"/>
  <c r="BP317" i="12"/>
  <c r="BB313" i="12"/>
  <c r="AU313" i="12" s="1"/>
  <c r="BO312" i="12"/>
  <c r="BJ311" i="12"/>
  <c r="BO310" i="12"/>
  <c r="BP309" i="12"/>
  <c r="BP306" i="12"/>
  <c r="BB304" i="12"/>
  <c r="AU304" i="12" s="1"/>
  <c r="BJ301" i="12"/>
  <c r="BP300" i="12"/>
  <c r="BO297" i="12"/>
  <c r="BP294" i="12"/>
  <c r="BO291" i="12"/>
  <c r="BP287" i="12"/>
  <c r="BO285" i="12"/>
  <c r="CF324" i="12"/>
  <c r="CF302" i="12"/>
  <c r="CF301" i="12"/>
  <c r="CF278" i="12"/>
  <c r="CF271" i="12"/>
  <c r="CF244" i="12"/>
  <c r="CD229" i="12"/>
  <c r="CD197" i="12"/>
  <c r="CD92" i="12"/>
  <c r="CF79" i="12"/>
  <c r="CD67" i="12"/>
  <c r="CD50" i="12"/>
  <c r="CF21" i="12"/>
  <c r="BB365" i="12"/>
  <c r="AU365" i="12" s="1"/>
  <c r="BB361" i="12"/>
  <c r="AU361" i="12" s="1"/>
  <c r="BO358" i="12"/>
  <c r="BO357" i="12"/>
  <c r="BB353" i="12"/>
  <c r="AU353" i="12" s="1"/>
  <c r="BB352" i="12"/>
  <c r="AU352" i="12" s="1"/>
  <c r="BR347" i="12"/>
  <c r="BP345" i="12"/>
  <c r="BR344" i="12"/>
  <c r="BR338" i="12"/>
  <c r="BR336" i="12"/>
  <c r="BP335" i="12"/>
  <c r="BO334" i="12"/>
  <c r="BP331" i="12"/>
  <c r="BP330" i="12"/>
  <c r="BO324" i="12"/>
  <c r="BP320" i="12"/>
  <c r="BR319" i="12"/>
  <c r="BB316" i="12"/>
  <c r="AU316" i="12" s="1"/>
  <c r="BP314" i="12"/>
  <c r="BP308" i="12"/>
  <c r="BO306" i="12"/>
  <c r="BR305" i="12"/>
  <c r="BP302" i="12"/>
  <c r="BO300" i="12"/>
  <c r="BP299" i="12"/>
  <c r="BO294" i="12"/>
  <c r="BP293" i="12"/>
  <c r="BB292" i="12"/>
  <c r="AU292" i="12" s="1"/>
  <c r="BP290" i="12"/>
  <c r="BJ288" i="12"/>
  <c r="BO287" i="12"/>
  <c r="BB286" i="12"/>
  <c r="AU286" i="12" s="1"/>
  <c r="BP284" i="12"/>
  <c r="BB283" i="12"/>
  <c r="AU283" i="12" s="1"/>
  <c r="BB282" i="12"/>
  <c r="AU282" i="12" s="1"/>
  <c r="CF360" i="12"/>
  <c r="CD262" i="12"/>
  <c r="CF236" i="12"/>
  <c r="CD169" i="12"/>
  <c r="CD131" i="12"/>
  <c r="CD124" i="12"/>
  <c r="CD121" i="12"/>
  <c r="CD119" i="12"/>
  <c r="CF118" i="12"/>
  <c r="CD48" i="12"/>
  <c r="CD13" i="12"/>
  <c r="BR369" i="12"/>
  <c r="BO363" i="12"/>
  <c r="BB356" i="12"/>
  <c r="AU356" i="12" s="1"/>
  <c r="BO345" i="12"/>
  <c r="BP343" i="12"/>
  <c r="BP342" i="12"/>
  <c r="BO333" i="12"/>
  <c r="BO331" i="12"/>
  <c r="BP329" i="12"/>
  <c r="BO328" i="12"/>
  <c r="BP322" i="12"/>
  <c r="BO320" i="12"/>
  <c r="BB318" i="12"/>
  <c r="AU318" i="12" s="1"/>
  <c r="BR316" i="12"/>
  <c r="BO314" i="12"/>
  <c r="BR313" i="12"/>
  <c r="BR311" i="12"/>
  <c r="BB311" i="12"/>
  <c r="AU311" i="12" s="1"/>
  <c r="BB310" i="12"/>
  <c r="AU310" i="12" s="1"/>
  <c r="BO308" i="12"/>
  <c r="BB307" i="12"/>
  <c r="AU307" i="12" s="1"/>
  <c r="BO302" i="12"/>
  <c r="BB301" i="12"/>
  <c r="AU301" i="12" s="1"/>
  <c r="BO299" i="12"/>
  <c r="BR298" i="12"/>
  <c r="BB298" i="12"/>
  <c r="AU298" i="12" s="1"/>
  <c r="BP296" i="12"/>
  <c r="BJ295" i="12"/>
  <c r="BO293" i="12"/>
  <c r="BR292" i="12"/>
  <c r="BP289" i="12"/>
  <c r="BR288" i="12"/>
  <c r="BB288" i="12"/>
  <c r="AU288" i="12" s="1"/>
  <c r="BR286" i="12"/>
  <c r="BO284" i="12"/>
  <c r="CF344" i="12"/>
  <c r="CD306" i="12"/>
  <c r="CF300" i="12"/>
  <c r="CD264" i="12"/>
  <c r="CD178" i="12"/>
  <c r="CF177" i="12"/>
  <c r="CD109" i="12"/>
  <c r="CD105" i="12"/>
  <c r="CF83" i="12"/>
  <c r="CD59" i="12"/>
  <c r="CF57" i="12"/>
  <c r="CD44" i="12"/>
  <c r="CD33" i="12"/>
  <c r="CD32" i="12"/>
  <c r="CF12" i="12"/>
  <c r="BO370" i="12"/>
  <c r="BB369" i="12"/>
  <c r="AU369" i="12" s="1"/>
  <c r="BR356" i="12"/>
  <c r="BR355" i="12"/>
  <c r="BO354" i="12"/>
  <c r="BO351" i="12"/>
  <c r="BO350" i="12"/>
  <c r="BB349" i="12"/>
  <c r="AU349" i="12" s="1"/>
  <c r="BB348" i="12"/>
  <c r="AU348" i="12" s="1"/>
  <c r="BB338" i="12"/>
  <c r="AU338" i="12" s="1"/>
  <c r="BB337" i="12"/>
  <c r="AU337" i="12" s="1"/>
  <c r="BB330" i="12"/>
  <c r="AU330" i="12" s="1"/>
  <c r="BR317" i="12"/>
  <c r="BB317" i="12"/>
  <c r="AU317" i="12" s="1"/>
  <c r="BB312" i="12"/>
  <c r="AU312" i="12" s="1"/>
  <c r="BR309" i="12"/>
  <c r="BO307" i="12"/>
  <c r="BR306" i="12"/>
  <c r="BJ305" i="12"/>
  <c r="BP303" i="12"/>
  <c r="BO301" i="12"/>
  <c r="BR300" i="12"/>
  <c r="BB299" i="12"/>
  <c r="AU299" i="12" s="1"/>
  <c r="BO295" i="12"/>
  <c r="BB293" i="12"/>
  <c r="AU293" i="12" s="1"/>
  <c r="BJ289" i="12"/>
  <c r="BB287" i="12"/>
  <c r="AU287" i="12" s="1"/>
  <c r="BP282" i="12"/>
  <c r="BP278" i="12"/>
  <c r="BB276" i="12"/>
  <c r="AU276" i="12" s="1"/>
  <c r="BR273" i="12"/>
  <c r="BO270" i="12"/>
  <c r="BR269" i="12"/>
  <c r="BB268" i="12"/>
  <c r="AU268" i="12" s="1"/>
  <c r="BR266" i="12"/>
  <c r="BB265" i="12"/>
  <c r="AU265" i="12" s="1"/>
  <c r="BR263" i="12"/>
  <c r="BP260" i="12"/>
  <c r="BP257" i="12"/>
  <c r="BR256" i="12"/>
  <c r="BO254" i="12"/>
  <c r="BR253" i="12"/>
  <c r="BB253" i="12"/>
  <c r="AU253" i="12" s="1"/>
  <c r="BO252" i="12"/>
  <c r="BP249" i="12"/>
  <c r="BP244" i="12"/>
  <c r="BR243" i="12"/>
  <c r="BB243" i="12"/>
  <c r="AU243" i="12" s="1"/>
  <c r="BR239" i="12"/>
  <c r="BB239" i="12"/>
  <c r="AU239" i="12" s="1"/>
  <c r="BO238" i="12"/>
  <c r="BO234" i="12"/>
  <c r="BR233" i="12"/>
  <c r="BB232" i="12"/>
  <c r="AU232" i="12" s="1"/>
  <c r="BB230" i="12"/>
  <c r="AU230" i="12" s="1"/>
  <c r="BR228" i="12"/>
  <c r="BB228" i="12"/>
  <c r="AU228" i="12" s="1"/>
  <c r="BR226" i="12"/>
  <c r="BO224" i="12"/>
  <c r="BP222" i="12"/>
  <c r="BB221" i="12"/>
  <c r="AU221" i="12" s="1"/>
  <c r="BR219" i="12"/>
  <c r="BP217" i="12"/>
  <c r="BR216" i="12"/>
  <c r="BB216" i="12"/>
  <c r="AU216" i="12" s="1"/>
  <c r="BR214" i="12"/>
  <c r="BP212" i="12"/>
  <c r="BB211" i="12"/>
  <c r="AU211" i="12" s="1"/>
  <c r="BO210" i="12"/>
  <c r="BB208" i="12"/>
  <c r="AU208" i="12" s="1"/>
  <c r="BP206" i="12"/>
  <c r="BP202" i="12"/>
  <c r="BR201" i="12"/>
  <c r="BB198" i="12"/>
  <c r="AU198" i="12" s="1"/>
  <c r="CD330" i="12"/>
  <c r="CF93" i="12"/>
  <c r="CD55" i="12"/>
  <c r="CD95" i="12"/>
  <c r="CF94" i="12"/>
  <c r="CF39" i="12"/>
  <c r="CD351" i="12"/>
  <c r="CD327" i="12"/>
  <c r="CD299" i="12"/>
  <c r="CF292" i="12"/>
  <c r="CD224" i="12"/>
  <c r="CF208" i="12"/>
  <c r="CD203" i="12"/>
  <c r="CF96" i="12"/>
  <c r="CF35" i="12"/>
  <c r="CD372" i="12"/>
  <c r="CD255" i="12"/>
  <c r="CD254" i="12"/>
  <c r="CD253" i="12"/>
  <c r="CD176" i="12"/>
  <c r="CF77" i="12"/>
  <c r="CF51" i="12"/>
  <c r="CF33" i="12"/>
  <c r="BO365" i="12"/>
  <c r="BB358" i="12"/>
  <c r="AU358" i="12" s="1"/>
  <c r="BO343" i="12"/>
  <c r="BP338" i="12"/>
  <c r="BB327" i="12"/>
  <c r="AU327" i="12" s="1"/>
  <c r="BR325" i="12"/>
  <c r="BB321" i="12"/>
  <c r="AU321" i="12" s="1"/>
  <c r="BR312" i="12"/>
  <c r="BB303" i="12"/>
  <c r="AU303" i="12" s="1"/>
  <c r="BR291" i="12"/>
  <c r="BR290" i="12"/>
  <c r="BP288" i="12"/>
  <c r="BP283" i="12"/>
  <c r="BO282" i="12"/>
  <c r="BO280" i="12"/>
  <c r="BR274" i="12"/>
  <c r="BB271" i="12"/>
  <c r="AU271" i="12" s="1"/>
  <c r="BP268" i="12"/>
  <c r="BB266" i="12"/>
  <c r="AU266" i="12" s="1"/>
  <c r="BO264" i="12"/>
  <c r="BR258" i="12"/>
  <c r="BB256" i="12"/>
  <c r="AU256" i="12" s="1"/>
  <c r="BP254" i="12"/>
  <c r="BP251" i="12"/>
  <c r="BJ248" i="12"/>
  <c r="BO243" i="12"/>
  <c r="BR242" i="12"/>
  <c r="BJ241" i="12"/>
  <c r="BP240" i="12"/>
  <c r="BB240" i="12"/>
  <c r="AU240" i="12" s="1"/>
  <c r="CD193" i="12"/>
  <c r="CD191" i="12"/>
  <c r="CF190" i="12"/>
  <c r="CD188" i="12"/>
  <c r="CF161" i="12"/>
  <c r="CF138" i="12"/>
  <c r="CF137" i="12"/>
  <c r="CD125" i="12"/>
  <c r="BB362" i="12"/>
  <c r="AU362" i="12" s="1"/>
  <c r="BR341" i="12"/>
  <c r="BP336" i="12"/>
  <c r="BJ330" i="12"/>
  <c r="BP313" i="12"/>
  <c r="BO311" i="12"/>
  <c r="BP305" i="12"/>
  <c r="BP304" i="12"/>
  <c r="BB302" i="12"/>
  <c r="AU302" i="12" s="1"/>
  <c r="BP298" i="12"/>
  <c r="BB291" i="12"/>
  <c r="AU291" i="12" s="1"/>
  <c r="BB290" i="12"/>
  <c r="AU290" i="12" s="1"/>
  <c r="BO279" i="12"/>
  <c r="BR277" i="12"/>
  <c r="BR276" i="12"/>
  <c r="BB275" i="12"/>
  <c r="AU275" i="12" s="1"/>
  <c r="BJ274" i="12"/>
  <c r="BO268" i="12"/>
  <c r="BO267" i="12"/>
  <c r="BB264" i="12"/>
  <c r="AU264" i="12" s="1"/>
  <c r="BO262" i="12"/>
  <c r="BO261" i="12"/>
  <c r="BO260" i="12"/>
  <c r="BR259" i="12"/>
  <c r="BB255" i="12"/>
  <c r="AU255" i="12" s="1"/>
  <c r="BJ249" i="12"/>
  <c r="BB245" i="12"/>
  <c r="AU245" i="12" s="1"/>
  <c r="BJ244" i="12"/>
  <c r="BO242" i="12"/>
  <c r="BR238" i="12"/>
  <c r="BB238" i="12"/>
  <c r="AU238" i="12" s="1"/>
  <c r="BR236" i="12"/>
  <c r="BP233" i="12"/>
  <c r="BR232" i="12"/>
  <c r="BR372" i="12"/>
  <c r="BP360" i="12"/>
  <c r="BJ359" i="12"/>
  <c r="BJ331" i="12"/>
  <c r="BP318" i="12"/>
  <c r="BP316" i="12"/>
  <c r="BO315" i="12"/>
  <c r="BO305" i="12"/>
  <c r="BO298" i="12"/>
  <c r="BP297" i="12"/>
  <c r="BO296" i="12"/>
  <c r="BP295" i="12"/>
  <c r="BR285" i="12"/>
  <c r="BR284" i="12"/>
  <c r="BB281" i="12"/>
  <c r="AU281" i="12" s="1"/>
  <c r="BO278" i="12"/>
  <c r="BR275" i="12"/>
  <c r="BJ273" i="12"/>
  <c r="BB270" i="12"/>
  <c r="AU270" i="12" s="1"/>
  <c r="BR265" i="12"/>
  <c r="BR264" i="12"/>
  <c r="BB263" i="12"/>
  <c r="AU263" i="12" s="1"/>
  <c r="BB254" i="12"/>
  <c r="AU254" i="12" s="1"/>
  <c r="BP252" i="12"/>
  <c r="BR251" i="12"/>
  <c r="BR250" i="12"/>
  <c r="BB249" i="12"/>
  <c r="AU249" i="12" s="1"/>
  <c r="BB248" i="12"/>
  <c r="AU248" i="12" s="1"/>
  <c r="BP246" i="12"/>
  <c r="BB244" i="12"/>
  <c r="AU244" i="12" s="1"/>
  <c r="BP241" i="12"/>
  <c r="BR240" i="12"/>
  <c r="BJ239" i="12"/>
  <c r="BB235" i="12"/>
  <c r="AU235" i="12" s="1"/>
  <c r="BO233" i="12"/>
  <c r="CF368" i="12"/>
  <c r="CF365" i="12"/>
  <c r="CF72" i="12"/>
  <c r="CD69" i="12"/>
  <c r="CD60" i="12"/>
  <c r="BR352" i="12"/>
  <c r="BP341" i="12"/>
  <c r="BO337" i="12"/>
  <c r="BO325" i="12"/>
  <c r="BP319" i="12"/>
  <c r="BO318" i="12"/>
  <c r="BO316" i="12"/>
  <c r="BR308" i="12"/>
  <c r="BR307" i="12"/>
  <c r="BJ292" i="12"/>
  <c r="BO283" i="12"/>
  <c r="BP277" i="12"/>
  <c r="BP276" i="12"/>
  <c r="BB273" i="12"/>
  <c r="AU273" i="12" s="1"/>
  <c r="BJ268" i="12"/>
  <c r="BP266" i="12"/>
  <c r="BB261" i="12"/>
  <c r="AU261" i="12" s="1"/>
  <c r="BP259" i="12"/>
  <c r="BP258" i="12"/>
  <c r="BR257" i="12"/>
  <c r="BR255" i="12"/>
  <c r="BO246" i="12"/>
  <c r="BR245" i="12"/>
  <c r="BO241" i="12"/>
  <c r="BP238" i="12"/>
  <c r="BP236" i="12"/>
  <c r="BR235" i="12"/>
  <c r="BB234" i="12"/>
  <c r="AU234" i="12" s="1"/>
  <c r="BP232" i="12"/>
  <c r="CF135" i="12"/>
  <c r="CD106" i="12"/>
  <c r="CF105" i="12"/>
  <c r="CD96" i="12"/>
  <c r="BB364" i="12"/>
  <c r="AU364" i="12" s="1"/>
  <c r="BB325" i="12"/>
  <c r="AU325" i="12" s="1"/>
  <c r="BP312" i="12"/>
  <c r="BB309" i="12"/>
  <c r="AU309" i="12" s="1"/>
  <c r="BR304" i="12"/>
  <c r="BO303" i="12"/>
  <c r="BR293" i="12"/>
  <c r="BP291" i="12"/>
  <c r="BB284" i="12"/>
  <c r="AU284" i="12" s="1"/>
  <c r="BP281" i="12"/>
  <c r="BP280" i="12"/>
  <c r="BJ275" i="12"/>
  <c r="BO274" i="12"/>
  <c r="BO273" i="12"/>
  <c r="BP272" i="12"/>
  <c r="BB272" i="12"/>
  <c r="AU272" i="12" s="1"/>
  <c r="BP269" i="12"/>
  <c r="BR268" i="12"/>
  <c r="BR267" i="12"/>
  <c r="AZ267" i="12"/>
  <c r="BR260" i="12"/>
  <c r="BB259" i="12"/>
  <c r="AU259" i="12" s="1"/>
  <c r="BJ256" i="12"/>
  <c r="BP253" i="12"/>
  <c r="BB251" i="12"/>
  <c r="AU251" i="12" s="1"/>
  <c r="BB250" i="12"/>
  <c r="AU250" i="12" s="1"/>
  <c r="BP248" i="12"/>
  <c r="BP247" i="12"/>
  <c r="BO244" i="12"/>
  <c r="BP243" i="12"/>
  <c r="BP239" i="12"/>
  <c r="BO237" i="12"/>
  <c r="BB236" i="12"/>
  <c r="AU236" i="12" s="1"/>
  <c r="BO228" i="12"/>
  <c r="BR227" i="12"/>
  <c r="BB227" i="12"/>
  <c r="AU227" i="12" s="1"/>
  <c r="BJ226" i="12"/>
  <c r="BO225" i="12"/>
  <c r="BJ223" i="12"/>
  <c r="BO222" i="12"/>
  <c r="BR221" i="12"/>
  <c r="BO219" i="12"/>
  <c r="BJ216" i="12"/>
  <c r="BO215" i="12"/>
  <c r="BJ213" i="12"/>
  <c r="BO208" i="12"/>
  <c r="BR204" i="12"/>
  <c r="BO202" i="12"/>
  <c r="BP201" i="12"/>
  <c r="BR200" i="12"/>
  <c r="BR197" i="12"/>
  <c r="BP195" i="12"/>
  <c r="BJ194" i="12"/>
  <c r="BP193" i="12"/>
  <c r="BR191" i="12"/>
  <c r="BJ190" i="12"/>
  <c r="BP189" i="12"/>
  <c r="BR188" i="12"/>
  <c r="BB185" i="12"/>
  <c r="AU185" i="12" s="1"/>
  <c r="BB183" i="12"/>
  <c r="AU183" i="12" s="1"/>
  <c r="BJ178" i="12"/>
  <c r="BP177" i="12"/>
  <c r="BR176" i="12"/>
  <c r="BP174" i="12"/>
  <c r="BO171" i="12"/>
  <c r="BR170" i="12"/>
  <c r="BP168" i="12"/>
  <c r="BB165" i="12"/>
  <c r="AU165" i="12" s="1"/>
  <c r="BO162" i="12"/>
  <c r="BJ160" i="12"/>
  <c r="CD150" i="12"/>
  <c r="BR339" i="12"/>
  <c r="BP310" i="12"/>
  <c r="BP307" i="12"/>
  <c r="BR297" i="12"/>
  <c r="BO289" i="12"/>
  <c r="AZ272" i="12"/>
  <c r="BO269" i="12"/>
  <c r="BB257" i="12"/>
  <c r="AU257" i="12" s="1"/>
  <c r="BO253" i="12"/>
  <c r="BR252" i="12"/>
  <c r="BO250" i="12"/>
  <c r="BB242" i="12"/>
  <c r="AU242" i="12" s="1"/>
  <c r="BR237" i="12"/>
  <c r="BP231" i="12"/>
  <c r="BP228" i="12"/>
  <c r="BP223" i="12"/>
  <c r="BR222" i="12"/>
  <c r="BO218" i="12"/>
  <c r="BR217" i="12"/>
  <c r="BB215" i="12"/>
  <c r="AU215" i="12" s="1"/>
  <c r="BO213" i="12"/>
  <c r="BO212" i="12"/>
  <c r="BR211" i="12"/>
  <c r="BB210" i="12"/>
  <c r="AU210" i="12" s="1"/>
  <c r="BB209" i="12"/>
  <c r="AU209" i="12" s="1"/>
  <c r="BO207" i="12"/>
  <c r="BP203" i="12"/>
  <c r="BJ199" i="12"/>
  <c r="BP198" i="12"/>
  <c r="BP197" i="12"/>
  <c r="BR196" i="12"/>
  <c r="BJ195" i="12"/>
  <c r="BP194" i="12"/>
  <c r="BR193" i="12"/>
  <c r="BB189" i="12"/>
  <c r="AU189" i="12" s="1"/>
  <c r="BO187" i="12"/>
  <c r="CD345" i="12"/>
  <c r="BJ367" i="12"/>
  <c r="BO353" i="12"/>
  <c r="BO348" i="12"/>
  <c r="BR320" i="12"/>
  <c r="BB319" i="12"/>
  <c r="AU319" i="12" s="1"/>
  <c r="BP311" i="12"/>
  <c r="BR302" i="12"/>
  <c r="BP301" i="12"/>
  <c r="BB294" i="12"/>
  <c r="AU294" i="12" s="1"/>
  <c r="BO292" i="12"/>
  <c r="BO276" i="12"/>
  <c r="BO272" i="12"/>
  <c r="BO265" i="12"/>
  <c r="BJ263" i="12"/>
  <c r="BO259" i="12"/>
  <c r="BB258" i="12"/>
  <c r="AU258" i="12" s="1"/>
  <c r="BR254" i="12"/>
  <c r="BO251" i="12"/>
  <c r="BR244" i="12"/>
  <c r="BR234" i="12"/>
  <c r="BO232" i="12"/>
  <c r="BO231" i="12"/>
  <c r="BJ229" i="12"/>
  <c r="BP227" i="12"/>
  <c r="BO223" i="12"/>
  <c r="BB220" i="12"/>
  <c r="AU220" i="12" s="1"/>
  <c r="BB219" i="12"/>
  <c r="AU219" i="12" s="1"/>
  <c r="BP216" i="12"/>
  <c r="BR215" i="12"/>
  <c r="BO206" i="12"/>
  <c r="BR205" i="12"/>
  <c r="BB205" i="12"/>
  <c r="AU205" i="12" s="1"/>
  <c r="BJ204" i="12"/>
  <c r="BO203" i="12"/>
  <c r="BR202" i="12"/>
  <c r="BO198" i="12"/>
  <c r="BO197" i="12"/>
  <c r="BO194" i="12"/>
  <c r="BP191" i="12"/>
  <c r="BR190" i="12"/>
  <c r="CD250" i="12"/>
  <c r="BP339" i="12"/>
  <c r="BB333" i="12"/>
  <c r="AU333" i="12" s="1"/>
  <c r="BB315" i="12"/>
  <c r="AU315" i="12" s="1"/>
  <c r="BP285" i="12"/>
  <c r="BJ284" i="12"/>
  <c r="BR282" i="12"/>
  <c r="BR279" i="12"/>
  <c r="BR278" i="12"/>
  <c r="BR270" i="12"/>
  <c r="BR261" i="12"/>
  <c r="BR247" i="12"/>
  <c r="BR246" i="12"/>
  <c r="BP237" i="12"/>
  <c r="BO227" i="12"/>
  <c r="BR225" i="12"/>
  <c r="BP221" i="12"/>
  <c r="BR220" i="12"/>
  <c r="BJ218" i="12"/>
  <c r="BO217" i="12"/>
  <c r="BO216" i="12"/>
  <c r="BB214" i="12"/>
  <c r="AU214" i="12" s="1"/>
  <c r="BB213" i="12"/>
  <c r="AU213" i="12" s="1"/>
  <c r="BP211" i="12"/>
  <c r="BB204" i="12"/>
  <c r="AU204" i="12" s="1"/>
  <c r="BO201" i="12"/>
  <c r="BP200" i="12"/>
  <c r="BB199" i="12"/>
  <c r="AU199" i="12" s="1"/>
  <c r="BP196" i="12"/>
  <c r="BO193" i="12"/>
  <c r="BO191" i="12"/>
  <c r="BB188" i="12"/>
  <c r="AU188" i="12" s="1"/>
  <c r="BP186" i="12"/>
  <c r="BB366" i="12"/>
  <c r="AU366" i="12" s="1"/>
  <c r="BO364" i="12"/>
  <c r="BB335" i="12"/>
  <c r="AU335" i="12" s="1"/>
  <c r="BR330" i="12"/>
  <c r="BR315" i="12"/>
  <c r="BB306" i="12"/>
  <c r="AU306" i="12" s="1"/>
  <c r="BR301" i="12"/>
  <c r="BO288" i="12"/>
  <c r="BJ283" i="12"/>
  <c r="BR281" i="12"/>
  <c r="BB278" i="12"/>
  <c r="AU278" i="12" s="1"/>
  <c r="BO275" i="12"/>
  <c r="BB267" i="12"/>
  <c r="AU267" i="12" s="1"/>
  <c r="BP264" i="12"/>
  <c r="BO263" i="12"/>
  <c r="BO258" i="12"/>
  <c r="BP250" i="12"/>
  <c r="BO249" i="12"/>
  <c r="BB246" i="12"/>
  <c r="AU246" i="12" s="1"/>
  <c r="BB241" i="12"/>
  <c r="AU241" i="12" s="1"/>
  <c r="BJ240" i="12"/>
  <c r="BB237" i="12"/>
  <c r="AU237" i="12" s="1"/>
  <c r="BB231" i="12"/>
  <c r="AU231" i="12" s="1"/>
  <c r="BO229" i="12"/>
  <c r="BB225" i="12"/>
  <c r="AU225" i="12" s="1"/>
  <c r="BP218" i="12"/>
  <c r="BP213" i="12"/>
  <c r="AZ211" i="12"/>
  <c r="BP207" i="12"/>
  <c r="BR206" i="12"/>
  <c r="BO204" i="12"/>
  <c r="BB200" i="12"/>
  <c r="AU200" i="12" s="1"/>
  <c r="BB196" i="12"/>
  <c r="AU196" i="12" s="1"/>
  <c r="BB193" i="12"/>
  <c r="AU193" i="12" s="1"/>
  <c r="BB190" i="12"/>
  <c r="AU190" i="12" s="1"/>
  <c r="BP187" i="12"/>
  <c r="BB186" i="12"/>
  <c r="AU186" i="12" s="1"/>
  <c r="BO184" i="12"/>
  <c r="BR183" i="12"/>
  <c r="BJ180" i="12"/>
  <c r="BP179" i="12"/>
  <c r="BB177" i="12"/>
  <c r="AU177" i="12" s="1"/>
  <c r="BO175" i="12"/>
  <c r="BP169" i="12"/>
  <c r="BR168" i="12"/>
  <c r="BB167" i="12"/>
  <c r="AU167" i="12" s="1"/>
  <c r="BR163" i="12"/>
  <c r="BP161" i="12"/>
  <c r="BB159" i="12"/>
  <c r="AU159" i="12" s="1"/>
  <c r="BO156" i="12"/>
  <c r="BR155" i="12"/>
  <c r="BO154" i="12"/>
  <c r="BO153" i="12"/>
  <c r="BO150" i="12"/>
  <c r="BB149" i="12"/>
  <c r="AU149" i="12" s="1"/>
  <c r="BJ146" i="12"/>
  <c r="BR145" i="12"/>
  <c r="BO143" i="12"/>
  <c r="BR142" i="12"/>
  <c r="BO138" i="12"/>
  <c r="BO136" i="12"/>
  <c r="BB135" i="12"/>
  <c r="AU135" i="12" s="1"/>
  <c r="BO130" i="12"/>
  <c r="BR129" i="12"/>
  <c r="BB128" i="12"/>
  <c r="AU128" i="12" s="1"/>
  <c r="BP126" i="12"/>
  <c r="BB125" i="12"/>
  <c r="AU125" i="12" s="1"/>
  <c r="BR123" i="12"/>
  <c r="BB122" i="12"/>
  <c r="AU122" i="12" s="1"/>
  <c r="BP118" i="12"/>
  <c r="BR117" i="12"/>
  <c r="BO116" i="12"/>
  <c r="BO113" i="12"/>
  <c r="BP112" i="12"/>
  <c r="BB111" i="12"/>
  <c r="AU111" i="12" s="1"/>
  <c r="BP109" i="12"/>
  <c r="BP107" i="12"/>
  <c r="BR106" i="12"/>
  <c r="BP105" i="12"/>
  <c r="CF64" i="12"/>
  <c r="CF55" i="12"/>
  <c r="BJ324" i="12"/>
  <c r="BB323" i="12"/>
  <c r="AU323" i="12" s="1"/>
  <c r="BB279" i="12"/>
  <c r="AU279" i="12" s="1"/>
  <c r="BJ251" i="12"/>
  <c r="BP245" i="12"/>
  <c r="BP242" i="12"/>
  <c r="BJ236" i="12"/>
  <c r="BP230" i="12"/>
  <c r="BJ228" i="12"/>
  <c r="BB226" i="12"/>
  <c r="AU226" i="12" s="1"/>
  <c r="BP219" i="12"/>
  <c r="BB218" i="12"/>
  <c r="AU218" i="12" s="1"/>
  <c r="BB212" i="12"/>
  <c r="AU212" i="12" s="1"/>
  <c r="BR208" i="12"/>
  <c r="BR199" i="12"/>
  <c r="BR198" i="12"/>
  <c r="BO190" i="12"/>
  <c r="BB182" i="12"/>
  <c r="AU182" i="12" s="1"/>
  <c r="BO180" i="12"/>
  <c r="BR179" i="12"/>
  <c r="BB178" i="12"/>
  <c r="AU178" i="12" s="1"/>
  <c r="BJ176" i="12"/>
  <c r="BR171" i="12"/>
  <c r="BB168" i="12"/>
  <c r="AU168" i="12" s="1"/>
  <c r="BB161" i="12"/>
  <c r="AU161" i="12" s="1"/>
  <c r="BO159" i="12"/>
  <c r="BO157" i="12"/>
  <c r="BB155" i="12"/>
  <c r="AU155" i="12" s="1"/>
  <c r="BO151" i="12"/>
  <c r="BR150" i="12"/>
  <c r="BJ149" i="12"/>
  <c r="BO148" i="12"/>
  <c r="BR147" i="12"/>
  <c r="BB147" i="12"/>
  <c r="AU147" i="12" s="1"/>
  <c r="BP145" i="12"/>
  <c r="BR144" i="12"/>
  <c r="BB143" i="12"/>
  <c r="AU143" i="12" s="1"/>
  <c r="BJ142" i="12"/>
  <c r="BO141" i="12"/>
  <c r="BR137" i="12"/>
  <c r="BP135" i="12"/>
  <c r="BR134" i="12"/>
  <c r="BJ133" i="12"/>
  <c r="BO132" i="12"/>
  <c r="BP131" i="12"/>
  <c r="BP122" i="12"/>
  <c r="BB120" i="12"/>
  <c r="AU120" i="12" s="1"/>
  <c r="BO119" i="12"/>
  <c r="BR118" i="12"/>
  <c r="BB117" i="12"/>
  <c r="AU117" i="12" s="1"/>
  <c r="BJ116" i="12"/>
  <c r="BO115" i="12"/>
  <c r="BP110" i="12"/>
  <c r="BR109" i="12"/>
  <c r="BJ108" i="12"/>
  <c r="BO107" i="12"/>
  <c r="BP106" i="12"/>
  <c r="BB105" i="12"/>
  <c r="AU105" i="12" s="1"/>
  <c r="BO104" i="12"/>
  <c r="BR103" i="12"/>
  <c r="BB103" i="12"/>
  <c r="AU103" i="12" s="1"/>
  <c r="BB100" i="12"/>
  <c r="AU100" i="12" s="1"/>
  <c r="BP98" i="12"/>
  <c r="AZ97" i="12"/>
  <c r="BP95" i="12"/>
  <c r="BR94" i="12"/>
  <c r="BP92" i="12"/>
  <c r="BO90" i="12"/>
  <c r="BB89" i="12"/>
  <c r="AU89" i="12" s="1"/>
  <c r="BB87" i="12"/>
  <c r="AU87" i="12" s="1"/>
  <c r="BJ86" i="12"/>
  <c r="BP85" i="12"/>
  <c r="BR81" i="12"/>
  <c r="BB80" i="12"/>
  <c r="AU80" i="12" s="1"/>
  <c r="BO79" i="12"/>
  <c r="BB78" i="12"/>
  <c r="AU78" i="12" s="1"/>
  <c r="BP76" i="12"/>
  <c r="BB75" i="12"/>
  <c r="AU75" i="12" s="1"/>
  <c r="BP73" i="12"/>
  <c r="CD107" i="12"/>
  <c r="CF8" i="12"/>
  <c r="BR303" i="12"/>
  <c r="BB295" i="12"/>
  <c r="AU295" i="12" s="1"/>
  <c r="BJ266" i="12"/>
  <c r="BJ259" i="12"/>
  <c r="BO257" i="12"/>
  <c r="BO245" i="12"/>
  <c r="BO230" i="12"/>
  <c r="BB229" i="12"/>
  <c r="AU229" i="12" s="1"/>
  <c r="BR224" i="12"/>
  <c r="BP214" i="12"/>
  <c r="BR209" i="12"/>
  <c r="BB207" i="12"/>
  <c r="AU207" i="12" s="1"/>
  <c r="BB206" i="12"/>
  <c r="AU206" i="12" s="1"/>
  <c r="BJ197" i="12"/>
  <c r="BB194" i="12"/>
  <c r="AU194" i="12" s="1"/>
  <c r="BJ193" i="12"/>
  <c r="BB184" i="12"/>
  <c r="AU184" i="12" s="1"/>
  <c r="BP182" i="12"/>
  <c r="BB176" i="12"/>
  <c r="AU176" i="12" s="1"/>
  <c r="BB175" i="12"/>
  <c r="AU175" i="12" s="1"/>
  <c r="BJ174" i="12"/>
  <c r="BP173" i="12"/>
  <c r="BP172" i="12"/>
  <c r="BP163" i="12"/>
  <c r="BR162" i="12"/>
  <c r="BB160" i="12"/>
  <c r="AU160" i="12" s="1"/>
  <c r="BP158" i="12"/>
  <c r="BB158" i="12"/>
  <c r="AU158" i="12" s="1"/>
  <c r="BP156" i="12"/>
  <c r="BB152" i="12"/>
  <c r="AU152" i="12" s="1"/>
  <c r="BO145" i="12"/>
  <c r="BB142" i="12"/>
  <c r="AU142" i="12" s="1"/>
  <c r="BR140" i="12"/>
  <c r="BB140" i="12"/>
  <c r="AU140" i="12" s="1"/>
  <c r="BB139" i="12"/>
  <c r="AU139" i="12" s="1"/>
  <c r="BO135" i="12"/>
  <c r="BB133" i="12"/>
  <c r="AU133" i="12" s="1"/>
  <c r="BO131" i="12"/>
  <c r="BP130" i="12"/>
  <c r="BB127" i="12"/>
  <c r="AU127" i="12" s="1"/>
  <c r="BP125" i="12"/>
  <c r="BR124" i="12"/>
  <c r="BB124" i="12"/>
  <c r="AU124" i="12" s="1"/>
  <c r="BO122" i="12"/>
  <c r="BP121" i="12"/>
  <c r="BB116" i="12"/>
  <c r="AU116" i="12" s="1"/>
  <c r="BP114" i="12"/>
  <c r="BB112" i="12"/>
  <c r="AU112" i="12" s="1"/>
  <c r="BO110" i="12"/>
  <c r="BB108" i="12"/>
  <c r="AU108" i="12" s="1"/>
  <c r="BO106" i="12"/>
  <c r="AZ105" i="12"/>
  <c r="BP101" i="12"/>
  <c r="BO98" i="12"/>
  <c r="BR97" i="12"/>
  <c r="BO95" i="12"/>
  <c r="BO92" i="12"/>
  <c r="BR91" i="12"/>
  <c r="BB91" i="12"/>
  <c r="AU91" i="12" s="1"/>
  <c r="BJ88" i="12"/>
  <c r="BP87" i="12"/>
  <c r="BO85" i="12"/>
  <c r="BP83" i="12"/>
  <c r="BR80" i="12"/>
  <c r="BO76" i="12"/>
  <c r="BO73" i="12"/>
  <c r="BR72" i="12"/>
  <c r="CD270" i="12"/>
  <c r="CF269" i="12"/>
  <c r="CF265" i="12"/>
  <c r="CF252" i="12"/>
  <c r="BB345" i="12"/>
  <c r="AU345" i="12" s="1"/>
  <c r="BR314" i="12"/>
  <c r="BB305" i="12"/>
  <c r="AU305" i="12" s="1"/>
  <c r="BO277" i="12"/>
  <c r="BP274" i="12"/>
  <c r="BO239" i="12"/>
  <c r="BR223" i="12"/>
  <c r="BP220" i="12"/>
  <c r="BP215" i="12"/>
  <c r="BO214" i="12"/>
  <c r="BP208" i="12"/>
  <c r="BR203" i="12"/>
  <c r="BO200" i="12"/>
  <c r="BP199" i="12"/>
  <c r="BB197" i="12"/>
  <c r="AU197" i="12" s="1"/>
  <c r="BJ196" i="12"/>
  <c r="BB195" i="12"/>
  <c r="AU195" i="12" s="1"/>
  <c r="BR187" i="12"/>
  <c r="BR186" i="12"/>
  <c r="BO182" i="12"/>
  <c r="BB181" i="12"/>
  <c r="AU181" i="12" s="1"/>
  <c r="BO179" i="12"/>
  <c r="BR178" i="12"/>
  <c r="BO173" i="12"/>
  <c r="BO172" i="12"/>
  <c r="BP171" i="12"/>
  <c r="BP170" i="12"/>
  <c r="BR169" i="12"/>
  <c r="BJ166" i="12"/>
  <c r="BR165" i="12"/>
  <c r="BO163" i="12"/>
  <c r="BO158" i="12"/>
  <c r="BJ157" i="12"/>
  <c r="BP155" i="12"/>
  <c r="BR153" i="12"/>
  <c r="BP150" i="12"/>
  <c r="BJ148" i="12"/>
  <c r="BP147" i="12"/>
  <c r="BP144" i="12"/>
  <c r="BR143" i="12"/>
  <c r="BP137" i="12"/>
  <c r="BB136" i="12"/>
  <c r="AU136" i="12" s="1"/>
  <c r="BP134" i="12"/>
  <c r="BP129" i="12"/>
  <c r="BR128" i="12"/>
  <c r="BO125" i="12"/>
  <c r="BB123" i="12"/>
  <c r="AU123" i="12" s="1"/>
  <c r="BO121" i="12"/>
  <c r="BR120" i="12"/>
  <c r="BO118" i="12"/>
  <c r="BP117" i="12"/>
  <c r="BJ115" i="12"/>
  <c r="BO114" i="12"/>
  <c r="BR113" i="12"/>
  <c r="BR112" i="12"/>
  <c r="BO109" i="12"/>
  <c r="BJ107" i="12"/>
  <c r="BJ104" i="12"/>
  <c r="BP103" i="12"/>
  <c r="BO101" i="12"/>
  <c r="BR100" i="12"/>
  <c r="BB99" i="12"/>
  <c r="AU99" i="12" s="1"/>
  <c r="BB96" i="12"/>
  <c r="AU96" i="12" s="1"/>
  <c r="BP94" i="12"/>
  <c r="BR93" i="12"/>
  <c r="BB93" i="12"/>
  <c r="AU93" i="12" s="1"/>
  <c r="BR89" i="12"/>
  <c r="BO87" i="12"/>
  <c r="BB86" i="12"/>
  <c r="AU86" i="12" s="1"/>
  <c r="BB84" i="12"/>
  <c r="AU84" i="12" s="1"/>
  <c r="BO83" i="12"/>
  <c r="BR82" i="12"/>
  <c r="BP81" i="12"/>
  <c r="BR78" i="12"/>
  <c r="BB77" i="12"/>
  <c r="AU77" i="12" s="1"/>
  <c r="BR75" i="12"/>
  <c r="BB74" i="12"/>
  <c r="AU74" i="12" s="1"/>
  <c r="BO361" i="12"/>
  <c r="BR350" i="12"/>
  <c r="BP279" i="12"/>
  <c r="BO271" i="12"/>
  <c r="BP262" i="12"/>
  <c r="BP256" i="12"/>
  <c r="BB247" i="12"/>
  <c r="AU247" i="12" s="1"/>
  <c r="BO236" i="12"/>
  <c r="BR230" i="12"/>
  <c r="BO226" i="12"/>
  <c r="BB223" i="12"/>
  <c r="AU223" i="12" s="1"/>
  <c r="BB222" i="12"/>
  <c r="AU222" i="12" s="1"/>
  <c r="BR213" i="12"/>
  <c r="BR207" i="12"/>
  <c r="BP205" i="12"/>
  <c r="BB203" i="12"/>
  <c r="AU203" i="12" s="1"/>
  <c r="BB202" i="12"/>
  <c r="AU202" i="12" s="1"/>
  <c r="BP192" i="12"/>
  <c r="BB187" i="12"/>
  <c r="AU187" i="12" s="1"/>
  <c r="BJ186" i="12"/>
  <c r="BO185" i="12"/>
  <c r="BP184" i="12"/>
  <c r="BP183" i="12"/>
  <c r="BP181" i="12"/>
  <c r="BP175" i="12"/>
  <c r="BP167" i="12"/>
  <c r="BP166" i="12"/>
  <c r="BB166" i="12"/>
  <c r="AU166" i="12" s="1"/>
  <c r="BO164" i="12"/>
  <c r="BB163" i="12"/>
  <c r="AU163" i="12" s="1"/>
  <c r="BO160" i="12"/>
  <c r="BP154" i="12"/>
  <c r="BB154" i="12"/>
  <c r="AU154" i="12" s="1"/>
  <c r="BJ153" i="12"/>
  <c r="BO152" i="12"/>
  <c r="BO149" i="12"/>
  <c r="BO146" i="12"/>
  <c r="BB144" i="12"/>
  <c r="AU144" i="12" s="1"/>
  <c r="BO142" i="12"/>
  <c r="BP139" i="12"/>
  <c r="BR135" i="12"/>
  <c r="BO133" i="12"/>
  <c r="BR131" i="12"/>
  <c r="BB129" i="12"/>
  <c r="AU129" i="12" s="1"/>
  <c r="BO127" i="12"/>
  <c r="BP123" i="12"/>
  <c r="BR122" i="12"/>
  <c r="AZ121" i="12"/>
  <c r="BP116" i="12"/>
  <c r="BB114" i="12"/>
  <c r="AU114" i="12" s="1"/>
  <c r="BJ112" i="12"/>
  <c r="BP111" i="12"/>
  <c r="BR110" i="12"/>
  <c r="BO108" i="12"/>
  <c r="BR107" i="12"/>
  <c r="BP102" i="12"/>
  <c r="BB101" i="12"/>
  <c r="AU101" i="12" s="1"/>
  <c r="BP99" i="12"/>
  <c r="BR98" i="12"/>
  <c r="BP96" i="12"/>
  <c r="BR95" i="12"/>
  <c r="BB94" i="12"/>
  <c r="AU94" i="12" s="1"/>
  <c r="BR92" i="12"/>
  <c r="BB90" i="12"/>
  <c r="AU90" i="12" s="1"/>
  <c r="BP88" i="12"/>
  <c r="BJ87" i="12"/>
  <c r="BO86" i="12"/>
  <c r="BR85" i="12"/>
  <c r="BO84" i="12"/>
  <c r="BB83" i="12"/>
  <c r="AU83" i="12" s="1"/>
  <c r="BB81" i="12"/>
  <c r="AU81" i="12" s="1"/>
  <c r="BJ80" i="12"/>
  <c r="BB79" i="12"/>
  <c r="AU79" i="12" s="1"/>
  <c r="BO77" i="12"/>
  <c r="BR76" i="12"/>
  <c r="BO74" i="12"/>
  <c r="BR73" i="12"/>
  <c r="BJ72" i="12"/>
  <c r="BO71" i="12"/>
  <c r="BB70" i="12"/>
  <c r="AU70" i="12" s="1"/>
  <c r="BP66" i="12"/>
  <c r="BB65" i="12"/>
  <c r="AU65" i="12" s="1"/>
  <c r="BO64" i="12"/>
  <c r="BB62" i="12"/>
  <c r="AU62" i="12" s="1"/>
  <c r="BB60" i="12"/>
  <c r="AU60" i="12" s="1"/>
  <c r="BB58" i="12"/>
  <c r="AU58" i="12" s="1"/>
  <c r="BP56" i="12"/>
  <c r="BR55" i="12"/>
  <c r="BO54" i="12"/>
  <c r="BR53" i="12"/>
  <c r="BB53" i="12"/>
  <c r="AU53" i="12" s="1"/>
  <c r="BP51" i="12"/>
  <c r="BR50" i="12"/>
  <c r="BB47" i="12"/>
  <c r="AU47" i="12" s="1"/>
  <c r="BO43" i="12"/>
  <c r="BR42" i="12"/>
  <c r="BP41" i="12"/>
  <c r="BR40" i="12"/>
  <c r="BP38" i="12"/>
  <c r="BR37" i="12"/>
  <c r="BB37" i="12"/>
  <c r="AU37" i="12" s="1"/>
  <c r="BP35" i="12"/>
  <c r="BO30" i="12"/>
  <c r="BB28" i="12"/>
  <c r="AU28" i="12" s="1"/>
  <c r="BP26" i="12"/>
  <c r="BB25" i="12"/>
  <c r="AU25" i="12" s="1"/>
  <c r="BR23" i="12"/>
  <c r="BO21" i="12"/>
  <c r="BR20" i="12"/>
  <c r="BJ278" i="12"/>
  <c r="BB252" i="12"/>
  <c r="AU252" i="12" s="1"/>
  <c r="BO247" i="12"/>
  <c r="BP235" i="12"/>
  <c r="BR212" i="12"/>
  <c r="BP190" i="12"/>
  <c r="BO186" i="12"/>
  <c r="BO178" i="12"/>
  <c r="BR174" i="12"/>
  <c r="BR173" i="12"/>
  <c r="BB171" i="12"/>
  <c r="AU171" i="12" s="1"/>
  <c r="BP162" i="12"/>
  <c r="BO161" i="12"/>
  <c r="BB156" i="12"/>
  <c r="AU156" i="12" s="1"/>
  <c r="BB153" i="12"/>
  <c r="AU153" i="12" s="1"/>
  <c r="BR148" i="12"/>
  <c r="BP143" i="12"/>
  <c r="BJ140" i="12"/>
  <c r="BR133" i="12"/>
  <c r="BP132" i="12"/>
  <c r="BB130" i="12"/>
  <c r="AU130" i="12" s="1"/>
  <c r="BO124" i="12"/>
  <c r="BR116" i="12"/>
  <c r="BB113" i="12"/>
  <c r="AU113" i="12" s="1"/>
  <c r="BR104" i="12"/>
  <c r="BR102" i="12"/>
  <c r="BR101" i="12"/>
  <c r="BR86" i="12"/>
  <c r="BP82" i="12"/>
  <c r="BP80" i="12"/>
  <c r="BP79" i="12"/>
  <c r="BJ76" i="12"/>
  <c r="BO75" i="12"/>
  <c r="BO70" i="12"/>
  <c r="BP69" i="12"/>
  <c r="BJ68" i="12"/>
  <c r="BO66" i="12"/>
  <c r="BB64" i="12"/>
  <c r="AU64" i="12" s="1"/>
  <c r="BR61" i="12"/>
  <c r="BO60" i="12"/>
  <c r="BO57" i="12"/>
  <c r="BB50" i="12"/>
  <c r="AU50" i="12" s="1"/>
  <c r="BB49" i="12"/>
  <c r="AU49" i="12" s="1"/>
  <c r="BJ48" i="12"/>
  <c r="BR47" i="12"/>
  <c r="BO45" i="12"/>
  <c r="BR44" i="12"/>
  <c r="BB39" i="12"/>
  <c r="AU39" i="12" s="1"/>
  <c r="BJ38" i="12"/>
  <c r="BO33" i="12"/>
  <c r="BR32" i="12"/>
  <c r="BP29" i="12"/>
  <c r="BB27" i="12"/>
  <c r="AU27" i="12" s="1"/>
  <c r="BR24" i="12"/>
  <c r="BB24" i="12"/>
  <c r="AU24" i="12" s="1"/>
  <c r="BO22" i="12"/>
  <c r="BO16" i="12"/>
  <c r="BJ14" i="12"/>
  <c r="BB12" i="12"/>
  <c r="AU12" i="12" s="1"/>
  <c r="BB10" i="12"/>
  <c r="AU10" i="12" s="1"/>
  <c r="P372" i="12"/>
  <c r="I372" i="12" s="1"/>
  <c r="AC368" i="12"/>
  <c r="AD366" i="12"/>
  <c r="AC365" i="12"/>
  <c r="P363" i="12"/>
  <c r="I363" i="12" s="1"/>
  <c r="L361" i="12"/>
  <c r="AF358" i="12"/>
  <c r="P358" i="12"/>
  <c r="I358" i="12" s="1"/>
  <c r="AD355" i="12"/>
  <c r="AD353" i="12"/>
  <c r="L353" i="12"/>
  <c r="P351" i="12"/>
  <c r="I351" i="12" s="1"/>
  <c r="AC350" i="12"/>
  <c r="L350" i="12"/>
  <c r="AD348" i="12"/>
  <c r="P348" i="12"/>
  <c r="I348" i="12" s="1"/>
  <c r="AD347" i="12"/>
  <c r="X346" i="12"/>
  <c r="AD345" i="12"/>
  <c r="P345" i="12"/>
  <c r="I345" i="12" s="1"/>
  <c r="AC344" i="12"/>
  <c r="L342" i="12"/>
  <c r="X341" i="12"/>
  <c r="L340" i="12"/>
  <c r="AC337" i="12"/>
  <c r="L336" i="12"/>
  <c r="X333" i="12"/>
  <c r="AD331" i="12"/>
  <c r="AF330" i="12"/>
  <c r="AD329" i="12"/>
  <c r="L329" i="12"/>
  <c r="L327" i="12"/>
  <c r="AF325" i="12"/>
  <c r="L325" i="12"/>
  <c r="AC322" i="12"/>
  <c r="AF321" i="12"/>
  <c r="L321" i="12"/>
  <c r="AD318" i="12"/>
  <c r="N318" i="12"/>
  <c r="AF316" i="12"/>
  <c r="AZ288" i="12"/>
  <c r="BR248" i="12"/>
  <c r="BO235" i="12"/>
  <c r="AZ234" i="12"/>
  <c r="BP225" i="12"/>
  <c r="BO220" i="12"/>
  <c r="BR218" i="12"/>
  <c r="BB217" i="12"/>
  <c r="AU217" i="12" s="1"/>
  <c r="BO199" i="12"/>
  <c r="BO195" i="12"/>
  <c r="BR192" i="12"/>
  <c r="BO183" i="12"/>
  <c r="BO181" i="12"/>
  <c r="BJ177" i="12"/>
  <c r="BO168" i="12"/>
  <c r="BO167" i="12"/>
  <c r="BP165" i="12"/>
  <c r="BP164" i="12"/>
  <c r="BR151" i="12"/>
  <c r="BR146" i="12"/>
  <c r="BO144" i="12"/>
  <c r="BR138" i="12"/>
  <c r="BR127" i="12"/>
  <c r="BO126" i="12"/>
  <c r="BR119" i="12"/>
  <c r="BB115" i="12"/>
  <c r="AU115" i="12" s="1"/>
  <c r="BO111" i="12"/>
  <c r="BB110" i="12"/>
  <c r="AU110" i="12" s="1"/>
  <c r="BB109" i="12"/>
  <c r="AU109" i="12" s="1"/>
  <c r="BR105" i="12"/>
  <c r="BP100" i="12"/>
  <c r="BO99" i="12"/>
  <c r="BB98" i="12"/>
  <c r="AU98" i="12" s="1"/>
  <c r="BB97" i="12"/>
  <c r="AU97" i="12" s="1"/>
  <c r="BP91" i="12"/>
  <c r="BP90" i="12"/>
  <c r="BR88" i="12"/>
  <c r="BR87" i="12"/>
  <c r="BP84" i="12"/>
  <c r="BO82" i="12"/>
  <c r="BO80" i="12"/>
  <c r="BP77" i="12"/>
  <c r="BB71" i="12"/>
  <c r="AU71" i="12" s="1"/>
  <c r="BO69" i="12"/>
  <c r="BB68" i="12"/>
  <c r="AU68" i="12" s="1"/>
  <c r="BR65" i="12"/>
  <c r="BP62" i="12"/>
  <c r="BB61" i="12"/>
  <c r="AU61" i="12" s="1"/>
  <c r="BP59" i="12"/>
  <c r="BJ58" i="12"/>
  <c r="BO56" i="12"/>
  <c r="BP55" i="12"/>
  <c r="BB54" i="12"/>
  <c r="AU54" i="12" s="1"/>
  <c r="BP52" i="12"/>
  <c r="BR51" i="12"/>
  <c r="BB46" i="12"/>
  <c r="AU46" i="12" s="1"/>
  <c r="BR43" i="12"/>
  <c r="BO41" i="12"/>
  <c r="BP40" i="12"/>
  <c r="BR39" i="12"/>
  <c r="BB38" i="12"/>
  <c r="AU38" i="12" s="1"/>
  <c r="BJ37" i="12"/>
  <c r="BP36" i="12"/>
  <c r="BR35" i="12"/>
  <c r="BB31" i="12"/>
  <c r="AU31" i="12" s="1"/>
  <c r="BO29" i="12"/>
  <c r="BR28" i="12"/>
  <c r="BP25" i="12"/>
  <c r="BB23" i="12"/>
  <c r="AU23" i="12" s="1"/>
  <c r="BP21" i="12"/>
  <c r="BB19" i="12"/>
  <c r="AU19" i="12" s="1"/>
  <c r="BR17" i="12"/>
  <c r="BB17" i="12"/>
  <c r="AU17" i="12" s="1"/>
  <c r="BB14" i="12"/>
  <c r="AU14" i="12" s="1"/>
  <c r="BJ13" i="12"/>
  <c r="BP12" i="12"/>
  <c r="BP10" i="12"/>
  <c r="BP8" i="12"/>
  <c r="AF372" i="12"/>
  <c r="L372" i="12"/>
  <c r="X371" i="12"/>
  <c r="AD370" i="12"/>
  <c r="P369" i="12"/>
  <c r="I369" i="12" s="1"/>
  <c r="AF367" i="12"/>
  <c r="AC366" i="12"/>
  <c r="P366" i="12"/>
  <c r="I366" i="12" s="1"/>
  <c r="AD363" i="12"/>
  <c r="L363" i="12"/>
  <c r="BR335" i="12"/>
  <c r="BB289" i="12"/>
  <c r="AU289" i="12" s="1"/>
  <c r="BP286" i="12"/>
  <c r="BP255" i="12"/>
  <c r="BR229" i="12"/>
  <c r="BB224" i="12"/>
  <c r="AU224" i="12" s="1"/>
  <c r="BO196" i="12"/>
  <c r="BO174" i="12"/>
  <c r="BB172" i="12"/>
  <c r="AU172" i="12" s="1"/>
  <c r="BO165" i="12"/>
  <c r="BR154" i="12"/>
  <c r="BR149" i="12"/>
  <c r="BP148" i="12"/>
  <c r="BO147" i="12"/>
  <c r="BR141" i="12"/>
  <c r="BR136" i="12"/>
  <c r="BO134" i="12"/>
  <c r="BP133" i="12"/>
  <c r="BB132" i="12"/>
  <c r="AU132" i="12" s="1"/>
  <c r="BR121" i="12"/>
  <c r="BO117" i="12"/>
  <c r="BP104" i="12"/>
  <c r="BO103" i="12"/>
  <c r="BO102" i="12"/>
  <c r="BO100" i="12"/>
  <c r="AZ98" i="12"/>
  <c r="BP93" i="12"/>
  <c r="BO91" i="12"/>
  <c r="BP86" i="12"/>
  <c r="BJ85" i="12"/>
  <c r="BO81" i="12"/>
  <c r="BP78" i="12"/>
  <c r="BB76" i="12"/>
  <c r="AU76" i="12" s="1"/>
  <c r="BJ75" i="12"/>
  <c r="BR71" i="12"/>
  <c r="BB67" i="12"/>
  <c r="AU67" i="12" s="1"/>
  <c r="BO62" i="12"/>
  <c r="BP61" i="12"/>
  <c r="BJ60" i="12"/>
  <c r="BO59" i="12"/>
  <c r="BR58" i="12"/>
  <c r="BO55" i="12"/>
  <c r="BO52" i="12"/>
  <c r="BP47" i="12"/>
  <c r="BR46" i="12"/>
  <c r="BJ45" i="12"/>
  <c r="BP44" i="12"/>
  <c r="BO40" i="12"/>
  <c r="BO36" i="12"/>
  <c r="BB34" i="12"/>
  <c r="AU34" i="12" s="1"/>
  <c r="BJ33" i="12"/>
  <c r="BP32" i="12"/>
  <c r="BR31" i="12"/>
  <c r="BB30" i="12"/>
  <c r="AU30" i="12" s="1"/>
  <c r="BR27" i="12"/>
  <c r="BO25" i="12"/>
  <c r="BP24" i="12"/>
  <c r="BJ22" i="12"/>
  <c r="BP20" i="12"/>
  <c r="BR19" i="12"/>
  <c r="BO12" i="12"/>
  <c r="BO329" i="12"/>
  <c r="BR262" i="12"/>
  <c r="BP234" i="12"/>
  <c r="BB233" i="12"/>
  <c r="AU233" i="12" s="1"/>
  <c r="BR231" i="12"/>
  <c r="BO211" i="12"/>
  <c r="BB201" i="12"/>
  <c r="AU201" i="12" s="1"/>
  <c r="BR195" i="12"/>
  <c r="BP185" i="12"/>
  <c r="BR182" i="12"/>
  <c r="BR181" i="12"/>
  <c r="BP180" i="12"/>
  <c r="BP178" i="12"/>
  <c r="BO177" i="12"/>
  <c r="BJ171" i="12"/>
  <c r="BB170" i="12"/>
  <c r="AU170" i="12" s="1"/>
  <c r="BR167" i="12"/>
  <c r="BO166" i="12"/>
  <c r="BR164" i="12"/>
  <c r="BP160" i="12"/>
  <c r="BJ158" i="12"/>
  <c r="BB157" i="12"/>
  <c r="AU157" i="12" s="1"/>
  <c r="BB151" i="12"/>
  <c r="AU151" i="12" s="1"/>
  <c r="BB150" i="12"/>
  <c r="AU150" i="12" s="1"/>
  <c r="BB141" i="12"/>
  <c r="AU141" i="12" s="1"/>
  <c r="BB138" i="12"/>
  <c r="AU138" i="12" s="1"/>
  <c r="BB137" i="12"/>
  <c r="AU137" i="12" s="1"/>
  <c r="BB131" i="12"/>
  <c r="AU131" i="12" s="1"/>
  <c r="BR126" i="12"/>
  <c r="BR125" i="12"/>
  <c r="BP124" i="12"/>
  <c r="BO123" i="12"/>
  <c r="BB119" i="12"/>
  <c r="AU119" i="12" s="1"/>
  <c r="BP115" i="12"/>
  <c r="BR111" i="12"/>
  <c r="BR99" i="12"/>
  <c r="BO97" i="12"/>
  <c r="BR90" i="12"/>
  <c r="BR84" i="12"/>
  <c r="BR83" i="12"/>
  <c r="BR77" i="12"/>
  <c r="BP75" i="12"/>
  <c r="AZ73" i="12"/>
  <c r="BP70" i="12"/>
  <c r="BO67" i="12"/>
  <c r="AZ65" i="12"/>
  <c r="BO63" i="12"/>
  <c r="BR62" i="12"/>
  <c r="BP60" i="12"/>
  <c r="BR59" i="12"/>
  <c r="BP57" i="12"/>
  <c r="BR56" i="12"/>
  <c r="BB55" i="12"/>
  <c r="AU55" i="12" s="1"/>
  <c r="BO53" i="12"/>
  <c r="BR52" i="12"/>
  <c r="BP45" i="12"/>
  <c r="BB43" i="12"/>
  <c r="AU43" i="12" s="1"/>
  <c r="BR41" i="12"/>
  <c r="BO37" i="12"/>
  <c r="BR36" i="12"/>
  <c r="BB35" i="12"/>
  <c r="AU35" i="12" s="1"/>
  <c r="BP33" i="12"/>
  <c r="BP30" i="12"/>
  <c r="BJ27" i="12"/>
  <c r="BR25" i="12"/>
  <c r="BP22" i="12"/>
  <c r="BR21" i="12"/>
  <c r="BB20" i="12"/>
  <c r="AU20" i="12" s="1"/>
  <c r="BO18" i="12"/>
  <c r="BP16" i="12"/>
  <c r="BO13" i="12"/>
  <c r="BR12" i="12"/>
  <c r="BO11" i="12"/>
  <c r="BR10" i="12"/>
  <c r="BO9" i="12"/>
  <c r="BR8" i="12"/>
  <c r="AC371" i="12"/>
  <c r="AF370" i="12"/>
  <c r="L370" i="12"/>
  <c r="AD368" i="12"/>
  <c r="AD365" i="12"/>
  <c r="L365" i="12"/>
  <c r="AF363" i="12"/>
  <c r="AC362" i="12"/>
  <c r="AF361" i="12"/>
  <c r="P361" i="12"/>
  <c r="I361" i="12" s="1"/>
  <c r="AF359" i="12"/>
  <c r="AC357" i="12"/>
  <c r="L357" i="12"/>
  <c r="X356" i="12"/>
  <c r="L355" i="12"/>
  <c r="X354" i="12"/>
  <c r="N353" i="12"/>
  <c r="AF351" i="12"/>
  <c r="AD350" i="12"/>
  <c r="M350" i="12"/>
  <c r="L347" i="12"/>
  <c r="AD344" i="12"/>
  <c r="L344" i="12"/>
  <c r="AF342" i="12"/>
  <c r="P342" i="12"/>
  <c r="I342" i="12" s="1"/>
  <c r="AF340" i="12"/>
  <c r="M340" i="12"/>
  <c r="AF338" i="12"/>
  <c r="AD337" i="12"/>
  <c r="AF336" i="12"/>
  <c r="P336" i="12"/>
  <c r="I336" i="12" s="1"/>
  <c r="AF334" i="12"/>
  <c r="L334" i="12"/>
  <c r="AF332" i="12"/>
  <c r="P329" i="12"/>
  <c r="I329" i="12" s="1"/>
  <c r="AF327" i="12"/>
  <c r="M327" i="12"/>
  <c r="P325" i="12"/>
  <c r="I325" i="12" s="1"/>
  <c r="L324" i="12"/>
  <c r="X323" i="12"/>
  <c r="AD322" i="12"/>
  <c r="P321" i="12"/>
  <c r="I321" i="12" s="1"/>
  <c r="AF319" i="12"/>
  <c r="P318" i="12"/>
  <c r="I318" i="12" s="1"/>
  <c r="AC317" i="12"/>
  <c r="BJ222" i="12"/>
  <c r="BR210" i="12"/>
  <c r="BO209" i="12"/>
  <c r="BB180" i="12"/>
  <c r="AU180" i="12" s="1"/>
  <c r="BB173" i="12"/>
  <c r="AU173" i="12" s="1"/>
  <c r="BB162" i="12"/>
  <c r="AU162" i="12" s="1"/>
  <c r="BR160" i="12"/>
  <c r="BJ155" i="12"/>
  <c r="BP152" i="12"/>
  <c r="BB148" i="12"/>
  <c r="AU148" i="12" s="1"/>
  <c r="BP140" i="12"/>
  <c r="BO139" i="12"/>
  <c r="BR132" i="12"/>
  <c r="BO129" i="12"/>
  <c r="BJ122" i="12"/>
  <c r="BB106" i="12"/>
  <c r="AU106" i="12" s="1"/>
  <c r="BB102" i="12"/>
  <c r="AU102" i="12" s="1"/>
  <c r="BO96" i="12"/>
  <c r="BJ90" i="12"/>
  <c r="BJ89" i="12"/>
  <c r="BP74" i="12"/>
  <c r="BP68" i="12"/>
  <c r="BB57" i="12"/>
  <c r="AU57" i="12" s="1"/>
  <c r="BJ50" i="12"/>
  <c r="BR45" i="12"/>
  <c r="BJ41" i="12"/>
  <c r="BB40" i="12"/>
  <c r="AU40" i="12" s="1"/>
  <c r="BO35" i="12"/>
  <c r="BP34" i="12"/>
  <c r="BR29" i="12"/>
  <c r="BO26" i="12"/>
  <c r="BJ25" i="12"/>
  <c r="BP19" i="12"/>
  <c r="BP17" i="12"/>
  <c r="BB11" i="12"/>
  <c r="AU11" i="12" s="1"/>
  <c r="P371" i="12"/>
  <c r="I371" i="12" s="1"/>
  <c r="AC369" i="12"/>
  <c r="AD367" i="12"/>
  <c r="AF366" i="12"/>
  <c r="P365" i="12"/>
  <c r="I365" i="12" s="1"/>
  <c r="AC363" i="12"/>
  <c r="L359" i="12"/>
  <c r="AF356" i="12"/>
  <c r="AC353" i="12"/>
  <c r="AF352" i="12"/>
  <c r="L352" i="12"/>
  <c r="AF349" i="12"/>
  <c r="P346" i="12"/>
  <c r="I346" i="12" s="1"/>
  <c r="X345" i="12"/>
  <c r="AF344" i="12"/>
  <c r="AD342" i="12"/>
  <c r="AF341" i="12"/>
  <c r="L341" i="12"/>
  <c r="AD338" i="12"/>
  <c r="AC334" i="12"/>
  <c r="L333" i="12"/>
  <c r="L330" i="12"/>
  <c r="AC328" i="12"/>
  <c r="AD325" i="12"/>
  <c r="AC323" i="12"/>
  <c r="AD321" i="12"/>
  <c r="X319" i="12"/>
  <c r="AC318" i="12"/>
  <c r="P317" i="12"/>
  <c r="I317" i="12" s="1"/>
  <c r="AC314" i="12"/>
  <c r="AF313" i="12"/>
  <c r="AD312" i="12"/>
  <c r="AD310" i="12"/>
  <c r="L310" i="12"/>
  <c r="X309" i="12"/>
  <c r="AF308" i="12"/>
  <c r="P308" i="12"/>
  <c r="I308" i="12" s="1"/>
  <c r="AF306" i="12"/>
  <c r="P306" i="12"/>
  <c r="I306" i="12" s="1"/>
  <c r="AC303" i="12"/>
  <c r="AF301" i="12"/>
  <c r="P301" i="12"/>
  <c r="I301" i="12" s="1"/>
  <c r="L300" i="12"/>
  <c r="X299" i="12"/>
  <c r="AD297" i="12"/>
  <c r="AF296" i="12"/>
  <c r="P296" i="12"/>
  <c r="I296" i="12" s="1"/>
  <c r="P295" i="12"/>
  <c r="I295" i="12" s="1"/>
  <c r="P293" i="12"/>
  <c r="I293" i="12" s="1"/>
  <c r="AD290" i="12"/>
  <c r="L290" i="12"/>
  <c r="AD287" i="12"/>
  <c r="AD286" i="12"/>
  <c r="P286" i="12"/>
  <c r="I286" i="12" s="1"/>
  <c r="AC285" i="12"/>
  <c r="L285" i="12"/>
  <c r="AD282" i="12"/>
  <c r="M282" i="12"/>
  <c r="P280" i="12"/>
  <c r="I280" i="12" s="1"/>
  <c r="M277" i="12"/>
  <c r="P275" i="12"/>
  <c r="I275" i="12" s="1"/>
  <c r="AC274" i="12"/>
  <c r="P274" i="12"/>
  <c r="I274" i="12" s="1"/>
  <c r="AC273" i="12"/>
  <c r="AF272" i="12"/>
  <c r="AD270" i="12"/>
  <c r="P268" i="12"/>
  <c r="I268" i="12" s="1"/>
  <c r="AC267" i="12"/>
  <c r="L265" i="12"/>
  <c r="AD263" i="12"/>
  <c r="P263" i="12"/>
  <c r="I263" i="12" s="1"/>
  <c r="AC262" i="12"/>
  <c r="AD260" i="12"/>
  <c r="AC258" i="12"/>
  <c r="P257" i="12"/>
  <c r="I257" i="12" s="1"/>
  <c r="L254" i="12"/>
  <c r="AD251" i="12"/>
  <c r="X250" i="12"/>
  <c r="AF249" i="12"/>
  <c r="M249" i="12"/>
  <c r="BP326" i="12"/>
  <c r="BJ233" i="12"/>
  <c r="BO205" i="12"/>
  <c r="BP188" i="12"/>
  <c r="BR185" i="12"/>
  <c r="BB174" i="12"/>
  <c r="AU174" i="12" s="1"/>
  <c r="BR166" i="12"/>
  <c r="BR157" i="12"/>
  <c r="AZ148" i="12"/>
  <c r="BO140" i="12"/>
  <c r="BJ135" i="12"/>
  <c r="BB134" i="12"/>
  <c r="AU134" i="12" s="1"/>
  <c r="BR130" i="12"/>
  <c r="BP119" i="12"/>
  <c r="BP108" i="12"/>
  <c r="BB85" i="12"/>
  <c r="AU85" i="12" s="1"/>
  <c r="BO68" i="12"/>
  <c r="BB66" i="12"/>
  <c r="AU66" i="12" s="1"/>
  <c r="BO61" i="12"/>
  <c r="BP53" i="12"/>
  <c r="BJ52" i="12"/>
  <c r="BB51" i="12"/>
  <c r="AU51" i="12" s="1"/>
  <c r="BR48" i="12"/>
  <c r="BO44" i="12"/>
  <c r="BO34" i="12"/>
  <c r="BB33" i="12"/>
  <c r="AU33" i="12" s="1"/>
  <c r="BB32" i="12"/>
  <c r="AU32" i="12" s="1"/>
  <c r="BP27" i="12"/>
  <c r="BR22" i="12"/>
  <c r="BO20" i="12"/>
  <c r="BO19" i="12"/>
  <c r="BO17" i="12"/>
  <c r="BP14" i="12"/>
  <c r="BB13" i="12"/>
  <c r="AU13" i="12" s="1"/>
  <c r="BB9" i="12"/>
  <c r="AU9" i="12" s="1"/>
  <c r="X372" i="12"/>
  <c r="N371" i="12"/>
  <c r="AC367" i="12"/>
  <c r="M365" i="12"/>
  <c r="AD362" i="12"/>
  <c r="P360" i="12"/>
  <c r="I360" i="12" s="1"/>
  <c r="L358" i="12"/>
  <c r="P355" i="12"/>
  <c r="I355" i="12" s="1"/>
  <c r="X351" i="12"/>
  <c r="AC347" i="12"/>
  <c r="AF346" i="12"/>
  <c r="L346" i="12"/>
  <c r="X343" i="12"/>
  <c r="AC342" i="12"/>
  <c r="P340" i="12"/>
  <c r="I340" i="12" s="1"/>
  <c r="AC338" i="12"/>
  <c r="P335" i="12"/>
  <c r="I335" i="12" s="1"/>
  <c r="AD333" i="12"/>
  <c r="AC331" i="12"/>
  <c r="AD330" i="12"/>
  <c r="X326" i="12"/>
  <c r="AC325" i="12"/>
  <c r="AD324" i="12"/>
  <c r="P324" i="12"/>
  <c r="I324" i="12" s="1"/>
  <c r="AC321" i="12"/>
  <c r="AD320" i="12"/>
  <c r="P319" i="12"/>
  <c r="I319" i="12" s="1"/>
  <c r="AF317" i="12"/>
  <c r="L317" i="12"/>
  <c r="P315" i="12"/>
  <c r="I315" i="12" s="1"/>
  <c r="P313" i="12"/>
  <c r="I313" i="12" s="1"/>
  <c r="AC312" i="12"/>
  <c r="AF311" i="12"/>
  <c r="P311" i="12"/>
  <c r="I311" i="12" s="1"/>
  <c r="AC310" i="12"/>
  <c r="L308" i="12"/>
  <c r="X307" i="12"/>
  <c r="L306" i="12"/>
  <c r="X305" i="12"/>
  <c r="AD304" i="12"/>
  <c r="P304" i="12"/>
  <c r="I304" i="12" s="1"/>
  <c r="AF302" i="12"/>
  <c r="L301" i="12"/>
  <c r="BJ308" i="12"/>
  <c r="BP273" i="12"/>
  <c r="BO255" i="12"/>
  <c r="BO240" i="12"/>
  <c r="BP210" i="12"/>
  <c r="AZ197" i="12"/>
  <c r="BR189" i="12"/>
  <c r="BO188" i="12"/>
  <c r="BR175" i="12"/>
  <c r="BR172" i="12"/>
  <c r="BO169" i="12"/>
  <c r="BJ168" i="12"/>
  <c r="BB164" i="12"/>
  <c r="AU164" i="12" s="1"/>
  <c r="BJ156" i="12"/>
  <c r="BP153" i="12"/>
  <c r="BP149" i="12"/>
  <c r="BP141" i="12"/>
  <c r="BP136" i="12"/>
  <c r="BP120" i="12"/>
  <c r="BB118" i="12"/>
  <c r="AU118" i="12" s="1"/>
  <c r="BP113" i="12"/>
  <c r="BJ103" i="12"/>
  <c r="BP97" i="12"/>
  <c r="BO93" i="12"/>
  <c r="BJ81" i="12"/>
  <c r="BR79" i="12"/>
  <c r="BP71" i="12"/>
  <c r="BR63" i="12"/>
  <c r="BB59" i="12"/>
  <c r="AU59" i="12" s="1"/>
  <c r="BR54" i="12"/>
  <c r="BB42" i="12"/>
  <c r="AU42" i="12" s="1"/>
  <c r="BB41" i="12"/>
  <c r="AU41" i="12" s="1"/>
  <c r="BP37" i="12"/>
  <c r="BR30" i="12"/>
  <c r="BP28" i="12"/>
  <c r="BO27" i="12"/>
  <c r="BB26" i="12"/>
  <c r="AU26" i="12" s="1"/>
  <c r="BJ21" i="12"/>
  <c r="BO14" i="12"/>
  <c r="BB8" i="12"/>
  <c r="AU8" i="12" s="1"/>
  <c r="L371" i="12"/>
  <c r="P370" i="12"/>
  <c r="I370" i="12" s="1"/>
  <c r="L369" i="12"/>
  <c r="AF365" i="12"/>
  <c r="AD361" i="12"/>
  <c r="AF360" i="12"/>
  <c r="L360" i="12"/>
  <c r="AD356" i="12"/>
  <c r="AF355" i="12"/>
  <c r="P354" i="12"/>
  <c r="I354" i="12" s="1"/>
  <c r="AD352" i="12"/>
  <c r="M351" i="12"/>
  <c r="X350" i="12"/>
  <c r="AD349" i="12"/>
  <c r="AF348" i="12"/>
  <c r="N348" i="12"/>
  <c r="AF343" i="12"/>
  <c r="AD341" i="12"/>
  <c r="AF337" i="12"/>
  <c r="M335" i="12"/>
  <c r="X334" i="12"/>
  <c r="AC333" i="12"/>
  <c r="P332" i="12"/>
  <c r="I332" i="12" s="1"/>
  <c r="AC330" i="12"/>
  <c r="AD327" i="12"/>
  <c r="AF326" i="12"/>
  <c r="AC324" i="12"/>
  <c r="N324" i="12"/>
  <c r="P323" i="12"/>
  <c r="I323" i="12" s="1"/>
  <c r="AC320" i="12"/>
  <c r="M319" i="12"/>
  <c r="AF315" i="12"/>
  <c r="L315" i="12"/>
  <c r="AD313" i="12"/>
  <c r="M313" i="12"/>
  <c r="M311" i="12"/>
  <c r="AD308" i="12"/>
  <c r="AD306" i="12"/>
  <c r="AC304" i="12"/>
  <c r="L304" i="12"/>
  <c r="BP261" i="12"/>
  <c r="BR249" i="12"/>
  <c r="BP204" i="12"/>
  <c r="BJ201" i="12"/>
  <c r="BB192" i="12"/>
  <c r="AU192" i="12" s="1"/>
  <c r="BR184" i="12"/>
  <c r="BR177" i="12"/>
  <c r="BO155" i="12"/>
  <c r="BR152" i="12"/>
  <c r="BB145" i="12"/>
  <c r="AU145" i="12" s="1"/>
  <c r="BR139" i="12"/>
  <c r="BP128" i="12"/>
  <c r="BB121" i="12"/>
  <c r="AU121" i="12" s="1"/>
  <c r="BO112" i="12"/>
  <c r="BJ106" i="12"/>
  <c r="BR96" i="12"/>
  <c r="BO89" i="12"/>
  <c r="BB88" i="12"/>
  <c r="AU88" i="12" s="1"/>
  <c r="AZ84" i="12"/>
  <c r="BJ79" i="12"/>
  <c r="BR74" i="12"/>
  <c r="BB72" i="12"/>
  <c r="AU72" i="12" s="1"/>
  <c r="BR68" i="12"/>
  <c r="BP65" i="12"/>
  <c r="BP64" i="12"/>
  <c r="BB63" i="12"/>
  <c r="AU63" i="12" s="1"/>
  <c r="BP58" i="12"/>
  <c r="BO51" i="12"/>
  <c r="BO50" i="12"/>
  <c r="BO49" i="12"/>
  <c r="BP42" i="12"/>
  <c r="BO39" i="12"/>
  <c r="BR34" i="12"/>
  <c r="BO32" i="12"/>
  <c r="BO31" i="12"/>
  <c r="BR26" i="12"/>
  <c r="BP18" i="12"/>
  <c r="BR16" i="12"/>
  <c r="BP11" i="12"/>
  <c r="BP9" i="12"/>
  <c r="BO8" i="12"/>
  <c r="AD372" i="12"/>
  <c r="AD371" i="12"/>
  <c r="AC370" i="12"/>
  <c r="AD364" i="12"/>
  <c r="L362" i="12"/>
  <c r="AD359" i="12"/>
  <c r="P359" i="12"/>
  <c r="I359" i="12" s="1"/>
  <c r="AD357" i="12"/>
  <c r="P356" i="12"/>
  <c r="I356" i="12" s="1"/>
  <c r="AD354" i="12"/>
  <c r="AF353" i="12"/>
  <c r="AF350" i="12"/>
  <c r="P349" i="12"/>
  <c r="I349" i="12" s="1"/>
  <c r="N347" i="12"/>
  <c r="AC345" i="12"/>
  <c r="AD339" i="12"/>
  <c r="P338" i="12"/>
  <c r="I338" i="12" s="1"/>
  <c r="P337" i="12"/>
  <c r="I337" i="12" s="1"/>
  <c r="AC335" i="12"/>
  <c r="P333" i="12"/>
  <c r="I333" i="12" s="1"/>
  <c r="L328" i="12"/>
  <c r="X324" i="12"/>
  <c r="AF322" i="12"/>
  <c r="P320" i="12"/>
  <c r="I320" i="12" s="1"/>
  <c r="AF318" i="12"/>
  <c r="L318" i="12"/>
  <c r="AC316" i="12"/>
  <c r="P316" i="12"/>
  <c r="I316" i="12" s="1"/>
  <c r="X313" i="12"/>
  <c r="AF312" i="12"/>
  <c r="L312" i="12"/>
  <c r="AF310" i="12"/>
  <c r="P310" i="12"/>
  <c r="I310" i="12" s="1"/>
  <c r="AC309" i="12"/>
  <c r="AD307" i="12"/>
  <c r="X306" i="12"/>
  <c r="AD305" i="12"/>
  <c r="L303" i="12"/>
  <c r="AD300" i="12"/>
  <c r="P300" i="12"/>
  <c r="I300" i="12" s="1"/>
  <c r="AC299" i="12"/>
  <c r="AF297" i="12"/>
  <c r="AD295" i="12"/>
  <c r="AD294" i="12"/>
  <c r="X293" i="12"/>
  <c r="AD292" i="12"/>
  <c r="X291" i="12"/>
  <c r="AF290" i="12"/>
  <c r="P290" i="12"/>
  <c r="I290" i="12" s="1"/>
  <c r="AC289" i="12"/>
  <c r="L289" i="12"/>
  <c r="AF287" i="12"/>
  <c r="AF286" i="12"/>
  <c r="P285" i="12"/>
  <c r="I285" i="12" s="1"/>
  <c r="AC284" i="12"/>
  <c r="N284" i="12"/>
  <c r="AF282" i="12"/>
  <c r="AD281" i="12"/>
  <c r="X280" i="12"/>
  <c r="AD279" i="12"/>
  <c r="L279" i="12"/>
  <c r="AD276" i="12"/>
  <c r="L276" i="12"/>
  <c r="P272" i="12"/>
  <c r="I272" i="12" s="1"/>
  <c r="AF270" i="12"/>
  <c r="P270" i="12"/>
  <c r="I270" i="12" s="1"/>
  <c r="L267" i="12"/>
  <c r="P265" i="12"/>
  <c r="I265" i="12" s="1"/>
  <c r="AC264" i="12"/>
  <c r="AF263" i="12"/>
  <c r="L262" i="12"/>
  <c r="X261" i="12"/>
  <c r="AF260" i="12"/>
  <c r="N260" i="12"/>
  <c r="L258" i="12"/>
  <c r="AD256" i="12"/>
  <c r="P254" i="12"/>
  <c r="I254" i="12" s="1"/>
  <c r="AC253" i="12"/>
  <c r="AF251" i="12"/>
  <c r="L251" i="12"/>
  <c r="AD248" i="12"/>
  <c r="BR295" i="12"/>
  <c r="AZ239" i="12"/>
  <c r="BJ221" i="12"/>
  <c r="BB191" i="12"/>
  <c r="AU191" i="12" s="1"/>
  <c r="BO189" i="12"/>
  <c r="BR161" i="12"/>
  <c r="BP127" i="12"/>
  <c r="BO105" i="12"/>
  <c r="BB95" i="12"/>
  <c r="AU95" i="12" s="1"/>
  <c r="BP89" i="12"/>
  <c r="BP67" i="12"/>
  <c r="BP54" i="12"/>
  <c r="BB48" i="12"/>
  <c r="AU48" i="12" s="1"/>
  <c r="BR33" i="12"/>
  <c r="BJ24" i="12"/>
  <c r="BP13" i="12"/>
  <c r="L343" i="12"/>
  <c r="AF339" i="12"/>
  <c r="AC336" i="12"/>
  <c r="P334" i="12"/>
  <c r="I334" i="12" s="1"/>
  <c r="M333" i="12"/>
  <c r="X331" i="12"/>
  <c r="X327" i="12"/>
  <c r="L323" i="12"/>
  <c r="AD319" i="12"/>
  <c r="AD316" i="12"/>
  <c r="L314" i="12"/>
  <c r="L313" i="12"/>
  <c r="L311" i="12"/>
  <c r="N310" i="12"/>
  <c r="M309" i="12"/>
  <c r="P307" i="12"/>
  <c r="I307" i="12" s="1"/>
  <c r="L305" i="12"/>
  <c r="AD301" i="12"/>
  <c r="M300" i="12"/>
  <c r="N299" i="12"/>
  <c r="AD291" i="12"/>
  <c r="L291" i="12"/>
  <c r="AF288" i="12"/>
  <c r="P288" i="12"/>
  <c r="I288" i="12" s="1"/>
  <c r="L286" i="12"/>
  <c r="X285" i="12"/>
  <c r="AD284" i="12"/>
  <c r="L284" i="12"/>
  <c r="AF281" i="12"/>
  <c r="AF278" i="12"/>
  <c r="M278" i="12"/>
  <c r="M275" i="12"/>
  <c r="L273" i="12"/>
  <c r="L272" i="12"/>
  <c r="L269" i="12"/>
  <c r="AD265" i="12"/>
  <c r="AF264" i="12"/>
  <c r="M263" i="12"/>
  <c r="AD261" i="12"/>
  <c r="P259" i="12"/>
  <c r="I259" i="12" s="1"/>
  <c r="X258" i="12"/>
  <c r="AD257" i="12"/>
  <c r="L253" i="12"/>
  <c r="AF250" i="12"/>
  <c r="AC249" i="12"/>
  <c r="L248" i="12"/>
  <c r="X246" i="12"/>
  <c r="P243" i="12"/>
  <c r="I243" i="12" s="1"/>
  <c r="AD241" i="12"/>
  <c r="AC239" i="12"/>
  <c r="X238" i="12"/>
  <c r="AF237" i="12"/>
  <c r="L237" i="12"/>
  <c r="AC234" i="12"/>
  <c r="P234" i="12"/>
  <c r="I234" i="12" s="1"/>
  <c r="P231" i="12"/>
  <c r="I231" i="12" s="1"/>
  <c r="AC230" i="12"/>
  <c r="L230" i="12"/>
  <c r="P228" i="12"/>
  <c r="I228" i="12" s="1"/>
  <c r="AC225" i="12"/>
  <c r="AD223" i="12"/>
  <c r="L223" i="12"/>
  <c r="AF221" i="12"/>
  <c r="P216" i="12"/>
  <c r="I216" i="12" s="1"/>
  <c r="AC213" i="12"/>
  <c r="L213" i="12"/>
  <c r="AF211" i="12"/>
  <c r="N211" i="12"/>
  <c r="AC210" i="12"/>
  <c r="AC208" i="12"/>
  <c r="L208" i="12"/>
  <c r="AF206" i="12"/>
  <c r="P206" i="12"/>
  <c r="I206" i="12" s="1"/>
  <c r="AC205" i="12"/>
  <c r="X204" i="12"/>
  <c r="AD203" i="12"/>
  <c r="AF201" i="12"/>
  <c r="AC200" i="12"/>
  <c r="AF199" i="12"/>
  <c r="AD198" i="12"/>
  <c r="AC195" i="12"/>
  <c r="L195" i="12"/>
  <c r="X194" i="12"/>
  <c r="AF193" i="12"/>
  <c r="AC192" i="12"/>
  <c r="AF191" i="12"/>
  <c r="AD190" i="12"/>
  <c r="L190" i="12"/>
  <c r="X189" i="12"/>
  <c r="AD188" i="12"/>
  <c r="P188" i="12"/>
  <c r="I188" i="12" s="1"/>
  <c r="AC185" i="12"/>
  <c r="AD183" i="12"/>
  <c r="AF181" i="12"/>
  <c r="AD180" i="12"/>
  <c r="AC177" i="12"/>
  <c r="L175" i="12"/>
  <c r="AC172" i="12"/>
  <c r="X170" i="12"/>
  <c r="AC169" i="12"/>
  <c r="AF168" i="12"/>
  <c r="L168" i="12"/>
  <c r="AC166" i="12"/>
  <c r="AF164" i="12"/>
  <c r="L164" i="12"/>
  <c r="X163" i="12"/>
  <c r="AF162" i="12"/>
  <c r="P162" i="12"/>
  <c r="I162" i="12" s="1"/>
  <c r="AD159" i="12"/>
  <c r="P158" i="12"/>
  <c r="I158" i="12" s="1"/>
  <c r="AC155" i="12"/>
  <c r="X154" i="12"/>
  <c r="AD153" i="12"/>
  <c r="P151" i="12"/>
  <c r="I151" i="12" s="1"/>
  <c r="AF149" i="12"/>
  <c r="AC148" i="12"/>
  <c r="AC146" i="12"/>
  <c r="AC144" i="12"/>
  <c r="P143" i="12"/>
  <c r="I143" i="12" s="1"/>
  <c r="AC140" i="12"/>
  <c r="X139" i="12"/>
  <c r="P138" i="12"/>
  <c r="I138" i="12" s="1"/>
  <c r="AC137" i="12"/>
  <c r="P137" i="12"/>
  <c r="I137" i="12" s="1"/>
  <c r="AC136" i="12"/>
  <c r="AF135" i="12"/>
  <c r="P134" i="12"/>
  <c r="I134" i="12" s="1"/>
  <c r="AD131" i="12"/>
  <c r="AD129" i="12"/>
  <c r="P129" i="12"/>
  <c r="I129" i="12" s="1"/>
  <c r="AC128" i="12"/>
  <c r="AF127" i="12"/>
  <c r="AC126" i="12"/>
  <c r="P125" i="12"/>
  <c r="I125" i="12" s="1"/>
  <c r="N123" i="12"/>
  <c r="L121" i="12"/>
  <c r="X120" i="12"/>
  <c r="AD119" i="12"/>
  <c r="P118" i="12"/>
  <c r="I118" i="12" s="1"/>
  <c r="P116" i="12"/>
  <c r="I116" i="12" s="1"/>
  <c r="AC115" i="12"/>
  <c r="AF114" i="12"/>
  <c r="L114" i="12"/>
  <c r="P112" i="12"/>
  <c r="I112" i="12" s="1"/>
  <c r="L110" i="12"/>
  <c r="X109" i="12"/>
  <c r="AD108" i="12"/>
  <c r="L108" i="12"/>
  <c r="AC106" i="12"/>
  <c r="P105" i="12"/>
  <c r="I105" i="12" s="1"/>
  <c r="AD103" i="12"/>
  <c r="AC101" i="12"/>
  <c r="P99" i="12"/>
  <c r="I99" i="12" s="1"/>
  <c r="AD96" i="12"/>
  <c r="P95" i="12"/>
  <c r="I95" i="12" s="1"/>
  <c r="AC94" i="12"/>
  <c r="P94" i="12"/>
  <c r="I94" i="12" s="1"/>
  <c r="P92" i="12"/>
  <c r="I92" i="12" s="1"/>
  <c r="BB297" i="12"/>
  <c r="AU297" i="12" s="1"/>
  <c r="BP271" i="12"/>
  <c r="BO266" i="12"/>
  <c r="BO192" i="12"/>
  <c r="BR180" i="12"/>
  <c r="BO170" i="12"/>
  <c r="BR159" i="12"/>
  <c r="BJ124" i="12"/>
  <c r="BB73" i="12"/>
  <c r="AU73" i="12" s="1"/>
  <c r="BO58" i="12"/>
  <c r="BP49" i="12"/>
  <c r="BB44" i="12"/>
  <c r="AU44" i="12" s="1"/>
  <c r="BO42" i="12"/>
  <c r="BP39" i="12"/>
  <c r="BR11" i="12"/>
  <c r="AF368" i="12"/>
  <c r="P362" i="12"/>
  <c r="I362" i="12" s="1"/>
  <c r="AD351" i="12"/>
  <c r="AC348" i="12"/>
  <c r="AF347" i="12"/>
  <c r="AF345" i="12"/>
  <c r="L335" i="12"/>
  <c r="N332" i="12"/>
  <c r="P331" i="12"/>
  <c r="I331" i="12" s="1"/>
  <c r="P330" i="12"/>
  <c r="I330" i="12" s="1"/>
  <c r="P327" i="12"/>
  <c r="I327" i="12" s="1"/>
  <c r="AC319" i="12"/>
  <c r="AD317" i="12"/>
  <c r="AF314" i="12"/>
  <c r="L309" i="12"/>
  <c r="L307" i="12"/>
  <c r="P303" i="12"/>
  <c r="I303" i="12" s="1"/>
  <c r="AC301" i="12"/>
  <c r="AC300" i="12"/>
  <c r="L299" i="12"/>
  <c r="AC294" i="12"/>
  <c r="AF293" i="12"/>
  <c r="L293" i="12"/>
  <c r="AC291" i="12"/>
  <c r="N290" i="12"/>
  <c r="L288" i="12"/>
  <c r="AC286" i="12"/>
  <c r="L278" i="12"/>
  <c r="AC276" i="12"/>
  <c r="L275" i="12"/>
  <c r="AF273" i="12"/>
  <c r="AD269" i="12"/>
  <c r="AD267" i="12"/>
  <c r="AF266" i="12"/>
  <c r="AC265" i="12"/>
  <c r="L263" i="12"/>
  <c r="AC261" i="12"/>
  <c r="L259" i="12"/>
  <c r="AC257" i="12"/>
  <c r="AC256" i="12"/>
  <c r="AF255" i="12"/>
  <c r="AD254" i="12"/>
  <c r="AF253" i="12"/>
  <c r="AC251" i="12"/>
  <c r="AC248" i="12"/>
  <c r="X247" i="12"/>
  <c r="AD245" i="12"/>
  <c r="AF244" i="12"/>
  <c r="AF243" i="12"/>
  <c r="L243" i="12"/>
  <c r="AC241" i="12"/>
  <c r="AF240" i="12"/>
  <c r="P240" i="12"/>
  <c r="I240" i="12" s="1"/>
  <c r="X236" i="12"/>
  <c r="P235" i="12"/>
  <c r="I235" i="12" s="1"/>
  <c r="L234" i="12"/>
  <c r="AD232" i="12"/>
  <c r="AD231" i="12"/>
  <c r="N231" i="12"/>
  <c r="AF228" i="12"/>
  <c r="L228" i="12"/>
  <c r="AF226" i="12"/>
  <c r="P226" i="12"/>
  <c r="I226" i="12" s="1"/>
  <c r="AF224" i="12"/>
  <c r="AC223" i="12"/>
  <c r="AF220" i="12"/>
  <c r="AD219" i="12"/>
  <c r="AD217" i="12"/>
  <c r="AF216" i="12"/>
  <c r="L216" i="12"/>
  <c r="AF214" i="12"/>
  <c r="P214" i="12"/>
  <c r="I214" i="12" s="1"/>
  <c r="M211" i="12"/>
  <c r="P209" i="12"/>
  <c r="I209" i="12" s="1"/>
  <c r="N206" i="12"/>
  <c r="AC203" i="12"/>
  <c r="P201" i="12"/>
  <c r="I201" i="12" s="1"/>
  <c r="P199" i="12"/>
  <c r="I199" i="12" s="1"/>
  <c r="AC198" i="12"/>
  <c r="AF196" i="12"/>
  <c r="P196" i="12"/>
  <c r="I196" i="12" s="1"/>
  <c r="P193" i="12"/>
  <c r="I193" i="12" s="1"/>
  <c r="AC190" i="12"/>
  <c r="AC188" i="12"/>
  <c r="L188" i="12"/>
  <c r="P186" i="12"/>
  <c r="I186" i="12" s="1"/>
  <c r="AF184" i="12"/>
  <c r="P184" i="12"/>
  <c r="I184" i="12" s="1"/>
  <c r="AC183" i="12"/>
  <c r="AF182" i="12"/>
  <c r="X182" i="12"/>
  <c r="P181" i="12"/>
  <c r="I181" i="12" s="1"/>
  <c r="AC180" i="12"/>
  <c r="P178" i="12"/>
  <c r="I178" i="12" s="1"/>
  <c r="AF175" i="12"/>
  <c r="AF173" i="12"/>
  <c r="P173" i="12"/>
  <c r="I173" i="12" s="1"/>
  <c r="AF170" i="12"/>
  <c r="P170" i="12"/>
  <c r="I170" i="12" s="1"/>
  <c r="P167" i="12"/>
  <c r="I167" i="12" s="1"/>
  <c r="AF165" i="12"/>
  <c r="L162" i="12"/>
  <c r="AD160" i="12"/>
  <c r="P160" i="12"/>
  <c r="I160" i="12" s="1"/>
  <c r="AC159" i="12"/>
  <c r="AF158" i="12"/>
  <c r="L158" i="12"/>
  <c r="AF156" i="12"/>
  <c r="P156" i="12"/>
  <c r="I156" i="12" s="1"/>
  <c r="AF154" i="12"/>
  <c r="AC153" i="12"/>
  <c r="AF151" i="12"/>
  <c r="L151" i="12"/>
  <c r="P149" i="12"/>
  <c r="I149" i="12" s="1"/>
  <c r="AF147" i="12"/>
  <c r="P147" i="12"/>
  <c r="I147" i="12" s="1"/>
  <c r="AF145" i="12"/>
  <c r="P145" i="12"/>
  <c r="I145" i="12" s="1"/>
  <c r="AF143" i="12"/>
  <c r="L143" i="12"/>
  <c r="AF141" i="12"/>
  <c r="P141" i="12"/>
  <c r="I141" i="12" s="1"/>
  <c r="AF139" i="12"/>
  <c r="AD138" i="12"/>
  <c r="M138" i="12"/>
  <c r="N137" i="12"/>
  <c r="L134" i="12"/>
  <c r="X133" i="12"/>
  <c r="AF132" i="12"/>
  <c r="P132" i="12"/>
  <c r="I132" i="12" s="1"/>
  <c r="AC131" i="12"/>
  <c r="P130" i="12"/>
  <c r="I130" i="12" s="1"/>
  <c r="AC129" i="12"/>
  <c r="M129" i="12"/>
  <c r="P127" i="12"/>
  <c r="I127" i="12" s="1"/>
  <c r="AF125" i="12"/>
  <c r="L125" i="12"/>
  <c r="AF123" i="12"/>
  <c r="L123" i="12"/>
  <c r="X122" i="12"/>
  <c r="AD121" i="12"/>
  <c r="AC119" i="12"/>
  <c r="BB179" i="12"/>
  <c r="AU179" i="12" s="1"/>
  <c r="AZ164" i="12"/>
  <c r="BR156" i="12"/>
  <c r="BP151" i="12"/>
  <c r="BP142" i="12"/>
  <c r="BO120" i="12"/>
  <c r="BR115" i="12"/>
  <c r="BB92" i="12"/>
  <c r="AU92" i="12" s="1"/>
  <c r="BP46" i="12"/>
  <c r="BB45" i="12"/>
  <c r="AU45" i="12" s="1"/>
  <c r="BP31" i="12"/>
  <c r="BB21" i="12"/>
  <c r="AU21" i="12" s="1"/>
  <c r="BR14" i="12"/>
  <c r="AF371" i="12"/>
  <c r="P364" i="12"/>
  <c r="I364" i="12" s="1"/>
  <c r="M359" i="12"/>
  <c r="L356" i="12"/>
  <c r="AC352" i="12"/>
  <c r="AC351" i="12"/>
  <c r="AC349" i="12"/>
  <c r="AD346" i="12"/>
  <c r="AD343" i="12"/>
  <c r="AD340" i="12"/>
  <c r="AC339" i="12"/>
  <c r="X337" i="12"/>
  <c r="L332" i="12"/>
  <c r="L331" i="12"/>
  <c r="P328" i="12"/>
  <c r="I328" i="12" s="1"/>
  <c r="P326" i="12"/>
  <c r="I326" i="12" s="1"/>
  <c r="AC297" i="12"/>
  <c r="AD296" i="12"/>
  <c r="AF295" i="12"/>
  <c r="P292" i="12"/>
  <c r="I292" i="12" s="1"/>
  <c r="AD288" i="12"/>
  <c r="P283" i="12"/>
  <c r="I283" i="12" s="1"/>
  <c r="AC281" i="12"/>
  <c r="AF280" i="12"/>
  <c r="L280" i="12"/>
  <c r="AD278" i="12"/>
  <c r="AF275" i="12"/>
  <c r="P271" i="12"/>
  <c r="I271" i="12" s="1"/>
  <c r="AC269" i="12"/>
  <c r="P266" i="12"/>
  <c r="I266" i="12" s="1"/>
  <c r="AD264" i="12"/>
  <c r="AC263" i="12"/>
  <c r="AC260" i="12"/>
  <c r="AF259" i="12"/>
  <c r="P255" i="12"/>
  <c r="I255" i="12" s="1"/>
  <c r="AC254" i="12"/>
  <c r="AD250" i="12"/>
  <c r="P250" i="12"/>
  <c r="I250" i="12" s="1"/>
  <c r="AF246" i="12"/>
  <c r="AC245" i="12"/>
  <c r="P242" i="12"/>
  <c r="I242" i="12" s="1"/>
  <c r="L240" i="12"/>
  <c r="X239" i="12"/>
  <c r="AF238" i="12"/>
  <c r="AD237" i="12"/>
  <c r="AF235" i="12"/>
  <c r="L235" i="12"/>
  <c r="AC232" i="12"/>
  <c r="AC231" i="12"/>
  <c r="L231" i="12"/>
  <c r="X229" i="12"/>
  <c r="L226" i="12"/>
  <c r="P224" i="12"/>
  <c r="I224" i="12" s="1"/>
  <c r="AD221" i="12"/>
  <c r="AC219" i="12"/>
  <c r="AF218" i="12"/>
  <c r="P218" i="12"/>
  <c r="I218" i="12" s="1"/>
  <c r="AC217" i="12"/>
  <c r="L214" i="12"/>
  <c r="AD211" i="12"/>
  <c r="L211" i="12"/>
  <c r="AF209" i="12"/>
  <c r="L209" i="12"/>
  <c r="X208" i="12"/>
  <c r="AD206" i="12"/>
  <c r="L206" i="12"/>
  <c r="AF204" i="12"/>
  <c r="P204" i="12"/>
  <c r="I204" i="12" s="1"/>
  <c r="AF202" i="12"/>
  <c r="AD201" i="12"/>
  <c r="L201" i="12"/>
  <c r="X200" i="12"/>
  <c r="AD199" i="12"/>
  <c r="M199" i="12"/>
  <c r="AF197" i="12"/>
  <c r="L196" i="12"/>
  <c r="AD193" i="12"/>
  <c r="L193" i="12"/>
  <c r="X192" i="12"/>
  <c r="AD191" i="12"/>
  <c r="P191" i="12"/>
  <c r="I191" i="12" s="1"/>
  <c r="P189" i="12"/>
  <c r="I189" i="12" s="1"/>
  <c r="AF186" i="12"/>
  <c r="L186" i="12"/>
  <c r="M184" i="12"/>
  <c r="AD181" i="12"/>
  <c r="N181" i="12"/>
  <c r="AF179" i="12"/>
  <c r="AF178" i="12"/>
  <c r="N178" i="12"/>
  <c r="AF176" i="12"/>
  <c r="L173" i="12"/>
  <c r="AF171" i="12"/>
  <c r="L170" i="12"/>
  <c r="X169" i="12"/>
  <c r="AD168" i="12"/>
  <c r="L167" i="12"/>
  <c r="AD164" i="12"/>
  <c r="AD162" i="12"/>
  <c r="AC160" i="12"/>
  <c r="N160" i="12"/>
  <c r="X157" i="12"/>
  <c r="L156" i="12"/>
  <c r="X155" i="12"/>
  <c r="P154" i="12"/>
  <c r="I154" i="12" s="1"/>
  <c r="AF152" i="12"/>
  <c r="AD149" i="12"/>
  <c r="L149" i="12"/>
  <c r="X148" i="12"/>
  <c r="L147" i="12"/>
  <c r="L145" i="12"/>
  <c r="L141" i="12"/>
  <c r="P139" i="12"/>
  <c r="I139" i="12" s="1"/>
  <c r="AC138" i="12"/>
  <c r="L138" i="12"/>
  <c r="L137" i="12"/>
  <c r="X136" i="12"/>
  <c r="AD135" i="12"/>
  <c r="AF134" i="12"/>
  <c r="BP224" i="12"/>
  <c r="BO176" i="12"/>
  <c r="BB169" i="12"/>
  <c r="AU169" i="12" s="1"/>
  <c r="BR158" i="12"/>
  <c r="BR114" i="12"/>
  <c r="BR108" i="12"/>
  <c r="BB104" i="12"/>
  <c r="AU104" i="12" s="1"/>
  <c r="BB82" i="12"/>
  <c r="AU82" i="12" s="1"/>
  <c r="BR70" i="12"/>
  <c r="BB69" i="12"/>
  <c r="AU69" i="12" s="1"/>
  <c r="BR64" i="12"/>
  <c r="BR57" i="12"/>
  <c r="BR49" i="12"/>
  <c r="BO38" i="12"/>
  <c r="BB29" i="12"/>
  <c r="AU29" i="12" s="1"/>
  <c r="BR18" i="12"/>
  <c r="AZ16" i="12"/>
  <c r="BO10" i="12"/>
  <c r="AC364" i="12"/>
  <c r="AC358" i="12"/>
  <c r="AC356" i="12"/>
  <c r="L354" i="12"/>
  <c r="P343" i="12"/>
  <c r="I343" i="12" s="1"/>
  <c r="AD336" i="12"/>
  <c r="AD335" i="12"/>
  <c r="AF320" i="12"/>
  <c r="L316" i="12"/>
  <c r="P314" i="12"/>
  <c r="I314" i="12" s="1"/>
  <c r="P312" i="12"/>
  <c r="I312" i="12" s="1"/>
  <c r="X311" i="12"/>
  <c r="P309" i="12"/>
  <c r="I309" i="12" s="1"/>
  <c r="P305" i="12"/>
  <c r="I305" i="12" s="1"/>
  <c r="AF300" i="12"/>
  <c r="P299" i="12"/>
  <c r="I299" i="12" s="1"/>
  <c r="AC298" i="12"/>
  <c r="L296" i="12"/>
  <c r="AF294" i="12"/>
  <c r="M291" i="12"/>
  <c r="M286" i="12"/>
  <c r="P284" i="12"/>
  <c r="I284" i="12" s="1"/>
  <c r="AC282" i="12"/>
  <c r="L281" i="12"/>
  <c r="AC279" i="12"/>
  <c r="N278" i="12"/>
  <c r="AC277" i="12"/>
  <c r="AF276" i="12"/>
  <c r="P276" i="12"/>
  <c r="I276" i="12" s="1"/>
  <c r="P273" i="12"/>
  <c r="I273" i="12" s="1"/>
  <c r="AC270" i="12"/>
  <c r="AF269" i="12"/>
  <c r="M269" i="12"/>
  <c r="AF267" i="12"/>
  <c r="L260" i="12"/>
  <c r="X259" i="12"/>
  <c r="AF256" i="12"/>
  <c r="AF254" i="12"/>
  <c r="M253" i="12"/>
  <c r="AD249" i="12"/>
  <c r="AF248" i="12"/>
  <c r="N248" i="12"/>
  <c r="L247" i="12"/>
  <c r="AF245" i="12"/>
  <c r="AC242" i="12"/>
  <c r="AD239" i="12"/>
  <c r="L239" i="12"/>
  <c r="P237" i="12"/>
  <c r="I237" i="12" s="1"/>
  <c r="L236" i="12"/>
  <c r="AD234" i="12"/>
  <c r="AC233" i="12"/>
  <c r="AF232" i="12"/>
  <c r="AF231" i="12"/>
  <c r="AD230" i="12"/>
  <c r="P230" i="12"/>
  <c r="I230" i="12" s="1"/>
  <c r="AC227" i="12"/>
  <c r="AD225" i="12"/>
  <c r="P223" i="12"/>
  <c r="I223" i="12" s="1"/>
  <c r="AF219" i="12"/>
  <c r="L219" i="12"/>
  <c r="AF217" i="12"/>
  <c r="AC215" i="12"/>
  <c r="AD213" i="12"/>
  <c r="P213" i="12"/>
  <c r="I213" i="12" s="1"/>
  <c r="P211" i="12"/>
  <c r="I211" i="12" s="1"/>
  <c r="AD210" i="12"/>
  <c r="L210" i="12"/>
  <c r="AD208" i="12"/>
  <c r="N208" i="12"/>
  <c r="AD205" i="12"/>
  <c r="L205" i="12"/>
  <c r="L203" i="12"/>
  <c r="AD200" i="12"/>
  <c r="L198" i="12"/>
  <c r="AD195" i="12"/>
  <c r="M195" i="12"/>
  <c r="AD192" i="12"/>
  <c r="P190" i="12"/>
  <c r="I190" i="12" s="1"/>
  <c r="AC187" i="12"/>
  <c r="L187" i="12"/>
  <c r="AD185" i="12"/>
  <c r="X184" i="12"/>
  <c r="L180" i="12"/>
  <c r="L179" i="12"/>
  <c r="K179" i="12" s="1"/>
  <c r="AD177" i="12"/>
  <c r="L177" i="12"/>
  <c r="P175" i="12"/>
  <c r="I175" i="12" s="1"/>
  <c r="AD172" i="12"/>
  <c r="L172" i="12"/>
  <c r="K172" i="12" s="1"/>
  <c r="AD169" i="12"/>
  <c r="P168" i="12"/>
  <c r="I168" i="12" s="1"/>
  <c r="AD166" i="12"/>
  <c r="X165" i="12"/>
  <c r="P164" i="12"/>
  <c r="I164" i="12" s="1"/>
  <c r="AC161" i="12"/>
  <c r="AF160" i="12"/>
  <c r="AC157" i="12"/>
  <c r="AD155" i="12"/>
  <c r="L155" i="12"/>
  <c r="L153" i="12"/>
  <c r="AC150" i="12"/>
  <c r="AD148" i="12"/>
  <c r="AD146" i="12"/>
  <c r="AD144" i="12"/>
  <c r="AC142" i="12"/>
  <c r="AD140" i="12"/>
  <c r="AF138" i="12"/>
  <c r="AD137" i="12"/>
  <c r="AD136" i="12"/>
  <c r="L135" i="12"/>
  <c r="X134" i="12"/>
  <c r="AC133" i="12"/>
  <c r="L131" i="12"/>
  <c r="AD128" i="12"/>
  <c r="AD126" i="12"/>
  <c r="AC124" i="12"/>
  <c r="P123" i="12"/>
  <c r="I123" i="12" s="1"/>
  <c r="AC122" i="12"/>
  <c r="AF121" i="12"/>
  <c r="P121" i="12"/>
  <c r="I121" i="12" s="1"/>
  <c r="L119" i="12"/>
  <c r="X118" i="12"/>
  <c r="AC117" i="12"/>
  <c r="AF116" i="12"/>
  <c r="AD115" i="12"/>
  <c r="P114" i="12"/>
  <c r="I114" i="12" s="1"/>
  <c r="AC111" i="12"/>
  <c r="AF110" i="12"/>
  <c r="P110" i="12"/>
  <c r="I110" i="12" s="1"/>
  <c r="P108" i="12"/>
  <c r="I108" i="12" s="1"/>
  <c r="AD106" i="12"/>
  <c r="AC104" i="12"/>
  <c r="AD101" i="12"/>
  <c r="AC98" i="12"/>
  <c r="AD94" i="12"/>
  <c r="AC93" i="12"/>
  <c r="AF92" i="12"/>
  <c r="AC91" i="12"/>
  <c r="BO256" i="12"/>
  <c r="BP63" i="12"/>
  <c r="BR60" i="12"/>
  <c r="BP50" i="12"/>
  <c r="BP48" i="12"/>
  <c r="BJ40" i="12"/>
  <c r="BO23" i="12"/>
  <c r="AC360" i="12"/>
  <c r="L349" i="12"/>
  <c r="L348" i="12"/>
  <c r="AF335" i="12"/>
  <c r="AF331" i="12"/>
  <c r="AD315" i="12"/>
  <c r="AD309" i="12"/>
  <c r="AC306" i="12"/>
  <c r="AD302" i="12"/>
  <c r="AC295" i="12"/>
  <c r="AF292" i="12"/>
  <c r="AD289" i="12"/>
  <c r="AC287" i="12"/>
  <c r="L283" i="12"/>
  <c r="L282" i="12"/>
  <c r="L277" i="12"/>
  <c r="AF268" i="12"/>
  <c r="L268" i="12"/>
  <c r="P267" i="12"/>
  <c r="I267" i="12" s="1"/>
  <c r="L264" i="12"/>
  <c r="L261" i="12"/>
  <c r="AF258" i="12"/>
  <c r="AC255" i="12"/>
  <c r="AC252" i="12"/>
  <c r="X248" i="12"/>
  <c r="AD247" i="12"/>
  <c r="L246" i="12"/>
  <c r="AC243" i="12"/>
  <c r="AC237" i="12"/>
  <c r="AD236" i="12"/>
  <c r="AF234" i="12"/>
  <c r="L232" i="12"/>
  <c r="AF227" i="12"/>
  <c r="P227" i="12"/>
  <c r="I227" i="12" s="1"/>
  <c r="P225" i="12"/>
  <c r="I225" i="12" s="1"/>
  <c r="AC222" i="12"/>
  <c r="AC221" i="12"/>
  <c r="P220" i="12"/>
  <c r="I220" i="12" s="1"/>
  <c r="P219" i="12"/>
  <c r="I219" i="12" s="1"/>
  <c r="L218" i="12"/>
  <c r="L215" i="12"/>
  <c r="AC211" i="12"/>
  <c r="AF205" i="12"/>
  <c r="P203" i="12"/>
  <c r="I203" i="12" s="1"/>
  <c r="X201" i="12"/>
  <c r="P200" i="12"/>
  <c r="I200" i="12" s="1"/>
  <c r="X198" i="12"/>
  <c r="L194" i="12"/>
  <c r="L189" i="12"/>
  <c r="AC186" i="12"/>
  <c r="AC182" i="12"/>
  <c r="P180" i="12"/>
  <c r="I180" i="12" s="1"/>
  <c r="AD178" i="12"/>
  <c r="M176" i="12"/>
  <c r="AD173" i="12"/>
  <c r="AD171" i="12"/>
  <c r="L171" i="12"/>
  <c r="L169" i="12"/>
  <c r="L166" i="12"/>
  <c r="X164" i="12"/>
  <c r="X159" i="12"/>
  <c r="AC158" i="12"/>
  <c r="AD154" i="12"/>
  <c r="AF153" i="12"/>
  <c r="P152" i="12"/>
  <c r="I152" i="12" s="1"/>
  <c r="AC147" i="12"/>
  <c r="AD145" i="12"/>
  <c r="M139" i="12"/>
  <c r="X135" i="12"/>
  <c r="P133" i="12"/>
  <c r="I133" i="12" s="1"/>
  <c r="AD130" i="12"/>
  <c r="L127" i="12"/>
  <c r="AF120" i="12"/>
  <c r="P117" i="12"/>
  <c r="I117" i="12" s="1"/>
  <c r="AF113" i="12"/>
  <c r="AD112" i="12"/>
  <c r="P109" i="12"/>
  <c r="I109" i="12" s="1"/>
  <c r="AD107" i="12"/>
  <c r="L104" i="12"/>
  <c r="AC102" i="12"/>
  <c r="AD97" i="12"/>
  <c r="L96" i="12"/>
  <c r="X95" i="12"/>
  <c r="AF93" i="12"/>
  <c r="P90" i="12"/>
  <c r="I90" i="12" s="1"/>
  <c r="P88" i="12"/>
  <c r="I88" i="12" s="1"/>
  <c r="AC87" i="12"/>
  <c r="L87" i="12"/>
  <c r="AC84" i="12"/>
  <c r="N84" i="12"/>
  <c r="L82" i="12"/>
  <c r="AF80" i="12"/>
  <c r="P80" i="12"/>
  <c r="I80" i="12" s="1"/>
  <c r="AC79" i="12"/>
  <c r="AF78" i="12"/>
  <c r="AC77" i="12"/>
  <c r="AF76" i="12"/>
  <c r="P76" i="12"/>
  <c r="I76" i="12" s="1"/>
  <c r="AC75" i="12"/>
  <c r="AC73" i="12"/>
  <c r="L73" i="12"/>
  <c r="X72" i="12"/>
  <c r="AF71" i="12"/>
  <c r="AD70" i="12"/>
  <c r="AC69" i="12"/>
  <c r="P69" i="12"/>
  <c r="I69" i="12" s="1"/>
  <c r="P67" i="12"/>
  <c r="I67" i="12" s="1"/>
  <c r="P65" i="12"/>
  <c r="I65" i="12" s="1"/>
  <c r="AF63" i="12"/>
  <c r="P63" i="12"/>
  <c r="I63" i="12" s="1"/>
  <c r="AC62" i="12"/>
  <c r="AC60" i="12"/>
  <c r="AD57" i="12"/>
  <c r="AC55" i="12"/>
  <c r="AD53" i="12"/>
  <c r="L53" i="12"/>
  <c r="AD51" i="12"/>
  <c r="L51" i="12"/>
  <c r="AF49" i="12"/>
  <c r="AD48" i="12"/>
  <c r="AD47" i="12"/>
  <c r="N47" i="12"/>
  <c r="AF45" i="12"/>
  <c r="AC44" i="12"/>
  <c r="X43" i="12"/>
  <c r="AC41" i="12"/>
  <c r="AD37" i="12"/>
  <c r="L37" i="12"/>
  <c r="AD34" i="12"/>
  <c r="L34" i="12"/>
  <c r="X33" i="12"/>
  <c r="L32" i="12"/>
  <c r="X31" i="12"/>
  <c r="AD28" i="12"/>
  <c r="AD26" i="12"/>
  <c r="P23" i="12"/>
  <c r="I23" i="12" s="1"/>
  <c r="AF21" i="12"/>
  <c r="AF20" i="12"/>
  <c r="X19" i="12"/>
  <c r="P17" i="12"/>
  <c r="I17" i="12" s="1"/>
  <c r="AF14" i="12"/>
  <c r="L14" i="12"/>
  <c r="X13" i="12"/>
  <c r="P12" i="12"/>
  <c r="I12" i="12" s="1"/>
  <c r="AD9" i="12"/>
  <c r="X44" i="12"/>
  <c r="P29" i="12"/>
  <c r="I29" i="12" s="1"/>
  <c r="P27" i="12"/>
  <c r="I27" i="12" s="1"/>
  <c r="AD20" i="12"/>
  <c r="BR299" i="12"/>
  <c r="BP209" i="12"/>
  <c r="BJ120" i="12"/>
  <c r="BJ100" i="12"/>
  <c r="BO94" i="12"/>
  <c r="BR66" i="12"/>
  <c r="BB52" i="12"/>
  <c r="AU52" i="12" s="1"/>
  <c r="BO48" i="12"/>
  <c r="BP43" i="12"/>
  <c r="BJ28" i="12"/>
  <c r="BB18" i="12"/>
  <c r="AU18" i="12" s="1"/>
  <c r="BR13" i="12"/>
  <c r="P367" i="12"/>
  <c r="I367" i="12" s="1"/>
  <c r="AF364" i="12"/>
  <c r="AC343" i="12"/>
  <c r="X342" i="12"/>
  <c r="P341" i="12"/>
  <c r="I341" i="12" s="1"/>
  <c r="L337" i="12"/>
  <c r="AD332" i="12"/>
  <c r="AF328" i="12"/>
  <c r="AC327" i="12"/>
  <c r="AF323" i="12"/>
  <c r="P322" i="12"/>
  <c r="I322" i="12" s="1"/>
  <c r="AC315" i="12"/>
  <c r="AF307" i="12"/>
  <c r="AF303" i="12"/>
  <c r="AC302" i="12"/>
  <c r="AD299" i="12"/>
  <c r="AC296" i="12"/>
  <c r="AD293" i="12"/>
  <c r="AC290" i="12"/>
  <c r="AC288" i="12"/>
  <c r="AF285" i="12"/>
  <c r="AF284" i="12"/>
  <c r="AF277" i="12"/>
  <c r="AF274" i="12"/>
  <c r="N274" i="12"/>
  <c r="L266" i="12"/>
  <c r="N265" i="12"/>
  <c r="X256" i="12"/>
  <c r="X254" i="12"/>
  <c r="AC250" i="12"/>
  <c r="AC247" i="12"/>
  <c r="P244" i="12"/>
  <c r="I244" i="12" s="1"/>
  <c r="L242" i="12"/>
  <c r="P241" i="12"/>
  <c r="I241" i="12" s="1"/>
  <c r="P239" i="12"/>
  <c r="I239" i="12" s="1"/>
  <c r="AC236" i="12"/>
  <c r="L227" i="12"/>
  <c r="L225" i="12"/>
  <c r="L224" i="12"/>
  <c r="L220" i="12"/>
  <c r="AF215" i="12"/>
  <c r="AD209" i="12"/>
  <c r="AD207" i="12"/>
  <c r="P202" i="12"/>
  <c r="I202" i="12" s="1"/>
  <c r="L200" i="12"/>
  <c r="L199" i="12"/>
  <c r="AD196" i="12"/>
  <c r="AF194" i="12"/>
  <c r="P185" i="12"/>
  <c r="I185" i="12" s="1"/>
  <c r="AC178" i="12"/>
  <c r="AD176" i="12"/>
  <c r="L176" i="12"/>
  <c r="AC173" i="12"/>
  <c r="AC171" i="12"/>
  <c r="AF166" i="12"/>
  <c r="P165" i="12"/>
  <c r="I165" i="12" s="1"/>
  <c r="P161" i="12"/>
  <c r="I161" i="12" s="1"/>
  <c r="AD156" i="12"/>
  <c r="AC154" i="12"/>
  <c r="M152" i="12"/>
  <c r="X151" i="12"/>
  <c r="X149" i="12"/>
  <c r="P148" i="12"/>
  <c r="I148" i="12" s="1"/>
  <c r="AC145" i="12"/>
  <c r="AD143" i="12"/>
  <c r="AD142" i="12"/>
  <c r="AF140" i="12"/>
  <c r="L139" i="12"/>
  <c r="P136" i="12"/>
  <c r="I136" i="12" s="1"/>
  <c r="P135" i="12"/>
  <c r="I135" i="12" s="1"/>
  <c r="L133" i="12"/>
  <c r="N132" i="12"/>
  <c r="AC130" i="12"/>
  <c r="AF128" i="12"/>
  <c r="P126" i="12"/>
  <c r="I126" i="12" s="1"/>
  <c r="X125" i="12"/>
  <c r="X124" i="12"/>
  <c r="AD123" i="12"/>
  <c r="AD122" i="12"/>
  <c r="AC121" i="12"/>
  <c r="AF119" i="12"/>
  <c r="L117" i="12"/>
  <c r="X116" i="12"/>
  <c r="AD114" i="12"/>
  <c r="AC112" i="12"/>
  <c r="AD111" i="12"/>
  <c r="L109" i="12"/>
  <c r="X108" i="12"/>
  <c r="AC107" i="12"/>
  <c r="AF105" i="12"/>
  <c r="P103" i="12"/>
  <c r="I103" i="12" s="1"/>
  <c r="AF100" i="12"/>
  <c r="X100" i="12"/>
  <c r="AF99" i="12"/>
  <c r="AC97" i="12"/>
  <c r="AF96" i="12"/>
  <c r="M95" i="12"/>
  <c r="L92" i="12"/>
  <c r="AD90" i="12"/>
  <c r="L90" i="12"/>
  <c r="N88" i="12"/>
  <c r="P85" i="12"/>
  <c r="I85" i="12" s="1"/>
  <c r="L84" i="12"/>
  <c r="X83" i="12"/>
  <c r="AD82" i="12"/>
  <c r="N80" i="12"/>
  <c r="P78" i="12"/>
  <c r="I78" i="12" s="1"/>
  <c r="M76" i="12"/>
  <c r="AF74" i="12"/>
  <c r="P74" i="12"/>
  <c r="I74" i="12" s="1"/>
  <c r="AC70" i="12"/>
  <c r="P70" i="12"/>
  <c r="I70" i="12" s="1"/>
  <c r="L69" i="12"/>
  <c r="AD67" i="12"/>
  <c r="L67" i="12"/>
  <c r="X66" i="12"/>
  <c r="AD65" i="12"/>
  <c r="L65" i="12"/>
  <c r="M63" i="12"/>
  <c r="AF61" i="12"/>
  <c r="P61" i="12"/>
  <c r="I61" i="12" s="1"/>
  <c r="AD59" i="12"/>
  <c r="AC57" i="12"/>
  <c r="P56" i="12"/>
  <c r="I56" i="12" s="1"/>
  <c r="AC53" i="12"/>
  <c r="AC51" i="12"/>
  <c r="AC48" i="12"/>
  <c r="AC47" i="12"/>
  <c r="L47" i="12"/>
  <c r="P45" i="12"/>
  <c r="I45" i="12" s="1"/>
  <c r="AD42" i="12"/>
  <c r="P42" i="12"/>
  <c r="I42" i="12" s="1"/>
  <c r="P40" i="12"/>
  <c r="I40" i="12" s="1"/>
  <c r="AD39" i="12"/>
  <c r="AF38" i="12"/>
  <c r="P38" i="12"/>
  <c r="I38" i="12" s="1"/>
  <c r="AC37" i="12"/>
  <c r="X36" i="12"/>
  <c r="AF35" i="12"/>
  <c r="AC34" i="12"/>
  <c r="AD32" i="12"/>
  <c r="AD30" i="12"/>
  <c r="AC28" i="12"/>
  <c r="AF27" i="12"/>
  <c r="AC26" i="12"/>
  <c r="AD24" i="12"/>
  <c r="AD23" i="12"/>
  <c r="L23" i="12"/>
  <c r="AF18" i="12"/>
  <c r="AD17" i="12"/>
  <c r="L17" i="12"/>
  <c r="AF12" i="12"/>
  <c r="L12" i="12"/>
  <c r="X11" i="12"/>
  <c r="AF10" i="12"/>
  <c r="AC9" i="12"/>
  <c r="AF43" i="12"/>
  <c r="P35" i="12"/>
  <c r="I35" i="12" s="1"/>
  <c r="AC32" i="12"/>
  <c r="AF29" i="12"/>
  <c r="P25" i="12"/>
  <c r="I25" i="12" s="1"/>
  <c r="AC23" i="12"/>
  <c r="AD21" i="12"/>
  <c r="AF8" i="12"/>
  <c r="CF370" i="12"/>
  <c r="BP146" i="12"/>
  <c r="AZ45" i="12"/>
  <c r="BO24" i="12"/>
  <c r="AF369" i="12"/>
  <c r="P368" i="12"/>
  <c r="I368" i="12" s="1"/>
  <c r="L367" i="12"/>
  <c r="L366" i="12"/>
  <c r="AC361" i="12"/>
  <c r="AF357" i="12"/>
  <c r="L351" i="12"/>
  <c r="P350" i="12"/>
  <c r="I350" i="12" s="1"/>
  <c r="AF333" i="12"/>
  <c r="AC332" i="12"/>
  <c r="AF329" i="12"/>
  <c r="AF324" i="12"/>
  <c r="L322" i="12"/>
  <c r="X317" i="12"/>
  <c r="AD311" i="12"/>
  <c r="X310" i="12"/>
  <c r="X294" i="12"/>
  <c r="AC293" i="12"/>
  <c r="AC292" i="12"/>
  <c r="AF279" i="12"/>
  <c r="L274" i="12"/>
  <c r="AF271" i="12"/>
  <c r="AD268" i="12"/>
  <c r="AF262" i="12"/>
  <c r="AF261" i="12"/>
  <c r="AD258" i="12"/>
  <c r="P256" i="12"/>
  <c r="I256" i="12" s="1"/>
  <c r="P253" i="12"/>
  <c r="I253" i="12" s="1"/>
  <c r="P249" i="12"/>
  <c r="I249" i="12" s="1"/>
  <c r="N244" i="12"/>
  <c r="X243" i="12"/>
  <c r="L241" i="12"/>
  <c r="N239" i="12"/>
  <c r="AF233" i="12"/>
  <c r="AF230" i="12"/>
  <c r="AD228" i="12"/>
  <c r="AD227" i="12"/>
  <c r="AF213" i="12"/>
  <c r="P212" i="12"/>
  <c r="I212" i="12" s="1"/>
  <c r="X211" i="12"/>
  <c r="AC209" i="12"/>
  <c r="AC207" i="12"/>
  <c r="AC206" i="12"/>
  <c r="AF203" i="12"/>
  <c r="L202" i="12"/>
  <c r="P198" i="12"/>
  <c r="I198" i="12" s="1"/>
  <c r="AC196" i="12"/>
  <c r="AF192" i="12"/>
  <c r="AF190" i="12"/>
  <c r="P187" i="12"/>
  <c r="I187" i="12" s="1"/>
  <c r="L185" i="12"/>
  <c r="L184" i="12"/>
  <c r="P183" i="12"/>
  <c r="I183" i="12" s="1"/>
  <c r="AF180" i="12"/>
  <c r="AC176" i="12"/>
  <c r="AF167" i="12"/>
  <c r="L165" i="12"/>
  <c r="P163" i="12"/>
  <c r="I163" i="12" s="1"/>
  <c r="L161" i="12"/>
  <c r="L160" i="12"/>
  <c r="P159" i="12"/>
  <c r="I159" i="12" s="1"/>
  <c r="AC156" i="12"/>
  <c r="AD152" i="12"/>
  <c r="L152" i="12"/>
  <c r="P150" i="12"/>
  <c r="I150" i="12" s="1"/>
  <c r="N148" i="12"/>
  <c r="X147" i="12"/>
  <c r="X146" i="12"/>
  <c r="AC143" i="12"/>
  <c r="L136" i="12"/>
  <c r="AF133" i="12"/>
  <c r="L132" i="12"/>
  <c r="P131" i="12"/>
  <c r="I131" i="12" s="1"/>
  <c r="L126" i="12"/>
  <c r="AC123" i="12"/>
  <c r="AD120" i="12"/>
  <c r="AF118" i="12"/>
  <c r="AF117" i="12"/>
  <c r="AC114" i="12"/>
  <c r="AD113" i="12"/>
  <c r="P113" i="12"/>
  <c r="I113" i="12" s="1"/>
  <c r="AD110" i="12"/>
  <c r="AF109" i="12"/>
  <c r="X106" i="12"/>
  <c r="AF104" i="12"/>
  <c r="L103" i="12"/>
  <c r="AF98" i="12"/>
  <c r="P98" i="12"/>
  <c r="I98" i="12" s="1"/>
  <c r="L95" i="12"/>
  <c r="X94" i="12"/>
  <c r="AD93" i="12"/>
  <c r="P91" i="12"/>
  <c r="I91" i="12" s="1"/>
  <c r="AC90" i="12"/>
  <c r="AF88" i="12"/>
  <c r="L88" i="12"/>
  <c r="X87" i="12"/>
  <c r="X86" i="12"/>
  <c r="AF85" i="12"/>
  <c r="L85" i="12"/>
  <c r="AC82" i="12"/>
  <c r="AD80" i="12"/>
  <c r="L80" i="12"/>
  <c r="X79" i="12"/>
  <c r="AD78" i="12"/>
  <c r="L78" i="12"/>
  <c r="X77" i="12"/>
  <c r="AD76" i="12"/>
  <c r="L76" i="12"/>
  <c r="L74" i="12"/>
  <c r="AD71" i="12"/>
  <c r="P71" i="12"/>
  <c r="I71" i="12" s="1"/>
  <c r="L70" i="12"/>
  <c r="X68" i="12"/>
  <c r="AC67" i="12"/>
  <c r="AC65" i="12"/>
  <c r="AD63" i="12"/>
  <c r="L63" i="12"/>
  <c r="L61" i="12"/>
  <c r="X60" i="12"/>
  <c r="AC59" i="12"/>
  <c r="AF58" i="12"/>
  <c r="P58" i="12"/>
  <c r="I58" i="12" s="1"/>
  <c r="AF56" i="12"/>
  <c r="L56" i="12"/>
  <c r="AF54" i="12"/>
  <c r="P54" i="12"/>
  <c r="I54" i="12" s="1"/>
  <c r="P52" i="12"/>
  <c r="I52" i="12" s="1"/>
  <c r="X50" i="12"/>
  <c r="AD49" i="12"/>
  <c r="P49" i="12"/>
  <c r="I49" i="12" s="1"/>
  <c r="P48" i="12"/>
  <c r="I48" i="12" s="1"/>
  <c r="AD45" i="12"/>
  <c r="L45" i="12"/>
  <c r="AC42" i="12"/>
  <c r="L42" i="12"/>
  <c r="X41" i="12"/>
  <c r="AF40" i="12"/>
  <c r="N40" i="12"/>
  <c r="AC39" i="12"/>
  <c r="AC30" i="12"/>
  <c r="AC17" i="12"/>
  <c r="P10" i="12"/>
  <c r="I10" i="12" s="1"/>
  <c r="CF371" i="12"/>
  <c r="BP347" i="12"/>
  <c r="BB260" i="12"/>
  <c r="AU260" i="12" s="1"/>
  <c r="BP229" i="12"/>
  <c r="BP226" i="12"/>
  <c r="BP176" i="12"/>
  <c r="BP157" i="12"/>
  <c r="BP138" i="12"/>
  <c r="BJ117" i="12"/>
  <c r="BB107" i="12"/>
  <c r="AU107" i="12" s="1"/>
  <c r="BO88" i="12"/>
  <c r="BO65" i="12"/>
  <c r="BR38" i="12"/>
  <c r="BO28" i="12"/>
  <c r="BP23" i="12"/>
  <c r="AD360" i="12"/>
  <c r="P357" i="12"/>
  <c r="I357" i="12" s="1"/>
  <c r="AC355" i="12"/>
  <c r="M348" i="12"/>
  <c r="P347" i="12"/>
  <c r="I347" i="12" s="1"/>
  <c r="X340" i="12"/>
  <c r="AC326" i="12"/>
  <c r="X321" i="12"/>
  <c r="AD314" i="12"/>
  <c r="AC305" i="12"/>
  <c r="AF299" i="12"/>
  <c r="AD298" i="12"/>
  <c r="AF291" i="12"/>
  <c r="P282" i="12"/>
  <c r="I282" i="12" s="1"/>
  <c r="P281" i="12"/>
  <c r="I281" i="12" s="1"/>
  <c r="N279" i="12"/>
  <c r="P277" i="12"/>
  <c r="I277" i="12" s="1"/>
  <c r="L271" i="12"/>
  <c r="M268" i="12"/>
  <c r="X265" i="12"/>
  <c r="P264" i="12"/>
  <c r="I264" i="12" s="1"/>
  <c r="P262" i="12"/>
  <c r="I262" i="12" s="1"/>
  <c r="P261" i="12"/>
  <c r="I261" i="12" s="1"/>
  <c r="P260" i="12"/>
  <c r="I260" i="12" s="1"/>
  <c r="AF257" i="12"/>
  <c r="AD255" i="12"/>
  <c r="AD253" i="12"/>
  <c r="AD252" i="12"/>
  <c r="P247" i="12"/>
  <c r="I247" i="12" s="1"/>
  <c r="P246" i="12"/>
  <c r="I246" i="12" s="1"/>
  <c r="L245" i="12"/>
  <c r="AD243" i="12"/>
  <c r="AD242" i="12"/>
  <c r="AC240" i="12"/>
  <c r="AC238" i="12"/>
  <c r="P236" i="12"/>
  <c r="I236" i="12" s="1"/>
  <c r="L233" i="12"/>
  <c r="P232" i="12"/>
  <c r="I232" i="12" s="1"/>
  <c r="AC229" i="12"/>
  <c r="X223" i="12"/>
  <c r="AD222" i="12"/>
  <c r="L221" i="12"/>
  <c r="N218" i="12"/>
  <c r="L217" i="12"/>
  <c r="P215" i="12"/>
  <c r="I215" i="12" s="1"/>
  <c r="AC212" i="12"/>
  <c r="AF207" i="12"/>
  <c r="P205" i="12"/>
  <c r="I205" i="12" s="1"/>
  <c r="L204" i="12"/>
  <c r="AC197" i="12"/>
  <c r="AF195" i="12"/>
  <c r="M194" i="12"/>
  <c r="L192" i="12"/>
  <c r="L191" i="12"/>
  <c r="AD186" i="12"/>
  <c r="AC184" i="12"/>
  <c r="AD182" i="12"/>
  <c r="L182" i="12"/>
  <c r="L181" i="12"/>
  <c r="N176" i="12"/>
  <c r="M171" i="12"/>
  <c r="P169" i="12"/>
  <c r="I169" i="12" s="1"/>
  <c r="P166" i="12"/>
  <c r="I166" i="12" s="1"/>
  <c r="AC163" i="12"/>
  <c r="AC162" i="12"/>
  <c r="AD161" i="12"/>
  <c r="AD158" i="12"/>
  <c r="AD157" i="12"/>
  <c r="AF155" i="12"/>
  <c r="AC151" i="12"/>
  <c r="AC149" i="12"/>
  <c r="AD147" i="12"/>
  <c r="AF142" i="12"/>
  <c r="L142" i="12"/>
  <c r="L140" i="12"/>
  <c r="AF129" i="12"/>
  <c r="L128" i="12"/>
  <c r="AC125" i="12"/>
  <c r="AF122" i="12"/>
  <c r="P119" i="12"/>
  <c r="I119" i="12" s="1"/>
  <c r="L118" i="12"/>
  <c r="AF115" i="12"/>
  <c r="AF111" i="12"/>
  <c r="AF106" i="12"/>
  <c r="L105" i="12"/>
  <c r="P104" i="12"/>
  <c r="I104" i="12" s="1"/>
  <c r="AD102" i="12"/>
  <c r="AF101" i="12"/>
  <c r="L99" i="12"/>
  <c r="P96" i="12"/>
  <c r="I96" i="12" s="1"/>
  <c r="L93" i="12"/>
  <c r="X92" i="12"/>
  <c r="AF90" i="12"/>
  <c r="AC89" i="12"/>
  <c r="L89" i="12"/>
  <c r="AD87" i="12"/>
  <c r="M87" i="12"/>
  <c r="L86" i="12"/>
  <c r="X85" i="12"/>
  <c r="AD84" i="12"/>
  <c r="P84" i="12"/>
  <c r="I84" i="12" s="1"/>
  <c r="AC83" i="12"/>
  <c r="AF82" i="12"/>
  <c r="P82" i="12"/>
  <c r="I82" i="12" s="1"/>
  <c r="AD79" i="12"/>
  <c r="AD77" i="12"/>
  <c r="AD75" i="12"/>
  <c r="AD73" i="12"/>
  <c r="P73" i="12"/>
  <c r="I73" i="12" s="1"/>
  <c r="AD69" i="12"/>
  <c r="AC68" i="12"/>
  <c r="AF67" i="12"/>
  <c r="AC66" i="12"/>
  <c r="AF65" i="12"/>
  <c r="AC64" i="12"/>
  <c r="AD62" i="12"/>
  <c r="AD60" i="12"/>
  <c r="AF59" i="12"/>
  <c r="L59" i="12"/>
  <c r="L57" i="12"/>
  <c r="X56" i="12"/>
  <c r="AD55" i="12"/>
  <c r="L55" i="12"/>
  <c r="X54" i="12"/>
  <c r="P53" i="12"/>
  <c r="I53" i="12" s="1"/>
  <c r="P51" i="12"/>
  <c r="I51" i="12" s="1"/>
  <c r="P47" i="12"/>
  <c r="I47" i="12" s="1"/>
  <c r="AC46" i="12"/>
  <c r="AD44" i="12"/>
  <c r="L44" i="12"/>
  <c r="AF42" i="12"/>
  <c r="AD41" i="12"/>
  <c r="L41" i="12"/>
  <c r="X40" i="12"/>
  <c r="AF39" i="12"/>
  <c r="P37" i="12"/>
  <c r="I37" i="12" s="1"/>
  <c r="P34" i="12"/>
  <c r="I34" i="12" s="1"/>
  <c r="AF32" i="12"/>
  <c r="P32" i="12"/>
  <c r="I32" i="12" s="1"/>
  <c r="AF30" i="12"/>
  <c r="L30" i="12"/>
  <c r="X29" i="12"/>
  <c r="L26" i="12"/>
  <c r="AF24" i="12"/>
  <c r="AF23" i="12"/>
  <c r="AC22" i="12"/>
  <c r="L20" i="12"/>
  <c r="AF17" i="12"/>
  <c r="AC16" i="12"/>
  <c r="P14" i="12"/>
  <c r="I14" i="12" s="1"/>
  <c r="AC11" i="12"/>
  <c r="X10" i="12"/>
  <c r="L9" i="12"/>
  <c r="X8" i="12"/>
  <c r="M38" i="12"/>
  <c r="P33" i="12"/>
  <c r="I33" i="12" s="1"/>
  <c r="AF25" i="12"/>
  <c r="AC24" i="12"/>
  <c r="P21" i="12"/>
  <c r="I21" i="12" s="1"/>
  <c r="AF19" i="12"/>
  <c r="X16" i="12"/>
  <c r="AD14" i="12"/>
  <c r="P8" i="12"/>
  <c r="I8" i="12" s="1"/>
  <c r="BR310" i="12"/>
  <c r="BR69" i="12"/>
  <c r="BB36" i="12"/>
  <c r="AU36" i="12" s="1"/>
  <c r="AC354" i="12"/>
  <c r="P353" i="12"/>
  <c r="I353" i="12" s="1"/>
  <c r="L339" i="12"/>
  <c r="L320" i="12"/>
  <c r="AF309" i="12"/>
  <c r="AD303" i="12"/>
  <c r="P302" i="12"/>
  <c r="I302" i="12" s="1"/>
  <c r="P294" i="12"/>
  <c r="I294" i="12" s="1"/>
  <c r="X288" i="12"/>
  <c r="M287" i="12"/>
  <c r="M285" i="12"/>
  <c r="P279" i="12"/>
  <c r="I279" i="12" s="1"/>
  <c r="AD275" i="12"/>
  <c r="AD271" i="12"/>
  <c r="P269" i="12"/>
  <c r="I269" i="12" s="1"/>
  <c r="AF265" i="12"/>
  <c r="AF252" i="12"/>
  <c r="AD240" i="12"/>
  <c r="AD235" i="12"/>
  <c r="P233" i="12"/>
  <c r="I233" i="12" s="1"/>
  <c r="AD229" i="12"/>
  <c r="AD226" i="12"/>
  <c r="AF222" i="12"/>
  <c r="AD214" i="12"/>
  <c r="X213" i="12"/>
  <c r="M212" i="12"/>
  <c r="N207" i="12"/>
  <c r="AD202" i="12"/>
  <c r="P194" i="12"/>
  <c r="I194" i="12" s="1"/>
  <c r="AC191" i="12"/>
  <c r="AF183" i="12"/>
  <c r="AC181" i="12"/>
  <c r="X177" i="12"/>
  <c r="P174" i="12"/>
  <c r="I174" i="12" s="1"/>
  <c r="AF169" i="12"/>
  <c r="AD151" i="12"/>
  <c r="AF148" i="12"/>
  <c r="L146" i="12"/>
  <c r="AF144" i="12"/>
  <c r="AC141" i="12"/>
  <c r="AD133" i="12"/>
  <c r="AF126" i="12"/>
  <c r="P124" i="12"/>
  <c r="I124" i="12" s="1"/>
  <c r="AC118" i="12"/>
  <c r="L116" i="12"/>
  <c r="AF112" i="12"/>
  <c r="AC110" i="12"/>
  <c r="AC109" i="12"/>
  <c r="P107" i="12"/>
  <c r="I107" i="12" s="1"/>
  <c r="L106" i="12"/>
  <c r="AF103" i="12"/>
  <c r="AC100" i="12"/>
  <c r="L100" i="12"/>
  <c r="L97" i="12"/>
  <c r="L94" i="12"/>
  <c r="AF89" i="12"/>
  <c r="P89" i="12"/>
  <c r="I89" i="12" s="1"/>
  <c r="AD85" i="12"/>
  <c r="AD81" i="12"/>
  <c r="AC78" i="12"/>
  <c r="AC74" i="12"/>
  <c r="X67" i="12"/>
  <c r="P66" i="12"/>
  <c r="I66" i="12" s="1"/>
  <c r="P64" i="12"/>
  <c r="I64" i="12" s="1"/>
  <c r="L60" i="12"/>
  <c r="AF55" i="12"/>
  <c r="AC49" i="12"/>
  <c r="L46" i="12"/>
  <c r="M44" i="12"/>
  <c r="P43" i="12"/>
  <c r="I43" i="12" s="1"/>
  <c r="P41" i="12"/>
  <c r="I41" i="12" s="1"/>
  <c r="M40" i="12"/>
  <c r="L39" i="12"/>
  <c r="L38" i="12"/>
  <c r="AF34" i="12"/>
  <c r="AF28" i="12"/>
  <c r="L24" i="12"/>
  <c r="L22" i="12"/>
  <c r="N21" i="12"/>
  <c r="AD18" i="12"/>
  <c r="AF16" i="12"/>
  <c r="P13" i="12"/>
  <c r="I13" i="12" s="1"/>
  <c r="X12" i="12"/>
  <c r="X9" i="12"/>
  <c r="AC8" i="12"/>
  <c r="AC72" i="12"/>
  <c r="L68" i="12"/>
  <c r="L62" i="12"/>
  <c r="AF51" i="12"/>
  <c r="AF46" i="12"/>
  <c r="AF44" i="12"/>
  <c r="AC35" i="12"/>
  <c r="AD29" i="12"/>
  <c r="AF22" i="12"/>
  <c r="P19" i="12"/>
  <c r="I19" i="12" s="1"/>
  <c r="AD16" i="12"/>
  <c r="L11" i="12"/>
  <c r="L10" i="12"/>
  <c r="BB22" i="12"/>
  <c r="AU22" i="12" s="1"/>
  <c r="AD259" i="12"/>
  <c r="AC228" i="12"/>
  <c r="P222" i="12"/>
  <c r="I222" i="12" s="1"/>
  <c r="L197" i="12"/>
  <c r="AD184" i="12"/>
  <c r="AF177" i="12"/>
  <c r="N142" i="12"/>
  <c r="AC127" i="12"/>
  <c r="P120" i="12"/>
  <c r="I120" i="12" s="1"/>
  <c r="P111" i="12"/>
  <c r="I111" i="12" s="1"/>
  <c r="L101" i="12"/>
  <c r="AD92" i="12"/>
  <c r="L77" i="12"/>
  <c r="AF50" i="12"/>
  <c r="AF41" i="12"/>
  <c r="AC29" i="12"/>
  <c r="AC27" i="12"/>
  <c r="AD25" i="12"/>
  <c r="M19" i="12"/>
  <c r="AC14" i="12"/>
  <c r="BR194" i="12"/>
  <c r="BO137" i="12"/>
  <c r="AC346" i="12"/>
  <c r="AC341" i="12"/>
  <c r="AC278" i="12"/>
  <c r="AC259" i="12"/>
  <c r="L255" i="12"/>
  <c r="AD246" i="12"/>
  <c r="L222" i="12"/>
  <c r="P192" i="12"/>
  <c r="I192" i="12" s="1"/>
  <c r="AD187" i="12"/>
  <c r="X153" i="12"/>
  <c r="BP159" i="12"/>
  <c r="BR67" i="12"/>
  <c r="BO47" i="12"/>
  <c r="L368" i="12"/>
  <c r="AC340" i="12"/>
  <c r="AD323" i="12"/>
  <c r="X312" i="12"/>
  <c r="AF304" i="12"/>
  <c r="L302" i="12"/>
  <c r="X296" i="12"/>
  <c r="L294" i="12"/>
  <c r="L287" i="12"/>
  <c r="X281" i="12"/>
  <c r="AC275" i="12"/>
  <c r="AC271" i="12"/>
  <c r="L270" i="12"/>
  <c r="AD266" i="12"/>
  <c r="AD262" i="12"/>
  <c r="N254" i="12"/>
  <c r="AD244" i="12"/>
  <c r="AC235" i="12"/>
  <c r="AC226" i="12"/>
  <c r="AD220" i="12"/>
  <c r="AD215" i="12"/>
  <c r="AC214" i="12"/>
  <c r="L212" i="12"/>
  <c r="AF210" i="12"/>
  <c r="L207" i="12"/>
  <c r="AC202" i="12"/>
  <c r="AC199" i="12"/>
  <c r="P197" i="12"/>
  <c r="I197" i="12" s="1"/>
  <c r="P195" i="12"/>
  <c r="I195" i="12" s="1"/>
  <c r="X180" i="12"/>
  <c r="L178" i="12"/>
  <c r="P176" i="12"/>
  <c r="I176" i="12" s="1"/>
  <c r="L174" i="12"/>
  <c r="AF172" i="12"/>
  <c r="AD170" i="12"/>
  <c r="AC164" i="12"/>
  <c r="L163" i="12"/>
  <c r="AF161" i="12"/>
  <c r="AC152" i="12"/>
  <c r="L150" i="12"/>
  <c r="P140" i="12"/>
  <c r="I140" i="12" s="1"/>
  <c r="AF137" i="12"/>
  <c r="N124" i="12"/>
  <c r="AC120" i="12"/>
  <c r="AC113" i="12"/>
  <c r="X111" i="12"/>
  <c r="L107" i="12"/>
  <c r="P102" i="12"/>
  <c r="I102" i="12" s="1"/>
  <c r="AF94" i="12"/>
  <c r="AF91" i="12"/>
  <c r="AF87" i="12"/>
  <c r="AC85" i="12"/>
  <c r="AD83" i="12"/>
  <c r="X82" i="12"/>
  <c r="AC81" i="12"/>
  <c r="AC80" i="12"/>
  <c r="AD72" i="12"/>
  <c r="AF70" i="12"/>
  <c r="P68" i="12"/>
  <c r="I68" i="12" s="1"/>
  <c r="L66" i="12"/>
  <c r="L64" i="12"/>
  <c r="P62" i="12"/>
  <c r="I62" i="12" s="1"/>
  <c r="X61" i="12"/>
  <c r="AF57" i="12"/>
  <c r="AF53" i="12"/>
  <c r="AF47" i="12"/>
  <c r="L43" i="12"/>
  <c r="N41" i="12"/>
  <c r="L40" i="12"/>
  <c r="AD35" i="12"/>
  <c r="AF33" i="12"/>
  <c r="AF31" i="12"/>
  <c r="AF26" i="12"/>
  <c r="M21" i="12"/>
  <c r="P20" i="12"/>
  <c r="I20" i="12" s="1"/>
  <c r="AC18" i="12"/>
  <c r="AF13" i="12"/>
  <c r="L13" i="12"/>
  <c r="P11" i="12"/>
  <c r="I11" i="12" s="1"/>
  <c r="P77" i="12"/>
  <c r="I77" i="12" s="1"/>
  <c r="P75" i="12"/>
  <c r="I75" i="12" s="1"/>
  <c r="X73" i="12"/>
  <c r="AF69" i="12"/>
  <c r="AF52" i="12"/>
  <c r="AD27" i="12"/>
  <c r="L21" i="12"/>
  <c r="BO72" i="12"/>
  <c r="AD358" i="12"/>
  <c r="P297" i="12"/>
  <c r="I297" i="12" s="1"/>
  <c r="AD277" i="12"/>
  <c r="AC272" i="12"/>
  <c r="AC216" i="12"/>
  <c r="AF212" i="12"/>
  <c r="X203" i="12"/>
  <c r="AF188" i="12"/>
  <c r="M179" i="12"/>
  <c r="L157" i="12"/>
  <c r="L148" i="12"/>
  <c r="P79" i="12"/>
  <c r="I79" i="12" s="1"/>
  <c r="L75" i="12"/>
  <c r="AD58" i="12"/>
  <c r="AD56" i="12"/>
  <c r="AD54" i="12"/>
  <c r="X34" i="12"/>
  <c r="AD31" i="12"/>
  <c r="AF11" i="12"/>
  <c r="M9" i="12"/>
  <c r="BR9" i="12"/>
  <c r="P298" i="12"/>
  <c r="I298" i="12" s="1"/>
  <c r="AD283" i="12"/>
  <c r="AC268" i="12"/>
  <c r="AC204" i="12"/>
  <c r="AF189" i="12"/>
  <c r="AF150" i="12"/>
  <c r="CF32" i="12"/>
  <c r="CD29" i="12"/>
  <c r="BO221" i="12"/>
  <c r="BJ130" i="12"/>
  <c r="BO128" i="12"/>
  <c r="BJ121" i="12"/>
  <c r="BP72" i="12"/>
  <c r="X348" i="12"/>
  <c r="AC313" i="12"/>
  <c r="X297" i="12"/>
  <c r="L295" i="12"/>
  <c r="P289" i="12"/>
  <c r="I289" i="12" s="1"/>
  <c r="AF283" i="12"/>
  <c r="AD272" i="12"/>
  <c r="AC266" i="12"/>
  <c r="P258" i="12"/>
  <c r="I258" i="12" s="1"/>
  <c r="L249" i="12"/>
  <c r="AF247" i="12"/>
  <c r="AC244" i="12"/>
  <c r="AF241" i="12"/>
  <c r="AD238" i="12"/>
  <c r="AC220" i="12"/>
  <c r="X219" i="12"/>
  <c r="AD216" i="12"/>
  <c r="P208" i="12"/>
  <c r="I208" i="12" s="1"/>
  <c r="M197" i="12"/>
  <c r="AF187" i="12"/>
  <c r="P179" i="12"/>
  <c r="I179" i="12" s="1"/>
  <c r="P177" i="12"/>
  <c r="I177" i="12" s="1"/>
  <c r="AF174" i="12"/>
  <c r="AC170" i="12"/>
  <c r="AD165" i="12"/>
  <c r="P157" i="12"/>
  <c r="I157" i="12" s="1"/>
  <c r="AF146" i="12"/>
  <c r="P142" i="12"/>
  <c r="I142" i="12" s="1"/>
  <c r="X141" i="12"/>
  <c r="AD134" i="12"/>
  <c r="AF130" i="12"/>
  <c r="AD127" i="12"/>
  <c r="L124" i="12"/>
  <c r="AC103" i="12"/>
  <c r="L102" i="12"/>
  <c r="P101" i="12"/>
  <c r="I101" i="12" s="1"/>
  <c r="AF97" i="12"/>
  <c r="AF95" i="12"/>
  <c r="AD89" i="12"/>
  <c r="AF86" i="12"/>
  <c r="X84" i="12"/>
  <c r="X74" i="12"/>
  <c r="AC71" i="12"/>
  <c r="P9" i="12"/>
  <c r="I9" i="12" s="1"/>
  <c r="BO78" i="12"/>
  <c r="AD369" i="12"/>
  <c r="AC359" i="12"/>
  <c r="L326" i="12"/>
  <c r="AC307" i="12"/>
  <c r="M255" i="12"/>
  <c r="AF223" i="12"/>
  <c r="AD204" i="12"/>
  <c r="AF200" i="12"/>
  <c r="L183" i="12"/>
  <c r="AC165" i="12"/>
  <c r="AF159" i="12"/>
  <c r="X143" i="12"/>
  <c r="AC134" i="12"/>
  <c r="AF124" i="12"/>
  <c r="AD116" i="12"/>
  <c r="AD104" i="12"/>
  <c r="AD98" i="12"/>
  <c r="AD91" i="12"/>
  <c r="P83" i="12"/>
  <c r="I83" i="12" s="1"/>
  <c r="X80" i="12"/>
  <c r="AF64" i="12"/>
  <c r="AF62" i="12"/>
  <c r="P50" i="12"/>
  <c r="I50" i="12" s="1"/>
  <c r="AF37" i="12"/>
  <c r="P36" i="12"/>
  <c r="I36" i="12" s="1"/>
  <c r="AD33" i="12"/>
  <c r="X17" i="12"/>
  <c r="AD13" i="12"/>
  <c r="BR241" i="12"/>
  <c r="BB126" i="12"/>
  <c r="AU126" i="12" s="1"/>
  <c r="AF305" i="12"/>
  <c r="P291" i="12"/>
  <c r="I291" i="12" s="1"/>
  <c r="AF239" i="12"/>
  <c r="BO248" i="12"/>
  <c r="BB146" i="12"/>
  <c r="AU146" i="12" s="1"/>
  <c r="BO46" i="12"/>
  <c r="AC372" i="12"/>
  <c r="L364" i="12"/>
  <c r="AF354" i="12"/>
  <c r="L345" i="12"/>
  <c r="P344" i="12"/>
  <c r="I344" i="12" s="1"/>
  <c r="L338" i="12"/>
  <c r="AD334" i="12"/>
  <c r="AC311" i="12"/>
  <c r="AC308" i="12"/>
  <c r="AD280" i="12"/>
  <c r="AD274" i="12"/>
  <c r="M252" i="12"/>
  <c r="P251" i="12"/>
  <c r="I251" i="12" s="1"/>
  <c r="L244" i="12"/>
  <c r="L238" i="12"/>
  <c r="AF236" i="12"/>
  <c r="AD233" i="12"/>
  <c r="AF229" i="12"/>
  <c r="P229" i="12"/>
  <c r="I229" i="12" s="1"/>
  <c r="AF225" i="12"/>
  <c r="AC224" i="12"/>
  <c r="AD218" i="12"/>
  <c r="P217" i="12"/>
  <c r="I217" i="12" s="1"/>
  <c r="AF208" i="12"/>
  <c r="AD197" i="12"/>
  <c r="AC194" i="12"/>
  <c r="AD189" i="12"/>
  <c r="M187" i="12"/>
  <c r="AC179" i="12"/>
  <c r="AC175" i="12"/>
  <c r="X173" i="12"/>
  <c r="AC167" i="12"/>
  <c r="L159" i="12"/>
  <c r="P155" i="12"/>
  <c r="I155" i="12" s="1"/>
  <c r="AD150" i="12"/>
  <c r="L144" i="12"/>
  <c r="AC139" i="12"/>
  <c r="AD132" i="12"/>
  <c r="L130" i="12"/>
  <c r="P128" i="12"/>
  <c r="I128" i="12" s="1"/>
  <c r="L122" i="12"/>
  <c r="P115" i="12"/>
  <c r="I115" i="12" s="1"/>
  <c r="AC108" i="12"/>
  <c r="AF102" i="12"/>
  <c r="P100" i="12"/>
  <c r="I100" i="12" s="1"/>
  <c r="P97" i="12"/>
  <c r="I97" i="12" s="1"/>
  <c r="X96" i="12"/>
  <c r="L91" i="12"/>
  <c r="AF81" i="12"/>
  <c r="AF77" i="12"/>
  <c r="L72" i="12"/>
  <c r="L71" i="12"/>
  <c r="X70" i="12"/>
  <c r="AD68" i="12"/>
  <c r="AD66" i="12"/>
  <c r="AD61" i="12"/>
  <c r="L58" i="12"/>
  <c r="P55" i="12"/>
  <c r="I55" i="12" s="1"/>
  <c r="L54" i="12"/>
  <c r="X51" i="12"/>
  <c r="AC50" i="12"/>
  <c r="L48" i="12"/>
  <c r="P46" i="12"/>
  <c r="I46" i="12" s="1"/>
  <c r="X42" i="12"/>
  <c r="AC40" i="12"/>
  <c r="AD36" i="12"/>
  <c r="M33" i="12"/>
  <c r="P31" i="12"/>
  <c r="I31" i="12" s="1"/>
  <c r="P30" i="12"/>
  <c r="I30" i="12" s="1"/>
  <c r="L28" i="12"/>
  <c r="L27" i="12"/>
  <c r="P26" i="12"/>
  <c r="I26" i="12" s="1"/>
  <c r="M25" i="12"/>
  <c r="X21" i="12"/>
  <c r="AC20" i="12"/>
  <c r="AC19" i="12"/>
  <c r="L18" i="12"/>
  <c r="P16" i="12"/>
  <c r="I16" i="12" s="1"/>
  <c r="AC12" i="12"/>
  <c r="AD10" i="12"/>
  <c r="X347" i="12"/>
  <c r="P339" i="12"/>
  <c r="I339" i="12" s="1"/>
  <c r="AC329" i="12"/>
  <c r="AD326" i="12"/>
  <c r="L319" i="12"/>
  <c r="P287" i="12"/>
  <c r="I287" i="12" s="1"/>
  <c r="AC280" i="12"/>
  <c r="P278" i="12"/>
  <c r="I278" i="12" s="1"/>
  <c r="L257" i="12"/>
  <c r="L252" i="12"/>
  <c r="P248" i="12"/>
  <c r="I248" i="12" s="1"/>
  <c r="X232" i="12"/>
  <c r="L229" i="12"/>
  <c r="AC218" i="12"/>
  <c r="P210" i="12"/>
  <c r="I210" i="12" s="1"/>
  <c r="P207" i="12"/>
  <c r="I207" i="12" s="1"/>
  <c r="AC201" i="12"/>
  <c r="AF198" i="12"/>
  <c r="AC189" i="12"/>
  <c r="AC168" i="12"/>
  <c r="AD163" i="12"/>
  <c r="M155" i="12"/>
  <c r="K155" i="12" s="1"/>
  <c r="P146" i="12"/>
  <c r="I146" i="12" s="1"/>
  <c r="AD141" i="12"/>
  <c r="AF136" i="12"/>
  <c r="AC132" i="12"/>
  <c r="N131" i="12"/>
  <c r="L129" i="12"/>
  <c r="AD125" i="12"/>
  <c r="AD118" i="12"/>
  <c r="N116" i="12"/>
  <c r="L115" i="12"/>
  <c r="AD109" i="12"/>
  <c r="P106" i="12"/>
  <c r="I106" i="12" s="1"/>
  <c r="AD100" i="12"/>
  <c r="N100" i="12"/>
  <c r="X99" i="12"/>
  <c r="L98" i="12"/>
  <c r="M97" i="12"/>
  <c r="P93" i="12"/>
  <c r="I93" i="12" s="1"/>
  <c r="P87" i="12"/>
  <c r="I87" i="12" s="1"/>
  <c r="AF83" i="12"/>
  <c r="AF79" i="12"/>
  <c r="AC76" i="12"/>
  <c r="AD74" i="12"/>
  <c r="AF72" i="12"/>
  <c r="X62" i="12"/>
  <c r="AC61" i="12"/>
  <c r="P60" i="12"/>
  <c r="I60" i="12" s="1"/>
  <c r="P59" i="12"/>
  <c r="I59" i="12" s="1"/>
  <c r="P57" i="12"/>
  <c r="I57" i="12" s="1"/>
  <c r="M55" i="12"/>
  <c r="L52" i="12"/>
  <c r="AF48" i="12"/>
  <c r="N46" i="12"/>
  <c r="P44" i="12"/>
  <c r="I44" i="12" s="1"/>
  <c r="P39" i="12"/>
  <c r="I39" i="12" s="1"/>
  <c r="X38" i="12"/>
  <c r="AC36" i="12"/>
  <c r="L33" i="12"/>
  <c r="L31" i="12"/>
  <c r="M26" i="12"/>
  <c r="L25" i="12"/>
  <c r="P24" i="12"/>
  <c r="I24" i="12" s="1"/>
  <c r="P22" i="12"/>
  <c r="I22" i="12" s="1"/>
  <c r="L16" i="12"/>
  <c r="AC10" i="12"/>
  <c r="AD8" i="12"/>
  <c r="L297" i="12"/>
  <c r="L292" i="12"/>
  <c r="AF289" i="12"/>
  <c r="X231" i="12"/>
  <c r="P221" i="12"/>
  <c r="I221" i="12" s="1"/>
  <c r="AC193" i="12"/>
  <c r="P182" i="12"/>
  <c r="I182" i="12" s="1"/>
  <c r="AD174" i="12"/>
  <c r="AF131" i="12"/>
  <c r="X129" i="12"/>
  <c r="AF298" i="12"/>
  <c r="L112" i="12"/>
  <c r="AC95" i="12"/>
  <c r="AC92" i="12"/>
  <c r="AD88" i="12"/>
  <c r="AF84" i="12"/>
  <c r="X71" i="12"/>
  <c r="AC54" i="12"/>
  <c r="L49" i="12"/>
  <c r="AD40" i="12"/>
  <c r="L36" i="12"/>
  <c r="AC33" i="12"/>
  <c r="AF242" i="12"/>
  <c r="AC174" i="12"/>
  <c r="N130" i="12"/>
  <c r="X55" i="12"/>
  <c r="AD52" i="12"/>
  <c r="AC31" i="12"/>
  <c r="L81" i="12"/>
  <c r="AD64" i="12"/>
  <c r="AC52" i="12"/>
  <c r="AF9" i="12"/>
  <c r="X318" i="12"/>
  <c r="AD194" i="12"/>
  <c r="AF157" i="12"/>
  <c r="X14" i="12"/>
  <c r="P252" i="12"/>
  <c r="I252" i="12" s="1"/>
  <c r="X205" i="12"/>
  <c r="AF108" i="12"/>
  <c r="AD105" i="12"/>
  <c r="AD99" i="12"/>
  <c r="AC88" i="12"/>
  <c r="P86" i="12"/>
  <c r="I86" i="12" s="1"/>
  <c r="P72" i="12"/>
  <c r="I72" i="12" s="1"/>
  <c r="AC63" i="12"/>
  <c r="AC58" i="12"/>
  <c r="AD43" i="12"/>
  <c r="AD38" i="12"/>
  <c r="X30" i="12"/>
  <c r="AC21" i="12"/>
  <c r="AC13" i="12"/>
  <c r="P122" i="12"/>
  <c r="I122" i="12" s="1"/>
  <c r="P81" i="12"/>
  <c r="I81" i="12" s="1"/>
  <c r="AD273" i="12"/>
  <c r="AC56" i="12"/>
  <c r="AD22" i="12"/>
  <c r="P18" i="12"/>
  <c r="I18" i="12" s="1"/>
  <c r="L298" i="12"/>
  <c r="L256" i="12"/>
  <c r="AD224" i="12"/>
  <c r="P171" i="12"/>
  <c r="I171" i="12" s="1"/>
  <c r="X90" i="12"/>
  <c r="AC86" i="12"/>
  <c r="L19" i="12"/>
  <c r="BB56" i="12"/>
  <c r="AU56" i="12" s="1"/>
  <c r="AF362" i="12"/>
  <c r="AC283" i="12"/>
  <c r="AF163" i="12"/>
  <c r="P144" i="12"/>
  <c r="I144" i="12" s="1"/>
  <c r="AD117" i="12"/>
  <c r="X113" i="12"/>
  <c r="AC105" i="12"/>
  <c r="AC99" i="12"/>
  <c r="AC96" i="12"/>
  <c r="L83" i="12"/>
  <c r="N72" i="12"/>
  <c r="AF66" i="12"/>
  <c r="L50" i="12"/>
  <c r="AD46" i="12"/>
  <c r="AC43" i="12"/>
  <c r="AC38" i="12"/>
  <c r="AD19" i="12"/>
  <c r="P352" i="12"/>
  <c r="I352" i="12" s="1"/>
  <c r="AD328" i="12"/>
  <c r="X114" i="12"/>
  <c r="L113" i="12"/>
  <c r="AF36" i="12"/>
  <c r="AD11" i="12"/>
  <c r="X145" i="12"/>
  <c r="AC135" i="12"/>
  <c r="AD86" i="12"/>
  <c r="AC25" i="12"/>
  <c r="CF372" i="12"/>
  <c r="M345" i="12"/>
  <c r="L111" i="12"/>
  <c r="P28" i="12"/>
  <c r="I28" i="12" s="1"/>
  <c r="AD285" i="12"/>
  <c r="L250" i="12"/>
  <c r="P245" i="12"/>
  <c r="I245" i="12" s="1"/>
  <c r="M221" i="12"/>
  <c r="X216" i="12"/>
  <c r="AF185" i="12"/>
  <c r="AD175" i="12"/>
  <c r="P172" i="12"/>
  <c r="I172" i="12" s="1"/>
  <c r="P153" i="12"/>
  <c r="I153" i="12" s="1"/>
  <c r="L120" i="12"/>
  <c r="X97" i="12"/>
  <c r="L79" i="12"/>
  <c r="AF75" i="12"/>
  <c r="AF60" i="12"/>
  <c r="AD50" i="12"/>
  <c r="X47" i="12"/>
  <c r="L35" i="12"/>
  <c r="X32" i="12"/>
  <c r="AD12" i="12"/>
  <c r="BB16" i="12"/>
  <c r="AU16" i="12" s="1"/>
  <c r="X251" i="12"/>
  <c r="AC246" i="12"/>
  <c r="P238" i="12"/>
  <c r="I238" i="12" s="1"/>
  <c r="AD212" i="12"/>
  <c r="AD179" i="12"/>
  <c r="AD167" i="12"/>
  <c r="L154" i="12"/>
  <c r="AD139" i="12"/>
  <c r="AD124" i="12"/>
  <c r="AC116" i="12"/>
  <c r="AF107" i="12"/>
  <c r="AD95" i="12"/>
  <c r="N91" i="12"/>
  <c r="AF73" i="12"/>
  <c r="AF68" i="12"/>
  <c r="X48" i="12"/>
  <c r="AC45" i="12"/>
  <c r="N36" i="12"/>
  <c r="L29" i="12"/>
  <c r="X26" i="12"/>
  <c r="N117" i="12"/>
  <c r="N11" i="12"/>
  <c r="M104" i="12"/>
  <c r="N326" i="12"/>
  <c r="M68" i="12"/>
  <c r="N89" i="12"/>
  <c r="N283" i="12"/>
  <c r="N133" i="12"/>
  <c r="N144" i="12"/>
  <c r="N247" i="12"/>
  <c r="N10" i="12"/>
  <c r="N155" i="12"/>
  <c r="N188" i="12"/>
  <c r="N220" i="12"/>
  <c r="M223" i="12"/>
  <c r="N252" i="12"/>
  <c r="AZ99" i="12"/>
  <c r="AZ29" i="12"/>
  <c r="AZ111" i="12"/>
  <c r="AZ132" i="12"/>
  <c r="AZ359" i="12"/>
  <c r="AZ370" i="12"/>
  <c r="AZ232" i="12"/>
  <c r="AZ9" i="12"/>
  <c r="AZ350" i="12"/>
  <c r="AZ319" i="12"/>
  <c r="AZ124" i="12"/>
  <c r="AZ213" i="12"/>
  <c r="AZ57" i="12"/>
  <c r="AZ42" i="12"/>
  <c r="AZ67" i="12"/>
  <c r="AZ135" i="12"/>
  <c r="AZ194" i="12"/>
  <c r="AZ79" i="12"/>
  <c r="AZ171" i="12"/>
  <c r="AZ63" i="12"/>
  <c r="AZ68" i="12"/>
  <c r="N179" i="12"/>
  <c r="M46" i="12"/>
  <c r="M116" i="12"/>
  <c r="N169" i="12"/>
  <c r="M100" i="12"/>
  <c r="N364" i="12"/>
  <c r="N20" i="12"/>
  <c r="N205" i="12"/>
  <c r="M158" i="12"/>
  <c r="N215" i="12"/>
  <c r="M190" i="12"/>
  <c r="M304" i="12"/>
  <c r="M321" i="12"/>
  <c r="AZ219" i="12"/>
  <c r="AZ117" i="12"/>
  <c r="AZ146" i="12"/>
  <c r="AZ369" i="12"/>
  <c r="AZ216" i="12"/>
  <c r="AZ280" i="12"/>
  <c r="AZ106" i="12"/>
  <c r="AZ52" i="12"/>
  <c r="AZ47" i="12"/>
  <c r="AZ26" i="12"/>
  <c r="AZ51" i="12"/>
  <c r="AZ294" i="12"/>
  <c r="M75" i="12"/>
  <c r="M27" i="12"/>
  <c r="N12" i="12"/>
  <c r="N186" i="12"/>
  <c r="M156" i="12"/>
  <c r="N18" i="12"/>
  <c r="M90" i="12"/>
  <c r="M207" i="12"/>
  <c r="N266" i="12"/>
  <c r="N127" i="12"/>
  <c r="N240" i="12"/>
  <c r="M367" i="12"/>
  <c r="AZ43" i="12"/>
  <c r="AZ75" i="12"/>
  <c r="AZ35" i="12"/>
  <c r="AZ309" i="12"/>
  <c r="AZ56" i="12"/>
  <c r="AZ224" i="12"/>
  <c r="AZ282" i="12"/>
  <c r="AZ361" i="12"/>
  <c r="AZ305" i="12"/>
  <c r="AZ291" i="12"/>
  <c r="AZ348" i="12"/>
  <c r="AZ334" i="12"/>
  <c r="AZ31" i="12"/>
  <c r="AZ237" i="12"/>
  <c r="AZ366" i="12"/>
  <c r="AZ87" i="12"/>
  <c r="AZ208" i="12"/>
  <c r="AZ34" i="12"/>
  <c r="AZ66" i="12"/>
  <c r="AZ93" i="12"/>
  <c r="AZ174" i="12"/>
  <c r="AZ104" i="12"/>
  <c r="AZ140" i="12"/>
  <c r="AZ358" i="12"/>
  <c r="AZ92" i="12"/>
  <c r="M105" i="12"/>
  <c r="M92" i="12"/>
  <c r="N195" i="12"/>
  <c r="N212" i="12"/>
  <c r="M72" i="12"/>
  <c r="N275" i="12"/>
  <c r="N105" i="12"/>
  <c r="AZ48" i="12"/>
  <c r="N173" i="12"/>
  <c r="N184" i="12"/>
  <c r="N350" i="12"/>
  <c r="N199" i="12"/>
  <c r="N316" i="12"/>
  <c r="AZ74" i="12"/>
  <c r="AZ136" i="12"/>
  <c r="M336" i="12"/>
  <c r="N359" i="12"/>
  <c r="AZ248" i="12"/>
  <c r="AZ173" i="12"/>
  <c r="AZ299" i="12"/>
  <c r="AZ311" i="12"/>
  <c r="AZ367" i="12"/>
  <c r="AZ17" i="12"/>
  <c r="AZ113" i="12"/>
  <c r="AZ207" i="12"/>
  <c r="AZ44" i="12"/>
  <c r="AZ80" i="12"/>
  <c r="AZ14" i="12"/>
  <c r="AZ61" i="12"/>
  <c r="AZ95" i="12"/>
  <c r="AZ273" i="12"/>
  <c r="AZ41" i="12"/>
  <c r="AZ223" i="12"/>
  <c r="AZ33" i="12"/>
  <c r="AZ240" i="12"/>
  <c r="AZ227" i="12"/>
  <c r="AZ175" i="12"/>
  <c r="M140" i="12"/>
  <c r="M36" i="12"/>
  <c r="M173" i="12"/>
  <c r="M20" i="12"/>
  <c r="N45" i="12"/>
  <c r="M103" i="12"/>
  <c r="M245" i="12"/>
  <c r="M23" i="12"/>
  <c r="N37" i="12"/>
  <c r="N38" i="12"/>
  <c r="N86" i="12"/>
  <c r="M222" i="12"/>
  <c r="N334" i="12"/>
  <c r="N55" i="12"/>
  <c r="N365" i="12"/>
  <c r="K365" i="12" s="1"/>
  <c r="N185" i="12"/>
  <c r="N16" i="12"/>
  <c r="N121" i="12"/>
  <c r="M292" i="12"/>
  <c r="N196" i="12"/>
  <c r="N221" i="12"/>
  <c r="M276" i="12"/>
  <c r="N43" i="12"/>
  <c r="M132" i="12"/>
  <c r="M205" i="12"/>
  <c r="M149" i="12"/>
  <c r="N250" i="12"/>
  <c r="M180" i="12"/>
  <c r="M261" i="12"/>
  <c r="N267" i="12"/>
  <c r="AZ55" i="12"/>
  <c r="AZ101" i="12"/>
  <c r="AZ141" i="12"/>
  <c r="AZ243" i="12"/>
  <c r="AZ116" i="12"/>
  <c r="AZ76" i="12"/>
  <c r="AZ12" i="12"/>
  <c r="AZ88" i="12"/>
  <c r="AZ49" i="12"/>
  <c r="AZ11" i="12"/>
  <c r="AZ340" i="12"/>
  <c r="AZ271" i="12"/>
  <c r="AZ130" i="12"/>
  <c r="AZ195" i="12"/>
  <c r="AZ178" i="12"/>
  <c r="AZ242" i="12"/>
  <c r="AZ297" i="12"/>
  <c r="M136" i="12"/>
  <c r="M150" i="12"/>
  <c r="N146" i="12"/>
  <c r="M127" i="12"/>
  <c r="N341" i="12"/>
  <c r="N233" i="12"/>
  <c r="M78" i="12"/>
  <c r="N271" i="12"/>
  <c r="M14" i="12"/>
  <c r="M202" i="12"/>
  <c r="M235" i="12"/>
  <c r="N263" i="12"/>
  <c r="M227" i="12"/>
  <c r="N95" i="12"/>
  <c r="N141" i="12"/>
  <c r="M210" i="12"/>
  <c r="M82" i="12"/>
  <c r="M242" i="12"/>
  <c r="M174" i="12"/>
  <c r="N153" i="12"/>
  <c r="M218" i="12"/>
  <c r="N296" i="12"/>
  <c r="M364" i="12"/>
  <c r="N301" i="12"/>
  <c r="AZ139" i="12"/>
  <c r="AZ332" i="12"/>
  <c r="AZ169" i="12"/>
  <c r="AZ46" i="12"/>
  <c r="AZ94" i="12"/>
  <c r="AZ181" i="12"/>
  <c r="AZ183" i="12"/>
  <c r="AZ244" i="12"/>
  <c r="AZ182" i="12"/>
  <c r="AZ249" i="12"/>
  <c r="AZ301" i="12"/>
  <c r="AZ306" i="12"/>
  <c r="AZ320" i="12"/>
  <c r="AZ268" i="12"/>
  <c r="AZ318" i="12"/>
  <c r="M16" i="12"/>
  <c r="N33" i="12"/>
  <c r="N76" i="12"/>
  <c r="M354" i="12"/>
  <c r="AZ71" i="12"/>
  <c r="M324" i="12"/>
  <c r="M310" i="12"/>
  <c r="N345" i="12"/>
  <c r="AZ265" i="12"/>
  <c r="AZ343" i="12"/>
  <c r="AZ303" i="12"/>
  <c r="AZ226" i="12"/>
  <c r="AZ90" i="12"/>
  <c r="AZ129" i="12"/>
  <c r="AZ77" i="12"/>
  <c r="AZ137" i="12"/>
  <c r="AZ96" i="12"/>
  <c r="AZ253" i="12"/>
  <c r="AZ259" i="12"/>
  <c r="N372" i="12"/>
  <c r="N82" i="12"/>
  <c r="M56" i="12"/>
  <c r="M193" i="12"/>
  <c r="M299" i="12"/>
  <c r="N119" i="12"/>
  <c r="M108" i="12"/>
  <c r="M271" i="12"/>
  <c r="N57" i="12"/>
  <c r="N202" i="12"/>
  <c r="N292" i="12"/>
  <c r="M272" i="12"/>
  <c r="M188" i="12"/>
  <c r="M141" i="12"/>
  <c r="N213" i="12"/>
  <c r="M246" i="12"/>
  <c r="M201" i="12"/>
  <c r="N159" i="12"/>
  <c r="M353" i="12"/>
  <c r="AZ153" i="12"/>
  <c r="AZ188" i="12"/>
  <c r="AZ133" i="12"/>
  <c r="AZ218" i="12"/>
  <c r="AZ184" i="12"/>
  <c r="AZ19" i="12"/>
  <c r="AZ91" i="12"/>
  <c r="AZ115" i="12"/>
  <c r="AZ166" i="12"/>
  <c r="AZ38" i="12"/>
  <c r="AZ170" i="12"/>
  <c r="AZ347" i="12"/>
  <c r="AZ62" i="12"/>
  <c r="AZ78" i="12"/>
  <c r="AZ118" i="12"/>
  <c r="N223" i="12"/>
  <c r="M237" i="12"/>
  <c r="N317" i="12"/>
  <c r="AZ109" i="12"/>
  <c r="AZ308" i="12"/>
  <c r="AZ50" i="12"/>
  <c r="AZ221" i="12"/>
  <c r="AZ322" i="12"/>
  <c r="AZ21" i="12"/>
  <c r="AZ264" i="12"/>
  <c r="AZ372" i="12"/>
  <c r="AZ176" i="12"/>
  <c r="AZ275" i="12"/>
  <c r="M70" i="12"/>
  <c r="M12" i="12"/>
  <c r="N53" i="12"/>
  <c r="N246" i="12"/>
  <c r="M17" i="12"/>
  <c r="N366" i="12"/>
  <c r="M98" i="12"/>
  <c r="N29" i="12"/>
  <c r="N58" i="12"/>
  <c r="M83" i="12"/>
  <c r="M154" i="12"/>
  <c r="N305" i="12"/>
  <c r="M8" i="12"/>
  <c r="M119" i="12"/>
  <c r="M215" i="12"/>
  <c r="N297" i="12"/>
  <c r="N14" i="12"/>
  <c r="N34" i="12"/>
  <c r="N339" i="12"/>
  <c r="N236" i="12"/>
  <c r="N356" i="12"/>
  <c r="N109" i="12"/>
  <c r="M332" i="12"/>
  <c r="N50" i="12"/>
  <c r="M160" i="12"/>
  <c r="K160" i="12" s="1"/>
  <c r="N307" i="12"/>
  <c r="AZ278" i="12"/>
  <c r="AZ123" i="12"/>
  <c r="AZ150" i="12"/>
  <c r="AZ191" i="12"/>
  <c r="AZ287" i="12"/>
  <c r="AZ147" i="12"/>
  <c r="AZ163" i="12"/>
  <c r="N68" i="12"/>
  <c r="N197" i="12"/>
  <c r="N126" i="12"/>
  <c r="M112" i="12"/>
  <c r="M349" i="12"/>
  <c r="N255" i="12"/>
  <c r="AZ85" i="12"/>
  <c r="AZ186" i="12"/>
  <c r="AZ335" i="12"/>
  <c r="AZ245" i="12"/>
  <c r="AZ89" i="12"/>
  <c r="AZ69" i="12"/>
  <c r="AZ179" i="12"/>
  <c r="AZ36" i="12"/>
  <c r="AZ122" i="12"/>
  <c r="AZ251" i="12"/>
  <c r="AZ225" i="12"/>
  <c r="AZ281" i="12"/>
  <c r="N92" i="12"/>
  <c r="M124" i="12"/>
  <c r="M28" i="12"/>
  <c r="N118" i="12"/>
  <c r="N154" i="12"/>
  <c r="N258" i="12"/>
  <c r="N17" i="12"/>
  <c r="M47" i="12"/>
  <c r="N190" i="12"/>
  <c r="M126" i="12"/>
  <c r="M334" i="12"/>
  <c r="N83" i="12"/>
  <c r="M181" i="12"/>
  <c r="N102" i="12"/>
  <c r="N313" i="12"/>
  <c r="N28" i="12"/>
  <c r="M74" i="12"/>
  <c r="N194" i="12"/>
  <c r="N319" i="12"/>
  <c r="M80" i="12"/>
  <c r="K80" i="12" s="1"/>
  <c r="M232" i="12"/>
  <c r="N358" i="12"/>
  <c r="M316" i="12"/>
  <c r="N235" i="12"/>
  <c r="M330" i="12"/>
  <c r="N171" i="12"/>
  <c r="M244" i="12"/>
  <c r="N336" i="12"/>
  <c r="N269" i="12"/>
  <c r="M322" i="12"/>
  <c r="AZ107" i="12"/>
  <c r="AZ142" i="12"/>
  <c r="AZ110" i="12"/>
  <c r="AZ155" i="12"/>
  <c r="AZ196" i="12"/>
  <c r="AZ247" i="12"/>
  <c r="AZ338" i="12"/>
  <c r="AZ131" i="12"/>
  <c r="AZ160" i="12"/>
  <c r="AZ128" i="12"/>
  <c r="AZ255" i="12"/>
  <c r="AZ134" i="12"/>
  <c r="AZ157" i="12"/>
  <c r="AZ204" i="12"/>
  <c r="AW204" i="12" s="1"/>
  <c r="AZ252" i="12"/>
  <c r="AZ250" i="12"/>
  <c r="AZ246" i="12"/>
  <c r="AZ323" i="12"/>
  <c r="M77" i="12"/>
  <c r="M30" i="12"/>
  <c r="M121" i="12"/>
  <c r="N281" i="12"/>
  <c r="M231" i="12"/>
  <c r="M241" i="12"/>
  <c r="N309" i="12"/>
  <c r="N49" i="12"/>
  <c r="N253" i="12"/>
  <c r="AZ37" i="12"/>
  <c r="N329" i="12"/>
  <c r="AZ256" i="12"/>
  <c r="AZ205" i="12"/>
  <c r="AZ241" i="12"/>
  <c r="AZ81" i="12"/>
  <c r="AZ302" i="12"/>
  <c r="N110" i="12"/>
  <c r="N259" i="12"/>
  <c r="M165" i="12"/>
  <c r="M200" i="12"/>
  <c r="AZ127" i="12"/>
  <c r="AZ59" i="12"/>
  <c r="AZ321" i="12"/>
  <c r="AZ100" i="12"/>
  <c r="M274" i="12"/>
  <c r="N234" i="12"/>
  <c r="N140" i="12"/>
  <c r="AZ209" i="12"/>
  <c r="AZ192" i="12"/>
  <c r="AZ269" i="12"/>
  <c r="AZ187" i="12"/>
  <c r="M35" i="12"/>
  <c r="N113" i="12"/>
  <c r="N225" i="12"/>
  <c r="M234" i="12"/>
  <c r="N143" i="12"/>
  <c r="M29" i="12"/>
  <c r="M59" i="12"/>
  <c r="N157" i="12"/>
  <c r="N87" i="12"/>
  <c r="M144" i="12"/>
  <c r="M236" i="12"/>
  <c r="M213" i="12"/>
  <c r="M122" i="12"/>
  <c r="M66" i="12"/>
  <c r="M166" i="12"/>
  <c r="N327" i="12"/>
  <c r="N149" i="12"/>
  <c r="N217" i="12"/>
  <c r="N342" i="12"/>
  <c r="AZ161" i="12"/>
  <c r="AZ210" i="12"/>
  <c r="AZ167" i="12"/>
  <c r="AZ158" i="12"/>
  <c r="AZ18" i="12"/>
  <c r="AZ20" i="12"/>
  <c r="AZ82" i="12"/>
  <c r="AZ126" i="12"/>
  <c r="AZ162" i="12"/>
  <c r="AZ295" i="12"/>
  <c r="AZ154" i="12"/>
  <c r="AZ279" i="12"/>
  <c r="M118" i="12"/>
  <c r="M258" i="12"/>
  <c r="M290" i="12"/>
  <c r="M31" i="12"/>
  <c r="M189" i="12"/>
  <c r="M53" i="12"/>
  <c r="N315" i="12"/>
  <c r="M314" i="12"/>
  <c r="N8" i="12"/>
  <c r="M84" i="12"/>
  <c r="M67" i="12"/>
  <c r="M145" i="12"/>
  <c r="N298" i="12"/>
  <c r="M164" i="12"/>
  <c r="N287" i="12"/>
  <c r="M357" i="12"/>
  <c r="AZ143" i="12"/>
  <c r="AZ145" i="12"/>
  <c r="AZ261" i="12"/>
  <c r="N26" i="12"/>
  <c r="M162" i="12"/>
  <c r="AZ108" i="12"/>
  <c r="AZ8" i="12"/>
  <c r="N9" i="12"/>
  <c r="M157" i="12"/>
  <c r="N241" i="12"/>
  <c r="N35" i="12"/>
  <c r="M247" i="12"/>
  <c r="N187" i="12"/>
  <c r="N165" i="12"/>
  <c r="M370" i="12"/>
  <c r="N333" i="12"/>
  <c r="AZ263" i="12"/>
  <c r="AZ32" i="12"/>
  <c r="AZ86" i="12"/>
  <c r="AZ152" i="12"/>
  <c r="AZ310" i="12"/>
  <c r="AZ214" i="12"/>
  <c r="AZ238" i="12"/>
  <c r="AZ336" i="12"/>
  <c r="AZ349" i="12"/>
  <c r="AZ354" i="12"/>
  <c r="M110" i="12"/>
  <c r="N65" i="12"/>
  <c r="N210" i="12"/>
  <c r="N42" i="12"/>
  <c r="N108" i="12"/>
  <c r="AZ229" i="12"/>
  <c r="AZ10" i="12"/>
  <c r="AZ103" i="12"/>
  <c r="AZ120" i="12"/>
  <c r="AZ330" i="12"/>
  <c r="AZ296" i="12"/>
  <c r="N24" i="12"/>
  <c r="M163" i="12"/>
  <c r="M366" i="12"/>
  <c r="N198" i="12"/>
  <c r="N67" i="12"/>
  <c r="M13" i="12"/>
  <c r="N238" i="12"/>
  <c r="M142" i="12"/>
  <c r="M224" i="12"/>
  <c r="M256" i="12"/>
  <c r="M358" i="12"/>
  <c r="M39" i="12"/>
  <c r="M114" i="12"/>
  <c r="N268" i="12"/>
  <c r="M262" i="12"/>
  <c r="AZ159" i="12"/>
  <c r="AZ30" i="12"/>
  <c r="AZ293" i="12"/>
  <c r="AZ260" i="12"/>
  <c r="AZ102" i="12"/>
  <c r="AZ233" i="12"/>
  <c r="AZ125" i="12"/>
  <c r="AZ144" i="12"/>
  <c r="AZ206" i="12"/>
  <c r="AZ149" i="12"/>
  <c r="AZ217" i="12"/>
  <c r="AZ222" i="12"/>
  <c r="N94" i="12"/>
  <c r="AZ235" i="12"/>
  <c r="M52" i="12"/>
  <c r="N152" i="12"/>
  <c r="N193" i="12"/>
  <c r="N276" i="12"/>
  <c r="M120" i="12"/>
  <c r="AZ199" i="12"/>
  <c r="AZ70" i="12"/>
  <c r="AZ212" i="12"/>
  <c r="AZ254" i="12"/>
  <c r="AZ357" i="12"/>
  <c r="AZ329" i="12"/>
  <c r="AZ331" i="12"/>
  <c r="AZ352" i="12"/>
  <c r="AZ344" i="12"/>
  <c r="M60" i="12"/>
  <c r="M295" i="12"/>
  <c r="N73" i="12"/>
  <c r="N30" i="12"/>
  <c r="N107" i="12"/>
  <c r="M178" i="12"/>
  <c r="N85" i="12"/>
  <c r="N151" i="12"/>
  <c r="M240" i="12"/>
  <c r="M45" i="12"/>
  <c r="M115" i="12"/>
  <c r="N204" i="12"/>
  <c r="M128" i="12"/>
  <c r="N192" i="12"/>
  <c r="N200" i="12"/>
  <c r="N77" i="12"/>
  <c r="N98" i="12"/>
  <c r="N145" i="12"/>
  <c r="M243" i="12"/>
  <c r="M329" i="12"/>
  <c r="K329" i="12" s="1"/>
  <c r="N189" i="12"/>
  <c r="N270" i="12"/>
  <c r="N293" i="12"/>
  <c r="N303" i="12"/>
  <c r="N343" i="12"/>
  <c r="M267" i="12"/>
  <c r="M294" i="12"/>
  <c r="N320" i="12"/>
  <c r="N325" i="12"/>
  <c r="M317" i="12"/>
  <c r="M368" i="12"/>
  <c r="M109" i="12"/>
  <c r="M125" i="12"/>
  <c r="M134" i="12"/>
  <c r="N262" i="12"/>
  <c r="M153" i="12"/>
  <c r="M185" i="12"/>
  <c r="M302" i="12"/>
  <c r="M279" i="12"/>
  <c r="M251" i="12"/>
  <c r="M293" i="12"/>
  <c r="M344" i="12"/>
  <c r="N321" i="12"/>
  <c r="M355" i="12"/>
  <c r="M326" i="12"/>
  <c r="M361" i="12"/>
  <c r="M320" i="12"/>
  <c r="M301" i="12"/>
  <c r="M337" i="12"/>
  <c r="N346" i="12"/>
  <c r="N349" i="12"/>
  <c r="N354" i="12"/>
  <c r="N25" i="12"/>
  <c r="M65" i="12"/>
  <c r="AZ345" i="12"/>
  <c r="AZ337" i="12"/>
  <c r="AZ285" i="12"/>
  <c r="M24" i="12"/>
  <c r="M238" i="12"/>
  <c r="M64" i="12"/>
  <c r="M191" i="12"/>
  <c r="N209" i="12"/>
  <c r="AZ24" i="12"/>
  <c r="AZ371" i="12"/>
  <c r="AZ168" i="12"/>
  <c r="AZ202" i="12"/>
  <c r="AZ228" i="12"/>
  <c r="AZ257" i="12"/>
  <c r="M49" i="12"/>
  <c r="N62" i="12"/>
  <c r="N106" i="12"/>
  <c r="AZ351" i="12"/>
  <c r="N163" i="12"/>
  <c r="N70" i="12"/>
  <c r="N226" i="12"/>
  <c r="AZ284" i="12"/>
  <c r="AZ165" i="12"/>
  <c r="AZ333" i="12"/>
  <c r="N112" i="12"/>
  <c r="N52" i="12"/>
  <c r="N135" i="12"/>
  <c r="M159" i="12"/>
  <c r="M288" i="12"/>
  <c r="N232" i="12"/>
  <c r="N285" i="12"/>
  <c r="N81" i="12"/>
  <c r="AZ177" i="12"/>
  <c r="AZ315" i="12"/>
  <c r="AZ328" i="12"/>
  <c r="N75" i="12"/>
  <c r="K75" i="12" s="1"/>
  <c r="N166" i="12"/>
  <c r="N48" i="12"/>
  <c r="M101" i="12"/>
  <c r="N363" i="12"/>
  <c r="N282" i="12"/>
  <c r="M346" i="12"/>
  <c r="AZ356" i="12"/>
  <c r="M229" i="12"/>
  <c r="N351" i="12"/>
  <c r="AZ283" i="12"/>
  <c r="AZ112" i="12"/>
  <c r="AZ119" i="12"/>
  <c r="AZ231" i="12"/>
  <c r="AZ324" i="12"/>
  <c r="M79" i="12"/>
  <c r="M250" i="12"/>
  <c r="M206" i="12"/>
  <c r="N170" i="12"/>
  <c r="N367" i="12"/>
  <c r="AZ230" i="12"/>
  <c r="AZ317" i="12"/>
  <c r="AZ292" i="12"/>
  <c r="AZ339" i="12"/>
  <c r="AZ307" i="12"/>
  <c r="AZ325" i="12"/>
  <c r="N147" i="12"/>
  <c r="M37" i="12"/>
  <c r="N51" i="12"/>
  <c r="N69" i="12"/>
  <c r="N312" i="12"/>
  <c r="M73" i="12"/>
  <c r="M93" i="12"/>
  <c r="N228" i="12"/>
  <c r="M214" i="12"/>
  <c r="N56" i="12"/>
  <c r="M71" i="12"/>
  <c r="M248" i="12"/>
  <c r="M96" i="12"/>
  <c r="M99" i="12"/>
  <c r="N175" i="12"/>
  <c r="M69" i="12"/>
  <c r="M131" i="12"/>
  <c r="N156" i="12"/>
  <c r="N280" i="12"/>
  <c r="N191" i="12"/>
  <c r="M225" i="12"/>
  <c r="M169" i="12"/>
  <c r="M347" i="12"/>
  <c r="M363" i="12"/>
  <c r="N323" i="12"/>
  <c r="M323" i="12"/>
  <c r="N27" i="12"/>
  <c r="M106" i="12"/>
  <c r="AZ172" i="12"/>
  <c r="AZ236" i="12"/>
  <c r="M281" i="12"/>
  <c r="M50" i="12"/>
  <c r="N120" i="12"/>
  <c r="M226" i="12"/>
  <c r="M196" i="12"/>
  <c r="M94" i="12"/>
  <c r="N182" i="12"/>
  <c r="M208" i="12"/>
  <c r="N302" i="12"/>
  <c r="M343" i="12"/>
  <c r="N311" i="12"/>
  <c r="AZ39" i="12"/>
  <c r="N304" i="12"/>
  <c r="AZ368" i="12"/>
  <c r="M147" i="12"/>
  <c r="N22" i="12"/>
  <c r="M257" i="12"/>
  <c r="N104" i="12"/>
  <c r="N201" i="12"/>
  <c r="M283" i="12"/>
  <c r="N256" i="12"/>
  <c r="M331" i="12"/>
  <c r="N369" i="12"/>
  <c r="M371" i="12"/>
  <c r="AZ156" i="12"/>
  <c r="M22" i="12"/>
  <c r="M34" i="12"/>
  <c r="N78" i="12"/>
  <c r="AZ274" i="12"/>
  <c r="AZ185" i="12"/>
  <c r="AZ313" i="12"/>
  <c r="M280" i="12"/>
  <c r="N63" i="12"/>
  <c r="M186" i="12"/>
  <c r="M43" i="12"/>
  <c r="N180" i="12"/>
  <c r="N101" i="12"/>
  <c r="M133" i="12"/>
  <c r="N224" i="12"/>
  <c r="N360" i="12"/>
  <c r="M10" i="12"/>
  <c r="AZ353" i="12"/>
  <c r="AZ60" i="12"/>
  <c r="AZ53" i="12"/>
  <c r="AZ58" i="12"/>
  <c r="AZ277" i="12"/>
  <c r="N23" i="12"/>
  <c r="M18" i="12"/>
  <c r="M11" i="12"/>
  <c r="N111" i="12"/>
  <c r="N19" i="12"/>
  <c r="N308" i="12"/>
  <c r="N168" i="12"/>
  <c r="M356" i="12"/>
  <c r="N61" i="12"/>
  <c r="N261" i="12"/>
  <c r="M182" i="12"/>
  <c r="M260" i="12"/>
  <c r="AZ40" i="12"/>
  <c r="AZ13" i="12"/>
  <c r="AZ266" i="12"/>
  <c r="AZ25" i="12"/>
  <c r="AZ193" i="12"/>
  <c r="AZ327" i="12"/>
  <c r="AZ190" i="12"/>
  <c r="AZ316" i="12"/>
  <c r="AZ276" i="12"/>
  <c r="AZ326" i="12"/>
  <c r="AZ341" i="12"/>
  <c r="N59" i="12"/>
  <c r="N44" i="12"/>
  <c r="N361" i="12"/>
  <c r="N13" i="12"/>
  <c r="M41" i="12"/>
  <c r="M85" i="12"/>
  <c r="N129" i="12"/>
  <c r="N138" i="12"/>
  <c r="N74" i="12"/>
  <c r="N99" i="12"/>
  <c r="M175" i="12"/>
  <c r="M233" i="12"/>
  <c r="M89" i="12"/>
  <c r="N150" i="12"/>
  <c r="M198" i="12"/>
  <c r="M289" i="12"/>
  <c r="M167" i="12"/>
  <c r="M217" i="12"/>
  <c r="N249" i="12"/>
  <c r="N245" i="12"/>
  <c r="M303" i="12"/>
  <c r="N328" i="12"/>
  <c r="N306" i="12"/>
  <c r="M318" i="12"/>
  <c r="AZ270" i="12"/>
  <c r="AZ198" i="12"/>
  <c r="N340" i="12"/>
  <c r="M51" i="12"/>
  <c r="M102" i="12"/>
  <c r="M151" i="12"/>
  <c r="N60" i="12"/>
  <c r="N97" i="12"/>
  <c r="N128" i="12"/>
  <c r="N158" i="12"/>
  <c r="N242" i="12"/>
  <c r="M273" i="12"/>
  <c r="M296" i="12"/>
  <c r="N338" i="12"/>
  <c r="M297" i="12"/>
  <c r="AZ72" i="12"/>
  <c r="AW72" i="12" s="1"/>
  <c r="N31" i="12"/>
  <c r="AZ27" i="12"/>
  <c r="N79" i="12"/>
  <c r="N264" i="12"/>
  <c r="M259" i="12"/>
  <c r="M312" i="12"/>
  <c r="N322" i="12"/>
  <c r="M325" i="12"/>
  <c r="M113" i="12"/>
  <c r="M111" i="12"/>
  <c r="AZ286" i="12"/>
  <c r="M42" i="12"/>
  <c r="M123" i="12"/>
  <c r="M135" i="12"/>
  <c r="M86" i="12"/>
  <c r="N161" i="12"/>
  <c r="M161" i="12"/>
  <c r="M265" i="12"/>
  <c r="M306" i="12"/>
  <c r="N300" i="12"/>
  <c r="M352" i="12"/>
  <c r="AZ28" i="12"/>
  <c r="AZ203" i="12"/>
  <c r="AZ258" i="12"/>
  <c r="AZ314" i="12"/>
  <c r="N243" i="12"/>
  <c r="M341" i="12"/>
  <c r="N355" i="12"/>
  <c r="M81" i="12"/>
  <c r="M230" i="12"/>
  <c r="M264" i="12"/>
  <c r="AZ151" i="12"/>
  <c r="AZ83" i="12"/>
  <c r="AZ22" i="12"/>
  <c r="AZ220" i="12"/>
  <c r="AZ290" i="12"/>
  <c r="AZ215" i="12"/>
  <c r="AZ346" i="12"/>
  <c r="AZ312" i="12"/>
  <c r="AZ360" i="12"/>
  <c r="N203" i="12"/>
  <c r="M62" i="12"/>
  <c r="N64" i="12"/>
  <c r="N136" i="12"/>
  <c r="M57" i="12"/>
  <c r="N134" i="12"/>
  <c r="N183" i="12"/>
  <c r="N162" i="12"/>
  <c r="N222" i="12"/>
  <c r="M228" i="12"/>
  <c r="M220" i="12"/>
  <c r="N167" i="12"/>
  <c r="N288" i="12"/>
  <c r="M209" i="12"/>
  <c r="M192" i="12"/>
  <c r="N227" i="12"/>
  <c r="N219" i="12"/>
  <c r="M270" i="12"/>
  <c r="N331" i="12"/>
  <c r="N272" i="12"/>
  <c r="N286" i="12"/>
  <c r="N294" i="12"/>
  <c r="M369" i="12"/>
  <c r="M328" i="12"/>
  <c r="N368" i="12"/>
  <c r="N335" i="12"/>
  <c r="AY8" i="12"/>
  <c r="AZ200" i="12"/>
  <c r="AZ114" i="12"/>
  <c r="AZ138" i="12"/>
  <c r="M32" i="12"/>
  <c r="M58" i="12"/>
  <c r="M372" i="12"/>
  <c r="M362" i="12"/>
  <c r="M130" i="12"/>
  <c r="N103" i="12"/>
  <c r="N229" i="12"/>
  <c r="M219" i="12"/>
  <c r="M284" i="12"/>
  <c r="AZ23" i="12"/>
  <c r="AZ180" i="12"/>
  <c r="AZ262" i="12"/>
  <c r="AZ355" i="12"/>
  <c r="AZ362" i="12"/>
  <c r="N32" i="12"/>
  <c r="M203" i="12"/>
  <c r="N295" i="12"/>
  <c r="N114" i="12"/>
  <c r="M170" i="12"/>
  <c r="M305" i="12"/>
  <c r="N93" i="12"/>
  <c r="N214" i="12"/>
  <c r="M143" i="12"/>
  <c r="M216" i="12"/>
  <c r="M168" i="12"/>
  <c r="M137" i="12"/>
  <c r="N71" i="12"/>
  <c r="N115" i="12"/>
  <c r="N66" i="12"/>
  <c r="N90" i="12"/>
  <c r="N125" i="12"/>
  <c r="N172" i="12"/>
  <c r="N96" i="12"/>
  <c r="N122" i="12"/>
  <c r="N257" i="12"/>
  <c r="M88" i="12"/>
  <c r="M107" i="12"/>
  <c r="M183" i="12"/>
  <c r="M204" i="12"/>
  <c r="M254" i="12"/>
  <c r="N230" i="12"/>
  <c r="N289" i="12"/>
  <c r="N164" i="12"/>
  <c r="M172" i="12"/>
  <c r="M239" i="12"/>
  <c r="M266" i="12"/>
  <c r="N273" i="12"/>
  <c r="N251" i="12"/>
  <c r="N344" i="12"/>
  <c r="M308" i="12"/>
  <c r="N237" i="12"/>
  <c r="M307" i="12"/>
  <c r="N277" i="12"/>
  <c r="M298" i="12"/>
  <c r="N314" i="12"/>
  <c r="M342" i="12"/>
  <c r="M339" i="12"/>
  <c r="M360" i="12"/>
  <c r="N352" i="12"/>
  <c r="N330" i="12"/>
  <c r="N362" i="12"/>
  <c r="N370" i="12"/>
  <c r="M91" i="12"/>
  <c r="N291" i="12"/>
  <c r="AZ304" i="12"/>
  <c r="AZ289" i="12"/>
  <c r="AZ300" i="12"/>
  <c r="M315" i="12"/>
  <c r="N174" i="12"/>
  <c r="M54" i="12"/>
  <c r="N54" i="12"/>
  <c r="M148" i="12"/>
  <c r="M146" i="12"/>
  <c r="N139" i="12"/>
  <c r="N337" i="12"/>
  <c r="M338" i="12"/>
  <c r="N357" i="12"/>
  <c r="AZ64" i="12"/>
  <c r="N216" i="12"/>
  <c r="AZ201" i="12"/>
  <c r="AZ54" i="12"/>
  <c r="AZ189" i="12"/>
  <c r="AZ298" i="12"/>
  <c r="M48" i="12"/>
  <c r="N39" i="12"/>
  <c r="N177" i="12"/>
  <c r="M61" i="12"/>
  <c r="M117" i="12"/>
  <c r="M177" i="12"/>
  <c r="AW276" i="12"/>
  <c r="AZ15" i="12"/>
  <c r="N15" i="12"/>
  <c r="AD15" i="12"/>
  <c r="M15" i="12"/>
  <c r="L15" i="12"/>
  <c r="DF39" i="12"/>
  <c r="BJ357" i="12" s="1"/>
  <c r="AC15" i="12"/>
  <c r="BO15" i="12"/>
  <c r="DF31" i="12"/>
  <c r="DF30" i="12"/>
  <c r="DF49" i="12"/>
  <c r="DF50" i="12"/>
  <c r="DF47" i="12"/>
  <c r="DF46" i="12"/>
  <c r="DF45" i="12"/>
  <c r="DF29" i="12"/>
  <c r="DF48" i="12"/>
  <c r="CM15" i="12"/>
  <c r="CP15" i="12"/>
  <c r="CJ15" i="12"/>
  <c r="CK15" i="12"/>
  <c r="CO15" i="12"/>
  <c r="BN15" i="12"/>
  <c r="BL15" i="12"/>
  <c r="CL15" i="12"/>
  <c r="CN15" i="12"/>
  <c r="CI15" i="12"/>
  <c r="AG15" i="12"/>
  <c r="AA15" i="12"/>
  <c r="Z15" i="12"/>
  <c r="AB15" i="12"/>
  <c r="AW111" i="12" l="1"/>
  <c r="AW226" i="12"/>
  <c r="AW51" i="12"/>
  <c r="K105" i="12"/>
  <c r="K61" i="12"/>
  <c r="AW103" i="12"/>
  <c r="AW148" i="12"/>
  <c r="AS148" i="12" s="1"/>
  <c r="AW16" i="12"/>
  <c r="AS16" i="12" s="1"/>
  <c r="AW56" i="12"/>
  <c r="AW39" i="12"/>
  <c r="AS39" i="12" s="1"/>
  <c r="K47" i="12"/>
  <c r="G47" i="12" s="1"/>
  <c r="AW66" i="12"/>
  <c r="AS66" i="12" s="1"/>
  <c r="AW267" i="12"/>
  <c r="CD15" i="12"/>
  <c r="CF15" i="12"/>
  <c r="X57" i="12"/>
  <c r="X59" i="12"/>
  <c r="X104" i="12"/>
  <c r="X37" i="12"/>
  <c r="X65" i="12"/>
  <c r="X206" i="12"/>
  <c r="BJ317" i="12"/>
  <c r="X103" i="12"/>
  <c r="X144" i="12"/>
  <c r="X158" i="12"/>
  <c r="X300" i="12"/>
  <c r="X18" i="12"/>
  <c r="X52" i="12"/>
  <c r="X175" i="12"/>
  <c r="BJ12" i="12"/>
  <c r="BJ246" i="12"/>
  <c r="X221" i="12"/>
  <c r="X274" i="12"/>
  <c r="BJ150" i="12"/>
  <c r="X179" i="12"/>
  <c r="G179" i="12" s="1"/>
  <c r="X215" i="12"/>
  <c r="X289" i="12"/>
  <c r="X202" i="12"/>
  <c r="X222" i="12"/>
  <c r="X244" i="12"/>
  <c r="X277" i="12"/>
  <c r="X301" i="12"/>
  <c r="X357" i="12"/>
  <c r="X369" i="12"/>
  <c r="BJ70" i="12"/>
  <c r="BJ161" i="12"/>
  <c r="BJ30" i="12"/>
  <c r="BJ172" i="12"/>
  <c r="BJ253" i="12"/>
  <c r="X335" i="12"/>
  <c r="X352" i="12"/>
  <c r="BJ98" i="12"/>
  <c r="BJ202" i="12"/>
  <c r="BJ44" i="12"/>
  <c r="BJ225" i="12"/>
  <c r="BJ132" i="12"/>
  <c r="BJ102" i="12"/>
  <c r="BJ127" i="12"/>
  <c r="BJ337" i="12"/>
  <c r="BJ220" i="12"/>
  <c r="BJ207" i="12"/>
  <c r="BJ169" i="12"/>
  <c r="BJ280" i="12"/>
  <c r="BJ334" i="12"/>
  <c r="AS334" i="12" s="1"/>
  <c r="BJ306" i="12"/>
  <c r="BJ332" i="12"/>
  <c r="BJ250" i="12"/>
  <c r="BJ258" i="12"/>
  <c r="BJ286" i="12"/>
  <c r="BJ342" i="12"/>
  <c r="BJ309" i="12"/>
  <c r="BJ355" i="12"/>
  <c r="BJ329" i="12"/>
  <c r="BJ335" i="12"/>
  <c r="BJ322" i="12"/>
  <c r="BJ347" i="12"/>
  <c r="BJ360" i="12"/>
  <c r="BJ366" i="12"/>
  <c r="BJ370" i="12"/>
  <c r="BJ336" i="12"/>
  <c r="BJ312" i="12"/>
  <c r="BJ354" i="12"/>
  <c r="BJ318" i="12"/>
  <c r="BJ307" i="12"/>
  <c r="BJ315" i="12"/>
  <c r="BJ321" i="12"/>
  <c r="BJ304" i="12"/>
  <c r="BJ245" i="12"/>
  <c r="BJ344" i="12"/>
  <c r="BJ270" i="12"/>
  <c r="BJ243" i="12"/>
  <c r="BJ299" i="12"/>
  <c r="BJ260" i="12"/>
  <c r="BJ343" i="12"/>
  <c r="BJ319" i="12"/>
  <c r="BJ188" i="12"/>
  <c r="BJ296" i="12"/>
  <c r="BJ210" i="12"/>
  <c r="BJ189" i="12"/>
  <c r="BJ151" i="12"/>
  <c r="BJ185" i="12"/>
  <c r="BJ93" i="12"/>
  <c r="BJ84" i="12"/>
  <c r="BJ126" i="12"/>
  <c r="BJ141" i="12"/>
  <c r="BJ182" i="12"/>
  <c r="BJ57" i="12"/>
  <c r="BJ114" i="12"/>
  <c r="X320" i="12"/>
  <c r="BJ63" i="12"/>
  <c r="BJ53" i="12"/>
  <c r="BJ179" i="12"/>
  <c r="BJ54" i="12"/>
  <c r="BJ31" i="12"/>
  <c r="BJ19" i="12"/>
  <c r="BJ59" i="12"/>
  <c r="X368" i="12"/>
  <c r="X264" i="12"/>
  <c r="X253" i="12"/>
  <c r="BJ118" i="12"/>
  <c r="BJ65" i="12"/>
  <c r="BJ43" i="12"/>
  <c r="X322" i="12"/>
  <c r="BJ215" i="12"/>
  <c r="BJ36" i="12"/>
  <c r="X363" i="12"/>
  <c r="X353" i="12"/>
  <c r="X303" i="12"/>
  <c r="BJ47" i="12"/>
  <c r="X336" i="12"/>
  <c r="X257" i="12"/>
  <c r="X107" i="12"/>
  <c r="X262" i="12"/>
  <c r="X212" i="12"/>
  <c r="X249" i="12"/>
  <c r="X185" i="12"/>
  <c r="X150" i="12"/>
  <c r="X140" i="12"/>
  <c r="X362" i="12"/>
  <c r="X224" i="12"/>
  <c r="X181" i="12"/>
  <c r="X188" i="12"/>
  <c r="BJ165" i="12"/>
  <c r="X314" i="12"/>
  <c r="X162" i="12"/>
  <c r="X102" i="12"/>
  <c r="X89" i="12"/>
  <c r="X75" i="12"/>
  <c r="G75" i="12" s="1"/>
  <c r="BJ78" i="12"/>
  <c r="X214" i="12"/>
  <c r="X193" i="12"/>
  <c r="X138" i="12"/>
  <c r="X58" i="12"/>
  <c r="X27" i="12"/>
  <c r="X156" i="12"/>
  <c r="X227" i="12"/>
  <c r="X76" i="12"/>
  <c r="X191" i="12"/>
  <c r="X110" i="12"/>
  <c r="X105" i="12"/>
  <c r="G105" i="12" s="1"/>
  <c r="X127" i="12"/>
  <c r="BJ358" i="12"/>
  <c r="BJ371" i="12"/>
  <c r="BJ328" i="12"/>
  <c r="BJ297" i="12"/>
  <c r="BJ353" i="12"/>
  <c r="BJ291" i="12"/>
  <c r="BJ281" i="12"/>
  <c r="BJ235" i="12"/>
  <c r="BJ348" i="12"/>
  <c r="BJ269" i="12"/>
  <c r="BJ294" i="12"/>
  <c r="BJ242" i="12"/>
  <c r="BJ257" i="12"/>
  <c r="BJ209" i="12"/>
  <c r="BJ230" i="12"/>
  <c r="BJ208" i="12"/>
  <c r="BJ212" i="12"/>
  <c r="BJ162" i="12"/>
  <c r="BJ139" i="12"/>
  <c r="BJ211" i="12"/>
  <c r="BJ184" i="12"/>
  <c r="BJ152" i="12"/>
  <c r="BJ82" i="12"/>
  <c r="BJ74" i="12"/>
  <c r="BJ276" i="12"/>
  <c r="BJ227" i="12"/>
  <c r="BJ183" i="12"/>
  <c r="BJ96" i="12"/>
  <c r="BJ316" i="12"/>
  <c r="BJ159" i="12"/>
  <c r="BJ67" i="12"/>
  <c r="BJ49" i="12"/>
  <c r="X364" i="12"/>
  <c r="X339" i="12"/>
  <c r="BJ9" i="12"/>
  <c r="BJ254" i="12"/>
  <c r="BJ16" i="12"/>
  <c r="BJ61" i="12"/>
  <c r="BJ134" i="12"/>
  <c r="BJ39" i="12"/>
  <c r="X302" i="12"/>
  <c r="BJ147" i="12"/>
  <c r="X332" i="12"/>
  <c r="BJ35" i="12"/>
  <c r="BJ170" i="12"/>
  <c r="X298" i="12"/>
  <c r="X197" i="12"/>
  <c r="X178" i="12"/>
  <c r="X167" i="12"/>
  <c r="X365" i="12"/>
  <c r="G365" i="12" s="1"/>
  <c r="X176" i="12"/>
  <c r="X338" i="12"/>
  <c r="X172" i="12"/>
  <c r="G172" i="12" s="1"/>
  <c r="X361" i="12"/>
  <c r="X272" i="12"/>
  <c r="X255" i="12"/>
  <c r="X130" i="12"/>
  <c r="X131" i="12"/>
  <c r="X91" i="12"/>
  <c r="X81" i="12"/>
  <c r="BJ145" i="12"/>
  <c r="X240" i="12"/>
  <c r="BJ200" i="12"/>
  <c r="X276" i="12"/>
  <c r="X137" i="12"/>
  <c r="BJ62" i="12"/>
  <c r="X101" i="12"/>
  <c r="X168" i="12"/>
  <c r="BJ173" i="12"/>
  <c r="X128" i="12"/>
  <c r="X49" i="12"/>
  <c r="X344" i="12"/>
  <c r="X39" i="12"/>
  <c r="X284" i="12"/>
  <c r="X123" i="12"/>
  <c r="BJ372" i="12"/>
  <c r="BJ362" i="12"/>
  <c r="BJ302" i="12"/>
  <c r="BJ264" i="12"/>
  <c r="BJ346" i="12"/>
  <c r="BJ327" i="12"/>
  <c r="BJ303" i="12"/>
  <c r="BJ340" i="12"/>
  <c r="BJ313" i="12"/>
  <c r="BJ261" i="12"/>
  <c r="BJ293" i="12"/>
  <c r="BJ234" i="12"/>
  <c r="BJ262" i="12"/>
  <c r="BJ368" i="12"/>
  <c r="BJ187" i="12"/>
  <c r="BJ219" i="12"/>
  <c r="BJ131" i="12"/>
  <c r="BJ119" i="12"/>
  <c r="BJ77" i="12"/>
  <c r="BJ231" i="12"/>
  <c r="BJ191" i="12"/>
  <c r="BJ154" i="12"/>
  <c r="BJ97" i="12"/>
  <c r="BJ267" i="12"/>
  <c r="BJ198" i="12"/>
  <c r="BJ34" i="12"/>
  <c r="BJ23" i="12"/>
  <c r="X349" i="12"/>
  <c r="BJ11" i="12"/>
  <c r="BJ203" i="12"/>
  <c r="BJ83" i="12"/>
  <c r="BJ109" i="12"/>
  <c r="BJ64" i="12"/>
  <c r="BJ46" i="12"/>
  <c r="BJ69" i="12"/>
  <c r="X370" i="12"/>
  <c r="X358" i="12"/>
  <c r="X329" i="12"/>
  <c r="G329" i="12" s="1"/>
  <c r="X266" i="12"/>
  <c r="BJ128" i="12"/>
  <c r="X316" i="12"/>
  <c r="BJ137" i="12"/>
  <c r="BJ95" i="12"/>
  <c r="X355" i="12"/>
  <c r="X278" i="12"/>
  <c r="X268" i="12"/>
  <c r="X325" i="12"/>
  <c r="X283" i="12"/>
  <c r="X207" i="12"/>
  <c r="BJ17" i="12"/>
  <c r="X279" i="12"/>
  <c r="X233" i="12"/>
  <c r="X187" i="12"/>
  <c r="X171" i="12"/>
  <c r="X152" i="12"/>
  <c r="X142" i="12"/>
  <c r="X308" i="12"/>
  <c r="X290" i="12"/>
  <c r="X235" i="12"/>
  <c r="X226" i="12"/>
  <c r="X196" i="12"/>
  <c r="X273" i="12"/>
  <c r="X160" i="12"/>
  <c r="G160" i="12" s="1"/>
  <c r="X64" i="12"/>
  <c r="X22" i="12"/>
  <c r="BJ29" i="12"/>
  <c r="X286" i="12"/>
  <c r="X20" i="12"/>
  <c r="X315" i="12"/>
  <c r="X234" i="12"/>
  <c r="X112" i="12"/>
  <c r="X28" i="12"/>
  <c r="X121" i="12"/>
  <c r="BJ255" i="12"/>
  <c r="X260" i="12"/>
  <c r="X195" i="12"/>
  <c r="X45" i="12"/>
  <c r="X63" i="12"/>
  <c r="BJ94" i="12"/>
  <c r="X93" i="12"/>
  <c r="X35" i="12"/>
  <c r="X166" i="12"/>
  <c r="X263" i="12"/>
  <c r="X228" i="12"/>
  <c r="X217" i="12"/>
  <c r="X23" i="12"/>
  <c r="X304" i="12"/>
  <c r="X69" i="12"/>
  <c r="X24" i="12"/>
  <c r="X126" i="12"/>
  <c r="X230" i="12"/>
  <c r="X119" i="12"/>
  <c r="X190" i="12"/>
  <c r="X78" i="12"/>
  <c r="X25" i="12"/>
  <c r="X267" i="12"/>
  <c r="X115" i="12"/>
  <c r="BJ55" i="12"/>
  <c r="X46" i="12"/>
  <c r="X98" i="12"/>
  <c r="X183" i="12"/>
  <c r="X132" i="12"/>
  <c r="X209" i="12"/>
  <c r="X218" i="12"/>
  <c r="X225" i="12"/>
  <c r="X161" i="12"/>
  <c r="X174" i="12"/>
  <c r="X242" i="12"/>
  <c r="BJ136" i="12"/>
  <c r="X292" i="12"/>
  <c r="X328" i="12"/>
  <c r="X252" i="12"/>
  <c r="X275" i="12"/>
  <c r="BJ73" i="12"/>
  <c r="BJ101" i="12"/>
  <c r="BJ163" i="12"/>
  <c r="BJ8" i="12"/>
  <c r="BJ32" i="12"/>
  <c r="BJ51" i="12"/>
  <c r="AS51" i="12" s="1"/>
  <c r="BJ125" i="12"/>
  <c r="BJ206" i="12"/>
  <c r="BJ26" i="12"/>
  <c r="BJ42" i="12"/>
  <c r="BJ110" i="12"/>
  <c r="BJ91" i="12"/>
  <c r="BJ113" i="12"/>
  <c r="BJ217" i="12"/>
  <c r="BJ138" i="12"/>
  <c r="BJ232" i="12"/>
  <c r="BJ99" i="12"/>
  <c r="BJ164" i="12"/>
  <c r="BJ181" i="12"/>
  <c r="BJ205" i="12"/>
  <c r="BJ300" i="12"/>
  <c r="BJ224" i="12"/>
  <c r="BJ192" i="12"/>
  <c r="BJ287" i="12"/>
  <c r="BJ271" i="12"/>
  <c r="BJ277" i="12"/>
  <c r="BJ237" i="12"/>
  <c r="BJ247" i="12"/>
  <c r="BJ279" i="12"/>
  <c r="BJ369" i="12"/>
  <c r="X53" i="12"/>
  <c r="X117" i="12"/>
  <c r="X269" i="12"/>
  <c r="X245" i="12"/>
  <c r="BJ71" i="12"/>
  <c r="X88" i="12"/>
  <c r="X241" i="12"/>
  <c r="X210" i="12"/>
  <c r="X237" i="12"/>
  <c r="X366" i="12"/>
  <c r="X186" i="12"/>
  <c r="X199" i="12"/>
  <c r="X270" i="12"/>
  <c r="X282" i="12"/>
  <c r="X287" i="12"/>
  <c r="BJ144" i="12"/>
  <c r="X220" i="12"/>
  <c r="X271" i="12"/>
  <c r="X295" i="12"/>
  <c r="X330" i="12"/>
  <c r="BJ20" i="12"/>
  <c r="BJ56" i="12"/>
  <c r="BJ105" i="12"/>
  <c r="BJ92" i="12"/>
  <c r="BJ129" i="12"/>
  <c r="BJ10" i="12"/>
  <c r="X359" i="12"/>
  <c r="X367" i="12"/>
  <c r="BJ18" i="12"/>
  <c r="BJ66" i="12"/>
  <c r="X360" i="12"/>
  <c r="BJ143" i="12"/>
  <c r="BJ111" i="12"/>
  <c r="BJ123" i="12"/>
  <c r="BJ167" i="12"/>
  <c r="BJ323" i="12"/>
  <c r="BJ214" i="12"/>
  <c r="BJ175" i="12"/>
  <c r="BJ238" i="12"/>
  <c r="BJ290" i="12"/>
  <c r="BJ320" i="12"/>
  <c r="BJ314" i="12"/>
  <c r="BJ363" i="12"/>
  <c r="BJ252" i="12"/>
  <c r="BJ265" i="12"/>
  <c r="BJ285" i="12"/>
  <c r="BJ298" i="12"/>
  <c r="BJ310" i="12"/>
  <c r="BJ345" i="12"/>
  <c r="K316" i="12"/>
  <c r="G316" i="12" s="1"/>
  <c r="AW187" i="12"/>
  <c r="AW107" i="12"/>
  <c r="AS107" i="12" s="1"/>
  <c r="AW188" i="12"/>
  <c r="AS188" i="12" s="1"/>
  <c r="AW294" i="12"/>
  <c r="AS276" i="12"/>
  <c r="K45" i="12"/>
  <c r="G45" i="12" s="1"/>
  <c r="AW19" i="12"/>
  <c r="AS19" i="12" s="1"/>
  <c r="AW237" i="12"/>
  <c r="AW92" i="12"/>
  <c r="AW334" i="12"/>
  <c r="AW230" i="12"/>
  <c r="AS230" i="12" s="1"/>
  <c r="K192" i="12"/>
  <c r="G192" i="12" s="1"/>
  <c r="K322" i="12"/>
  <c r="AW362" i="12"/>
  <c r="AS362" i="12" s="1"/>
  <c r="AW333" i="12"/>
  <c r="AS333" i="12" s="1"/>
  <c r="AW63" i="12"/>
  <c r="AW133" i="12"/>
  <c r="AS133" i="12" s="1"/>
  <c r="AW185" i="12"/>
  <c r="AW146" i="12"/>
  <c r="AS146" i="12" s="1"/>
  <c r="AW252" i="12"/>
  <c r="AW191" i="12"/>
  <c r="AW199" i="12"/>
  <c r="AS199" i="12" s="1"/>
  <c r="K260" i="12"/>
  <c r="G260" i="12" s="1"/>
  <c r="K283" i="12"/>
  <c r="K321" i="12"/>
  <c r="K20" i="12"/>
  <c r="K18" i="12"/>
  <c r="K40" i="12"/>
  <c r="G40" i="12" s="1"/>
  <c r="K207" i="12"/>
  <c r="K23" i="12"/>
  <c r="G23" i="12" s="1"/>
  <c r="K236" i="12"/>
  <c r="G236" i="12" s="1"/>
  <c r="K100" i="12"/>
  <c r="G100" i="12" s="1"/>
  <c r="K307" i="12"/>
  <c r="K90" i="12"/>
  <c r="G90" i="12" s="1"/>
  <c r="K217" i="12"/>
  <c r="G217" i="12" s="1"/>
  <c r="K167" i="12"/>
  <c r="AW135" i="12"/>
  <c r="AS135" i="12" s="1"/>
  <c r="AW279" i="12"/>
  <c r="AS279" i="12" s="1"/>
  <c r="K230" i="12"/>
  <c r="G230" i="12" s="1"/>
  <c r="K133" i="12"/>
  <c r="G133" i="12" s="1"/>
  <c r="K138" i="12"/>
  <c r="AS56" i="12"/>
  <c r="K289" i="12"/>
  <c r="AW162" i="12"/>
  <c r="K48" i="12"/>
  <c r="G48" i="12" s="1"/>
  <c r="K70" i="12"/>
  <c r="G70" i="12" s="1"/>
  <c r="K233" i="12"/>
  <c r="G233" i="12" s="1"/>
  <c r="K49" i="12"/>
  <c r="AW168" i="12"/>
  <c r="AS168" i="12" s="1"/>
  <c r="AW32" i="12"/>
  <c r="AW54" i="12"/>
  <c r="AS54" i="12" s="1"/>
  <c r="K177" i="12"/>
  <c r="G177" i="12" s="1"/>
  <c r="K146" i="12"/>
  <c r="G146" i="12" s="1"/>
  <c r="AW275" i="12"/>
  <c r="AS275" i="12" s="1"/>
  <c r="AW94" i="12"/>
  <c r="AW268" i="12"/>
  <c r="AS268" i="12" s="1"/>
  <c r="AW254" i="12"/>
  <c r="AW180" i="12"/>
  <c r="AS180" i="12" s="1"/>
  <c r="K196" i="12"/>
  <c r="G196" i="12" s="1"/>
  <c r="K72" i="12"/>
  <c r="G72" i="12" s="1"/>
  <c r="AW69" i="12"/>
  <c r="AS69" i="12" s="1"/>
  <c r="AW367" i="12"/>
  <c r="AS367" i="12" s="1"/>
  <c r="AW83" i="12"/>
  <c r="K226" i="12"/>
  <c r="AW177" i="12"/>
  <c r="AS177" i="12" s="1"/>
  <c r="K358" i="12"/>
  <c r="G358" i="12" s="1"/>
  <c r="AW263" i="12"/>
  <c r="AS263" i="12" s="1"/>
  <c r="K130" i="12"/>
  <c r="G130" i="12" s="1"/>
  <c r="K137" i="12"/>
  <c r="G137" i="12" s="1"/>
  <c r="K216" i="12"/>
  <c r="G216" i="12" s="1"/>
  <c r="K143" i="12"/>
  <c r="G143" i="12" s="1"/>
  <c r="AW295" i="12"/>
  <c r="AS295" i="12" s="1"/>
  <c r="AW196" i="12"/>
  <c r="AS196" i="12" s="1"/>
  <c r="K24" i="12"/>
  <c r="K44" i="12"/>
  <c r="G44" i="12" s="1"/>
  <c r="K328" i="12"/>
  <c r="AW220" i="12"/>
  <c r="AW192" i="12"/>
  <c r="K127" i="12"/>
  <c r="G127" i="12" s="1"/>
  <c r="K132" i="12"/>
  <c r="K184" i="12"/>
  <c r="G184" i="12" s="1"/>
  <c r="K265" i="12"/>
  <c r="G265" i="12" s="1"/>
  <c r="AW11" i="12"/>
  <c r="AS11" i="12" s="1"/>
  <c r="K352" i="12"/>
  <c r="K257" i="12"/>
  <c r="G257" i="12" s="1"/>
  <c r="AW71" i="12"/>
  <c r="AS71" i="12" s="1"/>
  <c r="AW353" i="12"/>
  <c r="K73" i="12"/>
  <c r="G73" i="12" s="1"/>
  <c r="K332" i="12"/>
  <c r="K347" i="12"/>
  <c r="G347" i="12" s="1"/>
  <c r="AW108" i="12"/>
  <c r="AS108" i="12" s="1"/>
  <c r="K161" i="12"/>
  <c r="K129" i="12"/>
  <c r="G129" i="12" s="1"/>
  <c r="K10" i="12"/>
  <c r="G10" i="12" s="1"/>
  <c r="K63" i="12"/>
  <c r="AW269" i="12"/>
  <c r="AW13" i="12"/>
  <c r="AS13" i="12" s="1"/>
  <c r="AW306" i="12"/>
  <c r="AS306" i="12" s="1"/>
  <c r="K174" i="12"/>
  <c r="K43" i="12"/>
  <c r="G43" i="12" s="1"/>
  <c r="G80" i="12"/>
  <c r="K86" i="12"/>
  <c r="G86" i="12" s="1"/>
  <c r="K360" i="12"/>
  <c r="K240" i="12"/>
  <c r="K183" i="12"/>
  <c r="G183" i="12" s="1"/>
  <c r="K147" i="12"/>
  <c r="G147" i="12" s="1"/>
  <c r="K159" i="12"/>
  <c r="G159" i="12" s="1"/>
  <c r="K270" i="12"/>
  <c r="K228" i="12"/>
  <c r="K356" i="12"/>
  <c r="G356" i="12" s="1"/>
  <c r="K269" i="12"/>
  <c r="K194" i="12"/>
  <c r="G194" i="12" s="1"/>
  <c r="K103" i="12"/>
  <c r="K349" i="12"/>
  <c r="G349" i="12" s="1"/>
  <c r="K225" i="12"/>
  <c r="K353" i="12"/>
  <c r="K357" i="12"/>
  <c r="K341" i="12"/>
  <c r="G341" i="12" s="1"/>
  <c r="K25" i="12"/>
  <c r="K139" i="12"/>
  <c r="G139" i="12" s="1"/>
  <c r="K32" i="12"/>
  <c r="G32" i="12" s="1"/>
  <c r="K112" i="12"/>
  <c r="K79" i="12"/>
  <c r="G79" i="12" s="1"/>
  <c r="K295" i="12"/>
  <c r="G295" i="12" s="1"/>
  <c r="K287" i="12"/>
  <c r="G287" i="12" s="1"/>
  <c r="K343" i="12"/>
  <c r="G343" i="12" s="1"/>
  <c r="K153" i="12"/>
  <c r="G153" i="12" s="1"/>
  <c r="K361" i="12"/>
  <c r="K57" i="12"/>
  <c r="K355" i="12"/>
  <c r="K312" i="12"/>
  <c r="G312" i="12" s="1"/>
  <c r="K113" i="12"/>
  <c r="G113" i="12" s="1"/>
  <c r="K190" i="12"/>
  <c r="G190" i="12" s="1"/>
  <c r="K92" i="12"/>
  <c r="G92" i="12" s="1"/>
  <c r="K292" i="12"/>
  <c r="K276" i="12"/>
  <c r="G276" i="12" s="1"/>
  <c r="K158" i="12"/>
  <c r="G158" i="12" s="1"/>
  <c r="K202" i="12"/>
  <c r="K203" i="12"/>
  <c r="G203" i="12" s="1"/>
  <c r="K275" i="12"/>
  <c r="K229" i="12"/>
  <c r="G229" i="12" s="1"/>
  <c r="K299" i="12"/>
  <c r="G299" i="12" s="1"/>
  <c r="K249" i="12"/>
  <c r="K277" i="12"/>
  <c r="G277" i="12" s="1"/>
  <c r="K331" i="12"/>
  <c r="G331" i="12" s="1"/>
  <c r="K42" i="12"/>
  <c r="G42" i="12" s="1"/>
  <c r="K14" i="12"/>
  <c r="G14" i="12" s="1"/>
  <c r="K12" i="12"/>
  <c r="G12" i="12" s="1"/>
  <c r="K345" i="12"/>
  <c r="G345" i="12" s="1"/>
  <c r="AW45" i="12"/>
  <c r="AS45" i="12" s="1"/>
  <c r="AW85" i="12"/>
  <c r="AS85" i="12" s="1"/>
  <c r="AW286" i="12"/>
  <c r="AW331" i="12"/>
  <c r="AS331" i="12" s="1"/>
  <c r="AW303" i="12"/>
  <c r="AW60" i="12"/>
  <c r="AS60" i="12" s="1"/>
  <c r="AW260" i="12"/>
  <c r="AW38" i="12"/>
  <c r="AS38" i="12" s="1"/>
  <c r="AW41" i="12"/>
  <c r="AS41" i="12" s="1"/>
  <c r="AW271" i="12"/>
  <c r="AS271" i="12" s="1"/>
  <c r="AW147" i="12"/>
  <c r="AW300" i="12"/>
  <c r="AS300" i="12" s="1"/>
  <c r="AW324" i="12"/>
  <c r="AS324" i="12" s="1"/>
  <c r="AW139" i="12"/>
  <c r="AW18" i="12"/>
  <c r="AW340" i="12"/>
  <c r="AW207" i="12"/>
  <c r="AW36" i="12"/>
  <c r="AW62" i="12"/>
  <c r="AW102" i="12"/>
  <c r="AS102" i="12" s="1"/>
  <c r="AW315" i="12"/>
  <c r="AW195" i="12"/>
  <c r="AS195" i="12" s="1"/>
  <c r="AW363" i="12"/>
  <c r="AW325" i="12"/>
  <c r="AS325" i="12" s="1"/>
  <c r="AW171" i="12"/>
  <c r="AS171" i="12" s="1"/>
  <c r="AW189" i="12"/>
  <c r="AW366" i="12"/>
  <c r="AW242" i="12"/>
  <c r="AW228" i="12"/>
  <c r="AS228" i="12" s="1"/>
  <c r="AW335" i="12"/>
  <c r="AW167" i="12"/>
  <c r="AW170" i="12"/>
  <c r="AS170" i="12" s="1"/>
  <c r="AW95" i="12"/>
  <c r="AW280" i="12"/>
  <c r="AW88" i="12"/>
  <c r="AS88" i="12" s="1"/>
  <c r="AW358" i="12"/>
  <c r="AS103" i="12"/>
  <c r="AW100" i="12"/>
  <c r="AS100" i="12" s="1"/>
  <c r="AW239" i="12"/>
  <c r="AS239" i="12" s="1"/>
  <c r="AW338" i="12"/>
  <c r="AS338" i="12" s="1"/>
  <c r="AW31" i="12"/>
  <c r="AW282" i="12"/>
  <c r="AS282" i="12" s="1"/>
  <c r="AW317" i="12"/>
  <c r="AW309" i="12"/>
  <c r="AS191" i="12"/>
  <c r="AW119" i="12"/>
  <c r="K87" i="12"/>
  <c r="G87" i="12" s="1"/>
  <c r="AW12" i="12"/>
  <c r="AS72" i="12"/>
  <c r="AW193" i="12"/>
  <c r="AS193" i="12" s="1"/>
  <c r="K22" i="12"/>
  <c r="AW265" i="12"/>
  <c r="K311" i="12"/>
  <c r="G311" i="12" s="1"/>
  <c r="K367" i="12"/>
  <c r="AW149" i="12"/>
  <c r="AS149" i="12" s="1"/>
  <c r="K110" i="12"/>
  <c r="K370" i="12"/>
  <c r="AW47" i="12"/>
  <c r="AS47" i="12" s="1"/>
  <c r="K154" i="12"/>
  <c r="G154" i="12" s="1"/>
  <c r="K111" i="12"/>
  <c r="G111" i="12" s="1"/>
  <c r="AW58" i="12"/>
  <c r="AS58" i="12" s="1"/>
  <c r="K31" i="12"/>
  <c r="G31" i="12" s="1"/>
  <c r="K21" i="12"/>
  <c r="G21" i="12" s="1"/>
  <c r="K255" i="12"/>
  <c r="G255" i="12" s="1"/>
  <c r="K197" i="12"/>
  <c r="K60" i="12"/>
  <c r="G60" i="12" s="1"/>
  <c r="K320" i="12"/>
  <c r="K140" i="12"/>
  <c r="K279" i="12"/>
  <c r="AW22" i="12"/>
  <c r="AS22" i="12" s="1"/>
  <c r="K76" i="12"/>
  <c r="K220" i="12"/>
  <c r="K37" i="12"/>
  <c r="K189" i="12"/>
  <c r="G189" i="12" s="1"/>
  <c r="K215" i="12"/>
  <c r="K208" i="12"/>
  <c r="G208" i="12" s="1"/>
  <c r="K286" i="12"/>
  <c r="K278" i="12"/>
  <c r="G278" i="12" s="1"/>
  <c r="K293" i="12"/>
  <c r="G293" i="12" s="1"/>
  <c r="K309" i="12"/>
  <c r="G309" i="12" s="1"/>
  <c r="K335" i="12"/>
  <c r="K258" i="12"/>
  <c r="G258" i="12" s="1"/>
  <c r="K304" i="12"/>
  <c r="AW159" i="12"/>
  <c r="AW175" i="12"/>
  <c r="AS175" i="12" s="1"/>
  <c r="AW194" i="12"/>
  <c r="AS194" i="12" s="1"/>
  <c r="AW113" i="12"/>
  <c r="AW186" i="12"/>
  <c r="AS186" i="12" s="1"/>
  <c r="AW178" i="12"/>
  <c r="AS178" i="12" s="1"/>
  <c r="AW307" i="12"/>
  <c r="AW235" i="12"/>
  <c r="AS235" i="12" s="1"/>
  <c r="AW288" i="12"/>
  <c r="AS288" i="12" s="1"/>
  <c r="AW313" i="12"/>
  <c r="AW361" i="12"/>
  <c r="AS361" i="12" s="1"/>
  <c r="K170" i="12"/>
  <c r="G170" i="12" s="1"/>
  <c r="K301" i="12"/>
  <c r="K54" i="12"/>
  <c r="G54" i="12" s="1"/>
  <c r="K244" i="12"/>
  <c r="K116" i="12"/>
  <c r="G116" i="12" s="1"/>
  <c r="K104" i="12"/>
  <c r="K259" i="12"/>
  <c r="G259" i="12" s="1"/>
  <c r="K223" i="12"/>
  <c r="G223" i="12" s="1"/>
  <c r="K324" i="12"/>
  <c r="G324" i="12" s="1"/>
  <c r="K310" i="12"/>
  <c r="G310" i="12" s="1"/>
  <c r="AW134" i="12"/>
  <c r="AW215" i="12"/>
  <c r="AW301" i="12"/>
  <c r="AS301" i="12" s="1"/>
  <c r="AW320" i="12"/>
  <c r="AW305" i="12"/>
  <c r="AS305" i="12" s="1"/>
  <c r="AW369" i="12"/>
  <c r="K234" i="12"/>
  <c r="AW346" i="12"/>
  <c r="AS346" i="12" s="1"/>
  <c r="AW93" i="12"/>
  <c r="AW158" i="12"/>
  <c r="AS158" i="12" s="1"/>
  <c r="K156" i="12"/>
  <c r="K148" i="12"/>
  <c r="G148" i="12" s="1"/>
  <c r="K308" i="12"/>
  <c r="K368" i="12"/>
  <c r="K232" i="12"/>
  <c r="G232" i="12" s="1"/>
  <c r="K354" i="12"/>
  <c r="G354" i="12" s="1"/>
  <c r="AW322" i="12"/>
  <c r="K239" i="12"/>
  <c r="G239" i="12" s="1"/>
  <c r="G321" i="12"/>
  <c r="K219" i="12"/>
  <c r="G219" i="12" s="1"/>
  <c r="AW145" i="12"/>
  <c r="K71" i="12"/>
  <c r="G71" i="12" s="1"/>
  <c r="K46" i="12"/>
  <c r="G46" i="12" s="1"/>
  <c r="K126" i="12"/>
  <c r="K67" i="12"/>
  <c r="G67" i="12" s="1"/>
  <c r="K171" i="12"/>
  <c r="G171" i="12" s="1"/>
  <c r="K123" i="12"/>
  <c r="K300" i="12"/>
  <c r="K342" i="12"/>
  <c r="G342" i="12" s="1"/>
  <c r="K254" i="12"/>
  <c r="G254" i="12" s="1"/>
  <c r="AW241" i="12"/>
  <c r="AS241" i="12" s="1"/>
  <c r="AW326" i="12"/>
  <c r="AS326" i="12" s="1"/>
  <c r="K198" i="12"/>
  <c r="G198" i="12" s="1"/>
  <c r="K169" i="12"/>
  <c r="G169" i="12" s="1"/>
  <c r="K344" i="12"/>
  <c r="G344" i="12" s="1"/>
  <c r="K163" i="12"/>
  <c r="G163" i="12" s="1"/>
  <c r="K157" i="12"/>
  <c r="G157" i="12" s="1"/>
  <c r="AW33" i="12"/>
  <c r="AS33" i="12" s="1"/>
  <c r="AW122" i="12"/>
  <c r="AS122" i="12" s="1"/>
  <c r="G307" i="12"/>
  <c r="K372" i="12"/>
  <c r="G372" i="12" s="1"/>
  <c r="AW216" i="12"/>
  <c r="AS216" i="12" s="1"/>
  <c r="K364" i="12"/>
  <c r="K55" i="12"/>
  <c r="G55" i="12" s="1"/>
  <c r="AW52" i="12"/>
  <c r="AS52" i="12" s="1"/>
  <c r="AW14" i="12"/>
  <c r="AS14" i="12" s="1"/>
  <c r="K64" i="12"/>
  <c r="K284" i="12"/>
  <c r="AW126" i="12"/>
  <c r="AW21" i="12"/>
  <c r="AS21" i="12" s="1"/>
  <c r="AW101" i="12"/>
  <c r="K135" i="12"/>
  <c r="G135" i="12" s="1"/>
  <c r="K231" i="12"/>
  <c r="G231" i="12" s="1"/>
  <c r="K16" i="12"/>
  <c r="G16" i="12" s="1"/>
  <c r="AW34" i="12"/>
  <c r="AW155" i="12"/>
  <c r="AS155" i="12" s="1"/>
  <c r="K339" i="12"/>
  <c r="K282" i="12"/>
  <c r="G282" i="12" s="1"/>
  <c r="K290" i="12"/>
  <c r="K98" i="12"/>
  <c r="K246" i="12"/>
  <c r="G246" i="12" s="1"/>
  <c r="AW318" i="12"/>
  <c r="AW76" i="12"/>
  <c r="AS76" i="12" s="1"/>
  <c r="AW350" i="12"/>
  <c r="AS350" i="12" s="1"/>
  <c r="K144" i="12"/>
  <c r="K302" i="12"/>
  <c r="K313" i="12"/>
  <c r="G313" i="12" s="1"/>
  <c r="AW64" i="12"/>
  <c r="K291" i="12"/>
  <c r="G291" i="12" s="1"/>
  <c r="AW65" i="12"/>
  <c r="AS65" i="12" s="1"/>
  <c r="AW74" i="12"/>
  <c r="AS74" i="12" s="1"/>
  <c r="K337" i="12"/>
  <c r="G337" i="12" s="1"/>
  <c r="AW357" i="12"/>
  <c r="AS357" i="12" s="1"/>
  <c r="AW166" i="12"/>
  <c r="AS166" i="12" s="1"/>
  <c r="K65" i="12"/>
  <c r="K333" i="12"/>
  <c r="G333" i="12" s="1"/>
  <c r="K9" i="12"/>
  <c r="G9" i="12" s="1"/>
  <c r="K30" i="12"/>
  <c r="G30" i="12" s="1"/>
  <c r="AS204" i="12"/>
  <c r="AW364" i="12"/>
  <c r="AS364" i="12" s="1"/>
  <c r="K141" i="12"/>
  <c r="G141" i="12" s="1"/>
  <c r="AW330" i="12"/>
  <c r="AS330" i="12" s="1"/>
  <c r="AW253" i="12"/>
  <c r="AS253" i="12" s="1"/>
  <c r="AW46" i="12"/>
  <c r="K330" i="12"/>
  <c r="K88" i="12"/>
  <c r="G88" i="12" s="1"/>
  <c r="AW347" i="12"/>
  <c r="AW266" i="12"/>
  <c r="AS266" i="12" s="1"/>
  <c r="K362" i="12"/>
  <c r="AW203" i="12"/>
  <c r="AW341" i="12"/>
  <c r="AS341" i="12" s="1"/>
  <c r="K186" i="12"/>
  <c r="G186" i="12" s="1"/>
  <c r="K288" i="12"/>
  <c r="G288" i="12" s="1"/>
  <c r="K152" i="12"/>
  <c r="AW222" i="12"/>
  <c r="AS222" i="12" s="1"/>
  <c r="AW212" i="12"/>
  <c r="AS212" i="12" s="1"/>
  <c r="K77" i="12"/>
  <c r="G77" i="12" s="1"/>
  <c r="AW281" i="12"/>
  <c r="AW278" i="12"/>
  <c r="AS278" i="12" s="1"/>
  <c r="K366" i="12"/>
  <c r="AW132" i="12"/>
  <c r="AW131" i="12"/>
  <c r="K242" i="12"/>
  <c r="AW130" i="12"/>
  <c r="AS130" i="12" s="1"/>
  <c r="AW79" i="12"/>
  <c r="AS79" i="12" s="1"/>
  <c r="K117" i="12"/>
  <c r="K221" i="12"/>
  <c r="K19" i="12"/>
  <c r="G19" i="12" s="1"/>
  <c r="K33" i="12"/>
  <c r="G33" i="12" s="1"/>
  <c r="K52" i="12"/>
  <c r="K115" i="12"/>
  <c r="K68" i="12"/>
  <c r="G68" i="12" s="1"/>
  <c r="K41" i="12"/>
  <c r="G41" i="12" s="1"/>
  <c r="K89" i="12"/>
  <c r="K142" i="12"/>
  <c r="K136" i="12"/>
  <c r="G136" i="12" s="1"/>
  <c r="K165" i="12"/>
  <c r="G165" i="12" s="1"/>
  <c r="K84" i="12"/>
  <c r="G84" i="12" s="1"/>
  <c r="K176" i="12"/>
  <c r="K214" i="12"/>
  <c r="K134" i="12"/>
  <c r="G134" i="12" s="1"/>
  <c r="K243" i="12"/>
  <c r="G243" i="12" s="1"/>
  <c r="K253" i="12"/>
  <c r="K251" i="12"/>
  <c r="G251" i="12" s="1"/>
  <c r="AW29" i="12"/>
  <c r="K306" i="12"/>
  <c r="G306" i="12" s="1"/>
  <c r="AW25" i="12"/>
  <c r="AS25" i="12" s="1"/>
  <c r="AW277" i="12"/>
  <c r="AW261" i="12"/>
  <c r="AS261" i="12" s="1"/>
  <c r="AW141" i="12"/>
  <c r="AS141" i="12" s="1"/>
  <c r="AW78" i="12"/>
  <c r="AW89" i="12"/>
  <c r="AS89" i="12" s="1"/>
  <c r="AW106" i="12"/>
  <c r="AS106" i="12" s="1"/>
  <c r="AW176" i="12"/>
  <c r="AS176" i="12" s="1"/>
  <c r="AW273" i="12"/>
  <c r="AS273" i="12" s="1"/>
  <c r="AW312" i="12"/>
  <c r="AS312" i="12" s="1"/>
  <c r="AW336" i="12"/>
  <c r="AS336" i="12" s="1"/>
  <c r="K91" i="12"/>
  <c r="AW35" i="12"/>
  <c r="AW208" i="12"/>
  <c r="AS208" i="12" s="1"/>
  <c r="AW345" i="12"/>
  <c r="K273" i="12"/>
  <c r="K51" i="12"/>
  <c r="G51" i="12" s="1"/>
  <c r="AW218" i="12"/>
  <c r="AS218" i="12" s="1"/>
  <c r="AW365" i="12"/>
  <c r="AS365" i="12" s="1"/>
  <c r="K363" i="12"/>
  <c r="K206" i="12"/>
  <c r="AW202" i="12"/>
  <c r="K238" i="12"/>
  <c r="G238" i="12" s="1"/>
  <c r="K317" i="12"/>
  <c r="G317" i="12" s="1"/>
  <c r="AW352" i="12"/>
  <c r="AS352" i="12" s="1"/>
  <c r="K13" i="12"/>
  <c r="G13" i="12" s="1"/>
  <c r="AW348" i="12"/>
  <c r="AW343" i="12"/>
  <c r="K162" i="12"/>
  <c r="G162" i="12" s="1"/>
  <c r="AW161" i="12"/>
  <c r="AS161" i="12" s="1"/>
  <c r="K166" i="12"/>
  <c r="K83" i="12"/>
  <c r="G83" i="12" s="1"/>
  <c r="AW179" i="12"/>
  <c r="K297" i="12"/>
  <c r="G297" i="12" s="1"/>
  <c r="K237" i="12"/>
  <c r="AW142" i="12"/>
  <c r="AS142" i="12" s="1"/>
  <c r="K119" i="12"/>
  <c r="AW323" i="12"/>
  <c r="AW169" i="12"/>
  <c r="AW129" i="12"/>
  <c r="K227" i="12"/>
  <c r="AW297" i="12"/>
  <c r="K334" i="12"/>
  <c r="G334" i="12" s="1"/>
  <c r="AW116" i="12"/>
  <c r="AS116" i="12" s="1"/>
  <c r="AW20" i="12"/>
  <c r="AW8" i="12"/>
  <c r="AS8" i="12" s="1"/>
  <c r="AW249" i="12"/>
  <c r="AS249" i="12" s="1"/>
  <c r="AW151" i="12"/>
  <c r="AW344" i="12"/>
  <c r="AS344" i="12" s="1"/>
  <c r="AW40" i="12"/>
  <c r="AS40" i="12" s="1"/>
  <c r="K180" i="12"/>
  <c r="G180" i="12" s="1"/>
  <c r="K94" i="12"/>
  <c r="G94" i="12" s="1"/>
  <c r="AW236" i="12"/>
  <c r="AS236" i="12" s="1"/>
  <c r="K175" i="12"/>
  <c r="AW339" i="12"/>
  <c r="AS339" i="12" s="1"/>
  <c r="AW209" i="12"/>
  <c r="K250" i="12"/>
  <c r="G250" i="12" s="1"/>
  <c r="K346" i="12"/>
  <c r="G346" i="12" s="1"/>
  <c r="AW351" i="12"/>
  <c r="AS351" i="12" s="1"/>
  <c r="K326" i="12"/>
  <c r="G326" i="12" s="1"/>
  <c r="AW214" i="12"/>
  <c r="AW337" i="12"/>
  <c r="K8" i="12"/>
  <c r="G8" i="12" s="1"/>
  <c r="AW98" i="12"/>
  <c r="K121" i="12"/>
  <c r="AW251" i="12"/>
  <c r="AS251" i="12" s="1"/>
  <c r="AW311" i="12"/>
  <c r="AS311" i="12" s="1"/>
  <c r="AW48" i="12"/>
  <c r="AS48" i="12" s="1"/>
  <c r="AW110" i="12"/>
  <c r="AW91" i="12"/>
  <c r="AS91" i="12" s="1"/>
  <c r="AW86" i="12"/>
  <c r="AS86" i="12" s="1"/>
  <c r="AW240" i="12"/>
  <c r="AS240" i="12" s="1"/>
  <c r="K199" i="12"/>
  <c r="G199" i="12" s="1"/>
  <c r="AW213" i="12"/>
  <c r="AS213" i="12" s="1"/>
  <c r="K298" i="12"/>
  <c r="K26" i="12"/>
  <c r="G26" i="12" s="1"/>
  <c r="K338" i="12"/>
  <c r="K11" i="12"/>
  <c r="G11" i="12" s="1"/>
  <c r="K38" i="12"/>
  <c r="G38" i="12" s="1"/>
  <c r="K99" i="12"/>
  <c r="G99" i="12" s="1"/>
  <c r="K56" i="12"/>
  <c r="G56" i="12" s="1"/>
  <c r="K274" i="12"/>
  <c r="G274" i="12" s="1"/>
  <c r="K351" i="12"/>
  <c r="G351" i="12" s="1"/>
  <c r="K69" i="12"/>
  <c r="K266" i="12"/>
  <c r="K348" i="12"/>
  <c r="G348" i="12" s="1"/>
  <c r="K173" i="12"/>
  <c r="G173" i="12" s="1"/>
  <c r="K211" i="12"/>
  <c r="G211" i="12" s="1"/>
  <c r="K359" i="12"/>
  <c r="K151" i="12"/>
  <c r="G151" i="12" s="1"/>
  <c r="K168" i="12"/>
  <c r="K213" i="12"/>
  <c r="G213" i="12" s="1"/>
  <c r="AW104" i="12"/>
  <c r="AS104" i="12" s="1"/>
  <c r="K318" i="12"/>
  <c r="G318" i="12" s="1"/>
  <c r="K315" i="12"/>
  <c r="G315" i="12" s="1"/>
  <c r="AW70" i="12"/>
  <c r="AW99" i="12"/>
  <c r="AW17" i="12"/>
  <c r="AS17" i="12" s="1"/>
  <c r="AW10" i="12"/>
  <c r="AW123" i="12"/>
  <c r="K340" i="12"/>
  <c r="G340" i="12" s="1"/>
  <c r="AW96" i="12"/>
  <c r="AW138" i="12"/>
  <c r="AW157" i="12"/>
  <c r="AS157" i="12" s="1"/>
  <c r="AW68" i="12"/>
  <c r="AS68" i="12" s="1"/>
  <c r="AW118" i="12"/>
  <c r="AS118" i="12" s="1"/>
  <c r="AW112" i="12"/>
  <c r="AS112" i="12" s="1"/>
  <c r="AW328" i="12"/>
  <c r="AW75" i="12"/>
  <c r="AS75" i="12" s="1"/>
  <c r="AW293" i="12"/>
  <c r="AS293" i="12" s="1"/>
  <c r="AW153" i="12"/>
  <c r="AS153" i="12" s="1"/>
  <c r="AW140" i="12"/>
  <c r="AS140" i="12" s="1"/>
  <c r="AW163" i="12"/>
  <c r="AW299" i="12"/>
  <c r="AW231" i="12"/>
  <c r="AW210" i="12"/>
  <c r="AW232" i="12"/>
  <c r="AW258" i="12"/>
  <c r="AW356" i="12"/>
  <c r="AS356" i="12" s="1"/>
  <c r="AW292" i="12"/>
  <c r="AS292" i="12" s="1"/>
  <c r="AW296" i="12"/>
  <c r="AS296" i="12" s="1"/>
  <c r="AW298" i="12"/>
  <c r="AW359" i="12"/>
  <c r="AS359" i="12" s="1"/>
  <c r="G61" i="12"/>
  <c r="AW183" i="12"/>
  <c r="K303" i="12"/>
  <c r="AW244" i="12"/>
  <c r="AS244" i="12" s="1"/>
  <c r="G155" i="12"/>
  <c r="AW87" i="12"/>
  <c r="AS87" i="12" s="1"/>
  <c r="K131" i="12"/>
  <c r="K120" i="12"/>
  <c r="G120" i="12" s="1"/>
  <c r="AW27" i="12"/>
  <c r="AS27" i="12" s="1"/>
  <c r="AW154" i="12"/>
  <c r="AS154" i="12" s="1"/>
  <c r="AW127" i="12"/>
  <c r="AS127" i="12" s="1"/>
  <c r="K28" i="12"/>
  <c r="AW221" i="12"/>
  <c r="AS221" i="12" s="1"/>
  <c r="K108" i="12"/>
  <c r="G108" i="12" s="1"/>
  <c r="K95" i="12"/>
  <c r="G95" i="12" s="1"/>
  <c r="K235" i="12"/>
  <c r="K245" i="12"/>
  <c r="AW302" i="12"/>
  <c r="AS302" i="12" s="1"/>
  <c r="AW283" i="12"/>
  <c r="AS283" i="12" s="1"/>
  <c r="K305" i="12"/>
  <c r="G305" i="12" s="1"/>
  <c r="AW262" i="12"/>
  <c r="AS262" i="12" s="1"/>
  <c r="AW160" i="12"/>
  <c r="AS160" i="12" s="1"/>
  <c r="K102" i="12"/>
  <c r="K85" i="12"/>
  <c r="G85" i="12" s="1"/>
  <c r="AW190" i="12"/>
  <c r="AS190" i="12" s="1"/>
  <c r="AW156" i="12"/>
  <c r="AS156" i="12" s="1"/>
  <c r="AW255" i="12"/>
  <c r="AW234" i="12"/>
  <c r="K285" i="12"/>
  <c r="G285" i="12" s="1"/>
  <c r="AW165" i="12"/>
  <c r="AW61" i="12"/>
  <c r="AW257" i="12"/>
  <c r="K185" i="12"/>
  <c r="K128" i="12"/>
  <c r="G128" i="12" s="1"/>
  <c r="K178" i="12"/>
  <c r="G178" i="12" s="1"/>
  <c r="AW371" i="12"/>
  <c r="AW223" i="12"/>
  <c r="AS223" i="12" s="1"/>
  <c r="AW217" i="12"/>
  <c r="AW327" i="12"/>
  <c r="AW120" i="12"/>
  <c r="AS120" i="12" s="1"/>
  <c r="AW349" i="12"/>
  <c r="AS349" i="12" s="1"/>
  <c r="AW310" i="12"/>
  <c r="K66" i="12"/>
  <c r="G66" i="12" s="1"/>
  <c r="AW205" i="12"/>
  <c r="AS205" i="12" s="1"/>
  <c r="AW290" i="12"/>
  <c r="AW81" i="12"/>
  <c r="AS81" i="12" s="1"/>
  <c r="K124" i="12"/>
  <c r="G124" i="12" s="1"/>
  <c r="K34" i="12"/>
  <c r="G34" i="12" s="1"/>
  <c r="AW115" i="12"/>
  <c r="AS115" i="12" s="1"/>
  <c r="AW224" i="12"/>
  <c r="AW67" i="12"/>
  <c r="AW243" i="12"/>
  <c r="K205" i="12"/>
  <c r="G205" i="12" s="1"/>
  <c r="K122" i="12"/>
  <c r="G122" i="12" s="1"/>
  <c r="AW42" i="12"/>
  <c r="AW73" i="12"/>
  <c r="AW164" i="12"/>
  <c r="AS164" i="12" s="1"/>
  <c r="AW206" i="12"/>
  <c r="K114" i="12"/>
  <c r="G114" i="12" s="1"/>
  <c r="AW284" i="12"/>
  <c r="AS284" i="12" s="1"/>
  <c r="K118" i="12"/>
  <c r="G118" i="12" s="1"/>
  <c r="AW150" i="12"/>
  <c r="K188" i="12"/>
  <c r="AW77" i="12"/>
  <c r="AW174" i="12"/>
  <c r="AS174" i="12" s="1"/>
  <c r="K252" i="12"/>
  <c r="AS226" i="12"/>
  <c r="AW23" i="12"/>
  <c r="K97" i="12"/>
  <c r="G97" i="12" s="1"/>
  <c r="K369" i="12"/>
  <c r="K281" i="12"/>
  <c r="G281" i="12" s="1"/>
  <c r="K27" i="12"/>
  <c r="G27" i="12" s="1"/>
  <c r="K191" i="12"/>
  <c r="K248" i="12"/>
  <c r="G248" i="12" s="1"/>
  <c r="AW50" i="12"/>
  <c r="AS50" i="12" s="1"/>
  <c r="AW55" i="12"/>
  <c r="K62" i="12"/>
  <c r="G62" i="12" s="1"/>
  <c r="AW26" i="12"/>
  <c r="AW28" i="12"/>
  <c r="AS28" i="12" s="1"/>
  <c r="AW121" i="12"/>
  <c r="AS121" i="12" s="1"/>
  <c r="K268" i="12"/>
  <c r="K39" i="12"/>
  <c r="K224" i="12"/>
  <c r="AW360" i="12"/>
  <c r="AW316" i="12"/>
  <c r="AS316" i="12" s="1"/>
  <c r="K187" i="12"/>
  <c r="G187" i="12" s="1"/>
  <c r="K149" i="12"/>
  <c r="G149" i="12" s="1"/>
  <c r="AW229" i="12"/>
  <c r="AS229" i="12" s="1"/>
  <c r="AW225" i="12"/>
  <c r="K336" i="12"/>
  <c r="K319" i="12"/>
  <c r="G319" i="12" s="1"/>
  <c r="K181" i="12"/>
  <c r="AW287" i="12"/>
  <c r="AW285" i="12"/>
  <c r="AS285" i="12" s="1"/>
  <c r="AW37" i="12"/>
  <c r="AS37" i="12" s="1"/>
  <c r="AW90" i="12"/>
  <c r="AS90" i="12" s="1"/>
  <c r="K201" i="12"/>
  <c r="G201" i="12" s="1"/>
  <c r="K272" i="12"/>
  <c r="K193" i="12"/>
  <c r="AW370" i="12"/>
  <c r="AW43" i="12"/>
  <c r="AW97" i="12"/>
  <c r="K296" i="12"/>
  <c r="G296" i="12" s="1"/>
  <c r="K263" i="12"/>
  <c r="G263" i="12" s="1"/>
  <c r="AW270" i="12"/>
  <c r="AW53" i="12"/>
  <c r="AW272" i="12"/>
  <c r="AS272" i="12" s="1"/>
  <c r="AW124" i="12"/>
  <c r="AS124" i="12" s="1"/>
  <c r="K350" i="12"/>
  <c r="G350" i="12" s="1"/>
  <c r="K325" i="12"/>
  <c r="AW30" i="12"/>
  <c r="AW152" i="12"/>
  <c r="AS152" i="12" s="1"/>
  <c r="AW181" i="12"/>
  <c r="AW256" i="12"/>
  <c r="AS256" i="12" s="1"/>
  <c r="AW291" i="12"/>
  <c r="AW314" i="12"/>
  <c r="K280" i="12"/>
  <c r="G280" i="12" s="1"/>
  <c r="K50" i="12"/>
  <c r="G50" i="12" s="1"/>
  <c r="K96" i="12"/>
  <c r="G96" i="12" s="1"/>
  <c r="K241" i="12"/>
  <c r="G241" i="12" s="1"/>
  <c r="K164" i="12"/>
  <c r="G164" i="12" s="1"/>
  <c r="AW211" i="12"/>
  <c r="K82" i="12"/>
  <c r="G82" i="12" s="1"/>
  <c r="AW49" i="12"/>
  <c r="AS49" i="12" s="1"/>
  <c r="AW289" i="12"/>
  <c r="AS289" i="12" s="1"/>
  <c r="K74" i="12"/>
  <c r="G74" i="12" s="1"/>
  <c r="AW233" i="12"/>
  <c r="AS233" i="12" s="1"/>
  <c r="K261" i="12"/>
  <c r="G261" i="12" s="1"/>
  <c r="K323" i="12"/>
  <c r="G323" i="12" s="1"/>
  <c r="AW321" i="12"/>
  <c r="K125" i="12"/>
  <c r="G125" i="12" s="1"/>
  <c r="K294" i="12"/>
  <c r="G294" i="12" s="1"/>
  <c r="AW144" i="12"/>
  <c r="AW114" i="12"/>
  <c r="AW172" i="12"/>
  <c r="AW246" i="12"/>
  <c r="AW238" i="12"/>
  <c r="AW143" i="12"/>
  <c r="K145" i="12"/>
  <c r="G145" i="12" s="1"/>
  <c r="K53" i="12"/>
  <c r="K327" i="12"/>
  <c r="G327" i="12" s="1"/>
  <c r="K29" i="12"/>
  <c r="G29" i="12" s="1"/>
  <c r="AW173" i="12"/>
  <c r="AW250" i="12"/>
  <c r="AW84" i="12"/>
  <c r="AW184" i="12"/>
  <c r="K271" i="12"/>
  <c r="AW137" i="12"/>
  <c r="AS137" i="12" s="1"/>
  <c r="AW182" i="12"/>
  <c r="AW332" i="12"/>
  <c r="AS332" i="12" s="1"/>
  <c r="K218" i="12"/>
  <c r="K210" i="12"/>
  <c r="K78" i="12"/>
  <c r="AW136" i="12"/>
  <c r="AS136" i="12" s="1"/>
  <c r="K36" i="12"/>
  <c r="G36" i="12" s="1"/>
  <c r="AW227" i="12"/>
  <c r="AW197" i="12"/>
  <c r="AS197" i="12" s="1"/>
  <c r="AW9" i="12"/>
  <c r="AW308" i="12"/>
  <c r="AS308" i="12" s="1"/>
  <c r="AW319" i="12"/>
  <c r="K212" i="12"/>
  <c r="AW200" i="12"/>
  <c r="AW274" i="12"/>
  <c r="AS274" i="12" s="1"/>
  <c r="K35" i="12"/>
  <c r="AW247" i="12"/>
  <c r="AS247" i="12" s="1"/>
  <c r="K204" i="12"/>
  <c r="G204" i="12" s="1"/>
  <c r="K222" i="12"/>
  <c r="AW368" i="12"/>
  <c r="K371" i="12"/>
  <c r="G371" i="12" s="1"/>
  <c r="K106" i="12"/>
  <c r="G106" i="12" s="1"/>
  <c r="K93" i="12"/>
  <c r="K262" i="12"/>
  <c r="K314" i="12"/>
  <c r="K17" i="12"/>
  <c r="G17" i="12" s="1"/>
  <c r="AW372" i="12"/>
  <c r="AW201" i="12"/>
  <c r="AS201" i="12" s="1"/>
  <c r="K107" i="12"/>
  <c r="AW248" i="12"/>
  <c r="AS248" i="12" s="1"/>
  <c r="K209" i="12"/>
  <c r="AW57" i="12"/>
  <c r="K81" i="12"/>
  <c r="AW329" i="12"/>
  <c r="AS329" i="12" s="1"/>
  <c r="K264" i="12"/>
  <c r="AW198" i="12"/>
  <c r="K59" i="12"/>
  <c r="G59" i="12" s="1"/>
  <c r="K101" i="12"/>
  <c r="AW245" i="12"/>
  <c r="K182" i="12"/>
  <c r="G182" i="12" s="1"/>
  <c r="AW24" i="12"/>
  <c r="AS24" i="12" s="1"/>
  <c r="K109" i="12"/>
  <c r="G109" i="12" s="1"/>
  <c r="K267" i="12"/>
  <c r="K200" i="12"/>
  <c r="G200" i="12" s="1"/>
  <c r="AW355" i="12"/>
  <c r="AW304" i="12"/>
  <c r="AW125" i="12"/>
  <c r="K256" i="12"/>
  <c r="G256" i="12" s="1"/>
  <c r="AW354" i="12"/>
  <c r="K247" i="12"/>
  <c r="G247" i="12" s="1"/>
  <c r="AW59" i="12"/>
  <c r="AW117" i="12"/>
  <c r="AS117" i="12" s="1"/>
  <c r="AW128" i="12"/>
  <c r="AW342" i="12"/>
  <c r="AS342" i="12" s="1"/>
  <c r="AW44" i="12"/>
  <c r="K58" i="12"/>
  <c r="G58" i="12" s="1"/>
  <c r="AW219" i="12"/>
  <c r="AW105" i="12"/>
  <c r="AW264" i="12"/>
  <c r="AW259" i="12"/>
  <c r="AS259" i="12" s="1"/>
  <c r="AW82" i="12"/>
  <c r="K150" i="12"/>
  <c r="G150" i="12" s="1"/>
  <c r="AW109" i="12"/>
  <c r="AW80" i="12"/>
  <c r="AS80" i="12" s="1"/>
  <c r="K195" i="12"/>
  <c r="K15" i="12"/>
  <c r="AF15" i="12"/>
  <c r="BP15" i="12"/>
  <c r="X15" i="12"/>
  <c r="BJ15" i="12"/>
  <c r="AW15" i="12"/>
  <c r="AS252" i="12" l="1"/>
  <c r="AS111" i="12"/>
  <c r="AS267" i="12"/>
  <c r="AS187" i="12"/>
  <c r="AS82" i="12"/>
  <c r="AS355" i="12"/>
  <c r="G57" i="12"/>
  <c r="G226" i="12"/>
  <c r="G138" i="12"/>
  <c r="AS368" i="12"/>
  <c r="G78" i="12"/>
  <c r="AS84" i="12"/>
  <c r="AS238" i="12"/>
  <c r="AS181" i="12"/>
  <c r="AS53" i="12"/>
  <c r="G272" i="12"/>
  <c r="G336" i="12"/>
  <c r="G39" i="12"/>
  <c r="AS67" i="12"/>
  <c r="AS255" i="12"/>
  <c r="G28" i="12"/>
  <c r="B8" i="12"/>
  <c r="G273" i="12"/>
  <c r="AS34" i="12"/>
  <c r="G126" i="12"/>
  <c r="G301" i="12"/>
  <c r="G110" i="12"/>
  <c r="G185" i="12"/>
  <c r="AS110" i="12"/>
  <c r="AS214" i="12"/>
  <c r="AS20" i="12"/>
  <c r="G228" i="12"/>
  <c r="G314" i="12"/>
  <c r="AS77" i="12"/>
  <c r="G353" i="12"/>
  <c r="AS26" i="12"/>
  <c r="G188" i="12"/>
  <c r="AS231" i="12"/>
  <c r="AS343" i="12"/>
  <c r="G363" i="12"/>
  <c r="AS281" i="12"/>
  <c r="AS203" i="12"/>
  <c r="G290" i="12"/>
  <c r="G300" i="12"/>
  <c r="G104" i="12"/>
  <c r="AS159" i="12"/>
  <c r="G140" i="12"/>
  <c r="AS265" i="12"/>
  <c r="B265" i="12" s="1"/>
  <c r="G174" i="12"/>
  <c r="G195" i="12"/>
  <c r="AS173" i="12"/>
  <c r="AS172" i="12"/>
  <c r="G191" i="12"/>
  <c r="G252" i="12"/>
  <c r="AS224" i="12"/>
  <c r="AS310" i="12"/>
  <c r="G303" i="12"/>
  <c r="AS337" i="12"/>
  <c r="AS169" i="12"/>
  <c r="G166" i="12"/>
  <c r="AS29" i="12"/>
  <c r="AS132" i="12"/>
  <c r="AS12" i="12"/>
  <c r="G20" i="12"/>
  <c r="B20" i="12" s="1"/>
  <c r="AS44" i="12"/>
  <c r="AS245" i="12"/>
  <c r="G209" i="12"/>
  <c r="G325" i="12"/>
  <c r="AS73" i="12"/>
  <c r="AS257" i="12"/>
  <c r="G119" i="12"/>
  <c r="G221" i="12"/>
  <c r="AS46" i="12"/>
  <c r="G98" i="12"/>
  <c r="AS145" i="12"/>
  <c r="AS119" i="12"/>
  <c r="AS167" i="12"/>
  <c r="AS363" i="12"/>
  <c r="AS18" i="12"/>
  <c r="G269" i="12"/>
  <c r="AS353" i="12"/>
  <c r="G49" i="12"/>
  <c r="G283" i="12"/>
  <c r="AS63" i="12"/>
  <c r="AS237" i="12"/>
  <c r="G289" i="12"/>
  <c r="AS200" i="12"/>
  <c r="B200" i="12" s="1"/>
  <c r="AS184" i="12"/>
  <c r="B184" i="12" s="1"/>
  <c r="AS321" i="12"/>
  <c r="AS55" i="12"/>
  <c r="AS163" i="12"/>
  <c r="AS99" i="12"/>
  <c r="G359" i="12"/>
  <c r="G214" i="12"/>
  <c r="G144" i="12"/>
  <c r="G339" i="12"/>
  <c r="G244" i="12"/>
  <c r="B244" i="12" s="1"/>
  <c r="AS317" i="12"/>
  <c r="G270" i="12"/>
  <c r="G161" i="12"/>
  <c r="G352" i="12"/>
  <c r="AS220" i="12"/>
  <c r="AS92" i="12"/>
  <c r="AS264" i="12"/>
  <c r="G264" i="12"/>
  <c r="G212" i="12"/>
  <c r="AS234" i="12"/>
  <c r="AS179" i="12"/>
  <c r="G242" i="12"/>
  <c r="AS126" i="12"/>
  <c r="AS93" i="12"/>
  <c r="AS134" i="12"/>
  <c r="G197" i="12"/>
  <c r="G370" i="12"/>
  <c r="AS366" i="12"/>
  <c r="G202" i="12"/>
  <c r="G355" i="12"/>
  <c r="G121" i="12"/>
  <c r="AS297" i="12"/>
  <c r="B297" i="12" s="1"/>
  <c r="G65" i="12"/>
  <c r="AS185" i="12"/>
  <c r="AS105" i="12"/>
  <c r="AS243" i="12"/>
  <c r="AS371" i="12"/>
  <c r="AS98" i="12"/>
  <c r="AS209" i="12"/>
  <c r="AS151" i="12"/>
  <c r="G227" i="12"/>
  <c r="AS277" i="12"/>
  <c r="G362" i="12"/>
  <c r="G302" i="12"/>
  <c r="AS101" i="12"/>
  <c r="G364" i="12"/>
  <c r="G156" i="12"/>
  <c r="AS309" i="12"/>
  <c r="G360" i="12"/>
  <c r="G63" i="12"/>
  <c r="G93" i="12"/>
  <c r="AS227" i="12"/>
  <c r="G53" i="12"/>
  <c r="AS36" i="12"/>
  <c r="G112" i="12"/>
  <c r="G328" i="12"/>
  <c r="AS128" i="12"/>
  <c r="B128" i="12" s="1"/>
  <c r="G107" i="12"/>
  <c r="AS97" i="12"/>
  <c r="G298" i="12"/>
  <c r="G253" i="12"/>
  <c r="AS369" i="12"/>
  <c r="G367" i="12"/>
  <c r="AS95" i="12"/>
  <c r="G35" i="12"/>
  <c r="AS189" i="12"/>
  <c r="AS143" i="12"/>
  <c r="AS291" i="12"/>
  <c r="AS43" i="12"/>
  <c r="AS217" i="12"/>
  <c r="AS165" i="12"/>
  <c r="G131" i="12"/>
  <c r="G308" i="12"/>
  <c r="G286" i="12"/>
  <c r="G279" i="12"/>
  <c r="G249" i="12"/>
  <c r="G361" i="12"/>
  <c r="B361" i="12" s="1"/>
  <c r="G103" i="12"/>
  <c r="G271" i="12"/>
  <c r="AS206" i="12"/>
  <c r="AS313" i="12"/>
  <c r="AS207" i="12"/>
  <c r="AS59" i="12"/>
  <c r="AS211" i="12"/>
  <c r="AS138" i="12"/>
  <c r="AS125" i="12"/>
  <c r="AS9" i="12"/>
  <c r="AS114" i="12"/>
  <c r="AS10" i="12"/>
  <c r="G168" i="12"/>
  <c r="AS35" i="12"/>
  <c r="AS78" i="12"/>
  <c r="G142" i="12"/>
  <c r="G64" i="12"/>
  <c r="G220" i="12"/>
  <c r="AS242" i="12"/>
  <c r="AS304" i="12"/>
  <c r="G101" i="12"/>
  <c r="G262" i="12"/>
  <c r="AS182" i="12"/>
  <c r="AS144" i="12"/>
  <c r="AS30" i="12"/>
  <c r="AS270" i="12"/>
  <c r="AS225" i="12"/>
  <c r="G268" i="12"/>
  <c r="AS290" i="12"/>
  <c r="AS298" i="12"/>
  <c r="AS299" i="12"/>
  <c r="G237" i="12"/>
  <c r="AS348" i="12"/>
  <c r="G91" i="12"/>
  <c r="G89" i="12"/>
  <c r="G117" i="12"/>
  <c r="AS64" i="12"/>
  <c r="G368" i="12"/>
  <c r="G234" i="12"/>
  <c r="AS113" i="12"/>
  <c r="G76" i="12"/>
  <c r="AS31" i="12"/>
  <c r="AS280" i="12"/>
  <c r="AS62" i="12"/>
  <c r="AS147" i="12"/>
  <c r="AS286" i="12"/>
  <c r="G275" i="12"/>
  <c r="G357" i="12"/>
  <c r="AS192" i="12"/>
  <c r="AS83" i="12"/>
  <c r="AS94" i="12"/>
  <c r="AS70" i="12"/>
  <c r="AS129" i="12"/>
  <c r="G176" i="12"/>
  <c r="G123" i="12"/>
  <c r="AS340" i="12"/>
  <c r="AS258" i="12"/>
  <c r="AS96" i="12"/>
  <c r="G52" i="12"/>
  <c r="AS347" i="12"/>
  <c r="G304" i="12"/>
  <c r="AS260" i="12"/>
  <c r="G207" i="12"/>
  <c r="AS354" i="12"/>
  <c r="G81" i="12"/>
  <c r="AS372" i="12"/>
  <c r="G222" i="12"/>
  <c r="AS319" i="12"/>
  <c r="G210" i="12"/>
  <c r="AS250" i="12"/>
  <c r="AS246" i="12"/>
  <c r="B246" i="12" s="1"/>
  <c r="AS370" i="12"/>
  <c r="G181" i="12"/>
  <c r="AS360" i="12"/>
  <c r="AS23" i="12"/>
  <c r="B23" i="12" s="1"/>
  <c r="G245" i="12"/>
  <c r="AS232" i="12"/>
  <c r="G266" i="12"/>
  <c r="G338" i="12"/>
  <c r="AS323" i="12"/>
  <c r="B323" i="12" s="1"/>
  <c r="AS202" i="12"/>
  <c r="AS345" i="12"/>
  <c r="G152" i="12"/>
  <c r="AS322" i="12"/>
  <c r="AS215" i="12"/>
  <c r="AS307" i="12"/>
  <c r="AS358" i="12"/>
  <c r="AS335" i="12"/>
  <c r="AS139" i="12"/>
  <c r="G292" i="12"/>
  <c r="G25" i="12"/>
  <c r="G332" i="12"/>
  <c r="G24" i="12"/>
  <c r="AS162" i="12"/>
  <c r="B162" i="12" s="1"/>
  <c r="G167" i="12"/>
  <c r="AS294" i="12"/>
  <c r="AS198" i="12"/>
  <c r="G225" i="12"/>
  <c r="G267" i="12"/>
  <c r="AS314" i="12"/>
  <c r="G369" i="12"/>
  <c r="G115" i="12"/>
  <c r="AS320" i="12"/>
  <c r="AS219" i="12"/>
  <c r="AS287" i="12"/>
  <c r="AS183" i="12"/>
  <c r="G175" i="12"/>
  <c r="AS131" i="12"/>
  <c r="G215" i="12"/>
  <c r="G320" i="12"/>
  <c r="G22" i="12"/>
  <c r="G322" i="12"/>
  <c r="AS109" i="12"/>
  <c r="AS57" i="12"/>
  <c r="G218" i="12"/>
  <c r="B218" i="12" s="1"/>
  <c r="G193" i="12"/>
  <c r="G224" i="12"/>
  <c r="AS150" i="12"/>
  <c r="AS42" i="12"/>
  <c r="AS327" i="12"/>
  <c r="AS61" i="12"/>
  <c r="G102" i="12"/>
  <c r="G235" i="12"/>
  <c r="AS210" i="12"/>
  <c r="AS328" i="12"/>
  <c r="AS123" i="12"/>
  <c r="G69" i="12"/>
  <c r="G206" i="12"/>
  <c r="G366" i="12"/>
  <c r="G330" i="12"/>
  <c r="AS318" i="12"/>
  <c r="G284" i="12"/>
  <c r="G335" i="12"/>
  <c r="G37" i="12"/>
  <c r="AS315" i="12"/>
  <c r="AS303" i="12"/>
  <c r="G240" i="12"/>
  <c r="AS269" i="12"/>
  <c r="G132" i="12"/>
  <c r="AS254" i="12"/>
  <c r="AS32" i="12"/>
  <c r="G18" i="12"/>
  <c r="B229" i="12"/>
  <c r="B197" i="12"/>
  <c r="H198" i="1" s="1"/>
  <c r="B216" i="12"/>
  <c r="B199" i="12"/>
  <c r="B196" i="12"/>
  <c r="B156" i="12"/>
  <c r="B48" i="12"/>
  <c r="B188" i="12"/>
  <c r="B102" i="12"/>
  <c r="B256" i="12"/>
  <c r="B68" i="12"/>
  <c r="B342" i="12"/>
  <c r="G15" i="12"/>
  <c r="B121" i="12"/>
  <c r="B153" i="12"/>
  <c r="H154" i="1" s="1"/>
  <c r="B289" i="12"/>
  <c r="B148" i="12"/>
  <c r="B359" i="12"/>
  <c r="B223" i="12"/>
  <c r="AS15" i="12"/>
  <c r="B100" i="12"/>
  <c r="B298" i="12" l="1"/>
  <c r="H299" i="1" s="1"/>
  <c r="B320" i="12"/>
  <c r="B335" i="12"/>
  <c r="H336" i="1" s="1"/>
  <c r="B224" i="12"/>
  <c r="H225" i="1" s="1"/>
  <c r="B290" i="12"/>
  <c r="H291" i="1" s="1"/>
  <c r="B131" i="12"/>
  <c r="H132" i="1" s="1"/>
  <c r="BC360" i="12"/>
  <c r="BC225" i="12"/>
  <c r="BC293" i="12"/>
  <c r="BC338" i="12"/>
  <c r="BC155" i="12"/>
  <c r="BC158" i="12"/>
  <c r="BC170" i="12"/>
  <c r="Q338" i="12"/>
  <c r="BC186" i="12"/>
  <c r="BC180" i="12"/>
  <c r="BC178" i="12"/>
  <c r="Q363" i="12"/>
  <c r="BC33" i="12"/>
  <c r="Q355" i="12"/>
  <c r="Q315" i="12"/>
  <c r="Q304" i="12"/>
  <c r="BC41" i="12"/>
  <c r="Q354" i="12"/>
  <c r="Q368" i="12"/>
  <c r="Q339" i="12"/>
  <c r="Q341" i="12"/>
  <c r="Q330" i="12"/>
  <c r="Q240" i="12"/>
  <c r="Q201" i="12"/>
  <c r="Q193" i="12"/>
  <c r="Q141" i="12"/>
  <c r="Q130" i="12"/>
  <c r="Q120" i="12"/>
  <c r="Q365" i="12"/>
  <c r="Q246" i="12"/>
  <c r="Q232" i="12"/>
  <c r="Q194" i="12"/>
  <c r="Q185" i="12"/>
  <c r="Q85" i="12"/>
  <c r="Q45" i="12"/>
  <c r="Q38" i="12"/>
  <c r="Q183" i="12"/>
  <c r="Q131" i="12"/>
  <c r="Q98" i="12"/>
  <c r="Q71" i="12"/>
  <c r="Q48" i="12"/>
  <c r="Q257" i="12"/>
  <c r="Q248" i="12"/>
  <c r="Q222" i="12"/>
  <c r="Q174" i="12"/>
  <c r="Q133" i="12"/>
  <c r="Q23" i="12"/>
  <c r="Q17" i="12"/>
  <c r="Q11" i="12"/>
  <c r="Q182" i="12"/>
  <c r="Q208" i="12"/>
  <c r="Q37" i="12"/>
  <c r="Q172" i="12"/>
  <c r="Q22" i="12"/>
  <c r="Q294" i="12"/>
  <c r="Q107" i="12"/>
  <c r="Q96" i="12"/>
  <c r="Q64" i="12"/>
  <c r="Q53" i="12"/>
  <c r="Q13" i="12"/>
  <c r="Q317" i="12"/>
  <c r="Q28" i="12"/>
  <c r="Q95" i="12"/>
  <c r="Q26" i="12"/>
  <c r="Q65" i="12"/>
  <c r="Q19" i="12"/>
  <c r="Q104" i="12"/>
  <c r="Q214" i="12"/>
  <c r="Q259" i="12"/>
  <c r="Q239" i="12"/>
  <c r="Q215" i="12"/>
  <c r="BC157" i="12"/>
  <c r="BC236" i="12"/>
  <c r="BC175" i="12"/>
  <c r="BC339" i="12"/>
  <c r="BC230" i="12"/>
  <c r="BC296" i="12"/>
  <c r="BC344" i="12"/>
  <c r="BC252" i="12"/>
  <c r="BC139" i="12"/>
  <c r="BC20" i="12"/>
  <c r="Q27" i="12"/>
  <c r="Q286" i="12"/>
  <c r="BC163" i="12"/>
  <c r="Q126" i="12"/>
  <c r="Q134" i="12"/>
  <c r="Q136" i="12"/>
  <c r="BC143" i="12"/>
  <c r="Q203" i="12"/>
  <c r="Q262" i="12"/>
  <c r="BC19" i="12"/>
  <c r="Q371" i="12"/>
  <c r="BC97" i="12"/>
  <c r="BC133" i="12"/>
  <c r="BC185" i="12"/>
  <c r="BC255" i="12"/>
  <c r="BC250" i="12"/>
  <c r="BC199" i="12"/>
  <c r="BC349" i="12"/>
  <c r="BC8" i="12"/>
  <c r="BC23" i="12"/>
  <c r="BC118" i="12"/>
  <c r="BC326" i="12"/>
  <c r="BC64" i="12"/>
  <c r="BC242" i="12"/>
  <c r="BC81" i="12"/>
  <c r="BC126" i="12"/>
  <c r="Q30" i="12"/>
  <c r="Q337" i="12"/>
  <c r="Q147" i="12"/>
  <c r="Q123" i="12"/>
  <c r="Q68" i="12"/>
  <c r="Q86" i="12"/>
  <c r="Q333" i="12"/>
  <c r="Q349" i="12"/>
  <c r="BC166" i="12"/>
  <c r="BC25" i="12"/>
  <c r="BC48" i="12"/>
  <c r="BC18" i="12"/>
  <c r="BC54" i="12"/>
  <c r="Q318" i="12"/>
  <c r="Q216" i="12"/>
  <c r="Q238" i="12"/>
  <c r="Q268" i="12"/>
  <c r="BC56" i="12"/>
  <c r="BC73" i="12"/>
  <c r="BC149" i="12"/>
  <c r="BC271" i="12"/>
  <c r="BC247" i="12"/>
  <c r="BC346" i="12"/>
  <c r="BC161" i="12"/>
  <c r="BC177" i="12"/>
  <c r="BC323" i="12"/>
  <c r="BC194" i="12"/>
  <c r="BC131" i="12"/>
  <c r="BC46" i="12"/>
  <c r="BC142" i="12"/>
  <c r="BC320" i="12"/>
  <c r="BC233" i="12"/>
  <c r="BC304" i="12"/>
  <c r="BC254" i="12"/>
  <c r="Q109" i="12"/>
  <c r="Q36" i="12"/>
  <c r="Q99" i="12"/>
  <c r="Q285" i="12"/>
  <c r="Q283" i="12"/>
  <c r="Q167" i="12"/>
  <c r="BC57" i="12"/>
  <c r="Q128" i="12"/>
  <c r="Q275" i="12"/>
  <c r="Q230" i="12"/>
  <c r="Q277" i="12"/>
  <c r="BC182" i="12"/>
  <c r="Q154" i="12"/>
  <c r="Q312" i="12"/>
  <c r="Q311" i="12"/>
  <c r="BC65" i="12"/>
  <c r="Q309" i="12"/>
  <c r="BC121" i="12"/>
  <c r="BC200" i="12"/>
  <c r="BC136" i="12"/>
  <c r="BC278" i="12"/>
  <c r="BC263" i="12"/>
  <c r="BC169" i="12"/>
  <c r="BC262" i="12"/>
  <c r="BC336" i="12"/>
  <c r="BC215" i="12"/>
  <c r="BC120" i="12"/>
  <c r="BC176" i="12"/>
  <c r="BC42" i="12"/>
  <c r="BC105" i="12"/>
  <c r="BC145" i="12"/>
  <c r="BC371" i="12"/>
  <c r="BC165" i="12"/>
  <c r="BC241" i="12"/>
  <c r="Q14" i="12"/>
  <c r="Q74" i="12"/>
  <c r="Q112" i="12"/>
  <c r="Q173" i="12"/>
  <c r="Q32" i="12"/>
  <c r="Q177" i="12"/>
  <c r="Q197" i="12"/>
  <c r="Q300" i="12"/>
  <c r="Q253" i="12"/>
  <c r="BC51" i="12"/>
  <c r="BC29" i="12"/>
  <c r="BC84" i="12"/>
  <c r="BC124" i="12"/>
  <c r="BC69" i="12"/>
  <c r="BC276" i="12"/>
  <c r="BC35" i="12"/>
  <c r="BC74" i="12"/>
  <c r="BC93" i="12"/>
  <c r="BC137" i="12"/>
  <c r="BC144" i="12"/>
  <c r="BC61" i="12"/>
  <c r="BC111" i="12"/>
  <c r="BC372" i="12"/>
  <c r="BC123" i="12"/>
  <c r="BC295" i="12"/>
  <c r="BC171" i="12"/>
  <c r="BC272" i="12"/>
  <c r="BC227" i="12"/>
  <c r="Q8" i="12"/>
  <c r="Q321" i="12"/>
  <c r="Q313" i="12"/>
  <c r="BC147" i="12"/>
  <c r="BC11" i="12"/>
  <c r="BC13" i="12"/>
  <c r="BC198" i="12"/>
  <c r="BC32" i="12"/>
  <c r="BC89" i="12"/>
  <c r="BC156" i="12"/>
  <c r="BC318" i="12"/>
  <c r="BC102" i="12"/>
  <c r="BC148" i="12"/>
  <c r="BC245" i="12"/>
  <c r="BC181" i="12"/>
  <c r="Q51" i="12"/>
  <c r="Q175" i="12"/>
  <c r="Q249" i="12"/>
  <c r="Q180" i="12"/>
  <c r="Q360" i="12"/>
  <c r="Q16" i="12"/>
  <c r="Q181" i="12"/>
  <c r="Q97" i="12"/>
  <c r="Q178" i="12"/>
  <c r="Q303" i="12"/>
  <c r="BC60" i="12"/>
  <c r="BC91" i="12"/>
  <c r="BC138" i="12"/>
  <c r="BC22" i="12"/>
  <c r="BC203" i="12"/>
  <c r="BC34" i="12"/>
  <c r="Q39" i="12"/>
  <c r="Q336" i="12"/>
  <c r="BC62" i="12"/>
  <c r="BC44" i="12"/>
  <c r="Q335" i="12"/>
  <c r="BC70" i="12"/>
  <c r="BC112" i="12"/>
  <c r="BC306" i="12"/>
  <c r="BC244" i="12"/>
  <c r="BC24" i="12"/>
  <c r="BC96" i="12"/>
  <c r="BC141" i="12"/>
  <c r="BC134" i="12"/>
  <c r="BC301" i="12"/>
  <c r="BC291" i="12"/>
  <c r="BC78" i="12"/>
  <c r="BC206" i="12"/>
  <c r="BC183" i="12"/>
  <c r="BC220" i="12"/>
  <c r="BC287" i="12"/>
  <c r="Q143" i="12"/>
  <c r="Q233" i="12"/>
  <c r="Q52" i="12"/>
  <c r="Q224" i="12"/>
  <c r="Q80" i="12"/>
  <c r="Q156" i="12"/>
  <c r="Q87" i="12"/>
  <c r="Q323" i="12"/>
  <c r="Q187" i="12"/>
  <c r="Q288" i="12"/>
  <c r="BC30" i="12"/>
  <c r="BC59" i="12"/>
  <c r="BC9" i="12"/>
  <c r="BC100" i="12"/>
  <c r="BC37" i="12"/>
  <c r="BC98" i="12"/>
  <c r="BC292" i="12"/>
  <c r="BC28" i="12"/>
  <c r="BC152" i="12"/>
  <c r="BC179" i="12"/>
  <c r="BC47" i="12"/>
  <c r="BC95" i="12"/>
  <c r="BC222" i="12"/>
  <c r="BC330" i="12"/>
  <c r="Q191" i="12"/>
  <c r="Q254" i="12"/>
  <c r="Q362" i="12"/>
  <c r="BC88" i="12"/>
  <c r="BC231" i="12"/>
  <c r="BC246" i="12"/>
  <c r="BC94" i="12"/>
  <c r="BC193" i="12"/>
  <c r="BC237" i="12"/>
  <c r="BC212" i="12"/>
  <c r="BC281" i="12"/>
  <c r="BC113" i="12"/>
  <c r="BC310" i="12"/>
  <c r="BC167" i="12"/>
  <c r="BC197" i="12"/>
  <c r="BC218" i="12"/>
  <c r="BC352" i="12"/>
  <c r="BC354" i="12"/>
  <c r="Q18" i="12"/>
  <c r="Q270" i="12"/>
  <c r="Q25" i="12"/>
  <c r="Q10" i="12"/>
  <c r="Q47" i="12"/>
  <c r="Q129" i="12"/>
  <c r="Q347" i="12"/>
  <c r="Q118" i="12"/>
  <c r="Q137" i="12"/>
  <c r="Q279" i="12"/>
  <c r="BC251" i="12"/>
  <c r="BC27" i="12"/>
  <c r="BC68" i="12"/>
  <c r="BC75" i="12"/>
  <c r="BC12" i="12"/>
  <c r="BC107" i="12"/>
  <c r="BC16" i="12"/>
  <c r="BC201" i="12"/>
  <c r="BC248" i="12"/>
  <c r="BC173" i="12"/>
  <c r="BC229" i="12"/>
  <c r="BC87" i="12"/>
  <c r="BC195" i="12"/>
  <c r="BC219" i="12"/>
  <c r="Q344" i="12"/>
  <c r="Q263" i="12"/>
  <c r="Q280" i="12"/>
  <c r="Q122" i="12"/>
  <c r="BC150" i="12"/>
  <c r="Q115" i="12"/>
  <c r="BC86" i="12"/>
  <c r="BC127" i="12"/>
  <c r="BC313" i="12"/>
  <c r="BC153" i="12"/>
  <c r="BC14" i="12"/>
  <c r="BC223" i="12"/>
  <c r="BC257" i="12"/>
  <c r="BC321" i="12"/>
  <c r="Q357" i="12"/>
  <c r="BC191" i="12"/>
  <c r="BC266" i="12"/>
  <c r="BC284" i="12"/>
  <c r="BC10" i="12"/>
  <c r="BC110" i="12"/>
  <c r="BC307" i="12"/>
  <c r="BC80" i="12"/>
  <c r="BC159" i="12"/>
  <c r="BC214" i="12"/>
  <c r="Q225" i="12"/>
  <c r="BC76" i="12"/>
  <c r="BC108" i="12"/>
  <c r="BC109" i="12"/>
  <c r="BC50" i="12"/>
  <c r="BC129" i="12"/>
  <c r="BC196" i="12"/>
  <c r="BC355" i="12"/>
  <c r="BC151" i="12"/>
  <c r="BC128" i="12"/>
  <c r="BC299" i="12"/>
  <c r="BC332" i="12"/>
  <c r="Q200" i="12"/>
  <c r="Q79" i="12"/>
  <c r="Q60" i="12"/>
  <c r="Q89" i="12"/>
  <c r="Q310" i="12"/>
  <c r="Q295" i="12"/>
  <c r="BC130" i="12"/>
  <c r="BC115" i="12"/>
  <c r="BC92" i="12"/>
  <c r="BC106" i="12"/>
  <c r="BC265" i="12"/>
  <c r="BC49" i="12"/>
  <c r="BC104" i="12"/>
  <c r="BC188" i="12"/>
  <c r="Q320" i="12"/>
  <c r="Q346" i="12"/>
  <c r="Q102" i="12"/>
  <c r="Q69" i="12"/>
  <c r="Q328" i="12"/>
  <c r="Q307" i="12"/>
  <c r="BC58" i="12"/>
  <c r="BC238" i="12"/>
  <c r="BC168" i="12"/>
  <c r="BC53" i="12"/>
  <c r="BC36" i="12"/>
  <c r="BC172" i="12"/>
  <c r="BC132" i="12"/>
  <c r="BC211" i="12"/>
  <c r="BC269" i="12"/>
  <c r="BC189" i="12"/>
  <c r="BC315" i="12"/>
  <c r="BC309" i="12"/>
  <c r="BC365" i="12"/>
  <c r="BC353" i="12"/>
  <c r="BC361" i="12"/>
  <c r="BC357" i="12"/>
  <c r="Q44" i="12"/>
  <c r="Q61" i="12"/>
  <c r="Q151" i="12"/>
  <c r="Q352" i="12"/>
  <c r="BC207" i="12"/>
  <c r="BC17" i="12"/>
  <c r="BC164" i="12"/>
  <c r="BC268" i="12"/>
  <c r="Q159" i="12"/>
  <c r="Q31" i="12"/>
  <c r="Q135" i="12"/>
  <c r="BC38" i="12"/>
  <c r="BC52" i="12"/>
  <c r="BC116" i="12"/>
  <c r="BC356" i="12"/>
  <c r="BC83" i="12"/>
  <c r="BC45" i="12"/>
  <c r="BC85" i="12"/>
  <c r="BC63" i="12"/>
  <c r="BC259" i="12"/>
  <c r="BC305" i="12"/>
  <c r="BC324" i="12"/>
  <c r="BC279" i="12"/>
  <c r="BC363" i="12"/>
  <c r="Q88" i="12"/>
  <c r="Q81" i="12"/>
  <c r="BC146" i="12"/>
  <c r="BC114" i="12"/>
  <c r="BC99" i="12"/>
  <c r="BC39" i="12"/>
  <c r="BC119" i="12"/>
  <c r="BC329" i="12"/>
  <c r="BC283" i="12"/>
  <c r="BC235" i="12"/>
  <c r="BC205" i="12"/>
  <c r="BC286" i="12"/>
  <c r="BC275" i="12"/>
  <c r="BC314" i="12"/>
  <c r="BC335" i="12"/>
  <c r="BC316" i="12"/>
  <c r="Q139" i="12"/>
  <c r="Q50" i="12"/>
  <c r="Q59" i="12"/>
  <c r="Q140" i="12"/>
  <c r="Q72" i="12"/>
  <c r="Q124" i="12"/>
  <c r="Q114" i="12"/>
  <c r="Q223" i="12"/>
  <c r="Q243" i="12"/>
  <c r="Q291" i="12"/>
  <c r="Q212" i="12"/>
  <c r="Q297" i="12"/>
  <c r="Q316" i="12"/>
  <c r="Q345" i="12"/>
  <c r="Q100" i="12"/>
  <c r="Q179" i="12"/>
  <c r="Q155" i="12"/>
  <c r="Q165" i="12"/>
  <c r="Q242" i="12"/>
  <c r="Q293" i="12"/>
  <c r="Q326" i="12"/>
  <c r="Q359" i="12"/>
  <c r="Q351" i="12"/>
  <c r="Q319" i="12"/>
  <c r="Q342" i="12"/>
  <c r="Q148" i="12"/>
  <c r="BC290" i="12"/>
  <c r="Q20" i="12"/>
  <c r="Q211" i="12"/>
  <c r="Q329" i="12"/>
  <c r="BC184" i="12"/>
  <c r="Q43" i="12"/>
  <c r="Q166" i="12"/>
  <c r="Q198" i="12"/>
  <c r="Q251" i="12"/>
  <c r="Q256" i="12"/>
  <c r="Q306" i="12"/>
  <c r="Q348" i="12"/>
  <c r="Q217" i="12"/>
  <c r="BC26" i="12"/>
  <c r="BC204" i="12"/>
  <c r="BC256" i="12"/>
  <c r="BC337" i="12"/>
  <c r="BC350" i="12"/>
  <c r="Q49" i="12"/>
  <c r="Q176" i="12"/>
  <c r="Q281" i="12"/>
  <c r="Q170" i="12"/>
  <c r="Q287" i="12"/>
  <c r="Q358" i="12"/>
  <c r="Q121" i="12"/>
  <c r="Q117" i="12"/>
  <c r="BC101" i="12"/>
  <c r="BC31" i="12"/>
  <c r="BC209" i="12"/>
  <c r="BC369" i="12"/>
  <c r="Q234" i="12"/>
  <c r="Q204" i="12"/>
  <c r="Q308" i="12"/>
  <c r="Q164" i="12"/>
  <c r="Q33" i="12"/>
  <c r="Q278" i="12"/>
  <c r="BC140" i="12"/>
  <c r="Q93" i="12"/>
  <c r="Q78" i="12"/>
  <c r="Q282" i="12"/>
  <c r="Q58" i="12"/>
  <c r="Q153" i="12"/>
  <c r="Q264" i="12"/>
  <c r="BC43" i="12"/>
  <c r="BC154" i="12"/>
  <c r="BC190" i="12"/>
  <c r="BC71" i="12"/>
  <c r="BC125" i="12"/>
  <c r="BC232" i="12"/>
  <c r="BC289" i="12"/>
  <c r="BC217" i="12"/>
  <c r="BC277" i="12"/>
  <c r="BC319" i="12"/>
  <c r="BC367" i="12"/>
  <c r="BC364" i="12"/>
  <c r="Q171" i="12"/>
  <c r="Q34" i="12"/>
  <c r="Q108" i="12"/>
  <c r="Q150" i="12"/>
  <c r="Q12" i="12"/>
  <c r="Q35" i="12"/>
  <c r="Q41" i="12"/>
  <c r="Q111" i="12"/>
  <c r="Q163" i="12"/>
  <c r="Q73" i="12"/>
  <c r="Q219" i="12"/>
  <c r="Q82" i="12"/>
  <c r="Q110" i="12"/>
  <c r="Q361" i="12"/>
  <c r="Q302" i="12"/>
  <c r="Q367" i="12"/>
  <c r="Q369" i="12"/>
  <c r="BC297" i="12"/>
  <c r="Q245" i="12"/>
  <c r="Q161" i="12"/>
  <c r="Q244" i="12"/>
  <c r="Q267" i="12"/>
  <c r="BC274" i="12"/>
  <c r="BC258" i="12"/>
  <c r="Q235" i="12"/>
  <c r="Q77" i="12"/>
  <c r="Q113" i="12"/>
  <c r="Q327" i="12"/>
  <c r="BC325" i="12"/>
  <c r="BC359" i="12"/>
  <c r="Q57" i="12"/>
  <c r="Q127" i="12"/>
  <c r="Q146" i="12"/>
  <c r="Q290" i="12"/>
  <c r="Q289" i="12"/>
  <c r="BC40" i="12"/>
  <c r="BC239" i="12"/>
  <c r="BC341" i="12"/>
  <c r="BC294" i="12"/>
  <c r="BC328" i="12"/>
  <c r="Q322" i="12"/>
  <c r="BC187" i="12"/>
  <c r="BC162" i="12"/>
  <c r="BC79" i="12"/>
  <c r="BC221" i="12"/>
  <c r="BC122" i="12"/>
  <c r="BC208" i="12"/>
  <c r="BC303" i="12"/>
  <c r="BC224" i="12"/>
  <c r="BC213" i="12"/>
  <c r="BC216" i="12"/>
  <c r="BC280" i="12"/>
  <c r="BC340" i="12"/>
  <c r="BC342" i="12"/>
  <c r="Q46" i="12"/>
  <c r="Q237" i="12"/>
  <c r="Q125" i="12"/>
  <c r="Q103" i="12"/>
  <c r="Q116" i="12"/>
  <c r="Q40" i="12"/>
  <c r="Q94" i="12"/>
  <c r="Q76" i="12"/>
  <c r="Q199" i="12"/>
  <c r="Q209" i="12"/>
  <c r="Q227" i="12"/>
  <c r="Q247" i="12"/>
  <c r="Q138" i="12"/>
  <c r="Q207" i="12"/>
  <c r="Q188" i="12"/>
  <c r="Q325" i="12"/>
  <c r="Q261" i="12"/>
  <c r="Q271" i="12"/>
  <c r="Q292" i="12"/>
  <c r="Q66" i="12"/>
  <c r="Q273" i="12"/>
  <c r="BC21" i="12"/>
  <c r="BC228" i="12"/>
  <c r="Q21" i="12"/>
  <c r="Q84" i="12"/>
  <c r="Q157" i="12"/>
  <c r="Q213" i="12"/>
  <c r="Q218" i="12"/>
  <c r="Q210" i="12"/>
  <c r="Q350" i="12"/>
  <c r="BC66" i="12"/>
  <c r="BC234" i="12"/>
  <c r="BC308" i="12"/>
  <c r="Q55" i="12"/>
  <c r="Q63" i="12"/>
  <c r="Q298" i="12"/>
  <c r="Q158" i="12"/>
  <c r="Q90" i="12"/>
  <c r="Q184" i="12"/>
  <c r="Q231" i="12"/>
  <c r="Q250" i="12"/>
  <c r="BC226" i="12"/>
  <c r="BC317" i="12"/>
  <c r="BC260" i="12"/>
  <c r="Q265" i="12"/>
  <c r="BC67" i="12"/>
  <c r="BC351" i="12"/>
  <c r="Q70" i="12"/>
  <c r="Q83" i="12"/>
  <c r="Q119" i="12"/>
  <c r="Q202" i="12"/>
  <c r="Q144" i="12"/>
  <c r="Q266" i="12"/>
  <c r="Q252" i="12"/>
  <c r="Q334" i="12"/>
  <c r="Q324" i="12"/>
  <c r="Q331" i="12"/>
  <c r="BC368" i="12"/>
  <c r="BC298" i="12"/>
  <c r="BC202" i="12"/>
  <c r="BC253" i="12"/>
  <c r="Q370" i="12"/>
  <c r="BC117" i="12"/>
  <c r="BC160" i="12"/>
  <c r="BC55" i="12"/>
  <c r="BC103" i="12"/>
  <c r="BC174" i="12"/>
  <c r="BC270" i="12"/>
  <c r="BC322" i="12"/>
  <c r="BC264" i="12"/>
  <c r="BC261" i="12"/>
  <c r="BC288" i="12"/>
  <c r="BC348" i="12"/>
  <c r="BC343" i="12"/>
  <c r="BC366" i="12"/>
  <c r="Q372" i="12"/>
  <c r="Q205" i="12"/>
  <c r="Q56" i="12"/>
  <c r="Q91" i="12"/>
  <c r="Q42" i="12"/>
  <c r="Q101" i="12"/>
  <c r="Q62" i="12"/>
  <c r="Q241" i="12"/>
  <c r="Q192" i="12"/>
  <c r="Q92" i="12"/>
  <c r="Q105" i="12"/>
  <c r="Q152" i="12"/>
  <c r="Q162" i="12"/>
  <c r="Q190" i="12"/>
  <c r="Q276" i="12"/>
  <c r="Q145" i="12"/>
  <c r="Q258" i="12"/>
  <c r="Q221" i="12"/>
  <c r="Q226" i="12"/>
  <c r="Q332" i="12"/>
  <c r="Q255" i="12"/>
  <c r="Q296" i="12"/>
  <c r="Q314" i="12"/>
  <c r="Q343" i="12"/>
  <c r="BC72" i="12"/>
  <c r="BC240" i="12"/>
  <c r="BC347" i="12"/>
  <c r="BC273" i="12"/>
  <c r="Q9" i="12"/>
  <c r="Q195" i="12"/>
  <c r="BC331" i="12"/>
  <c r="BC312" i="12"/>
  <c r="BC90" i="12"/>
  <c r="BC210" i="12"/>
  <c r="BC311" i="12"/>
  <c r="BC302" i="12"/>
  <c r="BC267" i="12"/>
  <c r="BC300" i="12"/>
  <c r="BC334" i="12"/>
  <c r="BC370" i="12"/>
  <c r="BC327" i="12"/>
  <c r="BC333" i="12"/>
  <c r="Q236" i="12"/>
  <c r="Q67" i="12"/>
  <c r="Q29" i="12"/>
  <c r="Q106" i="12"/>
  <c r="Q272" i="12"/>
  <c r="Q142" i="12"/>
  <c r="Q168" i="12"/>
  <c r="Q169" i="12"/>
  <c r="Q229" i="12"/>
  <c r="Q75" i="12"/>
  <c r="Q206" i="12"/>
  <c r="Q149" i="12"/>
  <c r="Q189" i="12"/>
  <c r="Q186" i="12"/>
  <c r="Q299" i="12"/>
  <c r="Q196" i="12"/>
  <c r="Q228" i="12"/>
  <c r="Q220" i="12"/>
  <c r="Q301" i="12"/>
  <c r="Q284" i="12"/>
  <c r="Q274" i="12"/>
  <c r="Q353" i="12"/>
  <c r="Q364" i="12"/>
  <c r="Q356" i="12"/>
  <c r="Q305" i="12"/>
  <c r="Q54" i="12"/>
  <c r="BC249" i="12"/>
  <c r="BC285" i="12"/>
  <c r="BC282" i="12"/>
  <c r="BC345" i="12"/>
  <c r="Q132" i="12"/>
  <c r="Q24" i="12"/>
  <c r="Q160" i="12"/>
  <c r="Q269" i="12"/>
  <c r="Q340" i="12"/>
  <c r="BC362" i="12"/>
  <c r="BC82" i="12"/>
  <c r="BC77" i="12"/>
  <c r="BC135" i="12"/>
  <c r="BC243" i="12"/>
  <c r="BC192" i="12"/>
  <c r="BC358" i="12"/>
  <c r="Q260" i="12"/>
  <c r="Q366" i="12"/>
  <c r="BE348" i="12"/>
  <c r="BE347" i="12"/>
  <c r="BE340" i="12"/>
  <c r="BE291" i="12"/>
  <c r="BE326" i="12"/>
  <c r="BE284" i="12"/>
  <c r="BE271" i="12"/>
  <c r="BE243" i="12"/>
  <c r="BE172" i="12"/>
  <c r="BE208" i="12"/>
  <c r="BE275" i="12"/>
  <c r="BE195" i="12"/>
  <c r="BE86" i="12"/>
  <c r="S330" i="12"/>
  <c r="S367" i="12"/>
  <c r="BE155" i="12"/>
  <c r="S338" i="12"/>
  <c r="S324" i="12"/>
  <c r="S339" i="12"/>
  <c r="BE43" i="12"/>
  <c r="BE18" i="12"/>
  <c r="S365" i="12"/>
  <c r="S355" i="12"/>
  <c r="S147" i="12"/>
  <c r="S363" i="12"/>
  <c r="S359" i="12"/>
  <c r="S280" i="12"/>
  <c r="S250" i="12"/>
  <c r="S357" i="12"/>
  <c r="S163" i="12"/>
  <c r="S133" i="12"/>
  <c r="S234" i="12"/>
  <c r="S216" i="12"/>
  <c r="S201" i="12"/>
  <c r="S92" i="12"/>
  <c r="S239" i="12"/>
  <c r="S74" i="12"/>
  <c r="S71" i="12"/>
  <c r="S42" i="12"/>
  <c r="S24" i="12"/>
  <c r="S13" i="12"/>
  <c r="S248" i="12"/>
  <c r="S213" i="12"/>
  <c r="S174" i="12"/>
  <c r="S33" i="12"/>
  <c r="S8" i="12"/>
  <c r="S70" i="12"/>
  <c r="S45" i="12"/>
  <c r="S247" i="12"/>
  <c r="S36" i="12"/>
  <c r="S82" i="12"/>
  <c r="S177" i="12"/>
  <c r="S19" i="12"/>
  <c r="S50" i="12"/>
  <c r="S221" i="12"/>
  <c r="S23" i="12"/>
  <c r="S17" i="12"/>
  <c r="S122" i="12"/>
  <c r="S167" i="12"/>
  <c r="S80" i="12"/>
  <c r="BE78" i="12"/>
  <c r="S65" i="12"/>
  <c r="S358" i="12"/>
  <c r="BE14" i="12"/>
  <c r="S303" i="12"/>
  <c r="BE74" i="12"/>
  <c r="BE282" i="12"/>
  <c r="BE335" i="12"/>
  <c r="BE20" i="12"/>
  <c r="BE47" i="12"/>
  <c r="BE77" i="12"/>
  <c r="BE54" i="12"/>
  <c r="BE177" i="12"/>
  <c r="BE256" i="12"/>
  <c r="BE197" i="12"/>
  <c r="S99" i="12"/>
  <c r="S49" i="12"/>
  <c r="S173" i="12"/>
  <c r="S104" i="12"/>
  <c r="S187" i="12"/>
  <c r="S225" i="12"/>
  <c r="S253" i="12"/>
  <c r="BE12" i="12"/>
  <c r="BE119" i="12"/>
  <c r="BE293" i="12"/>
  <c r="BE292" i="12"/>
  <c r="BE287" i="12"/>
  <c r="BE338" i="12"/>
  <c r="BE39" i="12"/>
  <c r="BE31" i="12"/>
  <c r="BE339" i="12"/>
  <c r="BE165" i="12"/>
  <c r="BE280" i="12"/>
  <c r="BE139" i="12"/>
  <c r="BE135" i="12"/>
  <c r="S29" i="12"/>
  <c r="S114" i="12"/>
  <c r="S105" i="12"/>
  <c r="S48" i="12"/>
  <c r="S138" i="12"/>
  <c r="S188" i="12"/>
  <c r="S306" i="12"/>
  <c r="S328" i="12"/>
  <c r="S343" i="12"/>
  <c r="BE16" i="12"/>
  <c r="BE96" i="12"/>
  <c r="BE322" i="12"/>
  <c r="BE88" i="12"/>
  <c r="BE140" i="12"/>
  <c r="BE166" i="12"/>
  <c r="BE332" i="12"/>
  <c r="BE226" i="12"/>
  <c r="BE357" i="12"/>
  <c r="BE126" i="12"/>
  <c r="S297" i="12"/>
  <c r="S90" i="12"/>
  <c r="S143" i="12"/>
  <c r="S156" i="12"/>
  <c r="S10" i="12"/>
  <c r="S64" i="12"/>
  <c r="S175" i="12"/>
  <c r="S145" i="12"/>
  <c r="S240" i="12"/>
  <c r="S103" i="12"/>
  <c r="S292" i="12"/>
  <c r="S299" i="12"/>
  <c r="S304" i="12"/>
  <c r="BE50" i="12"/>
  <c r="S366" i="12"/>
  <c r="BE141" i="12"/>
  <c r="BE300" i="12"/>
  <c r="BE306" i="12"/>
  <c r="BE80" i="12"/>
  <c r="BE343" i="12"/>
  <c r="BE13" i="12"/>
  <c r="BE111" i="12"/>
  <c r="BE148" i="12"/>
  <c r="BE66" i="12"/>
  <c r="BE71" i="12"/>
  <c r="BE147" i="12"/>
  <c r="BE211" i="12"/>
  <c r="BE341" i="12"/>
  <c r="BE206" i="12"/>
  <c r="BE355" i="12"/>
  <c r="BE87" i="12"/>
  <c r="BE191" i="12"/>
  <c r="BE279" i="12"/>
  <c r="BE260" i="12"/>
  <c r="BE272" i="12"/>
  <c r="BE305" i="12"/>
  <c r="BE350" i="12"/>
  <c r="BE103" i="12"/>
  <c r="S319" i="12"/>
  <c r="S79" i="12"/>
  <c r="S44" i="12"/>
  <c r="S238" i="12"/>
  <c r="S152" i="12"/>
  <c r="S129" i="12"/>
  <c r="S159" i="12"/>
  <c r="BE314" i="12"/>
  <c r="S32" i="12"/>
  <c r="S135" i="12"/>
  <c r="S315" i="12"/>
  <c r="S112" i="12"/>
  <c r="BE273" i="12"/>
  <c r="BE95" i="12"/>
  <c r="BE349" i="12"/>
  <c r="BE188" i="12"/>
  <c r="BE38" i="12"/>
  <c r="BE299" i="12"/>
  <c r="BE320" i="12"/>
  <c r="BE98" i="12"/>
  <c r="BE224" i="12"/>
  <c r="BE301" i="12"/>
  <c r="BE372" i="12"/>
  <c r="BE327" i="12"/>
  <c r="S51" i="12"/>
  <c r="S249" i="12"/>
  <c r="S180" i="12"/>
  <c r="S360" i="12"/>
  <c r="S208" i="12"/>
  <c r="S331" i="12"/>
  <c r="S185" i="12"/>
  <c r="S333" i="12"/>
  <c r="S257" i="12"/>
  <c r="S286" i="12"/>
  <c r="S336" i="12"/>
  <c r="BE19" i="12"/>
  <c r="BE60" i="12"/>
  <c r="BE152" i="12"/>
  <c r="BE193" i="12"/>
  <c r="BE91" i="12"/>
  <c r="BE115" i="12"/>
  <c r="BE101" i="12"/>
  <c r="BE162" i="12"/>
  <c r="BE248" i="12"/>
  <c r="BE56" i="12"/>
  <c r="BE72" i="12"/>
  <c r="BE329" i="12"/>
  <c r="BE129" i="12"/>
  <c r="BE234" i="12"/>
  <c r="BE289" i="12"/>
  <c r="BE205" i="12"/>
  <c r="BE303" i="12"/>
  <c r="BE267" i="12"/>
  <c r="S54" i="12"/>
  <c r="S246" i="12"/>
  <c r="S59" i="12"/>
  <c r="S84" i="12"/>
  <c r="S195" i="12"/>
  <c r="S194" i="12"/>
  <c r="S275" i="12"/>
  <c r="BE51" i="12"/>
  <c r="BE102" i="12"/>
  <c r="BE176" i="12"/>
  <c r="BE157" i="12"/>
  <c r="BE41" i="12"/>
  <c r="BE342" i="12"/>
  <c r="BE360" i="12"/>
  <c r="BE313" i="12"/>
  <c r="BE112" i="12"/>
  <c r="BE371" i="12"/>
  <c r="BE257" i="12"/>
  <c r="S264" i="12"/>
  <c r="S233" i="12"/>
  <c r="S224" i="12"/>
  <c r="S41" i="12"/>
  <c r="S283" i="12"/>
  <c r="S107" i="12"/>
  <c r="S120" i="12"/>
  <c r="S140" i="12"/>
  <c r="S197" i="12"/>
  <c r="S351" i="12"/>
  <c r="S323" i="12"/>
  <c r="S348" i="12"/>
  <c r="BE100" i="12"/>
  <c r="BE168" i="12"/>
  <c r="BE24" i="12"/>
  <c r="BE190" i="12"/>
  <c r="S100" i="12"/>
  <c r="S11" i="12"/>
  <c r="BE259" i="12"/>
  <c r="S230" i="12"/>
  <c r="S364" i="12"/>
  <c r="S273" i="12"/>
  <c r="BE128" i="12"/>
  <c r="BE118" i="12"/>
  <c r="BE245" i="12"/>
  <c r="BE227" i="12"/>
  <c r="BE219" i="12"/>
  <c r="BE171" i="12"/>
  <c r="BE42" i="12"/>
  <c r="BE8" i="12"/>
  <c r="BE230" i="12"/>
  <c r="BE252" i="12"/>
  <c r="BE237" i="12"/>
  <c r="BE214" i="12"/>
  <c r="BE184" i="12"/>
  <c r="BE263" i="12"/>
  <c r="S109" i="12"/>
  <c r="S117" i="12"/>
  <c r="S113" i="12"/>
  <c r="S203" i="12"/>
  <c r="S62" i="12"/>
  <c r="S86" i="12"/>
  <c r="S182" i="12"/>
  <c r="S153" i="12"/>
  <c r="S316" i="12"/>
  <c r="S309" i="12"/>
  <c r="S350" i="12"/>
  <c r="S262" i="12"/>
  <c r="S342" i="12"/>
  <c r="BE76" i="12"/>
  <c r="BE312" i="12"/>
  <c r="BE29" i="12"/>
  <c r="BE75" i="12"/>
  <c r="BE9" i="12"/>
  <c r="BE26" i="12"/>
  <c r="BE36" i="12"/>
  <c r="BE21" i="12"/>
  <c r="BE35" i="12"/>
  <c r="BE204" i="12"/>
  <c r="S52" i="12"/>
  <c r="S12" i="12"/>
  <c r="S184" i="12"/>
  <c r="S97" i="12"/>
  <c r="BE94" i="12"/>
  <c r="BE82" i="12"/>
  <c r="BE114" i="12"/>
  <c r="BE202" i="12"/>
  <c r="BE247" i="12"/>
  <c r="BE10" i="12"/>
  <c r="BE223" i="12"/>
  <c r="BE23" i="12"/>
  <c r="BE149" i="12"/>
  <c r="BE163" i="12"/>
  <c r="BE138" i="12"/>
  <c r="BE363" i="12"/>
  <c r="BE364" i="12"/>
  <c r="S93" i="12"/>
  <c r="S320" i="12"/>
  <c r="S232" i="12"/>
  <c r="S68" i="12"/>
  <c r="S254" i="12"/>
  <c r="S346" i="12"/>
  <c r="S148" i="12"/>
  <c r="S164" i="12"/>
  <c r="S78" i="12"/>
  <c r="S121" i="12"/>
  <c r="S265" i="12"/>
  <c r="S157" i="12"/>
  <c r="S214" i="12"/>
  <c r="S278" i="12"/>
  <c r="S307" i="12"/>
  <c r="BE108" i="12"/>
  <c r="BE249" i="12"/>
  <c r="BE356" i="12"/>
  <c r="BE59" i="12"/>
  <c r="BE127" i="12"/>
  <c r="BE196" i="12"/>
  <c r="BE32" i="12"/>
  <c r="BE69" i="12"/>
  <c r="BE44" i="12"/>
  <c r="BE154" i="12"/>
  <c r="BE45" i="12"/>
  <c r="BE179" i="12"/>
  <c r="BE169" i="12"/>
  <c r="BE221" i="12"/>
  <c r="BE269" i="12"/>
  <c r="BE295" i="12"/>
  <c r="BE250" i="12"/>
  <c r="S259" i="12"/>
  <c r="S53" i="12"/>
  <c r="S176" i="12"/>
  <c r="S169" i="12"/>
  <c r="S190" i="12"/>
  <c r="S329" i="12"/>
  <c r="S314" i="12"/>
  <c r="BE62" i="12"/>
  <c r="BE164" i="12"/>
  <c r="BE225" i="12"/>
  <c r="S181" i="12"/>
  <c r="S16" i="12"/>
  <c r="S179" i="12"/>
  <c r="S308" i="12"/>
  <c r="S76" i="12"/>
  <c r="S127" i="12"/>
  <c r="BE70" i="12"/>
  <c r="BE106" i="12"/>
  <c r="BE90" i="12"/>
  <c r="BE336" i="12"/>
  <c r="S88" i="12"/>
  <c r="S57" i="12"/>
  <c r="BE58" i="12"/>
  <c r="BE285" i="12"/>
  <c r="BE110" i="12"/>
  <c r="BE281" i="12"/>
  <c r="BE63" i="12"/>
  <c r="S94" i="12"/>
  <c r="BE158" i="12"/>
  <c r="BE362" i="12"/>
  <c r="S30" i="12"/>
  <c r="S200" i="12"/>
  <c r="S43" i="12"/>
  <c r="S199" i="12"/>
  <c r="S217" i="12"/>
  <c r="S271" i="12"/>
  <c r="S294" i="12"/>
  <c r="S337" i="12"/>
  <c r="S371" i="12"/>
  <c r="BE61" i="12"/>
  <c r="BE92" i="12"/>
  <c r="BE124" i="12"/>
  <c r="BE99" i="12"/>
  <c r="BE28" i="12"/>
  <c r="S20" i="12"/>
  <c r="S279" i="12"/>
  <c r="S300" i="12"/>
  <c r="BE233" i="12"/>
  <c r="BE283" i="12"/>
  <c r="BE212" i="12"/>
  <c r="BE104" i="12"/>
  <c r="BE159" i="12"/>
  <c r="BE254" i="12"/>
  <c r="BE238" i="12"/>
  <c r="BE186" i="12"/>
  <c r="BE317" i="12"/>
  <c r="S95" i="12"/>
  <c r="S27" i="12"/>
  <c r="S183" i="12"/>
  <c r="S317" i="12"/>
  <c r="BE109" i="12"/>
  <c r="BE131" i="12"/>
  <c r="BE120" i="12"/>
  <c r="S243" i="12"/>
  <c r="S310" i="12"/>
  <c r="BE22" i="12"/>
  <c r="BE209" i="12"/>
  <c r="BE253" i="12"/>
  <c r="BE294" i="12"/>
  <c r="BE49" i="12"/>
  <c r="BE298" i="12"/>
  <c r="BE67" i="12"/>
  <c r="BE151" i="12"/>
  <c r="BE199" i="12"/>
  <c r="BE189" i="12"/>
  <c r="BE315" i="12"/>
  <c r="BE318" i="12"/>
  <c r="S96" i="12"/>
  <c r="S313" i="12"/>
  <c r="S321" i="12"/>
  <c r="BE144" i="12"/>
  <c r="BE174" i="12"/>
  <c r="BE216" i="12"/>
  <c r="BE331" i="12"/>
  <c r="BE276" i="12"/>
  <c r="BE107" i="12"/>
  <c r="BE133" i="12"/>
  <c r="BE53" i="12"/>
  <c r="BE173" i="12"/>
  <c r="BE146" i="12"/>
  <c r="BE97" i="12"/>
  <c r="BE311" i="12"/>
  <c r="BE286" i="12"/>
  <c r="BE213" i="12"/>
  <c r="BE242" i="12"/>
  <c r="BE258" i="12"/>
  <c r="BE307" i="12"/>
  <c r="BE321" i="12"/>
  <c r="BE346" i="12"/>
  <c r="BE352" i="12"/>
  <c r="S139" i="12"/>
  <c r="S89" i="12"/>
  <c r="S69" i="12"/>
  <c r="S22" i="12"/>
  <c r="S158" i="12"/>
  <c r="S211" i="12"/>
  <c r="BE125" i="12"/>
  <c r="S289" i="12"/>
  <c r="BE34" i="12"/>
  <c r="BE302" i="12"/>
  <c r="BE136" i="12"/>
  <c r="BE167" i="12"/>
  <c r="BE236" i="12"/>
  <c r="BE93" i="12"/>
  <c r="S66" i="12"/>
  <c r="S222" i="12"/>
  <c r="S73" i="12"/>
  <c r="S293" i="12"/>
  <c r="S131" i="12"/>
  <c r="S215" i="12"/>
  <c r="BE83" i="12"/>
  <c r="BE251" i="12"/>
  <c r="BE201" i="12"/>
  <c r="BE228" i="12"/>
  <c r="BE81" i="12"/>
  <c r="BE105" i="12"/>
  <c r="BE145" i="12"/>
  <c r="BE217" i="12"/>
  <c r="S75" i="12"/>
  <c r="S312" i="12"/>
  <c r="S123" i="12"/>
  <c r="S347" i="12"/>
  <c r="BE203" i="12"/>
  <c r="BE288" i="12"/>
  <c r="BE130" i="12"/>
  <c r="BE241" i="12"/>
  <c r="BE240" i="12"/>
  <c r="BE277" i="12"/>
  <c r="BE334" i="12"/>
  <c r="S160" i="12"/>
  <c r="S58" i="12"/>
  <c r="S132" i="12"/>
  <c r="S18" i="12"/>
  <c r="S110" i="12"/>
  <c r="S149" i="12"/>
  <c r="S219" i="12"/>
  <c r="S154" i="12"/>
  <c r="S258" i="12"/>
  <c r="S361" i="12"/>
  <c r="S302" i="12"/>
  <c r="S340" i="12"/>
  <c r="S295" i="12"/>
  <c r="S334" i="12"/>
  <c r="S356" i="12"/>
  <c r="S229" i="12"/>
  <c r="S191" i="12"/>
  <c r="S193" i="12"/>
  <c r="S209" i="12"/>
  <c r="S227" i="12"/>
  <c r="S256" i="12"/>
  <c r="S354" i="12"/>
  <c r="BE215" i="12"/>
  <c r="BE27" i="12"/>
  <c r="BE323" i="12"/>
  <c r="BE207" i="12"/>
  <c r="BE244" i="12"/>
  <c r="BE156" i="12"/>
  <c r="S14" i="12"/>
  <c r="S115" i="12"/>
  <c r="S282" i="12"/>
  <c r="S35" i="12"/>
  <c r="BE113" i="12"/>
  <c r="BE266" i="12"/>
  <c r="BE262" i="12"/>
  <c r="BE278" i="12"/>
  <c r="BE274" i="12"/>
  <c r="BE365" i="12"/>
  <c r="S235" i="12"/>
  <c r="S37" i="12"/>
  <c r="S281" i="12"/>
  <c r="S255" i="12"/>
  <c r="S287" i="12"/>
  <c r="S290" i="12"/>
  <c r="S72" i="12"/>
  <c r="BE324" i="12"/>
  <c r="BE319" i="12"/>
  <c r="BE328" i="12"/>
  <c r="S38" i="12"/>
  <c r="S39" i="12"/>
  <c r="S9" i="12"/>
  <c r="S168" i="12"/>
  <c r="S226" i="12"/>
  <c r="S296" i="12"/>
  <c r="BE181" i="12"/>
  <c r="BE220" i="12"/>
  <c r="BE270" i="12"/>
  <c r="BE264" i="12"/>
  <c r="S31" i="12"/>
  <c r="S245" i="12"/>
  <c r="S260" i="12"/>
  <c r="S91" i="12"/>
  <c r="S165" i="12"/>
  <c r="S241" i="12"/>
  <c r="S192" i="12"/>
  <c r="S327" i="12"/>
  <c r="S369" i="12"/>
  <c r="BE85" i="12"/>
  <c r="BE150" i="12"/>
  <c r="S25" i="12"/>
  <c r="BE30" i="12"/>
  <c r="BE354" i="12"/>
  <c r="BE40" i="12"/>
  <c r="BE222" i="12"/>
  <c r="BE73" i="12"/>
  <c r="BE185" i="12"/>
  <c r="BE153" i="12"/>
  <c r="BE142" i="12"/>
  <c r="BE268" i="12"/>
  <c r="BE255" i="12"/>
  <c r="BE359" i="12"/>
  <c r="BE353" i="12"/>
  <c r="S210" i="12"/>
  <c r="S237" i="12"/>
  <c r="S98" i="12"/>
  <c r="S170" i="12"/>
  <c r="S55" i="12"/>
  <c r="S325" i="12"/>
  <c r="S311" i="12"/>
  <c r="S305" i="12"/>
  <c r="BE265" i="12"/>
  <c r="BE308" i="12"/>
  <c r="BE337" i="12"/>
  <c r="BE296" i="12"/>
  <c r="BE345" i="12"/>
  <c r="BE344" i="12"/>
  <c r="S77" i="12"/>
  <c r="S47" i="12"/>
  <c r="S34" i="12"/>
  <c r="S144" i="12"/>
  <c r="S102" i="12"/>
  <c r="S326" i="12"/>
  <c r="BE239" i="12"/>
  <c r="S272" i="12"/>
  <c r="S40" i="12"/>
  <c r="S61" i="12"/>
  <c r="S220" i="12"/>
  <c r="S362" i="12"/>
  <c r="BE180" i="12"/>
  <c r="BE84" i="12"/>
  <c r="BE89" i="12"/>
  <c r="BE132" i="12"/>
  <c r="S137" i="12"/>
  <c r="S341" i="12"/>
  <c r="S242" i="12"/>
  <c r="BE134" i="12"/>
  <c r="BE143" i="12"/>
  <c r="S85" i="12"/>
  <c r="S28" i="12"/>
  <c r="S146" i="12"/>
  <c r="S288" i="12"/>
  <c r="BE116" i="12"/>
  <c r="BE17" i="12"/>
  <c r="BE325" i="12"/>
  <c r="BE46" i="12"/>
  <c r="BE330" i="12"/>
  <c r="BE123" i="12"/>
  <c r="BE235" i="12"/>
  <c r="BE192" i="12"/>
  <c r="BE290" i="12"/>
  <c r="BE367" i="12"/>
  <c r="S171" i="12"/>
  <c r="S151" i="12"/>
  <c r="S298" i="12"/>
  <c r="S111" i="12"/>
  <c r="S166" i="12"/>
  <c r="S126" i="12"/>
  <c r="S161" i="12"/>
  <c r="S218" i="12"/>
  <c r="S267" i="12"/>
  <c r="S136" i="12"/>
  <c r="S198" i="12"/>
  <c r="S251" i="12"/>
  <c r="S332" i="12"/>
  <c r="BE48" i="12"/>
  <c r="BE161" i="12"/>
  <c r="S63" i="12"/>
  <c r="S118" i="12"/>
  <c r="S155" i="12"/>
  <c r="S231" i="12"/>
  <c r="S349" i="12"/>
  <c r="BE358" i="12"/>
  <c r="S134" i="12"/>
  <c r="BE198" i="12"/>
  <c r="BE309" i="12"/>
  <c r="BE369" i="12"/>
  <c r="S372" i="12"/>
  <c r="S116" i="12"/>
  <c r="S83" i="12"/>
  <c r="S207" i="12"/>
  <c r="S202" i="12"/>
  <c r="S370" i="12"/>
  <c r="BE11" i="12"/>
  <c r="BE55" i="12"/>
  <c r="BE246" i="12"/>
  <c r="BE297" i="12"/>
  <c r="S196" i="12"/>
  <c r="S244" i="12"/>
  <c r="BE366" i="12"/>
  <c r="BE310" i="12"/>
  <c r="BE231" i="12"/>
  <c r="BE194" i="12"/>
  <c r="S189" i="12"/>
  <c r="S128" i="12"/>
  <c r="S204" i="12"/>
  <c r="BE117" i="12"/>
  <c r="BE68" i="12"/>
  <c r="BE37" i="12"/>
  <c r="BE122" i="12"/>
  <c r="BE33" i="12"/>
  <c r="BE65" i="12"/>
  <c r="BE121" i="12"/>
  <c r="BE210" i="12"/>
  <c r="BE170" i="12"/>
  <c r="BE175" i="12"/>
  <c r="BE304" i="12"/>
  <c r="BE333" i="12"/>
  <c r="BE361" i="12"/>
  <c r="S81" i="12"/>
  <c r="S142" i="12"/>
  <c r="S87" i="12"/>
  <c r="S108" i="12"/>
  <c r="S269" i="12"/>
  <c r="S60" i="12"/>
  <c r="S130" i="12"/>
  <c r="S228" i="12"/>
  <c r="S141" i="12"/>
  <c r="S178" i="12"/>
  <c r="S162" i="12"/>
  <c r="S301" i="12"/>
  <c r="S277" i="12"/>
  <c r="S353" i="12"/>
  <c r="S335" i="12"/>
  <c r="S368" i="12"/>
  <c r="BE25" i="12"/>
  <c r="BE79" i="12"/>
  <c r="S21" i="12"/>
  <c r="S172" i="12"/>
  <c r="S352" i="12"/>
  <c r="BE52" i="12"/>
  <c r="BE160" i="12"/>
  <c r="BE187" i="12"/>
  <c r="BE218" i="12"/>
  <c r="BE182" i="12"/>
  <c r="BE64" i="12"/>
  <c r="BE200" i="12"/>
  <c r="BE183" i="12"/>
  <c r="BE351" i="12"/>
  <c r="BE370" i="12"/>
  <c r="BE316" i="12"/>
  <c r="BE368" i="12"/>
  <c r="S125" i="12"/>
  <c r="S46" i="12"/>
  <c r="S56" i="12"/>
  <c r="S150" i="12"/>
  <c r="S124" i="12"/>
  <c r="S276" i="12"/>
  <c r="S223" i="12"/>
  <c r="S252" i="12"/>
  <c r="S291" i="12"/>
  <c r="S268" i="12"/>
  <c r="S284" i="12"/>
  <c r="S322" i="12"/>
  <c r="S318" i="12"/>
  <c r="S345" i="12"/>
  <c r="S274" i="12"/>
  <c r="S261" i="12"/>
  <c r="S270" i="12"/>
  <c r="S212" i="12"/>
  <c r="BE137" i="12"/>
  <c r="BE229" i="12"/>
  <c r="BE57" i="12"/>
  <c r="S67" i="12"/>
  <c r="S119" i="12"/>
  <c r="S186" i="12"/>
  <c r="S266" i="12"/>
  <c r="BE178" i="12"/>
  <c r="S344" i="12"/>
  <c r="S263" i="12"/>
  <c r="BE232" i="12"/>
  <c r="BE261" i="12"/>
  <c r="S236" i="12"/>
  <c r="S106" i="12"/>
  <c r="S26" i="12"/>
  <c r="S205" i="12"/>
  <c r="S101" i="12"/>
  <c r="S206" i="12"/>
  <c r="S285" i="12"/>
  <c r="BF367" i="12"/>
  <c r="BF353" i="12"/>
  <c r="BF351" i="12"/>
  <c r="BF324" i="12"/>
  <c r="BF362" i="12"/>
  <c r="BF359" i="12"/>
  <c r="BF337" i="12"/>
  <c r="BF316" i="12"/>
  <c r="BF302" i="12"/>
  <c r="BF270" i="12"/>
  <c r="BF281" i="12"/>
  <c r="BF240" i="12"/>
  <c r="BF340" i="12"/>
  <c r="BF246" i="12"/>
  <c r="BF220" i="12"/>
  <c r="BF203" i="12"/>
  <c r="BF205" i="12"/>
  <c r="BF314" i="12"/>
  <c r="BF317" i="12"/>
  <c r="BF272" i="12"/>
  <c r="BF144" i="12"/>
  <c r="BF165" i="12"/>
  <c r="BF160" i="12"/>
  <c r="BF136" i="12"/>
  <c r="BF77" i="12"/>
  <c r="BF325" i="12"/>
  <c r="BF297" i="12"/>
  <c r="BF237" i="12"/>
  <c r="BF190" i="12"/>
  <c r="BF146" i="12"/>
  <c r="BF169" i="12"/>
  <c r="BF55" i="12"/>
  <c r="BF109" i="12"/>
  <c r="T354" i="12"/>
  <c r="BF346" i="12"/>
  <c r="BF154" i="12"/>
  <c r="BF63" i="12"/>
  <c r="BF48" i="12"/>
  <c r="BF308" i="12"/>
  <c r="BF241" i="12"/>
  <c r="BF39" i="12"/>
  <c r="T348" i="12"/>
  <c r="T345" i="12"/>
  <c r="T330" i="12"/>
  <c r="T319" i="12"/>
  <c r="BF212" i="12"/>
  <c r="BF117" i="12"/>
  <c r="BF112" i="12"/>
  <c r="BF79" i="12"/>
  <c r="T340" i="12"/>
  <c r="T336" i="12"/>
  <c r="T335" i="12"/>
  <c r="T311" i="12"/>
  <c r="T298" i="12"/>
  <c r="T287" i="12"/>
  <c r="T278" i="12"/>
  <c r="T261" i="12"/>
  <c r="BF187" i="12"/>
  <c r="BF125" i="12"/>
  <c r="BF91" i="12"/>
  <c r="BF59" i="12"/>
  <c r="T370" i="12"/>
  <c r="BF135" i="12"/>
  <c r="T364" i="12"/>
  <c r="T343" i="12"/>
  <c r="T322" i="12"/>
  <c r="T302" i="12"/>
  <c r="T352" i="12"/>
  <c r="T344" i="12"/>
  <c r="T327" i="12"/>
  <c r="T295" i="12"/>
  <c r="T282" i="12"/>
  <c r="BF141" i="12"/>
  <c r="T361" i="12"/>
  <c r="T359" i="12"/>
  <c r="T232" i="12"/>
  <c r="T199" i="12"/>
  <c r="T191" i="12"/>
  <c r="T160" i="12"/>
  <c r="T149" i="12"/>
  <c r="BF80" i="12"/>
  <c r="BF35" i="12"/>
  <c r="BF21" i="12"/>
  <c r="T356" i="12"/>
  <c r="T255" i="12"/>
  <c r="T218" i="12"/>
  <c r="T163" i="12"/>
  <c r="T285" i="12"/>
  <c r="T258" i="12"/>
  <c r="T244" i="12"/>
  <c r="T238" i="12"/>
  <c r="T221" i="12"/>
  <c r="T207" i="12"/>
  <c r="T202" i="12"/>
  <c r="T182" i="12"/>
  <c r="T174" i="12"/>
  <c r="BF83" i="12"/>
  <c r="T360" i="12"/>
  <c r="T334" i="12"/>
  <c r="T303" i="12"/>
  <c r="T263" i="12"/>
  <c r="T231" i="12"/>
  <c r="T214" i="12"/>
  <c r="T158" i="12"/>
  <c r="T147" i="12"/>
  <c r="T127" i="12"/>
  <c r="T94" i="12"/>
  <c r="BF47" i="12"/>
  <c r="T284" i="12"/>
  <c r="T276" i="12"/>
  <c r="T274" i="12"/>
  <c r="T241" i="12"/>
  <c r="T230" i="12"/>
  <c r="T165" i="12"/>
  <c r="T19" i="12"/>
  <c r="T11" i="12"/>
  <c r="T179" i="12"/>
  <c r="T113" i="12"/>
  <c r="T58" i="12"/>
  <c r="T29" i="12"/>
  <c r="T24" i="12"/>
  <c r="T21" i="12"/>
  <c r="T13" i="12"/>
  <c r="T208" i="12"/>
  <c r="T197" i="12"/>
  <c r="T46" i="12"/>
  <c r="T76" i="12"/>
  <c r="T67" i="12"/>
  <c r="T65" i="12"/>
  <c r="T42" i="12"/>
  <c r="T38" i="12"/>
  <c r="T12" i="12"/>
  <c r="BF312" i="12"/>
  <c r="T63" i="12"/>
  <c r="T51" i="12"/>
  <c r="T236" i="12"/>
  <c r="T81" i="12"/>
  <c r="T144" i="12"/>
  <c r="BF104" i="12"/>
  <c r="T289" i="12"/>
  <c r="T286" i="12"/>
  <c r="T108" i="12"/>
  <c r="T86" i="12"/>
  <c r="T316" i="12"/>
  <c r="T111" i="12"/>
  <c r="T82" i="12"/>
  <c r="T79" i="12"/>
  <c r="BF53" i="12"/>
  <c r="T119" i="12"/>
  <c r="BF103" i="12"/>
  <c r="T210" i="12"/>
  <c r="T166" i="12"/>
  <c r="T34" i="12"/>
  <c r="T346" i="12"/>
  <c r="T269" i="12"/>
  <c r="T264" i="12"/>
  <c r="T89" i="12"/>
  <c r="T87" i="12"/>
  <c r="T229" i="12"/>
  <c r="T106" i="12"/>
  <c r="T155" i="12"/>
  <c r="T114" i="12"/>
  <c r="T84" i="12"/>
  <c r="T30" i="12"/>
  <c r="T100" i="12"/>
  <c r="T90" i="12"/>
  <c r="T53" i="12"/>
  <c r="T139" i="12"/>
  <c r="T44" i="12"/>
  <c r="T45" i="12"/>
  <c r="T122" i="12"/>
  <c r="T37" i="12"/>
  <c r="T57" i="12"/>
  <c r="T101" i="12"/>
  <c r="T135" i="12"/>
  <c r="T351" i="12"/>
  <c r="BF261" i="12"/>
  <c r="T153" i="12"/>
  <c r="T291" i="12"/>
  <c r="BF67" i="12"/>
  <c r="T281" i="12"/>
  <c r="T300" i="12"/>
  <c r="T339" i="12"/>
  <c r="BF17" i="12"/>
  <c r="BF68" i="12"/>
  <c r="BF180" i="12"/>
  <c r="BF32" i="12"/>
  <c r="BF124" i="12"/>
  <c r="BF178" i="12"/>
  <c r="BF96" i="12"/>
  <c r="BF184" i="12"/>
  <c r="BF286" i="12"/>
  <c r="BF114" i="12"/>
  <c r="BF76" i="12"/>
  <c r="BF307" i="12"/>
  <c r="BF198" i="12"/>
  <c r="BF250" i="12"/>
  <c r="BF274" i="12"/>
  <c r="BF336" i="12"/>
  <c r="BF268" i="12"/>
  <c r="BF249" i="12"/>
  <c r="BF267" i="12"/>
  <c r="BF315" i="12"/>
  <c r="BF18" i="12"/>
  <c r="BF85" i="12"/>
  <c r="BF332" i="12"/>
  <c r="BF350" i="12"/>
  <c r="BF116" i="12"/>
  <c r="T50" i="12"/>
  <c r="T187" i="12"/>
  <c r="T61" i="12"/>
  <c r="BF159" i="12"/>
  <c r="BF72" i="12"/>
  <c r="T184" i="12"/>
  <c r="T252" i="12"/>
  <c r="T71" i="12"/>
  <c r="T93" i="12"/>
  <c r="T192" i="12"/>
  <c r="T301" i="12"/>
  <c r="T249" i="12"/>
  <c r="BF151" i="12"/>
  <c r="T349" i="12"/>
  <c r="T338" i="12"/>
  <c r="BF19" i="12"/>
  <c r="BF40" i="12"/>
  <c r="BF82" i="12"/>
  <c r="T366" i="12"/>
  <c r="BF132" i="12"/>
  <c r="BF173" i="12"/>
  <c r="BF245" i="12"/>
  <c r="BF98" i="12"/>
  <c r="BF213" i="12"/>
  <c r="BF370" i="12"/>
  <c r="BF242" i="12"/>
  <c r="BF303" i="12"/>
  <c r="BF284" i="12"/>
  <c r="BF357" i="12"/>
  <c r="BF369" i="12"/>
  <c r="BF23" i="12"/>
  <c r="BF171" i="12"/>
  <c r="BF8" i="12"/>
  <c r="BF34" i="12"/>
  <c r="BF217" i="12"/>
  <c r="T277" i="12"/>
  <c r="T266" i="12"/>
  <c r="T141" i="12"/>
  <c r="T49" i="12"/>
  <c r="T176" i="12"/>
  <c r="T293" i="12"/>
  <c r="BF120" i="12"/>
  <c r="T169" i="12"/>
  <c r="T162" i="12"/>
  <c r="BF9" i="12"/>
  <c r="BF50" i="12"/>
  <c r="BF188" i="12"/>
  <c r="BF108" i="12"/>
  <c r="BF209" i="12"/>
  <c r="BF13" i="12"/>
  <c r="BF153" i="12"/>
  <c r="BF61" i="12"/>
  <c r="BF52" i="12"/>
  <c r="BF84" i="12"/>
  <c r="BF162" i="12"/>
  <c r="BF161" i="12"/>
  <c r="BF253" i="12"/>
  <c r="BF258" i="12"/>
  <c r="BF177" i="12"/>
  <c r="BF232" i="12"/>
  <c r="BF259" i="12"/>
  <c r="BF296" i="12"/>
  <c r="BF295" i="12"/>
  <c r="BF206" i="12"/>
  <c r="BF320" i="12"/>
  <c r="BF352" i="12"/>
  <c r="BF10" i="12"/>
  <c r="BF71" i="12"/>
  <c r="T56" i="12"/>
  <c r="T95" i="12"/>
  <c r="T152" i="12"/>
  <c r="T369" i="12"/>
  <c r="T275" i="12"/>
  <c r="T77" i="12"/>
  <c r="T268" i="12"/>
  <c r="BF200" i="12"/>
  <c r="T9" i="12"/>
  <c r="T185" i="12"/>
  <c r="BF58" i="12"/>
  <c r="T203" i="12"/>
  <c r="BF31" i="12"/>
  <c r="T333" i="12"/>
  <c r="T251" i="12"/>
  <c r="BF152" i="12"/>
  <c r="T368" i="12"/>
  <c r="BF100" i="12"/>
  <c r="BF143" i="12"/>
  <c r="BF123" i="12"/>
  <c r="BF172" i="12"/>
  <c r="BF131" i="12"/>
  <c r="BF230" i="12"/>
  <c r="BF211" i="12"/>
  <c r="BF319" i="12"/>
  <c r="BF273" i="12"/>
  <c r="BF277" i="12"/>
  <c r="BF341" i="12"/>
  <c r="BF335" i="12"/>
  <c r="BF334" i="12"/>
  <c r="BF323" i="12"/>
  <c r="BF87" i="12"/>
  <c r="BF107" i="12"/>
  <c r="BF138" i="12"/>
  <c r="BF225" i="12"/>
  <c r="BF174" i="12"/>
  <c r="BF292" i="12"/>
  <c r="BF356" i="12"/>
  <c r="BF278" i="12"/>
  <c r="BF349" i="12"/>
  <c r="T91" i="12"/>
  <c r="T52" i="12"/>
  <c r="T35" i="12"/>
  <c r="T150" i="12"/>
  <c r="T68" i="12"/>
  <c r="T215" i="12"/>
  <c r="T72" i="12"/>
  <c r="T73" i="12"/>
  <c r="BF27" i="12"/>
  <c r="BF210" i="12"/>
  <c r="T325" i="12"/>
  <c r="BF16" i="12"/>
  <c r="T43" i="12"/>
  <c r="T242" i="12"/>
  <c r="BF28" i="12"/>
  <c r="T313" i="12"/>
  <c r="BF140" i="12"/>
  <c r="T260" i="12"/>
  <c r="BF133" i="12"/>
  <c r="BF145" i="12"/>
  <c r="BF305" i="12"/>
  <c r="BF251" i="12"/>
  <c r="BF331" i="12"/>
  <c r="BF101" i="12"/>
  <c r="BF128" i="12"/>
  <c r="BF137" i="12"/>
  <c r="BF193" i="12"/>
  <c r="BF201" i="12"/>
  <c r="BF282" i="12"/>
  <c r="BF322" i="12"/>
  <c r="T36" i="12"/>
  <c r="T22" i="12"/>
  <c r="T222" i="12"/>
  <c r="T372" i="12"/>
  <c r="T130" i="12"/>
  <c r="T314" i="12"/>
  <c r="BF65" i="12"/>
  <c r="BF264" i="12"/>
  <c r="BF285" i="12"/>
  <c r="BF66" i="12"/>
  <c r="BF57" i="12"/>
  <c r="BF255" i="12"/>
  <c r="BF226" i="12"/>
  <c r="BF215" i="12"/>
  <c r="BF223" i="12"/>
  <c r="BF252" i="12"/>
  <c r="T212" i="12"/>
  <c r="T40" i="12"/>
  <c r="T133" i="12"/>
  <c r="T55" i="12"/>
  <c r="T26" i="12"/>
  <c r="T267" i="12"/>
  <c r="BF60" i="12"/>
  <c r="BF69" i="12"/>
  <c r="BF74" i="12"/>
  <c r="BF214" i="12"/>
  <c r="BF106" i="12"/>
  <c r="BF204" i="12"/>
  <c r="BF269" i="12"/>
  <c r="BF313" i="12"/>
  <c r="BF254" i="12"/>
  <c r="BF330" i="12"/>
  <c r="BF222" i="12"/>
  <c r="BF42" i="12"/>
  <c r="BF235" i="12"/>
  <c r="BF197" i="12"/>
  <c r="BF219" i="12"/>
  <c r="T70" i="12"/>
  <c r="T140" i="12"/>
  <c r="T17" i="12"/>
  <c r="T10" i="12"/>
  <c r="T245" i="12"/>
  <c r="T83" i="12"/>
  <c r="T154" i="12"/>
  <c r="T78" i="12"/>
  <c r="T332" i="12"/>
  <c r="T367" i="12"/>
  <c r="BF189" i="12"/>
  <c r="BF287" i="12"/>
  <c r="BF97" i="12"/>
  <c r="BF22" i="12"/>
  <c r="BF186" i="12"/>
  <c r="BF227" i="12"/>
  <c r="T117" i="12"/>
  <c r="T33" i="12"/>
  <c r="T62" i="12"/>
  <c r="T253" i="12"/>
  <c r="T219" i="12"/>
  <c r="T198" i="12"/>
  <c r="BF44" i="12"/>
  <c r="BF26" i="12"/>
  <c r="BF156" i="12"/>
  <c r="BF283" i="12"/>
  <c r="BF248" i="12"/>
  <c r="BF276" i="12"/>
  <c r="BF360" i="12"/>
  <c r="BF265" i="12"/>
  <c r="BF344" i="12"/>
  <c r="BF343" i="12"/>
  <c r="BF56" i="12"/>
  <c r="BF182" i="12"/>
  <c r="BF75" i="12"/>
  <c r="BF243" i="12"/>
  <c r="BF234" i="12"/>
  <c r="BF345" i="12"/>
  <c r="BF111" i="12"/>
  <c r="BF176" i="12"/>
  <c r="BF338" i="12"/>
  <c r="T103" i="12"/>
  <c r="T250" i="12"/>
  <c r="T27" i="12"/>
  <c r="T272" i="12"/>
  <c r="T188" i="12"/>
  <c r="T145" i="12"/>
  <c r="T246" i="12"/>
  <c r="T297" i="12"/>
  <c r="BF142" i="12"/>
  <c r="BF158" i="12"/>
  <c r="BF263" i="12"/>
  <c r="BF89" i="12"/>
  <c r="BF348" i="12"/>
  <c r="BF218" i="12"/>
  <c r="BF105" i="12"/>
  <c r="BF46" i="12"/>
  <c r="BF62" i="12"/>
  <c r="BF78" i="12"/>
  <c r="BF94" i="12"/>
  <c r="T85" i="12"/>
  <c r="T118" i="12"/>
  <c r="T161" i="12"/>
  <c r="T48" i="12"/>
  <c r="T195" i="12"/>
  <c r="T181" i="12"/>
  <c r="T294" i="12"/>
  <c r="BF221" i="12"/>
  <c r="T341" i="12"/>
  <c r="BF90" i="12"/>
  <c r="BF130" i="12"/>
  <c r="BF294" i="12"/>
  <c r="BF275" i="12"/>
  <c r="BF95" i="12"/>
  <c r="BF262" i="12"/>
  <c r="BF309" i="12"/>
  <c r="T173" i="12"/>
  <c r="T290" i="12"/>
  <c r="T189" i="12"/>
  <c r="T206" i="12"/>
  <c r="T224" i="12"/>
  <c r="T362" i="12"/>
  <c r="BF134" i="12"/>
  <c r="BF41" i="12"/>
  <c r="BF150" i="12"/>
  <c r="BF166" i="12"/>
  <c r="BF194" i="12"/>
  <c r="BF54" i="12"/>
  <c r="BF70" i="12"/>
  <c r="BF86" i="12"/>
  <c r="BF102" i="12"/>
  <c r="BF118" i="12"/>
  <c r="BF147" i="12"/>
  <c r="BF304" i="12"/>
  <c r="T109" i="12"/>
  <c r="BF127" i="12"/>
  <c r="BF37" i="12"/>
  <c r="BF164" i="12"/>
  <c r="BF29" i="12"/>
  <c r="BF122" i="12"/>
  <c r="T125" i="12"/>
  <c r="T32" i="12"/>
  <c r="BF88" i="12"/>
  <c r="T134" i="12"/>
  <c r="T309" i="12"/>
  <c r="BF36" i="12"/>
  <c r="BF167" i="12"/>
  <c r="BF368" i="12"/>
  <c r="BF12" i="12"/>
  <c r="BF11" i="12"/>
  <c r="BF148" i="12"/>
  <c r="T41" i="12"/>
  <c r="T296" i="12"/>
  <c r="T171" i="12"/>
  <c r="T358" i="12"/>
  <c r="T177" i="12"/>
  <c r="BF233" i="12"/>
  <c r="BF99" i="12"/>
  <c r="BF20" i="12"/>
  <c r="T8" i="12"/>
  <c r="T350" i="12"/>
  <c r="BF288" i="12"/>
  <c r="BF228" i="12"/>
  <c r="BF328" i="12"/>
  <c r="BF93" i="12"/>
  <c r="BF342" i="12"/>
  <c r="T235" i="12"/>
  <c r="T357" i="12"/>
  <c r="BF208" i="12"/>
  <c r="T25" i="12"/>
  <c r="T69" i="12"/>
  <c r="T211" i="12"/>
  <c r="BF45" i="12"/>
  <c r="BF354" i="12"/>
  <c r="T124" i="12"/>
  <c r="T59" i="12"/>
  <c r="T157" i="12"/>
  <c r="T237" i="12"/>
  <c r="T213" i="12"/>
  <c r="BF192" i="12"/>
  <c r="T280" i="12"/>
  <c r="T75" i="12"/>
  <c r="BF92" i="12"/>
  <c r="BF257" i="12"/>
  <c r="BF290" i="12"/>
  <c r="BF333" i="12"/>
  <c r="BF115" i="12"/>
  <c r="T136" i="12"/>
  <c r="T18" i="12"/>
  <c r="T31" i="12"/>
  <c r="T190" i="12"/>
  <c r="T227" i="12"/>
  <c r="BF25" i="12"/>
  <c r="BF33" i="12"/>
  <c r="BF202" i="12"/>
  <c r="BF256" i="12"/>
  <c r="BF229" i="12"/>
  <c r="BF271" i="12"/>
  <c r="BF326" i="12"/>
  <c r="BF293" i="12"/>
  <c r="T66" i="12"/>
  <c r="T259" i="12"/>
  <c r="T317" i="12"/>
  <c r="BF51" i="12"/>
  <c r="BF43" i="12"/>
  <c r="BF196" i="12"/>
  <c r="BF238" i="12"/>
  <c r="BF372" i="12"/>
  <c r="BF365" i="12"/>
  <c r="BF224" i="12"/>
  <c r="BF195" i="12"/>
  <c r="T28" i="12"/>
  <c r="T121" i="12"/>
  <c r="BF364" i="12"/>
  <c r="BF301" i="12"/>
  <c r="BF279" i="12"/>
  <c r="BF175" i="12"/>
  <c r="BF321" i="12"/>
  <c r="T299" i="12"/>
  <c r="T365" i="12"/>
  <c r="BF139" i="12"/>
  <c r="T234" i="12"/>
  <c r="BF49" i="12"/>
  <c r="BF113" i="12"/>
  <c r="BF38" i="12"/>
  <c r="BF183" i="12"/>
  <c r="BF311" i="12"/>
  <c r="BF347" i="12"/>
  <c r="BF363" i="12"/>
  <c r="T138" i="12"/>
  <c r="T64" i="12"/>
  <c r="T168" i="12"/>
  <c r="T107" i="12"/>
  <c r="T183" i="12"/>
  <c r="T239" i="12"/>
  <c r="T321" i="12"/>
  <c r="T326" i="12"/>
  <c r="T254" i="12"/>
  <c r="T329" i="12"/>
  <c r="T270" i="12"/>
  <c r="T347" i="12"/>
  <c r="BF129" i="12"/>
  <c r="BF361" i="12"/>
  <c r="BF119" i="12"/>
  <c r="BF291" i="12"/>
  <c r="T98" i="12"/>
  <c r="T126" i="12"/>
  <c r="T223" i="12"/>
  <c r="T257" i="12"/>
  <c r="T96" i="12"/>
  <c r="T112" i="12"/>
  <c r="T363" i="12"/>
  <c r="BF168" i="12"/>
  <c r="BF260" i="12"/>
  <c r="T142" i="12"/>
  <c r="BF329" i="12"/>
  <c r="BF310" i="12"/>
  <c r="T129" i="12"/>
  <c r="T97" i="12"/>
  <c r="T273" i="12"/>
  <c r="BF247" i="12"/>
  <c r="BF30" i="12"/>
  <c r="T315" i="12"/>
  <c r="T371" i="12"/>
  <c r="BF280" i="12"/>
  <c r="BF299" i="12"/>
  <c r="BF300" i="12"/>
  <c r="BF14" i="12"/>
  <c r="BF207" i="12"/>
  <c r="BF355" i="12"/>
  <c r="BF371" i="12"/>
  <c r="T60" i="12"/>
  <c r="T132" i="12"/>
  <c r="T74" i="12"/>
  <c r="T216" i="12"/>
  <c r="T115" i="12"/>
  <c r="T88" i="12"/>
  <c r="T304" i="12"/>
  <c r="T337" i="12"/>
  <c r="T320" i="12"/>
  <c r="T39" i="12"/>
  <c r="T23" i="12"/>
  <c r="T167" i="12"/>
  <c r="T200" i="12"/>
  <c r="T172" i="12"/>
  <c r="T105" i="12"/>
  <c r="BF126" i="12"/>
  <c r="BF155" i="12"/>
  <c r="T288" i="12"/>
  <c r="BF231" i="12"/>
  <c r="T220" i="12"/>
  <c r="T308" i="12"/>
  <c r="BF157" i="12"/>
  <c r="T292" i="12"/>
  <c r="BF64" i="12"/>
  <c r="BF185" i="12"/>
  <c r="BF289" i="12"/>
  <c r="T16" i="12"/>
  <c r="T318" i="12"/>
  <c r="BF216" i="12"/>
  <c r="BF73" i="12"/>
  <c r="BF110" i="12"/>
  <c r="BF191" i="12"/>
  <c r="BF181" i="12"/>
  <c r="BF306" i="12"/>
  <c r="BF339" i="12"/>
  <c r="T110" i="12"/>
  <c r="T102" i="12"/>
  <c r="T151" i="12"/>
  <c r="T226" i="12"/>
  <c r="T80" i="12"/>
  <c r="T248" i="12"/>
  <c r="T196" i="12"/>
  <c r="T99" i="12"/>
  <c r="T131" i="12"/>
  <c r="T146" i="12"/>
  <c r="T225" i="12"/>
  <c r="T279" i="12"/>
  <c r="T355" i="12"/>
  <c r="BF199" i="12"/>
  <c r="BF236" i="12"/>
  <c r="T175" i="12"/>
  <c r="T233" i="12"/>
  <c r="T128" i="12"/>
  <c r="T283" i="12"/>
  <c r="T156" i="12"/>
  <c r="T217" i="12"/>
  <c r="T323" i="12"/>
  <c r="BF318" i="12"/>
  <c r="T310" i="12"/>
  <c r="BF170" i="12"/>
  <c r="T159" i="12"/>
  <c r="T194" i="12"/>
  <c r="T271" i="12"/>
  <c r="BF24" i="12"/>
  <c r="BF149" i="12"/>
  <c r="T20" i="12"/>
  <c r="T116" i="12"/>
  <c r="BF81" i="12"/>
  <c r="BF327" i="12"/>
  <c r="BF266" i="12"/>
  <c r="BF163" i="12"/>
  <c r="BF244" i="12"/>
  <c r="BF358" i="12"/>
  <c r="BF366" i="12"/>
  <c r="T170" i="12"/>
  <c r="T305" i="12"/>
  <c r="T123" i="12"/>
  <c r="T143" i="12"/>
  <c r="T137" i="12"/>
  <c r="T148" i="12"/>
  <c r="T204" i="12"/>
  <c r="T247" i="12"/>
  <c r="T265" i="12"/>
  <c r="T306" i="12"/>
  <c r="T262" i="12"/>
  <c r="T307" i="12"/>
  <c r="T342" i="12"/>
  <c r="T312" i="12"/>
  <c r="T328" i="12"/>
  <c r="T240" i="12"/>
  <c r="T205" i="12"/>
  <c r="T256" i="12"/>
  <c r="BF121" i="12"/>
  <c r="BF298" i="12"/>
  <c r="T178" i="12"/>
  <c r="T14" i="12"/>
  <c r="T92" i="12"/>
  <c r="T104" i="12"/>
  <c r="T120" i="12"/>
  <c r="T243" i="12"/>
  <c r="T164" i="12"/>
  <c r="T180" i="12"/>
  <c r="T209" i="12"/>
  <c r="T353" i="12"/>
  <c r="T324" i="12"/>
  <c r="T193" i="12"/>
  <c r="T186" i="12"/>
  <c r="T201" i="12"/>
  <c r="BF179" i="12"/>
  <c r="T47" i="12"/>
  <c r="BF239" i="12"/>
  <c r="T54" i="12"/>
  <c r="T228" i="12"/>
  <c r="T331" i="12"/>
  <c r="BG365" i="12"/>
  <c r="BG359" i="12"/>
  <c r="BG343" i="12"/>
  <c r="BG356" i="12"/>
  <c r="BG353" i="12"/>
  <c r="BG364" i="12"/>
  <c r="BG305" i="12"/>
  <c r="BG292" i="12"/>
  <c r="BG351" i="12"/>
  <c r="BG297" i="12"/>
  <c r="BG308" i="12"/>
  <c r="BG296" i="12"/>
  <c r="BG235" i="12"/>
  <c r="BG349" i="12"/>
  <c r="BG312" i="12"/>
  <c r="BG237" i="12"/>
  <c r="BG367" i="12"/>
  <c r="BG358" i="12"/>
  <c r="BG286" i="12"/>
  <c r="BG329" i="12"/>
  <c r="BG229" i="12"/>
  <c r="BG332" i="12"/>
  <c r="BG205" i="12"/>
  <c r="BG141" i="12"/>
  <c r="BG114" i="12"/>
  <c r="BG108" i="12"/>
  <c r="BG206" i="12"/>
  <c r="BG140" i="12"/>
  <c r="BG146" i="12"/>
  <c r="BG93" i="12"/>
  <c r="BG74" i="12"/>
  <c r="BG192" i="12"/>
  <c r="BG88" i="12"/>
  <c r="BG179" i="12"/>
  <c r="BG162" i="12"/>
  <c r="BG117" i="12"/>
  <c r="BG106" i="12"/>
  <c r="BG103" i="12"/>
  <c r="BG34" i="12"/>
  <c r="BG31" i="12"/>
  <c r="BG154" i="12"/>
  <c r="BG71" i="12"/>
  <c r="U367" i="12"/>
  <c r="U332" i="12"/>
  <c r="BG76" i="12"/>
  <c r="BG48" i="12"/>
  <c r="U364" i="12"/>
  <c r="BG42" i="12"/>
  <c r="BG26" i="12"/>
  <c r="BG13" i="12"/>
  <c r="BG246" i="12"/>
  <c r="BG12" i="12"/>
  <c r="U372" i="12"/>
  <c r="U366" i="12"/>
  <c r="U351" i="12"/>
  <c r="BG138" i="12"/>
  <c r="BG85" i="12"/>
  <c r="BG66" i="12"/>
  <c r="BG24" i="12"/>
  <c r="BG9" i="12"/>
  <c r="U313" i="12"/>
  <c r="U291" i="12"/>
  <c r="U269" i="12"/>
  <c r="U255" i="12"/>
  <c r="U252" i="12"/>
  <c r="BG90" i="12"/>
  <c r="BG8" i="12"/>
  <c r="U348" i="12"/>
  <c r="BG238" i="12"/>
  <c r="BG69" i="12"/>
  <c r="BG16" i="12"/>
  <c r="U309" i="12"/>
  <c r="BG87" i="12"/>
  <c r="U296" i="12"/>
  <c r="U286" i="12"/>
  <c r="U274" i="12"/>
  <c r="U308" i="12"/>
  <c r="U250" i="12"/>
  <c r="U218" i="12"/>
  <c r="U184" i="12"/>
  <c r="U181" i="12"/>
  <c r="U97" i="12"/>
  <c r="BG45" i="12"/>
  <c r="U357" i="12"/>
  <c r="U324" i="12"/>
  <c r="U285" i="12"/>
  <c r="U283" i="12"/>
  <c r="U266" i="12"/>
  <c r="U244" i="12"/>
  <c r="U221" i="12"/>
  <c r="U202" i="12"/>
  <c r="U194" i="12"/>
  <c r="U154" i="12"/>
  <c r="U139" i="12"/>
  <c r="BG182" i="12"/>
  <c r="U295" i="12"/>
  <c r="U287" i="12"/>
  <c r="U212" i="12"/>
  <c r="U197" i="12"/>
  <c r="U179" i="12"/>
  <c r="U171" i="12"/>
  <c r="U165" i="12"/>
  <c r="U310" i="12"/>
  <c r="U307" i="12"/>
  <c r="U188" i="12"/>
  <c r="U160" i="12"/>
  <c r="U149" i="12"/>
  <c r="U145" i="12"/>
  <c r="U129" i="12"/>
  <c r="U116" i="12"/>
  <c r="U95" i="12"/>
  <c r="U321" i="12"/>
  <c r="U213" i="12"/>
  <c r="U187" i="12"/>
  <c r="U136" i="12"/>
  <c r="U126" i="12"/>
  <c r="U103" i="12"/>
  <c r="U92" i="12"/>
  <c r="U49" i="12"/>
  <c r="U35" i="12"/>
  <c r="U25" i="12"/>
  <c r="U24" i="12"/>
  <c r="U21" i="12"/>
  <c r="U8" i="12"/>
  <c r="U18" i="12"/>
  <c r="U350" i="12"/>
  <c r="U253" i="12"/>
  <c r="U201" i="12"/>
  <c r="U31" i="12"/>
  <c r="U27" i="12"/>
  <c r="U19" i="12"/>
  <c r="U342" i="12"/>
  <c r="U223" i="12"/>
  <c r="U155" i="12"/>
  <c r="U137" i="12"/>
  <c r="U108" i="12"/>
  <c r="U100" i="12"/>
  <c r="U81" i="12"/>
  <c r="U43" i="12"/>
  <c r="BG200" i="12"/>
  <c r="U349" i="12"/>
  <c r="U284" i="12"/>
  <c r="U234" i="12"/>
  <c r="U231" i="12"/>
  <c r="U227" i="12"/>
  <c r="U152" i="12"/>
  <c r="U127" i="12"/>
  <c r="U48" i="12"/>
  <c r="U36" i="12"/>
  <c r="U261" i="12"/>
  <c r="U140" i="12"/>
  <c r="U65" i="12"/>
  <c r="U42" i="12"/>
  <c r="BG82" i="12"/>
  <c r="U215" i="12"/>
  <c r="U75" i="12"/>
  <c r="U69" i="12"/>
  <c r="BG37" i="12"/>
  <c r="U84" i="12"/>
  <c r="BG55" i="12"/>
  <c r="U119" i="12"/>
  <c r="U86" i="12"/>
  <c r="U316" i="12"/>
  <c r="U300" i="12"/>
  <c r="U211" i="12"/>
  <c r="BG101" i="12"/>
  <c r="U318" i="12"/>
  <c r="U247" i="12"/>
  <c r="U205" i="12"/>
  <c r="U94" i="12"/>
  <c r="U70" i="12"/>
  <c r="U47" i="12"/>
  <c r="U41" i="12"/>
  <c r="U345" i="12"/>
  <c r="U229" i="12"/>
  <c r="U26" i="12"/>
  <c r="U121" i="12"/>
  <c r="U210" i="12"/>
  <c r="U55" i="12"/>
  <c r="U34" i="12"/>
  <c r="U87" i="12"/>
  <c r="U167" i="12"/>
  <c r="U150" i="12"/>
  <c r="U56" i="12"/>
  <c r="U29" i="12"/>
  <c r="U174" i="12"/>
  <c r="U122" i="12"/>
  <c r="U131" i="12"/>
  <c r="U241" i="12"/>
  <c r="U282" i="12"/>
  <c r="U158" i="12"/>
  <c r="U260" i="12"/>
  <c r="U237" i="12"/>
  <c r="U339" i="12"/>
  <c r="U248" i="12"/>
  <c r="U346" i="12"/>
  <c r="BG149" i="12"/>
  <c r="U265" i="12"/>
  <c r="BG33" i="12"/>
  <c r="BG100" i="12"/>
  <c r="U338" i="12"/>
  <c r="BG151" i="12"/>
  <c r="BG134" i="12"/>
  <c r="BG350" i="12"/>
  <c r="BG207" i="12"/>
  <c r="BG234" i="12"/>
  <c r="BG348" i="12"/>
  <c r="BG288" i="12"/>
  <c r="BG52" i="12"/>
  <c r="BG80" i="12"/>
  <c r="BG337" i="12"/>
  <c r="BG47" i="12"/>
  <c r="BG58" i="12"/>
  <c r="U64" i="12"/>
  <c r="U73" i="12"/>
  <c r="U63" i="12"/>
  <c r="U123" i="12"/>
  <c r="BG68" i="12"/>
  <c r="U240" i="12"/>
  <c r="BG73" i="12"/>
  <c r="U303" i="12"/>
  <c r="U323" i="12"/>
  <c r="U311" i="12"/>
  <c r="BG185" i="12"/>
  <c r="U362" i="12"/>
  <c r="U353" i="12"/>
  <c r="BG105" i="12"/>
  <c r="BG187" i="12"/>
  <c r="U340" i="12"/>
  <c r="BG25" i="12"/>
  <c r="BG32" i="12"/>
  <c r="BG242" i="12"/>
  <c r="BG190" i="12"/>
  <c r="BG211" i="12"/>
  <c r="BG339" i="12"/>
  <c r="BG258" i="12"/>
  <c r="BG325" i="12"/>
  <c r="BG10" i="12"/>
  <c r="BG213" i="12"/>
  <c r="BG243" i="12"/>
  <c r="BG281" i="12"/>
  <c r="BG171" i="12"/>
  <c r="BG61" i="12"/>
  <c r="U60" i="12"/>
  <c r="U157" i="12"/>
  <c r="U22" i="12"/>
  <c r="U98" i="12"/>
  <c r="U13" i="12"/>
  <c r="U74" i="12"/>
  <c r="U39" i="12"/>
  <c r="U106" i="12"/>
  <c r="BG95" i="12"/>
  <c r="U224" i="12"/>
  <c r="U264" i="12"/>
  <c r="U256" i="12"/>
  <c r="U276" i="12"/>
  <c r="U273" i="12"/>
  <c r="BG22" i="12"/>
  <c r="U306" i="12"/>
  <c r="U254" i="12"/>
  <c r="U268" i="12"/>
  <c r="U355" i="12"/>
  <c r="BG57" i="12"/>
  <c r="BG159" i="12"/>
  <c r="BG257" i="12"/>
  <c r="BG121" i="12"/>
  <c r="BG245" i="12"/>
  <c r="BG217" i="12"/>
  <c r="BG198" i="12"/>
  <c r="BG262" i="12"/>
  <c r="BG232" i="12"/>
  <c r="BG357" i="12"/>
  <c r="BG342" i="12"/>
  <c r="BG132" i="12"/>
  <c r="BG259" i="12"/>
  <c r="BG208" i="12"/>
  <c r="BG271" i="12"/>
  <c r="U132" i="12"/>
  <c r="U279" i="12"/>
  <c r="U52" i="12"/>
  <c r="U130" i="12"/>
  <c r="U61" i="12"/>
  <c r="U14" i="12"/>
  <c r="U207" i="12"/>
  <c r="U168" i="12"/>
  <c r="U232" i="12"/>
  <c r="U245" i="12"/>
  <c r="U301" i="12"/>
  <c r="U277" i="12"/>
  <c r="BG60" i="12"/>
  <c r="BG98" i="12"/>
  <c r="BG178" i="12"/>
  <c r="BG41" i="12"/>
  <c r="BG214" i="12"/>
  <c r="BG197" i="12"/>
  <c r="BG317" i="12"/>
  <c r="BG267" i="12"/>
  <c r="BG338" i="12"/>
  <c r="BG221" i="12"/>
  <c r="BG319" i="12"/>
  <c r="BG39" i="12"/>
  <c r="BG309" i="12"/>
  <c r="BG157" i="12"/>
  <c r="BG17" i="12"/>
  <c r="BG120" i="12"/>
  <c r="BG109" i="12"/>
  <c r="BG122" i="12"/>
  <c r="BG277" i="12"/>
  <c r="U23" i="12"/>
  <c r="U118" i="12"/>
  <c r="U329" i="12"/>
  <c r="U68" i="12"/>
  <c r="U258" i="12"/>
  <c r="U239" i="12"/>
  <c r="U114" i="12"/>
  <c r="U176" i="12"/>
  <c r="U90" i="12"/>
  <c r="BG50" i="12"/>
  <c r="U191" i="12"/>
  <c r="U217" i="12"/>
  <c r="U347" i="12"/>
  <c r="U88" i="12"/>
  <c r="U242" i="12"/>
  <c r="U272" i="12"/>
  <c r="U44" i="12"/>
  <c r="U371" i="12"/>
  <c r="BG14" i="12"/>
  <c r="BG230" i="12"/>
  <c r="BG40" i="12"/>
  <c r="BG193" i="12"/>
  <c r="BG322" i="12"/>
  <c r="BG18" i="12"/>
  <c r="BG44" i="12"/>
  <c r="BG20" i="12"/>
  <c r="BG72" i="12"/>
  <c r="BG175" i="12"/>
  <c r="BG111" i="12"/>
  <c r="BG253" i="12"/>
  <c r="BG330" i="12"/>
  <c r="U82" i="12"/>
  <c r="U9" i="12"/>
  <c r="U79" i="12"/>
  <c r="U198" i="12"/>
  <c r="U299" i="12"/>
  <c r="U76" i="12"/>
  <c r="BG161" i="12"/>
  <c r="BG218" i="12"/>
  <c r="BG184" i="12"/>
  <c r="BG166" i="12"/>
  <c r="BG170" i="12"/>
  <c r="BG266" i="12"/>
  <c r="BG347" i="12"/>
  <c r="BG284" i="12"/>
  <c r="BG59" i="12"/>
  <c r="BG75" i="12"/>
  <c r="BG91" i="12"/>
  <c r="BG107" i="12"/>
  <c r="BG152" i="12"/>
  <c r="BG233" i="12"/>
  <c r="BG336" i="12"/>
  <c r="U200" i="12"/>
  <c r="U335" i="12"/>
  <c r="U159" i="12"/>
  <c r="BG177" i="12"/>
  <c r="U314" i="12"/>
  <c r="BG104" i="12"/>
  <c r="BG219" i="12"/>
  <c r="BG254" i="12"/>
  <c r="BG201" i="12"/>
  <c r="BG291" i="12"/>
  <c r="BG125" i="12"/>
  <c r="BG195" i="12"/>
  <c r="BG264" i="12"/>
  <c r="BG176" i="12"/>
  <c r="BG216" i="12"/>
  <c r="BG311" i="12"/>
  <c r="U53" i="12"/>
  <c r="U246" i="12"/>
  <c r="U341" i="12"/>
  <c r="U236" i="12"/>
  <c r="U199" i="12"/>
  <c r="BG28" i="12"/>
  <c r="BG139" i="12"/>
  <c r="BG150" i="12"/>
  <c r="BG191" i="12"/>
  <c r="BG169" i="12"/>
  <c r="BG287" i="12"/>
  <c r="BG46" i="12"/>
  <c r="BG94" i="12"/>
  <c r="U148" i="12"/>
  <c r="U209" i="12"/>
  <c r="U30" i="12"/>
  <c r="U278" i="12"/>
  <c r="BG210" i="12"/>
  <c r="BG21" i="12"/>
  <c r="BG148" i="12"/>
  <c r="BG316" i="12"/>
  <c r="BG333" i="12"/>
  <c r="BG294" i="12"/>
  <c r="BG363" i="12"/>
  <c r="BG226" i="12"/>
  <c r="BG285" i="12"/>
  <c r="BG113" i="12"/>
  <c r="BG256" i="12"/>
  <c r="BG137" i="12"/>
  <c r="BG156" i="12"/>
  <c r="BG96" i="12"/>
  <c r="BG270" i="12"/>
  <c r="BG124" i="12"/>
  <c r="BG302" i="12"/>
  <c r="U12" i="12"/>
  <c r="U45" i="12"/>
  <c r="U238" i="12"/>
  <c r="U271" i="12"/>
  <c r="U57" i="12"/>
  <c r="BG188" i="12"/>
  <c r="BG371" i="12"/>
  <c r="BG19" i="12"/>
  <c r="BG38" i="12"/>
  <c r="BG62" i="12"/>
  <c r="BG78" i="12"/>
  <c r="BG118" i="12"/>
  <c r="BG27" i="12"/>
  <c r="U354" i="12"/>
  <c r="U91" i="12"/>
  <c r="U146" i="12"/>
  <c r="U290" i="12"/>
  <c r="U195" i="12"/>
  <c r="U315" i="12"/>
  <c r="U141" i="12"/>
  <c r="U216" i="12"/>
  <c r="U206" i="12"/>
  <c r="U219" i="12"/>
  <c r="BG53" i="12"/>
  <c r="BG167" i="12"/>
  <c r="BG130" i="12"/>
  <c r="BG231" i="12"/>
  <c r="BG202" i="12"/>
  <c r="BG272" i="12"/>
  <c r="BG29" i="12"/>
  <c r="BG366" i="12"/>
  <c r="BG203" i="12"/>
  <c r="BG269" i="12"/>
  <c r="BG63" i="12"/>
  <c r="BG204" i="12"/>
  <c r="BG340" i="12"/>
  <c r="U143" i="12"/>
  <c r="U16" i="12"/>
  <c r="U37" i="12"/>
  <c r="U77" i="12"/>
  <c r="U226" i="12"/>
  <c r="U359" i="12"/>
  <c r="BG172" i="12"/>
  <c r="BG30" i="12"/>
  <c r="BG186" i="12"/>
  <c r="BG263" i="12"/>
  <c r="BG54" i="12"/>
  <c r="BG70" i="12"/>
  <c r="BG35" i="12"/>
  <c r="BG168" i="12"/>
  <c r="U46" i="12"/>
  <c r="U99" i="12"/>
  <c r="U330" i="12"/>
  <c r="BG143" i="12"/>
  <c r="U189" i="12"/>
  <c r="U54" i="12"/>
  <c r="U193" i="12"/>
  <c r="BG128" i="12"/>
  <c r="BG65" i="12"/>
  <c r="BG165" i="12"/>
  <c r="BG97" i="12"/>
  <c r="BG81" i="12"/>
  <c r="BG112" i="12"/>
  <c r="U40" i="12"/>
  <c r="U124" i="12"/>
  <c r="BG36" i="12"/>
  <c r="BG164" i="12"/>
  <c r="BG346" i="12"/>
  <c r="BG278" i="12"/>
  <c r="BG64" i="12"/>
  <c r="BG92" i="12"/>
  <c r="BG56" i="12"/>
  <c r="BG227" i="12"/>
  <c r="U66" i="12"/>
  <c r="U192" i="12"/>
  <c r="BG23" i="12"/>
  <c r="U115" i="12"/>
  <c r="U322" i="12"/>
  <c r="U182" i="12"/>
  <c r="BG189" i="12"/>
  <c r="BG133" i="12"/>
  <c r="BG240" i="12"/>
  <c r="U33" i="12"/>
  <c r="BG300" i="12"/>
  <c r="BG282" i="12"/>
  <c r="BG354" i="12"/>
  <c r="BG279" i="12"/>
  <c r="BG341" i="12"/>
  <c r="U110" i="12"/>
  <c r="U111" i="12"/>
  <c r="U365" i="12"/>
  <c r="U356" i="12"/>
  <c r="U298" i="12"/>
  <c r="BG129" i="12"/>
  <c r="U142" i="12"/>
  <c r="BG239" i="12"/>
  <c r="BG314" i="12"/>
  <c r="BG49" i="12"/>
  <c r="U144" i="12"/>
  <c r="U105" i="12"/>
  <c r="U305" i="12"/>
  <c r="U327" i="12"/>
  <c r="U178" i="12"/>
  <c r="U293" i="12"/>
  <c r="BG84" i="12"/>
  <c r="BG304" i="12"/>
  <c r="BG313" i="12"/>
  <c r="BG320" i="12"/>
  <c r="BG89" i="12"/>
  <c r="BG283" i="12"/>
  <c r="BG372" i="12"/>
  <c r="BG275" i="12"/>
  <c r="U83" i="12"/>
  <c r="U186" i="12"/>
  <c r="U263" i="12"/>
  <c r="BG145" i="12"/>
  <c r="BG43" i="12"/>
  <c r="BG255" i="12"/>
  <c r="BG160" i="12"/>
  <c r="BG301" i="12"/>
  <c r="BG241" i="12"/>
  <c r="BG273" i="12"/>
  <c r="BG295" i="12"/>
  <c r="BG315" i="12"/>
  <c r="U312" i="12"/>
  <c r="U166" i="12"/>
  <c r="BG310" i="12"/>
  <c r="BG321" i="12"/>
  <c r="BG181" i="12"/>
  <c r="U243" i="12"/>
  <c r="BG163" i="12"/>
  <c r="BG180" i="12"/>
  <c r="BG244" i="12"/>
  <c r="BG298" i="12"/>
  <c r="BG228" i="12"/>
  <c r="BG209" i="12"/>
  <c r="BG116" i="12"/>
  <c r="BG222" i="12"/>
  <c r="BG250" i="12"/>
  <c r="BG324" i="12"/>
  <c r="BG334" i="12"/>
  <c r="BG174" i="12"/>
  <c r="BG224" i="12"/>
  <c r="U67" i="12"/>
  <c r="BG153" i="12"/>
  <c r="BG183" i="12"/>
  <c r="BG136" i="12"/>
  <c r="BG249" i="12"/>
  <c r="BG335" i="12"/>
  <c r="BG370" i="12"/>
  <c r="U93" i="12"/>
  <c r="U214" i="12"/>
  <c r="U71" i="12"/>
  <c r="U172" i="12"/>
  <c r="U96" i="12"/>
  <c r="U175" i="12"/>
  <c r="U257" i="12"/>
  <c r="U230" i="12"/>
  <c r="U280" i="12"/>
  <c r="U164" i="12"/>
  <c r="U251" i="12"/>
  <c r="U344" i="12"/>
  <c r="U235" i="12"/>
  <c r="U270" i="12"/>
  <c r="U343" i="12"/>
  <c r="U267" i="12"/>
  <c r="U320" i="12"/>
  <c r="U317" i="12"/>
  <c r="U225" i="12"/>
  <c r="U297" i="12"/>
  <c r="U304" i="12"/>
  <c r="U173" i="12"/>
  <c r="BG86" i="12"/>
  <c r="BG247" i="12"/>
  <c r="U59" i="12"/>
  <c r="U120" i="12"/>
  <c r="U363" i="12"/>
  <c r="U333" i="12"/>
  <c r="BG368" i="12"/>
  <c r="U325" i="12"/>
  <c r="BG173" i="12"/>
  <c r="BG362" i="12"/>
  <c r="BG251" i="12"/>
  <c r="BG123" i="12"/>
  <c r="BG155" i="12"/>
  <c r="BG212" i="12"/>
  <c r="BG327" i="12"/>
  <c r="BG252" i="12"/>
  <c r="BG326" i="12"/>
  <c r="BG303" i="12"/>
  <c r="BG331" i="12"/>
  <c r="BG352" i="12"/>
  <c r="BG344" i="12"/>
  <c r="U20" i="12"/>
  <c r="U85" i="12"/>
  <c r="U151" i="12"/>
  <c r="U138" i="12"/>
  <c r="U196" i="12"/>
  <c r="BG83" i="12"/>
  <c r="BG131" i="12"/>
  <c r="BG194" i="12"/>
  <c r="BG276" i="12"/>
  <c r="U78" i="12"/>
  <c r="BG223" i="12"/>
  <c r="U80" i="12"/>
  <c r="U163" i="12"/>
  <c r="BG261" i="12"/>
  <c r="BG215" i="12"/>
  <c r="U134" i="12"/>
  <c r="U183" i="12"/>
  <c r="U369" i="12"/>
  <c r="BG119" i="12"/>
  <c r="U10" i="12"/>
  <c r="U233" i="12"/>
  <c r="U102" i="12"/>
  <c r="U319" i="12"/>
  <c r="BG126" i="12"/>
  <c r="BG158" i="12"/>
  <c r="BG51" i="12"/>
  <c r="BG144" i="12"/>
  <c r="BG318" i="12"/>
  <c r="BG307" i="12"/>
  <c r="U147" i="12"/>
  <c r="U281" i="12"/>
  <c r="U38" i="12"/>
  <c r="U51" i="12"/>
  <c r="U72" i="12"/>
  <c r="U228" i="12"/>
  <c r="U58" i="12"/>
  <c r="U156" i="12"/>
  <c r="U109" i="12"/>
  <c r="U125" i="12"/>
  <c r="U262" i="12"/>
  <c r="U153" i="12"/>
  <c r="U169" i="12"/>
  <c r="U185" i="12"/>
  <c r="U249" i="12"/>
  <c r="U302" i="12"/>
  <c r="BG225" i="12"/>
  <c r="BG323" i="12"/>
  <c r="BG361" i="12"/>
  <c r="U361" i="12"/>
  <c r="U135" i="12"/>
  <c r="U50" i="12"/>
  <c r="U275" i="12"/>
  <c r="BG274" i="12"/>
  <c r="BG236" i="12"/>
  <c r="BG115" i="12"/>
  <c r="BG280" i="12"/>
  <c r="BG369" i="12"/>
  <c r="BG345" i="12"/>
  <c r="U208" i="12"/>
  <c r="BG102" i="12"/>
  <c r="BG290" i="12"/>
  <c r="U112" i="12"/>
  <c r="U170" i="12"/>
  <c r="U11" i="12"/>
  <c r="U162" i="12"/>
  <c r="U89" i="12"/>
  <c r="U104" i="12"/>
  <c r="BG77" i="12"/>
  <c r="BG79" i="12"/>
  <c r="U32" i="12"/>
  <c r="U334" i="12"/>
  <c r="U336" i="12"/>
  <c r="BG135" i="12"/>
  <c r="BG260" i="12"/>
  <c r="BG147" i="12"/>
  <c r="BG248" i="12"/>
  <c r="BG355" i="12"/>
  <c r="U28" i="12"/>
  <c r="U180" i="12"/>
  <c r="U101" i="12"/>
  <c r="U117" i="12"/>
  <c r="U133" i="12"/>
  <c r="U289" i="12"/>
  <c r="U161" i="12"/>
  <c r="U177" i="12"/>
  <c r="U360" i="12"/>
  <c r="BG299" i="12"/>
  <c r="U17" i="12"/>
  <c r="U190" i="12"/>
  <c r="BG199" i="12"/>
  <c r="BG142" i="12"/>
  <c r="BG293" i="12"/>
  <c r="BG11" i="12"/>
  <c r="BG110" i="12"/>
  <c r="BG196" i="12"/>
  <c r="BG67" i="12"/>
  <c r="BG99" i="12"/>
  <c r="BG220" i="12"/>
  <c r="BG306" i="12"/>
  <c r="BG268" i="12"/>
  <c r="BG289" i="12"/>
  <c r="BG328" i="12"/>
  <c r="BG360" i="12"/>
  <c r="U62" i="12"/>
  <c r="U107" i="12"/>
  <c r="U204" i="12"/>
  <c r="U222" i="12"/>
  <c r="U292" i="12"/>
  <c r="U294" i="12"/>
  <c r="U326" i="12"/>
  <c r="U368" i="12"/>
  <c r="U370" i="12"/>
  <c r="U337" i="12"/>
  <c r="U328" i="12"/>
  <c r="U128" i="12"/>
  <c r="U220" i="12"/>
  <c r="U352" i="12"/>
  <c r="BG127" i="12"/>
  <c r="U358" i="12"/>
  <c r="BG265" i="12"/>
  <c r="U203" i="12"/>
  <c r="U113" i="12"/>
  <c r="U288" i="12"/>
  <c r="U331" i="12"/>
  <c r="U259" i="12"/>
  <c r="BD331" i="12"/>
  <c r="BD371" i="12"/>
  <c r="BD358" i="12"/>
  <c r="BD323" i="12"/>
  <c r="BD293" i="12"/>
  <c r="BD286" i="12"/>
  <c r="BD307" i="12"/>
  <c r="BD315" i="12"/>
  <c r="BD262" i="12"/>
  <c r="BD255" i="12"/>
  <c r="BD203" i="12"/>
  <c r="BD254" i="12"/>
  <c r="BD357" i="12"/>
  <c r="BD220" i="12"/>
  <c r="BD215" i="12"/>
  <c r="BD183" i="12"/>
  <c r="BD157" i="12"/>
  <c r="BD154" i="12"/>
  <c r="BD137" i="12"/>
  <c r="BD117" i="12"/>
  <c r="BD112" i="12"/>
  <c r="BD91" i="12"/>
  <c r="BD296" i="12"/>
  <c r="BD228" i="12"/>
  <c r="BD149" i="12"/>
  <c r="BD136" i="12"/>
  <c r="BD278" i="12"/>
  <c r="BD265" i="12"/>
  <c r="BD150" i="12"/>
  <c r="BD134" i="12"/>
  <c r="BD109" i="12"/>
  <c r="BD85" i="12"/>
  <c r="BD22" i="12"/>
  <c r="BD54" i="12"/>
  <c r="BD46" i="12"/>
  <c r="BD17" i="12"/>
  <c r="R366" i="12"/>
  <c r="R319" i="12"/>
  <c r="BD67" i="12"/>
  <c r="BD346" i="12"/>
  <c r="BD57" i="12"/>
  <c r="BD11" i="12"/>
  <c r="BD223" i="12"/>
  <c r="BD130" i="12"/>
  <c r="BD24" i="12"/>
  <c r="BD10" i="12"/>
  <c r="R360" i="12"/>
  <c r="R259" i="12"/>
  <c r="R368" i="12"/>
  <c r="BD239" i="12"/>
  <c r="R326" i="12"/>
  <c r="BD166" i="12"/>
  <c r="BD48" i="12"/>
  <c r="R317" i="12"/>
  <c r="BD297" i="12"/>
  <c r="R304" i="12"/>
  <c r="R303" i="12"/>
  <c r="R235" i="12"/>
  <c r="R214" i="12"/>
  <c r="R156" i="12"/>
  <c r="R145" i="12"/>
  <c r="R127" i="12"/>
  <c r="BD290" i="12"/>
  <c r="R325" i="12"/>
  <c r="R232" i="12"/>
  <c r="R224" i="12"/>
  <c r="R191" i="12"/>
  <c r="R189" i="12"/>
  <c r="R302" i="12"/>
  <c r="R222" i="12"/>
  <c r="R220" i="12"/>
  <c r="R161" i="12"/>
  <c r="R342" i="12"/>
  <c r="R300" i="12"/>
  <c r="R243" i="12"/>
  <c r="R206" i="12"/>
  <c r="R137" i="12"/>
  <c r="R125" i="12"/>
  <c r="R112" i="12"/>
  <c r="R341" i="12"/>
  <c r="R244" i="12"/>
  <c r="R202" i="12"/>
  <c r="R190" i="12"/>
  <c r="R78" i="12"/>
  <c r="R70" i="12"/>
  <c r="R61" i="12"/>
  <c r="R56" i="12"/>
  <c r="R48" i="12"/>
  <c r="R40" i="12"/>
  <c r="R230" i="12"/>
  <c r="R187" i="12"/>
  <c r="R163" i="12"/>
  <c r="R150" i="12"/>
  <c r="R49" i="12"/>
  <c r="R35" i="12"/>
  <c r="R25" i="12"/>
  <c r="R10" i="12"/>
  <c r="R238" i="12"/>
  <c r="R179" i="12"/>
  <c r="R172" i="12"/>
  <c r="R72" i="12"/>
  <c r="BD231" i="12"/>
  <c r="R219" i="12"/>
  <c r="R203" i="12"/>
  <c r="R200" i="12"/>
  <c r="R185" i="12"/>
  <c r="R117" i="12"/>
  <c r="R109" i="12"/>
  <c r="R90" i="12"/>
  <c r="R80" i="12"/>
  <c r="R69" i="12"/>
  <c r="R63" i="12"/>
  <c r="R31" i="12"/>
  <c r="R22" i="12"/>
  <c r="BD218" i="12"/>
  <c r="R195" i="12"/>
  <c r="R37" i="12"/>
  <c r="R192" i="12"/>
  <c r="R169" i="12"/>
  <c r="R295" i="12"/>
  <c r="R261" i="12"/>
  <c r="R101" i="12"/>
  <c r="R237" i="12"/>
  <c r="R236" i="12"/>
  <c r="R296" i="12"/>
  <c r="R133" i="12"/>
  <c r="R298" i="12"/>
  <c r="BD29" i="12"/>
  <c r="R106" i="12"/>
  <c r="R87" i="12"/>
  <c r="R57" i="12"/>
  <c r="R53" i="12"/>
  <c r="R44" i="12"/>
  <c r="R32" i="12"/>
  <c r="R13" i="12"/>
  <c r="R320" i="12"/>
  <c r="R11" i="12"/>
  <c r="R171" i="12"/>
  <c r="R28" i="12"/>
  <c r="R73" i="12"/>
  <c r="R17" i="12"/>
  <c r="R152" i="12"/>
  <c r="R23" i="12"/>
  <c r="R59" i="12"/>
  <c r="R99" i="12"/>
  <c r="R92" i="12"/>
  <c r="R204" i="12"/>
  <c r="R100" i="12"/>
  <c r="R196" i="12"/>
  <c r="BD55" i="12"/>
  <c r="BD172" i="12"/>
  <c r="R280" i="12"/>
  <c r="R12" i="12"/>
  <c r="R42" i="12"/>
  <c r="R286" i="12"/>
  <c r="R217" i="12"/>
  <c r="R275" i="12"/>
  <c r="R147" i="12"/>
  <c r="R62" i="12"/>
  <c r="R160" i="12"/>
  <c r="R201" i="12"/>
  <c r="R321" i="12"/>
  <c r="R167" i="12"/>
  <c r="R177" i="12"/>
  <c r="R188" i="12"/>
  <c r="R104" i="12"/>
  <c r="R233" i="12"/>
  <c r="R329" i="12"/>
  <c r="BD83" i="12"/>
  <c r="BD144" i="12"/>
  <c r="R310" i="12"/>
  <c r="BD41" i="12"/>
  <c r="BD58" i="12"/>
  <c r="BD162" i="12"/>
  <c r="R279" i="12"/>
  <c r="R354" i="12"/>
  <c r="BD39" i="12"/>
  <c r="R352" i="12"/>
  <c r="BD64" i="12"/>
  <c r="BD140" i="12"/>
  <c r="BD305" i="12"/>
  <c r="BD16" i="12"/>
  <c r="R362" i="12"/>
  <c r="BD61" i="12"/>
  <c r="BD78" i="12"/>
  <c r="BD216" i="12"/>
  <c r="BD124" i="12"/>
  <c r="BD185" i="12"/>
  <c r="BD210" i="12"/>
  <c r="BD241" i="12"/>
  <c r="BD212" i="12"/>
  <c r="BD249" i="12"/>
  <c r="BD257" i="12"/>
  <c r="BD344" i="12"/>
  <c r="BD274" i="12"/>
  <c r="BD301" i="12"/>
  <c r="BD272" i="12"/>
  <c r="BD309" i="12"/>
  <c r="BD365" i="12"/>
  <c r="BD310" i="12"/>
  <c r="BD352" i="12"/>
  <c r="BD284" i="12"/>
  <c r="BD353" i="12"/>
  <c r="BD330" i="12"/>
  <c r="BD325" i="12"/>
  <c r="BD356" i="12"/>
  <c r="BD368" i="12"/>
  <c r="R121" i="12"/>
  <c r="R105" i="12"/>
  <c r="R338" i="12"/>
  <c r="R154" i="12"/>
  <c r="R209" i="12"/>
  <c r="R85" i="12"/>
  <c r="R118" i="12"/>
  <c r="R82" i="12"/>
  <c r="R181" i="12"/>
  <c r="R8" i="12"/>
  <c r="R67" i="12"/>
  <c r="R139" i="12"/>
  <c r="R293" i="12"/>
  <c r="R9" i="12"/>
  <c r="R81" i="12"/>
  <c r="R218" i="12"/>
  <c r="R47" i="12"/>
  <c r="R149" i="12"/>
  <c r="R248" i="12"/>
  <c r="R41" i="12"/>
  <c r="R164" i="12"/>
  <c r="R16" i="12"/>
  <c r="R83" i="12"/>
  <c r="R108" i="12"/>
  <c r="R340" i="12"/>
  <c r="R212" i="12"/>
  <c r="R285" i="12"/>
  <c r="R332" i="12"/>
  <c r="BD81" i="12"/>
  <c r="R159" i="12"/>
  <c r="R223" i="12"/>
  <c r="R265" i="12"/>
  <c r="R291" i="12"/>
  <c r="R356" i="12"/>
  <c r="R126" i="12"/>
  <c r="R140" i="12"/>
  <c r="R155" i="12"/>
  <c r="R239" i="12"/>
  <c r="R91" i="12"/>
  <c r="R111" i="12"/>
  <c r="R157" i="12"/>
  <c r="R274" i="12"/>
  <c r="R271" i="12"/>
  <c r="R283" i="12"/>
  <c r="BD87" i="12"/>
  <c r="BD65" i="12"/>
  <c r="BD173" i="12"/>
  <c r="R281" i="12"/>
  <c r="R305" i="12"/>
  <c r="BD84" i="12"/>
  <c r="BD179" i="12"/>
  <c r="BD34" i="12"/>
  <c r="BD68" i="12"/>
  <c r="BD152" i="12"/>
  <c r="BD33" i="12"/>
  <c r="BD18" i="12"/>
  <c r="BD45" i="12"/>
  <c r="BD160" i="12"/>
  <c r="BD252" i="12"/>
  <c r="BD197" i="12"/>
  <c r="BD80" i="12"/>
  <c r="BD113" i="12"/>
  <c r="BD153" i="12"/>
  <c r="BD289" i="12"/>
  <c r="BD92" i="12"/>
  <c r="BD115" i="12"/>
  <c r="BD138" i="12"/>
  <c r="BD77" i="12"/>
  <c r="BD167" i="12"/>
  <c r="BD127" i="12"/>
  <c r="BD158" i="12"/>
  <c r="BD164" i="12"/>
  <c r="BD235" i="12"/>
  <c r="BD253" i="12"/>
  <c r="BD339" i="12"/>
  <c r="BD347" i="12"/>
  <c r="BD270" i="12"/>
  <c r="BD302" i="12"/>
  <c r="BD227" i="12"/>
  <c r="BD312" i="12"/>
  <c r="BD303" i="12"/>
  <c r="BD268" i="12"/>
  <c r="BD360" i="12"/>
  <c r="BD328" i="12"/>
  <c r="BD372" i="12"/>
  <c r="R344" i="12"/>
  <c r="R129" i="12"/>
  <c r="R143" i="12"/>
  <c r="R346" i="12"/>
  <c r="R30" i="12"/>
  <c r="R228" i="12"/>
  <c r="R178" i="12"/>
  <c r="BD168" i="12"/>
  <c r="R288" i="12"/>
  <c r="R19" i="12"/>
  <c r="R211" i="12"/>
  <c r="R301" i="12"/>
  <c r="R50" i="12"/>
  <c r="BD225" i="12"/>
  <c r="R97" i="12"/>
  <c r="R253" i="12"/>
  <c r="R367" i="12"/>
  <c r="R75" i="12"/>
  <c r="R64" i="12"/>
  <c r="R132" i="12"/>
  <c r="R175" i="12"/>
  <c r="R226" i="12"/>
  <c r="R194" i="12"/>
  <c r="R247" i="12"/>
  <c r="R268" i="12"/>
  <c r="R333" i="12"/>
  <c r="R241" i="12"/>
  <c r="R363" i="12"/>
  <c r="BD163" i="12"/>
  <c r="R205" i="12"/>
  <c r="R358" i="12"/>
  <c r="R93" i="12"/>
  <c r="R361" i="12"/>
  <c r="R343" i="12"/>
  <c r="BD94" i="12"/>
  <c r="R312" i="12"/>
  <c r="R350" i="12"/>
  <c r="BD51" i="12"/>
  <c r="R323" i="12"/>
  <c r="R292" i="12"/>
  <c r="R307" i="12"/>
  <c r="R364" i="12"/>
  <c r="BD101" i="12"/>
  <c r="R328" i="12"/>
  <c r="BD202" i="12"/>
  <c r="BD114" i="12"/>
  <c r="BD26" i="12"/>
  <c r="BD36" i="12"/>
  <c r="BD69" i="12"/>
  <c r="BD82" i="12"/>
  <c r="BD120" i="12"/>
  <c r="BD186" i="12"/>
  <c r="BD221" i="12"/>
  <c r="BD190" i="12"/>
  <c r="BD119" i="12"/>
  <c r="BD174" i="12"/>
  <c r="BD99" i="12"/>
  <c r="BD139" i="12"/>
  <c r="BD189" i="12"/>
  <c r="BD224" i="12"/>
  <c r="BD271" i="12"/>
  <c r="BD194" i="12"/>
  <c r="BD187" i="12"/>
  <c r="BD332" i="12"/>
  <c r="BD208" i="12"/>
  <c r="BD362" i="12"/>
  <c r="BD244" i="12"/>
  <c r="BD247" i="12"/>
  <c r="BD304" i="12"/>
  <c r="BD275" i="12"/>
  <c r="BD337" i="12"/>
  <c r="BD317" i="12"/>
  <c r="BD285" i="12"/>
  <c r="BD282" i="12"/>
  <c r="BD295" i="12"/>
  <c r="BD335" i="12"/>
  <c r="BD333" i="12"/>
  <c r="BD367" i="12"/>
  <c r="R21" i="12"/>
  <c r="R96" i="12"/>
  <c r="R24" i="12"/>
  <c r="R58" i="12"/>
  <c r="BD21" i="12"/>
  <c r="BD125" i="12"/>
  <c r="R254" i="12"/>
  <c r="R39" i="12"/>
  <c r="R173" i="12"/>
  <c r="BD145" i="12"/>
  <c r="R103" i="12"/>
  <c r="R245" i="12"/>
  <c r="R267" i="12"/>
  <c r="R351" i="12"/>
  <c r="R84" i="12"/>
  <c r="R102" i="12"/>
  <c r="R151" i="12"/>
  <c r="R197" i="12"/>
  <c r="R273" i="12"/>
  <c r="R264" i="12"/>
  <c r="R207" i="12"/>
  <c r="R313" i="12"/>
  <c r="R136" i="12"/>
  <c r="R148" i="12"/>
  <c r="R331" i="12"/>
  <c r="R289" i="12"/>
  <c r="BD43" i="12"/>
  <c r="R269" i="12"/>
  <c r="R337" i="12"/>
  <c r="R355" i="12"/>
  <c r="R322" i="12"/>
  <c r="BD40" i="12"/>
  <c r="R359" i="12"/>
  <c r="BD12" i="12"/>
  <c r="R316" i="12"/>
  <c r="R324" i="12"/>
  <c r="R339" i="12"/>
  <c r="BD129" i="12"/>
  <c r="BD277" i="12"/>
  <c r="BD161" i="12"/>
  <c r="BD13" i="12"/>
  <c r="BD70" i="12"/>
  <c r="BD97" i="12"/>
  <c r="BD23" i="12"/>
  <c r="BD27" i="12"/>
  <c r="BD59" i="12"/>
  <c r="BD178" i="12"/>
  <c r="BD107" i="12"/>
  <c r="BD251" i="12"/>
  <c r="BD90" i="12"/>
  <c r="BD111" i="12"/>
  <c r="BD132" i="12"/>
  <c r="BD159" i="12"/>
  <c r="BD74" i="12"/>
  <c r="BD96" i="12"/>
  <c r="BD116" i="12"/>
  <c r="BD148" i="12"/>
  <c r="BD209" i="12"/>
  <c r="BD236" i="12"/>
  <c r="BD319" i="12"/>
  <c r="BD204" i="12"/>
  <c r="BD205" i="12"/>
  <c r="BD256" i="12"/>
  <c r="BD308" i="12"/>
  <c r="BD237" i="12"/>
  <c r="BD334" i="12"/>
  <c r="BD341" i="12"/>
  <c r="BD267" i="12"/>
  <c r="BD298" i="12"/>
  <c r="BD316" i="12"/>
  <c r="BD363" i="12"/>
  <c r="BD306" i="12"/>
  <c r="BD361" i="12"/>
  <c r="BD351" i="12"/>
  <c r="BD266" i="12"/>
  <c r="BD369" i="12"/>
  <c r="R216" i="12"/>
  <c r="R38" i="12"/>
  <c r="R74" i="12"/>
  <c r="R36" i="12"/>
  <c r="R260" i="12"/>
  <c r="R130" i="12"/>
  <c r="R182" i="12"/>
  <c r="BD28" i="12"/>
  <c r="R77" i="12"/>
  <c r="R34" i="12"/>
  <c r="R138" i="12"/>
  <c r="R122" i="12"/>
  <c r="R242" i="12"/>
  <c r="R348" i="12"/>
  <c r="BD62" i="12"/>
  <c r="R370" i="12"/>
  <c r="R256" i="12"/>
  <c r="R294" i="12"/>
  <c r="BD50" i="12"/>
  <c r="R14" i="12"/>
  <c r="R18" i="12"/>
  <c r="R123" i="12"/>
  <c r="BD106" i="12"/>
  <c r="R52" i="12"/>
  <c r="R168" i="12"/>
  <c r="BD259" i="12"/>
  <c r="R60" i="12"/>
  <c r="R184" i="12"/>
  <c r="R66" i="12"/>
  <c r="R116" i="12"/>
  <c r="BD47" i="12"/>
  <c r="R183" i="12"/>
  <c r="R282" i="12"/>
  <c r="BD44" i="12"/>
  <c r="R144" i="12"/>
  <c r="R210" i="12"/>
  <c r="R227" i="12"/>
  <c r="BD72" i="12"/>
  <c r="R353" i="12"/>
  <c r="R314" i="12"/>
  <c r="R369" i="12"/>
  <c r="BD146" i="12"/>
  <c r="BD14" i="12"/>
  <c r="BD9" i="12"/>
  <c r="BD63" i="12"/>
  <c r="BD108" i="12"/>
  <c r="BD246" i="12"/>
  <c r="BD104" i="12"/>
  <c r="BD142" i="12"/>
  <c r="BD217" i="12"/>
  <c r="BD195" i="12"/>
  <c r="BD250" i="12"/>
  <c r="BD214" i="12"/>
  <c r="BD234" i="12"/>
  <c r="BD288" i="12"/>
  <c r="BD261" i="12"/>
  <c r="BD299" i="12"/>
  <c r="BD345" i="12"/>
  <c r="BD338" i="12"/>
  <c r="BD359" i="12"/>
  <c r="R71" i="12"/>
  <c r="R43" i="12"/>
  <c r="R114" i="12"/>
  <c r="R95" i="12"/>
  <c r="R170" i="12"/>
  <c r="R158" i="12"/>
  <c r="R68" i="12"/>
  <c r="R272" i="12"/>
  <c r="R153" i="12"/>
  <c r="R284" i="12"/>
  <c r="R213" i="12"/>
  <c r="R124" i="12"/>
  <c r="R262" i="12"/>
  <c r="R372" i="12"/>
  <c r="BD147" i="12"/>
  <c r="BD232" i="12"/>
  <c r="BD60" i="12"/>
  <c r="BD143" i="12"/>
  <c r="BD201" i="12"/>
  <c r="BD76" i="12"/>
  <c r="BD131" i="12"/>
  <c r="BD151" i="12"/>
  <c r="BD245" i="12"/>
  <c r="BD243" i="12"/>
  <c r="BD263" i="12"/>
  <c r="BD320" i="12"/>
  <c r="BD242" i="12"/>
  <c r="BD342" i="12"/>
  <c r="R45" i="12"/>
  <c r="R246" i="12"/>
  <c r="R251" i="12"/>
  <c r="R141" i="12"/>
  <c r="R76" i="12"/>
  <c r="R65" i="12"/>
  <c r="R193" i="12"/>
  <c r="R263" i="12"/>
  <c r="R162" i="12"/>
  <c r="R79" i="12"/>
  <c r="R134" i="12"/>
  <c r="R174" i="12"/>
  <c r="BD191" i="12"/>
  <c r="R146" i="12"/>
  <c r="R315" i="12"/>
  <c r="BD8" i="12"/>
  <c r="BD31" i="12"/>
  <c r="R349" i="12"/>
  <c r="BD75" i="12"/>
  <c r="BD135" i="12"/>
  <c r="BD324" i="12"/>
  <c r="BD258" i="12"/>
  <c r="BD283" i="12"/>
  <c r="BD336" i="12"/>
  <c r="BD292" i="12"/>
  <c r="BD355" i="12"/>
  <c r="BD349" i="12"/>
  <c r="R88" i="12"/>
  <c r="R297" i="12"/>
  <c r="R221" i="12"/>
  <c r="R20" i="12"/>
  <c r="R311" i="12"/>
  <c r="R347" i="12"/>
  <c r="R55" i="12"/>
  <c r="R120" i="12"/>
  <c r="R252" i="12"/>
  <c r="R309" i="12"/>
  <c r="R257" i="12"/>
  <c r="R166" i="12"/>
  <c r="R327" i="12"/>
  <c r="R306" i="12"/>
  <c r="R336" i="12"/>
  <c r="BD49" i="12"/>
  <c r="BD170" i="12"/>
  <c r="R365" i="12"/>
  <c r="BD37" i="12"/>
  <c r="BD177" i="12"/>
  <c r="BD38" i="12"/>
  <c r="BD52" i="12"/>
  <c r="BD93" i="12"/>
  <c r="BD169" i="12"/>
  <c r="BD240" i="12"/>
  <c r="BD181" i="12"/>
  <c r="BD121" i="12"/>
  <c r="BD314" i="12"/>
  <c r="BD318" i="12"/>
  <c r="BD321" i="12"/>
  <c r="BD280" i="12"/>
  <c r="BD329" i="12"/>
  <c r="BD213" i="12"/>
  <c r="BD313" i="12"/>
  <c r="BD279" i="12"/>
  <c r="BD370" i="12"/>
  <c r="BD366" i="12"/>
  <c r="R266" i="12"/>
  <c r="R131" i="12"/>
  <c r="R89" i="12"/>
  <c r="BD25" i="12"/>
  <c r="BD322" i="12"/>
  <c r="BD155" i="12"/>
  <c r="BD30" i="12"/>
  <c r="BD95" i="12"/>
  <c r="BD79" i="12"/>
  <c r="BD180" i="12"/>
  <c r="BD110" i="12"/>
  <c r="BD287" i="12"/>
  <c r="R54" i="12"/>
  <c r="BD200" i="12"/>
  <c r="R110" i="12"/>
  <c r="R255" i="12"/>
  <c r="R290" i="12"/>
  <c r="R249" i="12"/>
  <c r="R142" i="12"/>
  <c r="BD19" i="12"/>
  <c r="BD156" i="12"/>
  <c r="BD165" i="12"/>
  <c r="BD193" i="12"/>
  <c r="R250" i="12"/>
  <c r="R119" i="12"/>
  <c r="R33" i="12"/>
  <c r="R135" i="12"/>
  <c r="R299" i="12"/>
  <c r="R180" i="12"/>
  <c r="R128" i="12"/>
  <c r="R345" i="12"/>
  <c r="BD42" i="12"/>
  <c r="BD66" i="12"/>
  <c r="BD171" i="12"/>
  <c r="BD89" i="12"/>
  <c r="BD98" i="12"/>
  <c r="BD206" i="12"/>
  <c r="BD230" i="12"/>
  <c r="BD184" i="12"/>
  <c r="BD264" i="12"/>
  <c r="BD300" i="12"/>
  <c r="BD327" i="12"/>
  <c r="R115" i="12"/>
  <c r="R165" i="12"/>
  <c r="R270" i="12"/>
  <c r="R208" i="12"/>
  <c r="R330" i="12"/>
  <c r="R258" i="12"/>
  <c r="R335" i="12"/>
  <c r="BD53" i="12"/>
  <c r="BD233" i="12"/>
  <c r="BD100" i="12"/>
  <c r="BD122" i="12"/>
  <c r="BD199" i="12"/>
  <c r="BD248" i="12"/>
  <c r="BD326" i="12"/>
  <c r="BD340" i="12"/>
  <c r="BD71" i="12"/>
  <c r="R229" i="12"/>
  <c r="R198" i="12"/>
  <c r="R277" i="12"/>
  <c r="BD238" i="12"/>
  <c r="BD86" i="12"/>
  <c r="R278" i="12"/>
  <c r="R51" i="12"/>
  <c r="R240" i="12"/>
  <c r="R276" i="12"/>
  <c r="BD88" i="12"/>
  <c r="BD294" i="12"/>
  <c r="BD229" i="12"/>
  <c r="BD343" i="12"/>
  <c r="R27" i="12"/>
  <c r="R98" i="12"/>
  <c r="R287" i="12"/>
  <c r="BD128" i="12"/>
  <c r="BD176" i="12"/>
  <c r="BD219" i="12"/>
  <c r="BD269" i="12"/>
  <c r="BD350" i="12"/>
  <c r="R94" i="12"/>
  <c r="R234" i="12"/>
  <c r="R334" i="12"/>
  <c r="BD175" i="12"/>
  <c r="BD182" i="12"/>
  <c r="BD281" i="12"/>
  <c r="BD276" i="12"/>
  <c r="R29" i="12"/>
  <c r="R308" i="12"/>
  <c r="BD102" i="12"/>
  <c r="BD291" i="12"/>
  <c r="R186" i="12"/>
  <c r="BD118" i="12"/>
  <c r="R371" i="12"/>
  <c r="BD73" i="12"/>
  <c r="BD211" i="12"/>
  <c r="BD188" i="12"/>
  <c r="BD260" i="12"/>
  <c r="R26" i="12"/>
  <c r="R199" i="12"/>
  <c r="BD196" i="12"/>
  <c r="BD354" i="12"/>
  <c r="BD103" i="12"/>
  <c r="R225" i="12"/>
  <c r="BD32" i="12"/>
  <c r="BD222" i="12"/>
  <c r="R46" i="12"/>
  <c r="R357" i="12"/>
  <c r="BD207" i="12"/>
  <c r="BD35" i="12"/>
  <c r="R86" i="12"/>
  <c r="BD192" i="12"/>
  <c r="R318" i="12"/>
  <c r="R231" i="12"/>
  <c r="R113" i="12"/>
  <c r="R215" i="12"/>
  <c r="BD56" i="12"/>
  <c r="BD126" i="12"/>
  <c r="BD198" i="12"/>
  <c r="BD226" i="12"/>
  <c r="BD311" i="12"/>
  <c r="BD20" i="12"/>
  <c r="BD133" i="12"/>
  <c r="BD141" i="12"/>
  <c r="BD348" i="12"/>
  <c r="BD364" i="12"/>
  <c r="BD105" i="12"/>
  <c r="R176" i="12"/>
  <c r="R107" i="12"/>
  <c r="BD123" i="12"/>
  <c r="BD273" i="12"/>
  <c r="BI368" i="12"/>
  <c r="BI353" i="12"/>
  <c r="BI324" i="12"/>
  <c r="BI369" i="12"/>
  <c r="BI345" i="12"/>
  <c r="BI351" i="12"/>
  <c r="BI318" i="12"/>
  <c r="BI311" i="12"/>
  <c r="BI271" i="12"/>
  <c r="BI218" i="12"/>
  <c r="BI200" i="12"/>
  <c r="BI302" i="12"/>
  <c r="BI231" i="12"/>
  <c r="BI344" i="12"/>
  <c r="BI247" i="12"/>
  <c r="BI239" i="12"/>
  <c r="BI308" i="12"/>
  <c r="BI229" i="12"/>
  <c r="BI163" i="12"/>
  <c r="BI287" i="12"/>
  <c r="BI199" i="12"/>
  <c r="BI192" i="12"/>
  <c r="BI224" i="12"/>
  <c r="BI124" i="12"/>
  <c r="BI342" i="12"/>
  <c r="BI272" i="12"/>
  <c r="BI84" i="12"/>
  <c r="BI82" i="12"/>
  <c r="BI260" i="12"/>
  <c r="BI252" i="12"/>
  <c r="BI191" i="12"/>
  <c r="BI183" i="12"/>
  <c r="BI164" i="12"/>
  <c r="BI102" i="12"/>
  <c r="BI158" i="12"/>
  <c r="BI155" i="12"/>
  <c r="BI137" i="12"/>
  <c r="BI39" i="12"/>
  <c r="BI306" i="12"/>
  <c r="BI299" i="12"/>
  <c r="BI285" i="12"/>
  <c r="BI31" i="12"/>
  <c r="BI19" i="12"/>
  <c r="W369" i="12"/>
  <c r="W359" i="12"/>
  <c r="W323" i="12"/>
  <c r="BI42" i="12"/>
  <c r="BI34" i="12"/>
  <c r="BI26" i="12"/>
  <c r="BI166" i="12"/>
  <c r="BI143" i="12"/>
  <c r="BI58" i="12"/>
  <c r="BI156" i="12"/>
  <c r="BI71" i="12"/>
  <c r="BI50" i="12"/>
  <c r="W358" i="12"/>
  <c r="BI12" i="12"/>
  <c r="W288" i="12"/>
  <c r="W283" i="12"/>
  <c r="W271" i="12"/>
  <c r="BI18" i="12"/>
  <c r="BI16" i="12"/>
  <c r="W345" i="12"/>
  <c r="W329" i="12"/>
  <c r="W309" i="12"/>
  <c r="W302" i="12"/>
  <c r="W299" i="12"/>
  <c r="BI323" i="12"/>
  <c r="BI60" i="12"/>
  <c r="BI52" i="12"/>
  <c r="W307" i="12"/>
  <c r="W366" i="12"/>
  <c r="W361" i="12"/>
  <c r="W255" i="12"/>
  <c r="W249" i="12"/>
  <c r="BI44" i="12"/>
  <c r="W293" i="12"/>
  <c r="W221" i="12"/>
  <c r="W209" i="12"/>
  <c r="W196" i="12"/>
  <c r="W165" i="12"/>
  <c r="W328" i="12"/>
  <c r="W295" i="12"/>
  <c r="W246" i="12"/>
  <c r="W238" i="12"/>
  <c r="W222" i="12"/>
  <c r="W204" i="12"/>
  <c r="W197" i="12"/>
  <c r="BI119" i="12"/>
  <c r="W336" i="12"/>
  <c r="W320" i="12"/>
  <c r="W289" i="12"/>
  <c r="W279" i="12"/>
  <c r="W268" i="12"/>
  <c r="W262" i="12"/>
  <c r="W252" i="12"/>
  <c r="W247" i="12"/>
  <c r="W236" i="12"/>
  <c r="W233" i="12"/>
  <c r="W215" i="12"/>
  <c r="W187" i="12"/>
  <c r="BI66" i="12"/>
  <c r="W304" i="12"/>
  <c r="W240" i="12"/>
  <c r="W193" i="12"/>
  <c r="W173" i="12"/>
  <c r="W156" i="12"/>
  <c r="W151" i="12"/>
  <c r="W143" i="12"/>
  <c r="W105" i="12"/>
  <c r="W102" i="12"/>
  <c r="W97" i="12"/>
  <c r="W350" i="12"/>
  <c r="W265" i="12"/>
  <c r="W223" i="12"/>
  <c r="W148" i="12"/>
  <c r="W138" i="12"/>
  <c r="W137" i="12"/>
  <c r="W58" i="12"/>
  <c r="W54" i="12"/>
  <c r="W27" i="12"/>
  <c r="W10" i="12"/>
  <c r="W188" i="12"/>
  <c r="W172" i="12"/>
  <c r="W164" i="12"/>
  <c r="W159" i="12"/>
  <c r="W91" i="12"/>
  <c r="W72" i="12"/>
  <c r="W52" i="12"/>
  <c r="W43" i="12"/>
  <c r="BI215" i="12"/>
  <c r="W352" i="12"/>
  <c r="W338" i="12"/>
  <c r="W254" i="12"/>
  <c r="W157" i="12"/>
  <c r="W83" i="12"/>
  <c r="W263" i="12"/>
  <c r="W230" i="12"/>
  <c r="W213" i="12"/>
  <c r="W190" i="12"/>
  <c r="W180" i="12"/>
  <c r="W126" i="12"/>
  <c r="W113" i="12"/>
  <c r="W71" i="12"/>
  <c r="W61" i="12"/>
  <c r="W49" i="12"/>
  <c r="BI106" i="12"/>
  <c r="W270" i="12"/>
  <c r="W75" i="12"/>
  <c r="W62" i="12"/>
  <c r="W225" i="12"/>
  <c r="W86" i="12"/>
  <c r="W77" i="12"/>
  <c r="W67" i="12"/>
  <c r="W312" i="12"/>
  <c r="W298" i="12"/>
  <c r="W73" i="12"/>
  <c r="W203" i="12"/>
  <c r="W353" i="12"/>
  <c r="W318" i="12"/>
  <c r="W278" i="12"/>
  <c r="W205" i="12"/>
  <c r="W94" i="12"/>
  <c r="W93" i="12"/>
  <c r="W41" i="12"/>
  <c r="W301" i="12"/>
  <c r="W260" i="12"/>
  <c r="W206" i="12"/>
  <c r="W195" i="12"/>
  <c r="W140" i="12"/>
  <c r="W65" i="12"/>
  <c r="W51" i="12"/>
  <c r="W42" i="12"/>
  <c r="W21" i="12"/>
  <c r="W344" i="12"/>
  <c r="W44" i="12"/>
  <c r="W129" i="12"/>
  <c r="W80" i="12"/>
  <c r="W310" i="12"/>
  <c r="W89" i="12"/>
  <c r="W34" i="12"/>
  <c r="W128" i="12"/>
  <c r="W115" i="12"/>
  <c r="W370" i="12"/>
  <c r="W306" i="12"/>
  <c r="W155" i="12"/>
  <c r="W68" i="12"/>
  <c r="W87" i="12"/>
  <c r="W78" i="12"/>
  <c r="W169" i="12"/>
  <c r="W245" i="12"/>
  <c r="W276" i="12"/>
  <c r="W19" i="12"/>
  <c r="W40" i="12"/>
  <c r="W85" i="12"/>
  <c r="W104" i="12"/>
  <c r="W12" i="12"/>
  <c r="W211" i="12"/>
  <c r="W290" i="12"/>
  <c r="W186" i="12"/>
  <c r="W202" i="12"/>
  <c r="W259" i="12"/>
  <c r="W184" i="12"/>
  <c r="W273" i="12"/>
  <c r="W319" i="12"/>
  <c r="W337" i="12"/>
  <c r="W360" i="12"/>
  <c r="W317" i="12"/>
  <c r="W325" i="12"/>
  <c r="BI97" i="12"/>
  <c r="BI356" i="12"/>
  <c r="BI315" i="12"/>
  <c r="BI370" i="12"/>
  <c r="BI176" i="12"/>
  <c r="BI348" i="12"/>
  <c r="BI267" i="12"/>
  <c r="BI275" i="12"/>
  <c r="BI98" i="12"/>
  <c r="BI123" i="12"/>
  <c r="BI17" i="12"/>
  <c r="BI343" i="12"/>
  <c r="BI118" i="12"/>
  <c r="BI48" i="12"/>
  <c r="BI161" i="12"/>
  <c r="W28" i="12"/>
  <c r="W183" i="12"/>
  <c r="W316" i="12"/>
  <c r="W242" i="12"/>
  <c r="W59" i="12"/>
  <c r="W30" i="12"/>
  <c r="W108" i="12"/>
  <c r="W17" i="12"/>
  <c r="W47" i="12"/>
  <c r="W210" i="12"/>
  <c r="W20" i="12"/>
  <c r="W45" i="12"/>
  <c r="W153" i="12"/>
  <c r="W292" i="12"/>
  <c r="W282" i="12"/>
  <c r="W13" i="12"/>
  <c r="W88" i="12"/>
  <c r="W38" i="12"/>
  <c r="W269" i="12"/>
  <c r="W168" i="12"/>
  <c r="W189" i="12"/>
  <c r="W207" i="12"/>
  <c r="W171" i="12"/>
  <c r="W341" i="12"/>
  <c r="W132" i="12"/>
  <c r="W296" i="12"/>
  <c r="W342" i="12"/>
  <c r="W363" i="12"/>
  <c r="W332" i="12"/>
  <c r="W365" i="12"/>
  <c r="W266" i="12"/>
  <c r="W327" i="12"/>
  <c r="BI93" i="12"/>
  <c r="BI186" i="12"/>
  <c r="BI337" i="12"/>
  <c r="BI331" i="12"/>
  <c r="BI358" i="12"/>
  <c r="BI232" i="12"/>
  <c r="BI326" i="12"/>
  <c r="BI74" i="12"/>
  <c r="BI340" i="12"/>
  <c r="BI134" i="12"/>
  <c r="BI167" i="12"/>
  <c r="BI227" i="12"/>
  <c r="BI350" i="12"/>
  <c r="BI49" i="12"/>
  <c r="BI109" i="12"/>
  <c r="BI59" i="12"/>
  <c r="BI154" i="12"/>
  <c r="W142" i="12"/>
  <c r="W248" i="12"/>
  <c r="W219" i="12"/>
  <c r="W11" i="12"/>
  <c r="W64" i="12"/>
  <c r="W69" i="12"/>
  <c r="W131" i="12"/>
  <c r="W53" i="12"/>
  <c r="W227" i="12"/>
  <c r="W294" i="12"/>
  <c r="W25" i="12"/>
  <c r="W109" i="12"/>
  <c r="W18" i="12"/>
  <c r="W110" i="12"/>
  <c r="W274" i="12"/>
  <c r="W135" i="12"/>
  <c r="W286" i="12"/>
  <c r="W194" i="12"/>
  <c r="W218" i="12"/>
  <c r="W112" i="12"/>
  <c r="W214" i="12"/>
  <c r="W226" i="12"/>
  <c r="W297" i="12"/>
  <c r="W324" i="12"/>
  <c r="W343" i="12"/>
  <c r="BI116" i="12"/>
  <c r="W367" i="12"/>
  <c r="BI305" i="12"/>
  <c r="BI339" i="12"/>
  <c r="BI359" i="12"/>
  <c r="BI11" i="12"/>
  <c r="BI30" i="12"/>
  <c r="BI70" i="12"/>
  <c r="BI90" i="12"/>
  <c r="BI127" i="12"/>
  <c r="BI77" i="12"/>
  <c r="BI57" i="12"/>
  <c r="BI8" i="12"/>
  <c r="BI35" i="12"/>
  <c r="BI126" i="12"/>
  <c r="BI221" i="12"/>
  <c r="BI144" i="12"/>
  <c r="W160" i="12"/>
  <c r="W9" i="12"/>
  <c r="W55" i="12"/>
  <c r="W144" i="12"/>
  <c r="W198" i="12"/>
  <c r="W23" i="12"/>
  <c r="W24" i="12"/>
  <c r="W66" i="12"/>
  <c r="W35" i="12"/>
  <c r="W74" i="12"/>
  <c r="W127" i="12"/>
  <c r="W162" i="12"/>
  <c r="W281" i="12"/>
  <c r="W285" i="12"/>
  <c r="W235" i="12"/>
  <c r="W100" i="12"/>
  <c r="W125" i="12"/>
  <c r="W147" i="12"/>
  <c r="W280" i="12"/>
  <c r="W261" i="12"/>
  <c r="BI88" i="12"/>
  <c r="BI234" i="12"/>
  <c r="BI233" i="12"/>
  <c r="BI352" i="12"/>
  <c r="BI150" i="12"/>
  <c r="BI205" i="12"/>
  <c r="BI268" i="12"/>
  <c r="BI171" i="12"/>
  <c r="BI220" i="12"/>
  <c r="BI336" i="12"/>
  <c r="BI117" i="12"/>
  <c r="BI121" i="12"/>
  <c r="BI75" i="12"/>
  <c r="BI96" i="12"/>
  <c r="BI298" i="12"/>
  <c r="BI153" i="12"/>
  <c r="BI148" i="12"/>
  <c r="BI37" i="12"/>
  <c r="BI329" i="12"/>
  <c r="BI68" i="12"/>
  <c r="BI91" i="12"/>
  <c r="BI319" i="12"/>
  <c r="BI13" i="12"/>
  <c r="BI45" i="12"/>
  <c r="BI184" i="12"/>
  <c r="BI100" i="12"/>
  <c r="BI216" i="12"/>
  <c r="BI303" i="12"/>
  <c r="BI179" i="12"/>
  <c r="BI330" i="12"/>
  <c r="W79" i="12"/>
  <c r="W239" i="12"/>
  <c r="W57" i="12"/>
  <c r="W29" i="12"/>
  <c r="W199" i="12"/>
  <c r="W251" i="12"/>
  <c r="W167" i="12"/>
  <c r="W371" i="12"/>
  <c r="W175" i="12"/>
  <c r="W368" i="12"/>
  <c r="W335" i="12"/>
  <c r="W111" i="12"/>
  <c r="W32" i="12"/>
  <c r="W161" i="12"/>
  <c r="W81" i="12"/>
  <c r="W217" i="12"/>
  <c r="W229" i="12"/>
  <c r="W178" i="12"/>
  <c r="W123" i="12"/>
  <c r="BI293" i="12"/>
  <c r="BI289" i="12"/>
  <c r="BI259" i="12"/>
  <c r="BI86" i="12"/>
  <c r="BI51" i="12"/>
  <c r="BI135" i="12"/>
  <c r="BI196" i="12"/>
  <c r="BI280" i="12"/>
  <c r="BI241" i="12"/>
  <c r="BI80" i="12"/>
  <c r="BI38" i="12"/>
  <c r="BI110" i="12"/>
  <c r="BI204" i="12"/>
  <c r="BI173" i="12"/>
  <c r="BI248" i="12"/>
  <c r="BI334" i="12"/>
  <c r="BI145" i="12"/>
  <c r="BI170" i="12"/>
  <c r="BI213" i="12"/>
  <c r="BI304" i="12"/>
  <c r="BI297" i="12"/>
  <c r="BI295" i="12"/>
  <c r="W372" i="12"/>
  <c r="W121" i="12"/>
  <c r="BI133" i="12"/>
  <c r="BI198" i="12"/>
  <c r="BI282" i="12"/>
  <c r="BI165" i="12"/>
  <c r="BI313" i="12"/>
  <c r="W39" i="12"/>
  <c r="W124" i="12"/>
  <c r="W258" i="12"/>
  <c r="W117" i="12"/>
  <c r="W119" i="12"/>
  <c r="W179" i="12"/>
  <c r="W228" i="12"/>
  <c r="BI262" i="12"/>
  <c r="BI347" i="12"/>
  <c r="BI360" i="12"/>
  <c r="BI33" i="12"/>
  <c r="BI263" i="12"/>
  <c r="BI46" i="12"/>
  <c r="BI273" i="12"/>
  <c r="BI189" i="12"/>
  <c r="BI322" i="12"/>
  <c r="BI104" i="12"/>
  <c r="BI95" i="12"/>
  <c r="BI246" i="12"/>
  <c r="BI69" i="12"/>
  <c r="BI113" i="12"/>
  <c r="BI168" i="12"/>
  <c r="BI180" i="12"/>
  <c r="BI235" i="12"/>
  <c r="BI327" i="12"/>
  <c r="BI261" i="12"/>
  <c r="BI278" i="12"/>
  <c r="W84" i="12"/>
  <c r="W101" i="12"/>
  <c r="W208" i="12"/>
  <c r="W48" i="12"/>
  <c r="W177" i="12"/>
  <c r="W287" i="12"/>
  <c r="W231" i="12"/>
  <c r="W118" i="12"/>
  <c r="W163" i="12"/>
  <c r="W303" i="12"/>
  <c r="W139" i="12"/>
  <c r="W277" i="12"/>
  <c r="W326" i="12"/>
  <c r="W311" i="12"/>
  <c r="BI61" i="12"/>
  <c r="BI266" i="12"/>
  <c r="BI122" i="12"/>
  <c r="BI25" i="12"/>
  <c r="BI94" i="12"/>
  <c r="BI269" i="12"/>
  <c r="BI112" i="12"/>
  <c r="BI111" i="12"/>
  <c r="BI21" i="12"/>
  <c r="BI29" i="12"/>
  <c r="BI55" i="12"/>
  <c r="BI92" i="12"/>
  <c r="BI244" i="12"/>
  <c r="BI174" i="12"/>
  <c r="BI107" i="12"/>
  <c r="BI146" i="12"/>
  <c r="BI197" i="12"/>
  <c r="BI182" i="12"/>
  <c r="BI243" i="12"/>
  <c r="BI251" i="12"/>
  <c r="BI172" i="12"/>
  <c r="BI201" i="12"/>
  <c r="BI286" i="12"/>
  <c r="BI99" i="12"/>
  <c r="W82" i="12"/>
  <c r="W76" i="12"/>
  <c r="W234" i="12"/>
  <c r="W267" i="12"/>
  <c r="W36" i="12"/>
  <c r="W130" i="12"/>
  <c r="W99" i="12"/>
  <c r="W170" i="12"/>
  <c r="W244" i="12"/>
  <c r="BI130" i="12"/>
  <c r="BI178" i="12"/>
  <c r="BI301" i="12"/>
  <c r="BI321" i="12"/>
  <c r="BI9" i="12"/>
  <c r="BI138" i="12"/>
  <c r="BI28" i="12"/>
  <c r="BI366" i="12"/>
  <c r="BI139" i="12"/>
  <c r="BI64" i="12"/>
  <c r="BI22" i="12"/>
  <c r="BI142" i="12"/>
  <c r="BI226" i="12"/>
  <c r="BI72" i="12"/>
  <c r="BI181" i="12"/>
  <c r="BI73" i="12"/>
  <c r="BI245" i="12"/>
  <c r="BI203" i="12"/>
  <c r="BI129" i="12"/>
  <c r="BI236" i="12"/>
  <c r="BI296" i="12"/>
  <c r="BI249" i="12"/>
  <c r="BI169" i="12"/>
  <c r="BI281" i="12"/>
  <c r="BI265" i="12"/>
  <c r="W216" i="12"/>
  <c r="W26" i="12"/>
  <c r="W70" i="12"/>
  <c r="W33" i="12"/>
  <c r="W291" i="12"/>
  <c r="BI24" i="12"/>
  <c r="BI210" i="12"/>
  <c r="BI40" i="12"/>
  <c r="BI242" i="12"/>
  <c r="BI328" i="12"/>
  <c r="BI206" i="12"/>
  <c r="BI177" i="12"/>
  <c r="BI222" i="12"/>
  <c r="W107" i="12"/>
  <c r="W46" i="12"/>
  <c r="W14" i="12"/>
  <c r="W120" i="12"/>
  <c r="W356" i="12"/>
  <c r="W141" i="12"/>
  <c r="W103" i="12"/>
  <c r="W133" i="12"/>
  <c r="W284" i="12"/>
  <c r="W331" i="12"/>
  <c r="W321" i="12"/>
  <c r="W96" i="12"/>
  <c r="W181" i="12"/>
  <c r="W145" i="12"/>
  <c r="W243" i="12"/>
  <c r="W333" i="12"/>
  <c r="W348" i="12"/>
  <c r="W250" i="12"/>
  <c r="BI147" i="12"/>
  <c r="BI219" i="12"/>
  <c r="BI240" i="12"/>
  <c r="BI43" i="12"/>
  <c r="BI62" i="12"/>
  <c r="BI103" i="12"/>
  <c r="BI83" i="12"/>
  <c r="BI335" i="12"/>
  <c r="BI105" i="12"/>
  <c r="BI132" i="12"/>
  <c r="BI250" i="12"/>
  <c r="BI253" i="12"/>
  <c r="BI256" i="12"/>
  <c r="W92" i="12"/>
  <c r="W334" i="12"/>
  <c r="W116" i="12"/>
  <c r="W8" i="12"/>
  <c r="W134" i="12"/>
  <c r="W347" i="12"/>
  <c r="W257" i="12"/>
  <c r="BI140" i="12"/>
  <c r="BI276" i="12"/>
  <c r="BI309" i="12"/>
  <c r="BI14" i="12"/>
  <c r="BI284" i="12"/>
  <c r="BI367" i="12"/>
  <c r="BI228" i="12"/>
  <c r="W63" i="12"/>
  <c r="W50" i="12"/>
  <c r="W275" i="12"/>
  <c r="BI81" i="12"/>
  <c r="BI274" i="12"/>
  <c r="BI47" i="12"/>
  <c r="BI194" i="12"/>
  <c r="BI41" i="12"/>
  <c r="BI310" i="12"/>
  <c r="BI65" i="12"/>
  <c r="BI207" i="12"/>
  <c r="BI355" i="12"/>
  <c r="BI195" i="12"/>
  <c r="BI294" i="12"/>
  <c r="W315" i="12"/>
  <c r="W313" i="12"/>
  <c r="BI131" i="12"/>
  <c r="W37" i="12"/>
  <c r="BI56" i="12"/>
  <c r="W237" i="12"/>
  <c r="W95" i="12"/>
  <c r="BI364" i="12"/>
  <c r="BI108" i="12"/>
  <c r="BI159" i="12"/>
  <c r="BI101" i="12"/>
  <c r="BI188" i="12"/>
  <c r="BI114" i="12"/>
  <c r="BI187" i="12"/>
  <c r="BI209" i="12"/>
  <c r="BI277" i="12"/>
  <c r="W154" i="12"/>
  <c r="W146" i="12"/>
  <c r="BI32" i="12"/>
  <c r="W212" i="12"/>
  <c r="BI372" i="12"/>
  <c r="BI63" i="12"/>
  <c r="BI136" i="12"/>
  <c r="BI10" i="12"/>
  <c r="BI54" i="12"/>
  <c r="BI202" i="12"/>
  <c r="BI255" i="12"/>
  <c r="W339" i="12"/>
  <c r="BI338" i="12"/>
  <c r="BI230" i="12"/>
  <c r="BI357" i="12"/>
  <c r="BI365" i="12"/>
  <c r="BI212" i="12"/>
  <c r="BI23" i="12"/>
  <c r="BI79" i="12"/>
  <c r="BI264" i="12"/>
  <c r="BI223" i="12"/>
  <c r="W355" i="12"/>
  <c r="W31" i="12"/>
  <c r="BI332" i="12"/>
  <c r="BI225" i="12"/>
  <c r="W176" i="12"/>
  <c r="BI36" i="12"/>
  <c r="BI283" i="12"/>
  <c r="BI152" i="12"/>
  <c r="BI149" i="12"/>
  <c r="BI317" i="12"/>
  <c r="BI292" i="12"/>
  <c r="BI325" i="12"/>
  <c r="W56" i="12"/>
  <c r="W191" i="12"/>
  <c r="W346" i="12"/>
  <c r="W349" i="12"/>
  <c r="W150" i="12"/>
  <c r="W330" i="12"/>
  <c r="BI208" i="12"/>
  <c r="BI78" i="12"/>
  <c r="BI288" i="12"/>
  <c r="BI128" i="12"/>
  <c r="W201" i="12"/>
  <c r="W232" i="12"/>
  <c r="W256" i="12"/>
  <c r="BI76" i="12"/>
  <c r="BI346" i="12"/>
  <c r="BI53" i="12"/>
  <c r="BI211" i="12"/>
  <c r="BI361" i="12"/>
  <c r="BI175" i="12"/>
  <c r="BI316" i="12"/>
  <c r="BI290" i="12"/>
  <c r="BI291" i="12"/>
  <c r="W308" i="12"/>
  <c r="BI193" i="12"/>
  <c r="BI341" i="12"/>
  <c r="W340" i="12"/>
  <c r="W354" i="12"/>
  <c r="W362" i="12"/>
  <c r="W16" i="12"/>
  <c r="BI214" i="12"/>
  <c r="BI300" i="12"/>
  <c r="W264" i="12"/>
  <c r="W22" i="12"/>
  <c r="BI141" i="12"/>
  <c r="BI185" i="12"/>
  <c r="BI238" i="12"/>
  <c r="BI217" i="12"/>
  <c r="BI312" i="12"/>
  <c r="W185" i="12"/>
  <c r="BI115" i="12"/>
  <c r="BI120" i="12"/>
  <c r="BI89" i="12"/>
  <c r="BI87" i="12"/>
  <c r="BI279" i="12"/>
  <c r="BI307" i="12"/>
  <c r="BI258" i="12"/>
  <c r="BI157" i="12"/>
  <c r="BI270" i="12"/>
  <c r="BI257" i="12"/>
  <c r="BI354" i="12"/>
  <c r="W106" i="12"/>
  <c r="W60" i="12"/>
  <c r="W182" i="12"/>
  <c r="W158" i="12"/>
  <c r="BI320" i="12"/>
  <c r="BI333" i="12"/>
  <c r="W174" i="12"/>
  <c r="BI371" i="12"/>
  <c r="BI27" i="12"/>
  <c r="W166" i="12"/>
  <c r="W253" i="12"/>
  <c r="W224" i="12"/>
  <c r="W305" i="12"/>
  <c r="W272" i="12"/>
  <c r="W364" i="12"/>
  <c r="BI363" i="12"/>
  <c r="BI237" i="12"/>
  <c r="BI151" i="12"/>
  <c r="BI85" i="12"/>
  <c r="BI190" i="12"/>
  <c r="BI162" i="12"/>
  <c r="W241" i="12"/>
  <c r="BI362" i="12"/>
  <c r="W114" i="12"/>
  <c r="W90" i="12"/>
  <c r="W122" i="12"/>
  <c r="W314" i="12"/>
  <c r="W149" i="12"/>
  <c r="W220" i="12"/>
  <c r="W351" i="12"/>
  <c r="BI67" i="12"/>
  <c r="BI20" i="12"/>
  <c r="BI160" i="12"/>
  <c r="BI314" i="12"/>
  <c r="W152" i="12"/>
  <c r="BI125" i="12"/>
  <c r="BI254" i="12"/>
  <c r="BI349" i="12"/>
  <c r="W192" i="12"/>
  <c r="W200" i="12"/>
  <c r="W98" i="12"/>
  <c r="W322" i="12"/>
  <c r="W357" i="12"/>
  <c r="W300" i="12"/>
  <c r="W136" i="12"/>
  <c r="BH364" i="12"/>
  <c r="BH362" i="12"/>
  <c r="BH358" i="12"/>
  <c r="BH361" i="12"/>
  <c r="BH370" i="12"/>
  <c r="BH353" i="12"/>
  <c r="BH369" i="12"/>
  <c r="BH345" i="12"/>
  <c r="BH333" i="12"/>
  <c r="BH366" i="12"/>
  <c r="BH348" i="12"/>
  <c r="BH318" i="12"/>
  <c r="BH316" i="12"/>
  <c r="BH287" i="12"/>
  <c r="BH271" i="12"/>
  <c r="BH283" i="12"/>
  <c r="BH301" i="12"/>
  <c r="BH325" i="12"/>
  <c r="BH319" i="12"/>
  <c r="BH223" i="12"/>
  <c r="BH205" i="12"/>
  <c r="BH263" i="12"/>
  <c r="BH240" i="12"/>
  <c r="BH330" i="12"/>
  <c r="BH313" i="12"/>
  <c r="BH279" i="12"/>
  <c r="BH269" i="12"/>
  <c r="BH247" i="12"/>
  <c r="BH294" i="12"/>
  <c r="BH214" i="12"/>
  <c r="BH195" i="12"/>
  <c r="BH192" i="12"/>
  <c r="BH187" i="12"/>
  <c r="BH184" i="12"/>
  <c r="BH242" i="12"/>
  <c r="BH171" i="12"/>
  <c r="BH106" i="12"/>
  <c r="BH194" i="12"/>
  <c r="BH175" i="12"/>
  <c r="BH146" i="12"/>
  <c r="BH231" i="12"/>
  <c r="BH174" i="12"/>
  <c r="BH126" i="12"/>
  <c r="BH111" i="12"/>
  <c r="BH82" i="12"/>
  <c r="BH71" i="12"/>
  <c r="BH221" i="12"/>
  <c r="BH42" i="12"/>
  <c r="BH264" i="12"/>
  <c r="BH158" i="12"/>
  <c r="BH61" i="12"/>
  <c r="V356" i="12"/>
  <c r="BH114" i="12"/>
  <c r="BH53" i="12"/>
  <c r="BH37" i="12"/>
  <c r="BH216" i="12"/>
  <c r="BH159" i="12"/>
  <c r="BH154" i="12"/>
  <c r="BH17" i="12"/>
  <c r="V332" i="12"/>
  <c r="V348" i="12"/>
  <c r="BH222" i="12"/>
  <c r="BH69" i="12"/>
  <c r="BH12" i="12"/>
  <c r="BH10" i="12"/>
  <c r="V345" i="12"/>
  <c r="V329" i="12"/>
  <c r="V305" i="12"/>
  <c r="BH150" i="12"/>
  <c r="BH55" i="12"/>
  <c r="V308" i="12"/>
  <c r="V304" i="12"/>
  <c r="V287" i="12"/>
  <c r="V263" i="12"/>
  <c r="V363" i="12"/>
  <c r="V362" i="12"/>
  <c r="V306" i="12"/>
  <c r="V290" i="12"/>
  <c r="V266" i="12"/>
  <c r="V255" i="12"/>
  <c r="V226" i="12"/>
  <c r="V224" i="12"/>
  <c r="V186" i="12"/>
  <c r="V173" i="12"/>
  <c r="V132" i="12"/>
  <c r="V102" i="12"/>
  <c r="BH92" i="12"/>
  <c r="BH20" i="12"/>
  <c r="V292" i="12"/>
  <c r="V271" i="12"/>
  <c r="V258" i="12"/>
  <c r="V220" i="12"/>
  <c r="V207" i="12"/>
  <c r="V165" i="12"/>
  <c r="V176" i="12"/>
  <c r="V152" i="12"/>
  <c r="BH79" i="12"/>
  <c r="V333" i="12"/>
  <c r="V313" i="12"/>
  <c r="V288" i="12"/>
  <c r="V275" i="12"/>
  <c r="V250" i="12"/>
  <c r="V232" i="12"/>
  <c r="V228" i="12"/>
  <c r="V191" i="12"/>
  <c r="V162" i="12"/>
  <c r="V141" i="12"/>
  <c r="V138" i="12"/>
  <c r="V99" i="12"/>
  <c r="V113" i="12"/>
  <c r="V29" i="12"/>
  <c r="V273" i="12"/>
  <c r="V223" i="12"/>
  <c r="V208" i="12"/>
  <c r="V198" i="12"/>
  <c r="V160" i="12"/>
  <c r="V137" i="12"/>
  <c r="V81" i="12"/>
  <c r="V54" i="12"/>
  <c r="V18" i="12"/>
  <c r="V316" i="12"/>
  <c r="V149" i="12"/>
  <c r="V124" i="12"/>
  <c r="V116" i="12"/>
  <c r="V66" i="12"/>
  <c r="V64" i="12"/>
  <c r="BH183" i="12"/>
  <c r="V274" i="12"/>
  <c r="V239" i="12"/>
  <c r="V225" i="12"/>
  <c r="V168" i="12"/>
  <c r="V110" i="12"/>
  <c r="V78" i="12"/>
  <c r="V74" i="12"/>
  <c r="V35" i="12"/>
  <c r="V24" i="12"/>
  <c r="V21" i="12"/>
  <c r="V347" i="12"/>
  <c r="V289" i="12"/>
  <c r="V69" i="12"/>
  <c r="V291" i="12"/>
  <c r="V157" i="12"/>
  <c r="V142" i="12"/>
  <c r="V9" i="12"/>
  <c r="BH166" i="12"/>
  <c r="V281" i="12"/>
  <c r="V236" i="12"/>
  <c r="V234" i="12"/>
  <c r="V76" i="12"/>
  <c r="V215" i="12"/>
  <c r="V282" i="12"/>
  <c r="V247" i="12"/>
  <c r="V129" i="12"/>
  <c r="V89" i="12"/>
  <c r="V59" i="12"/>
  <c r="V47" i="12"/>
  <c r="V23" i="12"/>
  <c r="V14" i="12"/>
  <c r="V353" i="12"/>
  <c r="V279" i="12"/>
  <c r="V45" i="12"/>
  <c r="V121" i="12"/>
  <c r="V57" i="12"/>
  <c r="V48" i="12"/>
  <c r="V16" i="12"/>
  <c r="V300" i="12"/>
  <c r="V231" i="12"/>
  <c r="V338" i="12"/>
  <c r="V32" i="12"/>
  <c r="V189" i="12"/>
  <c r="BH74" i="12"/>
  <c r="V46" i="12"/>
  <c r="V26" i="12"/>
  <c r="V161" i="12"/>
  <c r="BH9" i="12"/>
  <c r="V183" i="12"/>
  <c r="BH299" i="12"/>
  <c r="V65" i="12"/>
  <c r="V177" i="12"/>
  <c r="V88" i="12"/>
  <c r="V109" i="12"/>
  <c r="V192" i="12"/>
  <c r="V357" i="12"/>
  <c r="V277" i="12"/>
  <c r="BH66" i="12"/>
  <c r="V80" i="12"/>
  <c r="V106" i="12"/>
  <c r="V268" i="12"/>
  <c r="V335" i="12"/>
  <c r="V320" i="12"/>
  <c r="BH70" i="12"/>
  <c r="V204" i="12"/>
  <c r="BH115" i="12"/>
  <c r="V125" i="12"/>
  <c r="V139" i="12"/>
  <c r="V151" i="12"/>
  <c r="V170" i="12"/>
  <c r="V293" i="12"/>
  <c r="V127" i="12"/>
  <c r="V206" i="12"/>
  <c r="V270" i="12"/>
  <c r="V322" i="12"/>
  <c r="BH33" i="12"/>
  <c r="V326" i="12"/>
  <c r="V302" i="12"/>
  <c r="BH160" i="12"/>
  <c r="V340" i="12"/>
  <c r="V370" i="12"/>
  <c r="BH52" i="12"/>
  <c r="BH99" i="12"/>
  <c r="BH51" i="12"/>
  <c r="V367" i="12"/>
  <c r="BH40" i="12"/>
  <c r="BH151" i="12"/>
  <c r="BH248" i="12"/>
  <c r="BH24" i="12"/>
  <c r="BH44" i="12"/>
  <c r="BH89" i="12"/>
  <c r="BH113" i="12"/>
  <c r="BH143" i="12"/>
  <c r="BH178" i="12"/>
  <c r="BH314" i="12"/>
  <c r="BH91" i="12"/>
  <c r="BH162" i="12"/>
  <c r="BH224" i="12"/>
  <c r="BH118" i="12"/>
  <c r="BH134" i="12"/>
  <c r="BH198" i="12"/>
  <c r="BH155" i="12"/>
  <c r="BH270" i="12"/>
  <c r="BH215" i="12"/>
  <c r="BH339" i="12"/>
  <c r="BH191" i="12"/>
  <c r="BH257" i="12"/>
  <c r="BH251" i="12"/>
  <c r="BH285" i="12"/>
  <c r="BH238" i="12"/>
  <c r="BH341" i="12"/>
  <c r="BH201" i="12"/>
  <c r="BH226" i="12"/>
  <c r="BH300" i="12"/>
  <c r="BH317" i="12"/>
  <c r="BH286" i="12"/>
  <c r="BH336" i="12"/>
  <c r="BH332" i="12"/>
  <c r="V108" i="12"/>
  <c r="V36" i="12"/>
  <c r="V174" i="12"/>
  <c r="V241" i="12"/>
  <c r="BH241" i="12"/>
  <c r="V91" i="12"/>
  <c r="V11" i="12"/>
  <c r="V67" i="12"/>
  <c r="V111" i="12"/>
  <c r="V117" i="12"/>
  <c r="V203" i="12"/>
  <c r="V105" i="12"/>
  <c r="V284" i="12"/>
  <c r="V323" i="12"/>
  <c r="V63" i="12"/>
  <c r="V245" i="12"/>
  <c r="V267" i="12"/>
  <c r="V178" i="12"/>
  <c r="V216" i="12"/>
  <c r="V211" i="12"/>
  <c r="V237" i="12"/>
  <c r="V339" i="12"/>
  <c r="BH34" i="12"/>
  <c r="BH48" i="12"/>
  <c r="V327" i="12"/>
  <c r="V342" i="12"/>
  <c r="BH8" i="12"/>
  <c r="BH56" i="12"/>
  <c r="BH181" i="12"/>
  <c r="BH58" i="12"/>
  <c r="BH105" i="12"/>
  <c r="BH47" i="12"/>
  <c r="BH101" i="12"/>
  <c r="BH186" i="12"/>
  <c r="BH137" i="12"/>
  <c r="BH199" i="12"/>
  <c r="BH220" i="12"/>
  <c r="BH278" i="12"/>
  <c r="BH320" i="12"/>
  <c r="BH252" i="12"/>
  <c r="BH176" i="12"/>
  <c r="BH197" i="12"/>
  <c r="BH260" i="12"/>
  <c r="BH352" i="12"/>
  <c r="BH276" i="12"/>
  <c r="BH253" i="12"/>
  <c r="BH273" i="12"/>
  <c r="BH311" i="12"/>
  <c r="BH342" i="12"/>
  <c r="BH289" i="12"/>
  <c r="BH321" i="12"/>
  <c r="BH340" i="12"/>
  <c r="BH360" i="12"/>
  <c r="BH363" i="12"/>
  <c r="V60" i="12"/>
  <c r="V242" i="12"/>
  <c r="V72" i="12"/>
  <c r="V51" i="12"/>
  <c r="V200" i="12"/>
  <c r="V31" i="12"/>
  <c r="V94" i="12"/>
  <c r="V172" i="12"/>
  <c r="V103" i="12"/>
  <c r="V30" i="12"/>
  <c r="V82" i="12"/>
  <c r="V115" i="12"/>
  <c r="V155" i="12"/>
  <c r="V257" i="12"/>
  <c r="V118" i="12"/>
  <c r="V213" i="12"/>
  <c r="V128" i="12"/>
  <c r="V166" i="12"/>
  <c r="V285" i="12"/>
  <c r="V328" i="12"/>
  <c r="V217" i="12"/>
  <c r="V179" i="12"/>
  <c r="V209" i="12"/>
  <c r="V295" i="12"/>
  <c r="V143" i="12"/>
  <c r="V156" i="12"/>
  <c r="V175" i="12"/>
  <c r="V240" i="12"/>
  <c r="V135" i="12"/>
  <c r="V164" i="12"/>
  <c r="V193" i="12"/>
  <c r="BH161" i="12"/>
  <c r="V286" i="12"/>
  <c r="V310" i="12"/>
  <c r="BH152" i="12"/>
  <c r="BH22" i="12"/>
  <c r="BH185" i="12"/>
  <c r="BH36" i="12"/>
  <c r="BH182" i="12"/>
  <c r="BH121" i="12"/>
  <c r="V372" i="12"/>
  <c r="BH28" i="12"/>
  <c r="BH77" i="12"/>
  <c r="BH102" i="12"/>
  <c r="BH133" i="12"/>
  <c r="BH212" i="12"/>
  <c r="BH98" i="12"/>
  <c r="BH135" i="12"/>
  <c r="BH350" i="12"/>
  <c r="BH93" i="12"/>
  <c r="BH120" i="12"/>
  <c r="BH153" i="12"/>
  <c r="BH72" i="12"/>
  <c r="BH140" i="12"/>
  <c r="BH81" i="12"/>
  <c r="BH172" i="12"/>
  <c r="BH208" i="12"/>
  <c r="BH129" i="12"/>
  <c r="BH225" i="12"/>
  <c r="BH282" i="12"/>
  <c r="BH265" i="12"/>
  <c r="BH277" i="12"/>
  <c r="BH274" i="12"/>
  <c r="BH228" i="12"/>
  <c r="BH256" i="12"/>
  <c r="BH306" i="12"/>
  <c r="BH288" i="12"/>
  <c r="BH338" i="12"/>
  <c r="BH272" i="12"/>
  <c r="BH367" i="12"/>
  <c r="BH371" i="12"/>
  <c r="V150" i="12"/>
  <c r="V97" i="12"/>
  <c r="V62" i="12"/>
  <c r="V159" i="12"/>
  <c r="V44" i="12"/>
  <c r="V53" i="12"/>
  <c r="V87" i="12"/>
  <c r="V126" i="12"/>
  <c r="V17" i="12"/>
  <c r="V42" i="12"/>
  <c r="BH38" i="12"/>
  <c r="V43" i="12"/>
  <c r="V85" i="12"/>
  <c r="V167" i="12"/>
  <c r="V190" i="12"/>
  <c r="V38" i="12"/>
  <c r="V61" i="12"/>
  <c r="V119" i="12"/>
  <c r="V307" i="12"/>
  <c r="V49" i="12"/>
  <c r="V120" i="12"/>
  <c r="V153" i="12"/>
  <c r="V331" i="12"/>
  <c r="V92" i="12"/>
  <c r="V256" i="12"/>
  <c r="BH64" i="12"/>
  <c r="V134" i="12"/>
  <c r="V154" i="12"/>
  <c r="V202" i="12"/>
  <c r="V218" i="12"/>
  <c r="V238" i="12"/>
  <c r="V259" i="12"/>
  <c r="V123" i="12"/>
  <c r="V184" i="12"/>
  <c r="V214" i="12"/>
  <c r="V253" i="12"/>
  <c r="BH180" i="12"/>
  <c r="V181" i="12"/>
  <c r="V221" i="12"/>
  <c r="V318" i="12"/>
  <c r="BH139" i="12"/>
  <c r="V343" i="12"/>
  <c r="V365" i="12"/>
  <c r="V317" i="12"/>
  <c r="BH157" i="12"/>
  <c r="V301" i="12"/>
  <c r="V352" i="12"/>
  <c r="V351" i="12"/>
  <c r="BH25" i="12"/>
  <c r="BH62" i="12"/>
  <c r="BH31" i="12"/>
  <c r="BH46" i="12"/>
  <c r="BH39" i="12"/>
  <c r="BH218" i="12"/>
  <c r="BH173" i="12"/>
  <c r="BH76" i="12"/>
  <c r="BH95" i="12"/>
  <c r="BH110" i="12"/>
  <c r="BH131" i="12"/>
  <c r="BH213" i="12"/>
  <c r="BH80" i="12"/>
  <c r="BH123" i="12"/>
  <c r="BH315" i="12"/>
  <c r="BH261" i="12"/>
  <c r="BH244" i="12"/>
  <c r="BH302" i="12"/>
  <c r="BH188" i="12"/>
  <c r="BH255" i="12"/>
  <c r="BH250" i="12"/>
  <c r="BH284" i="12"/>
  <c r="BH219" i="12"/>
  <c r="BH328" i="12"/>
  <c r="BH280" i="12"/>
  <c r="BH357" i="12"/>
  <c r="BH329" i="12"/>
  <c r="BH354" i="12"/>
  <c r="BH368" i="12"/>
  <c r="V122" i="12"/>
  <c r="V185" i="12"/>
  <c r="V354" i="12"/>
  <c r="V188" i="12"/>
  <c r="V130" i="12"/>
  <c r="V41" i="12"/>
  <c r="V210" i="12"/>
  <c r="V37" i="12"/>
  <c r="V148" i="12"/>
  <c r="V195" i="12"/>
  <c r="V25" i="12"/>
  <c r="V261" i="12"/>
  <c r="V294" i="12"/>
  <c r="BH108" i="12"/>
  <c r="V280" i="12"/>
  <c r="BH14" i="12"/>
  <c r="V278" i="12"/>
  <c r="V312" i="12"/>
  <c r="BH130" i="12"/>
  <c r="V344" i="12"/>
  <c r="V68" i="12"/>
  <c r="V95" i="12"/>
  <c r="V212" i="12"/>
  <c r="V55" i="12"/>
  <c r="BH310" i="12"/>
  <c r="V90" i="12"/>
  <c r="V10" i="12"/>
  <c r="V303" i="12"/>
  <c r="V20" i="12"/>
  <c r="V205" i="12"/>
  <c r="V269" i="12"/>
  <c r="V368" i="12"/>
  <c r="V350" i="12"/>
  <c r="V336" i="12"/>
  <c r="BH59" i="12"/>
  <c r="BH119" i="12"/>
  <c r="V325" i="12"/>
  <c r="BH73" i="12"/>
  <c r="BH75" i="12"/>
  <c r="BH128" i="12"/>
  <c r="BH203" i="12"/>
  <c r="BH103" i="12"/>
  <c r="BH200" i="12"/>
  <c r="BH259" i="12"/>
  <c r="BH312" i="12"/>
  <c r="BH239" i="12"/>
  <c r="BH355" i="12"/>
  <c r="BH343" i="12"/>
  <c r="BH156" i="12"/>
  <c r="V73" i="12"/>
  <c r="V136" i="12"/>
  <c r="V283" i="12"/>
  <c r="V50" i="12"/>
  <c r="V33" i="12"/>
  <c r="V52" i="12"/>
  <c r="V169" i="12"/>
  <c r="V230" i="12"/>
  <c r="V12" i="12"/>
  <c r="V194" i="12"/>
  <c r="V227" i="12"/>
  <c r="BH60" i="12"/>
  <c r="V219" i="12"/>
  <c r="BH49" i="12"/>
  <c r="V235" i="12"/>
  <c r="V145" i="12"/>
  <c r="BH11" i="12"/>
  <c r="BH96" i="12"/>
  <c r="V315" i="12"/>
  <c r="V355" i="12"/>
  <c r="V272" i="12"/>
  <c r="BH29" i="12"/>
  <c r="BH125" i="12"/>
  <c r="BH43" i="12"/>
  <c r="BH141" i="12"/>
  <c r="BH127" i="12"/>
  <c r="V330" i="12"/>
  <c r="BH116" i="12"/>
  <c r="BH23" i="12"/>
  <c r="BH303" i="12"/>
  <c r="BH109" i="12"/>
  <c r="BH144" i="12"/>
  <c r="BH142" i="12"/>
  <c r="BH281" i="12"/>
  <c r="BH217" i="12"/>
  <c r="BH170" i="12"/>
  <c r="BH304" i="12"/>
  <c r="BH356" i="12"/>
  <c r="BH293" i="12"/>
  <c r="BH346" i="12"/>
  <c r="BH337" i="12"/>
  <c r="V298" i="12"/>
  <c r="V22" i="12"/>
  <c r="V222" i="12"/>
  <c r="V101" i="12"/>
  <c r="V40" i="12"/>
  <c r="V98" i="12"/>
  <c r="V324" i="12"/>
  <c r="V27" i="12"/>
  <c r="V71" i="12"/>
  <c r="V276" i="12"/>
  <c r="V197" i="12"/>
  <c r="V182" i="12"/>
  <c r="V264" i="12"/>
  <c r="BH13" i="12"/>
  <c r="BH112" i="12"/>
  <c r="V360" i="12"/>
  <c r="BH189" i="12"/>
  <c r="BH210" i="12"/>
  <c r="BH21" i="12"/>
  <c r="BH262" i="12"/>
  <c r="BH149" i="12"/>
  <c r="BH65" i="12"/>
  <c r="BH138" i="12"/>
  <c r="BH107" i="12"/>
  <c r="BH207" i="12"/>
  <c r="BH78" i="12"/>
  <c r="BH147" i="12"/>
  <c r="BH145" i="12"/>
  <c r="BH206" i="12"/>
  <c r="BH202" i="12"/>
  <c r="BH204" i="12"/>
  <c r="BH258" i="12"/>
  <c r="BH243" i="12"/>
  <c r="BH349" i="12"/>
  <c r="BH351" i="12"/>
  <c r="V28" i="12"/>
  <c r="V309" i="12"/>
  <c r="V39" i="12"/>
  <c r="V58" i="12"/>
  <c r="V19" i="12"/>
  <c r="V140" i="12"/>
  <c r="V371" i="12"/>
  <c r="V243" i="12"/>
  <c r="V251" i="12"/>
  <c r="BH57" i="12"/>
  <c r="BH54" i="12"/>
  <c r="V311" i="12"/>
  <c r="V296" i="12"/>
  <c r="V349" i="12"/>
  <c r="BH132" i="12"/>
  <c r="V334" i="12"/>
  <c r="BH27" i="12"/>
  <c r="V358" i="12"/>
  <c r="BH100" i="12"/>
  <c r="BH169" i="12"/>
  <c r="BH209" i="12"/>
  <c r="BH94" i="12"/>
  <c r="BH237" i="12"/>
  <c r="BH196" i="12"/>
  <c r="BH236" i="12"/>
  <c r="BH291" i="12"/>
  <c r="BH266" i="12"/>
  <c r="BH305" i="12"/>
  <c r="BH347" i="12"/>
  <c r="BH322" i="12"/>
  <c r="BH331" i="12"/>
  <c r="BH326" i="12"/>
  <c r="BH359" i="12"/>
  <c r="BH245" i="12"/>
  <c r="V107" i="12"/>
  <c r="V146" i="12"/>
  <c r="V233" i="12"/>
  <c r="V246" i="12"/>
  <c r="BH18" i="12"/>
  <c r="V319" i="12"/>
  <c r="BH85" i="12"/>
  <c r="V75" i="12"/>
  <c r="V79" i="12"/>
  <c r="V70" i="12"/>
  <c r="V112" i="12"/>
  <c r="V299" i="12"/>
  <c r="V364" i="12"/>
  <c r="V93" i="12"/>
  <c r="V171" i="12"/>
  <c r="BH30" i="12"/>
  <c r="V346" i="12"/>
  <c r="V249" i="12"/>
  <c r="V341" i="12"/>
  <c r="BH41" i="12"/>
  <c r="BH35" i="12"/>
  <c r="BH32" i="12"/>
  <c r="V83" i="12"/>
  <c r="V77" i="12"/>
  <c r="V187" i="12"/>
  <c r="V104" i="12"/>
  <c r="V262" i="12"/>
  <c r="V8" i="12"/>
  <c r="V196" i="12"/>
  <c r="V314" i="12"/>
  <c r="BH295" i="12"/>
  <c r="BH177" i="12"/>
  <c r="BH167" i="12"/>
  <c r="BH117" i="12"/>
  <c r="BH193" i="12"/>
  <c r="BH268" i="12"/>
  <c r="BH308" i="12"/>
  <c r="BH232" i="12"/>
  <c r="BH290" i="12"/>
  <c r="BH365" i="12"/>
  <c r="V84" i="12"/>
  <c r="V144" i="12"/>
  <c r="V133" i="12"/>
  <c r="V260" i="12"/>
  <c r="BH249" i="12"/>
  <c r="BH63" i="12"/>
  <c r="V366" i="12"/>
  <c r="V321" i="12"/>
  <c r="BH97" i="12"/>
  <c r="BH190" i="12"/>
  <c r="BH211" i="12"/>
  <c r="BH296" i="12"/>
  <c r="BH334" i="12"/>
  <c r="V163" i="12"/>
  <c r="V369" i="12"/>
  <c r="V147" i="12"/>
  <c r="BH16" i="12"/>
  <c r="BH19" i="12"/>
  <c r="BH86" i="12"/>
  <c r="BH122" i="12"/>
  <c r="BH163" i="12"/>
  <c r="BH246" i="12"/>
  <c r="BH292" i="12"/>
  <c r="V158" i="12"/>
  <c r="V359" i="12"/>
  <c r="BH87" i="12"/>
  <c r="BH168" i="12"/>
  <c r="BH297" i="12"/>
  <c r="BH307" i="12"/>
  <c r="BH298" i="12"/>
  <c r="V86" i="12"/>
  <c r="V13" i="12"/>
  <c r="V56" i="12"/>
  <c r="V248" i="12"/>
  <c r="BH26" i="12"/>
  <c r="V361" i="12"/>
  <c r="BH88" i="12"/>
  <c r="BH165" i="12"/>
  <c r="V131" i="12"/>
  <c r="V252" i="12"/>
  <c r="V201" i="12"/>
  <c r="BH84" i="12"/>
  <c r="BH335" i="12"/>
  <c r="BH124" i="12"/>
  <c r="BH254" i="12"/>
  <c r="V34" i="12"/>
  <c r="V254" i="12"/>
  <c r="BH267" i="12"/>
  <c r="V244" i="12"/>
  <c r="V297" i="12"/>
  <c r="BH164" i="12"/>
  <c r="BH68" i="12"/>
  <c r="BH83" i="12"/>
  <c r="BH234" i="12"/>
  <c r="BH235" i="12"/>
  <c r="V265" i="12"/>
  <c r="V180" i="12"/>
  <c r="BH90" i="12"/>
  <c r="BH230" i="12"/>
  <c r="BH179" i="12"/>
  <c r="BH344" i="12"/>
  <c r="BH324" i="12"/>
  <c r="V114" i="12"/>
  <c r="BH104" i="12"/>
  <c r="BH229" i="12"/>
  <c r="BH309" i="12"/>
  <c r="V96" i="12"/>
  <c r="V337" i="12"/>
  <c r="BH50" i="12"/>
  <c r="BH323" i="12"/>
  <c r="V229" i="12"/>
  <c r="BH67" i="12"/>
  <c r="V100" i="12"/>
  <c r="BH227" i="12"/>
  <c r="BH372" i="12"/>
  <c r="BH327" i="12"/>
  <c r="BH233" i="12"/>
  <c r="BH148" i="12"/>
  <c r="V199" i="12"/>
  <c r="BH45" i="12"/>
  <c r="BH275" i="12"/>
  <c r="BH136" i="12"/>
  <c r="B159" i="12"/>
  <c r="H160" i="1" s="1"/>
  <c r="B176" i="12"/>
  <c r="H177" i="1" s="1"/>
  <c r="B113" i="12"/>
  <c r="H114" i="1" s="1"/>
  <c r="B124" i="12"/>
  <c r="H125" i="1" s="1"/>
  <c r="B29" i="12"/>
  <c r="H30" i="1" s="1"/>
  <c r="B126" i="12"/>
  <c r="H127" i="1" s="1"/>
  <c r="B313" i="12"/>
  <c r="H314" i="1" s="1"/>
  <c r="B67" i="12"/>
  <c r="H68" i="1" s="1"/>
  <c r="B120" i="12"/>
  <c r="H121" i="1" s="1"/>
  <c r="B73" i="12"/>
  <c r="H74" i="1" s="1"/>
  <c r="B35" i="12"/>
  <c r="H36" i="1" s="1"/>
  <c r="B302" i="12"/>
  <c r="H303" i="1" s="1"/>
  <c r="B107" i="12"/>
  <c r="H108" i="1" s="1"/>
  <c r="B325" i="12"/>
  <c r="H326" i="1" s="1"/>
  <c r="B163" i="12"/>
  <c r="H164" i="1" s="1"/>
  <c r="B306" i="12"/>
  <c r="H307" i="1" s="1"/>
  <c r="B214" i="12"/>
  <c r="H215" i="1" s="1"/>
  <c r="B55" i="12"/>
  <c r="H56" i="1" s="1"/>
  <c r="B248" i="12"/>
  <c r="H249" i="1" s="1"/>
  <c r="B53" i="12"/>
  <c r="H54" i="1" s="1"/>
  <c r="B129" i="12"/>
  <c r="H130" i="1" s="1"/>
  <c r="B11" i="12"/>
  <c r="B174" i="12"/>
  <c r="H175" i="1" s="1"/>
  <c r="B123" i="12"/>
  <c r="H124" i="1" s="1"/>
  <c r="B312" i="12"/>
  <c r="B225" i="12"/>
  <c r="H226" i="1" s="1"/>
  <c r="B300" i="12"/>
  <c r="H301" i="1" s="1"/>
  <c r="B275" i="12"/>
  <c r="H276" i="1" s="1"/>
  <c r="B219" i="12"/>
  <c r="H220" i="1" s="1"/>
  <c r="B130" i="12"/>
  <c r="H131" i="1" s="1"/>
  <c r="B170" i="12"/>
  <c r="H171" i="1" s="1"/>
  <c r="B204" i="12"/>
  <c r="H205" i="1" s="1"/>
  <c r="B354" i="12"/>
  <c r="H355" i="1" s="1"/>
  <c r="B346" i="12"/>
  <c r="H347" i="1" s="1"/>
  <c r="B211" i="12"/>
  <c r="H212" i="1" s="1"/>
  <c r="B32" i="12"/>
  <c r="H33" i="1" s="1"/>
  <c r="B228" i="12"/>
  <c r="H229" i="1" s="1"/>
  <c r="B220" i="12"/>
  <c r="H221" i="1" s="1"/>
  <c r="B61" i="12"/>
  <c r="H62" i="1" s="1"/>
  <c r="B284" i="12"/>
  <c r="H285" i="1" s="1"/>
  <c r="B264" i="12"/>
  <c r="H265" i="1" s="1"/>
  <c r="B64" i="12"/>
  <c r="H65" i="1" s="1"/>
  <c r="B27" i="12"/>
  <c r="H28" i="1" s="1"/>
  <c r="B169" i="12"/>
  <c r="H170" i="1" s="1"/>
  <c r="B62" i="12"/>
  <c r="H63" i="1" s="1"/>
  <c r="B57" i="12"/>
  <c r="H58" i="1" s="1"/>
  <c r="H9" i="1"/>
  <c r="B193" i="12"/>
  <c r="H194" i="1" s="1"/>
  <c r="B12" i="12"/>
  <c r="H13" i="1" s="1"/>
  <c r="B259" i="12"/>
  <c r="H260" i="1" s="1"/>
  <c r="B344" i="12"/>
  <c r="H345" i="1" s="1"/>
  <c r="B38" i="12"/>
  <c r="H39" i="1" s="1"/>
  <c r="B167" i="12"/>
  <c r="H168" i="1" s="1"/>
  <c r="B65" i="12"/>
  <c r="H66" i="1" s="1"/>
  <c r="B146" i="12"/>
  <c r="H147" i="1" s="1"/>
  <c r="B198" i="12"/>
  <c r="H199" i="1" s="1"/>
  <c r="B350" i="12"/>
  <c r="H351" i="1" s="1"/>
  <c r="B355" i="12"/>
  <c r="H356" i="1" s="1"/>
  <c r="B372" i="12"/>
  <c r="H373" i="1" s="1"/>
  <c r="B83" i="12"/>
  <c r="H84" i="1" s="1"/>
  <c r="B232" i="12"/>
  <c r="H233" i="1" s="1"/>
  <c r="B203" i="12"/>
  <c r="H204" i="1" s="1"/>
  <c r="B72" i="12"/>
  <c r="H73" i="1" s="1"/>
  <c r="B336" i="12"/>
  <c r="H337" i="1" s="1"/>
  <c r="B331" i="12"/>
  <c r="H332" i="1" s="1"/>
  <c r="B125" i="12"/>
  <c r="H126" i="1" s="1"/>
  <c r="B364" i="12"/>
  <c r="H365" i="1" s="1"/>
  <c r="B71" i="12"/>
  <c r="H72" i="1" s="1"/>
  <c r="B34" i="12"/>
  <c r="H35" i="1" s="1"/>
  <c r="B304" i="12"/>
  <c r="H305" i="1" s="1"/>
  <c r="B317" i="12"/>
  <c r="H318" i="1" s="1"/>
  <c r="B337" i="12"/>
  <c r="H338" i="1" s="1"/>
  <c r="B285" i="12"/>
  <c r="H286" i="1" s="1"/>
  <c r="B118" i="12"/>
  <c r="H119" i="1" s="1"/>
  <c r="B42" i="12"/>
  <c r="H43" i="1" s="1"/>
  <c r="B280" i="12"/>
  <c r="H281" i="1" s="1"/>
  <c r="B333" i="12"/>
  <c r="H334" i="1" s="1"/>
  <c r="B117" i="12"/>
  <c r="H118" i="1" s="1"/>
  <c r="B183" i="12"/>
  <c r="H184" i="1" s="1"/>
  <c r="B322" i="12"/>
  <c r="H323" i="1" s="1"/>
  <c r="B207" i="12"/>
  <c r="H208" i="1" s="1"/>
  <c r="B369" i="12"/>
  <c r="H370" i="1" s="1"/>
  <c r="B270" i="12"/>
  <c r="H271" i="1" s="1"/>
  <c r="B276" i="12"/>
  <c r="H277" i="1" s="1"/>
  <c r="B145" i="12"/>
  <c r="H146" i="1" s="1"/>
  <c r="B116" i="12"/>
  <c r="H117" i="1" s="1"/>
  <c r="B119" i="12"/>
  <c r="H120" i="1" s="1"/>
  <c r="B165" i="12"/>
  <c r="H166" i="1" s="1"/>
  <c r="B104" i="12"/>
  <c r="H105" i="1" s="1"/>
  <c r="B338" i="12"/>
  <c r="H339" i="1" s="1"/>
  <c r="B260" i="12"/>
  <c r="H261" i="1" s="1"/>
  <c r="B69" i="12"/>
  <c r="H70" i="1" s="1"/>
  <c r="B195" i="12"/>
  <c r="H196" i="1" s="1"/>
  <c r="B371" i="12"/>
  <c r="H372" i="1" s="1"/>
  <c r="B255" i="12"/>
  <c r="H256" i="1" s="1"/>
  <c r="B293" i="12"/>
  <c r="H294" i="1" s="1"/>
  <c r="B185" i="12"/>
  <c r="H186" i="1" s="1"/>
  <c r="B362" i="12"/>
  <c r="H363" i="1" s="1"/>
  <c r="B254" i="12"/>
  <c r="H255" i="1" s="1"/>
  <c r="B108" i="12"/>
  <c r="H109" i="1" s="1"/>
  <c r="B294" i="12"/>
  <c r="H295" i="1" s="1"/>
  <c r="B242" i="12"/>
  <c r="H243" i="1" s="1"/>
  <c r="B105" i="12"/>
  <c r="H106" i="1" s="1"/>
  <c r="B157" i="12"/>
  <c r="H158" i="1" s="1"/>
  <c r="B231" i="12"/>
  <c r="H232" i="1" s="1"/>
  <c r="B96" i="12"/>
  <c r="H97" i="1" s="1"/>
  <c r="B122" i="12"/>
  <c r="H123" i="1" s="1"/>
  <c r="B26" i="12"/>
  <c r="H27" i="1" s="1"/>
  <c r="B134" i="12"/>
  <c r="H135" i="1" s="1"/>
  <c r="B205" i="12"/>
  <c r="H206" i="1" s="1"/>
  <c r="B172" i="12"/>
  <c r="H173" i="1" s="1"/>
  <c r="B299" i="12"/>
  <c r="H300" i="1" s="1"/>
  <c r="B50" i="12"/>
  <c r="H51" i="1" s="1"/>
  <c r="B52" i="12"/>
  <c r="H53" i="1" s="1"/>
  <c r="B247" i="12"/>
  <c r="H248" i="1" s="1"/>
  <c r="B45" i="12"/>
  <c r="H46" i="1" s="1"/>
  <c r="B202" i="12"/>
  <c r="H203" i="1" s="1"/>
  <c r="B115" i="12"/>
  <c r="H116" i="1" s="1"/>
  <c r="B139" i="12"/>
  <c r="H140" i="1" s="1"/>
  <c r="B348" i="12"/>
  <c r="H349" i="1" s="1"/>
  <c r="B24" i="12"/>
  <c r="H25" i="1" s="1"/>
  <c r="B315" i="12"/>
  <c r="H316" i="1" s="1"/>
  <c r="B316" i="12"/>
  <c r="H317" i="1" s="1"/>
  <c r="B97" i="12"/>
  <c r="H98" i="1" s="1"/>
  <c r="B308" i="12"/>
  <c r="H309" i="1" s="1"/>
  <c r="B161" i="12"/>
  <c r="H162" i="1" s="1"/>
  <c r="B226" i="12"/>
  <c r="H227" i="1" s="1"/>
  <c r="B358" i="12"/>
  <c r="H359" i="1" s="1"/>
  <c r="B143" i="12"/>
  <c r="H144" i="1" s="1"/>
  <c r="B351" i="12"/>
  <c r="H352" i="1" s="1"/>
  <c r="B133" i="12"/>
  <c r="H134" i="1" s="1"/>
  <c r="B10" i="12"/>
  <c r="H11" i="1" s="1"/>
  <c r="B40" i="12"/>
  <c r="H41" i="1" s="1"/>
  <c r="B177" i="12"/>
  <c r="H178" i="1" s="1"/>
  <c r="B252" i="12"/>
  <c r="H253" i="1" s="1"/>
  <c r="B269" i="12"/>
  <c r="H270" i="1" s="1"/>
  <c r="B137" i="12"/>
  <c r="H138" i="1" s="1"/>
  <c r="B191" i="12"/>
  <c r="H192" i="1" s="1"/>
  <c r="B49" i="12"/>
  <c r="H50" i="1" s="1"/>
  <c r="B155" i="12"/>
  <c r="H156" i="1" s="1"/>
  <c r="B267" i="12"/>
  <c r="H268" i="1" s="1"/>
  <c r="B14" i="12"/>
  <c r="H15" i="1" s="1"/>
  <c r="B213" i="12"/>
  <c r="H214" i="1" s="1"/>
  <c r="B89" i="12"/>
  <c r="H90" i="1" s="1"/>
  <c r="B151" i="12"/>
  <c r="H152" i="1" s="1"/>
  <c r="B81" i="12"/>
  <c r="H82" i="1" s="1"/>
  <c r="B307" i="12"/>
  <c r="H308" i="1" s="1"/>
  <c r="B109" i="12"/>
  <c r="H110" i="1" s="1"/>
  <c r="B15" i="12"/>
  <c r="H16" i="1" s="1"/>
  <c r="B87" i="12"/>
  <c r="H88" i="1" s="1"/>
  <c r="B74" i="12"/>
  <c r="H75" i="1" s="1"/>
  <c r="B314" i="12"/>
  <c r="H315" i="1" s="1"/>
  <c r="B94" i="12"/>
  <c r="H95" i="1" s="1"/>
  <c r="B25" i="12"/>
  <c r="H26" i="1" s="1"/>
  <c r="B239" i="12"/>
  <c r="H240" i="1" s="1"/>
  <c r="B221" i="12"/>
  <c r="H222" i="1" s="1"/>
  <c r="B47" i="12"/>
  <c r="H48" i="1" s="1"/>
  <c r="B245" i="12"/>
  <c r="H246" i="1" s="1"/>
  <c r="B63" i="12"/>
  <c r="H64" i="1" s="1"/>
  <c r="B147" i="12"/>
  <c r="H148" i="1" s="1"/>
  <c r="B186" i="12"/>
  <c r="H187" i="1" s="1"/>
  <c r="B98" i="12"/>
  <c r="H99" i="1" s="1"/>
  <c r="B236" i="12"/>
  <c r="H237" i="1" s="1"/>
  <c r="B85" i="12"/>
  <c r="H86" i="1" s="1"/>
  <c r="B106" i="12"/>
  <c r="H107" i="1" s="1"/>
  <c r="B305" i="12"/>
  <c r="H306" i="1" s="1"/>
  <c r="B18" i="12"/>
  <c r="H19" i="1" s="1"/>
  <c r="B78" i="12"/>
  <c r="H79" i="1" s="1"/>
  <c r="B140" i="12"/>
  <c r="H141" i="1" s="1"/>
  <c r="B114" i="12"/>
  <c r="H115" i="1" s="1"/>
  <c r="B366" i="12"/>
  <c r="H367" i="1" s="1"/>
  <c r="B268" i="12"/>
  <c r="H269" i="1" s="1"/>
  <c r="B171" i="12"/>
  <c r="H172" i="1" s="1"/>
  <c r="B180" i="12"/>
  <c r="H181" i="1" s="1"/>
  <c r="B154" i="12"/>
  <c r="H155" i="1" s="1"/>
  <c r="B92" i="12"/>
  <c r="H93" i="1" s="1"/>
  <c r="B28" i="12"/>
  <c r="H29" i="1" s="1"/>
  <c r="B347" i="12"/>
  <c r="H348" i="1" s="1"/>
  <c r="B135" i="12"/>
  <c r="H136" i="1" s="1"/>
  <c r="B281" i="12"/>
  <c r="H282" i="1" s="1"/>
  <c r="B201" i="12"/>
  <c r="H202" i="1" s="1"/>
  <c r="B227" i="12"/>
  <c r="H228" i="1" s="1"/>
  <c r="B365" i="12"/>
  <c r="H366" i="1" s="1"/>
  <c r="B56" i="12"/>
  <c r="H57" i="1" s="1"/>
  <c r="B84" i="12"/>
  <c r="H85" i="1" s="1"/>
  <c r="B13" i="12"/>
  <c r="H14" i="1" s="1"/>
  <c r="B44" i="12"/>
  <c r="H45" i="1" s="1"/>
  <c r="B339" i="12"/>
  <c r="H340" i="1" s="1"/>
  <c r="B296" i="12"/>
  <c r="H297" i="1" s="1"/>
  <c r="B324" i="12"/>
  <c r="H325" i="1" s="1"/>
  <c r="B41" i="12"/>
  <c r="H42" i="1" s="1"/>
  <c r="B292" i="12"/>
  <c r="H293" i="1" s="1"/>
  <c r="B175" i="12"/>
  <c r="H176" i="1" s="1"/>
  <c r="B164" i="12"/>
  <c r="H165" i="1" s="1"/>
  <c r="B95" i="12"/>
  <c r="H96" i="1" s="1"/>
  <c r="B272" i="12"/>
  <c r="H273" i="1" s="1"/>
  <c r="B274" i="12"/>
  <c r="H275" i="1" s="1"/>
  <c r="B261" i="12"/>
  <c r="H262" i="1" s="1"/>
  <c r="B166" i="12"/>
  <c r="H167" i="1" s="1"/>
  <c r="B141" i="12"/>
  <c r="H142" i="1" s="1"/>
  <c r="B215" i="12"/>
  <c r="H216" i="1" s="1"/>
  <c r="B37" i="12"/>
  <c r="H38" i="1" s="1"/>
  <c r="B345" i="12"/>
  <c r="H346" i="1" s="1"/>
  <c r="B110" i="12"/>
  <c r="H111" i="1" s="1"/>
  <c r="B22" i="12"/>
  <c r="H23" i="1" s="1"/>
  <c r="B46" i="12"/>
  <c r="H47" i="1" s="1"/>
  <c r="B127" i="12"/>
  <c r="H128" i="1" s="1"/>
  <c r="B149" i="12"/>
  <c r="H150" i="1" s="1"/>
  <c r="B54" i="12"/>
  <c r="H55" i="1" s="1"/>
  <c r="B266" i="12"/>
  <c r="H267" i="1" s="1"/>
  <c r="B363" i="12"/>
  <c r="H364" i="1" s="1"/>
  <c r="B16" i="12"/>
  <c r="H17" i="1" s="1"/>
  <c r="B282" i="12"/>
  <c r="H283" i="1" s="1"/>
  <c r="B251" i="12"/>
  <c r="H252" i="1" s="1"/>
  <c r="B295" i="12"/>
  <c r="H296" i="1" s="1"/>
  <c r="B160" i="12"/>
  <c r="H161" i="1" s="1"/>
  <c r="B332" i="12"/>
  <c r="H333" i="1" s="1"/>
  <c r="B286" i="12"/>
  <c r="H287" i="1" s="1"/>
  <c r="B318" i="12"/>
  <c r="H319" i="1" s="1"/>
  <c r="B263" i="12"/>
  <c r="H264" i="1" s="1"/>
  <c r="B51" i="12"/>
  <c r="H52" i="1" s="1"/>
  <c r="B217" i="12"/>
  <c r="H218" i="1" s="1"/>
  <c r="B187" i="12"/>
  <c r="H188" i="1" s="1"/>
  <c r="B283" i="12"/>
  <c r="H284" i="1" s="1"/>
  <c r="B43" i="12"/>
  <c r="H44" i="1" s="1"/>
  <c r="B138" i="12"/>
  <c r="H139" i="1" s="1"/>
  <c r="B189" i="12"/>
  <c r="H190" i="1" s="1"/>
  <c r="B329" i="12"/>
  <c r="H330" i="1" s="1"/>
  <c r="B287" i="12"/>
  <c r="H288" i="1" s="1"/>
  <c r="B367" i="12"/>
  <c r="H368" i="1" s="1"/>
  <c r="B179" i="12"/>
  <c r="H180" i="1" s="1"/>
  <c r="B234" i="12"/>
  <c r="H235" i="1" s="1"/>
  <c r="B132" i="12"/>
  <c r="H133" i="1" s="1"/>
  <c r="B311" i="12"/>
  <c r="H312" i="1" s="1"/>
  <c r="B291" i="12"/>
  <c r="H292" i="1" s="1"/>
  <c r="B303" i="12"/>
  <c r="H304" i="1" s="1"/>
  <c r="B194" i="12"/>
  <c r="H195" i="1" s="1"/>
  <c r="B101" i="12"/>
  <c r="H102" i="1" s="1"/>
  <c r="B278" i="12"/>
  <c r="H279" i="1" s="1"/>
  <c r="B319" i="12"/>
  <c r="H320" i="1" s="1"/>
  <c r="B208" i="12"/>
  <c r="H209" i="1" s="1"/>
  <c r="B168" i="12"/>
  <c r="H169" i="1" s="1"/>
  <c r="B271" i="12"/>
  <c r="H272" i="1" s="1"/>
  <c r="B301" i="12"/>
  <c r="H302" i="1" s="1"/>
  <c r="B152" i="12"/>
  <c r="H153" i="1" s="1"/>
  <c r="B309" i="12"/>
  <c r="H310" i="1" s="1"/>
  <c r="B340" i="12"/>
  <c r="H341" i="1" s="1"/>
  <c r="B76" i="12"/>
  <c r="H77" i="1" s="1"/>
  <c r="B288" i="12"/>
  <c r="H289" i="1" s="1"/>
  <c r="B273" i="12"/>
  <c r="H274" i="1" s="1"/>
  <c r="B249" i="12"/>
  <c r="H250" i="1" s="1"/>
  <c r="B39" i="12"/>
  <c r="H40" i="1" s="1"/>
  <c r="B328" i="12"/>
  <c r="H329" i="1" s="1"/>
  <c r="B238" i="12"/>
  <c r="H239" i="1" s="1"/>
  <c r="B136" i="12"/>
  <c r="H137" i="1" s="1"/>
  <c r="B360" i="12"/>
  <c r="H361" i="1" s="1"/>
  <c r="B80" i="12"/>
  <c r="H81" i="1" s="1"/>
  <c r="B352" i="12"/>
  <c r="H353" i="1" s="1"/>
  <c r="B209" i="12"/>
  <c r="H210" i="1" s="1"/>
  <c r="B111" i="12"/>
  <c r="H112" i="1" s="1"/>
  <c r="B112" i="12"/>
  <c r="H113" i="1" s="1"/>
  <c r="B79" i="12"/>
  <c r="H80" i="1" s="1"/>
  <c r="B60" i="12"/>
  <c r="H61" i="1" s="1"/>
  <c r="B90" i="12"/>
  <c r="H91" i="1" s="1"/>
  <c r="B142" i="12"/>
  <c r="H143" i="1" s="1"/>
  <c r="B258" i="12"/>
  <c r="H259" i="1" s="1"/>
  <c r="B330" i="12"/>
  <c r="H331" i="1" s="1"/>
  <c r="B192" i="12"/>
  <c r="H193" i="1" s="1"/>
  <c r="B321" i="12"/>
  <c r="H322" i="1" s="1"/>
  <c r="B144" i="12"/>
  <c r="H145" i="1" s="1"/>
  <c r="B356" i="12"/>
  <c r="H357" i="1" s="1"/>
  <c r="B210" i="12"/>
  <c r="H211" i="1" s="1"/>
  <c r="B327" i="12"/>
  <c r="H328" i="1" s="1"/>
  <c r="B370" i="12"/>
  <c r="H371" i="1" s="1"/>
  <c r="B88" i="12"/>
  <c r="H89" i="1" s="1"/>
  <c r="B368" i="12"/>
  <c r="H369" i="1" s="1"/>
  <c r="B190" i="12"/>
  <c r="H191" i="1" s="1"/>
  <c r="B93" i="12"/>
  <c r="H94" i="1" s="1"/>
  <c r="B173" i="12"/>
  <c r="H174" i="1" s="1"/>
  <c r="B19" i="12"/>
  <c r="H20" i="1" s="1"/>
  <c r="B58" i="12"/>
  <c r="H59" i="1" s="1"/>
  <c r="B212" i="12"/>
  <c r="H213" i="1" s="1"/>
  <c r="B257" i="12"/>
  <c r="H258" i="1" s="1"/>
  <c r="B241" i="12"/>
  <c r="H242" i="1" s="1"/>
  <c r="B353" i="12"/>
  <c r="H354" i="1" s="1"/>
  <c r="B230" i="12"/>
  <c r="H231" i="1" s="1"/>
  <c r="B334" i="12"/>
  <c r="H335" i="1" s="1"/>
  <c r="B277" i="12"/>
  <c r="H278" i="1" s="1"/>
  <c r="B158" i="12"/>
  <c r="H159" i="1" s="1"/>
  <c r="B59" i="12"/>
  <c r="H60" i="1" s="1"/>
  <c r="B77" i="12"/>
  <c r="H78" i="1" s="1"/>
  <c r="B91" i="12"/>
  <c r="H92" i="1" s="1"/>
  <c r="B99" i="12"/>
  <c r="H100" i="1" s="1"/>
  <c r="B33" i="12"/>
  <c r="H34" i="1" s="1"/>
  <c r="B243" i="12"/>
  <c r="H244" i="1" s="1"/>
  <c r="B21" i="12"/>
  <c r="H22" i="1" s="1"/>
  <c r="B70" i="12"/>
  <c r="H71" i="1" s="1"/>
  <c r="B222" i="12"/>
  <c r="H223" i="1" s="1"/>
  <c r="B182" i="12"/>
  <c r="H183" i="1" s="1"/>
  <c r="B262" i="12"/>
  <c r="H263" i="1" s="1"/>
  <c r="B326" i="12"/>
  <c r="H327" i="1" s="1"/>
  <c r="B82" i="12"/>
  <c r="H83" i="1" s="1"/>
  <c r="B237" i="12"/>
  <c r="H238" i="1" s="1"/>
  <c r="B150" i="12"/>
  <c r="H151" i="1" s="1"/>
  <c r="B181" i="12"/>
  <c r="H182" i="1" s="1"/>
  <c r="B250" i="12"/>
  <c r="H251" i="1" s="1"/>
  <c r="B17" i="12"/>
  <c r="H18" i="1" s="1"/>
  <c r="B75" i="12"/>
  <c r="H76" i="1" s="1"/>
  <c r="B235" i="12"/>
  <c r="H236" i="1" s="1"/>
  <c r="B31" i="12"/>
  <c r="H32" i="1" s="1"/>
  <c r="B66" i="12"/>
  <c r="H67" i="1" s="1"/>
  <c r="B343" i="12"/>
  <c r="H344" i="1" s="1"/>
  <c r="B240" i="12"/>
  <c r="H241" i="1" s="1"/>
  <c r="B30" i="12"/>
  <c r="H31" i="1" s="1"/>
  <c r="B36" i="12"/>
  <c r="H37" i="1" s="1"/>
  <c r="B253" i="12"/>
  <c r="H254" i="1" s="1"/>
  <c r="B310" i="12"/>
  <c r="H311" i="1" s="1"/>
  <c r="B206" i="12"/>
  <c r="H207" i="1" s="1"/>
  <c r="B103" i="12"/>
  <c r="H104" i="1" s="1"/>
  <c r="B357" i="12"/>
  <c r="H358" i="1" s="1"/>
  <c r="B233" i="12"/>
  <c r="H234" i="1" s="1"/>
  <c r="B178" i="12"/>
  <c r="H179" i="1" s="1"/>
  <c r="B9" i="12"/>
  <c r="H10" i="1" s="1"/>
  <c r="B349" i="12"/>
  <c r="H350" i="1" s="1"/>
  <c r="B86" i="12"/>
  <c r="H87" i="1" s="1"/>
  <c r="B341" i="12"/>
  <c r="H342" i="1" s="1"/>
  <c r="B279" i="12"/>
  <c r="H280" i="1" s="1"/>
  <c r="Q15" i="12"/>
  <c r="H313" i="1"/>
  <c r="H298" i="1"/>
  <c r="H290" i="1"/>
  <c r="H185" i="1"/>
  <c r="H257" i="1"/>
  <c r="H122" i="1"/>
  <c r="H201" i="1"/>
  <c r="H49" i="1"/>
  <c r="H230" i="1"/>
  <c r="BD15" i="12"/>
  <c r="U15" i="12"/>
  <c r="BG15" i="12"/>
  <c r="R15" i="12"/>
  <c r="BC15" i="12"/>
  <c r="H362" i="1"/>
  <c r="H149" i="1"/>
  <c r="BE15" i="12"/>
  <c r="S15" i="12"/>
  <c r="T15" i="12"/>
  <c r="BF15" i="12"/>
  <c r="BH15" i="12"/>
  <c r="V15" i="12"/>
  <c r="W15" i="12"/>
  <c r="BI15" i="12"/>
  <c r="H163" i="1"/>
  <c r="H247" i="1"/>
  <c r="H360" i="1"/>
  <c r="H343" i="1"/>
  <c r="H197" i="1"/>
  <c r="H217" i="1"/>
  <c r="H321" i="1"/>
  <c r="H200" i="1"/>
  <c r="H157" i="1"/>
  <c r="H224" i="1"/>
  <c r="H24" i="1"/>
  <c r="H21" i="1"/>
  <c r="H103" i="1"/>
  <c r="H219" i="1"/>
  <c r="H101" i="1"/>
  <c r="H69" i="1"/>
  <c r="H266" i="1"/>
  <c r="H129" i="1"/>
  <c r="H245" i="1"/>
  <c r="H189" i="1"/>
  <c r="H324" i="1"/>
  <c r="Q9" i="1"/>
  <c r="O96" i="12" l="1"/>
  <c r="H96" i="12" s="1"/>
  <c r="O200" i="12"/>
  <c r="H200" i="12" s="1"/>
  <c r="O122" i="12"/>
  <c r="H122" i="12" s="1"/>
  <c r="O210" i="12"/>
  <c r="H210" i="12" s="1"/>
  <c r="O236" i="12"/>
  <c r="H236" i="12" s="1"/>
  <c r="O230" i="12"/>
  <c r="H230" i="12" s="1"/>
  <c r="O40" i="12"/>
  <c r="H40" i="12" s="1"/>
  <c r="O352" i="12"/>
  <c r="H352" i="12" s="1"/>
  <c r="BA348" i="12"/>
  <c r="AT348" i="12" s="1"/>
  <c r="BA190" i="12"/>
  <c r="AT190" i="12" s="1"/>
  <c r="BA191" i="12"/>
  <c r="AT191" i="12" s="1"/>
  <c r="BA120" i="12"/>
  <c r="AT120" i="12" s="1"/>
  <c r="BA67" i="12"/>
  <c r="AT67" i="12" s="1"/>
  <c r="BA36" i="12"/>
  <c r="AT36" i="12" s="1"/>
  <c r="BA323" i="12"/>
  <c r="AT323" i="12" s="1"/>
  <c r="BA68" i="12"/>
  <c r="AT68" i="12" s="1"/>
  <c r="BA257" i="12"/>
  <c r="AT257" i="12" s="1"/>
  <c r="BA296" i="12"/>
  <c r="AT296" i="12" s="1"/>
  <c r="O357" i="12"/>
  <c r="H357" i="12" s="1"/>
  <c r="O355" i="12"/>
  <c r="H355" i="12" s="1"/>
  <c r="BA230" i="12"/>
  <c r="AT230" i="12" s="1"/>
  <c r="BA306" i="12"/>
  <c r="AT306" i="12" s="1"/>
  <c r="O185" i="12"/>
  <c r="H185" i="12" s="1"/>
  <c r="O270" i="12"/>
  <c r="H270" i="12" s="1"/>
  <c r="BA180" i="12"/>
  <c r="AT180" i="12" s="1"/>
  <c r="BA200" i="12"/>
  <c r="AT200" i="12" s="1"/>
  <c r="O37" i="12"/>
  <c r="H37" i="12" s="1"/>
  <c r="O154" i="12"/>
  <c r="H154" i="12" s="1"/>
  <c r="BA97" i="12"/>
  <c r="AT97" i="12" s="1"/>
  <c r="O217" i="12"/>
  <c r="H217" i="12" s="1"/>
  <c r="O220" i="12"/>
  <c r="H220" i="12" s="1"/>
  <c r="O67" i="12"/>
  <c r="H67" i="12" s="1"/>
  <c r="BA302" i="12"/>
  <c r="AT302" i="12" s="1"/>
  <c r="BA273" i="12"/>
  <c r="AT273" i="12" s="1"/>
  <c r="O184" i="12"/>
  <c r="H184" i="12" s="1"/>
  <c r="BA228" i="12"/>
  <c r="AT228" i="12" s="1"/>
  <c r="O188" i="12"/>
  <c r="H188" i="12" s="1"/>
  <c r="BA221" i="12"/>
  <c r="AT221" i="12" s="1"/>
  <c r="BA325" i="12"/>
  <c r="AT325" i="12" s="1"/>
  <c r="O110" i="12"/>
  <c r="H110" i="12" s="1"/>
  <c r="O12" i="12"/>
  <c r="H12" i="12" s="1"/>
  <c r="BA277" i="12"/>
  <c r="AT277" i="12" s="1"/>
  <c r="BA43" i="12"/>
  <c r="AT43" i="12" s="1"/>
  <c r="BA31" i="12"/>
  <c r="AT31" i="12" s="1"/>
  <c r="O359" i="12"/>
  <c r="H359" i="12" s="1"/>
  <c r="BA314" i="12"/>
  <c r="AT314" i="12" s="1"/>
  <c r="BA116" i="12"/>
  <c r="AT116" i="12" s="1"/>
  <c r="BA17" i="12"/>
  <c r="AT17" i="12" s="1"/>
  <c r="BA353" i="12"/>
  <c r="AT353" i="12" s="1"/>
  <c r="BA172" i="12"/>
  <c r="AT172" i="12" s="1"/>
  <c r="BA106" i="12"/>
  <c r="AT106" i="12" s="1"/>
  <c r="BA129" i="12"/>
  <c r="AT129" i="12" s="1"/>
  <c r="BA80" i="12"/>
  <c r="AT80" i="12" s="1"/>
  <c r="BA321" i="12"/>
  <c r="AT321" i="12" s="1"/>
  <c r="O115" i="12"/>
  <c r="H115" i="12" s="1"/>
  <c r="BA87" i="12"/>
  <c r="AT87" i="12" s="1"/>
  <c r="BA75" i="12"/>
  <c r="AT75" i="12" s="1"/>
  <c r="BA218" i="12"/>
  <c r="AT218" i="12" s="1"/>
  <c r="BA193" i="12"/>
  <c r="AT193" i="12" s="1"/>
  <c r="BA330" i="12"/>
  <c r="AT330" i="12" s="1"/>
  <c r="BA98" i="12"/>
  <c r="AT98" i="12" s="1"/>
  <c r="BA287" i="12"/>
  <c r="AT287" i="12" s="1"/>
  <c r="BA141" i="12"/>
  <c r="AT141" i="12" s="1"/>
  <c r="BA44" i="12"/>
  <c r="AT44" i="12" s="1"/>
  <c r="BA372" i="12"/>
  <c r="AT372" i="12" s="1"/>
  <c r="BA276" i="12"/>
  <c r="AT276" i="12" s="1"/>
  <c r="O197" i="12"/>
  <c r="H197" i="12" s="1"/>
  <c r="O309" i="12"/>
  <c r="H309" i="12" s="1"/>
  <c r="BA194" i="12"/>
  <c r="AT194" i="12" s="1"/>
  <c r="BA73" i="12"/>
  <c r="AT73" i="12" s="1"/>
  <c r="O239" i="12"/>
  <c r="H239" i="12" s="1"/>
  <c r="O131" i="12"/>
  <c r="H131" i="12" s="1"/>
  <c r="O246" i="12"/>
  <c r="H246" i="12" s="1"/>
  <c r="BA207" i="12"/>
  <c r="AT207" i="12" s="1"/>
  <c r="BA79" i="12"/>
  <c r="AT79" i="12" s="1"/>
  <c r="O82" i="12"/>
  <c r="H82" i="12" s="1"/>
  <c r="O321" i="12"/>
  <c r="H321" i="12" s="1"/>
  <c r="BA254" i="12"/>
  <c r="AT254" i="12" s="1"/>
  <c r="O339" i="12"/>
  <c r="H339" i="12" s="1"/>
  <c r="BA253" i="12"/>
  <c r="AT253" i="12" s="1"/>
  <c r="O140" i="12"/>
  <c r="H140" i="12" s="1"/>
  <c r="O160" i="12"/>
  <c r="H160" i="12" s="1"/>
  <c r="O226" i="12"/>
  <c r="H226" i="12" s="1"/>
  <c r="BA40" i="12"/>
  <c r="AT40" i="12" s="1"/>
  <c r="BA365" i="12"/>
  <c r="AT365" i="12" s="1"/>
  <c r="BA197" i="12"/>
  <c r="AT197" i="12" s="1"/>
  <c r="O249" i="12"/>
  <c r="H249" i="12" s="1"/>
  <c r="O341" i="12"/>
  <c r="H341" i="12" s="1"/>
  <c r="O10" i="12"/>
  <c r="H10" i="12" s="1"/>
  <c r="BA271" i="12"/>
  <c r="AT271" i="12" s="1"/>
  <c r="O121" i="12"/>
  <c r="H121" i="12" s="1"/>
  <c r="O305" i="12"/>
  <c r="H305" i="12" s="1"/>
  <c r="O252" i="12"/>
  <c r="H252" i="12" s="1"/>
  <c r="BA21" i="12"/>
  <c r="AT21" i="12" s="1"/>
  <c r="O161" i="12"/>
  <c r="H161" i="12" s="1"/>
  <c r="BA92" i="12"/>
  <c r="AT92" i="12" s="1"/>
  <c r="O201" i="12"/>
  <c r="H201" i="12" s="1"/>
  <c r="BA225" i="12"/>
  <c r="AT225" i="12" s="1"/>
  <c r="O222" i="12"/>
  <c r="H222" i="12" s="1"/>
  <c r="BA252" i="12"/>
  <c r="AT252" i="12" s="1"/>
  <c r="O269" i="12"/>
  <c r="H269" i="12" s="1"/>
  <c r="O75" i="12"/>
  <c r="H75" i="12" s="1"/>
  <c r="O91" i="12"/>
  <c r="H91" i="12" s="1"/>
  <c r="O334" i="12"/>
  <c r="H334" i="12" s="1"/>
  <c r="BA66" i="12"/>
  <c r="AT66" i="12" s="1"/>
  <c r="O94" i="12"/>
  <c r="H94" i="12" s="1"/>
  <c r="O124" i="12"/>
  <c r="H124" i="12" s="1"/>
  <c r="BA324" i="12"/>
  <c r="AT324" i="12" s="1"/>
  <c r="O79" i="12"/>
  <c r="H79" i="12" s="1"/>
  <c r="O323" i="12"/>
  <c r="H323" i="12" s="1"/>
  <c r="BA336" i="12"/>
  <c r="AT336" i="12" s="1"/>
  <c r="BA344" i="12"/>
  <c r="AT344" i="12" s="1"/>
  <c r="BA292" i="12"/>
  <c r="AT292" i="12" s="1"/>
  <c r="O259" i="12"/>
  <c r="H259" i="12" s="1"/>
  <c r="O294" i="12"/>
  <c r="H294" i="12" s="1"/>
  <c r="BA11" i="12"/>
  <c r="AT11" i="12" s="1"/>
  <c r="O177" i="12"/>
  <c r="H177" i="12" s="1"/>
  <c r="O156" i="12"/>
  <c r="H156" i="12" s="1"/>
  <c r="BA150" i="12"/>
  <c r="AT150" i="12" s="1"/>
  <c r="O318" i="12"/>
  <c r="H318" i="12" s="1"/>
  <c r="O47" i="12"/>
  <c r="H47" i="12" s="1"/>
  <c r="O39" i="12"/>
  <c r="H39" i="12" s="1"/>
  <c r="O193" i="12"/>
  <c r="H193" i="12" s="1"/>
  <c r="BA81" i="12"/>
  <c r="AT81" i="12" s="1"/>
  <c r="O264" i="12"/>
  <c r="H264" i="12" s="1"/>
  <c r="BA355" i="12"/>
  <c r="AT355" i="12" s="1"/>
  <c r="O366" i="12"/>
  <c r="H366" i="12" s="1"/>
  <c r="BA285" i="12"/>
  <c r="AT285" i="12" s="1"/>
  <c r="O284" i="12"/>
  <c r="H284" i="12" s="1"/>
  <c r="O149" i="12"/>
  <c r="H149" i="12" s="1"/>
  <c r="O106" i="12"/>
  <c r="H106" i="12" s="1"/>
  <c r="BA300" i="12"/>
  <c r="AT300" i="12" s="1"/>
  <c r="O195" i="12"/>
  <c r="H195" i="12" s="1"/>
  <c r="O296" i="12"/>
  <c r="H296" i="12" s="1"/>
  <c r="O190" i="12"/>
  <c r="H190" i="12" s="1"/>
  <c r="O101" i="12"/>
  <c r="H101" i="12" s="1"/>
  <c r="BA55" i="12"/>
  <c r="AT55" i="12" s="1"/>
  <c r="O331" i="12"/>
  <c r="H331" i="12" s="1"/>
  <c r="O83" i="12"/>
  <c r="H83" i="12" s="1"/>
  <c r="O250" i="12"/>
  <c r="H250" i="12" s="1"/>
  <c r="BA308" i="12"/>
  <c r="AT308" i="12" s="1"/>
  <c r="O84" i="12"/>
  <c r="H84" i="12" s="1"/>
  <c r="O261" i="12"/>
  <c r="H261" i="12" s="1"/>
  <c r="O199" i="12"/>
  <c r="H199" i="12" s="1"/>
  <c r="O46" i="12"/>
  <c r="H46" i="12" s="1"/>
  <c r="BA208" i="12"/>
  <c r="AT208" i="12" s="1"/>
  <c r="BA294" i="12"/>
  <c r="AT294" i="12" s="1"/>
  <c r="O57" i="12"/>
  <c r="H57" i="12" s="1"/>
  <c r="BA274" i="12"/>
  <c r="AT274" i="12" s="1"/>
  <c r="O302" i="12"/>
  <c r="H302" i="12" s="1"/>
  <c r="O41" i="12"/>
  <c r="H41" i="12" s="1"/>
  <c r="BA367" i="12"/>
  <c r="AT367" i="12" s="1"/>
  <c r="O93" i="12"/>
  <c r="H93" i="12" s="1"/>
  <c r="BA369" i="12"/>
  <c r="AT369" i="12" s="1"/>
  <c r="O170" i="12"/>
  <c r="H170" i="12" s="1"/>
  <c r="BA26" i="12"/>
  <c r="AT26" i="12" s="1"/>
  <c r="O43" i="12"/>
  <c r="H43" i="12" s="1"/>
  <c r="O319" i="12"/>
  <c r="H319" i="12" s="1"/>
  <c r="O179" i="12"/>
  <c r="H179" i="12" s="1"/>
  <c r="O223" i="12"/>
  <c r="H223" i="12" s="1"/>
  <c r="BA316" i="12"/>
  <c r="AT316" i="12" s="1"/>
  <c r="BA329" i="12"/>
  <c r="AT329" i="12" s="1"/>
  <c r="BA363" i="12"/>
  <c r="AT363" i="12" s="1"/>
  <c r="BA83" i="12"/>
  <c r="AT83" i="12" s="1"/>
  <c r="BA268" i="12"/>
  <c r="AT268" i="12" s="1"/>
  <c r="BA357" i="12"/>
  <c r="AT357" i="12" s="1"/>
  <c r="BA211" i="12"/>
  <c r="AT211" i="12" s="1"/>
  <c r="O307" i="12"/>
  <c r="H307" i="12" s="1"/>
  <c r="BA49" i="12"/>
  <c r="AT49" i="12" s="1"/>
  <c r="O89" i="12"/>
  <c r="H89" i="12" s="1"/>
  <c r="BA214" i="12"/>
  <c r="AT214" i="12" s="1"/>
  <c r="BA219" i="12"/>
  <c r="AT219" i="12" s="1"/>
  <c r="BA107" i="12"/>
  <c r="AT107" i="12" s="1"/>
  <c r="BA354" i="12"/>
  <c r="AT354" i="12" s="1"/>
  <c r="O254" i="12"/>
  <c r="H254" i="12" s="1"/>
  <c r="BA28" i="12"/>
  <c r="AT28" i="12" s="1"/>
  <c r="O288" i="12"/>
  <c r="H288" i="12" s="1"/>
  <c r="O233" i="12"/>
  <c r="H233" i="12" s="1"/>
  <c r="BA301" i="12"/>
  <c r="AT301" i="12" s="1"/>
  <c r="BA22" i="12"/>
  <c r="AT22" i="12" s="1"/>
  <c r="O16" i="12"/>
  <c r="H16" i="12" s="1"/>
  <c r="BA295" i="12"/>
  <c r="AT295" i="12" s="1"/>
  <c r="BA74" i="12"/>
  <c r="AT74" i="12" s="1"/>
  <c r="O253" i="12"/>
  <c r="H253" i="12" s="1"/>
  <c r="O99" i="12"/>
  <c r="H99" i="12" s="1"/>
  <c r="BA46" i="12"/>
  <c r="AT46" i="12" s="1"/>
  <c r="BA54" i="12"/>
  <c r="AT54" i="12" s="1"/>
  <c r="BA64" i="12"/>
  <c r="AT64" i="12" s="1"/>
  <c r="BA255" i="12"/>
  <c r="AT255" i="12" s="1"/>
  <c r="BA139" i="12"/>
  <c r="AT139" i="12" s="1"/>
  <c r="BA157" i="12"/>
  <c r="AT157" i="12" s="1"/>
  <c r="O26" i="12"/>
  <c r="H26" i="12" s="1"/>
  <c r="O17" i="12"/>
  <c r="H17" i="12" s="1"/>
  <c r="O194" i="12"/>
  <c r="H194" i="12" s="1"/>
  <c r="O304" i="12"/>
  <c r="H304" i="12" s="1"/>
  <c r="O338" i="12"/>
  <c r="H338" i="12" s="1"/>
  <c r="O300" i="12"/>
  <c r="H300" i="12" s="1"/>
  <c r="O224" i="12"/>
  <c r="H224" i="12" s="1"/>
  <c r="BA291" i="12"/>
  <c r="AT291" i="12" s="1"/>
  <c r="O330" i="12"/>
  <c r="H330" i="12" s="1"/>
  <c r="BA293" i="12"/>
  <c r="AT293" i="12" s="1"/>
  <c r="BA102" i="12"/>
  <c r="AT102" i="12" s="1"/>
  <c r="O275" i="12"/>
  <c r="H275" i="12" s="1"/>
  <c r="BA86" i="12"/>
  <c r="AT86" i="12" s="1"/>
  <c r="O312" i="12"/>
  <c r="H312" i="12" s="1"/>
  <c r="BA186" i="12"/>
  <c r="AT186" i="12" s="1"/>
  <c r="BA96" i="12"/>
  <c r="AT96" i="12" s="1"/>
  <c r="O329" i="12"/>
  <c r="H329" i="12" s="1"/>
  <c r="O263" i="12"/>
  <c r="H263" i="12" s="1"/>
  <c r="O277" i="12"/>
  <c r="H277" i="12" s="1"/>
  <c r="O126" i="12"/>
  <c r="H126" i="12" s="1"/>
  <c r="BA113" i="12"/>
  <c r="AT113" i="12" s="1"/>
  <c r="O347" i="12"/>
  <c r="H347" i="12" s="1"/>
  <c r="BA127" i="12"/>
  <c r="AT127" i="12" s="1"/>
  <c r="O68" i="12"/>
  <c r="H68" i="12" s="1"/>
  <c r="BA176" i="12"/>
  <c r="AT176" i="12" s="1"/>
  <c r="O260" i="12"/>
  <c r="H260" i="12" s="1"/>
  <c r="O340" i="12"/>
  <c r="H340" i="12" s="1"/>
  <c r="BA249" i="12"/>
  <c r="AT249" i="12" s="1"/>
  <c r="O301" i="12"/>
  <c r="H301" i="12" s="1"/>
  <c r="O206" i="12"/>
  <c r="H206" i="12" s="1"/>
  <c r="O29" i="12"/>
  <c r="H29" i="12" s="1"/>
  <c r="BA267" i="12"/>
  <c r="AT267" i="12" s="1"/>
  <c r="O255" i="12"/>
  <c r="H255" i="12" s="1"/>
  <c r="O162" i="12"/>
  <c r="H162" i="12" s="1"/>
  <c r="O42" i="12"/>
  <c r="H42" i="12" s="1"/>
  <c r="BA288" i="12"/>
  <c r="AT288" i="12" s="1"/>
  <c r="BA160" i="12"/>
  <c r="AT160" i="12" s="1"/>
  <c r="O324" i="12"/>
  <c r="H324" i="12" s="1"/>
  <c r="O70" i="12"/>
  <c r="H70" i="12" s="1"/>
  <c r="O231" i="12"/>
  <c r="H231" i="12" s="1"/>
  <c r="BA234" i="12"/>
  <c r="AT234" i="12" s="1"/>
  <c r="O21" i="12"/>
  <c r="H21" i="12" s="1"/>
  <c r="O325" i="12"/>
  <c r="H325" i="12" s="1"/>
  <c r="O76" i="12"/>
  <c r="H76" i="12" s="1"/>
  <c r="BA342" i="12"/>
  <c r="AT342" i="12" s="1"/>
  <c r="BA122" i="12"/>
  <c r="AT122" i="12" s="1"/>
  <c r="BA359" i="12"/>
  <c r="AT359" i="12" s="1"/>
  <c r="O267" i="12"/>
  <c r="H267" i="12" s="1"/>
  <c r="C267" i="12" s="1"/>
  <c r="O361" i="12"/>
  <c r="H361" i="12" s="1"/>
  <c r="O35" i="12"/>
  <c r="H35" i="12" s="1"/>
  <c r="BA319" i="12"/>
  <c r="AT319" i="12" s="1"/>
  <c r="BA154" i="12"/>
  <c r="AT154" i="12" s="1"/>
  <c r="BA140" i="12"/>
  <c r="AT140" i="12" s="1"/>
  <c r="BA209" i="12"/>
  <c r="AT209" i="12" s="1"/>
  <c r="O281" i="12"/>
  <c r="H281" i="12" s="1"/>
  <c r="BA184" i="12"/>
  <c r="AT184" i="12" s="1"/>
  <c r="O351" i="12"/>
  <c r="H351" i="12" s="1"/>
  <c r="O100" i="12"/>
  <c r="H100" i="12" s="1"/>
  <c r="O114" i="12"/>
  <c r="H114" i="12" s="1"/>
  <c r="BA335" i="12"/>
  <c r="AT335" i="12" s="1"/>
  <c r="BA119" i="12"/>
  <c r="AT119" i="12" s="1"/>
  <c r="BA356" i="12"/>
  <c r="AT356" i="12" s="1"/>
  <c r="BA164" i="12"/>
  <c r="AT164" i="12" s="1"/>
  <c r="BA361" i="12"/>
  <c r="AT361" i="12" s="1"/>
  <c r="BA132" i="12"/>
  <c r="AT132" i="12" s="1"/>
  <c r="O328" i="12"/>
  <c r="H328" i="12" s="1"/>
  <c r="BA265" i="12"/>
  <c r="AT265" i="12" s="1"/>
  <c r="O60" i="12"/>
  <c r="H60" i="12" s="1"/>
  <c r="BA196" i="12"/>
  <c r="AT196" i="12" s="1"/>
  <c r="BA159" i="12"/>
  <c r="AT159" i="12" s="1"/>
  <c r="BA195" i="12"/>
  <c r="AT195" i="12" s="1"/>
  <c r="BA12" i="12"/>
  <c r="AT12" i="12" s="1"/>
  <c r="BA352" i="12"/>
  <c r="AT352" i="12" s="1"/>
  <c r="BA237" i="12"/>
  <c r="AT237" i="12" s="1"/>
  <c r="O191" i="12"/>
  <c r="H191" i="12" s="1"/>
  <c r="O187" i="12"/>
  <c r="H187" i="12" s="1"/>
  <c r="O143" i="12"/>
  <c r="H143" i="12" s="1"/>
  <c r="BA134" i="12"/>
  <c r="AT134" i="12" s="1"/>
  <c r="BA138" i="12"/>
  <c r="AT138" i="12" s="1"/>
  <c r="O360" i="12"/>
  <c r="H360" i="12" s="1"/>
  <c r="BA147" i="12"/>
  <c r="AT147" i="12" s="1"/>
  <c r="BA123" i="12"/>
  <c r="AT123" i="12" s="1"/>
  <c r="BA35" i="12"/>
  <c r="AT35" i="12" s="1"/>
  <c r="BA241" i="12"/>
  <c r="AT241" i="12" s="1"/>
  <c r="O36" i="12"/>
  <c r="H36" i="12" s="1"/>
  <c r="BA131" i="12"/>
  <c r="AT131" i="12" s="1"/>
  <c r="BA149" i="12"/>
  <c r="AT149" i="12" s="1"/>
  <c r="BA18" i="12"/>
  <c r="AT18" i="12" s="1"/>
  <c r="O123" i="12"/>
  <c r="H123" i="12" s="1"/>
  <c r="BA326" i="12"/>
  <c r="AT326" i="12" s="1"/>
  <c r="BA185" i="12"/>
  <c r="AT185" i="12" s="1"/>
  <c r="O136" i="12"/>
  <c r="H136" i="12" s="1"/>
  <c r="O215" i="12"/>
  <c r="H215" i="12" s="1"/>
  <c r="O23" i="12"/>
  <c r="H23" i="12" s="1"/>
  <c r="O98" i="12"/>
  <c r="H98" i="12" s="1"/>
  <c r="O232" i="12"/>
  <c r="H232" i="12" s="1"/>
  <c r="O240" i="12"/>
  <c r="H240" i="12" s="1"/>
  <c r="O315" i="12"/>
  <c r="H315" i="12" s="1"/>
  <c r="BA170" i="12"/>
  <c r="AT170" i="12" s="1"/>
  <c r="O54" i="12"/>
  <c r="H54" i="12" s="1"/>
  <c r="O332" i="12"/>
  <c r="H332" i="12" s="1"/>
  <c r="BA261" i="12"/>
  <c r="AT261" i="12" s="1"/>
  <c r="BA351" i="12"/>
  <c r="AT351" i="12" s="1"/>
  <c r="O176" i="12"/>
  <c r="H176" i="12" s="1"/>
  <c r="O345" i="12"/>
  <c r="H345" i="12" s="1"/>
  <c r="BA39" i="12"/>
  <c r="AT39" i="12" s="1"/>
  <c r="O129" i="12"/>
  <c r="H129" i="12" s="1"/>
  <c r="BA91" i="12"/>
  <c r="AT91" i="12" s="1"/>
  <c r="BA165" i="12"/>
  <c r="AT165" i="12" s="1"/>
  <c r="BA118" i="12"/>
  <c r="AT118" i="12" s="1"/>
  <c r="BA338" i="12"/>
  <c r="AT338" i="12" s="1"/>
  <c r="O85" i="12"/>
  <c r="H85" i="12" s="1"/>
  <c r="BA166" i="12"/>
  <c r="AT166" i="12" s="1"/>
  <c r="BA239" i="12"/>
  <c r="AT239" i="12" s="1"/>
  <c r="BA112" i="12"/>
  <c r="AT112" i="12" s="1"/>
  <c r="O228" i="12"/>
  <c r="H228" i="12" s="1"/>
  <c r="BA347" i="12"/>
  <c r="AT347" i="12" s="1"/>
  <c r="O105" i="12"/>
  <c r="H105" i="12" s="1"/>
  <c r="BA264" i="12"/>
  <c r="AT264" i="12" s="1"/>
  <c r="O90" i="12"/>
  <c r="H90" i="12" s="1"/>
  <c r="O207" i="12"/>
  <c r="H207" i="12" s="1"/>
  <c r="BA280" i="12"/>
  <c r="AT280" i="12" s="1"/>
  <c r="BA217" i="12"/>
  <c r="AT217" i="12" s="1"/>
  <c r="BA101" i="12"/>
  <c r="AT101" i="12" s="1"/>
  <c r="O306" i="12"/>
  <c r="H306" i="12" s="1"/>
  <c r="O326" i="12"/>
  <c r="H326" i="12" s="1"/>
  <c r="O72" i="12"/>
  <c r="H72" i="12" s="1"/>
  <c r="BA99" i="12"/>
  <c r="AT99" i="12" s="1"/>
  <c r="BA52" i="12"/>
  <c r="AT52" i="12" s="1"/>
  <c r="BA307" i="12"/>
  <c r="AT307" i="12" s="1"/>
  <c r="BA229" i="12"/>
  <c r="AT229" i="12" s="1"/>
  <c r="BA222" i="12"/>
  <c r="AT222" i="12" s="1"/>
  <c r="BA220" i="12"/>
  <c r="AT220" i="12" s="1"/>
  <c r="BA69" i="12"/>
  <c r="AT69" i="12" s="1"/>
  <c r="O128" i="12"/>
  <c r="H128" i="12" s="1"/>
  <c r="O317" i="12"/>
  <c r="H317" i="12" s="1"/>
  <c r="O365" i="12"/>
  <c r="H365" i="12" s="1"/>
  <c r="O346" i="12"/>
  <c r="H346" i="12" s="1"/>
  <c r="BA177" i="12"/>
  <c r="AT177" i="12" s="1"/>
  <c r="O107" i="12"/>
  <c r="H107" i="12" s="1"/>
  <c r="O183" i="12"/>
  <c r="H183" i="12" s="1"/>
  <c r="BA212" i="12"/>
  <c r="AT212" i="12" s="1"/>
  <c r="BA142" i="12"/>
  <c r="AT142" i="12" s="1"/>
  <c r="O95" i="12"/>
  <c r="H95" i="12" s="1"/>
  <c r="O24" i="12"/>
  <c r="H24" i="12" s="1"/>
  <c r="O196" i="12"/>
  <c r="H196" i="12" s="1"/>
  <c r="BA333" i="12"/>
  <c r="AT333" i="12" s="1"/>
  <c r="BA240" i="12"/>
  <c r="AT240" i="12" s="1"/>
  <c r="O92" i="12"/>
  <c r="H92" i="12" s="1"/>
  <c r="O265" i="12"/>
  <c r="H265" i="12" s="1"/>
  <c r="O138" i="12"/>
  <c r="H138" i="12" s="1"/>
  <c r="BA216" i="12"/>
  <c r="AT216" i="12" s="1"/>
  <c r="O289" i="12"/>
  <c r="H289" i="12" s="1"/>
  <c r="O245" i="12"/>
  <c r="H245" i="12" s="1"/>
  <c r="O108" i="12"/>
  <c r="H108" i="12" s="1"/>
  <c r="O153" i="12"/>
  <c r="H153" i="12" s="1"/>
  <c r="BA350" i="12"/>
  <c r="AT350" i="12" s="1"/>
  <c r="O293" i="12"/>
  <c r="H293" i="12" s="1"/>
  <c r="O297" i="12"/>
  <c r="H297" i="12" s="1"/>
  <c r="BA286" i="12"/>
  <c r="AT286" i="12" s="1"/>
  <c r="BA259" i="12"/>
  <c r="AT259" i="12" s="1"/>
  <c r="BA53" i="12"/>
  <c r="AT53" i="12" s="1"/>
  <c r="BA332" i="12"/>
  <c r="AT332" i="12" s="1"/>
  <c r="BA110" i="12"/>
  <c r="AT110" i="12" s="1"/>
  <c r="BA173" i="12"/>
  <c r="AT173" i="12" s="1"/>
  <c r="BA27" i="12"/>
  <c r="AT27" i="12" s="1"/>
  <c r="BA246" i="12"/>
  <c r="AT246" i="12" s="1"/>
  <c r="BA100" i="12"/>
  <c r="AT100" i="12" s="1"/>
  <c r="BA183" i="12"/>
  <c r="AT183" i="12" s="1"/>
  <c r="O175" i="12"/>
  <c r="H175" i="12" s="1"/>
  <c r="BA89" i="12"/>
  <c r="AT89" i="12" s="1"/>
  <c r="BA61" i="12"/>
  <c r="AT61" i="12" s="1"/>
  <c r="O32" i="12"/>
  <c r="H32" i="12" s="1"/>
  <c r="BA169" i="12"/>
  <c r="AT169" i="12" s="1"/>
  <c r="BA57" i="12"/>
  <c r="AT57" i="12" s="1"/>
  <c r="BA8" i="12"/>
  <c r="AT8" i="12" s="1"/>
  <c r="BA163" i="12"/>
  <c r="AT163" i="12" s="1"/>
  <c r="O38" i="12"/>
  <c r="H38" i="12" s="1"/>
  <c r="BA128" i="12"/>
  <c r="AT128" i="12" s="1"/>
  <c r="O11" i="12"/>
  <c r="H11" i="12" s="1"/>
  <c r="O134" i="12"/>
  <c r="H134" i="12" s="1"/>
  <c r="BA155" i="12"/>
  <c r="AT155" i="12" s="1"/>
  <c r="O363" i="12"/>
  <c r="H363" i="12" s="1"/>
  <c r="O71" i="12"/>
  <c r="H71" i="12" s="1"/>
  <c r="BA25" i="12"/>
  <c r="AT25" i="12" s="1"/>
  <c r="O141" i="12"/>
  <c r="H141" i="12" s="1"/>
  <c r="BA65" i="12"/>
  <c r="AT65" i="12" s="1"/>
  <c r="BA143" i="12"/>
  <c r="AT143" i="12" s="1"/>
  <c r="O102" i="12"/>
  <c r="H102" i="12" s="1"/>
  <c r="O14" i="12"/>
  <c r="H14" i="12" s="1"/>
  <c r="O295" i="12"/>
  <c r="H295" i="12" s="1"/>
  <c r="O22" i="12"/>
  <c r="H22" i="12" s="1"/>
  <c r="BA250" i="12"/>
  <c r="AT250" i="12" s="1"/>
  <c r="O336" i="12"/>
  <c r="H336" i="12" s="1"/>
  <c r="BA279" i="12"/>
  <c r="AT279" i="12" s="1"/>
  <c r="BA135" i="12"/>
  <c r="AT135" i="12" s="1"/>
  <c r="O364" i="12"/>
  <c r="H364" i="12" s="1"/>
  <c r="O299" i="12"/>
  <c r="H299" i="12" s="1"/>
  <c r="BA327" i="12"/>
  <c r="AT327" i="12" s="1"/>
  <c r="BA90" i="12"/>
  <c r="AT90" i="12" s="1"/>
  <c r="BA72" i="12"/>
  <c r="AT72" i="12" s="1"/>
  <c r="O258" i="12"/>
  <c r="H258" i="12" s="1"/>
  <c r="O192" i="12"/>
  <c r="H192" i="12" s="1"/>
  <c r="O372" i="12"/>
  <c r="H372" i="12" s="1"/>
  <c r="BA270" i="12"/>
  <c r="AT270" i="12" s="1"/>
  <c r="BA202" i="12"/>
  <c r="AT202" i="12" s="1"/>
  <c r="O144" i="12"/>
  <c r="H144" i="12" s="1"/>
  <c r="BA260" i="12"/>
  <c r="AT260" i="12" s="1"/>
  <c r="O298" i="12"/>
  <c r="H298" i="12" s="1"/>
  <c r="O218" i="12"/>
  <c r="H218" i="12" s="1"/>
  <c r="O66" i="12"/>
  <c r="H66" i="12" s="1"/>
  <c r="O247" i="12"/>
  <c r="H247" i="12" s="1"/>
  <c r="O103" i="12"/>
  <c r="H103" i="12" s="1"/>
  <c r="BA213" i="12"/>
  <c r="AT213" i="12" s="1"/>
  <c r="BA187" i="12"/>
  <c r="AT187" i="12" s="1"/>
  <c r="O290" i="12"/>
  <c r="H290" i="12" s="1"/>
  <c r="O77" i="12"/>
  <c r="H77" i="12" s="1"/>
  <c r="BA297" i="12"/>
  <c r="AT297" i="12" s="1"/>
  <c r="O73" i="12"/>
  <c r="H73" i="12" s="1"/>
  <c r="O34" i="12"/>
  <c r="H34" i="12" s="1"/>
  <c r="BA232" i="12"/>
  <c r="AT232" i="12" s="1"/>
  <c r="O58" i="12"/>
  <c r="H58" i="12" s="1"/>
  <c r="O308" i="12"/>
  <c r="H308" i="12" s="1"/>
  <c r="BA337" i="12"/>
  <c r="AT337" i="12" s="1"/>
  <c r="O251" i="12"/>
  <c r="H251" i="12" s="1"/>
  <c r="BA290" i="12"/>
  <c r="AT290" i="12" s="1"/>
  <c r="O242" i="12"/>
  <c r="H242" i="12" s="1"/>
  <c r="O212" i="12"/>
  <c r="H212" i="12" s="1"/>
  <c r="O59" i="12"/>
  <c r="H59" i="12" s="1"/>
  <c r="BA205" i="12"/>
  <c r="AT205" i="12" s="1"/>
  <c r="BA146" i="12"/>
  <c r="AT146" i="12" s="1"/>
  <c r="BA63" i="12"/>
  <c r="AT63" i="12" s="1"/>
  <c r="O135" i="12"/>
  <c r="H135" i="12" s="1"/>
  <c r="O151" i="12"/>
  <c r="H151" i="12" s="1"/>
  <c r="BA315" i="12"/>
  <c r="AT315" i="12" s="1"/>
  <c r="BA168" i="12"/>
  <c r="AT168" i="12" s="1"/>
  <c r="BA130" i="12"/>
  <c r="AT130" i="12" s="1"/>
  <c r="BA299" i="12"/>
  <c r="AT299" i="12" s="1"/>
  <c r="BA108" i="12"/>
  <c r="AT108" i="12" s="1"/>
  <c r="BA10" i="12"/>
  <c r="AT10" i="12" s="1"/>
  <c r="BA14" i="12"/>
  <c r="AT14" i="12" s="1"/>
  <c r="BA248" i="12"/>
  <c r="AT248" i="12" s="1"/>
  <c r="BA251" i="12"/>
  <c r="AT251" i="12" s="1"/>
  <c r="O25" i="12"/>
  <c r="H25" i="12" s="1"/>
  <c r="BA310" i="12"/>
  <c r="AT310" i="12" s="1"/>
  <c r="BA47" i="12"/>
  <c r="AT47" i="12" s="1"/>
  <c r="BA9" i="12"/>
  <c r="AT9" i="12" s="1"/>
  <c r="O80" i="12"/>
  <c r="H80" i="12" s="1"/>
  <c r="BA206" i="12"/>
  <c r="AT206" i="12" s="1"/>
  <c r="BA244" i="12"/>
  <c r="AT244" i="12" s="1"/>
  <c r="O178" i="12"/>
  <c r="H178" i="12" s="1"/>
  <c r="BA32" i="12"/>
  <c r="AT32" i="12" s="1"/>
  <c r="BA227" i="12"/>
  <c r="AT227" i="12" s="1"/>
  <c r="BA144" i="12"/>
  <c r="AT144" i="12" s="1"/>
  <c r="BA84" i="12"/>
  <c r="AT84" i="12" s="1"/>
  <c r="O173" i="12"/>
  <c r="H173" i="12" s="1"/>
  <c r="BA105" i="12"/>
  <c r="AT105" i="12" s="1"/>
  <c r="BA263" i="12"/>
  <c r="AT263" i="12" s="1"/>
  <c r="O167" i="12"/>
  <c r="H167" i="12" s="1"/>
  <c r="BA233" i="12"/>
  <c r="AT233" i="12" s="1"/>
  <c r="BA161" i="12"/>
  <c r="AT161" i="12" s="1"/>
  <c r="O238" i="12"/>
  <c r="H238" i="12" s="1"/>
  <c r="O349" i="12"/>
  <c r="H349" i="12" s="1"/>
  <c r="BA126" i="12"/>
  <c r="AT126" i="12" s="1"/>
  <c r="BA349" i="12"/>
  <c r="AT349" i="12" s="1"/>
  <c r="BA19" i="12"/>
  <c r="AT19" i="12" s="1"/>
  <c r="O286" i="12"/>
  <c r="H286" i="12" s="1"/>
  <c r="BA339" i="12"/>
  <c r="AT339" i="12" s="1"/>
  <c r="O208" i="12"/>
  <c r="H208" i="12" s="1"/>
  <c r="O248" i="12"/>
  <c r="H248" i="12" s="1"/>
  <c r="O45" i="12"/>
  <c r="H45" i="12" s="1"/>
  <c r="O368" i="12"/>
  <c r="H368" i="12" s="1"/>
  <c r="BA178" i="12"/>
  <c r="AT178" i="12" s="1"/>
  <c r="O104" i="12"/>
  <c r="H104" i="12" s="1"/>
  <c r="BA358" i="12"/>
  <c r="AT358" i="12" s="1"/>
  <c r="O152" i="12"/>
  <c r="H152" i="12" s="1"/>
  <c r="BA117" i="12"/>
  <c r="AT117" i="12" s="1"/>
  <c r="BA340" i="12"/>
  <c r="AT340" i="12" s="1"/>
  <c r="O244" i="12"/>
  <c r="H244" i="12" s="1"/>
  <c r="O348" i="12"/>
  <c r="H348" i="12" s="1"/>
  <c r="BA318" i="12"/>
  <c r="AT318" i="12" s="1"/>
  <c r="BA48" i="12"/>
  <c r="AT48" i="12" s="1"/>
  <c r="O133" i="12"/>
  <c r="H133" i="12" s="1"/>
  <c r="O78" i="12"/>
  <c r="H78" i="12" s="1"/>
  <c r="O268" i="12"/>
  <c r="H268" i="12" s="1"/>
  <c r="O87" i="12"/>
  <c r="H87" i="12" s="1"/>
  <c r="BA56" i="12"/>
  <c r="AT56" i="12" s="1"/>
  <c r="BA192" i="12"/>
  <c r="AT192" i="12" s="1"/>
  <c r="O229" i="12"/>
  <c r="H229" i="12" s="1"/>
  <c r="BA311" i="12"/>
  <c r="AT311" i="12" s="1"/>
  <c r="O56" i="12"/>
  <c r="H56" i="12" s="1"/>
  <c r="O370" i="12"/>
  <c r="H370" i="12" s="1"/>
  <c r="O350" i="12"/>
  <c r="H350" i="12" s="1"/>
  <c r="O327" i="12"/>
  <c r="H327" i="12" s="1"/>
  <c r="O150" i="12"/>
  <c r="H150" i="12" s="1"/>
  <c r="O33" i="12"/>
  <c r="H33" i="12" s="1"/>
  <c r="O49" i="12"/>
  <c r="H49" i="12" s="1"/>
  <c r="O211" i="12"/>
  <c r="H211" i="12" s="1"/>
  <c r="O316" i="12"/>
  <c r="H316" i="12" s="1"/>
  <c r="BA275" i="12"/>
  <c r="AT275" i="12" s="1"/>
  <c r="BA305" i="12"/>
  <c r="AT305" i="12" s="1"/>
  <c r="BA50" i="12"/>
  <c r="AT50" i="12" s="1"/>
  <c r="BA94" i="12"/>
  <c r="AT94" i="12" s="1"/>
  <c r="BA37" i="12"/>
  <c r="AT37" i="12" s="1"/>
  <c r="BA60" i="12"/>
  <c r="AT60" i="12" s="1"/>
  <c r="BA156" i="12"/>
  <c r="AT156" i="12" s="1"/>
  <c r="BA111" i="12"/>
  <c r="AT111" i="12" s="1"/>
  <c r="BA371" i="12"/>
  <c r="AT371" i="12" s="1"/>
  <c r="BA23" i="12"/>
  <c r="AT23" i="12" s="1"/>
  <c r="O172" i="12"/>
  <c r="H172" i="12" s="1"/>
  <c r="O337" i="12"/>
  <c r="H337" i="12" s="1"/>
  <c r="O51" i="12"/>
  <c r="H51" i="12" s="1"/>
  <c r="BA158" i="12"/>
  <c r="AT158" i="12" s="1"/>
  <c r="O20" i="12"/>
  <c r="H20" i="12" s="1"/>
  <c r="BA62" i="12"/>
  <c r="AT62" i="12" s="1"/>
  <c r="BA182" i="12"/>
  <c r="AT182" i="12" s="1"/>
  <c r="BA121" i="12"/>
  <c r="AT121" i="12" s="1"/>
  <c r="BA243" i="12"/>
  <c r="AT243" i="12" s="1"/>
  <c r="O356" i="12"/>
  <c r="H356" i="12" s="1"/>
  <c r="O169" i="12"/>
  <c r="H169" i="12" s="1"/>
  <c r="BA210" i="12"/>
  <c r="AT210" i="12" s="1"/>
  <c r="O221" i="12"/>
  <c r="H221" i="12" s="1"/>
  <c r="O205" i="12"/>
  <c r="H205" i="12" s="1"/>
  <c r="BA322" i="12"/>
  <c r="AT322" i="12" s="1"/>
  <c r="O266" i="12"/>
  <c r="H266" i="12" s="1"/>
  <c r="O158" i="12"/>
  <c r="H158" i="12" s="1"/>
  <c r="O273" i="12"/>
  <c r="H273" i="12" s="1"/>
  <c r="O116" i="12"/>
  <c r="H116" i="12" s="1"/>
  <c r="BA162" i="12"/>
  <c r="AT162" i="12" s="1"/>
  <c r="O113" i="12"/>
  <c r="H113" i="12" s="1"/>
  <c r="O219" i="12"/>
  <c r="H219" i="12" s="1"/>
  <c r="BA289" i="12"/>
  <c r="AT289" i="12" s="1"/>
  <c r="O117" i="12"/>
  <c r="H117" i="12" s="1"/>
  <c r="O256" i="12"/>
  <c r="H256" i="12" s="1"/>
  <c r="BA114" i="12"/>
  <c r="AT114" i="12" s="1"/>
  <c r="BA38" i="12"/>
  <c r="AT38" i="12" s="1"/>
  <c r="BA309" i="12"/>
  <c r="AT309" i="12" s="1"/>
  <c r="BA115" i="12"/>
  <c r="AT115" i="12" s="1"/>
  <c r="BA109" i="12"/>
  <c r="AT109" i="12" s="1"/>
  <c r="BA223" i="12"/>
  <c r="AT223" i="12" s="1"/>
  <c r="BA167" i="12"/>
  <c r="AT167" i="12" s="1"/>
  <c r="BA95" i="12"/>
  <c r="AT95" i="12" s="1"/>
  <c r="BA24" i="12"/>
  <c r="AT24" i="12" s="1"/>
  <c r="O303" i="12"/>
  <c r="H303" i="12" s="1"/>
  <c r="O8" i="12"/>
  <c r="H8" i="12" s="1"/>
  <c r="C8" i="12" s="1"/>
  <c r="BA124" i="12"/>
  <c r="AT124" i="12" s="1"/>
  <c r="BA145" i="12"/>
  <c r="AT145" i="12" s="1"/>
  <c r="O311" i="12"/>
  <c r="H311" i="12" s="1"/>
  <c r="BA304" i="12"/>
  <c r="AT304" i="12" s="1"/>
  <c r="O30" i="12"/>
  <c r="H30" i="12" s="1"/>
  <c r="O371" i="12"/>
  <c r="H371" i="12" s="1"/>
  <c r="O13" i="12"/>
  <c r="H13" i="12" s="1"/>
  <c r="BA362" i="12"/>
  <c r="AT362" i="12" s="1"/>
  <c r="O174" i="12"/>
  <c r="H174" i="12" s="1"/>
  <c r="BA341" i="12"/>
  <c r="AT341" i="12" s="1"/>
  <c r="BA41" i="12"/>
  <c r="AT41" i="12" s="1"/>
  <c r="BA360" i="12"/>
  <c r="AT360" i="12" s="1"/>
  <c r="O180" i="12"/>
  <c r="H180" i="12" s="1"/>
  <c r="BA215" i="12"/>
  <c r="AT215" i="12" s="1"/>
  <c r="O120" i="12"/>
  <c r="H120" i="12" s="1"/>
  <c r="O164" i="12"/>
  <c r="H164" i="12" s="1"/>
  <c r="O214" i="12"/>
  <c r="H214" i="12" s="1"/>
  <c r="BA70" i="12"/>
  <c r="AT70" i="12" s="1"/>
  <c r="BA33" i="12"/>
  <c r="AT33" i="12" s="1"/>
  <c r="O118" i="12"/>
  <c r="H118" i="12" s="1"/>
  <c r="O168" i="12"/>
  <c r="H168" i="12" s="1"/>
  <c r="O18" i="12"/>
  <c r="H18" i="12" s="1"/>
  <c r="O69" i="12"/>
  <c r="H69" i="12" s="1"/>
  <c r="BA133" i="12"/>
  <c r="AT133" i="12" s="1"/>
  <c r="O313" i="12"/>
  <c r="H313" i="12" s="1"/>
  <c r="BA77" i="12"/>
  <c r="AT77" i="12" s="1"/>
  <c r="BA345" i="12"/>
  <c r="AT345" i="12" s="1"/>
  <c r="O353" i="12"/>
  <c r="H353" i="12" s="1"/>
  <c r="O186" i="12"/>
  <c r="H186" i="12" s="1"/>
  <c r="O142" i="12"/>
  <c r="H142" i="12" s="1"/>
  <c r="BA370" i="12"/>
  <c r="AT370" i="12" s="1"/>
  <c r="BA312" i="12"/>
  <c r="AT312" i="12" s="1"/>
  <c r="O343" i="12"/>
  <c r="H343" i="12" s="1"/>
  <c r="O145" i="12"/>
  <c r="H145" i="12" s="1"/>
  <c r="O241" i="12"/>
  <c r="H241" i="12" s="1"/>
  <c r="BA366" i="12"/>
  <c r="AT366" i="12" s="1"/>
  <c r="BA174" i="12"/>
  <c r="AT174" i="12" s="1"/>
  <c r="BA298" i="12"/>
  <c r="AT298" i="12" s="1"/>
  <c r="O202" i="12"/>
  <c r="H202" i="12" s="1"/>
  <c r="BA317" i="12"/>
  <c r="AT317" i="12" s="1"/>
  <c r="O63" i="12"/>
  <c r="H63" i="12" s="1"/>
  <c r="O213" i="12"/>
  <c r="H213" i="12" s="1"/>
  <c r="O292" i="12"/>
  <c r="H292" i="12" s="1"/>
  <c r="O227" i="12"/>
  <c r="H227" i="12" s="1"/>
  <c r="O125" i="12"/>
  <c r="H125" i="12" s="1"/>
  <c r="BA224" i="12"/>
  <c r="AT224" i="12" s="1"/>
  <c r="O322" i="12"/>
  <c r="H322" i="12" s="1"/>
  <c r="O146" i="12"/>
  <c r="H146" i="12" s="1"/>
  <c r="O235" i="12"/>
  <c r="H235" i="12" s="1"/>
  <c r="O369" i="12"/>
  <c r="H369" i="12" s="1"/>
  <c r="O163" i="12"/>
  <c r="H163" i="12" s="1"/>
  <c r="O171" i="12"/>
  <c r="H171" i="12" s="1"/>
  <c r="BA125" i="12"/>
  <c r="AT125" i="12" s="1"/>
  <c r="O282" i="12"/>
  <c r="H282" i="12" s="1"/>
  <c r="O204" i="12"/>
  <c r="H204" i="12" s="1"/>
  <c r="O358" i="12"/>
  <c r="H358" i="12" s="1"/>
  <c r="BA256" i="12"/>
  <c r="AT256" i="12" s="1"/>
  <c r="O198" i="12"/>
  <c r="H198" i="12" s="1"/>
  <c r="O148" i="12"/>
  <c r="H148" i="12" s="1"/>
  <c r="O165" i="12"/>
  <c r="H165" i="12" s="1"/>
  <c r="O291" i="12"/>
  <c r="H291" i="12" s="1"/>
  <c r="O50" i="12"/>
  <c r="H50" i="12" s="1"/>
  <c r="BA235" i="12"/>
  <c r="AT235" i="12" s="1"/>
  <c r="O81" i="12"/>
  <c r="H81" i="12" s="1"/>
  <c r="BA85" i="12"/>
  <c r="AT85" i="12" s="1"/>
  <c r="O31" i="12"/>
  <c r="H31" i="12" s="1"/>
  <c r="O61" i="12"/>
  <c r="H61" i="12" s="1"/>
  <c r="BA189" i="12"/>
  <c r="AT189" i="12" s="1"/>
  <c r="BA238" i="12"/>
  <c r="AT238" i="12" s="1"/>
  <c r="BA188" i="12"/>
  <c r="AT188" i="12" s="1"/>
  <c r="BA76" i="12"/>
  <c r="AT76" i="12" s="1"/>
  <c r="BA153" i="12"/>
  <c r="AT153" i="12" s="1"/>
  <c r="BA201" i="12"/>
  <c r="AT201" i="12" s="1"/>
  <c r="O279" i="12"/>
  <c r="H279" i="12" s="1"/>
  <c r="BA88" i="12"/>
  <c r="AT88" i="12" s="1"/>
  <c r="BA179" i="12"/>
  <c r="AT179" i="12" s="1"/>
  <c r="BA59" i="12"/>
  <c r="AT59" i="12" s="1"/>
  <c r="BA78" i="12"/>
  <c r="AT78" i="12" s="1"/>
  <c r="BA34" i="12"/>
  <c r="AT34" i="12" s="1"/>
  <c r="O97" i="12"/>
  <c r="H97" i="12" s="1"/>
  <c r="BA181" i="12"/>
  <c r="AT181" i="12" s="1"/>
  <c r="BA198" i="12"/>
  <c r="AT198" i="12" s="1"/>
  <c r="BA272" i="12"/>
  <c r="AT272" i="12" s="1"/>
  <c r="BA137" i="12"/>
  <c r="AT137" i="12" s="1"/>
  <c r="BA29" i="12"/>
  <c r="AT29" i="12" s="1"/>
  <c r="O112" i="12"/>
  <c r="H112" i="12" s="1"/>
  <c r="BA42" i="12"/>
  <c r="AT42" i="12" s="1"/>
  <c r="BA278" i="12"/>
  <c r="AT278" i="12" s="1"/>
  <c r="O283" i="12"/>
  <c r="H283" i="12" s="1"/>
  <c r="BA320" i="12"/>
  <c r="AT320" i="12" s="1"/>
  <c r="BA346" i="12"/>
  <c r="AT346" i="12" s="1"/>
  <c r="O216" i="12"/>
  <c r="H216" i="12" s="1"/>
  <c r="O333" i="12"/>
  <c r="H333" i="12" s="1"/>
  <c r="BA199" i="12"/>
  <c r="AT199" i="12" s="1"/>
  <c r="O262" i="12"/>
  <c r="H262" i="12" s="1"/>
  <c r="O27" i="12"/>
  <c r="H27" i="12" s="1"/>
  <c r="BA175" i="12"/>
  <c r="AT175" i="12" s="1"/>
  <c r="O19" i="12"/>
  <c r="H19" i="12" s="1"/>
  <c r="O64" i="12"/>
  <c r="H64" i="12" s="1"/>
  <c r="O182" i="12"/>
  <c r="H182" i="12" s="1"/>
  <c r="O257" i="12"/>
  <c r="H257" i="12" s="1"/>
  <c r="O354" i="12"/>
  <c r="H354" i="12" s="1"/>
  <c r="O28" i="12"/>
  <c r="H28" i="12" s="1"/>
  <c r="O109" i="12"/>
  <c r="H109" i="12" s="1"/>
  <c r="O147" i="12"/>
  <c r="H147" i="12" s="1"/>
  <c r="O320" i="12"/>
  <c r="H320" i="12" s="1"/>
  <c r="O280" i="12"/>
  <c r="H280" i="12" s="1"/>
  <c r="O53" i="12"/>
  <c r="H53" i="12" s="1"/>
  <c r="BA284" i="12"/>
  <c r="AT284" i="12" s="1"/>
  <c r="O335" i="12"/>
  <c r="H335" i="12" s="1"/>
  <c r="O130" i="12"/>
  <c r="H130" i="12" s="1"/>
  <c r="BA231" i="12"/>
  <c r="AT231" i="12" s="1"/>
  <c r="O9" i="12"/>
  <c r="H9" i="12" s="1"/>
  <c r="BA262" i="12"/>
  <c r="AT262" i="12" s="1"/>
  <c r="O132" i="12"/>
  <c r="H132" i="12" s="1"/>
  <c r="O278" i="12"/>
  <c r="H278" i="12" s="1"/>
  <c r="BA148" i="12"/>
  <c r="AT148" i="12" s="1"/>
  <c r="BA82" i="12"/>
  <c r="AT82" i="12" s="1"/>
  <c r="BA282" i="12"/>
  <c r="AT282" i="12" s="1"/>
  <c r="O274" i="12"/>
  <c r="H274" i="12" s="1"/>
  <c r="O189" i="12"/>
  <c r="H189" i="12" s="1"/>
  <c r="O272" i="12"/>
  <c r="H272" i="12" s="1"/>
  <c r="BA334" i="12"/>
  <c r="AT334" i="12" s="1"/>
  <c r="BA331" i="12"/>
  <c r="AT331" i="12" s="1"/>
  <c r="O314" i="12"/>
  <c r="H314" i="12" s="1"/>
  <c r="O276" i="12"/>
  <c r="H276" i="12" s="1"/>
  <c r="O62" i="12"/>
  <c r="H62" i="12" s="1"/>
  <c r="BA343" i="12"/>
  <c r="AT343" i="12" s="1"/>
  <c r="BA103" i="12"/>
  <c r="AT103" i="12" s="1"/>
  <c r="BA368" i="12"/>
  <c r="AT368" i="12" s="1"/>
  <c r="O119" i="12"/>
  <c r="H119" i="12" s="1"/>
  <c r="BA226" i="12"/>
  <c r="AT226" i="12" s="1"/>
  <c r="O55" i="12"/>
  <c r="H55" i="12" s="1"/>
  <c r="O157" i="12"/>
  <c r="H157" i="12" s="1"/>
  <c r="O271" i="12"/>
  <c r="H271" i="12" s="1"/>
  <c r="O209" i="12"/>
  <c r="H209" i="12" s="1"/>
  <c r="O237" i="12"/>
  <c r="H237" i="12" s="1"/>
  <c r="BA303" i="12"/>
  <c r="AT303" i="12" s="1"/>
  <c r="BA328" i="12"/>
  <c r="AT328" i="12" s="1"/>
  <c r="O127" i="12"/>
  <c r="H127" i="12" s="1"/>
  <c r="BA258" i="12"/>
  <c r="AT258" i="12" s="1"/>
  <c r="O367" i="12"/>
  <c r="H367" i="12" s="1"/>
  <c r="O111" i="12"/>
  <c r="H111" i="12" s="1"/>
  <c r="BA364" i="12"/>
  <c r="AT364" i="12" s="1"/>
  <c r="BA71" i="12"/>
  <c r="AT71" i="12" s="1"/>
  <c r="O234" i="12"/>
  <c r="H234" i="12" s="1"/>
  <c r="O287" i="12"/>
  <c r="H287" i="12" s="1"/>
  <c r="BA204" i="12"/>
  <c r="AT204" i="12" s="1"/>
  <c r="O166" i="12"/>
  <c r="H166" i="12" s="1"/>
  <c r="O342" i="12"/>
  <c r="H342" i="12" s="1"/>
  <c r="O155" i="12"/>
  <c r="H155" i="12" s="1"/>
  <c r="O243" i="12"/>
  <c r="H243" i="12" s="1"/>
  <c r="O139" i="12"/>
  <c r="H139" i="12" s="1"/>
  <c r="BA283" i="12"/>
  <c r="AT283" i="12" s="1"/>
  <c r="O88" i="12"/>
  <c r="H88" i="12" s="1"/>
  <c r="BA45" i="12"/>
  <c r="AT45" i="12" s="1"/>
  <c r="O159" i="12"/>
  <c r="H159" i="12" s="1"/>
  <c r="O44" i="12"/>
  <c r="H44" i="12" s="1"/>
  <c r="BA269" i="12"/>
  <c r="AT269" i="12" s="1"/>
  <c r="BA58" i="12"/>
  <c r="AT58" i="12" s="1"/>
  <c r="BA104" i="12"/>
  <c r="AT104" i="12" s="1"/>
  <c r="O310" i="12"/>
  <c r="H310" i="12" s="1"/>
  <c r="BA151" i="12"/>
  <c r="AT151" i="12" s="1"/>
  <c r="O225" i="12"/>
  <c r="H225" i="12" s="1"/>
  <c r="BA266" i="12"/>
  <c r="AT266" i="12" s="1"/>
  <c r="BA313" i="12"/>
  <c r="AT313" i="12" s="1"/>
  <c r="O344" i="12"/>
  <c r="H344" i="12" s="1"/>
  <c r="BA16" i="12"/>
  <c r="AT16" i="12" s="1"/>
  <c r="O137" i="12"/>
  <c r="H137" i="12" s="1"/>
  <c r="BA281" i="12"/>
  <c r="AT281" i="12" s="1"/>
  <c r="O362" i="12"/>
  <c r="H362" i="12" s="1"/>
  <c r="BA152" i="12"/>
  <c r="AT152" i="12" s="1"/>
  <c r="BA30" i="12"/>
  <c r="AT30" i="12" s="1"/>
  <c r="O52" i="12"/>
  <c r="H52" i="12" s="1"/>
  <c r="BA203" i="12"/>
  <c r="AT203" i="12" s="1"/>
  <c r="O181" i="12"/>
  <c r="H181" i="12" s="1"/>
  <c r="BA245" i="12"/>
  <c r="AT245" i="12" s="1"/>
  <c r="BA13" i="12"/>
  <c r="AT13" i="12" s="1"/>
  <c r="BA171" i="12"/>
  <c r="AT171" i="12" s="1"/>
  <c r="BA93" i="12"/>
  <c r="AT93" i="12" s="1"/>
  <c r="BA51" i="12"/>
  <c r="AT51" i="12" s="1"/>
  <c r="O74" i="12"/>
  <c r="H74" i="12" s="1"/>
  <c r="BA136" i="12"/>
  <c r="AT136" i="12" s="1"/>
  <c r="O285" i="12"/>
  <c r="H285" i="12" s="1"/>
  <c r="BA247" i="12"/>
  <c r="AT247" i="12" s="1"/>
  <c r="O86" i="12"/>
  <c r="H86" i="12" s="1"/>
  <c r="BA242" i="12"/>
  <c r="AT242" i="12" s="1"/>
  <c r="O203" i="12"/>
  <c r="H203" i="12" s="1"/>
  <c r="BA20" i="12"/>
  <c r="AT20" i="12" s="1"/>
  <c r="BA236" i="12"/>
  <c r="AT236" i="12" s="1"/>
  <c r="O65" i="12"/>
  <c r="H65" i="12" s="1"/>
  <c r="O48" i="12"/>
  <c r="H48" i="12" s="1"/>
  <c r="BA15" i="12"/>
  <c r="AT15" i="12" s="1"/>
  <c r="O15" i="12"/>
  <c r="H15" i="12" s="1"/>
  <c r="P15" i="12"/>
  <c r="I15" i="12" s="1"/>
  <c r="BB15" i="12"/>
  <c r="AU15" i="12" s="1"/>
  <c r="D96" i="12"/>
  <c r="J97" i="1" s="1"/>
  <c r="D49" i="12"/>
  <c r="J50" i="1" s="1"/>
  <c r="D144" i="12"/>
  <c r="J145" i="1" s="1"/>
  <c r="D358" i="12"/>
  <c r="J359" i="1" s="1"/>
  <c r="D308" i="12"/>
  <c r="J309" i="1" s="1"/>
  <c r="D84" i="12"/>
  <c r="J85" i="1" s="1"/>
  <c r="D341" i="12"/>
  <c r="J342" i="1" s="1"/>
  <c r="D360" i="12"/>
  <c r="J361" i="1" s="1"/>
  <c r="D140" i="12"/>
  <c r="J141" i="1" s="1"/>
  <c r="D259" i="12"/>
  <c r="J260" i="1" s="1"/>
  <c r="C315" i="12" l="1"/>
  <c r="C57" i="12"/>
  <c r="I58" i="1" s="1"/>
  <c r="C168" i="12"/>
  <c r="I169" i="1" s="1"/>
  <c r="C340" i="12"/>
  <c r="I341" i="1" s="1"/>
  <c r="C102" i="12"/>
  <c r="I103" i="1" s="1"/>
  <c r="C160" i="12"/>
  <c r="I161" i="1" s="1"/>
  <c r="C358" i="12"/>
  <c r="I359" i="1" s="1"/>
  <c r="C229" i="12"/>
  <c r="I230" i="1" s="1"/>
  <c r="C207" i="12"/>
  <c r="I208" i="1" s="1"/>
  <c r="C276" i="12"/>
  <c r="I277" i="1" s="1"/>
  <c r="C112" i="12"/>
  <c r="I113" i="1" s="1"/>
  <c r="C50" i="12"/>
  <c r="I51" i="1" s="1"/>
  <c r="C371" i="12"/>
  <c r="I372" i="1" s="1"/>
  <c r="C217" i="12"/>
  <c r="I218" i="1" s="1"/>
  <c r="C364" i="12"/>
  <c r="I365" i="1" s="1"/>
  <c r="C228" i="12"/>
  <c r="I229" i="1" s="1"/>
  <c r="C312" i="12"/>
  <c r="I313" i="1" s="1"/>
  <c r="C105" i="12"/>
  <c r="I106" i="1" s="1"/>
  <c r="C206" i="12"/>
  <c r="I207" i="1" s="1"/>
  <c r="C14" i="12"/>
  <c r="I15" i="1" s="1"/>
  <c r="C121" i="12"/>
  <c r="I122" i="1" s="1"/>
  <c r="C117" i="12"/>
  <c r="I118" i="1" s="1"/>
  <c r="C342" i="12"/>
  <c r="I343" i="1" s="1"/>
  <c r="C124" i="12"/>
  <c r="I125" i="1" s="1"/>
  <c r="C330" i="12"/>
  <c r="I331" i="1" s="1"/>
  <c r="C26" i="12"/>
  <c r="I27" i="1" s="1"/>
  <c r="C318" i="12"/>
  <c r="I319" i="1" s="1"/>
  <c r="C368" i="12"/>
  <c r="I369" i="1" s="1"/>
  <c r="C68" i="12"/>
  <c r="I69" i="1" s="1"/>
  <c r="C213" i="12"/>
  <c r="I214" i="1" s="1"/>
  <c r="C94" i="12"/>
  <c r="I95" i="1" s="1"/>
  <c r="C147" i="12"/>
  <c r="I148" i="1" s="1"/>
  <c r="C19" i="12"/>
  <c r="I20" i="1" s="1"/>
  <c r="C13" i="12"/>
  <c r="I14" i="1" s="1"/>
  <c r="C317" i="12"/>
  <c r="I318" i="1" s="1"/>
  <c r="C344" i="12"/>
  <c r="I345" i="1" s="1"/>
  <c r="C128" i="12"/>
  <c r="I129" i="1" s="1"/>
  <c r="C233" i="12"/>
  <c r="I234" i="1" s="1"/>
  <c r="C261" i="12"/>
  <c r="I262" i="1" s="1"/>
  <c r="D346" i="12"/>
  <c r="J347" i="1" s="1"/>
  <c r="D303" i="12"/>
  <c r="J304" i="1" s="1"/>
  <c r="C91" i="12"/>
  <c r="I92" i="1" s="1"/>
  <c r="C113" i="12"/>
  <c r="I114" i="1" s="1"/>
  <c r="C25" i="12"/>
  <c r="I26" i="1" s="1"/>
  <c r="C46" i="12"/>
  <c r="I47" i="1" s="1"/>
  <c r="C199" i="12"/>
  <c r="I200" i="1" s="1"/>
  <c r="D220" i="12"/>
  <c r="J221" i="1" s="1"/>
  <c r="C197" i="12"/>
  <c r="I198" i="1" s="1"/>
  <c r="C291" i="12"/>
  <c r="I292" i="1" s="1"/>
  <c r="C45" i="12"/>
  <c r="I46" i="1" s="1"/>
  <c r="D161" i="12"/>
  <c r="J162" i="1" s="1"/>
  <c r="C158" i="12"/>
  <c r="I159" i="1" s="1"/>
  <c r="C366" i="12"/>
  <c r="I367" i="1" s="1"/>
  <c r="C65" i="12"/>
  <c r="I66" i="1" s="1"/>
  <c r="D172" i="12"/>
  <c r="J173" i="1" s="1"/>
  <c r="C235" i="12"/>
  <c r="I236" i="1" s="1"/>
  <c r="C115" i="12"/>
  <c r="I116" i="1" s="1"/>
  <c r="D52" i="12"/>
  <c r="J53" i="1" s="1"/>
  <c r="D262" i="12"/>
  <c r="J263" i="1" s="1"/>
  <c r="D98" i="12"/>
  <c r="J99" i="1" s="1"/>
  <c r="D209" i="12"/>
  <c r="J210" i="1" s="1"/>
  <c r="C161" i="12"/>
  <c r="I162" i="1" s="1"/>
  <c r="C221" i="12"/>
  <c r="I222" i="1" s="1"/>
  <c r="D218" i="12"/>
  <c r="J219" i="1" s="1"/>
  <c r="D128" i="12"/>
  <c r="J129" i="1" s="1"/>
  <c r="D242" i="12"/>
  <c r="J243" i="1" s="1"/>
  <c r="D205" i="12"/>
  <c r="J206" i="1" s="1"/>
  <c r="D100" i="12"/>
  <c r="J101" i="1" s="1"/>
  <c r="D252" i="12"/>
  <c r="J253" i="1" s="1"/>
  <c r="D168" i="12"/>
  <c r="J169" i="1" s="1"/>
  <c r="D309" i="12"/>
  <c r="J310" i="1" s="1"/>
  <c r="D93" i="12"/>
  <c r="J94" i="1" s="1"/>
  <c r="D12" i="12"/>
  <c r="J13" i="1" s="1"/>
  <c r="D370" i="12"/>
  <c r="J371" i="1" s="1"/>
  <c r="D324" i="12"/>
  <c r="J325" i="1" s="1"/>
  <c r="D320" i="12"/>
  <c r="J321" i="1" s="1"/>
  <c r="D257" i="12"/>
  <c r="J258" i="1" s="1"/>
  <c r="D202" i="12"/>
  <c r="J203" i="1" s="1"/>
  <c r="D152" i="12"/>
  <c r="J153" i="1" s="1"/>
  <c r="D176" i="12"/>
  <c r="J177" i="1" s="1"/>
  <c r="D36" i="12"/>
  <c r="J37" i="1" s="1"/>
  <c r="D363" i="12"/>
  <c r="J364" i="1" s="1"/>
  <c r="D120" i="12"/>
  <c r="J121" i="1" s="1"/>
  <c r="D178" i="12"/>
  <c r="J179" i="1" s="1"/>
  <c r="C177" i="12"/>
  <c r="I178" i="1" s="1"/>
  <c r="C250" i="12"/>
  <c r="I251" i="1" s="1"/>
  <c r="C240" i="12"/>
  <c r="I241" i="1" s="1"/>
  <c r="C120" i="12"/>
  <c r="I121" i="1" s="1"/>
  <c r="C331" i="12"/>
  <c r="I332" i="1" s="1"/>
  <c r="D286" i="12"/>
  <c r="J287" i="1" s="1"/>
  <c r="D199" i="12"/>
  <c r="J200" i="1" s="1"/>
  <c r="D124" i="12"/>
  <c r="J125" i="1" s="1"/>
  <c r="D76" i="12"/>
  <c r="J77" i="1" s="1"/>
  <c r="D174" i="12"/>
  <c r="J175" i="1" s="1"/>
  <c r="D283" i="12"/>
  <c r="J284" i="1" s="1"/>
  <c r="D29" i="12"/>
  <c r="J30" i="1" s="1"/>
  <c r="D281" i="12"/>
  <c r="J282" i="1" s="1"/>
  <c r="D292" i="12"/>
  <c r="J293" i="1" s="1"/>
  <c r="D66" i="12"/>
  <c r="J67" i="1" s="1"/>
  <c r="D364" i="12"/>
  <c r="J365" i="1" s="1"/>
  <c r="D86" i="12"/>
  <c r="J87" i="1" s="1"/>
  <c r="D22" i="12"/>
  <c r="J23" i="1" s="1"/>
  <c r="D87" i="12"/>
  <c r="J88" i="1" s="1"/>
  <c r="D38" i="12"/>
  <c r="J39" i="1" s="1"/>
  <c r="D265" i="12"/>
  <c r="J266" i="1" s="1"/>
  <c r="D366" i="12"/>
  <c r="J367" i="1" s="1"/>
  <c r="D267" i="12"/>
  <c r="J268" i="1" s="1"/>
  <c r="D121" i="12"/>
  <c r="J122" i="1" s="1"/>
  <c r="D162" i="12"/>
  <c r="J163" i="1" s="1"/>
  <c r="D342" i="12"/>
  <c r="J343" i="1" s="1"/>
  <c r="D17" i="12"/>
  <c r="J18" i="1" s="1"/>
  <c r="D343" i="12"/>
  <c r="J344" i="1" s="1"/>
  <c r="D167" i="12"/>
  <c r="J168" i="1" s="1"/>
  <c r="D189" i="12"/>
  <c r="J190" i="1" s="1"/>
  <c r="D30" i="12"/>
  <c r="J31" i="1" s="1"/>
  <c r="D357" i="12"/>
  <c r="J358" i="1" s="1"/>
  <c r="D107" i="12"/>
  <c r="J108" i="1" s="1"/>
  <c r="D101" i="12"/>
  <c r="J102" i="1" s="1"/>
  <c r="D127" i="12"/>
  <c r="J128" i="1" s="1"/>
  <c r="D143" i="12"/>
  <c r="J144" i="1" s="1"/>
  <c r="D196" i="12"/>
  <c r="J197" i="1" s="1"/>
  <c r="C211" i="12"/>
  <c r="I212" i="1" s="1"/>
  <c r="C359" i="12"/>
  <c r="I360" i="1" s="1"/>
  <c r="C39" i="12"/>
  <c r="I40" i="1" s="1"/>
  <c r="C90" i="12"/>
  <c r="I91" i="1" s="1"/>
  <c r="C218" i="12"/>
  <c r="I219" i="1" s="1"/>
  <c r="C185" i="12"/>
  <c r="I186" i="1" s="1"/>
  <c r="C343" i="12"/>
  <c r="I344" i="1" s="1"/>
  <c r="C268" i="12"/>
  <c r="I269" i="1" s="1"/>
  <c r="D194" i="12"/>
  <c r="J195" i="1" s="1"/>
  <c r="D142" i="12"/>
  <c r="J143" i="1" s="1"/>
  <c r="D250" i="12"/>
  <c r="J251" i="1" s="1"/>
  <c r="D47" i="12"/>
  <c r="J48" i="1" s="1"/>
  <c r="D102" i="12"/>
  <c r="J103" i="1" s="1"/>
  <c r="D367" i="12"/>
  <c r="J368" i="1" s="1"/>
  <c r="D63" i="12"/>
  <c r="J64" i="1" s="1"/>
  <c r="D268" i="12"/>
  <c r="J269" i="1" s="1"/>
  <c r="D280" i="12"/>
  <c r="J281" i="1" s="1"/>
  <c r="D151" i="12"/>
  <c r="J152" i="1" s="1"/>
  <c r="D302" i="12"/>
  <c r="J303" i="1" s="1"/>
  <c r="D51" i="12"/>
  <c r="J52" i="1" s="1"/>
  <c r="D188" i="12"/>
  <c r="J189" i="1" s="1"/>
  <c r="D243" i="12"/>
  <c r="J244" i="1" s="1"/>
  <c r="D59" i="12"/>
  <c r="J60" i="1" s="1"/>
  <c r="D149" i="12"/>
  <c r="J150" i="1" s="1"/>
  <c r="D293" i="12"/>
  <c r="J294" i="1" s="1"/>
  <c r="D122" i="12"/>
  <c r="J123" i="1" s="1"/>
  <c r="D54" i="12"/>
  <c r="J55" i="1" s="1"/>
  <c r="D132" i="12"/>
  <c r="J133" i="1" s="1"/>
  <c r="D274" i="12"/>
  <c r="J275" i="1" s="1"/>
  <c r="D68" i="12"/>
  <c r="J69" i="1" s="1"/>
  <c r="D169" i="12"/>
  <c r="J170" i="1" s="1"/>
  <c r="D44" i="12"/>
  <c r="J45" i="1" s="1"/>
  <c r="D15" i="12"/>
  <c r="J16" i="1" s="1"/>
  <c r="D148" i="12"/>
  <c r="J149" i="1" s="1"/>
  <c r="D164" i="12"/>
  <c r="J165" i="1" s="1"/>
  <c r="D192" i="12"/>
  <c r="J193" i="1" s="1"/>
  <c r="D137" i="12"/>
  <c r="J138" i="1" s="1"/>
  <c r="D372" i="12"/>
  <c r="J373" i="1" s="1"/>
  <c r="D225" i="12"/>
  <c r="J226" i="1" s="1"/>
  <c r="D258" i="12"/>
  <c r="J259" i="1" s="1"/>
  <c r="D179" i="12"/>
  <c r="J180" i="1" s="1"/>
  <c r="D210" i="12"/>
  <c r="J211" i="1" s="1"/>
  <c r="D109" i="12"/>
  <c r="J110" i="1" s="1"/>
  <c r="C307" i="12"/>
  <c r="I308" i="1" s="1"/>
  <c r="C336" i="12"/>
  <c r="I337" i="1" s="1"/>
  <c r="C353" i="12"/>
  <c r="I354" i="1" s="1"/>
  <c r="C372" i="12"/>
  <c r="I373" i="1" s="1"/>
  <c r="C324" i="12"/>
  <c r="I325" i="1" s="1"/>
  <c r="C87" i="12"/>
  <c r="I88" i="1" s="1"/>
  <c r="C189" i="12"/>
  <c r="I190" i="1" s="1"/>
  <c r="C48" i="12"/>
  <c r="I49" i="1" s="1"/>
  <c r="C16" i="12"/>
  <c r="I17" i="1" s="1"/>
  <c r="C256" i="12"/>
  <c r="I257" i="1" s="1"/>
  <c r="C190" i="12"/>
  <c r="I191" i="1" s="1"/>
  <c r="C293" i="12"/>
  <c r="I294" i="1" s="1"/>
  <c r="C203" i="12"/>
  <c r="I204" i="1" s="1"/>
  <c r="D291" i="12"/>
  <c r="J292" i="1" s="1"/>
  <c r="D180" i="12"/>
  <c r="J181" i="1" s="1"/>
  <c r="D248" i="12"/>
  <c r="J249" i="1" s="1"/>
  <c r="D88" i="12"/>
  <c r="J89" i="1" s="1"/>
  <c r="D207" i="12"/>
  <c r="J208" i="1" s="1"/>
  <c r="D216" i="12"/>
  <c r="J217" i="1" s="1"/>
  <c r="D234" i="12"/>
  <c r="J235" i="1" s="1"/>
  <c r="C145" i="12"/>
  <c r="I146" i="1" s="1"/>
  <c r="C85" i="12"/>
  <c r="I86" i="1" s="1"/>
  <c r="C305" i="12"/>
  <c r="I306" i="1" s="1"/>
  <c r="C36" i="12"/>
  <c r="I37" i="1" s="1"/>
  <c r="C321" i="12"/>
  <c r="I322" i="1" s="1"/>
  <c r="C248" i="12"/>
  <c r="I249" i="1" s="1"/>
  <c r="C111" i="12"/>
  <c r="I112" i="1" s="1"/>
  <c r="C295" i="12"/>
  <c r="I296" i="1" s="1"/>
  <c r="C351" i="12"/>
  <c r="I352" i="1" s="1"/>
  <c r="C61" i="12"/>
  <c r="I62" i="1" s="1"/>
  <c r="D244" i="12"/>
  <c r="J245" i="1" s="1"/>
  <c r="D232" i="12"/>
  <c r="J233" i="1" s="1"/>
  <c r="D28" i="12"/>
  <c r="J29" i="1" s="1"/>
  <c r="C283" i="12"/>
  <c r="I284" i="1" s="1"/>
  <c r="C154" i="12"/>
  <c r="I155" i="1" s="1"/>
  <c r="C134" i="12"/>
  <c r="I135" i="1" s="1"/>
  <c r="C169" i="12"/>
  <c r="I170" i="1" s="1"/>
  <c r="C101" i="12"/>
  <c r="I102" i="1" s="1"/>
  <c r="C24" i="12"/>
  <c r="I25" i="1" s="1"/>
  <c r="C69" i="12"/>
  <c r="I70" i="1" s="1"/>
  <c r="C195" i="12"/>
  <c r="I196" i="1" s="1"/>
  <c r="C334" i="12"/>
  <c r="I335" i="1" s="1"/>
  <c r="D16" i="12"/>
  <c r="J17" i="1" s="1"/>
  <c r="D20" i="12"/>
  <c r="J21" i="1" s="1"/>
  <c r="D62" i="12"/>
  <c r="J63" i="1" s="1"/>
  <c r="D317" i="12"/>
  <c r="J318" i="1" s="1"/>
  <c r="D18" i="12"/>
  <c r="J19" i="1" s="1"/>
  <c r="D330" i="12"/>
  <c r="J331" i="1" s="1"/>
  <c r="D334" i="12"/>
  <c r="J335" i="1" s="1"/>
  <c r="D224" i="12"/>
  <c r="J225" i="1" s="1"/>
  <c r="D260" i="12"/>
  <c r="J261" i="1" s="1"/>
  <c r="D166" i="12"/>
  <c r="J167" i="1" s="1"/>
  <c r="D294" i="12"/>
  <c r="J295" i="1" s="1"/>
  <c r="D229" i="12"/>
  <c r="J230" i="1" s="1"/>
  <c r="D297" i="12"/>
  <c r="J298" i="1" s="1"/>
  <c r="D150" i="12"/>
  <c r="J151" i="1" s="1"/>
  <c r="D46" i="12"/>
  <c r="J47" i="1" s="1"/>
  <c r="D104" i="12"/>
  <c r="J105" i="1" s="1"/>
  <c r="D65" i="12"/>
  <c r="J66" i="1" s="1"/>
  <c r="D61" i="12"/>
  <c r="J62" i="1" s="1"/>
  <c r="D305" i="12"/>
  <c r="J306" i="1" s="1"/>
  <c r="D314" i="12"/>
  <c r="J315" i="1" s="1"/>
  <c r="D90" i="12"/>
  <c r="J91" i="1" s="1"/>
  <c r="D299" i="12"/>
  <c r="J300" i="1" s="1"/>
  <c r="D273" i="12"/>
  <c r="J274" i="1" s="1"/>
  <c r="D186" i="12"/>
  <c r="J187" i="1" s="1"/>
  <c r="D33" i="12"/>
  <c r="J34" i="1" s="1"/>
  <c r="D325" i="12"/>
  <c r="J326" i="1" s="1"/>
  <c r="D284" i="12"/>
  <c r="J285" i="1" s="1"/>
  <c r="D159" i="12"/>
  <c r="J160" i="1" s="1"/>
  <c r="D213" i="12"/>
  <c r="J214" i="1" s="1"/>
  <c r="D338" i="12"/>
  <c r="J339" i="1" s="1"/>
  <c r="D344" i="12"/>
  <c r="J345" i="1" s="1"/>
  <c r="D339" i="12"/>
  <c r="J340" i="1" s="1"/>
  <c r="D227" i="12"/>
  <c r="J228" i="1" s="1"/>
  <c r="C223" i="12"/>
  <c r="I224" i="1" s="1"/>
  <c r="C93" i="12"/>
  <c r="I94" i="1" s="1"/>
  <c r="C47" i="12"/>
  <c r="I48" i="1" s="1"/>
  <c r="C174" i="12"/>
  <c r="I175" i="1" s="1"/>
  <c r="C252" i="12"/>
  <c r="I253" i="1" s="1"/>
  <c r="C292" i="12"/>
  <c r="I293" i="1" s="1"/>
  <c r="C281" i="12"/>
  <c r="I282" i="1" s="1"/>
  <c r="C63" i="12"/>
  <c r="I64" i="1" s="1"/>
  <c r="C326" i="12"/>
  <c r="I327" i="1" s="1"/>
  <c r="C125" i="12"/>
  <c r="I126" i="1" s="1"/>
  <c r="C60" i="12"/>
  <c r="I61" i="1" s="1"/>
  <c r="C165" i="12"/>
  <c r="I166" i="1" s="1"/>
  <c r="C367" i="12"/>
  <c r="I368" i="1" s="1"/>
  <c r="C152" i="12"/>
  <c r="I153" i="1" s="1"/>
  <c r="C146" i="12"/>
  <c r="I147" i="1" s="1"/>
  <c r="C266" i="12"/>
  <c r="I267" i="1" s="1"/>
  <c r="D249" i="12"/>
  <c r="J250" i="1" s="1"/>
  <c r="D73" i="12"/>
  <c r="J74" i="1" s="1"/>
  <c r="D13" i="12"/>
  <c r="J14" i="1" s="1"/>
  <c r="D365" i="12"/>
  <c r="J366" i="1" s="1"/>
  <c r="D336" i="12"/>
  <c r="J337" i="1" s="1"/>
  <c r="C129" i="12"/>
  <c r="I130" i="1" s="1"/>
  <c r="C109" i="12"/>
  <c r="I110" i="1" s="1"/>
  <c r="C339" i="12"/>
  <c r="I340" i="1" s="1"/>
  <c r="C234" i="12"/>
  <c r="I235" i="1" s="1"/>
  <c r="C151" i="12"/>
  <c r="I152" i="1" s="1"/>
  <c r="D362" i="12"/>
  <c r="J363" i="1" s="1"/>
  <c r="C173" i="12"/>
  <c r="I174" i="1" s="1"/>
  <c r="C338" i="12"/>
  <c r="I339" i="1" s="1"/>
  <c r="C247" i="12"/>
  <c r="I248" i="1" s="1"/>
  <c r="C335" i="12"/>
  <c r="I336" i="1" s="1"/>
  <c r="C210" i="12"/>
  <c r="I211" i="1" s="1"/>
  <c r="D153" i="12"/>
  <c r="J154" i="1" s="1"/>
  <c r="C363" i="12"/>
  <c r="I364" i="1" s="1"/>
  <c r="C55" i="12"/>
  <c r="I56" i="1" s="1"/>
  <c r="C44" i="12"/>
  <c r="I45" i="1" s="1"/>
  <c r="C131" i="12"/>
  <c r="I132" i="1" s="1"/>
  <c r="C22" i="12"/>
  <c r="I23" i="1" s="1"/>
  <c r="C96" i="12"/>
  <c r="I97" i="1" s="1"/>
  <c r="C143" i="12"/>
  <c r="I144" i="1" s="1"/>
  <c r="C370" i="12"/>
  <c r="I371" i="1" s="1"/>
  <c r="C297" i="12"/>
  <c r="I298" i="1" s="1"/>
  <c r="C150" i="12"/>
  <c r="I151" i="1" s="1"/>
  <c r="C270" i="12"/>
  <c r="I271" i="1" s="1"/>
  <c r="C362" i="12"/>
  <c r="I363" i="1" s="1"/>
  <c r="C170" i="12"/>
  <c r="I171" i="1" s="1"/>
  <c r="C37" i="12"/>
  <c r="I38" i="1" s="1"/>
  <c r="C360" i="12"/>
  <c r="I361" i="1" s="1"/>
  <c r="C204" i="12"/>
  <c r="I205" i="1" s="1"/>
  <c r="C346" i="12"/>
  <c r="I347" i="1" s="1"/>
  <c r="C215" i="12"/>
  <c r="I216" i="1" s="1"/>
  <c r="C183" i="12"/>
  <c r="I184" i="1" s="1"/>
  <c r="C10" i="12"/>
  <c r="I11" i="1" s="1"/>
  <c r="D201" i="12"/>
  <c r="J202" i="1" s="1"/>
  <c r="D193" i="12"/>
  <c r="J194" i="1" s="1"/>
  <c r="D99" i="12"/>
  <c r="J100" i="1" s="1"/>
  <c r="D323" i="12"/>
  <c r="J324" i="1" s="1"/>
  <c r="D146" i="12"/>
  <c r="J147" i="1" s="1"/>
  <c r="D78" i="12"/>
  <c r="J79" i="1" s="1"/>
  <c r="D170" i="12"/>
  <c r="J171" i="1" s="1"/>
  <c r="D50" i="12"/>
  <c r="J51" i="1" s="1"/>
  <c r="D277" i="12"/>
  <c r="J278" i="1" s="1"/>
  <c r="D298" i="12"/>
  <c r="J299" i="1" s="1"/>
  <c r="D81" i="12"/>
  <c r="J82" i="1" s="1"/>
  <c r="D183" i="12"/>
  <c r="J184" i="1" s="1"/>
  <c r="D173" i="12"/>
  <c r="J174" i="1" s="1"/>
  <c r="D276" i="12"/>
  <c r="J277" i="1" s="1"/>
  <c r="D307" i="12"/>
  <c r="J308" i="1" s="1"/>
  <c r="D322" i="12"/>
  <c r="J323" i="1" s="1"/>
  <c r="D246" i="12"/>
  <c r="J247" i="1" s="1"/>
  <c r="D368" i="12"/>
  <c r="J369" i="1" s="1"/>
  <c r="D333" i="12"/>
  <c r="J334" i="1" s="1"/>
  <c r="D97" i="12"/>
  <c r="J98" i="1" s="1"/>
  <c r="C28" i="12"/>
  <c r="I29" i="1" s="1"/>
  <c r="D331" i="12"/>
  <c r="J332" i="1" s="1"/>
  <c r="C348" i="12"/>
  <c r="I349" i="1" s="1"/>
  <c r="C156" i="12"/>
  <c r="I157" i="1" s="1"/>
  <c r="C299" i="12"/>
  <c r="I300" i="1" s="1"/>
  <c r="C272" i="12"/>
  <c r="I273" i="1" s="1"/>
  <c r="C43" i="12"/>
  <c r="I44" i="1" s="1"/>
  <c r="C361" i="12"/>
  <c r="I362" i="1" s="1"/>
  <c r="C294" i="12"/>
  <c r="I295" i="1" s="1"/>
  <c r="D256" i="12"/>
  <c r="J257" i="1" s="1"/>
  <c r="D253" i="12"/>
  <c r="J254" i="1" s="1"/>
  <c r="D25" i="12"/>
  <c r="J26" i="1" s="1"/>
  <c r="C75" i="12"/>
  <c r="I76" i="1" s="1"/>
  <c r="C245" i="12"/>
  <c r="I246" i="1" s="1"/>
  <c r="C106" i="12"/>
  <c r="I107" i="1" s="1"/>
  <c r="C12" i="12"/>
  <c r="I13" i="1" s="1"/>
  <c r="C76" i="12"/>
  <c r="I77" i="1" s="1"/>
  <c r="C15" i="12"/>
  <c r="I16" i="1" s="1"/>
  <c r="C244" i="12"/>
  <c r="I245" i="1" s="1"/>
  <c r="C99" i="12"/>
  <c r="I100" i="1" s="1"/>
  <c r="C78" i="12"/>
  <c r="I79" i="1" s="1"/>
  <c r="C77" i="12"/>
  <c r="I78" i="1" s="1"/>
  <c r="C284" i="12"/>
  <c r="I285" i="1" s="1"/>
  <c r="C162" i="12"/>
  <c r="I163" i="1" s="1"/>
  <c r="C79" i="12"/>
  <c r="I80" i="1" s="1"/>
  <c r="C288" i="12"/>
  <c r="I289" i="1" s="1"/>
  <c r="C18" i="12"/>
  <c r="I19" i="1" s="1"/>
  <c r="D157" i="12"/>
  <c r="J158" i="1" s="1"/>
  <c r="D351" i="12"/>
  <c r="J352" i="1" s="1"/>
  <c r="D285" i="12"/>
  <c r="J286" i="1" s="1"/>
  <c r="D215" i="12"/>
  <c r="J216" i="1" s="1"/>
  <c r="D56" i="12"/>
  <c r="J57" i="1" s="1"/>
  <c r="D329" i="12"/>
  <c r="J330" i="1" s="1"/>
  <c r="D83" i="12"/>
  <c r="J84" i="1" s="1"/>
  <c r="D165" i="12"/>
  <c r="J166" i="1" s="1"/>
  <c r="D361" i="12"/>
  <c r="J362" i="1" s="1"/>
  <c r="D230" i="12"/>
  <c r="J231" i="1" s="1"/>
  <c r="D223" i="12"/>
  <c r="J224" i="1" s="1"/>
  <c r="D241" i="12"/>
  <c r="J242" i="1" s="1"/>
  <c r="D32" i="12"/>
  <c r="J33" i="1" s="1"/>
  <c r="D95" i="12"/>
  <c r="J96" i="1" s="1"/>
  <c r="D131" i="12"/>
  <c r="J132" i="1" s="1"/>
  <c r="D300" i="12"/>
  <c r="J301" i="1" s="1"/>
  <c r="C110" i="12"/>
  <c r="I111" i="1" s="1"/>
  <c r="C337" i="12"/>
  <c r="I338" i="1" s="1"/>
  <c r="C320" i="12"/>
  <c r="I321" i="1" s="1"/>
  <c r="C249" i="12"/>
  <c r="I250" i="1" s="1"/>
  <c r="C345" i="12"/>
  <c r="I346" i="1" s="1"/>
  <c r="D134" i="12"/>
  <c r="J135" i="1" s="1"/>
  <c r="C41" i="12"/>
  <c r="I42" i="1" s="1"/>
  <c r="D89" i="12"/>
  <c r="J90" i="1" s="1"/>
  <c r="D191" i="12"/>
  <c r="J192" i="1" s="1"/>
  <c r="D261" i="12"/>
  <c r="J262" i="1" s="1"/>
  <c r="C282" i="12"/>
  <c r="I283" i="1" s="1"/>
  <c r="C88" i="12"/>
  <c r="I89" i="1" s="1"/>
  <c r="C70" i="12"/>
  <c r="I71" i="1" s="1"/>
  <c r="C53" i="12"/>
  <c r="I54" i="1" s="1"/>
  <c r="C21" i="12"/>
  <c r="I22" i="1" s="1"/>
  <c r="C202" i="12"/>
  <c r="I203" i="1" s="1"/>
  <c r="C141" i="12"/>
  <c r="I142" i="1" s="1"/>
  <c r="C175" i="12"/>
  <c r="I176" i="1" s="1"/>
  <c r="C314" i="12"/>
  <c r="I315" i="1" s="1"/>
  <c r="C246" i="12"/>
  <c r="I247" i="1" s="1"/>
  <c r="C212" i="12"/>
  <c r="I213" i="1" s="1"/>
  <c r="C286" i="12"/>
  <c r="I287" i="1" s="1"/>
  <c r="C302" i="12"/>
  <c r="I303" i="1" s="1"/>
  <c r="C52" i="12"/>
  <c r="I53" i="1" s="1"/>
  <c r="C59" i="12"/>
  <c r="I60" i="1" s="1"/>
  <c r="C56" i="12"/>
  <c r="I57" i="1" s="1"/>
  <c r="C95" i="12"/>
  <c r="I96" i="1" s="1"/>
  <c r="C184" i="12"/>
  <c r="I185" i="1" s="1"/>
  <c r="C167" i="12"/>
  <c r="I168" i="1" s="1"/>
  <c r="C35" i="12"/>
  <c r="I36" i="1" s="1"/>
  <c r="C159" i="12"/>
  <c r="I160" i="1" s="1"/>
  <c r="C81" i="12"/>
  <c r="I82" i="1" s="1"/>
  <c r="C82" i="12"/>
  <c r="I83" i="1" s="1"/>
  <c r="D92" i="12"/>
  <c r="J93" i="1" s="1"/>
  <c r="D295" i="12"/>
  <c r="J296" i="1" s="1"/>
  <c r="D71" i="12"/>
  <c r="J72" i="1" s="1"/>
  <c r="D354" i="12"/>
  <c r="J355" i="1" s="1"/>
  <c r="D77" i="12"/>
  <c r="J78" i="1" s="1"/>
  <c r="D181" i="12"/>
  <c r="J182" i="1" s="1"/>
  <c r="D206" i="12"/>
  <c r="J207" i="1" s="1"/>
  <c r="D8" i="12"/>
  <c r="J9" i="1" s="1"/>
  <c r="D23" i="12"/>
  <c r="J24" i="1" s="1"/>
  <c r="D119" i="12"/>
  <c r="J120" i="1" s="1"/>
  <c r="D251" i="12"/>
  <c r="J252" i="1" s="1"/>
  <c r="D39" i="12"/>
  <c r="J40" i="1" s="1"/>
  <c r="D311" i="12"/>
  <c r="J312" i="1" s="1"/>
  <c r="C259" i="12"/>
  <c r="I260" i="1" s="1"/>
  <c r="C232" i="12"/>
  <c r="I233" i="1" s="1"/>
  <c r="C9" i="12"/>
  <c r="I10" i="1" s="1"/>
  <c r="C260" i="12"/>
  <c r="I261" i="1" s="1"/>
  <c r="C273" i="12"/>
  <c r="I274" i="1" s="1"/>
  <c r="D75" i="12"/>
  <c r="J76" i="1" s="1"/>
  <c r="C103" i="12"/>
  <c r="I104" i="1" s="1"/>
  <c r="C285" i="12"/>
  <c r="I286" i="1" s="1"/>
  <c r="D113" i="12"/>
  <c r="J114" i="1" s="1"/>
  <c r="D91" i="12"/>
  <c r="J92" i="1" s="1"/>
  <c r="D266" i="12"/>
  <c r="J267" i="1" s="1"/>
  <c r="C126" i="12"/>
  <c r="I127" i="1" s="1"/>
  <c r="C309" i="12"/>
  <c r="I310" i="1" s="1"/>
  <c r="C27" i="12"/>
  <c r="I28" i="1" s="1"/>
  <c r="C179" i="12"/>
  <c r="I180" i="1" s="1"/>
  <c r="C33" i="12"/>
  <c r="I34" i="1" s="1"/>
  <c r="C30" i="12"/>
  <c r="I31" i="1" s="1"/>
  <c r="C192" i="12"/>
  <c r="I193" i="1" s="1"/>
  <c r="C34" i="12"/>
  <c r="I35" i="1" s="1"/>
  <c r="C263" i="12"/>
  <c r="I264" i="1" s="1"/>
  <c r="C100" i="12"/>
  <c r="I101" i="1" s="1"/>
  <c r="C220" i="12"/>
  <c r="I221" i="1" s="1"/>
  <c r="C142" i="12"/>
  <c r="I143" i="1" s="1"/>
  <c r="C149" i="12"/>
  <c r="I150" i="1" s="1"/>
  <c r="C80" i="12"/>
  <c r="I81" i="1" s="1"/>
  <c r="C133" i="12"/>
  <c r="I134" i="1" s="1"/>
  <c r="C269" i="12"/>
  <c r="I270" i="1" s="1"/>
  <c r="C224" i="12"/>
  <c r="I225" i="1" s="1"/>
  <c r="C278" i="12"/>
  <c r="I279" i="1" s="1"/>
  <c r="C350" i="12"/>
  <c r="I351" i="1" s="1"/>
  <c r="C67" i="12"/>
  <c r="I68" i="1" s="1"/>
  <c r="D160" i="12"/>
  <c r="J161" i="1" s="1"/>
  <c r="D158" i="12"/>
  <c r="J159" i="1" s="1"/>
  <c r="D200" i="12"/>
  <c r="J201" i="1" s="1"/>
  <c r="D326" i="12"/>
  <c r="J327" i="1" s="1"/>
  <c r="D135" i="12"/>
  <c r="J136" i="1" s="1"/>
  <c r="D328" i="12"/>
  <c r="J329" i="1" s="1"/>
  <c r="D195" i="12"/>
  <c r="J196" i="1" s="1"/>
  <c r="D315" i="12"/>
  <c r="J316" i="1" s="1"/>
  <c r="D240" i="12"/>
  <c r="J241" i="1" s="1"/>
  <c r="D345" i="12"/>
  <c r="J346" i="1" s="1"/>
  <c r="D108" i="12"/>
  <c r="J109" i="1" s="1"/>
  <c r="C209" i="12"/>
  <c r="I210" i="1" s="1"/>
  <c r="C254" i="12"/>
  <c r="I255" i="1" s="1"/>
  <c r="C114" i="12"/>
  <c r="I115" i="1" s="1"/>
  <c r="D155" i="12"/>
  <c r="J156" i="1" s="1"/>
  <c r="D14" i="12"/>
  <c r="J15" i="1" s="1"/>
  <c r="D116" i="12"/>
  <c r="J117" i="1" s="1"/>
  <c r="D371" i="12"/>
  <c r="J372" i="1" s="1"/>
  <c r="C257" i="12"/>
  <c r="I258" i="1" s="1"/>
  <c r="C313" i="12"/>
  <c r="I314" i="1" s="1"/>
  <c r="C296" i="12"/>
  <c r="I297" i="1" s="1"/>
  <c r="D238" i="12"/>
  <c r="J239" i="1" s="1"/>
  <c r="C327" i="12"/>
  <c r="I328" i="1" s="1"/>
  <c r="D359" i="12"/>
  <c r="J360" i="1" s="1"/>
  <c r="D114" i="12"/>
  <c r="J115" i="1" s="1"/>
  <c r="C196" i="12"/>
  <c r="I197" i="1" s="1"/>
  <c r="D103" i="12"/>
  <c r="J104" i="1" s="1"/>
  <c r="C279" i="12"/>
  <c r="I280" i="1" s="1"/>
  <c r="C42" i="12"/>
  <c r="I43" i="1" s="1"/>
  <c r="D231" i="12"/>
  <c r="J232" i="1" s="1"/>
  <c r="C137" i="12"/>
  <c r="I138" i="1" s="1"/>
  <c r="C130" i="12"/>
  <c r="I131" i="1" s="1"/>
  <c r="D185" i="12"/>
  <c r="J186" i="1" s="1"/>
  <c r="C104" i="12"/>
  <c r="I105" i="1" s="1"/>
  <c r="C243" i="12"/>
  <c r="I244" i="1" s="1"/>
  <c r="C84" i="12"/>
  <c r="I85" i="1" s="1"/>
  <c r="C230" i="12"/>
  <c r="I231" i="1" s="1"/>
  <c r="C38" i="12"/>
  <c r="I39" i="1" s="1"/>
  <c r="D187" i="12"/>
  <c r="J188" i="1" s="1"/>
  <c r="D282" i="12"/>
  <c r="J283" i="1" s="1"/>
  <c r="D353" i="12"/>
  <c r="J354" i="1" s="1"/>
  <c r="C323" i="12"/>
  <c r="I324" i="1" s="1"/>
  <c r="C333" i="12"/>
  <c r="I334" i="1" s="1"/>
  <c r="D255" i="12"/>
  <c r="J256" i="1" s="1"/>
  <c r="D356" i="12"/>
  <c r="J357" i="1" s="1"/>
  <c r="D163" i="12"/>
  <c r="J164" i="1" s="1"/>
  <c r="C107" i="12"/>
  <c r="I108" i="1" s="1"/>
  <c r="C144" i="12"/>
  <c r="I145" i="1" s="1"/>
  <c r="C97" i="12"/>
  <c r="I98" i="1" s="1"/>
  <c r="D219" i="12"/>
  <c r="J220" i="1" s="1"/>
  <c r="C265" i="12"/>
  <c r="I266" i="1" s="1"/>
  <c r="C300" i="12"/>
  <c r="I301" i="1" s="1"/>
  <c r="C182" i="12"/>
  <c r="I183" i="1" s="1"/>
  <c r="C188" i="12"/>
  <c r="I189" i="1" s="1"/>
  <c r="D111" i="12"/>
  <c r="J112" i="1" s="1"/>
  <c r="D190" i="12"/>
  <c r="J191" i="1" s="1"/>
  <c r="D24" i="12"/>
  <c r="J25" i="1" s="1"/>
  <c r="D125" i="12"/>
  <c r="J126" i="1" s="1"/>
  <c r="C242" i="12"/>
  <c r="I243" i="1" s="1"/>
  <c r="C200" i="12"/>
  <c r="I201" i="1" s="1"/>
  <c r="C208" i="12"/>
  <c r="I209" i="1" s="1"/>
  <c r="C238" i="12"/>
  <c r="I239" i="1" s="1"/>
  <c r="C198" i="12"/>
  <c r="I199" i="1" s="1"/>
  <c r="C49" i="12"/>
  <c r="I50" i="1" s="1"/>
  <c r="C29" i="12"/>
  <c r="I30" i="1" s="1"/>
  <c r="C227" i="12"/>
  <c r="I228" i="1" s="1"/>
  <c r="C271" i="12"/>
  <c r="I272" i="1" s="1"/>
  <c r="C311" i="12"/>
  <c r="I312" i="1" s="1"/>
  <c r="C176" i="12"/>
  <c r="I177" i="1" s="1"/>
  <c r="C219" i="12"/>
  <c r="I220" i="1" s="1"/>
  <c r="C201" i="12"/>
  <c r="I202" i="1" s="1"/>
  <c r="C277" i="12"/>
  <c r="I278" i="1" s="1"/>
  <c r="C122" i="12"/>
  <c r="I123" i="1" s="1"/>
  <c r="C157" i="12"/>
  <c r="I158" i="1" s="1"/>
  <c r="C341" i="12"/>
  <c r="I342" i="1" s="1"/>
  <c r="D236" i="12"/>
  <c r="J237" i="1" s="1"/>
  <c r="D58" i="12"/>
  <c r="J59" i="1" s="1"/>
  <c r="D117" i="12"/>
  <c r="J118" i="1" s="1"/>
  <c r="D48" i="12"/>
  <c r="J49" i="1" s="1"/>
  <c r="D42" i="12"/>
  <c r="J43" i="1" s="1"/>
  <c r="D312" i="12"/>
  <c r="J313" i="1" s="1"/>
  <c r="D31" i="12"/>
  <c r="J32" i="1" s="1"/>
  <c r="D222" i="12"/>
  <c r="J223" i="1" s="1"/>
  <c r="D9" i="12"/>
  <c r="J10" i="1" s="1"/>
  <c r="D296" i="12"/>
  <c r="J297" i="1" s="1"/>
  <c r="D355" i="12"/>
  <c r="J356" i="1" s="1"/>
  <c r="D70" i="12"/>
  <c r="J71" i="1" s="1"/>
  <c r="D245" i="12"/>
  <c r="J246" i="1" s="1"/>
  <c r="D340" i="12"/>
  <c r="J341" i="1" s="1"/>
  <c r="D271" i="12"/>
  <c r="J272" i="1" s="1"/>
  <c r="D287" i="12"/>
  <c r="J288" i="1" s="1"/>
  <c r="D184" i="12"/>
  <c r="J185" i="1" s="1"/>
  <c r="D26" i="12"/>
  <c r="J27" i="1" s="1"/>
  <c r="D72" i="12"/>
  <c r="J73" i="1" s="1"/>
  <c r="D208" i="12"/>
  <c r="J209" i="1" s="1"/>
  <c r="D275" i="12"/>
  <c r="J276" i="1" s="1"/>
  <c r="D272" i="12"/>
  <c r="J273" i="1" s="1"/>
  <c r="C251" i="12"/>
  <c r="I252" i="1" s="1"/>
  <c r="C303" i="12"/>
  <c r="I304" i="1" s="1"/>
  <c r="C54" i="12"/>
  <c r="I55" i="1" s="1"/>
  <c r="C163" i="12"/>
  <c r="I164" i="1" s="1"/>
  <c r="C262" i="12"/>
  <c r="I263" i="1" s="1"/>
  <c r="C66" i="12"/>
  <c r="I67" i="1" s="1"/>
  <c r="C236" i="12"/>
  <c r="I237" i="1" s="1"/>
  <c r="C140" i="12"/>
  <c r="I141" i="1" s="1"/>
  <c r="D288" i="12"/>
  <c r="J289" i="1" s="1"/>
  <c r="D321" i="12"/>
  <c r="J322" i="1" s="1"/>
  <c r="D10" i="12"/>
  <c r="J11" i="1" s="1"/>
  <c r="D57" i="12"/>
  <c r="J58" i="1" s="1"/>
  <c r="D27" i="12"/>
  <c r="J28" i="1" s="1"/>
  <c r="D269" i="12"/>
  <c r="J270" i="1" s="1"/>
  <c r="C255" i="12"/>
  <c r="I256" i="1" s="1"/>
  <c r="C186" i="12"/>
  <c r="I187" i="1" s="1"/>
  <c r="C253" i="12"/>
  <c r="I254" i="1" s="1"/>
  <c r="C62" i="12"/>
  <c r="I63" i="1" s="1"/>
  <c r="C241" i="12"/>
  <c r="I242" i="1" s="1"/>
  <c r="C298" i="12"/>
  <c r="I299" i="1" s="1"/>
  <c r="C108" i="12"/>
  <c r="I109" i="1" s="1"/>
  <c r="C357" i="12"/>
  <c r="I358" i="1" s="1"/>
  <c r="C136" i="12"/>
  <c r="I137" i="1" s="1"/>
  <c r="C32" i="12"/>
  <c r="I33" i="1" s="1"/>
  <c r="C123" i="12"/>
  <c r="I124" i="1" s="1"/>
  <c r="C274" i="12"/>
  <c r="I275" i="1" s="1"/>
  <c r="C148" i="12"/>
  <c r="I149" i="1" s="1"/>
  <c r="C226" i="12"/>
  <c r="I227" i="1" s="1"/>
  <c r="C73" i="12"/>
  <c r="I74" i="1" s="1"/>
  <c r="C116" i="12"/>
  <c r="I117" i="1" s="1"/>
  <c r="C187" i="12"/>
  <c r="I188" i="1" s="1"/>
  <c r="C193" i="12"/>
  <c r="I194" i="1" s="1"/>
  <c r="C89" i="12"/>
  <c r="I90" i="1" s="1"/>
  <c r="C264" i="12"/>
  <c r="I265" i="1" s="1"/>
  <c r="D182" i="12"/>
  <c r="J183" i="1" s="1"/>
  <c r="D337" i="12"/>
  <c r="J338" i="1" s="1"/>
  <c r="D19" i="12"/>
  <c r="J20" i="1" s="1"/>
  <c r="D327" i="12"/>
  <c r="J328" i="1" s="1"/>
  <c r="D369" i="12"/>
  <c r="J370" i="1" s="1"/>
  <c r="D154" i="12"/>
  <c r="J155" i="1" s="1"/>
  <c r="D64" i="12"/>
  <c r="J65" i="1" s="1"/>
  <c r="D80" i="12"/>
  <c r="J81" i="1" s="1"/>
  <c r="D136" i="12"/>
  <c r="J137" i="1" s="1"/>
  <c r="D74" i="12"/>
  <c r="J75" i="1" s="1"/>
  <c r="D133" i="12"/>
  <c r="J134" i="1" s="1"/>
  <c r="D264" i="12"/>
  <c r="J265" i="1" s="1"/>
  <c r="D270" i="12"/>
  <c r="J271" i="1" s="1"/>
  <c r="D279" i="12"/>
  <c r="J280" i="1" s="1"/>
  <c r="D138" i="12"/>
  <c r="J139" i="1" s="1"/>
  <c r="D41" i="12"/>
  <c r="J42" i="1" s="1"/>
  <c r="D85" i="12"/>
  <c r="J86" i="1" s="1"/>
  <c r="D130" i="12"/>
  <c r="J131" i="1" s="1"/>
  <c r="D247" i="12"/>
  <c r="J248" i="1" s="1"/>
  <c r="D177" i="12"/>
  <c r="J178" i="1" s="1"/>
  <c r="D228" i="12"/>
  <c r="J229" i="1" s="1"/>
  <c r="D235" i="12"/>
  <c r="J236" i="1" s="1"/>
  <c r="D318" i="12"/>
  <c r="J319" i="1" s="1"/>
  <c r="D145" i="12"/>
  <c r="J146" i="1" s="1"/>
  <c r="D147" i="12"/>
  <c r="J148" i="1" s="1"/>
  <c r="D217" i="12"/>
  <c r="J218" i="1" s="1"/>
  <c r="C287" i="12"/>
  <c r="I288" i="1" s="1"/>
  <c r="C356" i="12"/>
  <c r="I357" i="1" s="1"/>
  <c r="C216" i="12"/>
  <c r="I217" i="1" s="1"/>
  <c r="C310" i="12"/>
  <c r="I311" i="1" s="1"/>
  <c r="C164" i="12"/>
  <c r="I165" i="1" s="1"/>
  <c r="C239" i="12"/>
  <c r="I240" i="1" s="1"/>
  <c r="C138" i="12"/>
  <c r="I139" i="1" s="1"/>
  <c r="I9" i="1"/>
  <c r="C172" i="12"/>
  <c r="I173" i="1" s="1"/>
  <c r="D123" i="12"/>
  <c r="J124" i="1" s="1"/>
  <c r="D79" i="12"/>
  <c r="J80" i="1" s="1"/>
  <c r="D118" i="12"/>
  <c r="J119" i="1" s="1"/>
  <c r="D110" i="12"/>
  <c r="J111" i="1" s="1"/>
  <c r="C328" i="12"/>
  <c r="I329" i="1" s="1"/>
  <c r="C118" i="12"/>
  <c r="I119" i="1" s="1"/>
  <c r="C191" i="12"/>
  <c r="I192" i="1" s="1"/>
  <c r="C17" i="12"/>
  <c r="I18" i="1" s="1"/>
  <c r="C222" i="12"/>
  <c r="I223" i="1" s="1"/>
  <c r="C301" i="12"/>
  <c r="I302" i="1" s="1"/>
  <c r="C289" i="12"/>
  <c r="I290" i="1" s="1"/>
  <c r="C306" i="12"/>
  <c r="I307" i="1" s="1"/>
  <c r="C178" i="12"/>
  <c r="I179" i="1" s="1"/>
  <c r="C332" i="12"/>
  <c r="I333" i="1" s="1"/>
  <c r="C237" i="12"/>
  <c r="I238" i="1" s="1"/>
  <c r="C74" i="12"/>
  <c r="I75" i="1" s="1"/>
  <c r="C280" i="12"/>
  <c r="I281" i="1" s="1"/>
  <c r="C171" i="12"/>
  <c r="I172" i="1" s="1"/>
  <c r="C58" i="12"/>
  <c r="I59" i="1" s="1"/>
  <c r="C369" i="12"/>
  <c r="I370" i="1" s="1"/>
  <c r="C349" i="12"/>
  <c r="I350" i="1" s="1"/>
  <c r="D304" i="12"/>
  <c r="J305" i="1" s="1"/>
  <c r="D350" i="12"/>
  <c r="J351" i="1" s="1"/>
  <c r="D105" i="12"/>
  <c r="J106" i="1" s="1"/>
  <c r="D204" i="12"/>
  <c r="J205" i="1" s="1"/>
  <c r="D306" i="12"/>
  <c r="J307" i="1" s="1"/>
  <c r="D313" i="12"/>
  <c r="J314" i="1" s="1"/>
  <c r="D40" i="12"/>
  <c r="J41" i="1" s="1"/>
  <c r="D21" i="12"/>
  <c r="J22" i="1" s="1"/>
  <c r="D233" i="12"/>
  <c r="J234" i="1" s="1"/>
  <c r="D112" i="12"/>
  <c r="J113" i="1" s="1"/>
  <c r="D106" i="12"/>
  <c r="J107" i="1" s="1"/>
  <c r="D197" i="12"/>
  <c r="J198" i="1" s="1"/>
  <c r="D214" i="12"/>
  <c r="J215" i="1" s="1"/>
  <c r="D67" i="12"/>
  <c r="J68" i="1" s="1"/>
  <c r="D254" i="12"/>
  <c r="J255" i="1" s="1"/>
  <c r="D126" i="12"/>
  <c r="J127" i="1" s="1"/>
  <c r="D94" i="12"/>
  <c r="J95" i="1" s="1"/>
  <c r="D332" i="12"/>
  <c r="J333" i="1" s="1"/>
  <c r="D237" i="12"/>
  <c r="J238" i="1" s="1"/>
  <c r="D316" i="12"/>
  <c r="J317" i="1" s="1"/>
  <c r="D352" i="12"/>
  <c r="J353" i="1" s="1"/>
  <c r="D34" i="12"/>
  <c r="J35" i="1" s="1"/>
  <c r="D290" i="12"/>
  <c r="J291" i="1" s="1"/>
  <c r="D226" i="12"/>
  <c r="J227" i="1" s="1"/>
  <c r="D60" i="12"/>
  <c r="J61" i="1" s="1"/>
  <c r="D319" i="12"/>
  <c r="J320" i="1" s="1"/>
  <c r="D348" i="12"/>
  <c r="J349" i="1" s="1"/>
  <c r="C304" i="12"/>
  <c r="I305" i="1" s="1"/>
  <c r="C127" i="12"/>
  <c r="I128" i="1" s="1"/>
  <c r="C119" i="12"/>
  <c r="I120" i="1" s="1"/>
  <c r="D156" i="12"/>
  <c r="J157" i="1" s="1"/>
  <c r="D301" i="12"/>
  <c r="J302" i="1" s="1"/>
  <c r="C83" i="12"/>
  <c r="I84" i="1" s="1"/>
  <c r="C31" i="12"/>
  <c r="I32" i="1" s="1"/>
  <c r="C316" i="12"/>
  <c r="I317" i="1" s="1"/>
  <c r="C153" i="12"/>
  <c r="I154" i="1" s="1"/>
  <c r="C352" i="12"/>
  <c r="I353" i="1" s="1"/>
  <c r="C72" i="12"/>
  <c r="I73" i="1" s="1"/>
  <c r="C40" i="12"/>
  <c r="I41" i="1" s="1"/>
  <c r="C132" i="12"/>
  <c r="I133" i="1" s="1"/>
  <c r="C155" i="12"/>
  <c r="I156" i="1" s="1"/>
  <c r="C275" i="12"/>
  <c r="I276" i="1" s="1"/>
  <c r="C325" i="12"/>
  <c r="I326" i="1" s="1"/>
  <c r="C258" i="12"/>
  <c r="I259" i="1" s="1"/>
  <c r="C214" i="12"/>
  <c r="I215" i="1" s="1"/>
  <c r="C308" i="12"/>
  <c r="I309" i="1" s="1"/>
  <c r="C181" i="12"/>
  <c r="I182" i="1" s="1"/>
  <c r="C20" i="12"/>
  <c r="I21" i="1" s="1"/>
  <c r="C180" i="12"/>
  <c r="I181" i="1" s="1"/>
  <c r="C290" i="12"/>
  <c r="I291" i="1" s="1"/>
  <c r="C365" i="12"/>
  <c r="I366" i="1" s="1"/>
  <c r="C92" i="12"/>
  <c r="I93" i="1" s="1"/>
  <c r="C355" i="12"/>
  <c r="I356" i="1" s="1"/>
  <c r="C23" i="12"/>
  <c r="I24" i="1" s="1"/>
  <c r="C354" i="12"/>
  <c r="I355" i="1" s="1"/>
  <c r="C166" i="12"/>
  <c r="I167" i="1" s="1"/>
  <c r="D171" i="12"/>
  <c r="J172" i="1" s="1"/>
  <c r="D45" i="12"/>
  <c r="J46" i="1" s="1"/>
  <c r="D35" i="12"/>
  <c r="J36" i="1" s="1"/>
  <c r="D82" i="12"/>
  <c r="J83" i="1" s="1"/>
  <c r="D335" i="12"/>
  <c r="J336" i="1" s="1"/>
  <c r="D43" i="12"/>
  <c r="J44" i="1" s="1"/>
  <c r="D349" i="12"/>
  <c r="J350" i="1" s="1"/>
  <c r="D310" i="12"/>
  <c r="J311" i="1" s="1"/>
  <c r="D239" i="12"/>
  <c r="J240" i="1" s="1"/>
  <c r="D139" i="12"/>
  <c r="J140" i="1" s="1"/>
  <c r="D278" i="12"/>
  <c r="J279" i="1" s="1"/>
  <c r="D211" i="12"/>
  <c r="J212" i="1" s="1"/>
  <c r="D347" i="12"/>
  <c r="J348" i="1" s="1"/>
  <c r="D53" i="12"/>
  <c r="J54" i="1" s="1"/>
  <c r="D212" i="12"/>
  <c r="J213" i="1" s="1"/>
  <c r="D203" i="12"/>
  <c r="J204" i="1" s="1"/>
  <c r="D69" i="12"/>
  <c r="J70" i="1" s="1"/>
  <c r="D175" i="12"/>
  <c r="J176" i="1" s="1"/>
  <c r="D289" i="12"/>
  <c r="J290" i="1" s="1"/>
  <c r="D221" i="12"/>
  <c r="J222" i="1" s="1"/>
  <c r="D115" i="12"/>
  <c r="J116" i="1" s="1"/>
  <c r="D129" i="12"/>
  <c r="J130" i="1" s="1"/>
  <c r="D141" i="12"/>
  <c r="J142" i="1" s="1"/>
  <c r="D37" i="12"/>
  <c r="J38" i="1" s="1"/>
  <c r="D55" i="12"/>
  <c r="J56" i="1" s="1"/>
  <c r="D198" i="12"/>
  <c r="J199" i="1" s="1"/>
  <c r="D263" i="12"/>
  <c r="J264" i="1" s="1"/>
  <c r="I268" i="1"/>
  <c r="I316" i="1"/>
  <c r="H12" i="1"/>
  <c r="N9" i="1" s="1"/>
  <c r="D11" i="12"/>
  <c r="C231" i="12" l="1"/>
  <c r="I232" i="1" s="1"/>
  <c r="C135" i="12"/>
  <c r="I136" i="1" s="1"/>
  <c r="C347" i="12"/>
  <c r="I348" i="1" s="1"/>
  <c r="C11" i="12"/>
  <c r="I12" i="1" s="1"/>
  <c r="C64" i="12"/>
  <c r="I65" i="1" s="1"/>
  <c r="C139" i="12"/>
  <c r="I140" i="1" s="1"/>
  <c r="C71" i="12"/>
  <c r="I72" i="1" s="1"/>
  <c r="C329" i="12"/>
  <c r="I330" i="1" s="1"/>
  <c r="C194" i="12"/>
  <c r="I195" i="1" s="1"/>
  <c r="C319" i="12"/>
  <c r="I320" i="1" s="1"/>
  <c r="C322" i="12"/>
  <c r="I323" i="1" s="1"/>
  <c r="C51" i="12"/>
  <c r="I52" i="1" s="1"/>
  <c r="C225" i="12"/>
  <c r="I226" i="1" s="1"/>
  <c r="C86" i="12"/>
  <c r="I87" i="1" s="1"/>
  <c r="C205" i="12"/>
  <c r="I206" i="1" s="1"/>
  <c r="C98" i="12"/>
  <c r="I99" i="1" s="1"/>
  <c r="J12" i="1"/>
  <c r="P9" i="1" s="1"/>
  <c r="O9" i="1" l="1"/>
  <c r="R9" i="1" s="1"/>
</calcChain>
</file>

<file path=xl/sharedStrings.xml><?xml version="1.0" encoding="utf-8"?>
<sst xmlns="http://schemas.openxmlformats.org/spreadsheetml/2006/main" count="9771" uniqueCount="452">
  <si>
    <t>見出し１</t>
    <rPh sb="0" eb="2">
      <t>ミダ</t>
    </rPh>
    <phoneticPr fontId="2"/>
  </si>
  <si>
    <t>見出し２</t>
    <rPh sb="0" eb="2">
      <t>ミダ</t>
    </rPh>
    <phoneticPr fontId="2"/>
  </si>
  <si>
    <t>式番号</t>
    <rPh sb="0" eb="1">
      <t>シキ</t>
    </rPh>
    <rPh sb="1" eb="3">
      <t>バンゴウ</t>
    </rPh>
    <phoneticPr fontId="2"/>
  </si>
  <si>
    <t>記号</t>
    <rPh sb="0" eb="2">
      <t>キゴウ</t>
    </rPh>
    <phoneticPr fontId="2"/>
  </si>
  <si>
    <t>単位</t>
    <rPh sb="0" eb="2">
      <t>タンイ</t>
    </rPh>
    <phoneticPr fontId="2"/>
  </si>
  <si>
    <t>kWh</t>
    <phoneticPr fontId="1"/>
  </si>
  <si>
    <t>MJ</t>
    <phoneticPr fontId="1"/>
  </si>
  <si>
    <t>太陽熱補正熱負荷</t>
    <rPh sb="0" eb="3">
      <t>タイヨウネツ</t>
    </rPh>
    <rPh sb="3" eb="5">
      <t>ホセイ</t>
    </rPh>
    <rPh sb="5" eb="6">
      <t>ネツ</t>
    </rPh>
    <rPh sb="6" eb="8">
      <t>フカ</t>
    </rPh>
    <phoneticPr fontId="2"/>
  </si>
  <si>
    <t>節湯補正給湯量</t>
    <rPh sb="0" eb="1">
      <t>セツ</t>
    </rPh>
    <rPh sb="1" eb="2">
      <t>ユ</t>
    </rPh>
    <rPh sb="2" eb="4">
      <t>ホセイ</t>
    </rPh>
    <rPh sb="4" eb="6">
      <t>キュウトウ</t>
    </rPh>
    <rPh sb="6" eb="7">
      <t>リョウ</t>
    </rPh>
    <phoneticPr fontId="2"/>
  </si>
  <si>
    <t>台所水栓</t>
    <rPh sb="0" eb="2">
      <t>ダイドコロ</t>
    </rPh>
    <rPh sb="2" eb="4">
      <t>スイセン</t>
    </rPh>
    <phoneticPr fontId="2"/>
  </si>
  <si>
    <t>浴室シャワー水栓</t>
    <rPh sb="0" eb="2">
      <t>ヨクシツ</t>
    </rPh>
    <rPh sb="6" eb="8">
      <t>スイセン</t>
    </rPh>
    <phoneticPr fontId="2"/>
  </si>
  <si>
    <t>洗面水栓</t>
    <rPh sb="0" eb="2">
      <t>センメン</t>
    </rPh>
    <rPh sb="2" eb="4">
      <t>スイセン</t>
    </rPh>
    <phoneticPr fontId="2"/>
  </si>
  <si>
    <t>浴槽水栓湯はり</t>
    <rPh sb="0" eb="2">
      <t>ヨクソウ</t>
    </rPh>
    <rPh sb="2" eb="4">
      <t>スイセン</t>
    </rPh>
    <rPh sb="4" eb="5">
      <t>ユ</t>
    </rPh>
    <phoneticPr fontId="2"/>
  </si>
  <si>
    <t>浴槽自動湯はり</t>
    <rPh sb="0" eb="2">
      <t>ヨクソウ</t>
    </rPh>
    <rPh sb="2" eb="4">
      <t>ジドウ</t>
    </rPh>
    <rPh sb="4" eb="5">
      <t>ユ</t>
    </rPh>
    <phoneticPr fontId="2"/>
  </si>
  <si>
    <t>浴槽水栓さし湯</t>
    <rPh sb="0" eb="2">
      <t>ヨクソウ</t>
    </rPh>
    <rPh sb="2" eb="4">
      <t>スイセン</t>
    </rPh>
    <rPh sb="6" eb="7">
      <t>ユ</t>
    </rPh>
    <phoneticPr fontId="2"/>
  </si>
  <si>
    <t>浴槽追炊</t>
    <rPh sb="0" eb="2">
      <t>ヨクソウ</t>
    </rPh>
    <rPh sb="2" eb="4">
      <t>オイダ</t>
    </rPh>
    <phoneticPr fontId="2"/>
  </si>
  <si>
    <t>消費電力量</t>
    <rPh sb="0" eb="2">
      <t>ショウヒ</t>
    </rPh>
    <rPh sb="2" eb="4">
      <t>デンリョク</t>
    </rPh>
    <rPh sb="4" eb="5">
      <t>リョウ</t>
    </rPh>
    <phoneticPr fontId="1"/>
  </si>
  <si>
    <t>給湯機の待機時及び水栓給湯時の補機</t>
    <rPh sb="0" eb="2">
      <t>キュウトウ</t>
    </rPh>
    <rPh sb="2" eb="3">
      <t>キ</t>
    </rPh>
    <rPh sb="4" eb="6">
      <t>タイキ</t>
    </rPh>
    <rPh sb="6" eb="7">
      <t>ジ</t>
    </rPh>
    <rPh sb="7" eb="8">
      <t>オヨ</t>
    </rPh>
    <rPh sb="9" eb="11">
      <t>スイセン</t>
    </rPh>
    <rPh sb="11" eb="13">
      <t>キュウトウ</t>
    </rPh>
    <rPh sb="13" eb="14">
      <t>ジ</t>
    </rPh>
    <rPh sb="15" eb="17">
      <t>ホキ</t>
    </rPh>
    <phoneticPr fontId="1"/>
  </si>
  <si>
    <t>給湯器の湯はり時</t>
    <rPh sb="0" eb="3">
      <t>キュウトウキ</t>
    </rPh>
    <rPh sb="4" eb="5">
      <t>ユ</t>
    </rPh>
    <rPh sb="7" eb="8">
      <t>ジ</t>
    </rPh>
    <phoneticPr fontId="1"/>
  </si>
  <si>
    <t>給湯機効率</t>
    <rPh sb="0" eb="2">
      <t>キュウトウ</t>
    </rPh>
    <rPh sb="2" eb="3">
      <t>キ</t>
    </rPh>
    <rPh sb="3" eb="5">
      <t>コウリツ</t>
    </rPh>
    <phoneticPr fontId="1"/>
  </si>
  <si>
    <t>-</t>
    <phoneticPr fontId="1"/>
  </si>
  <si>
    <t>見出し1</t>
    <rPh sb="0" eb="2">
      <t>ミダ</t>
    </rPh>
    <phoneticPr fontId="1"/>
  </si>
  <si>
    <t>見出し2</t>
    <rPh sb="0" eb="2">
      <t>ミダ</t>
    </rPh>
    <phoneticPr fontId="1"/>
  </si>
  <si>
    <t>a_k</t>
    <phoneticPr fontId="1"/>
  </si>
  <si>
    <t>b_k</t>
    <phoneticPr fontId="1"/>
  </si>
  <si>
    <t>c_k</t>
    <phoneticPr fontId="1"/>
  </si>
  <si>
    <t>f_hs</t>
    <phoneticPr fontId="1"/>
  </si>
  <si>
    <t>e_rtd</t>
    <phoneticPr fontId="1"/>
  </si>
  <si>
    <t>a_s</t>
    <phoneticPr fontId="1"/>
  </si>
  <si>
    <t>a_w</t>
    <phoneticPr fontId="1"/>
  </si>
  <si>
    <t>a_b1</t>
    <phoneticPr fontId="1"/>
  </si>
  <si>
    <t>a_b2</t>
  </si>
  <si>
    <t>a_ba1</t>
    <phoneticPr fontId="1"/>
  </si>
  <si>
    <t>a_ba2</t>
  </si>
  <si>
    <t>b_s</t>
    <phoneticPr fontId="1"/>
  </si>
  <si>
    <t>b_w</t>
    <phoneticPr fontId="1"/>
  </si>
  <si>
    <t>b_b1</t>
    <phoneticPr fontId="1"/>
  </si>
  <si>
    <t>b_b2</t>
  </si>
  <si>
    <t>b_ba1</t>
    <phoneticPr fontId="1"/>
  </si>
  <si>
    <t>b_ba2</t>
  </si>
  <si>
    <t>c_s</t>
    <phoneticPr fontId="1"/>
  </si>
  <si>
    <t>c_w</t>
    <phoneticPr fontId="1"/>
  </si>
  <si>
    <t>c_b2</t>
  </si>
  <si>
    <t>c_b1</t>
    <phoneticPr fontId="1"/>
  </si>
  <si>
    <t>c_ba1</t>
    <phoneticPr fontId="1"/>
  </si>
  <si>
    <t>c_ba2</t>
  </si>
  <si>
    <t>回帰係数a</t>
    <rPh sb="0" eb="2">
      <t>カイキ</t>
    </rPh>
    <rPh sb="2" eb="4">
      <t>ケイスウ</t>
    </rPh>
    <phoneticPr fontId="1"/>
  </si>
  <si>
    <t>回帰係数b</t>
    <rPh sb="0" eb="2">
      <t>カイキ</t>
    </rPh>
    <rPh sb="2" eb="4">
      <t>ケイスウ</t>
    </rPh>
    <phoneticPr fontId="1"/>
  </si>
  <si>
    <t>回帰係数c</t>
    <rPh sb="0" eb="2">
      <t>カイキ</t>
    </rPh>
    <rPh sb="2" eb="4">
      <t>ケイスウ</t>
    </rPh>
    <phoneticPr fontId="1"/>
  </si>
  <si>
    <t>表C.1 ガス給湯機効率の回帰係数a_(std,p)及びb_(std,p)、C_(std,p)</t>
    <rPh sb="0" eb="1">
      <t>ヒョウ</t>
    </rPh>
    <rPh sb="7" eb="9">
      <t>キュウトウ</t>
    </rPh>
    <rPh sb="9" eb="10">
      <t>キ</t>
    </rPh>
    <rPh sb="10" eb="12">
      <t>コウリツ</t>
    </rPh>
    <rPh sb="13" eb="15">
      <t>カイキ</t>
    </rPh>
    <rPh sb="15" eb="17">
      <t>ケイスウ</t>
    </rPh>
    <rPh sb="26" eb="27">
      <t>オヨ</t>
    </rPh>
    <phoneticPr fontId="1"/>
  </si>
  <si>
    <t>回帰係数</t>
    <rPh sb="0" eb="2">
      <t>カイキ</t>
    </rPh>
    <rPh sb="2" eb="4">
      <t>ケイスウ</t>
    </rPh>
    <phoneticPr fontId="1"/>
  </si>
  <si>
    <t>添え字p（用途）</t>
    <rPh sb="0" eb="1">
      <t>ソ</t>
    </rPh>
    <rPh sb="2" eb="3">
      <t>ジ</t>
    </rPh>
    <rPh sb="5" eb="7">
      <t>ヨウト</t>
    </rPh>
    <phoneticPr fontId="1"/>
  </si>
  <si>
    <t>k</t>
    <phoneticPr fontId="1"/>
  </si>
  <si>
    <t>s</t>
    <phoneticPr fontId="1"/>
  </si>
  <si>
    <t>w</t>
    <phoneticPr fontId="1"/>
  </si>
  <si>
    <t>b1</t>
    <phoneticPr fontId="1"/>
  </si>
  <si>
    <t>b2</t>
    <phoneticPr fontId="1"/>
  </si>
  <si>
    <t>ba1</t>
    <phoneticPr fontId="1"/>
  </si>
  <si>
    <t>ba2</t>
    <phoneticPr fontId="1"/>
  </si>
  <si>
    <t>a_(std,p)</t>
    <phoneticPr fontId="1"/>
  </si>
  <si>
    <t>b_(std,p)</t>
    <phoneticPr fontId="1"/>
  </si>
  <si>
    <t>c_(std,p)</t>
    <phoneticPr fontId="1"/>
  </si>
  <si>
    <t>項目１</t>
    <rPh sb="0" eb="2">
      <t>コウモク</t>
    </rPh>
    <phoneticPr fontId="2"/>
  </si>
  <si>
    <t>表 ふろ機能の種類</t>
    <rPh sb="0" eb="1">
      <t>ヒョウ</t>
    </rPh>
    <rPh sb="4" eb="6">
      <t>キノウ</t>
    </rPh>
    <rPh sb="7" eb="9">
      <t>シュルイ</t>
    </rPh>
    <phoneticPr fontId="2"/>
  </si>
  <si>
    <t>給湯単機能</t>
    <phoneticPr fontId="2"/>
  </si>
  <si>
    <t>ふろ給湯機（追焚なし）</t>
    <phoneticPr fontId="2"/>
  </si>
  <si>
    <t>ふろ給湯機（追焚あり）</t>
    <phoneticPr fontId="2"/>
  </si>
  <si>
    <t>ガス消費量</t>
    <rPh sb="2" eb="5">
      <t>ショウヒリョウ</t>
    </rPh>
    <phoneticPr fontId="1"/>
  </si>
  <si>
    <t>見出し３</t>
    <rPh sb="0" eb="2">
      <t>ミダ</t>
    </rPh>
    <phoneticPr fontId="2"/>
  </si>
  <si>
    <t>（1）</t>
    <phoneticPr fontId="1"/>
  </si>
  <si>
    <t>（2）</t>
    <phoneticPr fontId="1"/>
  </si>
  <si>
    <t>（3）</t>
    <phoneticPr fontId="1"/>
  </si>
  <si>
    <t>灯油消費量</t>
    <phoneticPr fontId="1"/>
  </si>
  <si>
    <t>当該給湯機の効率</t>
    <rPh sb="0" eb="2">
      <t>トウガイ</t>
    </rPh>
    <rPh sb="2" eb="4">
      <t>キュウトウ</t>
    </rPh>
    <rPh sb="4" eb="5">
      <t>キ</t>
    </rPh>
    <rPh sb="6" eb="8">
      <t>コウリツ</t>
    </rPh>
    <phoneticPr fontId="1"/>
  </si>
  <si>
    <t>当該給湯器に対する効率の補正係数</t>
    <rPh sb="0" eb="2">
      <t>トウガイ</t>
    </rPh>
    <rPh sb="2" eb="4">
      <t>キュウトウ</t>
    </rPh>
    <rPh sb="4" eb="5">
      <t>キ</t>
    </rPh>
    <rPh sb="6" eb="7">
      <t>タイ</t>
    </rPh>
    <rPh sb="9" eb="11">
      <t>コウリツ</t>
    </rPh>
    <rPh sb="12" eb="14">
      <t>ホセイ</t>
    </rPh>
    <rPh sb="14" eb="16">
      <t>ケイスウ</t>
    </rPh>
    <phoneticPr fontId="1"/>
  </si>
  <si>
    <t>E_(E,w)</t>
    <phoneticPr fontId="1"/>
  </si>
  <si>
    <t>-</t>
    <phoneticPr fontId="1"/>
  </si>
  <si>
    <t>表 給湯熱源機の種類</t>
    <rPh sb="0" eb="1">
      <t>ヒョウ</t>
    </rPh>
    <rPh sb="2" eb="4">
      <t>キュウトウ</t>
    </rPh>
    <rPh sb="4" eb="7">
      <t>ネツゲンキ</t>
    </rPh>
    <rPh sb="8" eb="10">
      <t>シュルイ</t>
    </rPh>
    <phoneticPr fontId="2"/>
  </si>
  <si>
    <t>表D.1 石油給湯機効率の回帰係数a_(std,p)及びb_(std,p)、C_(std,p)</t>
    <rPh sb="0" eb="1">
      <t>ヒョウ</t>
    </rPh>
    <rPh sb="5" eb="7">
      <t>セキユ</t>
    </rPh>
    <rPh sb="7" eb="9">
      <t>キュウトウ</t>
    </rPh>
    <rPh sb="9" eb="10">
      <t>キ</t>
    </rPh>
    <rPh sb="10" eb="12">
      <t>コウリツ</t>
    </rPh>
    <rPh sb="13" eb="15">
      <t>カイキ</t>
    </rPh>
    <rPh sb="15" eb="17">
      <t>ケイスウ</t>
    </rPh>
    <rPh sb="26" eb="27">
      <t>オヨ</t>
    </rPh>
    <phoneticPr fontId="1"/>
  </si>
  <si>
    <t>熱源機の種類</t>
    <rPh sb="0" eb="3">
      <t>ネツゲンキ</t>
    </rPh>
    <rPh sb="4" eb="6">
      <t>シュルイ</t>
    </rPh>
    <phoneticPr fontId="1"/>
  </si>
  <si>
    <t>No.</t>
    <phoneticPr fontId="1"/>
  </si>
  <si>
    <t>給湯熱源機の種類</t>
    <phoneticPr fontId="1"/>
  </si>
  <si>
    <t>給湯機の効率</t>
    <rPh sb="0" eb="2">
      <t>キュウトウ</t>
    </rPh>
    <rPh sb="2" eb="3">
      <t>キ</t>
    </rPh>
    <rPh sb="4" eb="6">
      <t>コウリツ</t>
    </rPh>
    <phoneticPr fontId="1"/>
  </si>
  <si>
    <t>表 給湯器の効率</t>
    <rPh sb="0" eb="1">
      <t>ヒョウ</t>
    </rPh>
    <rPh sb="2" eb="5">
      <t>キュウトウキ</t>
    </rPh>
    <rPh sb="6" eb="8">
      <t>コウリツ</t>
    </rPh>
    <phoneticPr fontId="1"/>
  </si>
  <si>
    <t>石油消費量</t>
    <rPh sb="0" eb="2">
      <t>セキユ</t>
    </rPh>
    <rPh sb="2" eb="5">
      <t>ショウヒリョウ</t>
    </rPh>
    <phoneticPr fontId="1"/>
  </si>
  <si>
    <t>表 消費電力量計算式の係数</t>
    <rPh sb="0" eb="1">
      <t>ヒョウ</t>
    </rPh>
    <rPh sb="2" eb="4">
      <t>ショウヒ</t>
    </rPh>
    <rPh sb="4" eb="6">
      <t>デンリョク</t>
    </rPh>
    <rPh sb="6" eb="7">
      <t>リョウ</t>
    </rPh>
    <rPh sb="7" eb="9">
      <t>ケイサン</t>
    </rPh>
    <rPh sb="9" eb="10">
      <t>シキ</t>
    </rPh>
    <rPh sb="11" eb="13">
      <t>ケイスウ</t>
    </rPh>
    <phoneticPr fontId="1"/>
  </si>
  <si>
    <t>E_(E,hs,aux1)</t>
    <phoneticPr fontId="1"/>
  </si>
  <si>
    <t>E_(E,hs,aux3)</t>
    <phoneticPr fontId="1"/>
  </si>
  <si>
    <t>電気ヒートポンプ給湯機</t>
    <rPh sb="0" eb="2">
      <t>デンキ</t>
    </rPh>
    <rPh sb="8" eb="10">
      <t>キュウトウ</t>
    </rPh>
    <rPh sb="10" eb="11">
      <t>キ</t>
    </rPh>
    <phoneticPr fontId="1"/>
  </si>
  <si>
    <t>係数</t>
    <rPh sb="0" eb="2">
      <t>ケイスウ</t>
    </rPh>
    <phoneticPr fontId="1"/>
  </si>
  <si>
    <t>f_ex</t>
    <phoneticPr fontId="1"/>
  </si>
  <si>
    <t>f_L</t>
    <phoneticPr fontId="1"/>
  </si>
  <si>
    <t>f_(e,rtd)</t>
    <phoneticPr fontId="1"/>
  </si>
  <si>
    <t>f_itc</t>
    <phoneticPr fontId="1"/>
  </si>
  <si>
    <t>f_mode2</t>
    <phoneticPr fontId="1"/>
  </si>
  <si>
    <t>表E.1</t>
    <rPh sb="0" eb="1">
      <t>ヒョウ</t>
    </rPh>
    <phoneticPr fontId="1"/>
  </si>
  <si>
    <t>夜間平均外気温</t>
    <rPh sb="0" eb="2">
      <t>ヤカン</t>
    </rPh>
    <rPh sb="2" eb="4">
      <t>ヘイキン</t>
    </rPh>
    <rPh sb="4" eb="7">
      <t>ガイキオン</t>
    </rPh>
    <phoneticPr fontId="1"/>
  </si>
  <si>
    <t>r_mode2</t>
    <phoneticPr fontId="1"/>
  </si>
  <si>
    <t>制御におけるセカンドモードの割合</t>
    <rPh sb="0" eb="2">
      <t>セイギョ</t>
    </rPh>
    <rPh sb="14" eb="16">
      <t>ワリアイ</t>
    </rPh>
    <phoneticPr fontId="1"/>
  </si>
  <si>
    <t>太陽熱補正熱負荷</t>
    <rPh sb="0" eb="3">
      <t>タイヨウネツ</t>
    </rPh>
    <rPh sb="3" eb="5">
      <t>ホセイ</t>
    </rPh>
    <rPh sb="5" eb="6">
      <t>ネツ</t>
    </rPh>
    <rPh sb="6" eb="8">
      <t>フカ</t>
    </rPh>
    <phoneticPr fontId="1"/>
  </si>
  <si>
    <t>低外気温領域でのヒートポンプ効率低下による補正係数</t>
    <rPh sb="0" eb="1">
      <t>テイ</t>
    </rPh>
    <rPh sb="1" eb="4">
      <t>ガイキオン</t>
    </rPh>
    <rPh sb="4" eb="6">
      <t>リョウイキ</t>
    </rPh>
    <rPh sb="14" eb="16">
      <t>コウリツ</t>
    </rPh>
    <rPh sb="16" eb="18">
      <t>テイカ</t>
    </rPh>
    <rPh sb="21" eb="23">
      <t>ホセイ</t>
    </rPh>
    <rPh sb="23" eb="25">
      <t>ケイスウ</t>
    </rPh>
    <phoneticPr fontId="1"/>
  </si>
  <si>
    <t>デフロスト運転に
よる補正係数</t>
    <rPh sb="5" eb="7">
      <t>ウンテン</t>
    </rPh>
    <rPh sb="11" eb="13">
      <t>ホセイ</t>
    </rPh>
    <rPh sb="13" eb="15">
      <t>ケイスウ</t>
    </rPh>
    <phoneticPr fontId="1"/>
  </si>
  <si>
    <t>-</t>
    <phoneticPr fontId="1"/>
  </si>
  <si>
    <t>MJ</t>
    <phoneticPr fontId="1"/>
  </si>
  <si>
    <t>電気ヒーター式温水器</t>
    <rPh sb="0" eb="2">
      <t>デンキ</t>
    </rPh>
    <rPh sb="6" eb="7">
      <t>シキ</t>
    </rPh>
    <rPh sb="7" eb="10">
      <t>オンスイキ</t>
    </rPh>
    <phoneticPr fontId="1"/>
  </si>
  <si>
    <t>係数a</t>
    <rPh sb="0" eb="2">
      <t>ケイスウ</t>
    </rPh>
    <phoneticPr fontId="1"/>
  </si>
  <si>
    <t>係数b</t>
    <rPh sb="0" eb="2">
      <t>ケイスウ</t>
    </rPh>
    <phoneticPr fontId="1"/>
  </si>
  <si>
    <t>係数c</t>
    <rPh sb="0" eb="2">
      <t>ケイスウ</t>
    </rPh>
    <phoneticPr fontId="1"/>
  </si>
  <si>
    <t>a</t>
    <phoneticPr fontId="1"/>
  </si>
  <si>
    <t>b</t>
    <phoneticPr fontId="1"/>
  </si>
  <si>
    <t>c</t>
    <phoneticPr fontId="1"/>
  </si>
  <si>
    <t>電気ヒートポンプ給湯機</t>
    <rPh sb="0" eb="2">
      <t>デンキ</t>
    </rPh>
    <rPh sb="8" eb="10">
      <t>キュウトウ</t>
    </rPh>
    <rPh sb="10" eb="11">
      <t>キ</t>
    </rPh>
    <phoneticPr fontId="1"/>
  </si>
  <si>
    <t>電気ヒートポンプ給湯機</t>
    <phoneticPr fontId="1"/>
  </si>
  <si>
    <t>見出し</t>
    <rPh sb="0" eb="2">
      <t>ミダ</t>
    </rPh>
    <phoneticPr fontId="1"/>
  </si>
  <si>
    <t>表F.1</t>
    <rPh sb="0" eb="1">
      <t>ヒョウ</t>
    </rPh>
    <phoneticPr fontId="1"/>
  </si>
  <si>
    <t>表G.1</t>
    <rPh sb="0" eb="1">
      <t>ヒョウ</t>
    </rPh>
    <phoneticPr fontId="1"/>
  </si>
  <si>
    <t>ヒートポンプ・ガス瞬間式併用型給湯機</t>
    <rPh sb="9" eb="11">
      <t>シュンカン</t>
    </rPh>
    <rPh sb="11" eb="12">
      <t>シキ</t>
    </rPh>
    <rPh sb="12" eb="15">
      <t>ヘイヨウガタ</t>
    </rPh>
    <rPh sb="15" eb="17">
      <t>キュウトウ</t>
    </rPh>
    <rPh sb="17" eb="18">
      <t>キ</t>
    </rPh>
    <phoneticPr fontId="1"/>
  </si>
  <si>
    <t>表G.2</t>
    <rPh sb="0" eb="1">
      <t>ヒョウ</t>
    </rPh>
    <phoneticPr fontId="1"/>
  </si>
  <si>
    <t>表G.3</t>
    <rPh sb="0" eb="1">
      <t>ヒョウ</t>
    </rPh>
    <phoneticPr fontId="1"/>
  </si>
  <si>
    <t>e</t>
    <phoneticPr fontId="1"/>
  </si>
  <si>
    <t>f</t>
    <phoneticPr fontId="1"/>
  </si>
  <si>
    <t>g</t>
    <phoneticPr fontId="1"/>
  </si>
  <si>
    <t>d</t>
    <phoneticPr fontId="1"/>
  </si>
  <si>
    <t>h</t>
    <phoneticPr fontId="1"/>
  </si>
  <si>
    <t>i</t>
    <phoneticPr fontId="1"/>
  </si>
  <si>
    <t>係数d</t>
    <rPh sb="0" eb="2">
      <t>ケイスウ</t>
    </rPh>
    <phoneticPr fontId="1"/>
  </si>
  <si>
    <t>係数e</t>
    <rPh sb="0" eb="2">
      <t>ケイスウ</t>
    </rPh>
    <phoneticPr fontId="1"/>
  </si>
  <si>
    <t>係数f</t>
    <rPh sb="0" eb="2">
      <t>ケイスウ</t>
    </rPh>
    <phoneticPr fontId="1"/>
  </si>
  <si>
    <t>係数g</t>
    <rPh sb="0" eb="2">
      <t>ケイスウ</t>
    </rPh>
    <phoneticPr fontId="1"/>
  </si>
  <si>
    <t>係数h</t>
    <rPh sb="0" eb="2">
      <t>ケイスウ</t>
    </rPh>
    <phoneticPr fontId="1"/>
  </si>
  <si>
    <t>係数i</t>
    <rPh sb="0" eb="2">
      <t>ケイスウ</t>
    </rPh>
    <phoneticPr fontId="1"/>
  </si>
  <si>
    <t>デフロスト運転に
よる消費電力量の補正係数</t>
    <rPh sb="5" eb="7">
      <t>ウンテン</t>
    </rPh>
    <rPh sb="11" eb="13">
      <t>ショウヒ</t>
    </rPh>
    <rPh sb="13" eb="15">
      <t>デンリョク</t>
    </rPh>
    <rPh sb="15" eb="16">
      <t>リョウ</t>
    </rPh>
    <rPh sb="17" eb="19">
      <t>ホセイ</t>
    </rPh>
    <rPh sb="19" eb="21">
      <t>ケイスウ</t>
    </rPh>
    <phoneticPr fontId="1"/>
  </si>
  <si>
    <t>ガス消費量</t>
    <rPh sb="2" eb="5">
      <t>ショウヒリョウ</t>
    </rPh>
    <phoneticPr fontId="1"/>
  </si>
  <si>
    <t>浴槽追炊時における
給湯機効率</t>
    <rPh sb="0" eb="2">
      <t>ヨクソウ</t>
    </rPh>
    <rPh sb="2" eb="4">
      <t>オイダ</t>
    </rPh>
    <rPh sb="4" eb="5">
      <t>ジ</t>
    </rPh>
    <rPh sb="10" eb="12">
      <t>キュウトウ</t>
    </rPh>
    <rPh sb="12" eb="13">
      <t>キ</t>
    </rPh>
    <rPh sb="13" eb="15">
      <t>コウリツ</t>
    </rPh>
    <phoneticPr fontId="1"/>
  </si>
  <si>
    <t>デフロスト運転に
よるガス消費量の補正係数</t>
    <rPh sb="5" eb="7">
      <t>ウンテン</t>
    </rPh>
    <rPh sb="13" eb="15">
      <t>ショウヒ</t>
    </rPh>
    <rPh sb="16" eb="17">
      <t>デンリョウ</t>
    </rPh>
    <rPh sb="17" eb="19">
      <t>ホセイ</t>
    </rPh>
    <rPh sb="19" eb="21">
      <t>ケイスウ</t>
    </rPh>
    <phoneticPr fontId="1"/>
  </si>
  <si>
    <t>温水暖房の熱負荷</t>
    <rPh sb="0" eb="2">
      <t>オンスイ</t>
    </rPh>
    <rPh sb="2" eb="4">
      <t>ダンボウ</t>
    </rPh>
    <rPh sb="5" eb="6">
      <t>ネツ</t>
    </rPh>
    <rPh sb="6" eb="8">
      <t>フカ</t>
    </rPh>
    <phoneticPr fontId="1"/>
  </si>
  <si>
    <t>表Ｇ.1 式（1）における係数</t>
    <rPh sb="0" eb="1">
      <t>ヒョウ</t>
    </rPh>
    <rPh sb="5" eb="6">
      <t>シキ</t>
    </rPh>
    <rPh sb="13" eb="15">
      <t>ケイスウ</t>
    </rPh>
    <phoneticPr fontId="1"/>
  </si>
  <si>
    <t>a</t>
    <phoneticPr fontId="1"/>
  </si>
  <si>
    <t>b</t>
    <phoneticPr fontId="1"/>
  </si>
  <si>
    <t>c</t>
    <phoneticPr fontId="1"/>
  </si>
  <si>
    <t>表Ｇ.2 係数</t>
    <rPh sb="0" eb="1">
      <t>ヒョウ</t>
    </rPh>
    <rPh sb="5" eb="7">
      <t>ケイスウ</t>
    </rPh>
    <phoneticPr fontId="1"/>
  </si>
  <si>
    <t>d</t>
    <phoneticPr fontId="1"/>
  </si>
  <si>
    <t>f</t>
    <phoneticPr fontId="1"/>
  </si>
  <si>
    <t>e</t>
    <phoneticPr fontId="1"/>
  </si>
  <si>
    <t>係数a_1</t>
    <rPh sb="0" eb="2">
      <t>ケイスウ</t>
    </rPh>
    <phoneticPr fontId="1"/>
  </si>
  <si>
    <t>係数a_2</t>
    <rPh sb="0" eb="2">
      <t>ケイスウ</t>
    </rPh>
    <phoneticPr fontId="1"/>
  </si>
  <si>
    <t>係数a_3</t>
    <rPh sb="0" eb="2">
      <t>ケイスウ</t>
    </rPh>
    <phoneticPr fontId="1"/>
  </si>
  <si>
    <t>係数a_4</t>
    <rPh sb="0" eb="2">
      <t>ケイスウ</t>
    </rPh>
    <phoneticPr fontId="1"/>
  </si>
  <si>
    <t>係数b_1</t>
    <rPh sb="0" eb="2">
      <t>ケイスウ</t>
    </rPh>
    <phoneticPr fontId="1"/>
  </si>
  <si>
    <t>係数b_2</t>
    <rPh sb="0" eb="2">
      <t>ケイスウ</t>
    </rPh>
    <phoneticPr fontId="1"/>
  </si>
  <si>
    <t>係数b_3</t>
    <rPh sb="0" eb="2">
      <t>ケイスウ</t>
    </rPh>
    <phoneticPr fontId="1"/>
  </si>
  <si>
    <t>係数b_4</t>
    <rPh sb="0" eb="2">
      <t>ケイスウ</t>
    </rPh>
    <phoneticPr fontId="1"/>
  </si>
  <si>
    <t>a_1</t>
    <phoneticPr fontId="1"/>
  </si>
  <si>
    <t>a_2</t>
  </si>
  <si>
    <t>a_3</t>
  </si>
  <si>
    <t>a_4</t>
  </si>
  <si>
    <t>b_1</t>
    <phoneticPr fontId="1"/>
  </si>
  <si>
    <t>b_2</t>
  </si>
  <si>
    <t>b_3</t>
  </si>
  <si>
    <t>b_4</t>
  </si>
  <si>
    <t>係数c_1</t>
    <rPh sb="0" eb="2">
      <t>ケイスウ</t>
    </rPh>
    <phoneticPr fontId="1"/>
  </si>
  <si>
    <t>係数c_2</t>
    <rPh sb="0" eb="2">
      <t>ケイスウ</t>
    </rPh>
    <phoneticPr fontId="1"/>
  </si>
  <si>
    <t>係数c_3</t>
    <rPh sb="0" eb="2">
      <t>ケイスウ</t>
    </rPh>
    <phoneticPr fontId="1"/>
  </si>
  <si>
    <t>c_1</t>
    <phoneticPr fontId="1"/>
  </si>
  <si>
    <t>c_2</t>
  </si>
  <si>
    <t>c_3</t>
  </si>
  <si>
    <t>表H.3</t>
    <rPh sb="0" eb="1">
      <t>ヒョウ</t>
    </rPh>
    <phoneticPr fontId="1"/>
  </si>
  <si>
    <t>表Ｈ.1 式（1）における係数</t>
    <rPh sb="0" eb="1">
      <t>ヒョウ</t>
    </rPh>
    <rPh sb="5" eb="6">
      <t>シキ</t>
    </rPh>
    <rPh sb="13" eb="15">
      <t>ケイスウ</t>
    </rPh>
    <phoneticPr fontId="1"/>
  </si>
  <si>
    <t>（ろ）１日当たりの温水暖房の
熱負荷L_(HWH,d)が0大の場合</t>
    <rPh sb="4" eb="5">
      <t>ニチ</t>
    </rPh>
    <rPh sb="5" eb="6">
      <t>ア</t>
    </rPh>
    <rPh sb="9" eb="11">
      <t>オンスイ</t>
    </rPh>
    <rPh sb="11" eb="13">
      <t>ダンボウ</t>
    </rPh>
    <rPh sb="15" eb="16">
      <t>ネツ</t>
    </rPh>
    <rPh sb="16" eb="18">
      <t>フカ</t>
    </rPh>
    <rPh sb="29" eb="30">
      <t>ダイ</t>
    </rPh>
    <rPh sb="31" eb="33">
      <t>バアイ</t>
    </rPh>
    <phoneticPr fontId="1"/>
  </si>
  <si>
    <t>（い）１日当たりの温水暖房の
熱負荷L_(HWH,d)が0より大の場合</t>
    <rPh sb="4" eb="5">
      <t>ニチ</t>
    </rPh>
    <rPh sb="5" eb="6">
      <t>ア</t>
    </rPh>
    <rPh sb="9" eb="11">
      <t>オンスイ</t>
    </rPh>
    <rPh sb="11" eb="13">
      <t>ダンボウ</t>
    </rPh>
    <rPh sb="15" eb="16">
      <t>ネツ</t>
    </rPh>
    <rPh sb="16" eb="18">
      <t>フカ</t>
    </rPh>
    <rPh sb="31" eb="32">
      <t>ダイ</t>
    </rPh>
    <rPh sb="33" eb="35">
      <t>バアイ</t>
    </rPh>
    <phoneticPr fontId="1"/>
  </si>
  <si>
    <t>係数</t>
    <rPh sb="0" eb="2">
      <t>ケイスウ</t>
    </rPh>
    <phoneticPr fontId="1"/>
  </si>
  <si>
    <t>表Ｈ.2 係数</t>
    <rPh sb="0" eb="1">
      <t>ヒョウ</t>
    </rPh>
    <rPh sb="5" eb="7">
      <t>ケイスウ</t>
    </rPh>
    <phoneticPr fontId="1"/>
  </si>
  <si>
    <t>熱源機</t>
    <rPh sb="0" eb="3">
      <t>ネツゲンキ</t>
    </rPh>
    <phoneticPr fontId="1"/>
  </si>
  <si>
    <t>温水熱需要</t>
    <rPh sb="0" eb="2">
      <t>オンスイ</t>
    </rPh>
    <rPh sb="2" eb="3">
      <t>ネツ</t>
    </rPh>
    <rPh sb="3" eb="5">
      <t>ジュヨウ</t>
    </rPh>
    <phoneticPr fontId="1"/>
  </si>
  <si>
    <t>MJ/h</t>
    <phoneticPr fontId="1"/>
  </si>
  <si>
    <t>第四章第七節（6）</t>
    <rPh sb="0" eb="1">
      <t>ダイ</t>
    </rPh>
    <rPh sb="1" eb="3">
      <t>ヨンショウ</t>
    </rPh>
    <rPh sb="3" eb="4">
      <t>ダイ</t>
    </rPh>
    <rPh sb="4" eb="5">
      <t>ナナ</t>
    </rPh>
    <rPh sb="5" eb="6">
      <t>セツ</t>
    </rPh>
    <phoneticPr fontId="1"/>
  </si>
  <si>
    <t>MJ/日</t>
    <rPh sb="3" eb="4">
      <t>ニチ</t>
    </rPh>
    <phoneticPr fontId="1"/>
  </si>
  <si>
    <t>kWh/日</t>
    <rPh sb="4" eb="5">
      <t>ニチ</t>
    </rPh>
    <phoneticPr fontId="1"/>
  </si>
  <si>
    <t>MJ/日</t>
    <phoneticPr fontId="1"/>
  </si>
  <si>
    <t>E_(E,w,d)</t>
    <phoneticPr fontId="1"/>
  </si>
  <si>
    <t>E_(G,w,d)</t>
    <phoneticPr fontId="1"/>
  </si>
  <si>
    <t>E_(K,w,d)</t>
    <phoneticPr fontId="1"/>
  </si>
  <si>
    <t>E_(M,w,d)</t>
    <phoneticPr fontId="1"/>
  </si>
  <si>
    <t>その他の燃料による一次エネルギー消費量</t>
    <rPh sb="2" eb="3">
      <t>ホカ</t>
    </rPh>
    <rPh sb="4" eb="6">
      <t>ネンリョウ</t>
    </rPh>
    <rPh sb="9" eb="11">
      <t>イチジ</t>
    </rPh>
    <rPh sb="16" eb="19">
      <t>ショウヒリョウ</t>
    </rPh>
    <phoneticPr fontId="1"/>
  </si>
  <si>
    <t>表 エネルギー効率</t>
    <rPh sb="0" eb="1">
      <t>ヒョウ</t>
    </rPh>
    <phoneticPr fontId="2"/>
  </si>
  <si>
    <t>給湯器の保温時</t>
    <rPh sb="0" eb="3">
      <t>キュウトウキ</t>
    </rPh>
    <rPh sb="4" eb="6">
      <t>ホオン</t>
    </rPh>
    <rPh sb="6" eb="7">
      <t>ジ</t>
    </rPh>
    <phoneticPr fontId="1"/>
  </si>
  <si>
    <t>ガス給湯機及びガス給湯温水暖房機・石油給湯機及び石油給湯温水暖房機</t>
    <rPh sb="2" eb="4">
      <t>キュウトウ</t>
    </rPh>
    <rPh sb="4" eb="5">
      <t>キ</t>
    </rPh>
    <rPh sb="5" eb="6">
      <t>オヨ</t>
    </rPh>
    <rPh sb="9" eb="11">
      <t>キュウトウ</t>
    </rPh>
    <rPh sb="11" eb="13">
      <t>オンスイ</t>
    </rPh>
    <rPh sb="13" eb="15">
      <t>ダンボウ</t>
    </rPh>
    <rPh sb="15" eb="16">
      <t>キ</t>
    </rPh>
    <rPh sb="17" eb="19">
      <t>セキユ</t>
    </rPh>
    <rPh sb="22" eb="23">
      <t>オヨ</t>
    </rPh>
    <rPh sb="24" eb="26">
      <t>セキユ</t>
    </rPh>
    <rPh sb="26" eb="28">
      <t>キュウトウ</t>
    </rPh>
    <rPh sb="28" eb="30">
      <t>オンスイ</t>
    </rPh>
    <rPh sb="30" eb="32">
      <t>ダンボウ</t>
    </rPh>
    <rPh sb="32" eb="33">
      <t>キ</t>
    </rPh>
    <phoneticPr fontId="1"/>
  </si>
  <si>
    <t>ヒートポンプ・ガス瞬間式併用型給湯温水暖房機(区分１)</t>
    <rPh sb="17" eb="19">
      <t>オンスイ</t>
    </rPh>
    <rPh sb="19" eb="21">
      <t>ダンボウ</t>
    </rPh>
    <rPh sb="23" eb="25">
      <t>クブン</t>
    </rPh>
    <phoneticPr fontId="1"/>
  </si>
  <si>
    <t>ヒートポンプ・ガス瞬間式併用型給湯温水暖房機(区分２)</t>
    <rPh sb="17" eb="19">
      <t>オンスイ</t>
    </rPh>
    <rPh sb="19" eb="21">
      <t>ダンボウ</t>
    </rPh>
    <rPh sb="23" eb="25">
      <t>クブン</t>
    </rPh>
    <phoneticPr fontId="1"/>
  </si>
  <si>
    <t>ヒートポンプ・ガス瞬間式併用型給湯温水暖房機(区分３)</t>
    <rPh sb="17" eb="19">
      <t>オンスイ</t>
    </rPh>
    <rPh sb="19" eb="21">
      <t>ダンボウ</t>
    </rPh>
    <rPh sb="23" eb="25">
      <t>クブン</t>
    </rPh>
    <phoneticPr fontId="1"/>
  </si>
  <si>
    <t>ヒートポンプ・ガス瞬間式併用型給湯温水暖房機</t>
    <rPh sb="9" eb="11">
      <t>シュンカン</t>
    </rPh>
    <rPh sb="11" eb="12">
      <t>シキ</t>
    </rPh>
    <rPh sb="12" eb="15">
      <t>ヘイヨウガタ</t>
    </rPh>
    <rPh sb="15" eb="17">
      <t>キュウトウ</t>
    </rPh>
    <rPh sb="17" eb="19">
      <t>オンスイ</t>
    </rPh>
    <rPh sb="19" eb="21">
      <t>ダンボウ</t>
    </rPh>
    <rPh sb="21" eb="22">
      <t>キ</t>
    </rPh>
    <phoneticPr fontId="1"/>
  </si>
  <si>
    <t>(区分１)</t>
    <phoneticPr fontId="1"/>
  </si>
  <si>
    <t>ヒートポンプ・ガス瞬間式併用型給湯温水暖房機(区分４)</t>
    <rPh sb="17" eb="19">
      <t>オンスイ</t>
    </rPh>
    <rPh sb="19" eb="21">
      <t>ダンボウ</t>
    </rPh>
    <rPh sb="23" eb="25">
      <t>クブン</t>
    </rPh>
    <phoneticPr fontId="1"/>
  </si>
  <si>
    <t>(区分２)</t>
  </si>
  <si>
    <t>(区分３)</t>
  </si>
  <si>
    <t>ヒートポンプ・ガス瞬間式併用型給湯温水暖房機(区分５)</t>
    <rPh sb="23" eb="25">
      <t>クブン</t>
    </rPh>
    <phoneticPr fontId="1"/>
  </si>
  <si>
    <t>＊1 「ヒートポンプ・ガス瞬間式併用型給湯温水暖房機(区分４)」は「ヒートポンプ・ガス瞬間式併用型給湯温水暖房機</t>
    <phoneticPr fontId="1"/>
  </si>
  <si>
    <t>　　　(給湯熱源：ガス、暖房熱源：ヒートポンプ・ガス瞬間式併用型)」、「ヒートポンプ・ガス瞬間式併用型給湯温水</t>
    <phoneticPr fontId="1"/>
  </si>
  <si>
    <t>　　　暖房機(区分５)」は、「ヒートポンプ・ガス瞬間式併用型給湯温水暖房機(給湯熱源：ヒートポンプ・ガス併用、</t>
    <phoneticPr fontId="1"/>
  </si>
  <si>
    <t>E_(G,w)</t>
    <phoneticPr fontId="1"/>
  </si>
  <si>
    <t>kWh/年</t>
    <rPh sb="4" eb="5">
      <t>ネン</t>
    </rPh>
    <phoneticPr fontId="1"/>
  </si>
  <si>
    <t>MJ/年</t>
    <phoneticPr fontId="1"/>
  </si>
  <si>
    <t>給湯設備</t>
    <rPh sb="0" eb="2">
      <t>キュウトウ</t>
    </rPh>
    <rPh sb="2" eb="4">
      <t>セツビ</t>
    </rPh>
    <phoneticPr fontId="1"/>
  </si>
  <si>
    <t>第二章</t>
    <rPh sb="0" eb="1">
      <t>ダイ</t>
    </rPh>
    <rPh sb="1" eb="3">
      <t>ニショウ</t>
    </rPh>
    <phoneticPr fontId="1"/>
  </si>
  <si>
    <t>MJ</t>
    <phoneticPr fontId="1"/>
  </si>
  <si>
    <t>ガス熱源機・石油熱源機・ヒートポンプ・ガス瞬間式併用型給湯温水暖房機(区分４)</t>
    <rPh sb="2" eb="5">
      <t>ネツゲンキ</t>
    </rPh>
    <phoneticPr fontId="1"/>
  </si>
  <si>
    <t>電気ヒートポンプ給湯機</t>
    <phoneticPr fontId="1"/>
  </si>
  <si>
    <t>ヒートポンプ・ガス瞬間式併用型給湯温水暖房機(区分４)</t>
    <phoneticPr fontId="1"/>
  </si>
  <si>
    <t>電気ヒーター温水機/電気ヒーター給湯温水暖房機</t>
    <rPh sb="8" eb="9">
      <t>キ</t>
    </rPh>
    <rPh sb="16" eb="18">
      <t>キュウトウ</t>
    </rPh>
    <rPh sb="20" eb="22">
      <t>ダンボウ</t>
    </rPh>
    <rPh sb="22" eb="23">
      <t>キ</t>
    </rPh>
    <phoneticPr fontId="1"/>
  </si>
  <si>
    <t>＊3　ふろ機能の種類は表7.1.3 評価可能な給湯機の種類より選択してください。</t>
    <rPh sb="5" eb="7">
      <t>キノウ</t>
    </rPh>
    <rPh sb="8" eb="10">
      <t>シュルイ</t>
    </rPh>
    <rPh sb="11" eb="12">
      <t>ヒョウ</t>
    </rPh>
    <rPh sb="18" eb="20">
      <t>ヒョウカ</t>
    </rPh>
    <rPh sb="20" eb="22">
      <t>カノウ</t>
    </rPh>
    <rPh sb="23" eb="25">
      <t>キュウトウ</t>
    </rPh>
    <rPh sb="25" eb="26">
      <t>キ</t>
    </rPh>
    <rPh sb="27" eb="29">
      <t>シュルイ</t>
    </rPh>
    <rPh sb="31" eb="33">
      <t>センタク</t>
    </rPh>
    <phoneticPr fontId="1"/>
  </si>
  <si>
    <t>E_(K,w)</t>
    <phoneticPr fontId="1"/>
  </si>
  <si>
    <t>E_(M,w)</t>
    <phoneticPr fontId="1"/>
  </si>
  <si>
    <t>Q_(dmd,hs,d,t)</t>
    <phoneticPr fontId="1"/>
  </si>
  <si>
    <t>循環ポンプによる日電力量</t>
    <rPh sb="0" eb="2">
      <t>ジュンカン</t>
    </rPh>
    <rPh sb="8" eb="9">
      <t>ニチ</t>
    </rPh>
    <rPh sb="9" eb="11">
      <t>デンリョク</t>
    </rPh>
    <rPh sb="11" eb="12">
      <t>リョウ</t>
    </rPh>
    <phoneticPr fontId="2"/>
  </si>
  <si>
    <t>kWh</t>
  </si>
  <si>
    <t>ソーラーシステム</t>
  </si>
  <si>
    <t>ソーラーシステム</t>
    <phoneticPr fontId="1"/>
  </si>
  <si>
    <t>採用する</t>
    <rPh sb="0" eb="2">
      <t>サイヨウ</t>
    </rPh>
    <phoneticPr fontId="1"/>
  </si>
  <si>
    <t>採用しない</t>
    <rPh sb="0" eb="2">
      <t>サイヨウ</t>
    </rPh>
    <phoneticPr fontId="1"/>
  </si>
  <si>
    <t>表　ソーラーシステム採用の有無</t>
    <rPh sb="0" eb="1">
      <t>ヒョウ</t>
    </rPh>
    <rPh sb="10" eb="12">
      <t>サイヨウ</t>
    </rPh>
    <rPh sb="13" eb="15">
      <t>ウム</t>
    </rPh>
    <phoneticPr fontId="1"/>
  </si>
  <si>
    <t>e_APF</t>
    <phoneticPr fontId="1"/>
  </si>
  <si>
    <t>　　　暖房熱源：ヒートポンプ・ガス併用)」を指します。</t>
    <rPh sb="22" eb="23">
      <t>サ</t>
    </rPh>
    <phoneticPr fontId="1"/>
  </si>
  <si>
    <t>　　　表7.1.3 評価可能な給湯機の種類</t>
    <rPh sb="3" eb="4">
      <t>ヒョウ</t>
    </rPh>
    <rPh sb="10" eb="12">
      <t>ヒョウカ</t>
    </rPh>
    <rPh sb="12" eb="14">
      <t>カノウ</t>
    </rPh>
    <rPh sb="15" eb="17">
      <t>キュウトウ</t>
    </rPh>
    <rPh sb="17" eb="18">
      <t>キ</t>
    </rPh>
    <rPh sb="19" eb="21">
      <t>シュルイ</t>
    </rPh>
    <phoneticPr fontId="1"/>
  </si>
  <si>
    <t>本計算シート</t>
    <rPh sb="0" eb="1">
      <t>ホン</t>
    </rPh>
    <rPh sb="1" eb="3">
      <t>ケイサン</t>
    </rPh>
    <phoneticPr fontId="1"/>
  </si>
  <si>
    <t>■本計算エクセルシートとWEBプログラムのバージョン対応表</t>
    <rPh sb="1" eb="2">
      <t>ホン</t>
    </rPh>
    <rPh sb="2" eb="4">
      <t>ケイサン</t>
    </rPh>
    <rPh sb="26" eb="28">
      <t>タイオウ</t>
    </rPh>
    <rPh sb="28" eb="29">
      <t>ヒョウ</t>
    </rPh>
    <phoneticPr fontId="1"/>
  </si>
  <si>
    <t>更新日</t>
    <rPh sb="0" eb="3">
      <t>コウシンビ</t>
    </rPh>
    <phoneticPr fontId="1"/>
  </si>
  <si>
    <t>本計算エクセルシート</t>
    <rPh sb="0" eb="1">
      <t>ホン</t>
    </rPh>
    <rPh sb="1" eb="3">
      <t>ケイサン</t>
    </rPh>
    <phoneticPr fontId="1"/>
  </si>
  <si>
    <t>変更内容</t>
    <rPh sb="0" eb="2">
      <t>ヘンコウ</t>
    </rPh>
    <rPh sb="2" eb="4">
      <t>ナイヨウ</t>
    </rPh>
    <phoneticPr fontId="1"/>
  </si>
  <si>
    <t>住宅・住戸の省エネルギー性能
の判定プログラム</t>
    <rPh sb="0" eb="2">
      <t>ジュウタク</t>
    </rPh>
    <rPh sb="3" eb="5">
      <t>ジュウコ</t>
    </rPh>
    <rPh sb="6" eb="7">
      <t>ショウ</t>
    </rPh>
    <rPh sb="12" eb="14">
      <t>セイノウ</t>
    </rPh>
    <rPh sb="16" eb="18">
      <t>ハンテイ</t>
    </rPh>
    <phoneticPr fontId="1"/>
  </si>
  <si>
    <t>MJ/日</t>
    <rPh sb="3" eb="4">
      <t>ニチ</t>
    </rPh>
    <phoneticPr fontId="2"/>
  </si>
  <si>
    <t>■入力項目</t>
    <rPh sb="1" eb="3">
      <t>ニュウリョク</t>
    </rPh>
    <rPh sb="3" eb="5">
      <t>コウモク</t>
    </rPh>
    <phoneticPr fontId="1"/>
  </si>
  <si>
    <t>■計算結果</t>
    <rPh sb="1" eb="3">
      <t>ケイサン</t>
    </rPh>
    <rPh sb="3" eb="5">
      <t>ケッカ</t>
    </rPh>
    <phoneticPr fontId="1"/>
  </si>
  <si>
    <t>■計算結果まとめ（参考値）</t>
    <rPh sb="1" eb="3">
      <t>ケイサン</t>
    </rPh>
    <rPh sb="3" eb="5">
      <t>ケッカ</t>
    </rPh>
    <rPh sb="9" eb="11">
      <t>サンコウ</t>
    </rPh>
    <rPh sb="11" eb="12">
      <t>アタイ</t>
    </rPh>
    <phoneticPr fontId="1"/>
  </si>
  <si>
    <t>ヒートポンプ・ガス瞬間式併用型給湯機（区分5）</t>
    <rPh sb="9" eb="11">
      <t>シュンカン</t>
    </rPh>
    <rPh sb="11" eb="12">
      <t>シキ</t>
    </rPh>
    <rPh sb="12" eb="15">
      <t>ヘイヨウガタ</t>
    </rPh>
    <rPh sb="15" eb="17">
      <t>キュウトウ</t>
    </rPh>
    <rPh sb="17" eb="18">
      <t>キ</t>
    </rPh>
    <rPh sb="19" eb="21">
      <t>クブン</t>
    </rPh>
    <phoneticPr fontId="1"/>
  </si>
  <si>
    <t>0時</t>
  </si>
  <si>
    <t>1時</t>
  </si>
  <si>
    <t>2時</t>
  </si>
  <si>
    <t>3時</t>
  </si>
  <si>
    <t>4時</t>
  </si>
  <si>
    <t>5時</t>
  </si>
  <si>
    <t>6時</t>
  </si>
  <si>
    <t>7時</t>
  </si>
  <si>
    <t>8時</t>
  </si>
  <si>
    <t>9時</t>
  </si>
  <si>
    <t>10時</t>
  </si>
  <si>
    <t>11時</t>
  </si>
  <si>
    <t>12時</t>
  </si>
  <si>
    <t>13時</t>
  </si>
  <si>
    <t>14時</t>
  </si>
  <si>
    <t>15時</t>
  </si>
  <si>
    <t>16時</t>
  </si>
  <si>
    <t>17時</t>
  </si>
  <si>
    <t>18時</t>
  </si>
  <si>
    <t>19時</t>
  </si>
  <si>
    <t>20時</t>
  </si>
  <si>
    <t>21時</t>
  </si>
  <si>
    <t>22時</t>
  </si>
  <si>
    <t>23時</t>
  </si>
  <si>
    <t>付録C・D(7b)</t>
    <rPh sb="0" eb="2">
      <t>フロク</t>
    </rPh>
    <phoneticPr fontId="1"/>
  </si>
  <si>
    <t>付録C・D(7c)</t>
    <rPh sb="0" eb="2">
      <t>フロク</t>
    </rPh>
    <phoneticPr fontId="1"/>
  </si>
  <si>
    <t>付録C・D(8)</t>
    <rPh sb="0" eb="2">
      <t>フロク</t>
    </rPh>
    <phoneticPr fontId="1"/>
  </si>
  <si>
    <t>付録E(1)</t>
    <rPh sb="0" eb="2">
      <t>フロク</t>
    </rPh>
    <phoneticPr fontId="1"/>
  </si>
  <si>
    <t>付録E(2)</t>
    <rPh sb="0" eb="2">
      <t>フロク</t>
    </rPh>
    <phoneticPr fontId="1"/>
  </si>
  <si>
    <t>式番号</t>
    <rPh sb="0" eb="1">
      <t>シキ</t>
    </rPh>
    <rPh sb="1" eb="3">
      <t>バンゴウ</t>
    </rPh>
    <phoneticPr fontId="1"/>
  </si>
  <si>
    <t>記号</t>
    <rPh sb="0" eb="2">
      <t>キゴウ</t>
    </rPh>
    <phoneticPr fontId="1"/>
  </si>
  <si>
    <t>単位</t>
    <rPh sb="0" eb="2">
      <t>タンイ</t>
    </rPh>
    <phoneticPr fontId="1"/>
  </si>
  <si>
    <r>
      <t>給湯熱源機の種類</t>
    </r>
    <r>
      <rPr>
        <vertAlign val="superscript"/>
        <sz val="10"/>
        <color rgb="FFFF0000"/>
        <rFont val="メイリオ"/>
        <family val="3"/>
        <charset val="128"/>
      </rPr>
      <t>※</t>
    </r>
    <r>
      <rPr>
        <b/>
        <vertAlign val="superscript"/>
        <sz val="10"/>
        <color rgb="FFFF0000"/>
        <rFont val="メイリオ"/>
        <family val="3"/>
        <charset val="128"/>
      </rPr>
      <t>1※2</t>
    </r>
    <phoneticPr fontId="1"/>
  </si>
  <si>
    <r>
      <t>ふろ機能の種類</t>
    </r>
    <r>
      <rPr>
        <b/>
        <vertAlign val="superscript"/>
        <sz val="10"/>
        <color rgb="FFFF0000"/>
        <rFont val="メイリオ"/>
        <family val="3"/>
        <charset val="128"/>
      </rPr>
      <t>※3</t>
    </r>
    <rPh sb="2" eb="4">
      <t>キノウ</t>
    </rPh>
    <rPh sb="5" eb="7">
      <t>シュルイ</t>
    </rPh>
    <phoneticPr fontId="1"/>
  </si>
  <si>
    <r>
      <rPr>
        <b/>
        <sz val="10"/>
        <rFont val="メイリオ"/>
        <family val="3"/>
        <charset val="128"/>
      </rPr>
      <t>給湯熱源機の種類で</t>
    </r>
    <r>
      <rPr>
        <b/>
        <sz val="10"/>
        <color rgb="FFFF0000"/>
        <rFont val="メイリオ"/>
        <family val="3"/>
        <charset val="128"/>
      </rPr>
      <t>「電気ヒートポンプ給湯機」</t>
    </r>
    <r>
      <rPr>
        <b/>
        <sz val="10"/>
        <rFont val="メイリオ"/>
        <family val="3"/>
        <charset val="128"/>
      </rPr>
      <t>を選択した場合、以下の項目を入力して下さい。</t>
    </r>
    <rPh sb="0" eb="2">
      <t>キュウトウ</t>
    </rPh>
    <rPh sb="2" eb="5">
      <t>ネツゲンキ</t>
    </rPh>
    <rPh sb="6" eb="8">
      <t>シュルイ</t>
    </rPh>
    <rPh sb="23" eb="25">
      <t>センタク</t>
    </rPh>
    <rPh sb="27" eb="29">
      <t>バアイ</t>
    </rPh>
    <rPh sb="30" eb="32">
      <t>イカ</t>
    </rPh>
    <rPh sb="33" eb="35">
      <t>コウモク</t>
    </rPh>
    <rPh sb="36" eb="38">
      <t>ニュウリョク</t>
    </rPh>
    <rPh sb="40" eb="41">
      <t>クダ</t>
    </rPh>
    <phoneticPr fontId="1"/>
  </si>
  <si>
    <t>電気ヒーター給湯機/電気ヒーター給湯温水暖房機</t>
    <rPh sb="0" eb="2">
      <t>デンキ</t>
    </rPh>
    <rPh sb="6" eb="8">
      <t>キュウトウ</t>
    </rPh>
    <rPh sb="8" eb="9">
      <t>キ</t>
    </rPh>
    <rPh sb="9" eb="10">
      <t>スイキ</t>
    </rPh>
    <rPh sb="10" eb="12">
      <t>デンキ</t>
    </rPh>
    <rPh sb="16" eb="18">
      <t>キュウトウ</t>
    </rPh>
    <rPh sb="18" eb="20">
      <t>オンスイ</t>
    </rPh>
    <rPh sb="20" eb="22">
      <t>ダンボウ</t>
    </rPh>
    <rPh sb="22" eb="23">
      <t>キ</t>
    </rPh>
    <phoneticPr fontId="1"/>
  </si>
  <si>
    <t>電気ヒートポンプ給湯機・
電気ヒーター給湯機/電気ヒーター給湯温水暖房機</t>
    <rPh sb="13" eb="15">
      <t>デンキ</t>
    </rPh>
    <rPh sb="19" eb="21">
      <t>キュウトウ</t>
    </rPh>
    <rPh sb="21" eb="22">
      <t>キ</t>
    </rPh>
    <rPh sb="22" eb="23">
      <t>スイキ</t>
    </rPh>
    <rPh sb="23" eb="25">
      <t>デンキ</t>
    </rPh>
    <rPh sb="29" eb="31">
      <t>キュウトウ</t>
    </rPh>
    <rPh sb="31" eb="33">
      <t>オンスイ</t>
    </rPh>
    <rPh sb="33" eb="35">
      <t>ダンボウ</t>
    </rPh>
    <rPh sb="35" eb="36">
      <t>キ</t>
    </rPh>
    <phoneticPr fontId="1"/>
  </si>
  <si>
    <t>電気ヒートポンプ・ガス瞬間式併用型給湯機</t>
    <rPh sb="0" eb="2">
      <t>デンキ</t>
    </rPh>
    <phoneticPr fontId="1"/>
  </si>
  <si>
    <t>電気ヒートポンプ・ガス瞬間式併用型給湯機（区分5）</t>
    <rPh sb="0" eb="2">
      <t>デンキ</t>
    </rPh>
    <rPh sb="21" eb="23">
      <t>クブン</t>
    </rPh>
    <phoneticPr fontId="1"/>
  </si>
  <si>
    <t>第二節（6）</t>
    <rPh sb="0" eb="1">
      <t>ダイ</t>
    </rPh>
    <rPh sb="1" eb="3">
      <t>ニセツ</t>
    </rPh>
    <phoneticPr fontId="2"/>
  </si>
  <si>
    <t>-</t>
    <phoneticPr fontId="1"/>
  </si>
  <si>
    <t>付録C（5）</t>
    <rPh sb="0" eb="2">
      <t>フロク</t>
    </rPh>
    <phoneticPr fontId="1"/>
  </si>
  <si>
    <t>付録E（1）</t>
    <rPh sb="0" eb="2">
      <t>フロク</t>
    </rPh>
    <phoneticPr fontId="1"/>
  </si>
  <si>
    <t>付録E（4）</t>
    <rPh sb="0" eb="2">
      <t>フロク</t>
    </rPh>
    <phoneticPr fontId="1"/>
  </si>
  <si>
    <t>付録F（1）</t>
    <rPh sb="0" eb="2">
      <t>フロク</t>
    </rPh>
    <phoneticPr fontId="1"/>
  </si>
  <si>
    <t>付録G（1）</t>
    <rPh sb="0" eb="2">
      <t>フロク</t>
    </rPh>
    <phoneticPr fontId="1"/>
  </si>
  <si>
    <t>付録G（2）</t>
    <rPh sb="0" eb="2">
      <t>フロク</t>
    </rPh>
    <phoneticPr fontId="1"/>
  </si>
  <si>
    <t>付録G（3）</t>
    <rPh sb="0" eb="2">
      <t>フロク</t>
    </rPh>
    <phoneticPr fontId="1"/>
  </si>
  <si>
    <t>付録G（4）</t>
    <rPh sb="0" eb="2">
      <t>フロク</t>
    </rPh>
    <phoneticPr fontId="1"/>
  </si>
  <si>
    <t>付録G（5）</t>
    <rPh sb="0" eb="2">
      <t>フロク</t>
    </rPh>
    <phoneticPr fontId="1"/>
  </si>
  <si>
    <t>付録I（1）</t>
    <rPh sb="0" eb="2">
      <t>フロク</t>
    </rPh>
    <phoneticPr fontId="1"/>
  </si>
  <si>
    <t>付録I（2）</t>
    <rPh sb="0" eb="2">
      <t>フロク</t>
    </rPh>
    <phoneticPr fontId="1"/>
  </si>
  <si>
    <t>付録I（3）</t>
    <rPh sb="0" eb="2">
      <t>フロク</t>
    </rPh>
    <phoneticPr fontId="1"/>
  </si>
  <si>
    <t>付録I（4）</t>
    <rPh sb="0" eb="2">
      <t>フロク</t>
    </rPh>
    <phoneticPr fontId="1"/>
  </si>
  <si>
    <t>付録I（5）</t>
    <rPh sb="0" eb="2">
      <t>フロク</t>
    </rPh>
    <phoneticPr fontId="1"/>
  </si>
  <si>
    <t>2015.6.29</t>
    <phoneticPr fontId="1"/>
  </si>
  <si>
    <t>Version　1.14</t>
    <phoneticPr fontId="1"/>
  </si>
  <si>
    <r>
      <t>■ガス給湯器/ガス給湯温水暖房器の</t>
    </r>
    <r>
      <rPr>
        <b/>
        <sz val="10"/>
        <color rgb="FFFF0000"/>
        <rFont val="メイリオ"/>
        <family val="3"/>
        <charset val="128"/>
      </rPr>
      <t>JIS効率の入力に関する注意事項</t>
    </r>
    <rPh sb="3" eb="6">
      <t>キュウトウキ</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</si>
  <si>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r>
      <t>■石油給湯器/石油給湯温水暖房器の</t>
    </r>
    <r>
      <rPr>
        <b/>
        <sz val="10"/>
        <color rgb="FFFF0000"/>
        <rFont val="メイリオ"/>
        <family val="3"/>
        <charset val="128"/>
      </rPr>
      <t>JIS効率の入力に関する注意事項</t>
    </r>
    <rPh sb="1" eb="3">
      <t>セキユ</t>
    </rPh>
    <rPh sb="3" eb="6">
      <t>キュウトウキ</t>
    </rPh>
    <rPh sb="7" eb="9">
      <t>セキユ</t>
    </rPh>
    <rPh sb="9" eb="11">
      <t>キュウトウ</t>
    </rPh>
    <rPh sb="11" eb="13">
      <t>オンスイ</t>
    </rPh>
    <rPh sb="13" eb="15">
      <t>ダンボウ</t>
    </rPh>
    <rPh sb="15" eb="16">
      <t>キ</t>
    </rPh>
    <rPh sb="20" eb="22">
      <t>コウリツ</t>
    </rPh>
    <rPh sb="23" eb="25">
      <t>ニュウリョク</t>
    </rPh>
    <rPh sb="26" eb="27">
      <t>カン</t>
    </rPh>
    <rPh sb="29" eb="31">
      <t>チュウイ</t>
    </rPh>
    <rPh sb="31" eb="33">
      <t>ジコウ</t>
    </rPh>
    <phoneticPr fontId="1"/>
  </si>
  <si>
    <t>＊4　JIS効率の入力にあたっては事前に下記の注意事項を確認してください。</t>
    <rPh sb="6" eb="8">
      <t>コウリツ</t>
    </rPh>
    <rPh sb="9" eb="11">
      <t>ニュウリョク</t>
    </rPh>
    <rPh sb="17" eb="19">
      <t>ジゼン</t>
    </rPh>
    <rPh sb="20" eb="22">
      <t>カキ</t>
    </rPh>
    <rPh sb="23" eb="25">
      <t>チュウイ</t>
    </rPh>
    <rPh sb="25" eb="27">
      <t>ジコウ</t>
    </rPh>
    <rPh sb="28" eb="30">
      <t>カクニン</t>
    </rPh>
    <phoneticPr fontId="1"/>
  </si>
  <si>
    <t>その他の燃料</t>
    <rPh sb="2" eb="3">
      <t>タ</t>
    </rPh>
    <rPh sb="4" eb="6">
      <t>ネンリョウ</t>
    </rPh>
    <phoneticPr fontId="1"/>
  </si>
  <si>
    <t>ガス給湯器の給湯単機能計算時のバグを修正</t>
    <rPh sb="2" eb="5">
      <t>キュウトウキ</t>
    </rPh>
    <rPh sb="6" eb="8">
      <t>キュウトウ</t>
    </rPh>
    <rPh sb="8" eb="11">
      <t>タンキノウ</t>
    </rPh>
    <rPh sb="11" eb="13">
      <t>ケイサン</t>
    </rPh>
    <rPh sb="13" eb="14">
      <t>ジ</t>
    </rPh>
    <rPh sb="18" eb="20">
      <t>シュウセイ</t>
    </rPh>
    <phoneticPr fontId="1"/>
  </si>
  <si>
    <t>■使用許諾条件</t>
    <rPh sb="1" eb="3">
      <t>シヨウ</t>
    </rPh>
    <rPh sb="3" eb="5">
      <t>キョダク</t>
    </rPh>
    <rPh sb="5" eb="7">
      <t>ジョウケン</t>
    </rPh>
    <phoneticPr fontId="1"/>
  </si>
  <si>
    <t>■使用方法</t>
    <rPh sb="1" eb="3">
      <t>シヨウ</t>
    </rPh>
    <rPh sb="3" eb="5">
      <t>ホウホウ</t>
    </rPh>
    <phoneticPr fontId="1"/>
  </si>
  <si>
    <t>2015.10.14</t>
    <phoneticPr fontId="1"/>
  </si>
  <si>
    <t>Version　1.15</t>
    <phoneticPr fontId="1"/>
  </si>
  <si>
    <r>
      <rPr>
        <b/>
        <sz val="10"/>
        <rFont val="メイリオ"/>
        <family val="3"/>
        <charset val="128"/>
      </rPr>
      <t>石油給湯機/給湯温水暖房機の「</t>
    </r>
    <r>
      <rPr>
        <b/>
        <sz val="10"/>
        <color rgb="FFFF0000"/>
        <rFont val="メイリオ"/>
        <family val="3"/>
        <charset val="128"/>
      </rPr>
      <t>効率を入力する」</t>
    </r>
    <r>
      <rPr>
        <b/>
        <sz val="10"/>
        <rFont val="メイリオ"/>
        <family val="3"/>
        <charset val="128"/>
      </rPr>
      <t>を選択した場合、以下の項目を入力して下さい。</t>
    </r>
    <rPh sb="0" eb="2">
      <t>セキユ</t>
    </rPh>
    <rPh sb="2" eb="4">
      <t>キュウトウ</t>
    </rPh>
    <rPh sb="4" eb="5">
      <t>キ</t>
    </rPh>
    <rPh sb="6" eb="8">
      <t>キュウトウ</t>
    </rPh>
    <rPh sb="8" eb="10">
      <t>オンスイ</t>
    </rPh>
    <rPh sb="10" eb="12">
      <t>ダンボウ</t>
    </rPh>
    <rPh sb="12" eb="13">
      <t>キ</t>
    </rPh>
    <rPh sb="15" eb="17">
      <t>コウリツ</t>
    </rPh>
    <rPh sb="24" eb="26">
      <t>センタク</t>
    </rPh>
    <rPh sb="28" eb="30">
      <t>バアイ</t>
    </rPh>
    <rPh sb="31" eb="33">
      <t>イカ</t>
    </rPh>
    <rPh sb="34" eb="36">
      <t>コウモク</t>
    </rPh>
    <rPh sb="37" eb="39">
      <t>ニュウリョク</t>
    </rPh>
    <rPh sb="41" eb="42">
      <t>クダ</t>
    </rPh>
    <phoneticPr fontId="1"/>
  </si>
  <si>
    <t>効率を入力する</t>
    <phoneticPr fontId="1"/>
  </si>
  <si>
    <t>効率を入力しない</t>
    <phoneticPr fontId="1"/>
  </si>
  <si>
    <t>エネルギー消費効率</t>
    <rPh sb="5" eb="7">
      <t>ショウヒ</t>
    </rPh>
    <rPh sb="7" eb="9">
      <t>コウリツ</t>
    </rPh>
    <phoneticPr fontId="1"/>
  </si>
  <si>
    <t>モード熱効率</t>
    <rPh sb="3" eb="4">
      <t>ネツ</t>
    </rPh>
    <rPh sb="4" eb="6">
      <t>コウリツ</t>
    </rPh>
    <phoneticPr fontId="1"/>
  </si>
  <si>
    <t>熱効率</t>
    <rPh sb="0" eb="1">
      <t>ネツ</t>
    </rPh>
    <rPh sb="1" eb="3">
      <t>コウリツ</t>
    </rPh>
    <phoneticPr fontId="1"/>
  </si>
  <si>
    <t>表　石油給湯機/石油給湯温水暖房機の エネルギー効率</t>
    <rPh sb="0" eb="1">
      <t>ヒョウ</t>
    </rPh>
    <phoneticPr fontId="2"/>
  </si>
  <si>
    <t>表　ガス給湯機/ガス給湯温水暖房機の エネルギー効率</t>
    <rPh sb="0" eb="1">
      <t>ヒョウ</t>
    </rPh>
    <phoneticPr fontId="2"/>
  </si>
  <si>
    <t>モード熱効率</t>
    <rPh sb="3" eb="4">
      <t>ネツ</t>
    </rPh>
    <rPh sb="4" eb="6">
      <t>コウリツ</t>
    </rPh>
    <phoneticPr fontId="1"/>
  </si>
  <si>
    <t>熱効率</t>
    <rPh sb="0" eb="1">
      <t>ネツ</t>
    </rPh>
    <rPh sb="1" eb="3">
      <t>コウリツ</t>
    </rPh>
    <phoneticPr fontId="1"/>
  </si>
  <si>
    <t>エネルギー消費効率</t>
    <rPh sb="5" eb="7">
      <t>ショウヒ</t>
    </rPh>
    <rPh sb="7" eb="9">
      <t>コウリツ</t>
    </rPh>
    <phoneticPr fontId="1"/>
  </si>
  <si>
    <t>効率の種類</t>
    <rPh sb="0" eb="2">
      <t>コウリツ</t>
    </rPh>
    <rPh sb="3" eb="5">
      <t>シュルイ</t>
    </rPh>
    <phoneticPr fontId="1"/>
  </si>
  <si>
    <t>表　電気ヒートポンプ給湯機の エネルギー効率</t>
    <rPh sb="0" eb="1">
      <t>ヒョウ</t>
    </rPh>
    <phoneticPr fontId="2"/>
  </si>
  <si>
    <t>当該給湯機の効率</t>
  </si>
  <si>
    <t>ガス熱源機</t>
    <phoneticPr fontId="1"/>
  </si>
  <si>
    <t>石油熱源機</t>
    <phoneticPr fontId="1"/>
  </si>
  <si>
    <t>ヒートポンプ・ガス瞬間式併用型給湯温水暖房機(区分４)</t>
    <phoneticPr fontId="1"/>
  </si>
  <si>
    <t>付録C(9)</t>
    <rPh sb="0" eb="2">
      <t>フロク</t>
    </rPh>
    <phoneticPr fontId="1"/>
  </si>
  <si>
    <t>付録D(9)</t>
    <rPh sb="0" eb="2">
      <t>フロク</t>
    </rPh>
    <phoneticPr fontId="1"/>
  </si>
  <si>
    <t>付録H</t>
    <rPh sb="0" eb="2">
      <t>フロク</t>
    </rPh>
    <phoneticPr fontId="1"/>
  </si>
  <si>
    <r>
      <rPr>
        <b/>
        <sz val="10"/>
        <rFont val="メイリオ"/>
        <family val="3"/>
        <charset val="128"/>
      </rPr>
      <t>ガス給湯機/給湯温水暖房機の「</t>
    </r>
    <r>
      <rPr>
        <b/>
        <sz val="10"/>
        <color rgb="FFFF0000"/>
        <rFont val="メイリオ"/>
        <family val="3"/>
        <charset val="128"/>
      </rPr>
      <t>効率を入力する」</t>
    </r>
    <r>
      <rPr>
        <b/>
        <sz val="10"/>
        <rFont val="メイリオ"/>
        <family val="3"/>
        <charset val="128"/>
      </rPr>
      <t>を選択した場合、以下の項目を入力して下さい。</t>
    </r>
    <rPh sb="2" eb="4">
      <t>キュウトウ</t>
    </rPh>
    <rPh sb="4" eb="5">
      <t>キ</t>
    </rPh>
    <rPh sb="6" eb="8">
      <t>キュウトウ</t>
    </rPh>
    <rPh sb="8" eb="10">
      <t>オンスイ</t>
    </rPh>
    <rPh sb="10" eb="12">
      <t>ダンボウ</t>
    </rPh>
    <rPh sb="12" eb="13">
      <t>キ</t>
    </rPh>
    <rPh sb="24" eb="26">
      <t>センタク</t>
    </rPh>
    <rPh sb="28" eb="30">
      <t>バアイ</t>
    </rPh>
    <phoneticPr fontId="1"/>
  </si>
  <si>
    <t>床面積の合計</t>
    <rPh sb="0" eb="3">
      <t>ユカメンセキ</t>
    </rPh>
    <rPh sb="4" eb="6">
      <t>ゴウケイ</t>
    </rPh>
    <phoneticPr fontId="1"/>
  </si>
  <si>
    <t>m2</t>
    <phoneticPr fontId="1"/>
  </si>
  <si>
    <t>人</t>
    <rPh sb="0" eb="1">
      <t>ヒト</t>
    </rPh>
    <phoneticPr fontId="1"/>
  </si>
  <si>
    <t>太陽熱補正給湯熱負荷</t>
    <rPh sb="0" eb="3">
      <t>タイヨウネツ</t>
    </rPh>
    <rPh sb="3" eb="5">
      <t>ホセイ</t>
    </rPh>
    <rPh sb="5" eb="7">
      <t>キュウトウ</t>
    </rPh>
    <rPh sb="7" eb="8">
      <t>ネツ</t>
    </rPh>
    <rPh sb="8" eb="10">
      <t>フカ</t>
    </rPh>
    <phoneticPr fontId="2"/>
  </si>
  <si>
    <t>第一節（5a）</t>
    <rPh sb="0" eb="1">
      <t>ダイ</t>
    </rPh>
    <rPh sb="1" eb="3">
      <t>イッセツ</t>
    </rPh>
    <phoneticPr fontId="2"/>
  </si>
  <si>
    <t>第一節（5b）</t>
  </si>
  <si>
    <t>第一節（5c）</t>
  </si>
  <si>
    <t>第一節（5d）</t>
  </si>
  <si>
    <t>第一節（5e）</t>
  </si>
  <si>
    <t>第一節（5f）</t>
  </si>
  <si>
    <t>第一節（5g）</t>
  </si>
  <si>
    <t>第一節（7a）</t>
  </si>
  <si>
    <t>第一節（7b）</t>
  </si>
  <si>
    <t>第一節（7c）</t>
  </si>
  <si>
    <t>第一節（7d）</t>
  </si>
  <si>
    <t>第一節（7e）</t>
  </si>
  <si>
    <t>第一節（7f）</t>
  </si>
  <si>
    <t>L/日</t>
    <phoneticPr fontId="2"/>
  </si>
  <si>
    <t>日別平均外気温</t>
    <phoneticPr fontId="2"/>
  </si>
  <si>
    <t>夜間平均外気温</t>
    <rPh sb="0" eb="2">
      <t>ヤカン</t>
    </rPh>
    <rPh sb="2" eb="4">
      <t>ヘイキン</t>
    </rPh>
    <rPh sb="4" eb="7">
      <t>ガイキオン</t>
    </rPh>
    <phoneticPr fontId="1"/>
  </si>
  <si>
    <t>ソーラーシステム</t>
    <phoneticPr fontId="2"/>
  </si>
  <si>
    <t>第一節（12）</t>
    <rPh sb="0" eb="1">
      <t>ダイ</t>
    </rPh>
    <rPh sb="1" eb="3">
      <t>イッセツ</t>
    </rPh>
    <phoneticPr fontId="2"/>
  </si>
  <si>
    <t>第一節（13）</t>
    <rPh sb="0" eb="1">
      <t>ダイ</t>
    </rPh>
    <rPh sb="1" eb="3">
      <t>イッセツ</t>
    </rPh>
    <phoneticPr fontId="2"/>
  </si>
  <si>
    <t>Θ_(ex,Ave,d)</t>
    <phoneticPr fontId="2"/>
  </si>
  <si>
    <t>Θ_(ex,Nave,d)</t>
    <phoneticPr fontId="1"/>
  </si>
  <si>
    <t>E_(E,ss,p,d)</t>
    <phoneticPr fontId="2"/>
  </si>
  <si>
    <t>℃</t>
    <phoneticPr fontId="2"/>
  </si>
  <si>
    <t>kWh/日</t>
    <rPh sb="4" eb="5">
      <t>ニチ</t>
    </rPh>
    <phoneticPr fontId="2"/>
  </si>
  <si>
    <t>L/日</t>
    <phoneticPr fontId="2"/>
  </si>
  <si>
    <t>L''_(k,p,d)</t>
  </si>
  <si>
    <t>L''_(s,p,d)</t>
  </si>
  <si>
    <t>L''_(w,p,d)</t>
  </si>
  <si>
    <t>L''_(b1,p,d)</t>
  </si>
  <si>
    <t>L''_(b2,p,d)</t>
  </si>
  <si>
    <t>L''_(ba1,p,d)</t>
  </si>
  <si>
    <t>L''_(ba2,p,d)</t>
  </si>
  <si>
    <t>W'_(k,p,d)</t>
  </si>
  <si>
    <t>W'_(s,p,d)</t>
  </si>
  <si>
    <t>W'_(w,p,d)</t>
  </si>
  <si>
    <t>W'_(b1,p,d)</t>
  </si>
  <si>
    <t>W'_(b2,p,d)</t>
  </si>
  <si>
    <t>W'_(ba1,p,d)</t>
  </si>
  <si>
    <t>見出し４</t>
    <rPh sb="0" eb="2">
      <t>ミダ</t>
    </rPh>
    <phoneticPr fontId="2"/>
  </si>
  <si>
    <t>（1a-2）</t>
    <phoneticPr fontId="1"/>
  </si>
  <si>
    <t>（2a-1）</t>
    <phoneticPr fontId="1"/>
  </si>
  <si>
    <t>（3a-2）</t>
    <phoneticPr fontId="1"/>
  </si>
  <si>
    <t>E_(M,ｗ,p,d)</t>
  </si>
  <si>
    <t>5.4</t>
    <phoneticPr fontId="1"/>
  </si>
  <si>
    <t>（1a）(1b)</t>
    <phoneticPr fontId="1"/>
  </si>
  <si>
    <t>(2a)（2b）</t>
    <phoneticPr fontId="1"/>
  </si>
  <si>
    <t>（3a）(3b)</t>
    <phoneticPr fontId="1"/>
  </si>
  <si>
    <t>E_(E,w,d)</t>
    <phoneticPr fontId="1"/>
  </si>
  <si>
    <t>E_(G,w,d)</t>
    <phoneticPr fontId="1"/>
  </si>
  <si>
    <t>E_(K,w,d)</t>
    <phoneticPr fontId="1"/>
  </si>
  <si>
    <t>E_(M,ｗ,d)</t>
    <phoneticPr fontId="1"/>
  </si>
  <si>
    <t>仮想居住人数</t>
    <rPh sb="0" eb="2">
      <t>カソウ</t>
    </rPh>
    <rPh sb="2" eb="4">
      <t>キョジュウ</t>
    </rPh>
    <rPh sb="4" eb="6">
      <t>ニンズウ</t>
    </rPh>
    <phoneticPr fontId="1"/>
  </si>
  <si>
    <t>n_p</t>
    <phoneticPr fontId="1"/>
  </si>
  <si>
    <t>E_(E,hs)</t>
    <phoneticPr fontId="1"/>
  </si>
  <si>
    <t>C_(E,def)</t>
    <phoneticPr fontId="1"/>
  </si>
  <si>
    <t>E_(G,hs)</t>
    <phoneticPr fontId="1"/>
  </si>
  <si>
    <t>e_ba2</t>
    <phoneticPr fontId="1"/>
  </si>
  <si>
    <t>C_(G,def)</t>
    <phoneticPr fontId="1"/>
  </si>
  <si>
    <t>L_(HWH,d)</t>
    <phoneticPr fontId="1"/>
  </si>
  <si>
    <t>第一節(14)</t>
    <rPh sb="0" eb="1">
      <t>ダイ</t>
    </rPh>
    <rPh sb="1" eb="3">
      <t>イッセツ</t>
    </rPh>
    <phoneticPr fontId="1"/>
  </si>
  <si>
    <t>L''_(k,p,d)</t>
    <phoneticPr fontId="1"/>
  </si>
  <si>
    <t>L''_(ba2,p,d)</t>
    <phoneticPr fontId="1"/>
  </si>
  <si>
    <t>L''_(s,p,d)</t>
    <phoneticPr fontId="1"/>
  </si>
  <si>
    <t>L''_(w,p,d)</t>
    <phoneticPr fontId="1"/>
  </si>
  <si>
    <t>L''_(b1,p,d)</t>
    <phoneticPr fontId="1"/>
  </si>
  <si>
    <t>L''_(b2,p,d)</t>
    <phoneticPr fontId="1"/>
  </si>
  <si>
    <t>L''_(ba1,p,d)</t>
    <phoneticPr fontId="1"/>
  </si>
  <si>
    <t>第一節（5d）</t>
    <phoneticPr fontId="1"/>
  </si>
  <si>
    <t>E_(E,ss,p,d)</t>
    <phoneticPr fontId="1"/>
  </si>
  <si>
    <t>e_ba2</t>
    <phoneticPr fontId="1"/>
  </si>
  <si>
    <t>L"</t>
    <phoneticPr fontId="1"/>
  </si>
  <si>
    <t>付録E（5）,付録F（2）</t>
    <rPh sb="0" eb="2">
      <t>フロク</t>
    </rPh>
    <rPh sb="7" eb="9">
      <t>フロク</t>
    </rPh>
    <phoneticPr fontId="1"/>
  </si>
  <si>
    <t>C_def</t>
    <phoneticPr fontId="1"/>
  </si>
  <si>
    <t>C_LT</t>
    <phoneticPr fontId="1"/>
  </si>
  <si>
    <t>付録E（3）</t>
    <rPh sb="0" eb="2">
      <t>フロク</t>
    </rPh>
    <phoneticPr fontId="1"/>
  </si>
  <si>
    <t>Θ_(ex,Nave)</t>
    <phoneticPr fontId="1"/>
  </si>
  <si>
    <t>ガス従来型給湯機/ガス従来型給湯温水暖房機</t>
    <rPh sb="2" eb="5">
      <t>ジュウライガタ</t>
    </rPh>
    <rPh sb="16" eb="18">
      <t>オンスイ</t>
    </rPh>
    <rPh sb="18" eb="20">
      <t>ダンボウ</t>
    </rPh>
    <phoneticPr fontId="1"/>
  </si>
  <si>
    <t>ガス潜熱回収型給湯機/ガス潜熱回収型給湯温水暖房機</t>
    <rPh sb="2" eb="4">
      <t>センネツ</t>
    </rPh>
    <rPh sb="4" eb="6">
      <t>カイシュウ</t>
    </rPh>
    <rPh sb="6" eb="7">
      <t>ガタ</t>
    </rPh>
    <rPh sb="7" eb="9">
      <t>キュウトウ</t>
    </rPh>
    <rPh sb="20" eb="22">
      <t>オンスイ</t>
    </rPh>
    <rPh sb="22" eb="24">
      <t>ダンボウ</t>
    </rPh>
    <phoneticPr fontId="1"/>
  </si>
  <si>
    <t>石油従来型給湯機/石油従来型給湯温水暖房機</t>
    <rPh sb="2" eb="5">
      <t>ジュウライガタ</t>
    </rPh>
    <rPh sb="9" eb="11">
      <t>セキユ</t>
    </rPh>
    <phoneticPr fontId="1"/>
  </si>
  <si>
    <t>石油潜熱回収型給湯機/石油潜熱回収型給湯温水暖房機</t>
    <rPh sb="2" eb="4">
      <t>センネツ</t>
    </rPh>
    <rPh sb="4" eb="6">
      <t>カイシュウ</t>
    </rPh>
    <rPh sb="6" eb="7">
      <t>ガタ</t>
    </rPh>
    <rPh sb="7" eb="9">
      <t>キュウトウ</t>
    </rPh>
    <rPh sb="11" eb="13">
      <t>セキユ</t>
    </rPh>
    <phoneticPr fontId="1"/>
  </si>
  <si>
    <t>付録C・D(7a)</t>
    <rPh sb="0" eb="2">
      <t>フロク</t>
    </rPh>
    <phoneticPr fontId="1"/>
  </si>
  <si>
    <t>付録C・D（6g）</t>
    <rPh sb="0" eb="2">
      <t>フロク</t>
    </rPh>
    <phoneticPr fontId="1"/>
  </si>
  <si>
    <t>付録C・D（6f）</t>
    <rPh sb="0" eb="2">
      <t>フロク</t>
    </rPh>
    <phoneticPr fontId="1"/>
  </si>
  <si>
    <t>付録C・D（6e）</t>
    <rPh sb="0" eb="2">
      <t>フロク</t>
    </rPh>
    <phoneticPr fontId="1"/>
  </si>
  <si>
    <t>付録C・D（6c）</t>
    <rPh sb="0" eb="2">
      <t>フロク</t>
    </rPh>
    <phoneticPr fontId="1"/>
  </si>
  <si>
    <t>付録C・D（6b）</t>
    <rPh sb="0" eb="2">
      <t>フロク</t>
    </rPh>
    <phoneticPr fontId="1"/>
  </si>
  <si>
    <t>付録C・D（6a）</t>
    <rPh sb="0" eb="2">
      <t>フロク</t>
    </rPh>
    <phoneticPr fontId="1"/>
  </si>
  <si>
    <t>e_ba1</t>
    <phoneticPr fontId="1"/>
  </si>
  <si>
    <t>e_b2</t>
    <phoneticPr fontId="1"/>
  </si>
  <si>
    <t>e_b1</t>
    <phoneticPr fontId="1"/>
  </si>
  <si>
    <t>e_w</t>
    <phoneticPr fontId="1"/>
  </si>
  <si>
    <t>e_s</t>
    <phoneticPr fontId="1"/>
  </si>
  <si>
    <t>e_k</t>
    <phoneticPr fontId="1"/>
  </si>
  <si>
    <t>付録C・D（6d）</t>
    <rPh sb="0" eb="2">
      <t>フロク</t>
    </rPh>
    <phoneticPr fontId="1"/>
  </si>
  <si>
    <t>E_(K,hs)</t>
    <phoneticPr fontId="1"/>
  </si>
  <si>
    <t>付録D（5）</t>
    <rPh sb="0" eb="2">
      <t>フロク</t>
    </rPh>
    <phoneticPr fontId="1"/>
  </si>
  <si>
    <t>付録C・D（4）</t>
    <rPh sb="0" eb="2">
      <t>フロク</t>
    </rPh>
    <phoneticPr fontId="1"/>
  </si>
  <si>
    <t>付録C・D（3）</t>
    <rPh sb="0" eb="2">
      <t>フロク</t>
    </rPh>
    <phoneticPr fontId="1"/>
  </si>
  <si>
    <t>付録C・D（2）</t>
    <rPh sb="0" eb="2">
      <t>フロク</t>
    </rPh>
    <phoneticPr fontId="1"/>
  </si>
  <si>
    <t>付録C・D（1）</t>
    <rPh sb="0" eb="2">
      <t>フロク</t>
    </rPh>
    <phoneticPr fontId="1"/>
  </si>
  <si>
    <t>E_(E,hs,aux1)</t>
    <phoneticPr fontId="1"/>
  </si>
  <si>
    <t>E_(E,hs,aux2)</t>
    <phoneticPr fontId="1"/>
  </si>
  <si>
    <t>E_(E,hs,aux3)</t>
    <phoneticPr fontId="1"/>
  </si>
  <si>
    <t>E_(G,w,p,d)</t>
    <phoneticPr fontId="1"/>
  </si>
  <si>
    <t>E_(E,w,p,d)</t>
    <phoneticPr fontId="1"/>
  </si>
  <si>
    <t>E_(K,w,p,d)</t>
    <phoneticPr fontId="1"/>
  </si>
  <si>
    <t>第一節（4）</t>
    <rPh sb="0" eb="1">
      <t>ダイ</t>
    </rPh>
    <rPh sb="1" eb="3">
      <t>イッセツ</t>
    </rPh>
    <phoneticPr fontId="2"/>
  </si>
  <si>
    <t>太陽熱補正給湯熱負荷</t>
    <rPh sb="0" eb="3">
      <t>タイヨウネツ</t>
    </rPh>
    <rPh sb="3" eb="5">
      <t>ホセイ</t>
    </rPh>
    <rPh sb="5" eb="7">
      <t>キュウトウ</t>
    </rPh>
    <rPh sb="7" eb="8">
      <t>ネツ</t>
    </rPh>
    <rPh sb="8" eb="10">
      <t>フカ</t>
    </rPh>
    <phoneticPr fontId="1"/>
  </si>
  <si>
    <t>表I.3</t>
    <phoneticPr fontId="1"/>
  </si>
  <si>
    <t>表I.4</t>
    <phoneticPr fontId="1"/>
  </si>
  <si>
    <t>・仕様書変更に併せて修正
・電気ヒートポンプ給湯機の効率上限を3.6に修正</t>
    <rPh sb="1" eb="4">
      <t>シヨウショ</t>
    </rPh>
    <rPh sb="4" eb="6">
      <t>ヘンコウ</t>
    </rPh>
    <rPh sb="7" eb="8">
      <t>アワ</t>
    </rPh>
    <rPh sb="10" eb="12">
      <t>シュウセイ</t>
    </rPh>
    <rPh sb="14" eb="16">
      <t>デンキ</t>
    </rPh>
    <rPh sb="22" eb="24">
      <t>キュウトウ</t>
    </rPh>
    <rPh sb="24" eb="25">
      <t>キ</t>
    </rPh>
    <rPh sb="26" eb="28">
      <t>コウリツ</t>
    </rPh>
    <rPh sb="28" eb="30">
      <t>ジョウゲン</t>
    </rPh>
    <rPh sb="35" eb="37">
      <t>シュウセイ</t>
    </rPh>
    <phoneticPr fontId="1"/>
  </si>
  <si>
    <t>年間給湯保温効率又は年間給湯効率（JIS)</t>
    <rPh sb="0" eb="2">
      <t>ネンカン</t>
    </rPh>
    <rPh sb="2" eb="4">
      <t>キュウトウ</t>
    </rPh>
    <rPh sb="4" eb="6">
      <t>ホオン</t>
    </rPh>
    <rPh sb="6" eb="8">
      <t>コウリツ</t>
    </rPh>
    <rPh sb="8" eb="9">
      <t>マタ</t>
    </rPh>
    <rPh sb="10" eb="12">
      <t>ネンカン</t>
    </rPh>
    <rPh sb="12" eb="14">
      <t>キュウトウ</t>
    </rPh>
    <rPh sb="14" eb="16">
      <t>コウリツ</t>
    </rPh>
    <phoneticPr fontId="1"/>
  </si>
  <si>
    <t>年間給湯効率（APF）</t>
    <rPh sb="0" eb="2">
      <t>ネンカン</t>
    </rPh>
    <rPh sb="2" eb="4">
      <t>キュウトウ</t>
    </rPh>
    <rPh sb="4" eb="6">
      <t>コウリツ</t>
    </rPh>
    <phoneticPr fontId="1"/>
  </si>
  <si>
    <t>年間給湯保温効率又は年間給湯効率（JIS)</t>
    <phoneticPr fontId="1"/>
  </si>
  <si>
    <t>年間給湯効率（APF)</t>
    <rPh sb="0" eb="2">
      <t>ネンカン</t>
    </rPh>
    <rPh sb="2" eb="4">
      <t>キュウトウ</t>
    </rPh>
    <rPh sb="4" eb="6">
      <t>コウリツ</t>
    </rPh>
    <phoneticPr fontId="1"/>
  </si>
  <si>
    <t>A_A</t>
    <phoneticPr fontId="1"/>
  </si>
  <si>
    <t>e'_rtd</t>
    <phoneticPr fontId="1"/>
  </si>
  <si>
    <t>ふろ給湯機（追焚あり）</t>
  </si>
  <si>
    <t>Version　2.1</t>
    <phoneticPr fontId="1"/>
  </si>
  <si>
    <t>＊2   給湯熱源機の種類で「ヒートポンプ・ガス瞬間式併用型給湯温水暖房機(区分５)」を選択した場合は、</t>
    <rPh sb="24" eb="26">
      <t>シュンカン</t>
    </rPh>
    <rPh sb="26" eb="27">
      <t>シキ</t>
    </rPh>
    <rPh sb="27" eb="30">
      <t>ヘイヨウガタ</t>
    </rPh>
    <rPh sb="30" eb="32">
      <t>キュウトウ</t>
    </rPh>
    <rPh sb="32" eb="34">
      <t>オンスイ</t>
    </rPh>
    <rPh sb="34" eb="37">
      <t>ダンボウキ</t>
    </rPh>
    <rPh sb="38" eb="40">
      <t>クブン</t>
    </rPh>
    <rPh sb="44" eb="46">
      <t>センタク</t>
    </rPh>
    <rPh sb="48" eb="50">
      <t>バアイ</t>
    </rPh>
    <phoneticPr fontId="1"/>
  </si>
  <si>
    <t>　　　「貼り付けシート（時刻別）」シートに第四章第七節で計算した「温水熱需要」のデータを貼り付けてください。</t>
    <rPh sb="28" eb="30">
      <t>ケイサン</t>
    </rPh>
    <phoneticPr fontId="1"/>
  </si>
  <si>
    <t>Ver.2.1</t>
    <phoneticPr fontId="1"/>
  </si>
  <si>
    <t>効率を入力しない</t>
  </si>
  <si>
    <t>2016.10.28</t>
    <phoneticPr fontId="1"/>
  </si>
  <si>
    <t>・石油給湯機に関する回帰係数の参照を修正
・区分5の浴槽追い炊き効率の修正</t>
    <rPh sb="1" eb="3">
      <t>セキユ</t>
    </rPh>
    <rPh sb="3" eb="5">
      <t>キュウトウ</t>
    </rPh>
    <rPh sb="5" eb="6">
      <t>キ</t>
    </rPh>
    <rPh sb="7" eb="8">
      <t>カン</t>
    </rPh>
    <rPh sb="10" eb="12">
      <t>カイキ</t>
    </rPh>
    <rPh sb="12" eb="14">
      <t>ケイスウ</t>
    </rPh>
    <rPh sb="15" eb="17">
      <t>サンショウ</t>
    </rPh>
    <rPh sb="18" eb="20">
      <t>シュウセイ</t>
    </rPh>
    <rPh sb="22" eb="24">
      <t>クブン</t>
    </rPh>
    <rPh sb="26" eb="28">
      <t>ヨクソウ</t>
    </rPh>
    <rPh sb="28" eb="29">
      <t>オ</t>
    </rPh>
    <rPh sb="30" eb="31">
      <t>ダ</t>
    </rPh>
    <rPh sb="32" eb="34">
      <t>コウリツ</t>
    </rPh>
    <rPh sb="35" eb="37">
      <t>シュウセイ</t>
    </rPh>
    <phoneticPr fontId="1"/>
  </si>
  <si>
    <t>2016.10.1</t>
    <phoneticPr fontId="1"/>
  </si>
  <si>
    <t>Version 2.1</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</si>
</sst>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m&quot;月&quot;d&quot;日&quot;;@"/>
    <numFmt numFmtId="177" formatCode="0.0000"/>
    <numFmt numFmtId="178" formatCode="0.0"/>
    <numFmt numFmtId="179" formatCode="0.00000"/>
    <numFmt numFmtId="180" formatCode="0.000000"/>
    <numFmt numFmtId="181" formatCode="0.00000000000000_ "/>
    <numFmt numFmtId="182" formatCode="0.000000000"/>
    <numFmt numFmtId="183" formatCode="0.0000000000000"/>
    <numFmt numFmtId="184" formatCode="h:mm;@"/>
    <numFmt numFmtId="185" formatCode="#,##0.0000;[Red]\-#,##0.0000"/>
    <numFmt numFmtId="186" formatCode="0.0000_ "/>
    <numFmt numFmtId="187" formatCode="0.0%"/>
    <numFmt numFmtId="188" formatCode="0.000"/>
  </numFmts>
  <fonts count="16" x14ac:knownFonts="1">
    <font>
      <sz val="11"/>
      <color theme="1"/>
      <name val="ＭＳ Ｐゴシック"/>
      <family val="2"/>
      <charset val="128"/>
      <scheme val="minor"/>
    </font>
    <font>
      <sz val="6"/>
      <name val="ＭＳ Ｐゴシック"/>
      <family val="2"/>
      <charset val="128"/>
      <scheme val="minor"/>
    </font>
    <font>
      <sz val="6"/>
      <name val="メイリオ"/>
      <family val="2"/>
      <charset val="128"/>
    </font>
    <font>
      <sz val="11"/>
      <color theme="1"/>
      <name val="メイリオ"/>
      <family val="3"/>
      <charset val="128"/>
    </font>
    <font>
      <b/>
      <sz val="11"/>
      <color theme="1"/>
      <name val="メイリオ"/>
      <family val="3"/>
      <charset val="128"/>
    </font>
    <font>
      <sz val="11"/>
      <color theme="1"/>
      <name val="ＭＳ Ｐゴシック"/>
      <family val="2"/>
      <charset val="128"/>
      <scheme val="minor"/>
    </font>
    <font>
      <sz val="10"/>
      <color theme="0"/>
      <name val="メイリオ"/>
      <family val="3"/>
      <charset val="128"/>
    </font>
    <font>
      <sz val="10"/>
      <name val="メイリオ"/>
      <family val="3"/>
      <charset val="128"/>
    </font>
    <font>
      <sz val="10"/>
      <color theme="1"/>
      <name val="メイリオ"/>
      <family val="3"/>
      <charset val="128"/>
    </font>
    <font>
      <sz val="10"/>
      <color theme="1"/>
      <name val="ＭＳ Ｐゴシック"/>
      <family val="2"/>
      <charset val="128"/>
      <scheme val="minor"/>
    </font>
    <font>
      <b/>
      <sz val="10"/>
      <color theme="1"/>
      <name val="メイリオ"/>
      <family val="3"/>
      <charset val="128"/>
    </font>
    <font>
      <vertAlign val="superscript"/>
      <sz val="10"/>
      <color rgb="FFFF0000"/>
      <name val="メイリオ"/>
      <family val="3"/>
      <charset val="128"/>
    </font>
    <font>
      <b/>
      <vertAlign val="superscript"/>
      <sz val="10"/>
      <color rgb="FFFF0000"/>
      <name val="メイリオ"/>
      <family val="3"/>
      <charset val="128"/>
    </font>
    <font>
      <b/>
      <sz val="10"/>
      <color rgb="FFFF0000"/>
      <name val="メイリオ"/>
      <family val="3"/>
      <charset val="128"/>
    </font>
    <font>
      <b/>
      <sz val="10"/>
      <name val="メイリオ"/>
      <family val="3"/>
      <charset val="128"/>
    </font>
    <font>
      <sz val="11"/>
      <color theme="1"/>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3"/>
        <bgColor indexed="64"/>
      </patternFill>
    </fill>
  </fills>
  <borders count="30">
    <border>
      <left/>
      <right/>
      <top/>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style="thin">
        <color auto="1"/>
      </right>
      <top style="thin">
        <color auto="1"/>
      </top>
      <bottom/>
      <diagonal/>
    </border>
    <border>
      <left/>
      <right/>
      <top/>
      <bottom style="thin">
        <color auto="1"/>
      </bottom>
      <diagonal/>
    </border>
    <border>
      <left style="thin">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3">
    <xf numFmtId="0" fontId="0" fillId="0" borderId="0">
      <alignment vertical="center"/>
    </xf>
    <xf numFmtId="38" fontId="5" fillId="0" borderId="0" applyFont="0" applyFill="0" applyBorder="0" applyAlignment="0" applyProtection="0">
      <alignment vertical="center"/>
    </xf>
    <xf numFmtId="9" fontId="5" fillId="0" borderId="0" applyFont="0" applyFill="0" applyBorder="0" applyAlignment="0" applyProtection="0">
      <alignment vertical="center"/>
    </xf>
  </cellStyleXfs>
  <cellXfs count="224">
    <xf numFmtId="0" fontId="0" fillId="0" borderId="0" xfId="0">
      <alignment vertical="center"/>
    </xf>
    <xf numFmtId="0" fontId="4" fillId="2" borderId="0" xfId="0" applyFont="1" applyFill="1">
      <alignment vertical="center"/>
    </xf>
    <xf numFmtId="0" fontId="3" fillId="2" borderId="0" xfId="0" applyFont="1" applyFill="1">
      <alignment vertical="center"/>
    </xf>
    <xf numFmtId="0" fontId="0" fillId="2" borderId="0" xfId="0" applyFill="1">
      <alignment vertical="center"/>
    </xf>
    <xf numFmtId="0" fontId="6" fillId="8" borderId="18" xfId="0" applyFont="1" applyFill="1" applyBorder="1" applyAlignment="1">
      <alignment horizontal="center" vertical="center" wrapText="1"/>
    </xf>
    <xf numFmtId="0" fontId="7" fillId="2" borderId="1" xfId="0" applyFont="1" applyFill="1" applyBorder="1" applyAlignment="1">
      <alignment horizontal="right" vertical="center"/>
    </xf>
    <xf numFmtId="20" fontId="8" fillId="2" borderId="5" xfId="0" applyNumberFormat="1" applyFont="1" applyFill="1" applyBorder="1" applyAlignment="1">
      <alignment horizontal="center" vertical="center"/>
    </xf>
    <xf numFmtId="0" fontId="8" fillId="2" borderId="2" xfId="0" applyFont="1" applyFill="1" applyBorder="1" applyAlignment="1">
      <alignment horizontal="center" vertical="top"/>
    </xf>
    <xf numFmtId="0" fontId="8" fillId="2" borderId="0" xfId="0" applyFont="1" applyFill="1">
      <alignment vertical="center"/>
    </xf>
    <xf numFmtId="0" fontId="8" fillId="2" borderId="0" xfId="0" applyFont="1" applyFill="1" applyAlignment="1">
      <alignment horizontal="center" vertical="center"/>
    </xf>
    <xf numFmtId="0" fontId="8" fillId="2" borderId="6" xfId="0" applyFont="1" applyFill="1" applyBorder="1" applyAlignment="1">
      <alignment horizontal="right" vertical="center"/>
    </xf>
    <xf numFmtId="0" fontId="8" fillId="2" borderId="9" xfId="0" applyFont="1" applyFill="1" applyBorder="1" applyAlignment="1">
      <alignment horizontal="center" vertical="top"/>
    </xf>
    <xf numFmtId="0" fontId="8" fillId="2" borderId="5" xfId="0" applyFont="1" applyFill="1" applyBorder="1" applyAlignment="1">
      <alignment horizontal="center" vertical="center"/>
    </xf>
    <xf numFmtId="0" fontId="8" fillId="2" borderId="5" xfId="0" applyFont="1" applyFill="1" applyBorder="1" applyAlignment="1">
      <alignment horizontal="center" vertical="top"/>
    </xf>
    <xf numFmtId="0" fontId="8" fillId="2" borderId="6"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3" xfId="0" applyFont="1" applyFill="1" applyBorder="1" applyAlignment="1">
      <alignment horizontal="right" vertical="center"/>
    </xf>
    <xf numFmtId="0" fontId="8" fillId="2" borderId="9" xfId="0" applyFont="1" applyFill="1" applyBorder="1" applyAlignment="1">
      <alignment vertical="top"/>
    </xf>
    <xf numFmtId="0" fontId="8" fillId="2" borderId="5"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center"/>
    </xf>
    <xf numFmtId="0" fontId="7" fillId="2" borderId="2" xfId="0" applyFont="1" applyFill="1" applyBorder="1" applyAlignment="1">
      <alignment horizontal="right" vertical="center"/>
    </xf>
    <xf numFmtId="49" fontId="8" fillId="2" borderId="3"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2" borderId="18" xfId="0" applyFont="1" applyFill="1" applyBorder="1" applyAlignment="1">
      <alignment horizontal="center" vertical="top" wrapText="1"/>
    </xf>
    <xf numFmtId="49" fontId="8" fillId="2" borderId="2" xfId="0" applyNumberFormat="1" applyFont="1" applyFill="1" applyBorder="1" applyAlignment="1">
      <alignment horizontal="center" vertical="center"/>
    </xf>
    <xf numFmtId="0" fontId="8" fillId="2" borderId="2" xfId="0" applyFont="1" applyFill="1" applyBorder="1">
      <alignment vertical="center"/>
    </xf>
    <xf numFmtId="49" fontId="7" fillId="2" borderId="2" xfId="0" applyNumberFormat="1" applyFont="1" applyFill="1" applyBorder="1" applyAlignment="1">
      <alignment horizontal="right" vertical="center"/>
    </xf>
    <xf numFmtId="0" fontId="8" fillId="2" borderId="18" xfId="0" applyFont="1" applyFill="1" applyBorder="1" applyAlignment="1">
      <alignment horizontal="center" vertical="center"/>
    </xf>
    <xf numFmtId="2" fontId="8" fillId="2" borderId="2" xfId="0" applyNumberFormat="1" applyFont="1" applyFill="1" applyBorder="1" applyAlignment="1">
      <alignment horizontal="center" vertical="center"/>
    </xf>
    <xf numFmtId="176" fontId="7" fillId="2" borderId="2" xfId="0" applyNumberFormat="1" applyFont="1" applyFill="1" applyBorder="1">
      <alignment vertical="center"/>
    </xf>
    <xf numFmtId="0" fontId="8" fillId="2" borderId="4" xfId="0" applyFont="1" applyFill="1" applyBorder="1" applyAlignment="1">
      <alignment horizontal="center" vertical="center"/>
    </xf>
    <xf numFmtId="177" fontId="8" fillId="2" borderId="2" xfId="0" applyNumberFormat="1" applyFont="1" applyFill="1" applyBorder="1">
      <alignment vertical="center"/>
    </xf>
    <xf numFmtId="0" fontId="9" fillId="2" borderId="6" xfId="0" applyFont="1" applyFill="1" applyBorder="1">
      <alignment vertical="center"/>
    </xf>
    <xf numFmtId="181" fontId="8" fillId="2" borderId="0" xfId="0" applyNumberFormat="1" applyFont="1" applyFill="1">
      <alignment vertical="center"/>
    </xf>
    <xf numFmtId="0" fontId="9" fillId="2" borderId="3" xfId="0" applyFont="1" applyFill="1" applyBorder="1">
      <alignment vertical="center"/>
    </xf>
    <xf numFmtId="56" fontId="7" fillId="2" borderId="2" xfId="0" applyNumberFormat="1" applyFont="1" applyFill="1" applyBorder="1">
      <alignment vertical="center"/>
    </xf>
    <xf numFmtId="0" fontId="8" fillId="2" borderId="2" xfId="0" applyFont="1" applyFill="1" applyBorder="1" applyAlignment="1">
      <alignment horizontal="right" vertical="center"/>
    </xf>
    <xf numFmtId="0" fontId="7" fillId="2" borderId="0" xfId="0" applyFont="1" applyFill="1">
      <alignment vertical="center"/>
    </xf>
    <xf numFmtId="0" fontId="10" fillId="2" borderId="0" xfId="0" applyFont="1" applyFill="1">
      <alignment vertical="center"/>
    </xf>
    <xf numFmtId="178" fontId="8" fillId="2" borderId="0" xfId="0" applyNumberFormat="1" applyFont="1" applyFill="1">
      <alignment vertical="center"/>
    </xf>
    <xf numFmtId="0" fontId="8" fillId="0" borderId="2" xfId="0" applyFont="1" applyBorder="1" applyAlignment="1">
      <alignment horizontal="center" vertical="top"/>
    </xf>
    <xf numFmtId="0" fontId="8" fillId="2" borderId="2" xfId="0" applyFont="1" applyFill="1" applyBorder="1" applyAlignment="1">
      <alignment horizontal="center" vertical="center" wrapText="1"/>
    </xf>
    <xf numFmtId="0" fontId="8" fillId="2" borderId="8" xfId="0" applyFont="1" applyFill="1" applyBorder="1" applyAlignment="1">
      <alignment horizontal="center" vertical="center"/>
    </xf>
    <xf numFmtId="0" fontId="8" fillId="2" borderId="17"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12" xfId="0" applyFont="1" applyFill="1" applyBorder="1" applyAlignment="1">
      <alignment horizontal="center" vertical="center"/>
    </xf>
    <xf numFmtId="49" fontId="8" fillId="2" borderId="2" xfId="0" applyNumberFormat="1" applyFont="1" applyFill="1" applyBorder="1" applyAlignment="1">
      <alignment horizontal="right" vertical="center"/>
    </xf>
    <xf numFmtId="0" fontId="8" fillId="0" borderId="2" xfId="0" applyFont="1" applyBorder="1" applyAlignment="1">
      <alignment horizontal="center" vertical="center"/>
    </xf>
    <xf numFmtId="176" fontId="8" fillId="0" borderId="2" xfId="0" applyNumberFormat="1" applyFont="1" applyBorder="1">
      <alignment vertical="center"/>
    </xf>
    <xf numFmtId="178" fontId="8" fillId="2" borderId="2" xfId="0" applyNumberFormat="1" applyFont="1" applyFill="1" applyBorder="1">
      <alignment vertical="center"/>
    </xf>
    <xf numFmtId="0" fontId="13" fillId="2" borderId="0" xfId="0" applyFont="1" applyFill="1">
      <alignment vertical="center"/>
    </xf>
    <xf numFmtId="0" fontId="10" fillId="2" borderId="0" xfId="0" applyFont="1" applyFill="1" applyAlignment="1">
      <alignment horizontal="left" vertical="center"/>
    </xf>
    <xf numFmtId="56" fontId="8" fillId="0" borderId="2" xfId="0" applyNumberFormat="1" applyFont="1" applyBorder="1">
      <alignment vertical="center"/>
    </xf>
    <xf numFmtId="0" fontId="8" fillId="2" borderId="1" xfId="0" applyFont="1" applyFill="1" applyBorder="1" applyAlignment="1">
      <alignment horizontal="right" vertical="center"/>
    </xf>
    <xf numFmtId="49" fontId="8" fillId="2" borderId="1" xfId="0" applyNumberFormat="1" applyFont="1" applyFill="1" applyBorder="1" applyAlignment="1">
      <alignment horizontal="right" vertical="center"/>
    </xf>
    <xf numFmtId="176" fontId="8" fillId="2" borderId="2" xfId="0" applyNumberFormat="1" applyFont="1" applyFill="1" applyBorder="1">
      <alignment vertical="center"/>
    </xf>
    <xf numFmtId="185" fontId="8" fillId="3" borderId="2" xfId="1" applyNumberFormat="1" applyFont="1" applyFill="1" applyBorder="1">
      <alignment vertical="center"/>
    </xf>
    <xf numFmtId="0" fontId="8" fillId="3" borderId="2" xfId="0" applyFont="1" applyFill="1" applyBorder="1">
      <alignment vertical="center"/>
    </xf>
    <xf numFmtId="182" fontId="8" fillId="3" borderId="2" xfId="0" applyNumberFormat="1" applyFont="1" applyFill="1" applyBorder="1">
      <alignment vertical="center"/>
    </xf>
    <xf numFmtId="0" fontId="8" fillId="3" borderId="18" xfId="0" applyNumberFormat="1" applyFont="1" applyFill="1" applyBorder="1">
      <alignment vertical="center"/>
    </xf>
    <xf numFmtId="183" fontId="8" fillId="2" borderId="0" xfId="0" applyNumberFormat="1" applyFont="1" applyFill="1">
      <alignment vertical="center"/>
    </xf>
    <xf numFmtId="56" fontId="8" fillId="2" borderId="2" xfId="0" applyNumberFormat="1" applyFont="1" applyFill="1" applyBorder="1">
      <alignment vertical="center"/>
    </xf>
    <xf numFmtId="0" fontId="8" fillId="2" borderId="11" xfId="0" applyFont="1" applyFill="1" applyBorder="1" applyAlignment="1">
      <alignment horizontal="right" vertical="center"/>
    </xf>
    <xf numFmtId="49" fontId="8" fillId="2" borderId="19" xfId="0" applyNumberFormat="1" applyFont="1" applyFill="1" applyBorder="1" applyAlignment="1">
      <alignment horizontal="center" vertical="center"/>
    </xf>
    <xf numFmtId="0" fontId="8" fillId="2" borderId="4" xfId="0" applyFont="1" applyFill="1" applyBorder="1" applyAlignment="1">
      <alignment horizontal="right" vertical="center"/>
    </xf>
    <xf numFmtId="0" fontId="8" fillId="2" borderId="19" xfId="0" applyFont="1" applyFill="1" applyBorder="1" applyAlignment="1">
      <alignment horizontal="center" vertical="center"/>
    </xf>
    <xf numFmtId="49" fontId="8" fillId="2" borderId="4" xfId="0" applyNumberFormat="1" applyFont="1" applyFill="1" applyBorder="1" applyAlignment="1">
      <alignment horizontal="right" vertical="center"/>
    </xf>
    <xf numFmtId="184" fontId="8" fillId="0" borderId="18" xfId="0" applyNumberFormat="1" applyFont="1" applyBorder="1">
      <alignment vertical="center"/>
    </xf>
    <xf numFmtId="177" fontId="8" fillId="3" borderId="2" xfId="0" applyNumberFormat="1" applyFont="1" applyFill="1" applyBorder="1">
      <alignment vertical="center"/>
    </xf>
    <xf numFmtId="0" fontId="8" fillId="4" borderId="21" xfId="0" applyFont="1" applyFill="1" applyBorder="1" applyAlignment="1">
      <alignment horizontal="center" vertical="center"/>
    </xf>
    <xf numFmtId="0" fontId="8" fillId="4" borderId="7"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7" xfId="0" applyFont="1" applyFill="1" applyBorder="1" applyAlignment="1">
      <alignment horizontal="center" vertical="center"/>
    </xf>
    <xf numFmtId="0" fontId="8" fillId="4" borderId="22" xfId="0" applyFont="1" applyFill="1" applyBorder="1" applyAlignment="1">
      <alignment horizontal="center" vertical="center"/>
    </xf>
    <xf numFmtId="0" fontId="8" fillId="2" borderId="22" xfId="0" applyFont="1" applyFill="1" applyBorder="1">
      <alignment vertical="center"/>
    </xf>
    <xf numFmtId="0" fontId="8" fillId="2" borderId="7" xfId="0" applyFont="1" applyFill="1" applyBorder="1">
      <alignment vertical="center"/>
    </xf>
    <xf numFmtId="177" fontId="8" fillId="2" borderId="22" xfId="0" applyNumberFormat="1" applyFont="1" applyFill="1" applyBorder="1" applyAlignment="1">
      <alignment horizontal="center" vertical="center"/>
    </xf>
    <xf numFmtId="177" fontId="8" fillId="2" borderId="7" xfId="0" applyNumberFormat="1" applyFont="1" applyFill="1" applyBorder="1" applyAlignment="1">
      <alignment horizontal="center" vertical="center"/>
    </xf>
    <xf numFmtId="179" fontId="8" fillId="2" borderId="7" xfId="0" applyNumberFormat="1" applyFont="1" applyFill="1" applyBorder="1" applyAlignment="1">
      <alignment horizontal="center" vertical="center"/>
    </xf>
    <xf numFmtId="178" fontId="8" fillId="2" borderId="7" xfId="0" applyNumberFormat="1" applyFont="1" applyFill="1" applyBorder="1" applyAlignment="1">
      <alignment horizontal="center" vertical="center"/>
    </xf>
    <xf numFmtId="179" fontId="8" fillId="2" borderId="22" xfId="0" applyNumberFormat="1" applyFont="1" applyFill="1" applyBorder="1">
      <alignment vertical="center"/>
    </xf>
    <xf numFmtId="180" fontId="8" fillId="2" borderId="22" xfId="0" applyNumberFormat="1" applyFont="1" applyFill="1" applyBorder="1">
      <alignment vertical="center"/>
    </xf>
    <xf numFmtId="177" fontId="8" fillId="2" borderId="22" xfId="0" applyNumberFormat="1" applyFont="1" applyFill="1" applyBorder="1">
      <alignment vertical="center"/>
    </xf>
    <xf numFmtId="179" fontId="8" fillId="2" borderId="7" xfId="0" applyNumberFormat="1" applyFont="1" applyFill="1" applyBorder="1">
      <alignment vertical="center"/>
    </xf>
    <xf numFmtId="180" fontId="8" fillId="2" borderId="7" xfId="0" applyNumberFormat="1" applyFont="1" applyFill="1" applyBorder="1">
      <alignment vertical="center"/>
    </xf>
    <xf numFmtId="177" fontId="8" fillId="2" borderId="7" xfId="0" applyNumberFormat="1" applyFont="1" applyFill="1" applyBorder="1">
      <alignment vertical="center"/>
    </xf>
    <xf numFmtId="179" fontId="8" fillId="2" borderId="22" xfId="0" applyNumberFormat="1" applyFont="1" applyFill="1" applyBorder="1" applyAlignment="1">
      <alignment horizontal="center" vertical="center"/>
    </xf>
    <xf numFmtId="0" fontId="0" fillId="2" borderId="0" xfId="0" applyFont="1" applyFill="1">
      <alignment vertical="center"/>
    </xf>
    <xf numFmtId="0" fontId="15" fillId="7" borderId="18" xfId="0" applyFont="1" applyFill="1" applyBorder="1" applyAlignment="1">
      <alignment horizontal="center" vertical="center"/>
    </xf>
    <xf numFmtId="0" fontId="15" fillId="7" borderId="18" xfId="0" applyFont="1" applyFill="1" applyBorder="1" applyAlignment="1">
      <alignment horizontal="center" vertical="center" wrapText="1"/>
    </xf>
    <xf numFmtId="0" fontId="15" fillId="2" borderId="18" xfId="0" applyFont="1" applyFill="1" applyBorder="1">
      <alignment vertical="center"/>
    </xf>
    <xf numFmtId="0" fontId="8" fillId="2" borderId="13"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20" xfId="0" applyFont="1" applyFill="1" applyBorder="1" applyAlignment="1">
      <alignment horizontal="center" vertical="center"/>
    </xf>
    <xf numFmtId="0" fontId="8" fillId="2" borderId="14" xfId="0" applyFont="1" applyFill="1" applyBorder="1" applyAlignment="1">
      <alignment horizontal="center" vertical="center"/>
    </xf>
    <xf numFmtId="0" fontId="8" fillId="2" borderId="9" xfId="0" applyFont="1" applyFill="1" applyBorder="1" applyAlignment="1">
      <alignment horizontal="center" vertical="center"/>
    </xf>
    <xf numFmtId="0" fontId="6" fillId="8" borderId="1" xfId="0" applyFont="1" applyFill="1" applyBorder="1" applyAlignment="1">
      <alignment vertical="center"/>
    </xf>
    <xf numFmtId="0" fontId="6" fillId="8" borderId="11" xfId="0" applyFont="1" applyFill="1" applyBorder="1" applyAlignment="1">
      <alignment horizontal="center" vertical="center" wrapText="1"/>
    </xf>
    <xf numFmtId="0" fontId="6" fillId="8" borderId="4" xfId="0" applyFont="1" applyFill="1" applyBorder="1" applyAlignment="1">
      <alignment horizontal="center" vertical="center" wrapText="1"/>
    </xf>
    <xf numFmtId="179" fontId="8" fillId="2" borderId="2" xfId="0" applyNumberFormat="1" applyFont="1" applyFill="1" applyBorder="1">
      <alignment vertical="center"/>
    </xf>
    <xf numFmtId="186" fontId="8" fillId="2" borderId="2" xfId="0" applyNumberFormat="1" applyFont="1" applyFill="1" applyBorder="1">
      <alignment vertical="center"/>
    </xf>
    <xf numFmtId="177" fontId="8" fillId="2" borderId="18" xfId="0" applyNumberFormat="1" applyFont="1" applyFill="1" applyBorder="1">
      <alignment vertical="center"/>
    </xf>
    <xf numFmtId="177" fontId="8" fillId="6" borderId="2" xfId="0" applyNumberFormat="1" applyFont="1" applyFill="1" applyBorder="1">
      <alignment vertical="center"/>
    </xf>
    <xf numFmtId="186" fontId="8" fillId="6" borderId="2" xfId="0" applyNumberFormat="1" applyFont="1" applyFill="1" applyBorder="1">
      <alignment vertical="center"/>
    </xf>
    <xf numFmtId="0" fontId="8" fillId="2" borderId="9" xfId="0" applyFont="1" applyFill="1" applyBorder="1" applyAlignment="1">
      <alignment horizontal="right" vertical="center"/>
    </xf>
    <xf numFmtId="49" fontId="8" fillId="2" borderId="18" xfId="0" applyNumberFormat="1" applyFont="1" applyFill="1" applyBorder="1" applyAlignment="1">
      <alignment horizontal="center" vertical="center"/>
    </xf>
    <xf numFmtId="186" fontId="8" fillId="6" borderId="18" xfId="0" applyNumberFormat="1" applyFont="1" applyFill="1" applyBorder="1">
      <alignment vertical="center"/>
    </xf>
    <xf numFmtId="0" fontId="8" fillId="2" borderId="13" xfId="0" applyFont="1" applyFill="1" applyBorder="1" applyAlignment="1">
      <alignment horizontal="center" vertical="center" wrapText="1"/>
    </xf>
    <xf numFmtId="177" fontId="8" fillId="6" borderId="18" xfId="0" applyNumberFormat="1" applyFont="1" applyFill="1" applyBorder="1">
      <alignment vertical="center"/>
    </xf>
    <xf numFmtId="0" fontId="8"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24" xfId="0" applyFont="1" applyFill="1" applyBorder="1" applyAlignment="1">
      <alignment horizontal="center" vertical="center"/>
    </xf>
    <xf numFmtId="0" fontId="8" fillId="2" borderId="23" xfId="0" applyFont="1" applyFill="1" applyBorder="1" applyAlignment="1">
      <alignment horizontal="center" vertical="center"/>
    </xf>
    <xf numFmtId="0" fontId="8" fillId="2" borderId="25" xfId="0" applyFont="1" applyFill="1" applyBorder="1" applyAlignment="1">
      <alignment horizontal="center" vertical="center"/>
    </xf>
    <xf numFmtId="187" fontId="8" fillId="5" borderId="12" xfId="2" applyNumberFormat="1" applyFont="1" applyFill="1" applyBorder="1" applyAlignment="1">
      <alignment horizontal="center" vertical="center"/>
    </xf>
    <xf numFmtId="0" fontId="8" fillId="2" borderId="4" xfId="0" applyFont="1" applyFill="1" applyBorder="1" applyAlignment="1">
      <alignment horizontal="center" vertical="center" wrapText="1"/>
    </xf>
    <xf numFmtId="188" fontId="8" fillId="2" borderId="18" xfId="0" applyNumberFormat="1" applyFont="1" applyFill="1" applyBorder="1" applyAlignment="1">
      <alignment horizontal="right" vertical="center"/>
    </xf>
    <xf numFmtId="2" fontId="8" fillId="2" borderId="2" xfId="0" applyNumberFormat="1" applyFont="1" applyFill="1" applyBorder="1" applyAlignment="1">
      <alignment horizontal="right" vertical="center"/>
    </xf>
    <xf numFmtId="188" fontId="8" fillId="2" borderId="2" xfId="0" applyNumberFormat="1" applyFont="1" applyFill="1" applyBorder="1" applyAlignment="1">
      <alignment horizontal="right" vertical="center"/>
    </xf>
    <xf numFmtId="0" fontId="8" fillId="5" borderId="22" xfId="0" applyNumberFormat="1" applyFont="1" applyFill="1" applyBorder="1" applyAlignment="1">
      <alignment horizontal="center" vertical="center"/>
    </xf>
    <xf numFmtId="0" fontId="8" fillId="5" borderId="7" xfId="0" applyNumberFormat="1" applyFont="1" applyFill="1" applyBorder="1" applyAlignment="1">
      <alignment horizontal="center" vertical="center"/>
    </xf>
    <xf numFmtId="187" fontId="8" fillId="5" borderId="7" xfId="0" applyNumberFormat="1" applyFont="1" applyFill="1" applyBorder="1" applyAlignment="1">
      <alignment horizontal="center" vertical="center"/>
    </xf>
    <xf numFmtId="0" fontId="8" fillId="2" borderId="2" xfId="0" applyFont="1" applyFill="1" applyBorder="1" applyAlignment="1">
      <alignment horizontal="center" vertical="center"/>
    </xf>
    <xf numFmtId="0" fontId="8" fillId="2" borderId="5" xfId="0" applyFont="1" applyFill="1" applyBorder="1" applyAlignment="1">
      <alignment horizontal="center" vertical="top"/>
    </xf>
    <xf numFmtId="0" fontId="8" fillId="2" borderId="3" xfId="0" applyFont="1" applyFill="1" applyBorder="1" applyAlignment="1">
      <alignment horizontal="center" vertical="top"/>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6" xfId="0" applyFont="1" applyFill="1" applyBorder="1" applyAlignment="1">
      <alignment horizontal="center" vertical="top"/>
    </xf>
    <xf numFmtId="0" fontId="8" fillId="2" borderId="2" xfId="0" applyFont="1" applyFill="1" applyBorder="1" applyAlignment="1">
      <alignment horizontal="center" vertical="top"/>
    </xf>
    <xf numFmtId="0" fontId="8" fillId="2" borderId="2"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5" borderId="23" xfId="0" applyFont="1" applyFill="1" applyBorder="1" applyAlignment="1">
      <alignment horizontal="center" vertical="center"/>
    </xf>
    <xf numFmtId="0" fontId="8" fillId="5" borderId="7" xfId="0" applyFont="1" applyFill="1" applyBorder="1">
      <alignment vertical="center"/>
    </xf>
    <xf numFmtId="0" fontId="7" fillId="2" borderId="0" xfId="0" applyFont="1" applyFill="1" applyBorder="1">
      <alignment vertical="center"/>
    </xf>
    <xf numFmtId="0" fontId="7" fillId="2" borderId="6" xfId="0" applyFont="1" applyFill="1" applyBorder="1" applyAlignment="1">
      <alignment horizontal="center" vertical="center"/>
    </xf>
    <xf numFmtId="38" fontId="8" fillId="2" borderId="6" xfId="1" applyFont="1" applyFill="1" applyBorder="1">
      <alignment vertical="center"/>
    </xf>
    <xf numFmtId="185" fontId="8" fillId="2" borderId="18" xfId="1" applyNumberFormat="1" applyFont="1" applyFill="1" applyBorder="1">
      <alignment vertic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top"/>
    </xf>
    <xf numFmtId="0" fontId="8" fillId="2" borderId="2"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xf>
    <xf numFmtId="0" fontId="8" fillId="2" borderId="2"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4" borderId="7" xfId="0" applyFont="1" applyFill="1" applyBorder="1" applyAlignment="1">
      <alignment horizontal="center" vertical="center"/>
    </xf>
    <xf numFmtId="0" fontId="8" fillId="2" borderId="19" xfId="0" applyFont="1" applyFill="1" applyBorder="1" applyAlignment="1">
      <alignment horizontal="center" vertical="top"/>
    </xf>
    <xf numFmtId="182" fontId="8" fillId="3" borderId="18" xfId="0" applyNumberFormat="1" applyFont="1" applyFill="1" applyBorder="1">
      <alignment vertical="center"/>
    </xf>
    <xf numFmtId="0" fontId="8" fillId="3" borderId="18" xfId="0" applyFont="1" applyFill="1" applyBorder="1">
      <alignment vertical="center"/>
    </xf>
    <xf numFmtId="0" fontId="8" fillId="2" borderId="13" xfId="0" applyFont="1" applyFill="1" applyBorder="1" applyAlignment="1">
      <alignment horizontal="center" vertical="top"/>
    </xf>
    <xf numFmtId="0" fontId="8" fillId="2" borderId="18" xfId="0" applyFont="1" applyFill="1" applyBorder="1" applyAlignment="1">
      <alignment horizontal="center" vertical="center"/>
    </xf>
    <xf numFmtId="0" fontId="8" fillId="2" borderId="19" xfId="0" applyFont="1" applyFill="1" applyBorder="1" applyAlignment="1">
      <alignment horizontal="center" vertical="top" wrapText="1"/>
    </xf>
    <xf numFmtId="185" fontId="8" fillId="2" borderId="2" xfId="1" applyNumberFormat="1" applyFont="1" applyFill="1" applyBorder="1">
      <alignment vertical="center"/>
    </xf>
    <xf numFmtId="0" fontId="8" fillId="2" borderId="6" xfId="0" applyFont="1" applyFill="1" applyBorder="1" applyAlignment="1">
      <alignment vertical="top"/>
    </xf>
    <xf numFmtId="0" fontId="7" fillId="2" borderId="0" xfId="0" applyFont="1" applyFill="1" applyBorder="1" applyAlignment="1">
      <alignment horizontal="right" vertical="center"/>
    </xf>
    <xf numFmtId="0" fontId="7" fillId="2" borderId="0" xfId="0" applyFont="1" applyFill="1" applyBorder="1" applyAlignment="1">
      <alignment horizontal="center" vertical="center"/>
    </xf>
    <xf numFmtId="0" fontId="8" fillId="2" borderId="0" xfId="0" applyFont="1" applyFill="1" applyBorder="1" applyAlignment="1">
      <alignment horizontal="center" vertical="center" wrapText="1"/>
    </xf>
    <xf numFmtId="0" fontId="7" fillId="2" borderId="6" xfId="0" applyFont="1" applyFill="1" applyBorder="1" applyAlignment="1">
      <alignment horizontal="right" vertical="center"/>
    </xf>
    <xf numFmtId="0" fontId="7" fillId="2" borderId="19" xfId="0" applyFont="1" applyFill="1" applyBorder="1" applyAlignment="1">
      <alignment horizontal="right" vertical="center"/>
    </xf>
    <xf numFmtId="0" fontId="14" fillId="2" borderId="0" xfId="0" applyFont="1" applyFill="1" applyBorder="1" applyAlignment="1">
      <alignment horizontal="center" vertical="center"/>
    </xf>
    <xf numFmtId="49" fontId="8" fillId="2" borderId="0" xfId="0" applyNumberFormat="1" applyFont="1" applyFill="1" applyBorder="1" applyAlignment="1">
      <alignment horizontal="center" vertical="center"/>
    </xf>
    <xf numFmtId="177" fontId="8" fillId="2" borderId="0" xfId="0" applyNumberFormat="1" applyFont="1" applyFill="1" applyBorder="1">
      <alignment vertical="center"/>
    </xf>
    <xf numFmtId="177" fontId="8" fillId="3" borderId="18" xfId="0" applyNumberFormat="1" applyFont="1" applyFill="1" applyBorder="1">
      <alignment vertical="center"/>
    </xf>
    <xf numFmtId="0" fontId="8" fillId="2" borderId="19" xfId="0" applyFont="1" applyFill="1" applyBorder="1" applyAlignment="1">
      <alignment horizontal="center" vertical="top" wrapText="1"/>
    </xf>
    <xf numFmtId="0" fontId="14" fillId="2" borderId="19" xfId="0" applyFont="1" applyFill="1" applyBorder="1" applyAlignment="1">
      <alignment vertical="center"/>
    </xf>
    <xf numFmtId="0" fontId="8" fillId="4" borderId="21" xfId="0" applyFont="1" applyFill="1" applyBorder="1" applyAlignment="1">
      <alignment horizontal="center" vertical="center"/>
    </xf>
    <xf numFmtId="0" fontId="8" fillId="2" borderId="0" xfId="0" applyFont="1" applyFill="1" applyAlignment="1">
      <alignment horizontal="left" vertical="center"/>
    </xf>
    <xf numFmtId="0" fontId="8" fillId="2" borderId="19" xfId="0" applyFont="1" applyFill="1" applyBorder="1" applyAlignment="1">
      <alignment horizontal="center" vertical="center" wrapText="1"/>
    </xf>
    <xf numFmtId="179" fontId="8" fillId="2" borderId="18" xfId="0" applyNumberFormat="1" applyFont="1" applyFill="1" applyBorder="1">
      <alignment vertical="center"/>
    </xf>
    <xf numFmtId="0" fontId="8" fillId="2" borderId="16" xfId="0" applyFont="1" applyFill="1" applyBorder="1" applyAlignment="1">
      <alignment vertical="top"/>
    </xf>
    <xf numFmtId="0" fontId="14" fillId="2" borderId="20" xfId="0" applyFont="1" applyFill="1" applyBorder="1" applyAlignment="1">
      <alignment vertical="center"/>
    </xf>
    <xf numFmtId="0" fontId="8" fillId="2" borderId="2" xfId="0" applyFont="1" applyFill="1" applyBorder="1" applyAlignment="1">
      <alignment horizontal="center" vertical="center"/>
    </xf>
    <xf numFmtId="0" fontId="8" fillId="2" borderId="18" xfId="0" applyFont="1" applyFill="1" applyBorder="1" applyAlignment="1">
      <alignment horizontal="center" vertical="center"/>
    </xf>
    <xf numFmtId="177" fontId="8" fillId="2" borderId="2" xfId="0" applyNumberFormat="1" applyFont="1" applyFill="1" applyBorder="1" applyAlignment="1">
      <alignment horizontal="right" vertical="center"/>
    </xf>
    <xf numFmtId="56" fontId="15" fillId="2" borderId="18" xfId="0" applyNumberFormat="1" applyFont="1" applyFill="1" applyBorder="1">
      <alignment vertical="center"/>
    </xf>
    <xf numFmtId="0" fontId="15" fillId="2" borderId="18" xfId="0" applyFont="1" applyFill="1" applyBorder="1" applyAlignment="1">
      <alignment vertical="center" wrapText="1"/>
    </xf>
    <xf numFmtId="0" fontId="10" fillId="2" borderId="1"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4" xfId="0" applyFont="1" applyFill="1" applyBorder="1" applyAlignment="1">
      <alignment horizontal="center" vertical="center"/>
    </xf>
    <xf numFmtId="0" fontId="8" fillId="2" borderId="5" xfId="0" applyFont="1" applyFill="1" applyBorder="1" applyAlignment="1">
      <alignment horizontal="center" vertical="top"/>
    </xf>
    <xf numFmtId="0" fontId="8" fillId="2" borderId="19" xfId="0" applyFont="1" applyFill="1" applyBorder="1" applyAlignment="1">
      <alignment horizontal="center" vertical="top"/>
    </xf>
    <xf numFmtId="0" fontId="8" fillId="2" borderId="2"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2" borderId="19" xfId="0" applyFont="1" applyFill="1" applyBorder="1" applyAlignment="1">
      <alignment horizontal="center" vertical="top" wrapText="1"/>
    </xf>
    <xf numFmtId="0" fontId="8" fillId="2" borderId="1"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13" xfId="0" applyFont="1" applyFill="1" applyBorder="1" applyAlignment="1">
      <alignment horizontal="center" vertical="top" wrapText="1"/>
    </xf>
    <xf numFmtId="0" fontId="8" fillId="2" borderId="16" xfId="0" applyFont="1" applyFill="1" applyBorder="1" applyAlignment="1">
      <alignment horizontal="center" vertical="top" wrapText="1"/>
    </xf>
    <xf numFmtId="0" fontId="8" fillId="2" borderId="1" xfId="0" applyFont="1" applyFill="1" applyBorder="1" applyAlignment="1">
      <alignment horizontal="center" vertical="top"/>
    </xf>
    <xf numFmtId="0" fontId="8" fillId="2" borderId="11" xfId="0" applyFont="1" applyFill="1" applyBorder="1" applyAlignment="1">
      <alignment horizontal="center" vertical="top"/>
    </xf>
    <xf numFmtId="0" fontId="8" fillId="2" borderId="4" xfId="0" applyFont="1" applyFill="1" applyBorder="1" applyAlignment="1">
      <alignment horizontal="center" vertical="top"/>
    </xf>
    <xf numFmtId="0" fontId="8" fillId="2" borderId="2" xfId="0" applyFont="1" applyFill="1" applyBorder="1" applyAlignment="1">
      <alignment horizontal="center" vertical="top" wrapText="1"/>
    </xf>
    <xf numFmtId="0" fontId="8" fillId="2" borderId="8"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6" xfId="0" applyFont="1" applyFill="1" applyBorder="1" applyAlignment="1">
      <alignment horizontal="center" vertical="top"/>
    </xf>
    <xf numFmtId="0" fontId="8" fillId="2" borderId="3" xfId="0" applyFont="1" applyFill="1" applyBorder="1" applyAlignment="1">
      <alignment horizontal="center" vertical="top"/>
    </xf>
    <xf numFmtId="0" fontId="8" fillId="2" borderId="2" xfId="0" applyFont="1" applyFill="1" applyBorder="1" applyAlignment="1">
      <alignment horizontal="center" vertical="top"/>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4"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23" xfId="0" applyFont="1" applyFill="1" applyBorder="1" applyAlignment="1">
      <alignment horizontal="center" vertical="top"/>
    </xf>
    <xf numFmtId="0" fontId="8" fillId="4" borderId="12" xfId="0" applyFont="1" applyFill="1" applyBorder="1" applyAlignment="1">
      <alignment horizontal="center" vertical="top"/>
    </xf>
    <xf numFmtId="0" fontId="8" fillId="4" borderId="26" xfId="0" applyFont="1" applyFill="1" applyBorder="1" applyAlignment="1">
      <alignment horizontal="center" vertical="top"/>
    </xf>
    <xf numFmtId="0" fontId="8" fillId="4" borderId="7" xfId="0" applyFont="1" applyFill="1" applyBorder="1" applyAlignment="1">
      <alignment horizontal="center" vertical="center"/>
    </xf>
    <xf numFmtId="0" fontId="8" fillId="4" borderId="7" xfId="0" applyFont="1" applyFill="1" applyBorder="1" applyAlignment="1">
      <alignment horizontal="center" vertical="top"/>
    </xf>
    <xf numFmtId="0" fontId="8" fillId="4" borderId="21" xfId="0" applyFont="1" applyFill="1" applyBorder="1" applyAlignment="1">
      <alignment horizontal="center" vertical="top"/>
    </xf>
    <xf numFmtId="0" fontId="8" fillId="4" borderId="27" xfId="0" applyFont="1" applyFill="1" applyBorder="1" applyAlignment="1">
      <alignment horizontal="center" vertical="center"/>
    </xf>
    <xf numFmtId="0" fontId="8" fillId="4" borderId="28" xfId="0" applyFont="1" applyFill="1" applyBorder="1" applyAlignment="1">
      <alignment horizontal="center" vertical="center"/>
    </xf>
    <xf numFmtId="0" fontId="8" fillId="4" borderId="29" xfId="0" applyFont="1" applyFill="1" applyBorder="1" applyAlignment="1">
      <alignment horizontal="center" vertical="center"/>
    </xf>
    <xf numFmtId="0" fontId="8" fillId="4" borderId="7" xfId="0" applyFont="1" applyFill="1" applyBorder="1" applyAlignment="1">
      <alignment horizontal="center" vertical="center" wrapText="1"/>
    </xf>
    <xf numFmtId="0" fontId="8" fillId="4" borderId="21" xfId="0" applyFont="1" applyFill="1" applyBorder="1" applyAlignment="1">
      <alignment horizontal="center" vertical="center" wrapText="1"/>
    </xf>
  </cellXfs>
  <cellStyles count="3">
    <cellStyle name="パーセント" xfId="2" builtinId="5"/>
    <cellStyle name="桁区切り" xfId="1" builtinId="6"/>
    <cellStyle name="標準" xfId="0" builtinId="0"/>
  </cellStyles>
  <dxfs count="17">
    <dxf>
      <font>
        <color rgb="FFFF0000"/>
      </font>
    </dxf>
    <dxf>
      <font>
        <color rgb="FFFF0000"/>
      </font>
    </dxf>
    <dxf>
      <font>
        <color rgb="FFFF0000"/>
      </font>
    </dxf>
    <dxf>
      <font>
        <color rgb="FFFF0000"/>
      </font>
    </dxf>
    <dxf>
      <font>
        <color rgb="FFFF0000"/>
      </font>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3</xdr:row>
      <xdr:rowOff>0</xdr:rowOff>
    </xdr:from>
    <xdr:to>
      <xdr:col>6</xdr:col>
      <xdr:colOff>648975</xdr:colOff>
      <xdr:row>26</xdr:row>
      <xdr:rowOff>53807</xdr:rowOff>
    </xdr:to>
    <xdr:pic>
      <xdr:nvPicPr>
        <xdr:cNvPr id="8" name="図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14375"/>
          <a:ext cx="5040000" cy="55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1</xdr:rowOff>
    </xdr:from>
    <xdr:to>
      <xdr:col>15</xdr:col>
      <xdr:colOff>633600</xdr:colOff>
      <xdr:row>26</xdr:row>
      <xdr:rowOff>108703</xdr:rowOff>
    </xdr:to>
    <xdr:pic>
      <xdr:nvPicPr>
        <xdr:cNvPr id="9" name="図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24450" y="714376"/>
          <a:ext cx="6120000" cy="5585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361390</xdr:colOff>
      <xdr:row>36</xdr:row>
      <xdr:rowOff>11206</xdr:rowOff>
    </xdr:from>
    <xdr:to>
      <xdr:col>4</xdr:col>
      <xdr:colOff>2462782</xdr:colOff>
      <xdr:row>51</xdr:row>
      <xdr:rowOff>115981</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066" y="8124265"/>
          <a:ext cx="6128226" cy="32984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54</xdr:row>
      <xdr:rowOff>0</xdr:rowOff>
    </xdr:from>
    <xdr:to>
      <xdr:col>4</xdr:col>
      <xdr:colOff>1888752</xdr:colOff>
      <xdr:row>74</xdr:row>
      <xdr:rowOff>142419</xdr:rowOff>
    </xdr:to>
    <xdr:pic>
      <xdr:nvPicPr>
        <xdr:cNvPr id="3" name="図 2"/>
        <xdr:cNvPicPr>
          <a:picLocks noChangeAspect="1"/>
        </xdr:cNvPicPr>
      </xdr:nvPicPr>
      <xdr:blipFill>
        <a:blip xmlns:r="http://schemas.openxmlformats.org/officeDocument/2006/relationships" r:embed="rId2"/>
        <a:stretch>
          <a:fillRect/>
        </a:stretch>
      </xdr:blipFill>
      <xdr:spPr>
        <a:xfrm>
          <a:off x="142876" y="9801225"/>
          <a:ext cx="5924549" cy="4333419"/>
        </a:xfrm>
        <a:prstGeom prst="rect">
          <a:avLst/>
        </a:prstGeom>
        <a:ln>
          <a:solidFill>
            <a:schemeClr val="tx1"/>
          </a:solidFill>
        </a:ln>
      </xdr:spPr>
    </xdr:pic>
    <xdr:clientData/>
  </xdr:twoCellAnchor>
  <xdr:twoCellAnchor editAs="oneCell">
    <xdr:from>
      <xdr:col>1</xdr:col>
      <xdr:colOff>0</xdr:colOff>
      <xdr:row>77</xdr:row>
      <xdr:rowOff>0</xdr:rowOff>
    </xdr:from>
    <xdr:to>
      <xdr:col>4</xdr:col>
      <xdr:colOff>1881695</xdr:colOff>
      <xdr:row>100</xdr:row>
      <xdr:rowOff>0</xdr:rowOff>
    </xdr:to>
    <xdr:pic>
      <xdr:nvPicPr>
        <xdr:cNvPr id="4" name="図 3"/>
        <xdr:cNvPicPr>
          <a:picLocks noChangeAspect="1"/>
        </xdr:cNvPicPr>
      </xdr:nvPicPr>
      <xdr:blipFill>
        <a:blip xmlns:r="http://schemas.openxmlformats.org/officeDocument/2006/relationships" r:embed="rId3"/>
        <a:stretch>
          <a:fillRect/>
        </a:stretch>
      </xdr:blipFill>
      <xdr:spPr>
        <a:xfrm>
          <a:off x="142875" y="14620875"/>
          <a:ext cx="5917493" cy="4819650"/>
        </a:xfrm>
        <a:prstGeom prst="rect">
          <a:avLst/>
        </a:prstGeom>
        <a:ln>
          <a:solidFill>
            <a:schemeClr val="tx1"/>
          </a:solid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
  <sheetViews>
    <sheetView tabSelected="1" zoomScaleNormal="100" workbookViewId="0"/>
  </sheetViews>
  <sheetFormatPr defaultRowHeight="18.75" x14ac:dyDescent="0.15"/>
  <cols>
    <col min="1" max="1" width="13.25" style="2" bestFit="1" customWidth="1"/>
    <col min="2" max="16384" width="9" style="2"/>
  </cols>
  <sheetData>
    <row r="1" spans="1:8" x14ac:dyDescent="0.15">
      <c r="A1" s="1" t="s">
        <v>223</v>
      </c>
      <c r="B1" s="1" t="s">
        <v>446</v>
      </c>
      <c r="C1" s="3"/>
      <c r="D1" s="3"/>
      <c r="E1" s="3"/>
      <c r="F1" s="3"/>
      <c r="G1" s="3"/>
      <c r="H1" s="3"/>
    </row>
    <row r="2" spans="1:8" x14ac:dyDescent="0.15">
      <c r="A2" s="3"/>
      <c r="B2" s="3"/>
      <c r="C2" s="3"/>
      <c r="D2" s="3"/>
      <c r="E2" s="3"/>
      <c r="F2" s="3"/>
      <c r="G2" s="3"/>
      <c r="H2" s="3"/>
    </row>
    <row r="3" spans="1:8" x14ac:dyDescent="0.15">
      <c r="A3" s="1" t="s">
        <v>296</v>
      </c>
      <c r="B3" s="3"/>
      <c r="C3" s="3"/>
      <c r="D3" s="3"/>
      <c r="E3" s="3"/>
      <c r="F3" s="3"/>
      <c r="G3" s="3"/>
      <c r="H3" s="1" t="s">
        <v>297</v>
      </c>
    </row>
  </sheetData>
  <sheetProtection sheet="1" objects="1" scenario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B4:R373"/>
  <sheetViews>
    <sheetView zoomScale="115" zoomScaleNormal="115" workbookViewId="0">
      <pane ySplit="4" topLeftCell="A5" activePane="bottomLeft" state="frozen"/>
      <selection pane="bottomLeft" activeCell="A5" sqref="A5"/>
    </sheetView>
  </sheetViews>
  <sheetFormatPr defaultRowHeight="16.5" x14ac:dyDescent="0.15"/>
  <cols>
    <col min="1" max="1" width="1.875" style="8" customWidth="1"/>
    <col min="2" max="2" width="34.875" style="8" customWidth="1"/>
    <col min="3" max="4" width="9" style="8"/>
    <col min="5" max="5" width="47.625" style="8" customWidth="1"/>
    <col min="6" max="6" width="15" style="8" bestFit="1" customWidth="1"/>
    <col min="7" max="7" width="10.125" style="8" customWidth="1"/>
    <col min="8" max="10" width="11.25" style="8" bestFit="1" customWidth="1"/>
    <col min="11" max="11" width="23.5" style="8" customWidth="1"/>
    <col min="12" max="13" width="9" style="8"/>
    <col min="14" max="16" width="11.25" style="8" bestFit="1" customWidth="1"/>
    <col min="17" max="17" width="23.5" style="8" customWidth="1"/>
    <col min="18" max="18" width="12.125" style="8" bestFit="1" customWidth="1"/>
    <col min="19" max="16384" width="9" style="8"/>
  </cols>
  <sheetData>
    <row r="4" spans="2:18" x14ac:dyDescent="0.15">
      <c r="B4" s="39" t="s">
        <v>230</v>
      </c>
      <c r="G4" s="39" t="s">
        <v>231</v>
      </c>
      <c r="M4" s="39" t="s">
        <v>232</v>
      </c>
    </row>
    <row r="5" spans="2:18" ht="33.75" thickBot="1" x14ac:dyDescent="0.2">
      <c r="B5" s="23" t="s">
        <v>62</v>
      </c>
      <c r="C5" s="23" t="s">
        <v>3</v>
      </c>
      <c r="D5" s="23" t="s">
        <v>4</v>
      </c>
      <c r="E5" s="12"/>
      <c r="F5" s="40"/>
      <c r="G5" s="37" t="s">
        <v>113</v>
      </c>
      <c r="H5" s="48" t="s">
        <v>16</v>
      </c>
      <c r="I5" s="23" t="s">
        <v>67</v>
      </c>
      <c r="J5" s="23" t="s">
        <v>72</v>
      </c>
      <c r="K5" s="42" t="s">
        <v>183</v>
      </c>
      <c r="M5" s="37" t="s">
        <v>113</v>
      </c>
      <c r="N5" s="41" t="s">
        <v>16</v>
      </c>
      <c r="O5" s="23" t="s">
        <v>67</v>
      </c>
      <c r="P5" s="23" t="s">
        <v>72</v>
      </c>
      <c r="Q5" s="42" t="s">
        <v>183</v>
      </c>
      <c r="R5" s="23" t="s">
        <v>202</v>
      </c>
    </row>
    <row r="6" spans="2:18" ht="18.75" thickBot="1" x14ac:dyDescent="0.2">
      <c r="B6" s="20" t="s">
        <v>266</v>
      </c>
      <c r="C6" s="43" t="s">
        <v>20</v>
      </c>
      <c r="D6" s="44" t="s">
        <v>20</v>
      </c>
      <c r="E6" s="45" t="s">
        <v>401</v>
      </c>
      <c r="G6" s="16" t="s">
        <v>2</v>
      </c>
      <c r="H6" s="22" t="s">
        <v>69</v>
      </c>
      <c r="I6" s="22" t="s">
        <v>70</v>
      </c>
      <c r="J6" s="22" t="s">
        <v>71</v>
      </c>
      <c r="K6" s="23">
        <v>5.4</v>
      </c>
      <c r="M6" s="16" t="s">
        <v>2</v>
      </c>
      <c r="N6" s="22" t="s">
        <v>69</v>
      </c>
      <c r="O6" s="22" t="s">
        <v>70</v>
      </c>
      <c r="P6" s="22" t="s">
        <v>71</v>
      </c>
      <c r="Q6" s="23">
        <v>5.4</v>
      </c>
      <c r="R6" s="23" t="s">
        <v>203</v>
      </c>
    </row>
    <row r="7" spans="2:18" ht="18.75" thickBot="1" x14ac:dyDescent="0.2">
      <c r="B7" s="20" t="s">
        <v>267</v>
      </c>
      <c r="C7" s="43" t="s">
        <v>76</v>
      </c>
      <c r="D7" s="43" t="s">
        <v>76</v>
      </c>
      <c r="E7" s="46" t="s">
        <v>442</v>
      </c>
      <c r="G7" s="47" t="s">
        <v>3</v>
      </c>
      <c r="H7" s="25" t="s">
        <v>179</v>
      </c>
      <c r="I7" s="25" t="s">
        <v>180</v>
      </c>
      <c r="J7" s="25" t="s">
        <v>181</v>
      </c>
      <c r="K7" s="25" t="s">
        <v>182</v>
      </c>
      <c r="M7" s="47" t="s">
        <v>3</v>
      </c>
      <c r="N7" s="25" t="s">
        <v>75</v>
      </c>
      <c r="O7" s="25" t="s">
        <v>199</v>
      </c>
      <c r="P7" s="25" t="s">
        <v>210</v>
      </c>
      <c r="Q7" s="25" t="s">
        <v>211</v>
      </c>
      <c r="R7" s="23" t="s">
        <v>274</v>
      </c>
    </row>
    <row r="8" spans="2:18" ht="17.25" thickBot="1" x14ac:dyDescent="0.2">
      <c r="B8" s="23" t="s">
        <v>82</v>
      </c>
      <c r="C8" s="43" t="s">
        <v>20</v>
      </c>
      <c r="D8" s="43" t="s">
        <v>20</v>
      </c>
      <c r="E8" s="45" t="s">
        <v>447</v>
      </c>
      <c r="G8" s="37" t="s">
        <v>4</v>
      </c>
      <c r="H8" s="48" t="s">
        <v>177</v>
      </c>
      <c r="I8" s="48" t="s">
        <v>178</v>
      </c>
      <c r="J8" s="48" t="s">
        <v>178</v>
      </c>
      <c r="K8" s="48" t="s">
        <v>178</v>
      </c>
      <c r="M8" s="37" t="s">
        <v>4</v>
      </c>
      <c r="N8" s="48" t="s">
        <v>200</v>
      </c>
      <c r="O8" s="48" t="s">
        <v>201</v>
      </c>
      <c r="P8" s="48" t="s">
        <v>201</v>
      </c>
      <c r="Q8" s="48" t="s">
        <v>201</v>
      </c>
      <c r="R8" s="48" t="s">
        <v>201</v>
      </c>
    </row>
    <row r="9" spans="2:18" ht="17.25" thickBot="1" x14ac:dyDescent="0.2">
      <c r="B9" s="12" t="s">
        <v>216</v>
      </c>
      <c r="C9" s="93" t="s">
        <v>20</v>
      </c>
      <c r="D9" s="93" t="s">
        <v>20</v>
      </c>
      <c r="E9" s="134" t="s">
        <v>218</v>
      </c>
      <c r="G9" s="49">
        <v>41640</v>
      </c>
      <c r="H9" s="103">
        <f>計算過程!B8</f>
        <v>0.1826874196840278</v>
      </c>
      <c r="I9" s="103">
        <f>計算過程!C8</f>
        <v>130.07164711586864</v>
      </c>
      <c r="J9" s="103">
        <f>計算過程!D8</f>
        <v>0</v>
      </c>
      <c r="K9" s="103">
        <f>計算過程!E8</f>
        <v>0</v>
      </c>
      <c r="M9" s="26"/>
      <c r="N9" s="50">
        <f>SUM(H9:H373)</f>
        <v>54.02616976621875</v>
      </c>
      <c r="O9" s="50">
        <f>SUM(I9:I373)</f>
        <v>27550.171491423607</v>
      </c>
      <c r="P9" s="50">
        <f>SUM(J9:J373)</f>
        <v>0</v>
      </c>
      <c r="Q9" s="50">
        <f>SUM(K9:K373)</f>
        <v>0</v>
      </c>
      <c r="R9" s="50">
        <f>N9*9.76+O9+P9+Q9</f>
        <v>28077.466908341903</v>
      </c>
    </row>
    <row r="10" spans="2:18" ht="17.25" thickBot="1" x14ac:dyDescent="0.2">
      <c r="B10" s="28" t="s">
        <v>321</v>
      </c>
      <c r="C10" s="177" t="s">
        <v>440</v>
      </c>
      <c r="D10" s="140" t="s">
        <v>322</v>
      </c>
      <c r="E10" s="135">
        <v>120.08</v>
      </c>
      <c r="G10" s="49">
        <v>41641</v>
      </c>
      <c r="H10" s="103">
        <f>計算過程!B9</f>
        <v>0.16781664000694446</v>
      </c>
      <c r="I10" s="103">
        <f>計算過程!C9</f>
        <v>97.482829025048986</v>
      </c>
      <c r="J10" s="103">
        <f>計算過程!D9</f>
        <v>0</v>
      </c>
      <c r="K10" s="103">
        <f>計算過程!E9</f>
        <v>0</v>
      </c>
    </row>
    <row r="11" spans="2:18" x14ac:dyDescent="0.15">
      <c r="G11" s="49">
        <v>41642</v>
      </c>
      <c r="H11" s="103">
        <f>計算過程!B10</f>
        <v>0.15732282323611113</v>
      </c>
      <c r="I11" s="103">
        <f>計算過程!C10</f>
        <v>80.023567467832535</v>
      </c>
      <c r="J11" s="103">
        <f>計算過程!D10</f>
        <v>0</v>
      </c>
      <c r="K11" s="103">
        <f>計算過程!E10</f>
        <v>0</v>
      </c>
    </row>
    <row r="12" spans="2:18" ht="17.25" thickBot="1" x14ac:dyDescent="0.2">
      <c r="B12" s="51" t="s">
        <v>320</v>
      </c>
      <c r="G12" s="49">
        <v>41643</v>
      </c>
      <c r="H12" s="103">
        <f>計算過程!B11</f>
        <v>0.1654706347986111</v>
      </c>
      <c r="I12" s="103">
        <f>計算過程!C11</f>
        <v>96.826476977881043</v>
      </c>
      <c r="J12" s="103">
        <f>計算過程!D11</f>
        <v>0</v>
      </c>
      <c r="K12" s="103">
        <f>計算過程!E11</f>
        <v>0</v>
      </c>
    </row>
    <row r="13" spans="2:18" ht="17.25" thickBot="1" x14ac:dyDescent="0.2">
      <c r="B13" s="28" t="s">
        <v>311</v>
      </c>
      <c r="C13" s="111" t="s">
        <v>20</v>
      </c>
      <c r="D13" s="112" t="s">
        <v>20</v>
      </c>
      <c r="E13" s="45" t="s">
        <v>304</v>
      </c>
      <c r="G13" s="49">
        <v>41644</v>
      </c>
      <c r="H13" s="103">
        <f>計算過程!B12</f>
        <v>0.16657265953819445</v>
      </c>
      <c r="I13" s="103">
        <f>計算過程!C12</f>
        <v>97.133755159988539</v>
      </c>
      <c r="J13" s="103">
        <f>計算過程!D12</f>
        <v>0</v>
      </c>
      <c r="K13" s="103">
        <f>計算過程!E12</f>
        <v>0</v>
      </c>
    </row>
    <row r="14" spans="2:18" ht="17.25" thickBot="1" x14ac:dyDescent="0.2">
      <c r="B14" s="14" t="s">
        <v>310</v>
      </c>
      <c r="C14" s="176" t="s">
        <v>441</v>
      </c>
      <c r="D14" s="44" t="s">
        <v>20</v>
      </c>
      <c r="E14" s="115">
        <v>0.92</v>
      </c>
      <c r="G14" s="49">
        <v>41645</v>
      </c>
      <c r="H14" s="103">
        <f>計算過程!B13</f>
        <v>0.16663990172569446</v>
      </c>
      <c r="I14" s="103">
        <f>計算過程!C13</f>
        <v>97.152563788026342</v>
      </c>
      <c r="J14" s="103">
        <f>計算過程!D13</f>
        <v>0</v>
      </c>
      <c r="K14" s="103">
        <f>計算過程!E13</f>
        <v>0</v>
      </c>
    </row>
    <row r="15" spans="2:18" ht="17.25" thickBot="1" x14ac:dyDescent="0.2">
      <c r="B15" s="28" t="s">
        <v>308</v>
      </c>
      <c r="C15" s="176" t="s">
        <v>27</v>
      </c>
      <c r="D15" s="114" t="s">
        <v>20</v>
      </c>
      <c r="E15" s="122">
        <v>0.92</v>
      </c>
      <c r="G15" s="49">
        <v>41646</v>
      </c>
      <c r="H15" s="103">
        <f>計算過程!B14</f>
        <v>0.17724398954861109</v>
      </c>
      <c r="I15" s="103">
        <f>計算過程!C14</f>
        <v>114.37198994804135</v>
      </c>
      <c r="J15" s="103">
        <f>計算過程!D14</f>
        <v>0</v>
      </c>
      <c r="K15" s="103">
        <f>計算過程!E14</f>
        <v>0</v>
      </c>
    </row>
    <row r="16" spans="2:18" x14ac:dyDescent="0.15">
      <c r="E16" s="9"/>
      <c r="G16" s="49">
        <v>41647</v>
      </c>
      <c r="H16" s="103">
        <f>計算過程!B15</f>
        <v>9.8761531407407413E-2</v>
      </c>
      <c r="I16" s="103">
        <f>計算過程!C15</f>
        <v>40.529733124922188</v>
      </c>
      <c r="J16" s="103">
        <f>計算過程!D15</f>
        <v>0</v>
      </c>
      <c r="K16" s="103">
        <f>計算過程!E15</f>
        <v>0</v>
      </c>
    </row>
    <row r="17" spans="2:11" ht="17.25" thickBot="1" x14ac:dyDescent="0.2">
      <c r="B17" s="51" t="s">
        <v>300</v>
      </c>
      <c r="E17" s="9"/>
      <c r="G17" s="49">
        <v>41648</v>
      </c>
      <c r="H17" s="103">
        <f>計算過程!B16</f>
        <v>0.16613558531944445</v>
      </c>
      <c r="I17" s="103">
        <f>計算過程!C16</f>
        <v>97.011666062367169</v>
      </c>
      <c r="J17" s="103">
        <f>計算過程!D16</f>
        <v>0</v>
      </c>
      <c r="K17" s="103">
        <f>計算過程!E16</f>
        <v>0</v>
      </c>
    </row>
    <row r="18" spans="2:11" ht="17.25" thickBot="1" x14ac:dyDescent="0.2">
      <c r="B18" s="28" t="s">
        <v>311</v>
      </c>
      <c r="C18" s="110" t="s">
        <v>20</v>
      </c>
      <c r="D18" s="112" t="s">
        <v>20</v>
      </c>
      <c r="E18" s="45" t="s">
        <v>305</v>
      </c>
      <c r="G18" s="49">
        <v>41649</v>
      </c>
      <c r="H18" s="103">
        <f>計算過程!B17</f>
        <v>0.15787570344444443</v>
      </c>
      <c r="I18" s="103">
        <f>計算過程!C17</f>
        <v>80.157389978590075</v>
      </c>
      <c r="J18" s="103">
        <f>計算過程!D17</f>
        <v>0</v>
      </c>
      <c r="K18" s="103">
        <f>計算過程!E17</f>
        <v>0</v>
      </c>
    </row>
    <row r="19" spans="2:11" ht="17.25" thickBot="1" x14ac:dyDescent="0.2">
      <c r="B19" s="28" t="s">
        <v>309</v>
      </c>
      <c r="C19" s="176" t="s">
        <v>441</v>
      </c>
      <c r="D19" s="44" t="s">
        <v>20</v>
      </c>
      <c r="E19" s="122">
        <v>0.86599999999999999</v>
      </c>
      <c r="G19" s="49">
        <v>41650</v>
      </c>
      <c r="H19" s="103">
        <f>計算過程!B18</f>
        <v>0.1731683506111111</v>
      </c>
      <c r="I19" s="103">
        <f>計算過程!C18</f>
        <v>113.14190493510985</v>
      </c>
      <c r="J19" s="103">
        <f>計算過程!D18</f>
        <v>0</v>
      </c>
      <c r="K19" s="103">
        <f>計算過程!E18</f>
        <v>0</v>
      </c>
    </row>
    <row r="20" spans="2:11" ht="17.25" thickBot="1" x14ac:dyDescent="0.2">
      <c r="B20" s="28" t="s">
        <v>308</v>
      </c>
      <c r="C20" s="176" t="s">
        <v>27</v>
      </c>
      <c r="D20" s="44" t="s">
        <v>20</v>
      </c>
      <c r="E20" s="122">
        <v>0.9</v>
      </c>
      <c r="G20" s="49">
        <v>41651</v>
      </c>
      <c r="H20" s="103">
        <f>計算過程!B19</f>
        <v>0.16083435969444446</v>
      </c>
      <c r="I20" s="103">
        <f>計算過程!C19</f>
        <v>80.880348323616317</v>
      </c>
      <c r="J20" s="103">
        <f>計算過程!D19</f>
        <v>0</v>
      </c>
      <c r="K20" s="103">
        <f>計算過程!E19</f>
        <v>0</v>
      </c>
    </row>
    <row r="21" spans="2:11" x14ac:dyDescent="0.15">
      <c r="E21" s="9"/>
      <c r="G21" s="49">
        <v>41652</v>
      </c>
      <c r="H21" s="103">
        <f>計算過程!B20</f>
        <v>0.16200392646527778</v>
      </c>
      <c r="I21" s="103">
        <f>計算過程!C20</f>
        <v>95.871673686268082</v>
      </c>
      <c r="J21" s="103">
        <f>計算過程!D20</f>
        <v>0</v>
      </c>
      <c r="K21" s="103">
        <f>計算過程!E20</f>
        <v>0</v>
      </c>
    </row>
    <row r="22" spans="2:11" ht="19.5" customHeight="1" thickBot="1" x14ac:dyDescent="0.2">
      <c r="B22" s="51" t="s">
        <v>268</v>
      </c>
      <c r="E22" s="9"/>
      <c r="G22" s="49">
        <v>41653</v>
      </c>
      <c r="H22" s="103">
        <f>計算過程!B21</f>
        <v>0.17319451559027779</v>
      </c>
      <c r="I22" s="103">
        <f>計算過程!C21</f>
        <v>113.09410110189918</v>
      </c>
      <c r="J22" s="103">
        <f>計算過程!D21</f>
        <v>0</v>
      </c>
      <c r="K22" s="103">
        <f>計算過程!E21</f>
        <v>0</v>
      </c>
    </row>
    <row r="23" spans="2:11" ht="17.25" thickBot="1" x14ac:dyDescent="0.2">
      <c r="B23" s="28" t="s">
        <v>311</v>
      </c>
      <c r="C23" s="111" t="s">
        <v>20</v>
      </c>
      <c r="D23" s="112" t="s">
        <v>20</v>
      </c>
      <c r="E23" s="45" t="s">
        <v>436</v>
      </c>
      <c r="G23" s="49">
        <v>41654</v>
      </c>
      <c r="H23" s="103">
        <f>計算過程!B22</f>
        <v>0.18198137671527778</v>
      </c>
      <c r="I23" s="103">
        <f>計算過程!C22</f>
        <v>129.82298972576308</v>
      </c>
      <c r="J23" s="103">
        <f>計算過程!D22</f>
        <v>0</v>
      </c>
      <c r="K23" s="103">
        <f>計算過程!E22</f>
        <v>0</v>
      </c>
    </row>
    <row r="24" spans="2:11" ht="17.25" thickBot="1" x14ac:dyDescent="0.2">
      <c r="B24" s="28" t="s">
        <v>438</v>
      </c>
      <c r="C24" s="176" t="s">
        <v>27</v>
      </c>
      <c r="D24" s="112" t="s">
        <v>20</v>
      </c>
      <c r="E24" s="121">
        <v>3.6</v>
      </c>
      <c r="G24" s="49">
        <v>41655</v>
      </c>
      <c r="H24" s="103">
        <f>計算過程!B23</f>
        <v>0.16894107880902778</v>
      </c>
      <c r="I24" s="103">
        <f>計算過程!C23</f>
        <v>97.800398686903094</v>
      </c>
      <c r="J24" s="103">
        <f>計算過程!D23</f>
        <v>0</v>
      </c>
      <c r="K24" s="103">
        <f>計算過程!E23</f>
        <v>0</v>
      </c>
    </row>
    <row r="25" spans="2:11" ht="17.25" thickBot="1" x14ac:dyDescent="0.2">
      <c r="B25" s="66" t="s">
        <v>439</v>
      </c>
      <c r="C25" s="66" t="s">
        <v>220</v>
      </c>
      <c r="D25" s="94" t="s">
        <v>20</v>
      </c>
      <c r="E25" s="120">
        <v>4</v>
      </c>
      <c r="G25" s="49">
        <v>41656</v>
      </c>
      <c r="H25" s="103">
        <f>計算過程!B24</f>
        <v>0.15538774250694443</v>
      </c>
      <c r="I25" s="103">
        <f>計算過程!C24</f>
        <v>79.558304671279387</v>
      </c>
      <c r="J25" s="103">
        <f>計算過程!D24</f>
        <v>0</v>
      </c>
      <c r="K25" s="103">
        <f>計算過程!E24</f>
        <v>0</v>
      </c>
    </row>
    <row r="26" spans="2:11" x14ac:dyDescent="0.15">
      <c r="G26" s="49">
        <v>41657</v>
      </c>
      <c r="H26" s="103">
        <f>計算過程!B25</f>
        <v>0.15771536917361112</v>
      </c>
      <c r="I26" s="103">
        <f>計算過程!C25</f>
        <v>94.714731967998802</v>
      </c>
      <c r="J26" s="103">
        <f>計算過程!D25</f>
        <v>0</v>
      </c>
      <c r="K26" s="103">
        <f>計算過程!E25</f>
        <v>0</v>
      </c>
    </row>
    <row r="27" spans="2:11" x14ac:dyDescent="0.15">
      <c r="B27" s="51" t="s">
        <v>196</v>
      </c>
      <c r="G27" s="49">
        <v>41658</v>
      </c>
      <c r="H27" s="103">
        <f>計算過程!B26</f>
        <v>0.16268755537152776</v>
      </c>
      <c r="I27" s="103">
        <f>計算過程!C26</f>
        <v>96.05855470052515</v>
      </c>
      <c r="J27" s="103">
        <f>計算過程!D26</f>
        <v>0</v>
      </c>
      <c r="K27" s="103">
        <f>計算過程!E26</f>
        <v>0</v>
      </c>
    </row>
    <row r="28" spans="2:11" x14ac:dyDescent="0.15">
      <c r="B28" s="51" t="s">
        <v>197</v>
      </c>
      <c r="G28" s="49">
        <v>41659</v>
      </c>
      <c r="H28" s="103">
        <f>計算過程!B27</f>
        <v>0.16801463089236113</v>
      </c>
      <c r="I28" s="103">
        <f>計算過程!C27</f>
        <v>97.538605492321622</v>
      </c>
      <c r="J28" s="103">
        <f>計算過程!D27</f>
        <v>0</v>
      </c>
      <c r="K28" s="103">
        <f>計算過程!E27</f>
        <v>0</v>
      </c>
    </row>
    <row r="29" spans="2:11" x14ac:dyDescent="0.15">
      <c r="B29" s="51" t="s">
        <v>198</v>
      </c>
      <c r="G29" s="49">
        <v>41660</v>
      </c>
      <c r="H29" s="103">
        <f>計算過程!B28</f>
        <v>0.17287698303819446</v>
      </c>
      <c r="I29" s="103">
        <f>計算過程!C28</f>
        <v>112.9950810414341</v>
      </c>
      <c r="J29" s="103">
        <f>計算過程!D28</f>
        <v>0</v>
      </c>
      <c r="K29" s="103">
        <f>計算過程!E28</f>
        <v>0</v>
      </c>
    </row>
    <row r="30" spans="2:11" x14ac:dyDescent="0.15">
      <c r="B30" s="51" t="s">
        <v>221</v>
      </c>
      <c r="G30" s="49">
        <v>41661</v>
      </c>
      <c r="H30" s="103">
        <f>計算過程!B29</f>
        <v>9.8805327703703705E-2</v>
      </c>
      <c r="I30" s="103">
        <f>計算過程!C29</f>
        <v>40.534781974657221</v>
      </c>
      <c r="J30" s="103">
        <f>計算過程!D29</f>
        <v>0</v>
      </c>
      <c r="K30" s="103">
        <f>計算過程!E29</f>
        <v>0</v>
      </c>
    </row>
    <row r="31" spans="2:11" x14ac:dyDescent="0.15">
      <c r="B31" s="51" t="s">
        <v>444</v>
      </c>
      <c r="G31" s="53">
        <v>41662</v>
      </c>
      <c r="H31" s="103">
        <f>計算過程!B30</f>
        <v>0.1642453327152778</v>
      </c>
      <c r="I31" s="103">
        <f>計算過程!C30</f>
        <v>96.486967052196889</v>
      </c>
      <c r="J31" s="103">
        <f>計算過程!D30</f>
        <v>0</v>
      </c>
      <c r="K31" s="103">
        <f>計算過程!E30</f>
        <v>0</v>
      </c>
    </row>
    <row r="32" spans="2:11" x14ac:dyDescent="0.15">
      <c r="B32" s="51" t="s">
        <v>445</v>
      </c>
      <c r="G32" s="53">
        <v>41663</v>
      </c>
      <c r="H32" s="103">
        <f>計算過程!B31</f>
        <v>0.16058406932986111</v>
      </c>
      <c r="I32" s="103">
        <f>計算過程!C31</f>
        <v>80.818739447939805</v>
      </c>
      <c r="J32" s="103">
        <f>計算過程!D31</f>
        <v>0</v>
      </c>
      <c r="K32" s="103">
        <f>計算過程!E31</f>
        <v>0</v>
      </c>
    </row>
    <row r="33" spans="2:11" x14ac:dyDescent="0.15">
      <c r="B33" s="51" t="s">
        <v>209</v>
      </c>
      <c r="G33" s="53">
        <v>41664</v>
      </c>
      <c r="H33" s="103">
        <f>計算過程!B32</f>
        <v>0.17642586102777777</v>
      </c>
      <c r="I33" s="103">
        <f>計算過程!C32</f>
        <v>114.16801540273983</v>
      </c>
      <c r="J33" s="103">
        <f>計算過程!D32</f>
        <v>0</v>
      </c>
      <c r="K33" s="103">
        <f>計算過程!E32</f>
        <v>0</v>
      </c>
    </row>
    <row r="34" spans="2:11" x14ac:dyDescent="0.15">
      <c r="B34" s="51" t="s">
        <v>293</v>
      </c>
      <c r="G34" s="53">
        <v>41665</v>
      </c>
      <c r="H34" s="103">
        <f>計算過程!B33</f>
        <v>0.15923922557986112</v>
      </c>
      <c r="I34" s="103">
        <f>計算過程!C33</f>
        <v>80.489134654122637</v>
      </c>
      <c r="J34" s="103">
        <f>計算過程!D33</f>
        <v>0</v>
      </c>
      <c r="K34" s="103">
        <f>計算過程!E33</f>
        <v>0</v>
      </c>
    </row>
    <row r="35" spans="2:11" x14ac:dyDescent="0.15">
      <c r="D35" s="52"/>
      <c r="G35" s="53">
        <v>41666</v>
      </c>
      <c r="H35" s="103">
        <f>計算過程!B34</f>
        <v>0.16242979365277779</v>
      </c>
      <c r="I35" s="103">
        <f>計算過程!C34</f>
        <v>95.988011019381887</v>
      </c>
      <c r="J35" s="103">
        <f>計算過程!D34</f>
        <v>0</v>
      </c>
      <c r="K35" s="103">
        <f>計算過程!E34</f>
        <v>0</v>
      </c>
    </row>
    <row r="36" spans="2:11" x14ac:dyDescent="0.15">
      <c r="C36" s="52" t="s">
        <v>222</v>
      </c>
      <c r="G36" s="53">
        <v>41667</v>
      </c>
      <c r="H36" s="103">
        <f>計算過程!B35</f>
        <v>0.16896199345486113</v>
      </c>
      <c r="I36" s="103">
        <f>計算過程!C35</f>
        <v>111.7880340018103</v>
      </c>
      <c r="J36" s="103">
        <f>計算過程!D35</f>
        <v>0</v>
      </c>
      <c r="K36" s="103">
        <f>計算過程!E35</f>
        <v>0</v>
      </c>
    </row>
    <row r="37" spans="2:11" x14ac:dyDescent="0.15">
      <c r="G37" s="53">
        <v>41668</v>
      </c>
      <c r="H37" s="103">
        <f>計算過程!B36</f>
        <v>0.17910864103819446</v>
      </c>
      <c r="I37" s="103">
        <f>計算過程!C36</f>
        <v>128.8210420871761</v>
      </c>
      <c r="J37" s="103">
        <f>計算過程!D36</f>
        <v>0</v>
      </c>
      <c r="K37" s="103">
        <f>計算過程!E36</f>
        <v>0</v>
      </c>
    </row>
    <row r="38" spans="2:11" x14ac:dyDescent="0.15">
      <c r="G38" s="53">
        <v>41669</v>
      </c>
      <c r="H38" s="103">
        <f>計算過程!B37</f>
        <v>0.16771577672569446</v>
      </c>
      <c r="I38" s="103">
        <f>計算過程!C37</f>
        <v>97.454437707409099</v>
      </c>
      <c r="J38" s="103">
        <f>計算過程!D37</f>
        <v>0</v>
      </c>
      <c r="K38" s="103">
        <f>計算過程!E37</f>
        <v>0</v>
      </c>
    </row>
    <row r="39" spans="2:11" x14ac:dyDescent="0.15">
      <c r="G39" s="53">
        <v>41670</v>
      </c>
      <c r="H39" s="103">
        <f>計算過程!B38</f>
        <v>0.16207086880902777</v>
      </c>
      <c r="I39" s="103">
        <f>計算過程!C38</f>
        <v>81.185948096296713</v>
      </c>
      <c r="J39" s="103">
        <f>計算過程!D38</f>
        <v>0</v>
      </c>
      <c r="K39" s="103">
        <f>計算過程!E38</f>
        <v>0</v>
      </c>
    </row>
    <row r="40" spans="2:11" x14ac:dyDescent="0.15">
      <c r="G40" s="53">
        <v>41671</v>
      </c>
      <c r="H40" s="103">
        <f>計算過程!B39</f>
        <v>0.16968821422569444</v>
      </c>
      <c r="I40" s="103">
        <f>計算過程!C39</f>
        <v>98.01248932446876</v>
      </c>
      <c r="J40" s="103">
        <f>計算過程!D39</f>
        <v>0</v>
      </c>
      <c r="K40" s="103">
        <f>計算過程!E39</f>
        <v>0</v>
      </c>
    </row>
    <row r="41" spans="2:11" x14ac:dyDescent="0.15">
      <c r="G41" s="53">
        <v>41672</v>
      </c>
      <c r="H41" s="103">
        <f>計算過程!B40</f>
        <v>0.17072299677777777</v>
      </c>
      <c r="I41" s="103">
        <f>計算過程!C40</f>
        <v>98.30767205899167</v>
      </c>
      <c r="J41" s="103">
        <f>計算過程!D40</f>
        <v>0</v>
      </c>
      <c r="K41" s="103">
        <f>計算過程!E40</f>
        <v>0</v>
      </c>
    </row>
    <row r="42" spans="2:11" x14ac:dyDescent="0.15">
      <c r="G42" s="53">
        <v>41673</v>
      </c>
      <c r="H42" s="103">
        <f>計算過程!B41</f>
        <v>0.16996839000694447</v>
      </c>
      <c r="I42" s="103">
        <f>計算過程!C41</f>
        <v>98.092247172708483</v>
      </c>
      <c r="J42" s="103">
        <f>計算過程!D41</f>
        <v>0</v>
      </c>
      <c r="K42" s="103">
        <f>計算過程!E41</f>
        <v>0</v>
      </c>
    </row>
    <row r="43" spans="2:11" x14ac:dyDescent="0.15">
      <c r="G43" s="53">
        <v>41674</v>
      </c>
      <c r="H43" s="103">
        <f>計算過程!B42</f>
        <v>0.17380716663194445</v>
      </c>
      <c r="I43" s="103">
        <f>計算過程!C42</f>
        <v>113.28563314805152</v>
      </c>
      <c r="J43" s="103">
        <f>計算過程!D42</f>
        <v>0</v>
      </c>
      <c r="K43" s="103">
        <f>計算過程!E42</f>
        <v>0</v>
      </c>
    </row>
    <row r="44" spans="2:11" x14ac:dyDescent="0.15">
      <c r="G44" s="53">
        <v>41675</v>
      </c>
      <c r="H44" s="103">
        <f>計算過程!B43</f>
        <v>0.1008717165925926</v>
      </c>
      <c r="I44" s="103">
        <f>計算過程!C43</f>
        <v>40.775123285734459</v>
      </c>
      <c r="J44" s="103">
        <f>計算過程!D43</f>
        <v>0</v>
      </c>
      <c r="K44" s="103">
        <f>計算過程!E43</f>
        <v>0</v>
      </c>
    </row>
    <row r="45" spans="2:11" x14ac:dyDescent="0.15">
      <c r="G45" s="53">
        <v>41676</v>
      </c>
      <c r="H45" s="103">
        <f>計算過程!B44</f>
        <v>0.16785026110069448</v>
      </c>
      <c r="I45" s="103">
        <f>計算過程!C44</f>
        <v>97.49229626233867</v>
      </c>
      <c r="J45" s="103">
        <f>計算過程!D44</f>
        <v>0</v>
      </c>
      <c r="K45" s="103">
        <f>計算過程!E44</f>
        <v>0</v>
      </c>
    </row>
    <row r="46" spans="2:11" x14ac:dyDescent="0.15">
      <c r="G46" s="53">
        <v>41677</v>
      </c>
      <c r="H46" s="103">
        <f>計算過程!B45</f>
        <v>0.15683344953819445</v>
      </c>
      <c r="I46" s="103">
        <f>計算過程!C45</f>
        <v>79.905447903021638</v>
      </c>
      <c r="J46" s="103">
        <f>計算過程!D45</f>
        <v>0</v>
      </c>
      <c r="K46" s="103">
        <f>計算過程!E45</f>
        <v>0</v>
      </c>
    </row>
    <row r="47" spans="2:11" x14ac:dyDescent="0.15">
      <c r="G47" s="53">
        <v>41678</v>
      </c>
      <c r="H47" s="103">
        <f>計算過程!B46</f>
        <v>0.16884617222569445</v>
      </c>
      <c r="I47" s="103">
        <f>計算過程!C46</f>
        <v>111.8080146903232</v>
      </c>
      <c r="J47" s="103">
        <f>計算過程!D46</f>
        <v>0</v>
      </c>
      <c r="K47" s="103">
        <f>計算過程!E46</f>
        <v>0</v>
      </c>
    </row>
    <row r="48" spans="2:11" x14ac:dyDescent="0.15">
      <c r="G48" s="53">
        <v>41679</v>
      </c>
      <c r="H48" s="103">
        <f>計算過程!B47</f>
        <v>0.15644120344444445</v>
      </c>
      <c r="I48" s="103">
        <f>計算過程!C47</f>
        <v>79.810995737509671</v>
      </c>
      <c r="J48" s="103">
        <f>計算過程!D47</f>
        <v>0</v>
      </c>
      <c r="K48" s="103">
        <f>計算過程!E47</f>
        <v>0</v>
      </c>
    </row>
    <row r="49" spans="2:11" x14ac:dyDescent="0.15">
      <c r="G49" s="53">
        <v>41680</v>
      </c>
      <c r="H49" s="103">
        <f>計算過程!B48</f>
        <v>0.16070017516319446</v>
      </c>
      <c r="I49" s="103">
        <f>計算過程!C48</f>
        <v>95.517159583541201</v>
      </c>
      <c r="J49" s="103">
        <f>計算過程!D48</f>
        <v>0</v>
      </c>
      <c r="K49" s="103">
        <f>計算過程!E48</f>
        <v>0</v>
      </c>
    </row>
    <row r="50" spans="2:11" x14ac:dyDescent="0.15">
      <c r="G50" s="53">
        <v>41681</v>
      </c>
      <c r="H50" s="103">
        <f>計算過程!B49</f>
        <v>0.16864446090277779</v>
      </c>
      <c r="I50" s="103">
        <f>計算過程!C49</f>
        <v>111.69124013786688</v>
      </c>
      <c r="J50" s="103">
        <f>計算過程!D49</f>
        <v>0</v>
      </c>
      <c r="K50" s="103">
        <f>計算過程!E49</f>
        <v>0</v>
      </c>
    </row>
    <row r="51" spans="2:11" x14ac:dyDescent="0.15">
      <c r="G51" s="53">
        <v>41682</v>
      </c>
      <c r="H51" s="103">
        <f>計算過程!B50</f>
        <v>0.17650860978819441</v>
      </c>
      <c r="I51" s="103">
        <f>計算過程!C50</f>
        <v>127.92751468398373</v>
      </c>
      <c r="J51" s="103">
        <f>計算過程!D50</f>
        <v>0</v>
      </c>
      <c r="K51" s="103">
        <f>計算過程!E50</f>
        <v>0</v>
      </c>
    </row>
    <row r="52" spans="2:11" x14ac:dyDescent="0.15">
      <c r="G52" s="53">
        <v>41683</v>
      </c>
      <c r="H52" s="103">
        <f>計算過程!B51</f>
        <v>0.16735715172569446</v>
      </c>
      <c r="I52" s="103">
        <f>計算過程!C51</f>
        <v>97.353616894147493</v>
      </c>
      <c r="J52" s="103">
        <f>計算過程!D51</f>
        <v>0</v>
      </c>
      <c r="K52" s="103">
        <f>計算過程!E51</f>
        <v>0</v>
      </c>
    </row>
    <row r="53" spans="2:11" x14ac:dyDescent="0.15">
      <c r="G53" s="53">
        <v>41684</v>
      </c>
      <c r="H53" s="103">
        <f>計算過程!B52</f>
        <v>0.16127143391319446</v>
      </c>
      <c r="I53" s="103">
        <f>計算過程!C52</f>
        <v>80.988135097670948</v>
      </c>
      <c r="J53" s="103">
        <f>計算過程!D52</f>
        <v>0</v>
      </c>
      <c r="K53" s="103">
        <f>計算過程!E52</f>
        <v>0</v>
      </c>
    </row>
    <row r="54" spans="2:11" x14ac:dyDescent="0.15">
      <c r="B54" s="39" t="s">
        <v>291</v>
      </c>
      <c r="G54" s="53">
        <v>41685</v>
      </c>
      <c r="H54" s="103">
        <f>計算過程!B53</f>
        <v>0.16762985615277776</v>
      </c>
      <c r="I54" s="103">
        <f>計算過程!C53</f>
        <v>97.430264800900687</v>
      </c>
      <c r="J54" s="103">
        <f>計算過程!D53</f>
        <v>0</v>
      </c>
      <c r="K54" s="103">
        <f>計算過程!E53</f>
        <v>0</v>
      </c>
    </row>
    <row r="55" spans="2:11" x14ac:dyDescent="0.15">
      <c r="G55" s="53">
        <v>41686</v>
      </c>
      <c r="H55" s="103">
        <f>計算過程!B54</f>
        <v>0.16731605927777779</v>
      </c>
      <c r="I55" s="103">
        <f>計算過程!C54</f>
        <v>97.342077060250148</v>
      </c>
      <c r="J55" s="103">
        <f>計算過程!D54</f>
        <v>0</v>
      </c>
      <c r="K55" s="103">
        <f>計算過程!E54</f>
        <v>0</v>
      </c>
    </row>
    <row r="56" spans="2:11" x14ac:dyDescent="0.15">
      <c r="G56" s="53">
        <v>41687</v>
      </c>
      <c r="H56" s="103">
        <f>計算過程!B55</f>
        <v>0.16552666995486112</v>
      </c>
      <c r="I56" s="103">
        <f>計算過程!C55</f>
        <v>96.842057112451357</v>
      </c>
      <c r="J56" s="103">
        <f>計算過程!D55</f>
        <v>0</v>
      </c>
      <c r="K56" s="103">
        <f>計算過程!E55</f>
        <v>0</v>
      </c>
    </row>
    <row r="57" spans="2:11" x14ac:dyDescent="0.15">
      <c r="G57" s="53">
        <v>41688</v>
      </c>
      <c r="H57" s="103">
        <f>計算過程!B56</f>
        <v>0.17626150647569444</v>
      </c>
      <c r="I57" s="103">
        <f>計算過程!C56</f>
        <v>114.05935209496558</v>
      </c>
      <c r="J57" s="103">
        <f>計算過程!D56</f>
        <v>0</v>
      </c>
      <c r="K57" s="103">
        <f>計算過程!E56</f>
        <v>0</v>
      </c>
    </row>
    <row r="58" spans="2:11" x14ac:dyDescent="0.15">
      <c r="G58" s="53">
        <v>41689</v>
      </c>
      <c r="H58" s="103">
        <f>計算過程!B57</f>
        <v>0.10313319807407408</v>
      </c>
      <c r="I58" s="103">
        <f>計算過程!C57</f>
        <v>41.043045460903322</v>
      </c>
      <c r="J58" s="103">
        <f>計算過程!D57</f>
        <v>0</v>
      </c>
      <c r="K58" s="103">
        <f>計算過程!E57</f>
        <v>0</v>
      </c>
    </row>
    <row r="59" spans="2:11" x14ac:dyDescent="0.15">
      <c r="G59" s="53">
        <v>41690</v>
      </c>
      <c r="H59" s="103">
        <f>計算過程!B58</f>
        <v>0.17090230927777778</v>
      </c>
      <c r="I59" s="103">
        <f>計算過程!C58</f>
        <v>98.358993497718259</v>
      </c>
      <c r="J59" s="103">
        <f>計算過程!D58</f>
        <v>0</v>
      </c>
      <c r="K59" s="103">
        <f>計算過程!E58</f>
        <v>0</v>
      </c>
    </row>
    <row r="60" spans="2:11" x14ac:dyDescent="0.15">
      <c r="G60" s="53">
        <v>41691</v>
      </c>
      <c r="H60" s="103">
        <f>計算過程!B59</f>
        <v>0.16118924901736109</v>
      </c>
      <c r="I60" s="103">
        <f>計算過程!C59</f>
        <v>80.967847940072588</v>
      </c>
      <c r="J60" s="103">
        <f>計算過程!D59</f>
        <v>0</v>
      </c>
      <c r="K60" s="103">
        <f>計算過程!E59</f>
        <v>0</v>
      </c>
    </row>
    <row r="61" spans="2:11" x14ac:dyDescent="0.15">
      <c r="G61" s="53">
        <v>41692</v>
      </c>
      <c r="H61" s="103">
        <f>計算過程!B60</f>
        <v>0.17246977899652777</v>
      </c>
      <c r="I61" s="103">
        <f>計算過程!C60</f>
        <v>112.92420727998636</v>
      </c>
      <c r="J61" s="103">
        <f>計算過程!D60</f>
        <v>0</v>
      </c>
      <c r="K61" s="103">
        <f>計算過程!E60</f>
        <v>0</v>
      </c>
    </row>
    <row r="62" spans="2:11" x14ac:dyDescent="0.15">
      <c r="G62" s="53">
        <v>41693</v>
      </c>
      <c r="H62" s="103">
        <f>計算過程!B61</f>
        <v>0.15508515266319445</v>
      </c>
      <c r="I62" s="103">
        <f>計算過程!C61</f>
        <v>79.485986077219906</v>
      </c>
      <c r="J62" s="103">
        <f>計算過程!D61</f>
        <v>0</v>
      </c>
      <c r="K62" s="103">
        <f>計算過程!E61</f>
        <v>0</v>
      </c>
    </row>
    <row r="63" spans="2:11" x14ac:dyDescent="0.15">
      <c r="G63" s="53">
        <v>41694</v>
      </c>
      <c r="H63" s="103">
        <f>計算過程!B62</f>
        <v>0.15630701891319446</v>
      </c>
      <c r="I63" s="103">
        <f>計算過程!C62</f>
        <v>94.340490163611193</v>
      </c>
      <c r="J63" s="103">
        <f>計算過程!D62</f>
        <v>0</v>
      </c>
      <c r="K63" s="103">
        <f>計算過程!E62</f>
        <v>0</v>
      </c>
    </row>
    <row r="64" spans="2:11" x14ac:dyDescent="0.15">
      <c r="G64" s="53">
        <v>41695</v>
      </c>
      <c r="H64" s="103">
        <f>計算過程!B63</f>
        <v>0.16376566663194445</v>
      </c>
      <c r="I64" s="103">
        <f>計算過程!C63</f>
        <v>110.22436672177157</v>
      </c>
      <c r="J64" s="103">
        <f>計算過程!D63</f>
        <v>0</v>
      </c>
      <c r="K64" s="103">
        <f>計算過程!E63</f>
        <v>0</v>
      </c>
    </row>
    <row r="65" spans="2:11" x14ac:dyDescent="0.15">
      <c r="G65" s="53">
        <v>41696</v>
      </c>
      <c r="H65" s="103">
        <f>計算過程!B64</f>
        <v>0.1726496553611111</v>
      </c>
      <c r="I65" s="103">
        <f>計算過程!C64</f>
        <v>126.62404641012513</v>
      </c>
      <c r="J65" s="103">
        <f>計算過程!D64</f>
        <v>0</v>
      </c>
      <c r="K65" s="103">
        <f>計算過程!E64</f>
        <v>0</v>
      </c>
    </row>
    <row r="66" spans="2:11" x14ac:dyDescent="0.15">
      <c r="G66" s="53">
        <v>41697</v>
      </c>
      <c r="H66" s="103">
        <f>計算過程!B65</f>
        <v>0.16101023636111111</v>
      </c>
      <c r="I66" s="103">
        <f>計算過程!C65</f>
        <v>95.601247576310186</v>
      </c>
      <c r="J66" s="103">
        <f>計算過程!D65</f>
        <v>0</v>
      </c>
      <c r="K66" s="103">
        <f>計算過程!E65</f>
        <v>0</v>
      </c>
    </row>
    <row r="67" spans="2:11" x14ac:dyDescent="0.15">
      <c r="G67" s="53">
        <v>41698</v>
      </c>
      <c r="H67" s="103">
        <f>計算過程!B66</f>
        <v>0.15627309797569444</v>
      </c>
      <c r="I67" s="103">
        <f>計算過程!C66</f>
        <v>79.770577029012799</v>
      </c>
      <c r="J67" s="103">
        <f>計算過程!D66</f>
        <v>0</v>
      </c>
      <c r="K67" s="103">
        <f>計算過程!E66</f>
        <v>0</v>
      </c>
    </row>
    <row r="68" spans="2:11" x14ac:dyDescent="0.15">
      <c r="G68" s="53">
        <v>41699</v>
      </c>
      <c r="H68" s="103">
        <f>計算過程!B67</f>
        <v>0.1654706347986111</v>
      </c>
      <c r="I68" s="103">
        <f>計算過程!C67</f>
        <v>96.826476977881043</v>
      </c>
      <c r="J68" s="103">
        <f>計算過程!D67</f>
        <v>0</v>
      </c>
      <c r="K68" s="103">
        <f>計算過程!E67</f>
        <v>0</v>
      </c>
    </row>
    <row r="69" spans="2:11" x14ac:dyDescent="0.15">
      <c r="G69" s="53">
        <v>41700</v>
      </c>
      <c r="H69" s="103">
        <f>計算過程!B68</f>
        <v>0.16435366735069445</v>
      </c>
      <c r="I69" s="103">
        <f>計算過程!C68</f>
        <v>96.516894383778123</v>
      </c>
      <c r="J69" s="103">
        <f>計算過程!D68</f>
        <v>0</v>
      </c>
      <c r="K69" s="103">
        <f>計算過程!E68</f>
        <v>0</v>
      </c>
    </row>
    <row r="70" spans="2:11" x14ac:dyDescent="0.15">
      <c r="G70" s="53">
        <v>41701</v>
      </c>
      <c r="H70" s="103">
        <f>計算過程!B69</f>
        <v>0.1613202975590278</v>
      </c>
      <c r="I70" s="103">
        <f>計算過程!C69</f>
        <v>95.685474708621783</v>
      </c>
      <c r="J70" s="103">
        <f>計算過程!D69</f>
        <v>0</v>
      </c>
      <c r="K70" s="103">
        <f>計算過程!E69</f>
        <v>0</v>
      </c>
    </row>
    <row r="71" spans="2:11" x14ac:dyDescent="0.15">
      <c r="G71" s="53">
        <v>41702</v>
      </c>
      <c r="H71" s="103">
        <f>計算過程!B70</f>
        <v>0.17233157418402778</v>
      </c>
      <c r="I71" s="103">
        <f>計算過程!C70</f>
        <v>112.82539558890012</v>
      </c>
      <c r="J71" s="103">
        <f>計算過程!D70</f>
        <v>0</v>
      </c>
      <c r="K71" s="103">
        <f>計算過程!E70</f>
        <v>0</v>
      </c>
    </row>
    <row r="72" spans="2:11" x14ac:dyDescent="0.15">
      <c r="G72" s="53">
        <v>41703</v>
      </c>
      <c r="H72" s="103">
        <f>計算過程!B71</f>
        <v>0.10088764251851853</v>
      </c>
      <c r="I72" s="103">
        <f>計算過程!C71</f>
        <v>40.77699199310738</v>
      </c>
      <c r="J72" s="103">
        <f>計算過程!D71</f>
        <v>0</v>
      </c>
      <c r="K72" s="103">
        <f>計算過程!E71</f>
        <v>0</v>
      </c>
    </row>
    <row r="73" spans="2:11" x14ac:dyDescent="0.15">
      <c r="G73" s="53">
        <v>41704</v>
      </c>
      <c r="H73" s="103">
        <f>計算過程!B72</f>
        <v>0.16253065693402777</v>
      </c>
      <c r="I73" s="103">
        <f>計算過程!C72</f>
        <v>96.015603468125391</v>
      </c>
      <c r="J73" s="103">
        <f>計算過程!D72</f>
        <v>0</v>
      </c>
      <c r="K73" s="103">
        <f>計算過程!E72</f>
        <v>0</v>
      </c>
    </row>
    <row r="74" spans="2:11" x14ac:dyDescent="0.15">
      <c r="G74" s="53">
        <v>41705</v>
      </c>
      <c r="H74" s="103">
        <f>計算過程!B73</f>
        <v>0.1573639156840278</v>
      </c>
      <c r="I74" s="103">
        <f>計算過程!C73</f>
        <v>80.033500049279624</v>
      </c>
      <c r="J74" s="103">
        <f>計算過程!D73</f>
        <v>0</v>
      </c>
      <c r="K74" s="103">
        <f>計算過程!E73</f>
        <v>0</v>
      </c>
    </row>
    <row r="75" spans="2:11" x14ac:dyDescent="0.15">
      <c r="G75" s="53">
        <v>41706</v>
      </c>
      <c r="H75" s="103">
        <f>計算過程!B74</f>
        <v>0.17167034410069443</v>
      </c>
      <c r="I75" s="103">
        <f>計算過程!C74</f>
        <v>112.67608249374479</v>
      </c>
      <c r="J75" s="103">
        <f>計算過程!D74</f>
        <v>0</v>
      </c>
      <c r="K75" s="103">
        <f>計算過程!E74</f>
        <v>0</v>
      </c>
    </row>
    <row r="76" spans="2:11" x14ac:dyDescent="0.15">
      <c r="G76" s="53">
        <v>41707</v>
      </c>
      <c r="H76" s="103">
        <f>計算過程!B75</f>
        <v>0.15823806412152777</v>
      </c>
      <c r="I76" s="103">
        <f>計算過程!C75</f>
        <v>80.245314329747885</v>
      </c>
      <c r="J76" s="103">
        <f>計算過程!D75</f>
        <v>0</v>
      </c>
      <c r="K76" s="103">
        <f>計算過程!E75</f>
        <v>0</v>
      </c>
    </row>
    <row r="77" spans="2:11" x14ac:dyDescent="0.15">
      <c r="B77" s="39" t="s">
        <v>292</v>
      </c>
      <c r="G77" s="53">
        <v>41708</v>
      </c>
      <c r="H77" s="103">
        <f>計算過程!B76</f>
        <v>0.16170133662152777</v>
      </c>
      <c r="I77" s="103">
        <f>計算過程!C76</f>
        <v>95.78917384493576</v>
      </c>
      <c r="J77" s="103">
        <f>計算過程!D76</f>
        <v>0</v>
      </c>
      <c r="K77" s="103">
        <f>計算過程!E76</f>
        <v>0</v>
      </c>
    </row>
    <row r="78" spans="2:11" x14ac:dyDescent="0.15">
      <c r="G78" s="53">
        <v>41709</v>
      </c>
      <c r="H78" s="103">
        <f>計算過程!B77</f>
        <v>0.16326882157986114</v>
      </c>
      <c r="I78" s="103">
        <f>計算過程!C77</f>
        <v>110.07709247237088</v>
      </c>
      <c r="J78" s="103">
        <f>計算過程!D77</f>
        <v>0</v>
      </c>
      <c r="K78" s="103">
        <f>計算過程!E77</f>
        <v>0</v>
      </c>
    </row>
    <row r="79" spans="2:11" x14ac:dyDescent="0.15">
      <c r="G79" s="53">
        <v>41710</v>
      </c>
      <c r="H79" s="103">
        <f>計算過程!B78</f>
        <v>0.16938467359027781</v>
      </c>
      <c r="I79" s="103">
        <f>計算過程!C78</f>
        <v>125.54182275935837</v>
      </c>
      <c r="J79" s="103">
        <f>計算過程!D78</f>
        <v>0</v>
      </c>
      <c r="K79" s="103">
        <f>計算過程!E78</f>
        <v>0</v>
      </c>
    </row>
    <row r="80" spans="2:11" x14ac:dyDescent="0.15">
      <c r="G80" s="53">
        <v>41711</v>
      </c>
      <c r="H80" s="103">
        <f>計算過程!B79</f>
        <v>0.15869785224652777</v>
      </c>
      <c r="I80" s="103">
        <f>計算過程!C79</f>
        <v>94.977459785093558</v>
      </c>
      <c r="J80" s="103">
        <f>計算過程!D79</f>
        <v>0</v>
      </c>
      <c r="K80" s="103">
        <f>計算過程!E79</f>
        <v>0</v>
      </c>
    </row>
    <row r="81" spans="7:11" x14ac:dyDescent="0.15">
      <c r="G81" s="53">
        <v>41712</v>
      </c>
      <c r="H81" s="103">
        <f>計算過程!B80</f>
        <v>0.15262334146527776</v>
      </c>
      <c r="I81" s="103">
        <f>計算過程!C80</f>
        <v>78.901930640170804</v>
      </c>
      <c r="J81" s="103">
        <f>計算過程!D80</f>
        <v>0</v>
      </c>
      <c r="K81" s="103">
        <f>計算過程!E80</f>
        <v>0</v>
      </c>
    </row>
    <row r="82" spans="7:11" x14ac:dyDescent="0.15">
      <c r="G82" s="53">
        <v>41713</v>
      </c>
      <c r="H82" s="103">
        <f>計算過程!B81</f>
        <v>0.16015476630902781</v>
      </c>
      <c r="I82" s="103">
        <f>計算過程!C81</f>
        <v>95.36958231106837</v>
      </c>
      <c r="J82" s="103">
        <f>計算過程!D81</f>
        <v>0</v>
      </c>
      <c r="K82" s="103">
        <f>計算過程!E81</f>
        <v>0</v>
      </c>
    </row>
    <row r="83" spans="7:11" x14ac:dyDescent="0.15">
      <c r="G83" s="53">
        <v>41714</v>
      </c>
      <c r="H83" s="103">
        <f>計算過程!B82</f>
        <v>0.16050591995486113</v>
      </c>
      <c r="I83" s="103">
        <f>計算過程!C82</f>
        <v>94.857653349878916</v>
      </c>
      <c r="J83" s="103">
        <f>計算過程!D82</f>
        <v>0</v>
      </c>
      <c r="K83" s="103">
        <f>計算過程!E82</f>
        <v>0</v>
      </c>
    </row>
    <row r="84" spans="7:11" x14ac:dyDescent="0.15">
      <c r="G84" s="53">
        <v>41715</v>
      </c>
      <c r="H84" s="103">
        <f>計算過程!B83</f>
        <v>0.15815991474652777</v>
      </c>
      <c r="I84" s="103">
        <f>計算過程!C83</f>
        <v>93.899070640700089</v>
      </c>
      <c r="J84" s="103">
        <f>計算過程!D83</f>
        <v>0</v>
      </c>
      <c r="K84" s="103">
        <f>計算過程!E83</f>
        <v>0</v>
      </c>
    </row>
    <row r="85" spans="7:11" x14ac:dyDescent="0.15">
      <c r="G85" s="53">
        <v>41716</v>
      </c>
      <c r="H85" s="103">
        <f>計算過程!B84</f>
        <v>0.16416164840277778</v>
      </c>
      <c r="I85" s="103">
        <f>計算過程!C84</f>
        <v>108.07088649733352</v>
      </c>
      <c r="J85" s="103">
        <f>計算過程!D84</f>
        <v>0</v>
      </c>
      <c r="K85" s="103">
        <f>計算過程!E84</f>
        <v>0</v>
      </c>
    </row>
    <row r="86" spans="7:11" x14ac:dyDescent="0.15">
      <c r="G86" s="53">
        <v>41717</v>
      </c>
      <c r="H86" s="103">
        <f>計算過程!B85</f>
        <v>9.5498707333333321E-2</v>
      </c>
      <c r="I86" s="103">
        <f>計算過程!C85</f>
        <v>38.716778550122797</v>
      </c>
      <c r="J86" s="103">
        <f>計算過程!D85</f>
        <v>0</v>
      </c>
      <c r="K86" s="103">
        <f>計算過程!E85</f>
        <v>0</v>
      </c>
    </row>
    <row r="87" spans="7:11" x14ac:dyDescent="0.15">
      <c r="G87" s="53">
        <v>41718</v>
      </c>
      <c r="H87" s="103">
        <f>計算過程!B86</f>
        <v>0.15774899026736111</v>
      </c>
      <c r="I87" s="103">
        <f>計算過程!C86</f>
        <v>90.155447409890044</v>
      </c>
      <c r="J87" s="103">
        <f>計算過程!D86</f>
        <v>0</v>
      </c>
      <c r="K87" s="103">
        <f>計算過程!E86</f>
        <v>0</v>
      </c>
    </row>
    <row r="88" spans="7:11" x14ac:dyDescent="0.15">
      <c r="G88" s="53">
        <v>41719</v>
      </c>
      <c r="H88" s="103">
        <f>計算過程!B87</f>
        <v>0.16633207678819445</v>
      </c>
      <c r="I88" s="103">
        <f>計算過程!C87</f>
        <v>104.85938590711379</v>
      </c>
      <c r="J88" s="103">
        <f>計算過程!D87</f>
        <v>0</v>
      </c>
      <c r="K88" s="103">
        <f>計算過程!E87</f>
        <v>0</v>
      </c>
    </row>
    <row r="89" spans="7:11" x14ac:dyDescent="0.15">
      <c r="G89" s="53">
        <v>41720</v>
      </c>
      <c r="H89" s="103">
        <f>計算過程!B88</f>
        <v>0.16628349774652779</v>
      </c>
      <c r="I89" s="103">
        <f>計算過程!C88</f>
        <v>105.48238194679628</v>
      </c>
      <c r="J89" s="103">
        <f>計算過程!D88</f>
        <v>0</v>
      </c>
      <c r="K89" s="103">
        <f>計算過程!E88</f>
        <v>0</v>
      </c>
    </row>
    <row r="90" spans="7:11" x14ac:dyDescent="0.15">
      <c r="G90" s="53">
        <v>41721</v>
      </c>
      <c r="H90" s="103">
        <f>計算過程!B89</f>
        <v>0.15017273729861111</v>
      </c>
      <c r="I90" s="103">
        <f>計算過程!C89</f>
        <v>74.976719703919002</v>
      </c>
      <c r="J90" s="103">
        <f>計算過程!D89</f>
        <v>0</v>
      </c>
      <c r="K90" s="103">
        <f>計算過程!E89</f>
        <v>0</v>
      </c>
    </row>
    <row r="91" spans="7:11" x14ac:dyDescent="0.15">
      <c r="G91" s="53">
        <v>41722</v>
      </c>
      <c r="H91" s="103">
        <f>計算過程!B90</f>
        <v>0.15835416995486112</v>
      </c>
      <c r="I91" s="103">
        <f>計算過程!C90</f>
        <v>90.52688314408023</v>
      </c>
      <c r="J91" s="103">
        <f>計算過程!D90</f>
        <v>0</v>
      </c>
      <c r="K91" s="103">
        <f>計算過程!E90</f>
        <v>0</v>
      </c>
    </row>
    <row r="92" spans="7:11" x14ac:dyDescent="0.15">
      <c r="G92" s="53">
        <v>41723</v>
      </c>
      <c r="H92" s="103">
        <f>計算過程!B91</f>
        <v>0.16555132027777777</v>
      </c>
      <c r="I92" s="103">
        <f>計算過程!C91</f>
        <v>105.39987883558339</v>
      </c>
      <c r="J92" s="103">
        <f>計算過程!D91</f>
        <v>0</v>
      </c>
      <c r="K92" s="103">
        <f>計算過程!E91</f>
        <v>0</v>
      </c>
    </row>
    <row r="93" spans="7:11" x14ac:dyDescent="0.15">
      <c r="G93" s="53">
        <v>41724</v>
      </c>
      <c r="H93" s="103">
        <f>計算過程!B92</f>
        <v>0.17256373478819442</v>
      </c>
      <c r="I93" s="103">
        <f>計算過程!C92</f>
        <v>120.13706515689687</v>
      </c>
      <c r="J93" s="103">
        <f>計算過程!D92</f>
        <v>0</v>
      </c>
      <c r="K93" s="103">
        <f>計算過程!E92</f>
        <v>0</v>
      </c>
    </row>
    <row r="94" spans="7:11" x14ac:dyDescent="0.15">
      <c r="G94" s="53">
        <v>41725</v>
      </c>
      <c r="H94" s="103">
        <f>計算過程!B93</f>
        <v>0.15781623245486109</v>
      </c>
      <c r="I94" s="103">
        <f>計算過程!C93</f>
        <v>89.679476437194964</v>
      </c>
      <c r="J94" s="103">
        <f>計算過程!D93</f>
        <v>0</v>
      </c>
      <c r="K94" s="103">
        <f>計算過程!E93</f>
        <v>0</v>
      </c>
    </row>
    <row r="95" spans="7:11" x14ac:dyDescent="0.15">
      <c r="G95" s="53">
        <v>41726</v>
      </c>
      <c r="H95" s="103">
        <f>計算過程!B94</f>
        <v>0.1497692841736111</v>
      </c>
      <c r="I95" s="103">
        <f>計算過程!C94</f>
        <v>74.054653516719583</v>
      </c>
      <c r="J95" s="103">
        <f>計算過程!D94</f>
        <v>0</v>
      </c>
      <c r="K95" s="103">
        <f>計算過程!E94</f>
        <v>0</v>
      </c>
    </row>
    <row r="96" spans="7:11" x14ac:dyDescent="0.15">
      <c r="G96" s="53">
        <v>41727</v>
      </c>
      <c r="H96" s="103">
        <f>計算過程!B95</f>
        <v>0.15783864651736113</v>
      </c>
      <c r="I96" s="103">
        <f>計算過程!C95</f>
        <v>89.533745477393126</v>
      </c>
      <c r="J96" s="103">
        <f>計算過程!D95</f>
        <v>0</v>
      </c>
      <c r="K96" s="103">
        <f>計算過程!E95</f>
        <v>0</v>
      </c>
    </row>
    <row r="97" spans="7:11" x14ac:dyDescent="0.15">
      <c r="G97" s="53">
        <v>41728</v>
      </c>
      <c r="H97" s="103">
        <f>計算過程!B96</f>
        <v>0.15870158792361111</v>
      </c>
      <c r="I97" s="103">
        <f>計算過程!C96</f>
        <v>89.984874962345515</v>
      </c>
      <c r="J97" s="103">
        <f>計算過程!D96</f>
        <v>0</v>
      </c>
      <c r="K97" s="103">
        <f>計算過程!E96</f>
        <v>0</v>
      </c>
    </row>
    <row r="98" spans="7:11" x14ac:dyDescent="0.15">
      <c r="G98" s="53">
        <v>41729</v>
      </c>
      <c r="H98" s="103">
        <f>計算過程!B97</f>
        <v>0.15916481188194445</v>
      </c>
      <c r="I98" s="103">
        <f>計算過程!C97</f>
        <v>90.261857341795235</v>
      </c>
      <c r="J98" s="103">
        <f>計算過程!D97</f>
        <v>0</v>
      </c>
      <c r="K98" s="103">
        <f>計算過程!E97</f>
        <v>0</v>
      </c>
    </row>
    <row r="99" spans="7:11" x14ac:dyDescent="0.15">
      <c r="G99" s="53">
        <v>41730</v>
      </c>
      <c r="H99" s="103">
        <f>計算過程!B98</f>
        <v>0.16391135803819445</v>
      </c>
      <c r="I99" s="103">
        <f>計算過程!C98</f>
        <v>104.53067259853884</v>
      </c>
      <c r="J99" s="103">
        <f>計算過程!D98</f>
        <v>0</v>
      </c>
      <c r="K99" s="103">
        <f>計算過程!E98</f>
        <v>0</v>
      </c>
    </row>
    <row r="100" spans="7:11" x14ac:dyDescent="0.15">
      <c r="G100" s="53">
        <v>41731</v>
      </c>
      <c r="H100" s="103">
        <f>計算過程!B99</f>
        <v>9.4499355481481487E-2</v>
      </c>
      <c r="I100" s="103">
        <f>計算過程!C99</f>
        <v>37.640810497436455</v>
      </c>
      <c r="J100" s="103">
        <f>計算過程!D99</f>
        <v>0</v>
      </c>
      <c r="K100" s="103">
        <f>計算過程!E99</f>
        <v>0</v>
      </c>
    </row>
    <row r="101" spans="7:11" x14ac:dyDescent="0.15">
      <c r="G101" s="53">
        <v>41732</v>
      </c>
      <c r="H101" s="103">
        <f>計算過程!B100</f>
        <v>0.15452510094444447</v>
      </c>
      <c r="I101" s="103">
        <f>計算過程!C100</f>
        <v>88.205978699580854</v>
      </c>
      <c r="J101" s="103">
        <f>計算過程!D100</f>
        <v>0</v>
      </c>
      <c r="K101" s="103">
        <f>計算過程!E100</f>
        <v>0</v>
      </c>
    </row>
    <row r="102" spans="7:11" x14ac:dyDescent="0.15">
      <c r="G102" s="53">
        <v>41733</v>
      </c>
      <c r="H102" s="103">
        <f>計算過程!B101</f>
        <v>0.14721408104861111</v>
      </c>
      <c r="I102" s="103">
        <f>計算過程!C101</f>
        <v>72.506516813877809</v>
      </c>
      <c r="J102" s="103">
        <f>計算過程!D101</f>
        <v>0</v>
      </c>
      <c r="K102" s="103">
        <f>計算過程!E101</f>
        <v>0</v>
      </c>
    </row>
    <row r="103" spans="7:11" x14ac:dyDescent="0.15">
      <c r="G103" s="53">
        <v>41734</v>
      </c>
      <c r="H103" s="103">
        <f>計算過程!B102</f>
        <v>0.16149809540277776</v>
      </c>
      <c r="I103" s="103">
        <f>計算過程!C102</f>
        <v>101.36141739040703</v>
      </c>
      <c r="J103" s="103">
        <f>計算過程!D102</f>
        <v>0</v>
      </c>
      <c r="K103" s="103">
        <f>計算過程!E102</f>
        <v>0</v>
      </c>
    </row>
    <row r="104" spans="7:11" x14ac:dyDescent="0.15">
      <c r="G104" s="53">
        <v>41735</v>
      </c>
      <c r="H104" s="103">
        <f>計算過程!B103</f>
        <v>0.14981037662152777</v>
      </c>
      <c r="I104" s="103">
        <f>計算過程!C103</f>
        <v>71.938347210491472</v>
      </c>
      <c r="J104" s="103">
        <f>計算過程!D103</f>
        <v>0</v>
      </c>
      <c r="K104" s="103">
        <f>計算過程!E103</f>
        <v>0</v>
      </c>
    </row>
    <row r="105" spans="7:11" x14ac:dyDescent="0.15">
      <c r="G105" s="53">
        <v>41736</v>
      </c>
      <c r="H105" s="103">
        <f>計算過程!B104</f>
        <v>0.15855963219444444</v>
      </c>
      <c r="I105" s="103">
        <f>計算過程!C104</f>
        <v>87.04268688680132</v>
      </c>
      <c r="J105" s="103">
        <f>計算過程!D104</f>
        <v>0</v>
      </c>
      <c r="K105" s="103">
        <f>計算過程!E104</f>
        <v>0</v>
      </c>
    </row>
    <row r="106" spans="7:11" x14ac:dyDescent="0.15">
      <c r="G106" s="53">
        <v>41737</v>
      </c>
      <c r="H106" s="103">
        <f>計算過程!B105</f>
        <v>0.16431481116319444</v>
      </c>
      <c r="I106" s="103">
        <f>計算過程!C105</f>
        <v>101.46688654319495</v>
      </c>
      <c r="J106" s="103">
        <f>計算過程!D105</f>
        <v>0</v>
      </c>
      <c r="K106" s="103">
        <f>計算過程!E105</f>
        <v>0</v>
      </c>
    </row>
    <row r="107" spans="7:11" x14ac:dyDescent="0.15">
      <c r="G107" s="53">
        <v>41738</v>
      </c>
      <c r="H107" s="103">
        <f>計算過程!B106</f>
        <v>0.1688728858298611</v>
      </c>
      <c r="I107" s="103">
        <f>計算過程!C106</f>
        <v>115.09546816996722</v>
      </c>
      <c r="J107" s="103">
        <f>計算過程!D106</f>
        <v>0</v>
      </c>
      <c r="K107" s="103">
        <f>計算過程!E106</f>
        <v>0</v>
      </c>
    </row>
    <row r="108" spans="7:11" x14ac:dyDescent="0.15">
      <c r="G108" s="53">
        <v>41739</v>
      </c>
      <c r="H108" s="103">
        <f>計算過程!B107</f>
        <v>0.15269835485069444</v>
      </c>
      <c r="I108" s="103">
        <f>計算過程!C107</f>
        <v>85.201195236158711</v>
      </c>
      <c r="J108" s="103">
        <f>計算過程!D107</f>
        <v>0</v>
      </c>
      <c r="K108" s="103">
        <f>計算過程!E107</f>
        <v>0</v>
      </c>
    </row>
    <row r="109" spans="7:11" x14ac:dyDescent="0.15">
      <c r="G109" s="53">
        <v>41740</v>
      </c>
      <c r="H109" s="103">
        <f>計算過程!B108</f>
        <v>0.14418444693402777</v>
      </c>
      <c r="I109" s="103">
        <f>計算過程!C108</f>
        <v>69.408507440498425</v>
      </c>
      <c r="J109" s="103">
        <f>計算過程!D108</f>
        <v>0</v>
      </c>
      <c r="K109" s="103">
        <f>計算過程!E108</f>
        <v>0</v>
      </c>
    </row>
    <row r="110" spans="7:11" x14ac:dyDescent="0.15">
      <c r="G110" s="53">
        <v>41741</v>
      </c>
      <c r="H110" s="103">
        <f>計算過程!B109</f>
        <v>0.14884260557407408</v>
      </c>
      <c r="I110" s="103">
        <f>計算過程!C109</f>
        <v>82.228979050726622</v>
      </c>
      <c r="J110" s="103">
        <f>計算過程!D109</f>
        <v>0</v>
      </c>
      <c r="K110" s="103">
        <f>計算過程!E109</f>
        <v>0</v>
      </c>
    </row>
    <row r="111" spans="7:11" x14ac:dyDescent="0.15">
      <c r="G111" s="53">
        <v>41742</v>
      </c>
      <c r="H111" s="103">
        <f>計算過程!B110</f>
        <v>0.14774674330555554</v>
      </c>
      <c r="I111" s="103">
        <f>計算過程!C110</f>
        <v>81.082579243786739</v>
      </c>
      <c r="J111" s="103">
        <f>計算過程!D110</f>
        <v>0</v>
      </c>
      <c r="K111" s="103">
        <f>計算過程!E110</f>
        <v>0</v>
      </c>
    </row>
    <row r="112" spans="7:11" x14ac:dyDescent="0.15">
      <c r="G112" s="53">
        <v>41743</v>
      </c>
      <c r="H112" s="103">
        <f>計算過程!B111</f>
        <v>0.14890636483333333</v>
      </c>
      <c r="I112" s="103">
        <f>計算過程!C111</f>
        <v>80.33835443632988</v>
      </c>
      <c r="J112" s="103">
        <f>計算過程!D111</f>
        <v>0</v>
      </c>
      <c r="K112" s="103">
        <f>計算過程!E111</f>
        <v>0</v>
      </c>
    </row>
    <row r="113" spans="7:11" x14ac:dyDescent="0.15">
      <c r="G113" s="53">
        <v>41744</v>
      </c>
      <c r="H113" s="103">
        <f>計算過程!B112</f>
        <v>0.16262254944444446</v>
      </c>
      <c r="I113" s="103">
        <f>計算過程!C112</f>
        <v>94.672006356768321</v>
      </c>
      <c r="J113" s="103">
        <f>計算過程!D112</f>
        <v>0</v>
      </c>
      <c r="K113" s="103">
        <f>計算過程!E112</f>
        <v>0</v>
      </c>
    </row>
    <row r="114" spans="7:11" x14ac:dyDescent="0.15">
      <c r="G114" s="53">
        <v>41745</v>
      </c>
      <c r="H114" s="103">
        <f>計算過程!B113</f>
        <v>9.4989077703703698E-2</v>
      </c>
      <c r="I114" s="103">
        <f>計算過程!C113</f>
        <v>34.247011768922825</v>
      </c>
      <c r="J114" s="103">
        <f>計算過程!D113</f>
        <v>0</v>
      </c>
      <c r="K114" s="103">
        <f>計算過程!E113</f>
        <v>0</v>
      </c>
    </row>
    <row r="115" spans="7:11" x14ac:dyDescent="0.15">
      <c r="G115" s="53">
        <v>41746</v>
      </c>
      <c r="H115" s="103">
        <f>計算過程!B114</f>
        <v>0.149838844</v>
      </c>
      <c r="I115" s="103">
        <f>計算過程!C114</f>
        <v>79.749747732576751</v>
      </c>
      <c r="J115" s="103">
        <f>計算過程!D114</f>
        <v>0</v>
      </c>
      <c r="K115" s="103">
        <f>計算過程!E114</f>
        <v>0</v>
      </c>
    </row>
    <row r="116" spans="7:11" x14ac:dyDescent="0.15">
      <c r="G116" s="53">
        <v>41747</v>
      </c>
      <c r="H116" s="103">
        <f>計算過程!B115</f>
        <v>0.13904545228703705</v>
      </c>
      <c r="I116" s="103">
        <f>計算過程!C115</f>
        <v>64.134907561832918</v>
      </c>
      <c r="J116" s="103">
        <f>計算過程!D115</f>
        <v>0</v>
      </c>
      <c r="K116" s="103">
        <f>計算過程!E115</f>
        <v>0</v>
      </c>
    </row>
    <row r="117" spans="7:11" x14ac:dyDescent="0.15">
      <c r="G117" s="53">
        <v>41748</v>
      </c>
      <c r="H117" s="103">
        <f>計算過程!B116</f>
        <v>0.15424852306481479</v>
      </c>
      <c r="I117" s="103">
        <f>計算過程!C116</f>
        <v>88.720447422715466</v>
      </c>
      <c r="J117" s="103">
        <f>計算過程!D116</f>
        <v>0</v>
      </c>
      <c r="K117" s="103">
        <f>計算過程!E116</f>
        <v>0</v>
      </c>
    </row>
    <row r="118" spans="7:11" x14ac:dyDescent="0.15">
      <c r="G118" s="53">
        <v>41749</v>
      </c>
      <c r="H118" s="103">
        <f>計算過程!B117</f>
        <v>0.1433053677962963</v>
      </c>
      <c r="I118" s="103">
        <f>計算過程!C117</f>
        <v>62.653766222448297</v>
      </c>
      <c r="J118" s="103">
        <f>計算過程!D117</f>
        <v>0</v>
      </c>
      <c r="K118" s="103">
        <f>計算過程!E117</f>
        <v>0</v>
      </c>
    </row>
    <row r="119" spans="7:11" x14ac:dyDescent="0.15">
      <c r="G119" s="53">
        <v>41750</v>
      </c>
      <c r="H119" s="103">
        <f>計算過程!B118</f>
        <v>0.1568300137048611</v>
      </c>
      <c r="I119" s="103">
        <f>計算過程!C118</f>
        <v>76.789883385801545</v>
      </c>
      <c r="J119" s="103">
        <f>計算過程!D118</f>
        <v>0</v>
      </c>
      <c r="K119" s="103">
        <f>計算過程!E118</f>
        <v>0</v>
      </c>
    </row>
    <row r="120" spans="7:11" x14ac:dyDescent="0.15">
      <c r="G120" s="53">
        <v>41751</v>
      </c>
      <c r="H120" s="103">
        <f>計算過程!B119</f>
        <v>0.1615541457986111</v>
      </c>
      <c r="I120" s="103">
        <f>計算過程!C119</f>
        <v>89.904716275474826</v>
      </c>
      <c r="J120" s="103">
        <f>計算過程!D119</f>
        <v>0</v>
      </c>
      <c r="K120" s="103">
        <f>計算過程!E119</f>
        <v>0</v>
      </c>
    </row>
    <row r="121" spans="7:11" x14ac:dyDescent="0.15">
      <c r="G121" s="53">
        <v>41752</v>
      </c>
      <c r="H121" s="103">
        <f>計算過程!B120</f>
        <v>0.16849558244444446</v>
      </c>
      <c r="I121" s="103">
        <f>計算過程!C120</f>
        <v>103.90936797003187</v>
      </c>
      <c r="J121" s="103">
        <f>計算過程!D120</f>
        <v>0</v>
      </c>
      <c r="K121" s="103">
        <f>計算過程!E120</f>
        <v>0</v>
      </c>
    </row>
    <row r="122" spans="7:11" x14ac:dyDescent="0.15">
      <c r="G122" s="53">
        <v>41753</v>
      </c>
      <c r="H122" s="103">
        <f>計算過程!B121</f>
        <v>0.15651995250694445</v>
      </c>
      <c r="I122" s="103">
        <f>計算過程!C121</f>
        <v>79.613587728507383</v>
      </c>
      <c r="J122" s="103">
        <f>計算過程!D121</f>
        <v>0</v>
      </c>
      <c r="K122" s="103">
        <f>計算過程!E121</f>
        <v>0</v>
      </c>
    </row>
    <row r="123" spans="7:11" x14ac:dyDescent="0.15">
      <c r="G123" s="53">
        <v>41754</v>
      </c>
      <c r="H123" s="103">
        <f>計算過程!B122</f>
        <v>0.1468106279236111</v>
      </c>
      <c r="I123" s="103">
        <f>計算過程!C122</f>
        <v>66.464923085199231</v>
      </c>
      <c r="J123" s="103">
        <f>計算過程!D122</f>
        <v>0</v>
      </c>
      <c r="K123" s="103">
        <f>計算過程!E122</f>
        <v>0</v>
      </c>
    </row>
    <row r="124" spans="7:11" x14ac:dyDescent="0.15">
      <c r="G124" s="53">
        <v>41755</v>
      </c>
      <c r="H124" s="103">
        <f>計算過程!B123</f>
        <v>0.15111069209027778</v>
      </c>
      <c r="I124" s="103">
        <f>計算過程!C123</f>
        <v>79.130065527297489</v>
      </c>
      <c r="J124" s="103">
        <f>計算過程!D123</f>
        <v>0</v>
      </c>
      <c r="K124" s="103">
        <f>計算過程!E123</f>
        <v>0</v>
      </c>
    </row>
    <row r="125" spans="7:11" x14ac:dyDescent="0.15">
      <c r="G125" s="53">
        <v>41756</v>
      </c>
      <c r="H125" s="103">
        <f>計算過程!B124</f>
        <v>0.1497192953888889</v>
      </c>
      <c r="I125" s="103">
        <f>計算過程!C124</f>
        <v>78.070651052049143</v>
      </c>
      <c r="J125" s="103">
        <f>計算過程!D124</f>
        <v>0</v>
      </c>
      <c r="K125" s="103">
        <f>計算過程!E124</f>
        <v>0</v>
      </c>
    </row>
    <row r="126" spans="7:11" x14ac:dyDescent="0.15">
      <c r="G126" s="53">
        <v>41757</v>
      </c>
      <c r="H126" s="103">
        <f>計算過程!B125</f>
        <v>0.14395705233333334</v>
      </c>
      <c r="I126" s="103">
        <f>計算過程!C125</f>
        <v>76.651918095916557</v>
      </c>
      <c r="J126" s="103">
        <f>計算過程!D125</f>
        <v>0</v>
      </c>
      <c r="K126" s="103">
        <f>計算過程!E125</f>
        <v>0</v>
      </c>
    </row>
    <row r="127" spans="7:11" x14ac:dyDescent="0.15">
      <c r="G127" s="53">
        <v>41758</v>
      </c>
      <c r="H127" s="103">
        <f>計算過程!B126</f>
        <v>0.14659012872685184</v>
      </c>
      <c r="I127" s="103">
        <f>計算過程!C126</f>
        <v>88.022626299363935</v>
      </c>
      <c r="J127" s="103">
        <f>計算過程!D126</f>
        <v>0</v>
      </c>
      <c r="K127" s="103">
        <f>計算過程!E126</f>
        <v>0</v>
      </c>
    </row>
    <row r="128" spans="7:11" x14ac:dyDescent="0.15">
      <c r="G128" s="53">
        <v>41759</v>
      </c>
      <c r="H128" s="103">
        <f>計算過程!B127</f>
        <v>9.1338059185185186E-2</v>
      </c>
      <c r="I128" s="103">
        <f>計算過程!C127</f>
        <v>32.382360437110641</v>
      </c>
      <c r="J128" s="103">
        <f>計算過程!D127</f>
        <v>0</v>
      </c>
      <c r="K128" s="103">
        <f>計算過程!E127</f>
        <v>0</v>
      </c>
    </row>
    <row r="129" spans="7:11" x14ac:dyDescent="0.15">
      <c r="G129" s="53">
        <v>41760</v>
      </c>
      <c r="H129" s="103">
        <f>計算過程!B128</f>
        <v>0.15142822464236111</v>
      </c>
      <c r="I129" s="103">
        <f>計算過程!C128</f>
        <v>76.736112379866938</v>
      </c>
      <c r="J129" s="103">
        <f>計算過程!D128</f>
        <v>0</v>
      </c>
      <c r="K129" s="103">
        <f>計算過程!E128</f>
        <v>0</v>
      </c>
    </row>
    <row r="130" spans="7:11" x14ac:dyDescent="0.15">
      <c r="G130" s="53">
        <v>41761</v>
      </c>
      <c r="H130" s="103">
        <f>計算過程!B129</f>
        <v>0.14255619649999998</v>
      </c>
      <c r="I130" s="103">
        <f>計算過程!C129</f>
        <v>62.523140856127604</v>
      </c>
      <c r="J130" s="103">
        <f>計算過程!D129</f>
        <v>0</v>
      </c>
      <c r="K130" s="103">
        <f>計算過程!E129</f>
        <v>0</v>
      </c>
    </row>
    <row r="131" spans="7:11" x14ac:dyDescent="0.15">
      <c r="G131" s="53">
        <v>41762</v>
      </c>
      <c r="H131" s="103">
        <f>計算過程!B130</f>
        <v>9.2765420296296294E-2</v>
      </c>
      <c r="I131" s="103">
        <f>計算過程!C130</f>
        <v>31.607860753622965</v>
      </c>
      <c r="J131" s="103">
        <f>計算過程!D130</f>
        <v>0</v>
      </c>
      <c r="K131" s="103">
        <f>計算過程!E130</f>
        <v>0</v>
      </c>
    </row>
    <row r="132" spans="7:11" x14ac:dyDescent="0.15">
      <c r="G132" s="53">
        <v>41763</v>
      </c>
      <c r="H132" s="103">
        <f>計算過程!B131</f>
        <v>9.3354679555555556E-2</v>
      </c>
      <c r="I132" s="103">
        <f>計算過程!C131</f>
        <v>31.404149661109091</v>
      </c>
      <c r="J132" s="103">
        <f>計算過程!D131</f>
        <v>0</v>
      </c>
      <c r="K132" s="103">
        <f>計算過程!E131</f>
        <v>0</v>
      </c>
    </row>
    <row r="133" spans="7:11" x14ac:dyDescent="0.15">
      <c r="G133" s="53">
        <v>41764</v>
      </c>
      <c r="H133" s="103">
        <f>計算過程!B132</f>
        <v>0.16061275517361112</v>
      </c>
      <c r="I133" s="103">
        <f>計算過程!C132</f>
        <v>86.668859072047638</v>
      </c>
      <c r="J133" s="103">
        <f>計算過程!D132</f>
        <v>0</v>
      </c>
      <c r="K133" s="103">
        <f>計算過程!E132</f>
        <v>0</v>
      </c>
    </row>
    <row r="134" spans="7:11" x14ac:dyDescent="0.15">
      <c r="G134" s="53">
        <v>41765</v>
      </c>
      <c r="H134" s="103">
        <f>計算過程!B133</f>
        <v>0.15850583329861112</v>
      </c>
      <c r="I134" s="103">
        <f>計算過程!C133</f>
        <v>86.108154075732813</v>
      </c>
      <c r="J134" s="103">
        <f>計算過程!D133</f>
        <v>0</v>
      </c>
      <c r="K134" s="103">
        <f>計算過程!E133</f>
        <v>0</v>
      </c>
    </row>
    <row r="135" spans="7:11" x14ac:dyDescent="0.15">
      <c r="G135" s="53">
        <v>41766</v>
      </c>
      <c r="H135" s="103">
        <f>計算過程!B134</f>
        <v>0.16343475374074073</v>
      </c>
      <c r="I135" s="103">
        <f>計算過程!C134</f>
        <v>97.905558358643333</v>
      </c>
      <c r="J135" s="103">
        <f>計算過程!D134</f>
        <v>0</v>
      </c>
      <c r="K135" s="103">
        <f>計算過程!E134</f>
        <v>0</v>
      </c>
    </row>
    <row r="136" spans="7:11" x14ac:dyDescent="0.15">
      <c r="G136" s="53">
        <v>41767</v>
      </c>
      <c r="H136" s="103">
        <f>計算過程!B135</f>
        <v>0.15070756390740742</v>
      </c>
      <c r="I136" s="103">
        <f>計算過程!C135</f>
        <v>73.759056990953113</v>
      </c>
      <c r="J136" s="103">
        <f>計算過程!D135</f>
        <v>0</v>
      </c>
      <c r="K136" s="103">
        <f>計算過程!E135</f>
        <v>0</v>
      </c>
    </row>
    <row r="137" spans="7:11" x14ac:dyDescent="0.15">
      <c r="G137" s="53">
        <v>41768</v>
      </c>
      <c r="H137" s="103">
        <f>計算過程!B136</f>
        <v>0.14532756412152775</v>
      </c>
      <c r="I137" s="103">
        <f>計算過程!C136</f>
        <v>62.404256000833065</v>
      </c>
      <c r="J137" s="103">
        <f>計算過程!D136</f>
        <v>0</v>
      </c>
      <c r="K137" s="103">
        <f>計算過程!E136</f>
        <v>0</v>
      </c>
    </row>
    <row r="138" spans="7:11" x14ac:dyDescent="0.15">
      <c r="G138" s="53">
        <v>41769</v>
      </c>
      <c r="H138" s="103">
        <f>計算過程!B137</f>
        <v>0.15548516995486111</v>
      </c>
      <c r="I138" s="103">
        <f>計算過程!C137</f>
        <v>77.827802039279305</v>
      </c>
      <c r="J138" s="103">
        <f>計算過程!D137</f>
        <v>0</v>
      </c>
      <c r="K138" s="103">
        <f>計算過程!E137</f>
        <v>0</v>
      </c>
    </row>
    <row r="139" spans="7:11" x14ac:dyDescent="0.15">
      <c r="G139" s="53">
        <v>41770</v>
      </c>
      <c r="H139" s="103">
        <f>計算過程!B138</f>
        <v>0.15505930276736113</v>
      </c>
      <c r="I139" s="103">
        <f>計算過程!C138</f>
        <v>78.828667948323641</v>
      </c>
      <c r="J139" s="103">
        <f>計算過程!D138</f>
        <v>0</v>
      </c>
      <c r="K139" s="103">
        <f>計算過程!E138</f>
        <v>0</v>
      </c>
    </row>
    <row r="140" spans="7:11" x14ac:dyDescent="0.15">
      <c r="G140" s="53">
        <v>41771</v>
      </c>
      <c r="H140" s="103">
        <f>計算過程!B139</f>
        <v>0.15427107490277778</v>
      </c>
      <c r="I140" s="103">
        <f>計算過程!C139</f>
        <v>79.220285144293626</v>
      </c>
      <c r="J140" s="103">
        <f>計算過程!D139</f>
        <v>0</v>
      </c>
      <c r="K140" s="103">
        <f>計算過程!E139</f>
        <v>0</v>
      </c>
    </row>
    <row r="141" spans="7:11" x14ac:dyDescent="0.15">
      <c r="G141" s="53">
        <v>41772</v>
      </c>
      <c r="H141" s="103">
        <f>計算過程!B140</f>
        <v>0.1582928997048611</v>
      </c>
      <c r="I141" s="103">
        <f>計算過程!C140</f>
        <v>92.390486914716263</v>
      </c>
      <c r="J141" s="103">
        <f>計算過程!D140</f>
        <v>0</v>
      </c>
      <c r="K141" s="103">
        <f>計算過程!E140</f>
        <v>0</v>
      </c>
    </row>
    <row r="142" spans="7:11" x14ac:dyDescent="0.15">
      <c r="G142" s="53">
        <v>41773</v>
      </c>
      <c r="H142" s="103">
        <f>計算過程!B141</f>
        <v>9.2297596222222236E-2</v>
      </c>
      <c r="I142" s="103">
        <f>計算過程!C141</f>
        <v>33.49199766747585</v>
      </c>
      <c r="J142" s="103">
        <f>計算過程!D141</f>
        <v>0</v>
      </c>
      <c r="K142" s="103">
        <f>計算過程!E141</f>
        <v>0</v>
      </c>
    </row>
    <row r="143" spans="7:11" x14ac:dyDescent="0.15">
      <c r="G143" s="53">
        <v>41774</v>
      </c>
      <c r="H143" s="103">
        <f>計算過程!B142</f>
        <v>0.14863538798148149</v>
      </c>
      <c r="I143" s="103">
        <f>計算過程!C142</f>
        <v>78.248202244061645</v>
      </c>
      <c r="J143" s="103">
        <f>計算過程!D142</f>
        <v>0</v>
      </c>
      <c r="K143" s="103">
        <f>計算過程!E142</f>
        <v>0</v>
      </c>
    </row>
    <row r="144" spans="7:11" x14ac:dyDescent="0.15">
      <c r="G144" s="53">
        <v>41775</v>
      </c>
      <c r="H144" s="103">
        <f>計算過程!B143</f>
        <v>0.14286702288888889</v>
      </c>
      <c r="I144" s="103">
        <f>計算過程!C143</f>
        <v>64.470120965389341</v>
      </c>
      <c r="J144" s="103">
        <f>計算過程!D143</f>
        <v>0</v>
      </c>
      <c r="K144" s="103">
        <f>計算過程!E143</f>
        <v>0</v>
      </c>
    </row>
    <row r="145" spans="7:11" x14ac:dyDescent="0.15">
      <c r="G145" s="53">
        <v>41776</v>
      </c>
      <c r="H145" s="103">
        <f>計算過程!B144</f>
        <v>0.15400942584259258</v>
      </c>
      <c r="I145" s="103">
        <f>計算過程!C144</f>
        <v>89.709754682576119</v>
      </c>
      <c r="J145" s="103">
        <f>計算過程!D144</f>
        <v>0</v>
      </c>
      <c r="K145" s="103">
        <f>計算過程!E144</f>
        <v>0</v>
      </c>
    </row>
    <row r="146" spans="7:11" x14ac:dyDescent="0.15">
      <c r="G146" s="53">
        <v>41777</v>
      </c>
      <c r="H146" s="103">
        <f>計算過程!B145</f>
        <v>0.14153604835185185</v>
      </c>
      <c r="I146" s="103">
        <f>計算過程!C145</f>
        <v>63.651299670395922</v>
      </c>
      <c r="J146" s="103">
        <f>計算過程!D145</f>
        <v>0</v>
      </c>
      <c r="K146" s="103">
        <f>計算過程!E145</f>
        <v>0</v>
      </c>
    </row>
    <row r="147" spans="7:11" x14ac:dyDescent="0.15">
      <c r="G147" s="53">
        <v>41778</v>
      </c>
      <c r="H147" s="103">
        <f>計算過程!B146</f>
        <v>0.14621253612962964</v>
      </c>
      <c r="I147" s="103">
        <f>計算過程!C146</f>
        <v>75.908016512492651</v>
      </c>
      <c r="J147" s="103">
        <f>計算過程!D146</f>
        <v>0</v>
      </c>
      <c r="K147" s="103">
        <f>計算過程!E146</f>
        <v>0</v>
      </c>
    </row>
    <row r="148" spans="7:11" x14ac:dyDescent="0.15">
      <c r="G148" s="53">
        <v>41779</v>
      </c>
      <c r="H148" s="103">
        <f>計算過程!B147</f>
        <v>0.15181547652777777</v>
      </c>
      <c r="I148" s="103">
        <f>計算過程!C147</f>
        <v>87.184067251751145</v>
      </c>
      <c r="J148" s="103">
        <f>計算過程!D147</f>
        <v>0</v>
      </c>
      <c r="K148" s="103">
        <f>計算過程!E147</f>
        <v>0</v>
      </c>
    </row>
    <row r="149" spans="7:11" x14ac:dyDescent="0.15">
      <c r="G149" s="53">
        <v>41780</v>
      </c>
      <c r="H149" s="103">
        <f>計算過程!B148</f>
        <v>0.15849739610185185</v>
      </c>
      <c r="I149" s="103">
        <f>計算過程!C148</f>
        <v>97.473909850111184</v>
      </c>
      <c r="J149" s="103">
        <f>計算過程!D148</f>
        <v>0</v>
      </c>
      <c r="K149" s="103">
        <f>計算過程!E148</f>
        <v>0</v>
      </c>
    </row>
    <row r="150" spans="7:11" x14ac:dyDescent="0.15">
      <c r="G150" s="53">
        <v>41781</v>
      </c>
      <c r="H150" s="103">
        <f>計算過程!B149</f>
        <v>0.13988336309722221</v>
      </c>
      <c r="I150" s="103">
        <f>計算過程!C149</f>
        <v>70.353241181473265</v>
      </c>
      <c r="J150" s="103">
        <f>計算過程!D149</f>
        <v>0</v>
      </c>
      <c r="K150" s="103">
        <f>計算過程!E149</f>
        <v>0</v>
      </c>
    </row>
    <row r="151" spans="7:11" x14ac:dyDescent="0.15">
      <c r="G151" s="53">
        <v>41782</v>
      </c>
      <c r="H151" s="103">
        <f>計算過程!B150</f>
        <v>0.13172944389583333</v>
      </c>
      <c r="I151" s="103">
        <f>計算過程!C150</f>
        <v>56.197834567744785</v>
      </c>
      <c r="J151" s="103">
        <f>計算過程!D150</f>
        <v>0</v>
      </c>
      <c r="K151" s="103">
        <f>計算過程!E150</f>
        <v>0</v>
      </c>
    </row>
    <row r="152" spans="7:11" x14ac:dyDescent="0.15">
      <c r="G152" s="53">
        <v>41783</v>
      </c>
      <c r="H152" s="103">
        <f>計算過程!B151</f>
        <v>0.1433991588148148</v>
      </c>
      <c r="I152" s="103">
        <f>計算過程!C151</f>
        <v>67.153850289105463</v>
      </c>
      <c r="J152" s="103">
        <f>計算過程!D151</f>
        <v>0</v>
      </c>
      <c r="K152" s="103">
        <f>計算過程!E151</f>
        <v>0</v>
      </c>
    </row>
    <row r="153" spans="7:11" x14ac:dyDescent="0.15">
      <c r="G153" s="53">
        <v>41784</v>
      </c>
      <c r="H153" s="103">
        <f>計算過程!B152</f>
        <v>0.14421208937037039</v>
      </c>
      <c r="I153" s="103">
        <f>計算過程!C152</f>
        <v>66.315652039611976</v>
      </c>
      <c r="J153" s="103">
        <f>計算過程!D152</f>
        <v>0</v>
      </c>
      <c r="K153" s="103">
        <f>計算過程!E152</f>
        <v>0</v>
      </c>
    </row>
    <row r="154" spans="7:11" x14ac:dyDescent="0.15">
      <c r="G154" s="53">
        <v>41785</v>
      </c>
      <c r="H154" s="103">
        <f>計算過程!B153</f>
        <v>0.1407217407013889</v>
      </c>
      <c r="I154" s="103">
        <f>計算過程!C153</f>
        <v>64.848903258723155</v>
      </c>
      <c r="J154" s="103">
        <f>計算過程!D153</f>
        <v>0</v>
      </c>
      <c r="K154" s="103">
        <f>計算過程!E153</f>
        <v>0</v>
      </c>
    </row>
    <row r="155" spans="7:11" x14ac:dyDescent="0.15">
      <c r="G155" s="53">
        <v>41786</v>
      </c>
      <c r="H155" s="103">
        <f>計算過程!B154</f>
        <v>0.14568823766782407</v>
      </c>
      <c r="I155" s="103">
        <f>計算過程!C154</f>
        <v>73.612465901329216</v>
      </c>
      <c r="J155" s="103">
        <f>計算過程!D154</f>
        <v>0</v>
      </c>
      <c r="K155" s="103">
        <f>計算過程!E154</f>
        <v>0</v>
      </c>
    </row>
    <row r="156" spans="7:11" x14ac:dyDescent="0.15">
      <c r="G156" s="53">
        <v>41787</v>
      </c>
      <c r="H156" s="103">
        <f>計算過程!B155</f>
        <v>8.8443522148148157E-2</v>
      </c>
      <c r="I156" s="103">
        <f>計算過程!C155</f>
        <v>26.53953803055424</v>
      </c>
      <c r="J156" s="103">
        <f>計算過程!D155</f>
        <v>0</v>
      </c>
      <c r="K156" s="103">
        <f>計算過程!E155</f>
        <v>0</v>
      </c>
    </row>
    <row r="157" spans="7:11" x14ac:dyDescent="0.15">
      <c r="G157" s="53">
        <v>41788</v>
      </c>
      <c r="H157" s="103">
        <f>計算過程!B156</f>
        <v>0.14152201023263888</v>
      </c>
      <c r="I157" s="103">
        <f>計算過程!C156</f>
        <v>61.556952029414362</v>
      </c>
      <c r="J157" s="103">
        <f>計算過程!D156</f>
        <v>0</v>
      </c>
      <c r="K157" s="103">
        <f>計算過程!E156</f>
        <v>0</v>
      </c>
    </row>
    <row r="158" spans="7:11" x14ac:dyDescent="0.15">
      <c r="G158" s="53">
        <v>41789</v>
      </c>
      <c r="H158" s="103">
        <f>計算過程!B157</f>
        <v>0.14197439325925926</v>
      </c>
      <c r="I158" s="103">
        <f>計算過程!C157</f>
        <v>52.024429474670036</v>
      </c>
      <c r="J158" s="103">
        <f>計算過程!D157</f>
        <v>0</v>
      </c>
      <c r="K158" s="103">
        <f>計算過程!E157</f>
        <v>0</v>
      </c>
    </row>
    <row r="159" spans="7:11" x14ac:dyDescent="0.15">
      <c r="G159" s="53">
        <v>41790</v>
      </c>
      <c r="H159" s="103">
        <f>計算過程!B158</f>
        <v>0.15138334135185183</v>
      </c>
      <c r="I159" s="103">
        <f>計算過程!C158</f>
        <v>72.427300191742731</v>
      </c>
      <c r="J159" s="103">
        <f>計算過程!D158</f>
        <v>0</v>
      </c>
      <c r="K159" s="103">
        <f>計算過程!E158</f>
        <v>0</v>
      </c>
    </row>
    <row r="160" spans="7:11" x14ac:dyDescent="0.15">
      <c r="G160" s="53">
        <v>41791</v>
      </c>
      <c r="H160" s="103">
        <f>計算過程!B159</f>
        <v>0.14116943261111109</v>
      </c>
      <c r="I160" s="103">
        <f>計算過程!C159</f>
        <v>52.310214632052578</v>
      </c>
      <c r="J160" s="103">
        <f>計算過程!D159</f>
        <v>0</v>
      </c>
      <c r="K160" s="103">
        <f>計算過程!E159</f>
        <v>0</v>
      </c>
    </row>
    <row r="161" spans="7:11" x14ac:dyDescent="0.15">
      <c r="G161" s="53">
        <v>41792</v>
      </c>
      <c r="H161" s="103">
        <f>計算過程!B160</f>
        <v>0.14797388566666667</v>
      </c>
      <c r="I161" s="103">
        <f>計算過程!C160</f>
        <v>64.109870983794366</v>
      </c>
      <c r="J161" s="103">
        <f>計算過程!D160</f>
        <v>0</v>
      </c>
      <c r="K161" s="103">
        <f>計算過程!E160</f>
        <v>0</v>
      </c>
    </row>
    <row r="162" spans="7:11" x14ac:dyDescent="0.15">
      <c r="G162" s="53">
        <v>41793</v>
      </c>
      <c r="H162" s="103">
        <f>計算過程!B161</f>
        <v>0.15107826009259262</v>
      </c>
      <c r="I162" s="103">
        <f>計算過程!C161</f>
        <v>75.33227822533496</v>
      </c>
      <c r="J162" s="103">
        <f>計算過程!D161</f>
        <v>0</v>
      </c>
      <c r="K162" s="103">
        <f>計算過程!E161</f>
        <v>0</v>
      </c>
    </row>
    <row r="163" spans="7:11" x14ac:dyDescent="0.15">
      <c r="G163" s="53">
        <v>41794</v>
      </c>
      <c r="H163" s="103">
        <f>計算過程!B162</f>
        <v>0.15894371091666668</v>
      </c>
      <c r="I163" s="103">
        <f>計算過程!C162</f>
        <v>86.527881053877024</v>
      </c>
      <c r="J163" s="103">
        <f>計算過程!D162</f>
        <v>0</v>
      </c>
      <c r="K163" s="103">
        <f>計算過程!E162</f>
        <v>0</v>
      </c>
    </row>
    <row r="164" spans="7:11" x14ac:dyDescent="0.15">
      <c r="G164" s="53">
        <v>41795</v>
      </c>
      <c r="H164" s="103">
        <f>計算過程!B163</f>
        <v>0.14597742386111112</v>
      </c>
      <c r="I164" s="103">
        <f>計算過程!C163</f>
        <v>65.298201801273947</v>
      </c>
      <c r="J164" s="103">
        <f>計算過程!D163</f>
        <v>0</v>
      </c>
      <c r="K164" s="103">
        <f>計算過程!E163</f>
        <v>0</v>
      </c>
    </row>
    <row r="165" spans="7:11" x14ac:dyDescent="0.15">
      <c r="G165" s="53">
        <v>41796</v>
      </c>
      <c r="H165" s="103">
        <f>計算過程!B164</f>
        <v>0.13981853330555555</v>
      </c>
      <c r="I165" s="103">
        <f>計算過程!C164</f>
        <v>55.018564352973108</v>
      </c>
      <c r="J165" s="103">
        <f>計算過程!D164</f>
        <v>0</v>
      </c>
      <c r="K165" s="103">
        <f>計算過程!E164</f>
        <v>0</v>
      </c>
    </row>
    <row r="166" spans="7:11" x14ac:dyDescent="0.15">
      <c r="G166" s="53">
        <v>41797</v>
      </c>
      <c r="H166" s="103">
        <f>計算過程!B165</f>
        <v>0.14464644932407406</v>
      </c>
      <c r="I166" s="103">
        <f>計算過程!C165</f>
        <v>66.946314713866997</v>
      </c>
      <c r="J166" s="103">
        <f>計算過程!D165</f>
        <v>0</v>
      </c>
      <c r="K166" s="103">
        <f>計算過程!E165</f>
        <v>0</v>
      </c>
    </row>
    <row r="167" spans="7:11" x14ac:dyDescent="0.15">
      <c r="G167" s="53">
        <v>41798</v>
      </c>
      <c r="H167" s="103">
        <f>計算過程!B166</f>
        <v>0.13992147117013889</v>
      </c>
      <c r="I167" s="103">
        <f>計算過程!C166</f>
        <v>66.172286245487925</v>
      </c>
      <c r="J167" s="103">
        <f>計算過程!D166</f>
        <v>0</v>
      </c>
      <c r="K167" s="103">
        <f>計算過程!E166</f>
        <v>0</v>
      </c>
    </row>
    <row r="168" spans="7:11" x14ac:dyDescent="0.15">
      <c r="G168" s="53">
        <v>41799</v>
      </c>
      <c r="H168" s="103">
        <f>計算過程!B167</f>
        <v>0.13824895019212963</v>
      </c>
      <c r="I168" s="103">
        <f>計算過程!C167</f>
        <v>65.559561777785035</v>
      </c>
      <c r="J168" s="103">
        <f>計算過程!D167</f>
        <v>0</v>
      </c>
      <c r="K168" s="103">
        <f>計算過程!E167</f>
        <v>0</v>
      </c>
    </row>
    <row r="169" spans="7:11" x14ac:dyDescent="0.15">
      <c r="G169" s="53">
        <v>41800</v>
      </c>
      <c r="H169" s="103">
        <f>計算過程!B168</f>
        <v>0.15484802629629629</v>
      </c>
      <c r="I169" s="103">
        <f>計算過程!C168</f>
        <v>77.161818369158013</v>
      </c>
      <c r="J169" s="103">
        <f>計算過程!D168</f>
        <v>0</v>
      </c>
      <c r="K169" s="103">
        <f>計算過程!E168</f>
        <v>0</v>
      </c>
    </row>
    <row r="170" spans="7:11" x14ac:dyDescent="0.15">
      <c r="G170" s="53">
        <v>41801</v>
      </c>
      <c r="H170" s="103">
        <f>計算過程!B169</f>
        <v>9.206268881481483E-2</v>
      </c>
      <c r="I170" s="103">
        <f>計算過程!C169</f>
        <v>28.109363791534832</v>
      </c>
      <c r="J170" s="103">
        <f>計算過程!D169</f>
        <v>0</v>
      </c>
      <c r="K170" s="103">
        <f>計算過程!E169</f>
        <v>0</v>
      </c>
    </row>
    <row r="171" spans="7:11" x14ac:dyDescent="0.15">
      <c r="G171" s="53">
        <v>41802</v>
      </c>
      <c r="H171" s="103">
        <f>計算過程!B170</f>
        <v>0.14158975791782408</v>
      </c>
      <c r="I171" s="103">
        <f>計算過程!C170</f>
        <v>65.528252110999716</v>
      </c>
      <c r="J171" s="103">
        <f>計算過程!D170</f>
        <v>0</v>
      </c>
      <c r="K171" s="103">
        <f>計算過程!E170</f>
        <v>0</v>
      </c>
    </row>
    <row r="172" spans="7:11" x14ac:dyDescent="0.15">
      <c r="G172" s="53">
        <v>41803</v>
      </c>
      <c r="H172" s="103">
        <f>計算過程!B171</f>
        <v>0.13492628779050928</v>
      </c>
      <c r="I172" s="103">
        <f>計算過程!C171</f>
        <v>53.580450635277955</v>
      </c>
      <c r="J172" s="103">
        <f>計算過程!D171</f>
        <v>0</v>
      </c>
      <c r="K172" s="103">
        <f>計算過程!E171</f>
        <v>0</v>
      </c>
    </row>
    <row r="173" spans="7:11" x14ac:dyDescent="0.15">
      <c r="G173" s="53">
        <v>41804</v>
      </c>
      <c r="H173" s="103">
        <f>計算過程!B172</f>
        <v>0.14958612723148149</v>
      </c>
      <c r="I173" s="103">
        <f>計算過程!C172</f>
        <v>75.226134802107339</v>
      </c>
      <c r="J173" s="103">
        <f>計算過程!D172</f>
        <v>0</v>
      </c>
      <c r="K173" s="103">
        <f>計算過程!E172</f>
        <v>0</v>
      </c>
    </row>
    <row r="174" spans="7:11" x14ac:dyDescent="0.15">
      <c r="G174" s="53">
        <v>41805</v>
      </c>
      <c r="H174" s="103">
        <f>計算過程!B173</f>
        <v>0.13631974395370372</v>
      </c>
      <c r="I174" s="103">
        <f>計算過程!C173</f>
        <v>53.268770144882588</v>
      </c>
      <c r="J174" s="103">
        <f>計算過程!D173</f>
        <v>0</v>
      </c>
      <c r="K174" s="103">
        <f>計算過程!E173</f>
        <v>0</v>
      </c>
    </row>
    <row r="175" spans="7:11" x14ac:dyDescent="0.15">
      <c r="G175" s="53">
        <v>41806</v>
      </c>
      <c r="H175" s="103">
        <f>計算過程!B174</f>
        <v>0.1400527323101852</v>
      </c>
      <c r="I175" s="103">
        <f>計算過程!C174</f>
        <v>63.077942289556468</v>
      </c>
      <c r="J175" s="103">
        <f>計算過程!D174</f>
        <v>0</v>
      </c>
      <c r="K175" s="103">
        <f>計算過程!E174</f>
        <v>0</v>
      </c>
    </row>
    <row r="176" spans="7:11" x14ac:dyDescent="0.15">
      <c r="G176" s="53">
        <v>41807</v>
      </c>
      <c r="H176" s="103">
        <f>計算過程!B175</f>
        <v>0.14906291923611109</v>
      </c>
      <c r="I176" s="103">
        <f>計算過程!C175</f>
        <v>72.973229080270926</v>
      </c>
      <c r="J176" s="103">
        <f>計算過程!D175</f>
        <v>0</v>
      </c>
      <c r="K176" s="103">
        <f>計算過程!E175</f>
        <v>0</v>
      </c>
    </row>
    <row r="177" spans="7:11" x14ac:dyDescent="0.15">
      <c r="G177" s="53">
        <v>41808</v>
      </c>
      <c r="H177" s="103">
        <f>計算過程!B176</f>
        <v>0.15590971409953705</v>
      </c>
      <c r="I177" s="103">
        <f>計算過程!C176</f>
        <v>82.897185659396925</v>
      </c>
      <c r="J177" s="103">
        <f>計算過程!D176</f>
        <v>0</v>
      </c>
      <c r="K177" s="103">
        <f>計算過程!E176</f>
        <v>0</v>
      </c>
    </row>
    <row r="178" spans="7:11" x14ac:dyDescent="0.15">
      <c r="G178" s="53">
        <v>41809</v>
      </c>
      <c r="H178" s="103">
        <f>計算過程!B177</f>
        <v>0.1444711113611111</v>
      </c>
      <c r="I178" s="103">
        <f>計算過程!C177</f>
        <v>63.035079192461815</v>
      </c>
      <c r="J178" s="103">
        <f>計算過程!D177</f>
        <v>0</v>
      </c>
      <c r="K178" s="103">
        <f>計算過程!E177</f>
        <v>0</v>
      </c>
    </row>
    <row r="179" spans="7:11" x14ac:dyDescent="0.15">
      <c r="G179" s="53">
        <v>41810</v>
      </c>
      <c r="H179" s="103">
        <f>計算過程!B178</f>
        <v>0.13875455066666664</v>
      </c>
      <c r="I179" s="103">
        <f>計算過程!C178</f>
        <v>53.328911545617586</v>
      </c>
      <c r="J179" s="103">
        <f>計算過程!D178</f>
        <v>0</v>
      </c>
      <c r="K179" s="103">
        <f>計算過程!E178</f>
        <v>0</v>
      </c>
    </row>
    <row r="180" spans="7:11" x14ac:dyDescent="0.15">
      <c r="G180" s="53">
        <v>41811</v>
      </c>
      <c r="H180" s="103">
        <f>計算過程!B179</f>
        <v>0.14761125487962962</v>
      </c>
      <c r="I180" s="103">
        <f>計算過程!C179</f>
        <v>64.324014010806707</v>
      </c>
      <c r="J180" s="103">
        <f>計算過程!D179</f>
        <v>0</v>
      </c>
      <c r="K180" s="103">
        <f>計算過程!E179</f>
        <v>0</v>
      </c>
    </row>
    <row r="181" spans="7:11" x14ac:dyDescent="0.15">
      <c r="G181" s="53">
        <v>41812</v>
      </c>
      <c r="H181" s="103">
        <f>計算過程!B180</f>
        <v>0.14636396437037036</v>
      </c>
      <c r="I181" s="103">
        <f>計算過程!C180</f>
        <v>63.711056935081352</v>
      </c>
      <c r="J181" s="103">
        <f>計算過程!D180</f>
        <v>0</v>
      </c>
      <c r="K181" s="103">
        <f>計算過程!E180</f>
        <v>0</v>
      </c>
    </row>
    <row r="182" spans="7:11" x14ac:dyDescent="0.15">
      <c r="G182" s="53">
        <v>41813</v>
      </c>
      <c r="H182" s="103">
        <f>計算過程!B181</f>
        <v>0.1439251727037037</v>
      </c>
      <c r="I182" s="103">
        <f>計算過程!C181</f>
        <v>63.870832147875511</v>
      </c>
      <c r="J182" s="103">
        <f>計算過程!D181</f>
        <v>0</v>
      </c>
      <c r="K182" s="103">
        <f>計算過程!E181</f>
        <v>0</v>
      </c>
    </row>
    <row r="183" spans="7:11" x14ac:dyDescent="0.15">
      <c r="G183" s="53">
        <v>41814</v>
      </c>
      <c r="H183" s="103">
        <f>計算過程!B182</f>
        <v>0.15099059111111113</v>
      </c>
      <c r="I183" s="103">
        <f>計算過程!C182</f>
        <v>74.879976256210156</v>
      </c>
      <c r="J183" s="103">
        <f>計算過程!D182</f>
        <v>0</v>
      </c>
      <c r="K183" s="103">
        <f>計算過程!E182</f>
        <v>0</v>
      </c>
    </row>
    <row r="184" spans="7:11" x14ac:dyDescent="0.15">
      <c r="G184" s="53">
        <v>41815</v>
      </c>
      <c r="H184" s="103">
        <f>計算過程!B183</f>
        <v>8.8463429555555542E-2</v>
      </c>
      <c r="I184" s="103">
        <f>計算過程!C183</f>
        <v>27.183182374372745</v>
      </c>
      <c r="J184" s="103">
        <f>計算過程!D183</f>
        <v>0</v>
      </c>
      <c r="K184" s="103">
        <f>計算過程!E183</f>
        <v>0</v>
      </c>
    </row>
    <row r="185" spans="7:11" x14ac:dyDescent="0.15">
      <c r="G185" s="53">
        <v>41816</v>
      </c>
      <c r="H185" s="103">
        <f>計算過程!B184</f>
        <v>0.14222359747222224</v>
      </c>
      <c r="I185" s="103">
        <f>計算過程!C184</f>
        <v>63.900072923645574</v>
      </c>
      <c r="J185" s="103">
        <f>計算過程!D184</f>
        <v>0</v>
      </c>
      <c r="K185" s="103">
        <f>計算過程!E184</f>
        <v>0</v>
      </c>
    </row>
    <row r="186" spans="7:11" x14ac:dyDescent="0.15">
      <c r="G186" s="53">
        <v>41817</v>
      </c>
      <c r="H186" s="103">
        <f>計算過程!B185</f>
        <v>0.1374036513611111</v>
      </c>
      <c r="I186" s="103">
        <f>計算過程!C185</f>
        <v>53.687965775776348</v>
      </c>
      <c r="J186" s="103">
        <f>計算過程!D185</f>
        <v>0</v>
      </c>
      <c r="K186" s="103">
        <f>計算過程!E185</f>
        <v>0</v>
      </c>
    </row>
    <row r="187" spans="7:11" x14ac:dyDescent="0.15">
      <c r="G187" s="53">
        <v>41818</v>
      </c>
      <c r="H187" s="103">
        <f>計算過程!B186</f>
        <v>0.15102868047222223</v>
      </c>
      <c r="I187" s="103">
        <f>計算過程!C186</f>
        <v>75.81096770959401</v>
      </c>
      <c r="J187" s="103">
        <f>計算過程!D186</f>
        <v>0</v>
      </c>
      <c r="K187" s="103">
        <f>計算過程!E186</f>
        <v>0</v>
      </c>
    </row>
    <row r="188" spans="7:11" x14ac:dyDescent="0.15">
      <c r="G188" s="53">
        <v>41819</v>
      </c>
      <c r="H188" s="103">
        <f>計算過程!B187</f>
        <v>0.13415142364120369</v>
      </c>
      <c r="I188" s="103">
        <f>計算過程!C187</f>
        <v>53.528804489866332</v>
      </c>
      <c r="J188" s="103">
        <f>計算過程!D187</f>
        <v>0</v>
      </c>
      <c r="K188" s="103">
        <f>計算過程!E187</f>
        <v>0</v>
      </c>
    </row>
    <row r="189" spans="7:11" x14ac:dyDescent="0.15">
      <c r="G189" s="53">
        <v>41820</v>
      </c>
      <c r="H189" s="103">
        <f>計算過程!B188</f>
        <v>0.14145426254745372</v>
      </c>
      <c r="I189" s="103">
        <f>計算過程!C188</f>
        <v>64.173224837085783</v>
      </c>
      <c r="J189" s="103">
        <f>計算過程!D188</f>
        <v>0</v>
      </c>
      <c r="K189" s="103">
        <f>計算過程!E188</f>
        <v>0</v>
      </c>
    </row>
    <row r="190" spans="7:11" x14ac:dyDescent="0.15">
      <c r="G190" s="53">
        <v>41821</v>
      </c>
      <c r="H190" s="103">
        <f>計算過程!B189</f>
        <v>0.15053232143518519</v>
      </c>
      <c r="I190" s="103">
        <f>計算過程!C189</f>
        <v>74.663857235854223</v>
      </c>
      <c r="J190" s="103">
        <f>計算過程!D189</f>
        <v>0</v>
      </c>
      <c r="K190" s="103">
        <f>計算過程!E189</f>
        <v>0</v>
      </c>
    </row>
    <row r="191" spans="7:11" x14ac:dyDescent="0.15">
      <c r="G191" s="53">
        <v>41822</v>
      </c>
      <c r="H191" s="103">
        <f>計算過程!B190</f>
        <v>0.15339881551736112</v>
      </c>
      <c r="I191" s="103">
        <f>計算過程!C190</f>
        <v>83.46104701388451</v>
      </c>
      <c r="J191" s="103">
        <f>計算過程!D190</f>
        <v>0</v>
      </c>
      <c r="K191" s="103">
        <f>計算過程!E190</f>
        <v>0</v>
      </c>
    </row>
    <row r="192" spans="7:11" x14ac:dyDescent="0.15">
      <c r="G192" s="53">
        <v>41823</v>
      </c>
      <c r="H192" s="103">
        <f>計算過程!B191</f>
        <v>0.1398748946365741</v>
      </c>
      <c r="I192" s="103">
        <f>計算過程!C191</f>
        <v>61.593689426241014</v>
      </c>
      <c r="J192" s="103">
        <f>計算過程!D191</f>
        <v>0</v>
      </c>
      <c r="K192" s="103">
        <f>計算過程!E191</f>
        <v>0</v>
      </c>
    </row>
    <row r="193" spans="7:11" x14ac:dyDescent="0.15">
      <c r="G193" s="53">
        <v>41824</v>
      </c>
      <c r="H193" s="103">
        <f>計算過程!B192</f>
        <v>0.13221214615277779</v>
      </c>
      <c r="I193" s="103">
        <f>計算過程!C192</f>
        <v>50.413504085661017</v>
      </c>
      <c r="J193" s="103">
        <f>計算過程!D192</f>
        <v>0</v>
      </c>
      <c r="K193" s="103">
        <f>計算過程!E192</f>
        <v>0</v>
      </c>
    </row>
    <row r="194" spans="7:11" x14ac:dyDescent="0.15">
      <c r="G194" s="53">
        <v>41825</v>
      </c>
      <c r="H194" s="103">
        <f>計算過程!B193</f>
        <v>0.13692787033101853</v>
      </c>
      <c r="I194" s="103">
        <f>計算過程!C193</f>
        <v>59.605780279411483</v>
      </c>
      <c r="J194" s="103">
        <f>計算過程!D193</f>
        <v>0</v>
      </c>
      <c r="K194" s="103">
        <f>計算過程!E193</f>
        <v>0</v>
      </c>
    </row>
    <row r="195" spans="7:11" x14ac:dyDescent="0.15">
      <c r="G195" s="53">
        <v>41826</v>
      </c>
      <c r="H195" s="103">
        <f>計算過程!B194</f>
        <v>0.13890102166203705</v>
      </c>
      <c r="I195" s="103">
        <f>計算過程!C194</f>
        <v>59.248067989033785</v>
      </c>
      <c r="J195" s="103">
        <f>計算過程!D194</f>
        <v>0</v>
      </c>
      <c r="K195" s="103">
        <f>計算過程!E194</f>
        <v>0</v>
      </c>
    </row>
    <row r="196" spans="7:11" x14ac:dyDescent="0.15">
      <c r="G196" s="53">
        <v>41827</v>
      </c>
      <c r="H196" s="103">
        <f>計算過程!B195</f>
        <v>0.1391042647175926</v>
      </c>
      <c r="I196" s="103">
        <f>計算過程!C195</f>
        <v>58.817867343674607</v>
      </c>
      <c r="J196" s="103">
        <f>計算過程!D195</f>
        <v>0</v>
      </c>
      <c r="K196" s="103">
        <f>計算過程!E195</f>
        <v>0</v>
      </c>
    </row>
    <row r="197" spans="7:11" x14ac:dyDescent="0.15">
      <c r="G197" s="53">
        <v>41828</v>
      </c>
      <c r="H197" s="103">
        <f>計算過程!B196</f>
        <v>0.15296712814814817</v>
      </c>
      <c r="I197" s="103">
        <f>計算過程!C196</f>
        <v>69.417875730639622</v>
      </c>
      <c r="J197" s="103">
        <f>計算過程!D196</f>
        <v>0</v>
      </c>
      <c r="K197" s="103">
        <f>計算過程!E196</f>
        <v>0</v>
      </c>
    </row>
    <row r="198" spans="7:11" x14ac:dyDescent="0.15">
      <c r="G198" s="53">
        <v>41829</v>
      </c>
      <c r="H198" s="103">
        <f>計算過程!B197</f>
        <v>8.9118383259259262E-2</v>
      </c>
      <c r="I198" s="103">
        <f>計算過程!C197</f>
        <v>24.946710412852166</v>
      </c>
      <c r="J198" s="103">
        <f>計算過程!D197</f>
        <v>0</v>
      </c>
      <c r="K198" s="103">
        <f>計算過程!E197</f>
        <v>0</v>
      </c>
    </row>
    <row r="199" spans="7:11" x14ac:dyDescent="0.15">
      <c r="G199" s="53">
        <v>41830</v>
      </c>
      <c r="H199" s="103">
        <f>計算過程!B198</f>
        <v>0.14080642530787038</v>
      </c>
      <c r="I199" s="103">
        <f>計算過程!C198</f>
        <v>59.141013492725875</v>
      </c>
      <c r="J199" s="103">
        <f>計算過程!D198</f>
        <v>0</v>
      </c>
      <c r="K199" s="103">
        <f>計算過程!E198</f>
        <v>0</v>
      </c>
    </row>
    <row r="200" spans="7:11" x14ac:dyDescent="0.15">
      <c r="G200" s="53">
        <v>41831</v>
      </c>
      <c r="H200" s="103">
        <f>計算過程!B199</f>
        <v>0.13335538834027777</v>
      </c>
      <c r="I200" s="103">
        <f>計算過程!C199</f>
        <v>48.887368150069449</v>
      </c>
      <c r="J200" s="103">
        <f>計算過程!D199</f>
        <v>0</v>
      </c>
      <c r="K200" s="103">
        <f>計算過程!E199</f>
        <v>0</v>
      </c>
    </row>
    <row r="201" spans="7:11" x14ac:dyDescent="0.15">
      <c r="G201" s="53">
        <v>41832</v>
      </c>
      <c r="H201" s="103">
        <f>計算過程!B200</f>
        <v>0.143195005125</v>
      </c>
      <c r="I201" s="103">
        <f>計算過程!C200</f>
        <v>67.221441978936525</v>
      </c>
      <c r="J201" s="103">
        <f>計算過程!D200</f>
        <v>0</v>
      </c>
      <c r="K201" s="103">
        <f>計算過程!E200</f>
        <v>0</v>
      </c>
    </row>
    <row r="202" spans="7:11" x14ac:dyDescent="0.15">
      <c r="G202" s="53">
        <v>41833</v>
      </c>
      <c r="H202" s="103">
        <f>計算過程!B201</f>
        <v>0.13057349901736112</v>
      </c>
      <c r="I202" s="103">
        <f>計算過程!C201</f>
        <v>47.518804922837461</v>
      </c>
      <c r="J202" s="103">
        <f>計算過程!D201</f>
        <v>0</v>
      </c>
      <c r="K202" s="103">
        <f>計算過程!E201</f>
        <v>0</v>
      </c>
    </row>
    <row r="203" spans="7:11" x14ac:dyDescent="0.15">
      <c r="G203" s="53">
        <v>41834</v>
      </c>
      <c r="H203" s="103">
        <f>計算過程!B202</f>
        <v>0.14286915997222221</v>
      </c>
      <c r="I203" s="103">
        <f>計算過程!C202</f>
        <v>58.212688826850254</v>
      </c>
      <c r="J203" s="103">
        <f>計算過程!D202</f>
        <v>0</v>
      </c>
      <c r="K203" s="103">
        <f>計算過程!E202</f>
        <v>0</v>
      </c>
    </row>
    <row r="204" spans="7:11" x14ac:dyDescent="0.15">
      <c r="G204" s="53">
        <v>41835</v>
      </c>
      <c r="H204" s="103">
        <f>計算過程!B203</f>
        <v>0.1522896860185185</v>
      </c>
      <c r="I204" s="103">
        <f>計算過程!C203</f>
        <v>69.076991745811284</v>
      </c>
      <c r="J204" s="103">
        <f>計算過程!D203</f>
        <v>0</v>
      </c>
      <c r="K204" s="103">
        <f>計算過程!E203</f>
        <v>0</v>
      </c>
    </row>
    <row r="205" spans="7:11" x14ac:dyDescent="0.15">
      <c r="G205" s="53">
        <v>41836</v>
      </c>
      <c r="H205" s="103">
        <f>計算過程!B204</f>
        <v>0.15870062874074073</v>
      </c>
      <c r="I205" s="103">
        <f>計算過程!C204</f>
        <v>80.438027718912053</v>
      </c>
      <c r="J205" s="103">
        <f>計算過程!D204</f>
        <v>0</v>
      </c>
      <c r="K205" s="103">
        <f>計算過程!E204</f>
        <v>0</v>
      </c>
    </row>
    <row r="206" spans="7:11" x14ac:dyDescent="0.15">
      <c r="G206" s="53">
        <v>41837</v>
      </c>
      <c r="H206" s="103">
        <f>計算過程!B205</f>
        <v>0.14275359631481482</v>
      </c>
      <c r="I206" s="103">
        <f>計算過程!C205</f>
        <v>60.852378517380153</v>
      </c>
      <c r="J206" s="103">
        <f>計算過程!D205</f>
        <v>0</v>
      </c>
      <c r="K206" s="103">
        <f>計算過程!E205</f>
        <v>0</v>
      </c>
    </row>
    <row r="207" spans="7:11" x14ac:dyDescent="0.15">
      <c r="G207" s="53">
        <v>41838</v>
      </c>
      <c r="H207" s="103">
        <f>計算過程!B206</f>
        <v>0.13568215136111111</v>
      </c>
      <c r="I207" s="103">
        <f>計算過程!C206</f>
        <v>50.914831129826183</v>
      </c>
      <c r="J207" s="103">
        <f>計算過程!D206</f>
        <v>0</v>
      </c>
      <c r="K207" s="103">
        <f>計算過程!E206</f>
        <v>0</v>
      </c>
    </row>
    <row r="208" spans="7:11" x14ac:dyDescent="0.15">
      <c r="G208" s="53">
        <v>41839</v>
      </c>
      <c r="H208" s="103">
        <f>計算過程!B207</f>
        <v>0.14374186483333332</v>
      </c>
      <c r="I208" s="103">
        <f>計算過程!C207</f>
        <v>61.081817645597461</v>
      </c>
      <c r="J208" s="103">
        <f>計算過程!D207</f>
        <v>0</v>
      </c>
      <c r="K208" s="103">
        <f>計算過程!E207</f>
        <v>0</v>
      </c>
    </row>
    <row r="209" spans="7:11" x14ac:dyDescent="0.15">
      <c r="G209" s="53">
        <v>41840</v>
      </c>
      <c r="H209" s="103">
        <f>計算過程!B208</f>
        <v>0.14708129944444445</v>
      </c>
      <c r="I209" s="103">
        <f>計算過程!C208</f>
        <v>70.3005358107566</v>
      </c>
      <c r="J209" s="103">
        <f>計算過程!D208</f>
        <v>0</v>
      </c>
      <c r="K209" s="103">
        <f>計算過程!E208</f>
        <v>0</v>
      </c>
    </row>
    <row r="210" spans="7:11" x14ac:dyDescent="0.15">
      <c r="G210" s="53">
        <v>41841</v>
      </c>
      <c r="H210" s="103">
        <f>計算過程!B209</f>
        <v>0.13894759819560185</v>
      </c>
      <c r="I210" s="103">
        <f>計算過程!C209</f>
        <v>59.896846570302323</v>
      </c>
      <c r="J210" s="103">
        <f>計算過程!D209</f>
        <v>0</v>
      </c>
      <c r="K210" s="103">
        <f>計算過程!E209</f>
        <v>0</v>
      </c>
    </row>
    <row r="211" spans="7:11" x14ac:dyDescent="0.15">
      <c r="G211" s="53">
        <v>41842</v>
      </c>
      <c r="H211" s="103">
        <f>計算過程!B210</f>
        <v>0.14613283185185186</v>
      </c>
      <c r="I211" s="103">
        <f>計算過程!C210</f>
        <v>69.748083230267255</v>
      </c>
      <c r="J211" s="103">
        <f>計算過程!D210</f>
        <v>0</v>
      </c>
      <c r="K211" s="103">
        <f>計算過程!E210</f>
        <v>0</v>
      </c>
    </row>
    <row r="212" spans="7:11" x14ac:dyDescent="0.15">
      <c r="G212" s="53">
        <v>41843</v>
      </c>
      <c r="H212" s="103">
        <f>計算過程!B211</f>
        <v>8.5805790666666673E-2</v>
      </c>
      <c r="I212" s="103">
        <f>計算過程!C211</f>
        <v>25.55545826158496</v>
      </c>
      <c r="J212" s="103">
        <f>計算過程!D211</f>
        <v>0</v>
      </c>
      <c r="K212" s="103">
        <f>計算過程!E211</f>
        <v>0</v>
      </c>
    </row>
    <row r="213" spans="7:11" x14ac:dyDescent="0.15">
      <c r="G213" s="53">
        <v>41844</v>
      </c>
      <c r="H213" s="103">
        <f>計算過程!B212</f>
        <v>0.13582697044675926</v>
      </c>
      <c r="I213" s="103">
        <f>計算過程!C212</f>
        <v>59.340296820674418</v>
      </c>
      <c r="J213" s="103">
        <f>計算過程!D212</f>
        <v>0</v>
      </c>
      <c r="K213" s="103">
        <f>計算過程!E212</f>
        <v>0</v>
      </c>
    </row>
    <row r="214" spans="7:11" x14ac:dyDescent="0.15">
      <c r="G214" s="53">
        <v>41845</v>
      </c>
      <c r="H214" s="103">
        <f>計算過程!B213</f>
        <v>0.12653610839236112</v>
      </c>
      <c r="I214" s="103">
        <f>計算過程!C213</f>
        <v>47.878607220496463</v>
      </c>
      <c r="J214" s="103">
        <f>計算過程!D213</f>
        <v>0</v>
      </c>
      <c r="K214" s="103">
        <f>計算過程!E213</f>
        <v>0</v>
      </c>
    </row>
    <row r="215" spans="7:11" x14ac:dyDescent="0.15">
      <c r="G215" s="53">
        <v>41846</v>
      </c>
      <c r="H215" s="103">
        <f>計算過程!B214</f>
        <v>0.14022988576736109</v>
      </c>
      <c r="I215" s="103">
        <f>計算過程!C214</f>
        <v>65.495788171502042</v>
      </c>
      <c r="J215" s="103">
        <f>計算過程!D214</f>
        <v>0</v>
      </c>
      <c r="K215" s="103">
        <f>計算過程!E214</f>
        <v>0</v>
      </c>
    </row>
    <row r="216" spans="7:11" x14ac:dyDescent="0.15">
      <c r="G216" s="53">
        <v>41847</v>
      </c>
      <c r="H216" s="103">
        <f>計算過程!B215</f>
        <v>0.12592719302777777</v>
      </c>
      <c r="I216" s="103">
        <f>計算過程!C215</f>
        <v>44.84712034204869</v>
      </c>
      <c r="J216" s="103">
        <f>計算過程!D215</f>
        <v>0</v>
      </c>
      <c r="K216" s="103">
        <f>計算過程!E215</f>
        <v>0</v>
      </c>
    </row>
    <row r="217" spans="7:11" x14ac:dyDescent="0.15">
      <c r="G217" s="53">
        <v>41848</v>
      </c>
      <c r="H217" s="103">
        <f>計算過程!B216</f>
        <v>0.13231550068402778</v>
      </c>
      <c r="I217" s="103">
        <f>計算過程!C216</f>
        <v>52.562370808887749</v>
      </c>
      <c r="J217" s="103">
        <f>計算過程!D216</f>
        <v>0</v>
      </c>
      <c r="K217" s="103">
        <f>計算過程!E216</f>
        <v>0</v>
      </c>
    </row>
    <row r="218" spans="7:11" x14ac:dyDescent="0.15">
      <c r="G218" s="53">
        <v>41849</v>
      </c>
      <c r="H218" s="103">
        <f>計算過程!B217</f>
        <v>0.14440950010995371</v>
      </c>
      <c r="I218" s="103">
        <f>計算過程!C217</f>
        <v>60.692966408959762</v>
      </c>
      <c r="J218" s="103">
        <f>計算過程!D217</f>
        <v>0</v>
      </c>
      <c r="K218" s="103">
        <f>計算過程!E217</f>
        <v>0</v>
      </c>
    </row>
    <row r="219" spans="7:11" x14ac:dyDescent="0.15">
      <c r="G219" s="53">
        <v>41850</v>
      </c>
      <c r="H219" s="103">
        <f>計算過程!B218</f>
        <v>0.15644912989814816</v>
      </c>
      <c r="I219" s="103">
        <f>計算過程!C218</f>
        <v>69.465689590026642</v>
      </c>
      <c r="J219" s="103">
        <f>計算過程!D218</f>
        <v>0</v>
      </c>
      <c r="K219" s="103">
        <f>計算過程!E218</f>
        <v>0</v>
      </c>
    </row>
    <row r="220" spans="7:11" x14ac:dyDescent="0.15">
      <c r="G220" s="53">
        <v>41851</v>
      </c>
      <c r="H220" s="103">
        <f>計算過程!B219</f>
        <v>0.14122137987962963</v>
      </c>
      <c r="I220" s="103">
        <f>計算過程!C219</f>
        <v>52.333208646562397</v>
      </c>
      <c r="J220" s="103">
        <f>計算過程!D219</f>
        <v>0</v>
      </c>
      <c r="K220" s="103">
        <f>計算過程!E219</f>
        <v>0</v>
      </c>
    </row>
    <row r="221" spans="7:11" x14ac:dyDescent="0.15">
      <c r="G221" s="53">
        <v>41852</v>
      </c>
      <c r="H221" s="103">
        <f>計算過程!B220</f>
        <v>0.12990872485648147</v>
      </c>
      <c r="I221" s="103">
        <f>計算過程!C220</f>
        <v>42.886283866452175</v>
      </c>
      <c r="J221" s="103">
        <f>計算過程!D220</f>
        <v>0</v>
      </c>
      <c r="K221" s="103">
        <f>計算過程!E220</f>
        <v>0</v>
      </c>
    </row>
    <row r="222" spans="7:11" x14ac:dyDescent="0.15">
      <c r="G222" s="53">
        <v>41853</v>
      </c>
      <c r="H222" s="103">
        <f>計算過程!B221</f>
        <v>0.13695327571296295</v>
      </c>
      <c r="I222" s="103">
        <f>計算過程!C221</f>
        <v>51.371626687227234</v>
      </c>
      <c r="J222" s="103">
        <f>計算過程!D221</f>
        <v>0</v>
      </c>
      <c r="K222" s="103">
        <f>計算過程!E221</f>
        <v>0</v>
      </c>
    </row>
    <row r="223" spans="7:11" x14ac:dyDescent="0.15">
      <c r="G223" s="53">
        <v>41854</v>
      </c>
      <c r="H223" s="103">
        <f>計算過程!B222</f>
        <v>0.13475571017476851</v>
      </c>
      <c r="I223" s="103">
        <f>計算過程!C222</f>
        <v>50.887745484666986</v>
      </c>
      <c r="J223" s="103">
        <f>計算過程!D222</f>
        <v>0</v>
      </c>
      <c r="K223" s="103">
        <f>計算過程!E222</f>
        <v>0</v>
      </c>
    </row>
    <row r="224" spans="7:11" x14ac:dyDescent="0.15">
      <c r="G224" s="53">
        <v>41855</v>
      </c>
      <c r="H224" s="103">
        <f>計算過程!B223</f>
        <v>0.13787210369328706</v>
      </c>
      <c r="I224" s="103">
        <f>計算過程!C223</f>
        <v>51.417646536581167</v>
      </c>
      <c r="J224" s="103">
        <f>計算過程!D223</f>
        <v>0</v>
      </c>
      <c r="K224" s="103">
        <f>計算過程!E223</f>
        <v>0</v>
      </c>
    </row>
    <row r="225" spans="7:11" x14ac:dyDescent="0.15">
      <c r="G225" s="53">
        <v>41856</v>
      </c>
      <c r="H225" s="103">
        <f>計算過程!B224</f>
        <v>0.14297409603009259</v>
      </c>
      <c r="I225" s="103">
        <f>計算過程!C224</f>
        <v>60.367152291916867</v>
      </c>
      <c r="J225" s="103">
        <f>計算過程!D224</f>
        <v>0</v>
      </c>
      <c r="K225" s="103">
        <f>計算過程!E224</f>
        <v>0</v>
      </c>
    </row>
    <row r="226" spans="7:11" x14ac:dyDescent="0.15">
      <c r="G226" s="53">
        <v>41857</v>
      </c>
      <c r="H226" s="103">
        <f>計算過程!B225</f>
        <v>8.4235096222222222E-2</v>
      </c>
      <c r="I226" s="103">
        <f>計算過程!C225</f>
        <v>22.133240330449059</v>
      </c>
      <c r="J226" s="103">
        <f>計算過程!D225</f>
        <v>0</v>
      </c>
      <c r="K226" s="103">
        <f>計算過程!E225</f>
        <v>0</v>
      </c>
    </row>
    <row r="227" spans="7:11" x14ac:dyDescent="0.15">
      <c r="G227" s="53">
        <v>41858</v>
      </c>
      <c r="H227" s="103">
        <f>計算過程!B226</f>
        <v>0.13285717386111112</v>
      </c>
      <c r="I227" s="103">
        <f>計算過程!C226</f>
        <v>51.807658622935662</v>
      </c>
      <c r="J227" s="103">
        <f>計算過程!D226</f>
        <v>0</v>
      </c>
      <c r="K227" s="103">
        <f>計算過程!E226</f>
        <v>0</v>
      </c>
    </row>
    <row r="228" spans="7:11" x14ac:dyDescent="0.15">
      <c r="G228" s="53">
        <v>41859</v>
      </c>
      <c r="H228" s="103">
        <f>計算過程!B227</f>
        <v>0.1253257490173611</v>
      </c>
      <c r="I228" s="103">
        <f>計算過程!C227</f>
        <v>42.868431701831</v>
      </c>
      <c r="J228" s="103">
        <f>計算過程!D227</f>
        <v>0</v>
      </c>
      <c r="K228" s="103">
        <f>計算過程!E227</f>
        <v>0</v>
      </c>
    </row>
    <row r="229" spans="7:11" x14ac:dyDescent="0.15">
      <c r="G229" s="53">
        <v>41860</v>
      </c>
      <c r="H229" s="103">
        <f>計算過程!B228</f>
        <v>0.14054437694212962</v>
      </c>
      <c r="I229" s="103">
        <f>計算過程!C228</f>
        <v>59.747188578755896</v>
      </c>
      <c r="J229" s="103">
        <f>計算過程!D228</f>
        <v>0</v>
      </c>
      <c r="K229" s="103">
        <f>計算過程!E228</f>
        <v>0</v>
      </c>
    </row>
    <row r="230" spans="7:11" x14ac:dyDescent="0.15">
      <c r="G230" s="53">
        <v>41861</v>
      </c>
      <c r="H230" s="103">
        <f>計算過程!B229</f>
        <v>0.12936250914467592</v>
      </c>
      <c r="I230" s="103">
        <f>計算過程!C229</f>
        <v>41.847394706194102</v>
      </c>
      <c r="J230" s="103">
        <f>計算過程!D229</f>
        <v>0</v>
      </c>
      <c r="K230" s="103">
        <f>計算過程!E229</f>
        <v>0</v>
      </c>
    </row>
    <row r="231" spans="7:11" x14ac:dyDescent="0.15">
      <c r="G231" s="53">
        <v>41862</v>
      </c>
      <c r="H231" s="103">
        <f>計算過程!B230</f>
        <v>0.14051002918518518</v>
      </c>
      <c r="I231" s="103">
        <f>計算過程!C230</f>
        <v>50.66578249334794</v>
      </c>
      <c r="J231" s="103">
        <f>計算過程!D230</f>
        <v>0</v>
      </c>
      <c r="K231" s="103">
        <f>計算過程!E230</f>
        <v>0</v>
      </c>
    </row>
    <row r="232" spans="7:11" x14ac:dyDescent="0.15">
      <c r="G232" s="53">
        <v>41863</v>
      </c>
      <c r="H232" s="103">
        <f>計算過程!B231</f>
        <v>0.14382941055555556</v>
      </c>
      <c r="I232" s="103">
        <f>計算過程!C231</f>
        <v>58.764437017331488</v>
      </c>
      <c r="J232" s="103">
        <f>計算過程!D231</f>
        <v>0</v>
      </c>
      <c r="K232" s="103">
        <f>計算過程!E231</f>
        <v>0</v>
      </c>
    </row>
    <row r="233" spans="7:11" x14ac:dyDescent="0.15">
      <c r="G233" s="53">
        <v>41864</v>
      </c>
      <c r="H233" s="103">
        <f>計算過程!B232</f>
        <v>0.14913917981134261</v>
      </c>
      <c r="I233" s="103">
        <f>計算過程!C232</f>
        <v>66.787642683554026</v>
      </c>
      <c r="J233" s="103">
        <f>計算過程!D232</f>
        <v>0</v>
      </c>
      <c r="K233" s="103">
        <f>計算過程!E232</f>
        <v>0</v>
      </c>
    </row>
    <row r="234" spans="7:11" x14ac:dyDescent="0.15">
      <c r="G234" s="53">
        <v>41865</v>
      </c>
      <c r="H234" s="103">
        <f>計算過程!B233</f>
        <v>0.13683048303356482</v>
      </c>
      <c r="I234" s="103">
        <f>計算過程!C233</f>
        <v>50.468137193373209</v>
      </c>
      <c r="J234" s="103">
        <f>計算過程!D233</f>
        <v>0</v>
      </c>
      <c r="K234" s="103">
        <f>計算過程!E233</f>
        <v>0</v>
      </c>
    </row>
    <row r="235" spans="7:11" x14ac:dyDescent="0.15">
      <c r="G235" s="53">
        <v>41866</v>
      </c>
      <c r="H235" s="103">
        <f>計算過程!B234</f>
        <v>0.13158124583449074</v>
      </c>
      <c r="I235" s="103">
        <f>計算過程!C234</f>
        <v>42.114006423183554</v>
      </c>
      <c r="J235" s="103">
        <f>計算過程!D234</f>
        <v>0</v>
      </c>
      <c r="K235" s="103">
        <f>計算過程!E234</f>
        <v>0</v>
      </c>
    </row>
    <row r="236" spans="7:11" x14ac:dyDescent="0.15">
      <c r="G236" s="53">
        <v>41867</v>
      </c>
      <c r="H236" s="103">
        <f>計算過程!B235</f>
        <v>0.14113669527314815</v>
      </c>
      <c r="I236" s="103">
        <f>計算過程!C235</f>
        <v>51.606614476372947</v>
      </c>
      <c r="J236" s="103">
        <f>計算過程!D235</f>
        <v>0</v>
      </c>
      <c r="K236" s="103">
        <f>計算過程!E235</f>
        <v>0</v>
      </c>
    </row>
    <row r="237" spans="7:11" x14ac:dyDescent="0.15">
      <c r="G237" s="53">
        <v>41868</v>
      </c>
      <c r="H237" s="103">
        <f>計算過程!B236</f>
        <v>0.14192426211342593</v>
      </c>
      <c r="I237" s="103">
        <f>計算過程!C236</f>
        <v>52.837594478573216</v>
      </c>
      <c r="J237" s="103">
        <f>計算過程!D236</f>
        <v>0</v>
      </c>
      <c r="K237" s="103">
        <f>計算過程!E236</f>
        <v>0</v>
      </c>
    </row>
    <row r="238" spans="7:11" x14ac:dyDescent="0.15">
      <c r="G238" s="53">
        <v>41869</v>
      </c>
      <c r="H238" s="103">
        <f>計算過程!B237</f>
        <v>0.14254637872222223</v>
      </c>
      <c r="I238" s="103">
        <f>計算過程!C237</f>
        <v>54.360174552095728</v>
      </c>
      <c r="J238" s="103">
        <f>計算過程!D237</f>
        <v>0</v>
      </c>
      <c r="K238" s="103">
        <f>計算過程!E237</f>
        <v>0</v>
      </c>
    </row>
    <row r="239" spans="7:11" x14ac:dyDescent="0.15">
      <c r="G239" s="53">
        <v>41870</v>
      </c>
      <c r="H239" s="103">
        <f>計算過程!B238</f>
        <v>0.14902481116319444</v>
      </c>
      <c r="I239" s="103">
        <f>計算過程!C238</f>
        <v>65.067184392635212</v>
      </c>
      <c r="J239" s="103">
        <f>計算過程!D238</f>
        <v>0</v>
      </c>
      <c r="K239" s="103">
        <f>計算過程!E238</f>
        <v>0</v>
      </c>
    </row>
    <row r="240" spans="7:11" x14ac:dyDescent="0.15">
      <c r="G240" s="53">
        <v>41871</v>
      </c>
      <c r="H240" s="103">
        <f>計算過程!B239</f>
        <v>8.687481844444446E-2</v>
      </c>
      <c r="I240" s="103">
        <f>計算過程!C239</f>
        <v>23.889694921238021</v>
      </c>
      <c r="J240" s="103">
        <f>計算過程!D239</f>
        <v>0</v>
      </c>
      <c r="K240" s="103">
        <f>計算過程!E239</f>
        <v>0</v>
      </c>
    </row>
    <row r="241" spans="7:11" x14ac:dyDescent="0.15">
      <c r="G241" s="53">
        <v>41872</v>
      </c>
      <c r="H241" s="103">
        <f>計算過程!B240</f>
        <v>0.1355475112453704</v>
      </c>
      <c r="I241" s="103">
        <f>計算過程!C240</f>
        <v>55.991738392849825</v>
      </c>
      <c r="J241" s="103">
        <f>計算過程!D240</f>
        <v>0</v>
      </c>
      <c r="K241" s="103">
        <f>計算過程!E240</f>
        <v>0</v>
      </c>
    </row>
    <row r="242" spans="7:11" x14ac:dyDescent="0.15">
      <c r="G242" s="53">
        <v>41873</v>
      </c>
      <c r="H242" s="103">
        <f>計算過程!B241</f>
        <v>0.12683467364120371</v>
      </c>
      <c r="I242" s="103">
        <f>計算過程!C241</f>
        <v>45.438313823051125</v>
      </c>
      <c r="J242" s="103">
        <f>計算過程!D241</f>
        <v>0</v>
      </c>
      <c r="K242" s="103">
        <f>計算過程!E241</f>
        <v>0</v>
      </c>
    </row>
    <row r="243" spans="7:11" x14ac:dyDescent="0.15">
      <c r="G243" s="53">
        <v>41874</v>
      </c>
      <c r="H243" s="103">
        <f>計算過程!B242</f>
        <v>0.14417734656018519</v>
      </c>
      <c r="I243" s="103">
        <f>計算過程!C242</f>
        <v>64.481868936155976</v>
      </c>
      <c r="J243" s="103">
        <f>計算過程!D242</f>
        <v>0</v>
      </c>
      <c r="K243" s="103">
        <f>計算過程!E242</f>
        <v>0</v>
      </c>
    </row>
    <row r="244" spans="7:11" x14ac:dyDescent="0.15">
      <c r="G244" s="53">
        <v>41875</v>
      </c>
      <c r="H244" s="103">
        <f>計算過程!B243</f>
        <v>0.13286421762268519</v>
      </c>
      <c r="I244" s="103">
        <f>計算過程!C243</f>
        <v>46.529902475172847</v>
      </c>
      <c r="J244" s="103">
        <f>計算過程!D243</f>
        <v>0</v>
      </c>
      <c r="K244" s="103">
        <f>計算過程!E243</f>
        <v>0</v>
      </c>
    </row>
    <row r="245" spans="7:11" x14ac:dyDescent="0.15">
      <c r="G245" s="53">
        <v>41876</v>
      </c>
      <c r="H245" s="103">
        <f>計算過程!B244</f>
        <v>0.14078101992592593</v>
      </c>
      <c r="I245" s="103">
        <f>計算過程!C244</f>
        <v>56.70285608095692</v>
      </c>
      <c r="J245" s="103">
        <f>計算過程!D244</f>
        <v>0</v>
      </c>
      <c r="K245" s="103">
        <f>計算過程!E244</f>
        <v>0</v>
      </c>
    </row>
    <row r="246" spans="7:11" x14ac:dyDescent="0.15">
      <c r="G246" s="53">
        <v>41877</v>
      </c>
      <c r="H246" s="103">
        <f>計算過程!B245</f>
        <v>0.14645886758680557</v>
      </c>
      <c r="I246" s="103">
        <f>計算過程!C245</f>
        <v>66.179148345697143</v>
      </c>
      <c r="J246" s="103">
        <f>計算過程!D245</f>
        <v>0</v>
      </c>
      <c r="K246" s="103">
        <f>計算過程!E245</f>
        <v>0</v>
      </c>
    </row>
    <row r="247" spans="7:11" x14ac:dyDescent="0.15">
      <c r="G247" s="53">
        <v>41878</v>
      </c>
      <c r="H247" s="103">
        <f>計算過程!B246</f>
        <v>0.15223016794791666</v>
      </c>
      <c r="I247" s="103">
        <f>計算過程!C246</f>
        <v>75.072047208668948</v>
      </c>
      <c r="J247" s="103">
        <f>計算過程!D246</f>
        <v>0</v>
      </c>
      <c r="K247" s="103">
        <f>計算過程!E246</f>
        <v>0</v>
      </c>
    </row>
    <row r="248" spans="7:11" x14ac:dyDescent="0.15">
      <c r="G248" s="53">
        <v>41879</v>
      </c>
      <c r="H248" s="103">
        <f>計算過程!B247</f>
        <v>0.1387951659039352</v>
      </c>
      <c r="I248" s="103">
        <f>計算過程!C247</f>
        <v>55.876273831478741</v>
      </c>
      <c r="J248" s="103">
        <f>計算過程!D247</f>
        <v>0</v>
      </c>
      <c r="K248" s="103">
        <f>計算過程!E247</f>
        <v>0</v>
      </c>
    </row>
    <row r="249" spans="7:11" x14ac:dyDescent="0.15">
      <c r="G249" s="53">
        <v>41880</v>
      </c>
      <c r="H249" s="103">
        <f>計算過程!B248</f>
        <v>0.12962926565509261</v>
      </c>
      <c r="I249" s="103">
        <f>計算過程!C248</f>
        <v>45.455138933357496</v>
      </c>
      <c r="J249" s="103">
        <f>計算過程!D248</f>
        <v>0</v>
      </c>
      <c r="K249" s="103">
        <f>計算過程!E248</f>
        <v>0</v>
      </c>
    </row>
    <row r="250" spans="7:11" x14ac:dyDescent="0.15">
      <c r="G250" s="53">
        <v>41881</v>
      </c>
      <c r="H250" s="103">
        <f>計算過程!B249</f>
        <v>0.13859615707870371</v>
      </c>
      <c r="I250" s="103">
        <f>計算過程!C249</f>
        <v>54.505880485900413</v>
      </c>
      <c r="J250" s="103">
        <f>計算過程!D249</f>
        <v>0</v>
      </c>
      <c r="K250" s="103">
        <f>計算過程!E249</f>
        <v>0</v>
      </c>
    </row>
    <row r="251" spans="7:11" x14ac:dyDescent="0.15">
      <c r="G251" s="53">
        <v>41882</v>
      </c>
      <c r="H251" s="103">
        <f>計算過程!B250</f>
        <v>0.13871048129745372</v>
      </c>
      <c r="I251" s="103">
        <f>計算過程!C250</f>
        <v>54.437770981343427</v>
      </c>
      <c r="J251" s="103">
        <f>計算過程!D250</f>
        <v>0</v>
      </c>
      <c r="K251" s="103">
        <f>計算過程!E250</f>
        <v>0</v>
      </c>
    </row>
    <row r="252" spans="7:11" x14ac:dyDescent="0.15">
      <c r="G252" s="53">
        <v>41883</v>
      </c>
      <c r="H252" s="103">
        <f>計算過程!B251</f>
        <v>0.14371397015740742</v>
      </c>
      <c r="I252" s="103">
        <f>計算過程!C251</f>
        <v>55.995152397144672</v>
      </c>
      <c r="J252" s="103">
        <f>計算過程!D251</f>
        <v>0</v>
      </c>
      <c r="K252" s="103">
        <f>計算過程!E251</f>
        <v>0</v>
      </c>
    </row>
    <row r="253" spans="7:11" x14ac:dyDescent="0.15">
      <c r="G253" s="53">
        <v>41884</v>
      </c>
      <c r="H253" s="103">
        <f>計算過程!B252</f>
        <v>0.15144487583333333</v>
      </c>
      <c r="I253" s="103">
        <f>計算過程!C252</f>
        <v>67.078909563516291</v>
      </c>
      <c r="J253" s="103">
        <f>計算過程!D252</f>
        <v>0</v>
      </c>
      <c r="K253" s="103">
        <f>計算過程!E252</f>
        <v>0</v>
      </c>
    </row>
    <row r="254" spans="7:11" x14ac:dyDescent="0.15">
      <c r="G254" s="53">
        <v>41885</v>
      </c>
      <c r="H254" s="103">
        <f>計算過程!B253</f>
        <v>8.9418985111111099E-2</v>
      </c>
      <c r="I254" s="103">
        <f>計算過程!C253</f>
        <v>24.550824814485935</v>
      </c>
      <c r="J254" s="103">
        <f>計算過程!D253</f>
        <v>0</v>
      </c>
      <c r="K254" s="103">
        <f>計算過程!E253</f>
        <v>0</v>
      </c>
    </row>
    <row r="255" spans="7:11" x14ac:dyDescent="0.15">
      <c r="G255" s="53">
        <v>41886</v>
      </c>
      <c r="H255" s="103">
        <f>計算過程!B254</f>
        <v>0.14347487293518518</v>
      </c>
      <c r="I255" s="103">
        <f>計算過程!C254</f>
        <v>59.109630962241788</v>
      </c>
      <c r="J255" s="103">
        <f>計算過程!D254</f>
        <v>0</v>
      </c>
      <c r="K255" s="103">
        <f>計算過程!E254</f>
        <v>0</v>
      </c>
    </row>
    <row r="256" spans="7:11" x14ac:dyDescent="0.15">
      <c r="G256" s="53">
        <v>41887</v>
      </c>
      <c r="H256" s="103">
        <f>計算過程!B255</f>
        <v>0.1367381640925926</v>
      </c>
      <c r="I256" s="103">
        <f>計算過程!C255</f>
        <v>49.472436853916975</v>
      </c>
      <c r="J256" s="103">
        <f>計算過程!D255</f>
        <v>0</v>
      </c>
      <c r="K256" s="103">
        <f>計算過程!E255</f>
        <v>0</v>
      </c>
    </row>
    <row r="257" spans="7:11" x14ac:dyDescent="0.15">
      <c r="G257" s="53">
        <v>41888</v>
      </c>
      <c r="H257" s="103">
        <f>計算過程!B256</f>
        <v>0.14911869334837963</v>
      </c>
      <c r="I257" s="103">
        <f>計算過程!C256</f>
        <v>69.782311759195267</v>
      </c>
      <c r="J257" s="103">
        <f>計算過程!D256</f>
        <v>0</v>
      </c>
      <c r="K257" s="103">
        <f>計算過程!E256</f>
        <v>0</v>
      </c>
    </row>
    <row r="258" spans="7:11" x14ac:dyDescent="0.15">
      <c r="G258" s="53">
        <v>41889</v>
      </c>
      <c r="H258" s="103">
        <f>計算過程!B257</f>
        <v>0.13425304516898148</v>
      </c>
      <c r="I258" s="103">
        <f>計算過程!C257</f>
        <v>49.881484558746898</v>
      </c>
      <c r="J258" s="103">
        <f>計算過程!D257</f>
        <v>0</v>
      </c>
      <c r="K258" s="103">
        <f>計算過程!E257</f>
        <v>0</v>
      </c>
    </row>
    <row r="259" spans="7:11" x14ac:dyDescent="0.15">
      <c r="G259" s="53">
        <v>41890</v>
      </c>
      <c r="H259" s="103">
        <f>計算過程!B258</f>
        <v>0.1419920097986111</v>
      </c>
      <c r="I259" s="103">
        <f>計算過程!C258</f>
        <v>60.648174990328499</v>
      </c>
      <c r="J259" s="103">
        <f>計算過程!D258</f>
        <v>0</v>
      </c>
      <c r="K259" s="103">
        <f>計算過程!E258</f>
        <v>0</v>
      </c>
    </row>
    <row r="260" spans="7:11" x14ac:dyDescent="0.15">
      <c r="G260" s="53">
        <v>41891</v>
      </c>
      <c r="H260" s="103">
        <f>計算過程!B259</f>
        <v>0.14919736194444444</v>
      </c>
      <c r="I260" s="103">
        <f>計算過程!C259</f>
        <v>71.687948703372982</v>
      </c>
      <c r="J260" s="103">
        <f>計算過程!D259</f>
        <v>0</v>
      </c>
      <c r="K260" s="103">
        <f>計算過程!E259</f>
        <v>0</v>
      </c>
    </row>
    <row r="261" spans="7:11" x14ac:dyDescent="0.15">
      <c r="G261" s="53">
        <v>41892</v>
      </c>
      <c r="H261" s="103">
        <f>計算過程!B260</f>
        <v>0.15400431045370372</v>
      </c>
      <c r="I261" s="103">
        <f>計算過程!C260</f>
        <v>82.11232093379644</v>
      </c>
      <c r="J261" s="103">
        <f>計算過程!D260</f>
        <v>0</v>
      </c>
      <c r="K261" s="103">
        <f>計算過程!E260</f>
        <v>0</v>
      </c>
    </row>
    <row r="262" spans="7:11" x14ac:dyDescent="0.15">
      <c r="G262" s="53">
        <v>41893</v>
      </c>
      <c r="H262" s="103">
        <f>計算過程!B261</f>
        <v>0.14152201023263888</v>
      </c>
      <c r="I262" s="103">
        <f>計算過程!C261</f>
        <v>62.062780586254831</v>
      </c>
      <c r="J262" s="103">
        <f>計算過程!D261</f>
        <v>0</v>
      </c>
      <c r="K262" s="103">
        <f>計算過程!E261</f>
        <v>0</v>
      </c>
    </row>
    <row r="263" spans="7:11" x14ac:dyDescent="0.15">
      <c r="G263" s="53">
        <v>41894</v>
      </c>
      <c r="H263" s="103">
        <f>計算過程!B262</f>
        <v>0.13439700900000001</v>
      </c>
      <c r="I263" s="103">
        <f>計算過程!C262</f>
        <v>51.163294423502634</v>
      </c>
      <c r="J263" s="103">
        <f>計算過程!D262</f>
        <v>0</v>
      </c>
      <c r="K263" s="103">
        <f>計算過程!E262</f>
        <v>0</v>
      </c>
    </row>
    <row r="264" spans="7:11" x14ac:dyDescent="0.15">
      <c r="G264" s="53">
        <v>41895</v>
      </c>
      <c r="H264" s="103">
        <f>計算過程!B263</f>
        <v>0.14179723520370371</v>
      </c>
      <c r="I264" s="103">
        <f>計算過程!C263</f>
        <v>61.307781738461593</v>
      </c>
      <c r="J264" s="103">
        <f>計算過程!D263</f>
        <v>0</v>
      </c>
      <c r="K264" s="103">
        <f>計算過程!E263</f>
        <v>0</v>
      </c>
    </row>
    <row r="265" spans="7:11" x14ac:dyDescent="0.15">
      <c r="G265" s="53">
        <v>41896</v>
      </c>
      <c r="H265" s="103">
        <f>計算過程!B264</f>
        <v>0.14096732606018519</v>
      </c>
      <c r="I265" s="103">
        <f>計算過程!C264</f>
        <v>60.712202436373005</v>
      </c>
      <c r="J265" s="103">
        <f>計算過程!D264</f>
        <v>0</v>
      </c>
      <c r="K265" s="103">
        <f>計算過程!E264</f>
        <v>0</v>
      </c>
    </row>
    <row r="266" spans="7:11" x14ac:dyDescent="0.15">
      <c r="G266" s="53">
        <v>41897</v>
      </c>
      <c r="H266" s="103">
        <f>計算過程!B265</f>
        <v>8.8290235111111115E-2</v>
      </c>
      <c r="I266" s="103">
        <f>計算過程!C265</f>
        <v>25.615009285239822</v>
      </c>
      <c r="J266" s="103">
        <f>計算過程!D265</f>
        <v>0</v>
      </c>
      <c r="K266" s="103">
        <f>計算過程!E265</f>
        <v>0</v>
      </c>
    </row>
    <row r="267" spans="7:11" x14ac:dyDescent="0.15">
      <c r="G267" s="53">
        <v>41898</v>
      </c>
      <c r="H267" s="103">
        <f>計算過程!B266</f>
        <v>0.15131337236111111</v>
      </c>
      <c r="I267" s="103">
        <f>計算過程!C266</f>
        <v>70.956940838308299</v>
      </c>
      <c r="J267" s="103">
        <f>計算過程!D266</f>
        <v>0</v>
      </c>
      <c r="K267" s="103">
        <f>計算過程!E266</f>
        <v>0</v>
      </c>
    </row>
    <row r="268" spans="7:11" x14ac:dyDescent="0.15">
      <c r="G268" s="53">
        <v>41899</v>
      </c>
      <c r="H268" s="103">
        <f>計算過程!B267</f>
        <v>8.9912688814814817E-2</v>
      </c>
      <c r="I268" s="103">
        <f>計算過程!C267</f>
        <v>25.78292242698317</v>
      </c>
      <c r="J268" s="103">
        <f>計算過程!D267</f>
        <v>0</v>
      </c>
      <c r="K268" s="103">
        <f>計算過程!E267</f>
        <v>0</v>
      </c>
    </row>
    <row r="269" spans="7:11" x14ac:dyDescent="0.15">
      <c r="G269" s="53">
        <v>41900</v>
      </c>
      <c r="H269" s="103">
        <f>計算過程!B268</f>
        <v>0.14404472131481483</v>
      </c>
      <c r="I269" s="103">
        <f>計算過程!C268</f>
        <v>61.790263961486325</v>
      </c>
      <c r="J269" s="103">
        <f>計算過程!D268</f>
        <v>0</v>
      </c>
      <c r="K269" s="103">
        <f>計算過程!E268</f>
        <v>0</v>
      </c>
    </row>
    <row r="270" spans="7:11" x14ac:dyDescent="0.15">
      <c r="G270" s="53">
        <v>41901</v>
      </c>
      <c r="H270" s="103">
        <f>計算過程!B269</f>
        <v>0.13394394635532408</v>
      </c>
      <c r="I270" s="103">
        <f>計算過程!C269</f>
        <v>50.906719576801194</v>
      </c>
      <c r="J270" s="103">
        <f>計算過程!D269</f>
        <v>0</v>
      </c>
      <c r="K270" s="103">
        <f>計算過程!E269</f>
        <v>0</v>
      </c>
    </row>
    <row r="271" spans="7:11" x14ac:dyDescent="0.15">
      <c r="G271" s="53">
        <v>41902</v>
      </c>
      <c r="H271" s="103">
        <f>計算過程!B270</f>
        <v>0.14790346924537037</v>
      </c>
      <c r="I271" s="103">
        <f>計算過程!C270</f>
        <v>71.426607069380168</v>
      </c>
      <c r="J271" s="103">
        <f>計算過程!D270</f>
        <v>0</v>
      </c>
      <c r="K271" s="103">
        <f>計算過程!E270</f>
        <v>0</v>
      </c>
    </row>
    <row r="272" spans="7:11" x14ac:dyDescent="0.15">
      <c r="G272" s="53">
        <v>41903</v>
      </c>
      <c r="H272" s="103">
        <f>計算過程!B271</f>
        <v>0.13487124279629631</v>
      </c>
      <c r="I272" s="103">
        <f>計算過程!C271</f>
        <v>51.015211607915148</v>
      </c>
      <c r="J272" s="103">
        <f>計算過程!D271</f>
        <v>0</v>
      </c>
      <c r="K272" s="103">
        <f>計算過程!E271</f>
        <v>0</v>
      </c>
    </row>
    <row r="273" spans="7:11" x14ac:dyDescent="0.15">
      <c r="G273" s="53">
        <v>41904</v>
      </c>
      <c r="H273" s="103">
        <f>計算過程!B272</f>
        <v>0.1440367514074074</v>
      </c>
      <c r="I273" s="103">
        <f>計算過程!C272</f>
        <v>62.039817070533047</v>
      </c>
      <c r="J273" s="103">
        <f>計算過程!D272</f>
        <v>0</v>
      </c>
      <c r="K273" s="103">
        <f>計算過程!E272</f>
        <v>0</v>
      </c>
    </row>
    <row r="274" spans="7:11" x14ac:dyDescent="0.15">
      <c r="G274" s="53">
        <v>41905</v>
      </c>
      <c r="H274" s="103">
        <f>計算過程!B273</f>
        <v>0.14928104597222222</v>
      </c>
      <c r="I274" s="103">
        <f>計算過程!C273</f>
        <v>72.381598846406078</v>
      </c>
      <c r="J274" s="103">
        <f>計算過程!D273</f>
        <v>0</v>
      </c>
      <c r="K274" s="103">
        <f>計算過程!E273</f>
        <v>0</v>
      </c>
    </row>
    <row r="275" spans="7:11" x14ac:dyDescent="0.15">
      <c r="G275" s="53">
        <v>41906</v>
      </c>
      <c r="H275" s="103">
        <f>計算過程!B274</f>
        <v>0.15791160790740741</v>
      </c>
      <c r="I275" s="103">
        <f>計算過程!C274</f>
        <v>83.331788546581009</v>
      </c>
      <c r="J275" s="103">
        <f>計算過程!D274</f>
        <v>0</v>
      </c>
      <c r="K275" s="103">
        <f>計算過程!E274</f>
        <v>0</v>
      </c>
    </row>
    <row r="276" spans="7:11" x14ac:dyDescent="0.15">
      <c r="G276" s="53">
        <v>41907</v>
      </c>
      <c r="H276" s="103">
        <f>計算過程!B275</f>
        <v>0.14474607316666666</v>
      </c>
      <c r="I276" s="103">
        <f>計算過程!C275</f>
        <v>63.186670175037882</v>
      </c>
      <c r="J276" s="103">
        <f>計算過程!D275</f>
        <v>0</v>
      </c>
      <c r="K276" s="103">
        <f>計算過程!E275</f>
        <v>0</v>
      </c>
    </row>
    <row r="277" spans="7:11" x14ac:dyDescent="0.15">
      <c r="G277" s="53">
        <v>41908</v>
      </c>
      <c r="H277" s="103">
        <f>計算過程!B276</f>
        <v>0.13843973932407408</v>
      </c>
      <c r="I277" s="103">
        <f>計算過程!C276</f>
        <v>52.904141874633261</v>
      </c>
      <c r="J277" s="103">
        <f>計算過程!D276</f>
        <v>0</v>
      </c>
      <c r="K277" s="103">
        <f>計算過程!E276</f>
        <v>0</v>
      </c>
    </row>
    <row r="278" spans="7:11" x14ac:dyDescent="0.15">
      <c r="G278" s="53">
        <v>41909</v>
      </c>
      <c r="H278" s="103">
        <f>計算過程!B277</f>
        <v>0.14539562062037037</v>
      </c>
      <c r="I278" s="103">
        <f>計算過程!C277</f>
        <v>63.856461098128818</v>
      </c>
      <c r="J278" s="103">
        <f>計算過程!D277</f>
        <v>0</v>
      </c>
      <c r="K278" s="103">
        <f>計算過程!E277</f>
        <v>0</v>
      </c>
    </row>
    <row r="279" spans="7:11" x14ac:dyDescent="0.15">
      <c r="G279" s="53">
        <v>41910</v>
      </c>
      <c r="H279" s="103">
        <f>計算過程!B278</f>
        <v>0.14557095858333333</v>
      </c>
      <c r="I279" s="103">
        <f>計算過程!C278</f>
        <v>63.887260187751444</v>
      </c>
      <c r="J279" s="103">
        <f>計算過程!D278</f>
        <v>0</v>
      </c>
      <c r="K279" s="103">
        <f>計算過程!E278</f>
        <v>0</v>
      </c>
    </row>
    <row r="280" spans="7:11" x14ac:dyDescent="0.15">
      <c r="G280" s="53">
        <v>41911</v>
      </c>
      <c r="H280" s="103">
        <f>計算過程!B279</f>
        <v>0.14764313450925926</v>
      </c>
      <c r="I280" s="103">
        <f>計算過程!C279</f>
        <v>64.596802164989242</v>
      </c>
      <c r="J280" s="103">
        <f>計算過程!D279</f>
        <v>0</v>
      </c>
      <c r="K280" s="103">
        <f>計算過程!E279</f>
        <v>0</v>
      </c>
    </row>
    <row r="281" spans="7:11" x14ac:dyDescent="0.15">
      <c r="G281" s="53">
        <v>41912</v>
      </c>
      <c r="H281" s="103">
        <f>計算過程!B280</f>
        <v>0.1539872762962963</v>
      </c>
      <c r="I281" s="103">
        <f>計算過程!C280</f>
        <v>76.29808439251137</v>
      </c>
      <c r="J281" s="103">
        <f>計算過程!D280</f>
        <v>0</v>
      </c>
      <c r="K281" s="103">
        <f>計算過程!E280</f>
        <v>0</v>
      </c>
    </row>
    <row r="282" spans="7:11" x14ac:dyDescent="0.15">
      <c r="G282" s="53">
        <v>41913</v>
      </c>
      <c r="H282" s="103">
        <f>計算過程!B281</f>
        <v>8.950856844444445E-2</v>
      </c>
      <c r="I282" s="103">
        <f>計算過程!C281</f>
        <v>27.842407263150733</v>
      </c>
      <c r="J282" s="103">
        <f>計算過程!D281</f>
        <v>0</v>
      </c>
      <c r="K282" s="103">
        <f>計算過程!E281</f>
        <v>0</v>
      </c>
    </row>
    <row r="283" spans="7:11" x14ac:dyDescent="0.15">
      <c r="G283" s="53">
        <v>41914</v>
      </c>
      <c r="H283" s="103">
        <f>計算過程!B282</f>
        <v>0.14354261714814814</v>
      </c>
      <c r="I283" s="103">
        <f>計算過程!C282</f>
        <v>66.003554442251968</v>
      </c>
      <c r="J283" s="103">
        <f>計算過程!D282</f>
        <v>0</v>
      </c>
      <c r="K283" s="103">
        <f>計算過程!E282</f>
        <v>0</v>
      </c>
    </row>
    <row r="284" spans="7:11" x14ac:dyDescent="0.15">
      <c r="G284" s="53">
        <v>41915</v>
      </c>
      <c r="H284" s="103">
        <f>計算過程!B283</f>
        <v>0.13628786432407405</v>
      </c>
      <c r="I284" s="103">
        <f>計算過程!C283</f>
        <v>54.608399915224282</v>
      </c>
      <c r="J284" s="103">
        <f>計算過程!D283</f>
        <v>0</v>
      </c>
      <c r="K284" s="103">
        <f>計算過程!E283</f>
        <v>0</v>
      </c>
    </row>
    <row r="285" spans="7:11" x14ac:dyDescent="0.15">
      <c r="G285" s="53">
        <v>41916</v>
      </c>
      <c r="H285" s="103">
        <f>計算過程!B284</f>
        <v>0.15463904852777777</v>
      </c>
      <c r="I285" s="103">
        <f>計算過程!C284</f>
        <v>78.1439482968444</v>
      </c>
      <c r="J285" s="103">
        <f>計算過程!D284</f>
        <v>0</v>
      </c>
      <c r="K285" s="103">
        <f>計算過程!E284</f>
        <v>0</v>
      </c>
    </row>
    <row r="286" spans="7:11" x14ac:dyDescent="0.15">
      <c r="G286" s="53">
        <v>41917</v>
      </c>
      <c r="H286" s="103">
        <f>計算過程!B285</f>
        <v>0.14360822427777778</v>
      </c>
      <c r="I286" s="103">
        <f>計算過程!C285</f>
        <v>56.70708708291032</v>
      </c>
      <c r="J286" s="103">
        <f>計算過程!D285</f>
        <v>0</v>
      </c>
      <c r="K286" s="103">
        <f>計算過程!E285</f>
        <v>0</v>
      </c>
    </row>
    <row r="287" spans="7:11" x14ac:dyDescent="0.15">
      <c r="G287" s="53">
        <v>41918</v>
      </c>
      <c r="H287" s="103">
        <f>計算過程!B286</f>
        <v>0.15014170048148148</v>
      </c>
      <c r="I287" s="103">
        <f>計算過程!C286</f>
        <v>69.016286801895873</v>
      </c>
      <c r="J287" s="103">
        <f>計算過程!D286</f>
        <v>0</v>
      </c>
      <c r="K287" s="103">
        <f>計算過程!E286</f>
        <v>0</v>
      </c>
    </row>
    <row r="288" spans="7:11" x14ac:dyDescent="0.15">
      <c r="G288" s="53">
        <v>41919</v>
      </c>
      <c r="H288" s="103">
        <f>計算過程!B287</f>
        <v>0.15610328671296297</v>
      </c>
      <c r="I288" s="103">
        <f>計算過程!C287</f>
        <v>80.996160585634129</v>
      </c>
      <c r="J288" s="103">
        <f>計算過程!D287</f>
        <v>0</v>
      </c>
      <c r="K288" s="103">
        <f>計算過程!E287</f>
        <v>0</v>
      </c>
    </row>
    <row r="289" spans="7:11" x14ac:dyDescent="0.15">
      <c r="G289" s="53">
        <v>41920</v>
      </c>
      <c r="H289" s="103">
        <f>計算過程!B288</f>
        <v>0.16217949332407405</v>
      </c>
      <c r="I289" s="103">
        <f>計算過程!C288</f>
        <v>93.080933598632413</v>
      </c>
      <c r="J289" s="103">
        <f>計算過程!D288</f>
        <v>0</v>
      </c>
      <c r="K289" s="103">
        <f>計算過程!E288</f>
        <v>0</v>
      </c>
    </row>
    <row r="290" spans="7:11" x14ac:dyDescent="0.15">
      <c r="G290" s="53">
        <v>41921</v>
      </c>
      <c r="H290" s="103">
        <f>計算過程!B289</f>
        <v>0.1467066703888889</v>
      </c>
      <c r="I290" s="103">
        <f>計算過程!C289</f>
        <v>69.932131123680932</v>
      </c>
      <c r="J290" s="103">
        <f>計算過程!D289</f>
        <v>0</v>
      </c>
      <c r="K290" s="103">
        <f>計算過程!E289</f>
        <v>0</v>
      </c>
    </row>
    <row r="291" spans="7:11" x14ac:dyDescent="0.15">
      <c r="G291" s="53">
        <v>41922</v>
      </c>
      <c r="H291" s="103">
        <f>計算過程!B290</f>
        <v>0.15460494412037035</v>
      </c>
      <c r="I291" s="103">
        <f>計算過程!C290</f>
        <v>81.638276230554496</v>
      </c>
      <c r="J291" s="103">
        <f>計算過程!D290</f>
        <v>0</v>
      </c>
      <c r="K291" s="103">
        <f>計算過程!E290</f>
        <v>0</v>
      </c>
    </row>
    <row r="292" spans="7:11" x14ac:dyDescent="0.15">
      <c r="G292" s="53">
        <v>41923</v>
      </c>
      <c r="H292" s="103">
        <f>計算過程!B291</f>
        <v>0.14607306274999998</v>
      </c>
      <c r="I292" s="103">
        <f>計算過程!C291</f>
        <v>69.734470374557901</v>
      </c>
      <c r="J292" s="103">
        <f>計算過程!D291</f>
        <v>0</v>
      </c>
      <c r="K292" s="103">
        <f>計算過程!E291</f>
        <v>0</v>
      </c>
    </row>
    <row r="293" spans="7:11" x14ac:dyDescent="0.15">
      <c r="G293" s="53">
        <v>41924</v>
      </c>
      <c r="H293" s="103">
        <f>計算過程!B292</f>
        <v>0.14692584284259258</v>
      </c>
      <c r="I293" s="103">
        <f>計算過程!C292</f>
        <v>70.15024495722048</v>
      </c>
      <c r="J293" s="103">
        <f>計算過程!D292</f>
        <v>0</v>
      </c>
      <c r="K293" s="103">
        <f>計算過程!E292</f>
        <v>0</v>
      </c>
    </row>
    <row r="294" spans="7:11" x14ac:dyDescent="0.15">
      <c r="G294" s="53">
        <v>41925</v>
      </c>
      <c r="H294" s="103">
        <f>計算過程!B293</f>
        <v>0.14816117849074073</v>
      </c>
      <c r="I294" s="103">
        <f>計算過程!C293</f>
        <v>70.953784318247699</v>
      </c>
      <c r="J294" s="103">
        <f>計算過程!D293</f>
        <v>0</v>
      </c>
      <c r="K294" s="103">
        <f>計算過程!E293</f>
        <v>0</v>
      </c>
    </row>
    <row r="295" spans="7:11" x14ac:dyDescent="0.15">
      <c r="G295" s="53">
        <v>41926</v>
      </c>
      <c r="H295" s="103">
        <f>計算過程!B294</f>
        <v>0.15510704828703703</v>
      </c>
      <c r="I295" s="103">
        <f>計算過程!C294</f>
        <v>83.602147000342768</v>
      </c>
      <c r="J295" s="103">
        <f>計算過程!D294</f>
        <v>0</v>
      </c>
      <c r="K295" s="103">
        <f>計算過程!E294</f>
        <v>0</v>
      </c>
    </row>
    <row r="296" spans="7:11" x14ac:dyDescent="0.15">
      <c r="G296" s="53">
        <v>41927</v>
      </c>
      <c r="H296" s="103">
        <f>計算過程!B295</f>
        <v>9.184768881481481E-2</v>
      </c>
      <c r="I296" s="103">
        <f>計算過程!C295</f>
        <v>30.379133041408416</v>
      </c>
      <c r="J296" s="103">
        <f>計算過程!D295</f>
        <v>0</v>
      </c>
      <c r="K296" s="103">
        <f>計算過程!E295</f>
        <v>0</v>
      </c>
    </row>
    <row r="297" spans="7:11" x14ac:dyDescent="0.15">
      <c r="G297" s="53">
        <v>41928</v>
      </c>
      <c r="H297" s="103">
        <f>計算過程!B296</f>
        <v>0.14831260673148147</v>
      </c>
      <c r="I297" s="103">
        <f>計算過程!C296</f>
        <v>71.61906723427353</v>
      </c>
      <c r="J297" s="103">
        <f>計算過程!D296</f>
        <v>0</v>
      </c>
      <c r="K297" s="103">
        <f>計算過程!E296</f>
        <v>0</v>
      </c>
    </row>
    <row r="298" spans="7:11" x14ac:dyDescent="0.15">
      <c r="G298" s="53">
        <v>41929</v>
      </c>
      <c r="H298" s="103">
        <f>計算過程!B297</f>
        <v>0.14471864875694446</v>
      </c>
      <c r="I298" s="103">
        <f>計算過程!C297</f>
        <v>59.936000855424439</v>
      </c>
      <c r="J298" s="103">
        <f>計算過程!D297</f>
        <v>0</v>
      </c>
      <c r="K298" s="103">
        <f>計算過程!E297</f>
        <v>0</v>
      </c>
    </row>
    <row r="299" spans="7:11" x14ac:dyDescent="0.15">
      <c r="G299" s="53">
        <v>41930</v>
      </c>
      <c r="H299" s="103">
        <f>計算過程!B298</f>
        <v>0.16007106675694444</v>
      </c>
      <c r="I299" s="103">
        <f>計算過程!C298</f>
        <v>84.903279677083276</v>
      </c>
      <c r="J299" s="103">
        <f>計算過程!D298</f>
        <v>0</v>
      </c>
      <c r="K299" s="103">
        <f>計算過程!E298</f>
        <v>0</v>
      </c>
    </row>
    <row r="300" spans="7:11" x14ac:dyDescent="0.15">
      <c r="G300" s="53">
        <v>41931</v>
      </c>
      <c r="H300" s="103">
        <f>計算過程!B299</f>
        <v>0.14740460057986113</v>
      </c>
      <c r="I300" s="103">
        <f>計算過程!C299</f>
        <v>61.381395026443464</v>
      </c>
      <c r="J300" s="103">
        <f>計算過程!D299</f>
        <v>0</v>
      </c>
      <c r="K300" s="103">
        <f>計算過程!E299</f>
        <v>0</v>
      </c>
    </row>
    <row r="301" spans="7:11" x14ac:dyDescent="0.15">
      <c r="G301" s="53">
        <v>41932</v>
      </c>
      <c r="H301" s="103">
        <f>計算過程!B300</f>
        <v>0.15405440563194445</v>
      </c>
      <c r="I301" s="103">
        <f>計算過程!C300</f>
        <v>74.961243470700637</v>
      </c>
      <c r="J301" s="103">
        <f>計算過程!D300</f>
        <v>0</v>
      </c>
      <c r="K301" s="103">
        <f>計算過程!E300</f>
        <v>0</v>
      </c>
    </row>
    <row r="302" spans="7:11" x14ac:dyDescent="0.15">
      <c r="G302" s="53">
        <v>41933</v>
      </c>
      <c r="H302" s="103">
        <f>計算過程!B301</f>
        <v>0.15810985152777779</v>
      </c>
      <c r="I302" s="103">
        <f>計算過程!C301</f>
        <v>87.678885047108636</v>
      </c>
      <c r="J302" s="103">
        <f>計算過程!D301</f>
        <v>0</v>
      </c>
      <c r="K302" s="103">
        <f>計算過程!E301</f>
        <v>0</v>
      </c>
    </row>
    <row r="303" spans="7:11" x14ac:dyDescent="0.15">
      <c r="G303" s="53">
        <v>41934</v>
      </c>
      <c r="H303" s="103">
        <f>計算過程!B302</f>
        <v>0.16361806161111109</v>
      </c>
      <c r="I303" s="103">
        <f>計算過程!C302</f>
        <v>100.78585115297918</v>
      </c>
      <c r="J303" s="103">
        <f>計算過程!D302</f>
        <v>0</v>
      </c>
      <c r="K303" s="103">
        <f>計算過程!E302</f>
        <v>0</v>
      </c>
    </row>
    <row r="304" spans="7:11" x14ac:dyDescent="0.15">
      <c r="G304" s="53">
        <v>41935</v>
      </c>
      <c r="H304" s="103">
        <f>計算過程!B303</f>
        <v>0.15049237640740742</v>
      </c>
      <c r="I304" s="103">
        <f>計算過程!C303</f>
        <v>76.251247748894102</v>
      </c>
      <c r="J304" s="103">
        <f>計算過程!D303</f>
        <v>0</v>
      </c>
      <c r="K304" s="103">
        <f>計算過程!E303</f>
        <v>0</v>
      </c>
    </row>
    <row r="305" spans="7:11" x14ac:dyDescent="0.15">
      <c r="G305" s="53">
        <v>41936</v>
      </c>
      <c r="H305" s="103">
        <f>計算過程!B304</f>
        <v>0.14165958191666667</v>
      </c>
      <c r="I305" s="103">
        <f>計算過程!C304</f>
        <v>63.122704191006576</v>
      </c>
      <c r="J305" s="103">
        <f>計算過程!D304</f>
        <v>0</v>
      </c>
      <c r="K305" s="103">
        <f>計算過程!E304</f>
        <v>0</v>
      </c>
    </row>
    <row r="306" spans="7:11" x14ac:dyDescent="0.15">
      <c r="G306" s="53">
        <v>41937</v>
      </c>
      <c r="H306" s="103">
        <f>計算過程!B305</f>
        <v>0.14877884631481481</v>
      </c>
      <c r="I306" s="103">
        <f>計算過程!C305</f>
        <v>76.237909310118653</v>
      </c>
      <c r="J306" s="103">
        <f>計算過程!D305</f>
        <v>0</v>
      </c>
      <c r="K306" s="103">
        <f>計算過程!E305</f>
        <v>0</v>
      </c>
    </row>
    <row r="307" spans="7:11" x14ac:dyDescent="0.15">
      <c r="G307" s="53">
        <v>41938</v>
      </c>
      <c r="H307" s="103">
        <f>計算過程!B306</f>
        <v>0.15301215172569443</v>
      </c>
      <c r="I307" s="103">
        <f>計算過程!C306</f>
        <v>77.197339394922196</v>
      </c>
      <c r="J307" s="103">
        <f>計算過程!D306</f>
        <v>0</v>
      </c>
      <c r="K307" s="103">
        <f>計算過程!E306</f>
        <v>0</v>
      </c>
    </row>
    <row r="308" spans="7:11" x14ac:dyDescent="0.15">
      <c r="G308" s="53">
        <v>41939</v>
      </c>
      <c r="H308" s="103">
        <f>計算過程!B307</f>
        <v>0.15328112047569445</v>
      </c>
      <c r="I308" s="103">
        <f>計算過程!C307</f>
        <v>77.968303851607828</v>
      </c>
      <c r="J308" s="103">
        <f>計算過程!D307</f>
        <v>0</v>
      </c>
      <c r="K308" s="103">
        <f>計算過程!E307</f>
        <v>0</v>
      </c>
    </row>
    <row r="309" spans="7:11" x14ac:dyDescent="0.15">
      <c r="G309" s="53">
        <v>41940</v>
      </c>
      <c r="H309" s="103">
        <f>計算過程!B308</f>
        <v>0.15848715491319446</v>
      </c>
      <c r="I309" s="103">
        <f>計算過程!C308</f>
        <v>90.712561585624329</v>
      </c>
      <c r="J309" s="103">
        <f>計算過程!D308</f>
        <v>0</v>
      </c>
      <c r="K309" s="103">
        <f>計算過程!E308</f>
        <v>0</v>
      </c>
    </row>
    <row r="310" spans="7:11" x14ac:dyDescent="0.15">
      <c r="G310" s="53">
        <v>41941</v>
      </c>
      <c r="H310" s="103">
        <f>計算過程!B309</f>
        <v>9.2950559185185189E-2</v>
      </c>
      <c r="I310" s="103">
        <f>計算過程!C309</f>
        <v>32.751739163605492</v>
      </c>
      <c r="J310" s="103">
        <f>計算過程!D309</f>
        <v>0</v>
      </c>
      <c r="K310" s="103">
        <f>計算過程!E309</f>
        <v>0</v>
      </c>
    </row>
    <row r="311" spans="7:11" x14ac:dyDescent="0.15">
      <c r="G311" s="53">
        <v>41942</v>
      </c>
      <c r="H311" s="103">
        <f>計算過程!B310</f>
        <v>0.14792208126851852</v>
      </c>
      <c r="I311" s="103">
        <f>計算過程!C310</f>
        <v>76.2223320022797</v>
      </c>
      <c r="J311" s="103">
        <f>計算過程!D310</f>
        <v>0</v>
      </c>
      <c r="K311" s="103">
        <f>計算過程!E310</f>
        <v>0</v>
      </c>
    </row>
    <row r="312" spans="7:11" x14ac:dyDescent="0.15">
      <c r="G312" s="53">
        <v>41943</v>
      </c>
      <c r="H312" s="103">
        <f>計算過程!B311</f>
        <v>0.14285506802777775</v>
      </c>
      <c r="I312" s="103">
        <f>計算過程!C311</f>
        <v>62.827150679929282</v>
      </c>
      <c r="J312" s="103">
        <f>計算過程!D311</f>
        <v>0</v>
      </c>
      <c r="K312" s="103">
        <f>計算過程!E311</f>
        <v>0</v>
      </c>
    </row>
    <row r="313" spans="7:11" x14ac:dyDescent="0.15">
      <c r="G313" s="53">
        <v>41944</v>
      </c>
      <c r="H313" s="103">
        <f>計算過程!B312</f>
        <v>0.16353403941319444</v>
      </c>
      <c r="I313" s="103">
        <f>計算過程!C312</f>
        <v>89.992245536007133</v>
      </c>
      <c r="J313" s="103">
        <f>計算過程!D312</f>
        <v>0</v>
      </c>
      <c r="K313" s="103">
        <f>計算過程!E312</f>
        <v>0</v>
      </c>
    </row>
    <row r="314" spans="7:11" x14ac:dyDescent="0.15">
      <c r="G314" s="53">
        <v>41945</v>
      </c>
      <c r="H314" s="103">
        <f>計算過程!B313</f>
        <v>0.14894743521527778</v>
      </c>
      <c r="I314" s="103">
        <f>計算過程!C313</f>
        <v>64.877960151096858</v>
      </c>
      <c r="J314" s="103">
        <f>計算過程!D313</f>
        <v>0</v>
      </c>
      <c r="K314" s="103">
        <f>計算過程!E313</f>
        <v>0</v>
      </c>
    </row>
    <row r="315" spans="7:11" x14ac:dyDescent="0.15">
      <c r="G315" s="53">
        <v>41946</v>
      </c>
      <c r="H315" s="103">
        <f>計算過程!B314</f>
        <v>0.16012338147569444</v>
      </c>
      <c r="I315" s="103">
        <f>計算過程!C314</f>
        <v>91.25569720827437</v>
      </c>
      <c r="J315" s="103">
        <f>計算過程!D314</f>
        <v>0</v>
      </c>
      <c r="K315" s="103">
        <f>計算過程!E314</f>
        <v>0</v>
      </c>
    </row>
    <row r="316" spans="7:11" x14ac:dyDescent="0.15">
      <c r="G316" s="53">
        <v>41947</v>
      </c>
      <c r="H316" s="103">
        <f>計算過程!B315</f>
        <v>0.16348549085069447</v>
      </c>
      <c r="I316" s="103">
        <f>計算過程!C315</f>
        <v>93.007086243512688</v>
      </c>
      <c r="J316" s="103">
        <f>計算過程!D315</f>
        <v>0</v>
      </c>
      <c r="K316" s="103">
        <f>計算過程!E315</f>
        <v>0</v>
      </c>
    </row>
    <row r="317" spans="7:11" x14ac:dyDescent="0.15">
      <c r="G317" s="53">
        <v>41948</v>
      </c>
      <c r="H317" s="103">
        <f>計算過程!B316</f>
        <v>0.1709088298402778</v>
      </c>
      <c r="I317" s="103">
        <f>計算過程!C316</f>
        <v>108.03569699796033</v>
      </c>
      <c r="J317" s="103">
        <f>計算過程!D316</f>
        <v>0</v>
      </c>
      <c r="K317" s="103">
        <f>計算過程!E316</f>
        <v>0</v>
      </c>
    </row>
    <row r="318" spans="7:11" x14ac:dyDescent="0.15">
      <c r="G318" s="53">
        <v>41949</v>
      </c>
      <c r="H318" s="103">
        <f>計算過程!B317</f>
        <v>0.15420756839236113</v>
      </c>
      <c r="I318" s="103">
        <f>計算過程!C317</f>
        <v>81.139708402605024</v>
      </c>
      <c r="J318" s="103">
        <f>計算過程!D317</f>
        <v>0</v>
      </c>
      <c r="K318" s="103">
        <f>計算過程!E317</f>
        <v>0</v>
      </c>
    </row>
    <row r="319" spans="7:11" x14ac:dyDescent="0.15">
      <c r="G319" s="53">
        <v>41950</v>
      </c>
      <c r="H319" s="103">
        <f>計算過程!B318</f>
        <v>0.14821524250694443</v>
      </c>
      <c r="I319" s="103">
        <f>計算過程!C318</f>
        <v>67.650597116414559</v>
      </c>
      <c r="J319" s="103">
        <f>計算過程!D318</f>
        <v>0</v>
      </c>
      <c r="K319" s="103">
        <f>計算過程!E318</f>
        <v>0</v>
      </c>
    </row>
    <row r="320" spans="7:11" x14ac:dyDescent="0.15">
      <c r="G320" s="53">
        <v>41951</v>
      </c>
      <c r="H320" s="103">
        <f>計算過程!B319</f>
        <v>0.15516763740277778</v>
      </c>
      <c r="I320" s="103">
        <f>計算過程!C319</f>
        <v>82.10180869313821</v>
      </c>
      <c r="J320" s="103">
        <f>計算過程!D319</f>
        <v>0</v>
      </c>
      <c r="K320" s="103">
        <f>計算過程!E319</f>
        <v>0</v>
      </c>
    </row>
    <row r="321" spans="7:11" x14ac:dyDescent="0.15">
      <c r="G321" s="53">
        <v>41952</v>
      </c>
      <c r="H321" s="103">
        <f>計算過程!B320</f>
        <v>0.15340066214236109</v>
      </c>
      <c r="I321" s="103">
        <f>計算過程!C320</f>
        <v>82.223186476951156</v>
      </c>
      <c r="J321" s="103">
        <f>計算過程!D320</f>
        <v>0</v>
      </c>
      <c r="K321" s="103">
        <f>計算過程!E320</f>
        <v>0</v>
      </c>
    </row>
    <row r="322" spans="7:11" x14ac:dyDescent="0.15">
      <c r="G322" s="53">
        <v>41953</v>
      </c>
      <c r="H322" s="103">
        <f>計算過程!B321</f>
        <v>0.15029711367592591</v>
      </c>
      <c r="I322" s="103">
        <f>計算過程!C321</f>
        <v>82.267675135314605</v>
      </c>
      <c r="J322" s="103">
        <f>計算過程!D321</f>
        <v>0</v>
      </c>
      <c r="K322" s="103">
        <f>計算過程!E321</f>
        <v>0</v>
      </c>
    </row>
    <row r="323" spans="7:11" x14ac:dyDescent="0.15">
      <c r="G323" s="53">
        <v>41954</v>
      </c>
      <c r="H323" s="103">
        <f>計算過程!B322</f>
        <v>0.15662133069444445</v>
      </c>
      <c r="I323" s="103">
        <f>計算過程!C322</f>
        <v>95.90693543997169</v>
      </c>
      <c r="J323" s="103">
        <f>計算過程!D322</f>
        <v>0</v>
      </c>
      <c r="K323" s="103">
        <f>計算過程!E322</f>
        <v>0</v>
      </c>
    </row>
    <row r="324" spans="7:11" x14ac:dyDescent="0.15">
      <c r="G324" s="53">
        <v>41955</v>
      </c>
      <c r="H324" s="103">
        <f>計算過程!B323</f>
        <v>9.323125362962964E-2</v>
      </c>
      <c r="I324" s="103">
        <f>計算過程!C323</f>
        <v>34.632723025264482</v>
      </c>
      <c r="J324" s="103">
        <f>計算過程!D323</f>
        <v>0</v>
      </c>
      <c r="K324" s="103">
        <f>計算過程!E323</f>
        <v>0</v>
      </c>
    </row>
    <row r="325" spans="7:11" x14ac:dyDescent="0.15">
      <c r="G325" s="53">
        <v>41956</v>
      </c>
      <c r="H325" s="103">
        <f>計算過程!B324</f>
        <v>0.15322508531944445</v>
      </c>
      <c r="I325" s="103">
        <f>計算過程!C324</f>
        <v>81.40720458785762</v>
      </c>
      <c r="J325" s="103">
        <f>計算過程!D324</f>
        <v>0</v>
      </c>
      <c r="K325" s="103">
        <f>計算過程!E324</f>
        <v>0</v>
      </c>
    </row>
    <row r="326" spans="7:11" x14ac:dyDescent="0.15">
      <c r="G326" s="53">
        <v>41957</v>
      </c>
      <c r="H326" s="103">
        <f>計算過程!B325</f>
        <v>0.14697499771527778</v>
      </c>
      <c r="I326" s="103">
        <f>計算過程!C325</f>
        <v>67.664022041501838</v>
      </c>
      <c r="J326" s="103">
        <f>計算過程!D325</f>
        <v>0</v>
      </c>
      <c r="K326" s="103">
        <f>計算過程!E325</f>
        <v>0</v>
      </c>
    </row>
    <row r="327" spans="7:11" x14ac:dyDescent="0.15">
      <c r="G327" s="53">
        <v>41958</v>
      </c>
      <c r="H327" s="103">
        <f>計算過程!B326</f>
        <v>0.16123286232986112</v>
      </c>
      <c r="I327" s="103">
        <f>計算過程!C326</f>
        <v>94.738842344708829</v>
      </c>
      <c r="J327" s="103">
        <f>計算過程!D326</f>
        <v>0</v>
      </c>
      <c r="K327" s="103">
        <f>計算過程!E326</f>
        <v>0</v>
      </c>
    </row>
    <row r="328" spans="7:11" x14ac:dyDescent="0.15">
      <c r="G328" s="53">
        <v>41959</v>
      </c>
      <c r="H328" s="103">
        <f>計算過程!B327</f>
        <v>0.14633993261111111</v>
      </c>
      <c r="I328" s="103">
        <f>計算過程!C327</f>
        <v>66.794550280225167</v>
      </c>
      <c r="J328" s="103">
        <f>計算過程!D327</f>
        <v>0</v>
      </c>
      <c r="K328" s="103">
        <f>計算過程!E327</f>
        <v>0</v>
      </c>
    </row>
    <row r="329" spans="7:11" x14ac:dyDescent="0.15">
      <c r="G329" s="53">
        <v>41960</v>
      </c>
      <c r="H329" s="103">
        <f>計算過程!B328</f>
        <v>0.14927298057407409</v>
      </c>
      <c r="I329" s="103">
        <f>計算過程!C328</f>
        <v>79.373955335405284</v>
      </c>
      <c r="J329" s="103">
        <f>計算過程!D328</f>
        <v>0</v>
      </c>
      <c r="K329" s="103">
        <f>計算過程!E328</f>
        <v>0</v>
      </c>
    </row>
    <row r="330" spans="7:11" x14ac:dyDescent="0.15">
      <c r="G330" s="53">
        <v>41961</v>
      </c>
      <c r="H330" s="103">
        <f>計算過程!B329</f>
        <v>0.16184552861111112</v>
      </c>
      <c r="I330" s="103">
        <f>計算過程!C329</f>
        <v>93.083396939485525</v>
      </c>
      <c r="J330" s="103">
        <f>計算過程!D329</f>
        <v>0</v>
      </c>
      <c r="K330" s="103">
        <f>計算過程!E329</f>
        <v>0</v>
      </c>
    </row>
    <row r="331" spans="7:11" x14ac:dyDescent="0.15">
      <c r="G331" s="53">
        <v>41962</v>
      </c>
      <c r="H331" s="103">
        <f>計算過程!B330</f>
        <v>0.16914185457986114</v>
      </c>
      <c r="I331" s="103">
        <f>計算過程!C330</f>
        <v>106.4113493597313</v>
      </c>
      <c r="J331" s="103">
        <f>計算過程!D330</f>
        <v>0</v>
      </c>
      <c r="K331" s="103">
        <f>計算過程!E330</f>
        <v>0</v>
      </c>
    </row>
    <row r="332" spans="7:11" x14ac:dyDescent="0.15">
      <c r="G332" s="53">
        <v>41963</v>
      </c>
      <c r="H332" s="103">
        <f>計算過程!B331</f>
        <v>0.1560343144861111</v>
      </c>
      <c r="I332" s="103">
        <f>計算過程!C331</f>
        <v>80.449268120782619</v>
      </c>
      <c r="J332" s="103">
        <f>計算過程!D331</f>
        <v>0</v>
      </c>
      <c r="K332" s="103">
        <f>計算過程!E331</f>
        <v>0</v>
      </c>
    </row>
    <row r="333" spans="7:11" x14ac:dyDescent="0.15">
      <c r="G333" s="53">
        <v>41964</v>
      </c>
      <c r="H333" s="103">
        <f>計算過程!B332</f>
        <v>0.1500270458923611</v>
      </c>
      <c r="I333" s="103">
        <f>計算過程!C332</f>
        <v>67.7263090590464</v>
      </c>
      <c r="J333" s="103">
        <f>計算過程!D332</f>
        <v>0</v>
      </c>
      <c r="K333" s="103">
        <f>計算過程!E332</f>
        <v>0</v>
      </c>
    </row>
    <row r="334" spans="7:11" x14ac:dyDescent="0.15">
      <c r="G334" s="53">
        <v>41965</v>
      </c>
      <c r="H334" s="103">
        <f>計算過程!B333</f>
        <v>0.15961309313194444</v>
      </c>
      <c r="I334" s="103">
        <f>計算過程!C333</f>
        <v>83.387515987373646</v>
      </c>
      <c r="J334" s="103">
        <f>計算過程!D333</f>
        <v>0</v>
      </c>
      <c r="K334" s="103">
        <f>計算過程!E333</f>
        <v>0</v>
      </c>
    </row>
    <row r="335" spans="7:11" x14ac:dyDescent="0.15">
      <c r="G335" s="53">
        <v>41966</v>
      </c>
      <c r="H335" s="103">
        <f>計算過程!B334</f>
        <v>0.16507688928819444</v>
      </c>
      <c r="I335" s="103">
        <f>計算過程!C334</f>
        <v>98.136608543693171</v>
      </c>
      <c r="J335" s="103">
        <f>計算過程!D334</f>
        <v>0</v>
      </c>
      <c r="K335" s="103">
        <f>計算過程!E334</f>
        <v>0</v>
      </c>
    </row>
    <row r="336" spans="7:11" x14ac:dyDescent="0.15">
      <c r="G336" s="53">
        <v>41967</v>
      </c>
      <c r="H336" s="103">
        <f>計算過程!B335</f>
        <v>0.15851480406944446</v>
      </c>
      <c r="I336" s="103">
        <f>計算過程!C335</f>
        <v>85.12219787696003</v>
      </c>
      <c r="J336" s="103">
        <f>計算過程!D335</f>
        <v>0</v>
      </c>
      <c r="K336" s="103">
        <f>計算過程!E335</f>
        <v>0</v>
      </c>
    </row>
    <row r="337" spans="7:11" x14ac:dyDescent="0.15">
      <c r="G337" s="53">
        <v>41968</v>
      </c>
      <c r="H337" s="103">
        <f>計算過程!B336</f>
        <v>0.1653495937152778</v>
      </c>
      <c r="I337" s="103">
        <f>計算過程!C336</f>
        <v>100.04625554701306</v>
      </c>
      <c r="J337" s="103">
        <f>計算過程!D336</f>
        <v>0</v>
      </c>
      <c r="K337" s="103">
        <f>計算過程!E336</f>
        <v>0</v>
      </c>
    </row>
    <row r="338" spans="7:11" x14ac:dyDescent="0.15">
      <c r="G338" s="53">
        <v>41969</v>
      </c>
      <c r="H338" s="103">
        <f>計算過程!B337</f>
        <v>9.769449437037038E-2</v>
      </c>
      <c r="I338" s="103">
        <f>計算過程!C337</f>
        <v>36.542005948044931</v>
      </c>
      <c r="J338" s="103">
        <f>計算過程!D337</f>
        <v>0</v>
      </c>
      <c r="K338" s="103">
        <f>計算過程!E337</f>
        <v>0</v>
      </c>
    </row>
    <row r="339" spans="7:11" x14ac:dyDescent="0.15">
      <c r="G339" s="53">
        <v>41970</v>
      </c>
      <c r="H339" s="103">
        <f>計算過程!B338</f>
        <v>0.16021080146527777</v>
      </c>
      <c r="I339" s="103">
        <f>計算過程!C338</f>
        <v>88.165559352176487</v>
      </c>
      <c r="J339" s="103">
        <f>計算過程!D338</f>
        <v>0</v>
      </c>
      <c r="K339" s="103">
        <f>計算過程!E338</f>
        <v>0</v>
      </c>
    </row>
    <row r="340" spans="7:11" x14ac:dyDescent="0.15">
      <c r="G340" s="53">
        <v>41971</v>
      </c>
      <c r="H340" s="103">
        <f>計算過程!B339</f>
        <v>0.15097217219444442</v>
      </c>
      <c r="I340" s="103">
        <f>計算過程!C339</f>
        <v>74.041876212225588</v>
      </c>
      <c r="J340" s="103">
        <f>計算過程!D339</f>
        <v>0</v>
      </c>
      <c r="K340" s="103">
        <f>計算過程!E339</f>
        <v>0</v>
      </c>
    </row>
    <row r="341" spans="7:11" x14ac:dyDescent="0.15">
      <c r="G341" s="53">
        <v>41972</v>
      </c>
      <c r="H341" s="103">
        <f>計算過程!B340</f>
        <v>0.16619384149652777</v>
      </c>
      <c r="I341" s="103">
        <f>計算過程!C340</f>
        <v>105.12169517947258</v>
      </c>
      <c r="J341" s="103">
        <f>計算過程!D340</f>
        <v>0</v>
      </c>
      <c r="K341" s="103">
        <f>計算過程!E340</f>
        <v>0</v>
      </c>
    </row>
    <row r="342" spans="7:11" x14ac:dyDescent="0.15">
      <c r="G342" s="53">
        <v>41973</v>
      </c>
      <c r="H342" s="103">
        <f>計算過程!B341</f>
        <v>0.14938077375694442</v>
      </c>
      <c r="I342" s="103">
        <f>計算過程!C341</f>
        <v>74.583377990954148</v>
      </c>
      <c r="J342" s="103">
        <f>計算過程!D341</f>
        <v>0</v>
      </c>
      <c r="K342" s="103">
        <f>計算過程!E341</f>
        <v>0</v>
      </c>
    </row>
    <row r="343" spans="7:11" x14ac:dyDescent="0.15">
      <c r="G343" s="53">
        <v>41974</v>
      </c>
      <c r="H343" s="103">
        <f>計算過程!B342</f>
        <v>0.15977372724652777</v>
      </c>
      <c r="I343" s="103">
        <f>計算過程!C342</f>
        <v>90.947287453356125</v>
      </c>
      <c r="J343" s="103">
        <f>計算過程!D342</f>
        <v>0</v>
      </c>
      <c r="K343" s="103">
        <f>計算過程!E342</f>
        <v>0</v>
      </c>
    </row>
    <row r="344" spans="7:11" x14ac:dyDescent="0.15">
      <c r="G344" s="53">
        <v>41975</v>
      </c>
      <c r="H344" s="103">
        <f>計算過程!B343</f>
        <v>0.16361250387152776</v>
      </c>
      <c r="I344" s="103">
        <f>計算過程!C343</f>
        <v>105.65101748073627</v>
      </c>
      <c r="J344" s="103">
        <f>計算過程!D343</f>
        <v>0</v>
      </c>
      <c r="K344" s="103">
        <f>計算過程!E343</f>
        <v>0</v>
      </c>
    </row>
    <row r="345" spans="7:11" x14ac:dyDescent="0.15">
      <c r="G345" s="53">
        <v>41976</v>
      </c>
      <c r="H345" s="103">
        <f>計算過程!B344</f>
        <v>0.17415886890277779</v>
      </c>
      <c r="I345" s="103">
        <f>計算過程!C344</f>
        <v>121.29517782473991</v>
      </c>
      <c r="J345" s="103">
        <f>計算過程!D344</f>
        <v>0</v>
      </c>
      <c r="K345" s="103">
        <f>計算過程!E344</f>
        <v>0</v>
      </c>
    </row>
    <row r="346" spans="7:11" x14ac:dyDescent="0.15">
      <c r="G346" s="53">
        <v>41977</v>
      </c>
      <c r="H346" s="103">
        <f>計算過程!B345</f>
        <v>0.16217203193402779</v>
      </c>
      <c r="I346" s="103">
        <f>計算過程!C345</f>
        <v>91.936499338753094</v>
      </c>
      <c r="J346" s="103">
        <f>計算過程!D345</f>
        <v>0</v>
      </c>
      <c r="K346" s="103">
        <f>計算過程!E345</f>
        <v>0</v>
      </c>
    </row>
    <row r="347" spans="7:11" x14ac:dyDescent="0.15">
      <c r="G347" s="53">
        <v>41978</v>
      </c>
      <c r="H347" s="103">
        <f>計算過程!B346</f>
        <v>0.15518601594444445</v>
      </c>
      <c r="I347" s="103">
        <f>計算過程!C346</f>
        <v>76.746086026664969</v>
      </c>
      <c r="J347" s="103">
        <f>計算過程!D346</f>
        <v>0</v>
      </c>
      <c r="K347" s="103">
        <f>計算過程!E346</f>
        <v>0</v>
      </c>
    </row>
    <row r="348" spans="7:11" x14ac:dyDescent="0.15">
      <c r="G348" s="53">
        <v>41979</v>
      </c>
      <c r="H348" s="103">
        <f>計算過程!B347</f>
        <v>0.16194415563194445</v>
      </c>
      <c r="I348" s="103">
        <f>計算過程!C347</f>
        <v>93.064237088099645</v>
      </c>
      <c r="J348" s="103">
        <f>計算過程!D347</f>
        <v>0</v>
      </c>
      <c r="K348" s="103">
        <f>計算過程!E347</f>
        <v>0</v>
      </c>
    </row>
    <row r="349" spans="7:11" x14ac:dyDescent="0.15">
      <c r="G349" s="53">
        <v>41980</v>
      </c>
      <c r="H349" s="103">
        <f>計算過程!B348</f>
        <v>0.15510413089236114</v>
      </c>
      <c r="I349" s="103">
        <f>計算過程!C348</f>
        <v>91.471347396058832</v>
      </c>
      <c r="J349" s="103">
        <f>計算過程!D348</f>
        <v>0</v>
      </c>
      <c r="K349" s="103">
        <f>計算過程!E348</f>
        <v>0</v>
      </c>
    </row>
    <row r="350" spans="7:11" x14ac:dyDescent="0.15">
      <c r="G350" s="53">
        <v>41981</v>
      </c>
      <c r="H350" s="103">
        <f>計算過程!B349</f>
        <v>0.15296358792361112</v>
      </c>
      <c r="I350" s="103">
        <f>計算過程!C349</f>
        <v>90.091177653371318</v>
      </c>
      <c r="J350" s="103">
        <f>計算過程!D349</f>
        <v>0</v>
      </c>
      <c r="K350" s="103">
        <f>計算過程!E349</f>
        <v>0</v>
      </c>
    </row>
    <row r="351" spans="7:11" x14ac:dyDescent="0.15">
      <c r="G351" s="53">
        <v>41982</v>
      </c>
      <c r="H351" s="103">
        <f>計算過程!B350</f>
        <v>0.16373204553819445</v>
      </c>
      <c r="I351" s="103">
        <f>計算過程!C350</f>
        <v>105.2929542939968</v>
      </c>
      <c r="J351" s="103">
        <f>計算過程!D350</f>
        <v>0</v>
      </c>
      <c r="K351" s="103">
        <f>計算過程!E350</f>
        <v>0</v>
      </c>
    </row>
    <row r="352" spans="7:11" x14ac:dyDescent="0.15">
      <c r="G352" s="53">
        <v>41983</v>
      </c>
      <c r="H352" s="103">
        <f>計算過程!B351</f>
        <v>9.6442318444444453E-2</v>
      </c>
      <c r="I352" s="103">
        <f>計算過程!C351</f>
        <v>38.15792680463494</v>
      </c>
      <c r="J352" s="103">
        <f>計算過程!D351</f>
        <v>0</v>
      </c>
      <c r="K352" s="103">
        <f>計算過程!E351</f>
        <v>0</v>
      </c>
    </row>
    <row r="353" spans="7:11" x14ac:dyDescent="0.15">
      <c r="G353" s="53">
        <v>41984</v>
      </c>
      <c r="H353" s="103">
        <f>計算過程!B352</f>
        <v>0.15410296943402779</v>
      </c>
      <c r="I353" s="103">
        <f>計算過程!C352</f>
        <v>89.492325679741327</v>
      </c>
      <c r="J353" s="103">
        <f>計算過程!D352</f>
        <v>0</v>
      </c>
      <c r="K353" s="103">
        <f>計算過程!E352</f>
        <v>0</v>
      </c>
    </row>
    <row r="354" spans="7:11" x14ac:dyDescent="0.15">
      <c r="G354" s="53">
        <v>41985</v>
      </c>
      <c r="H354" s="103">
        <f>計算過程!B353</f>
        <v>0.15312018651736112</v>
      </c>
      <c r="I354" s="103">
        <f>計算過程!C353</f>
        <v>74.759505333611656</v>
      </c>
      <c r="J354" s="103">
        <f>計算過程!D353</f>
        <v>0</v>
      </c>
      <c r="K354" s="103">
        <f>計算過程!E353</f>
        <v>0</v>
      </c>
    </row>
    <row r="355" spans="7:11" x14ac:dyDescent="0.15">
      <c r="G355" s="53">
        <v>41986</v>
      </c>
      <c r="H355" s="103">
        <f>計算過程!B354</f>
        <v>0.16669815790277778</v>
      </c>
      <c r="I355" s="103">
        <f>計算過程!C354</f>
        <v>105.65980998297026</v>
      </c>
      <c r="J355" s="103">
        <f>計算過程!D354</f>
        <v>0</v>
      </c>
      <c r="K355" s="103">
        <f>計算過程!E354</f>
        <v>0</v>
      </c>
    </row>
    <row r="356" spans="7:11" x14ac:dyDescent="0.15">
      <c r="G356" s="53">
        <v>41987</v>
      </c>
      <c r="H356" s="103">
        <f>計算過程!B355</f>
        <v>0.15210408235069445</v>
      </c>
      <c r="I356" s="103">
        <f>計算過程!C355</f>
        <v>74.883161114531504</v>
      </c>
      <c r="J356" s="103">
        <f>計算過程!D355</f>
        <v>0</v>
      </c>
      <c r="K356" s="103">
        <f>計算過程!E355</f>
        <v>0</v>
      </c>
    </row>
    <row r="357" spans="7:11" x14ac:dyDescent="0.15">
      <c r="G357" s="53">
        <v>41988</v>
      </c>
      <c r="H357" s="103">
        <f>計算過程!B356</f>
        <v>0.1617947285486111</v>
      </c>
      <c r="I357" s="103">
        <f>計算過程!C356</f>
        <v>90.526841592956927</v>
      </c>
      <c r="J357" s="103">
        <f>計算過程!D356</f>
        <v>0</v>
      </c>
      <c r="K357" s="103">
        <f>計算過程!E356</f>
        <v>0</v>
      </c>
    </row>
    <row r="358" spans="7:11" x14ac:dyDescent="0.15">
      <c r="G358" s="53">
        <v>41989</v>
      </c>
      <c r="H358" s="103">
        <f>計算過程!B357</f>
        <v>0.16950366663194444</v>
      </c>
      <c r="I358" s="103">
        <f>計算過程!C357</f>
        <v>105.66483975717075</v>
      </c>
      <c r="J358" s="103">
        <f>計算過程!D357</f>
        <v>0</v>
      </c>
      <c r="K358" s="103">
        <f>計算過程!E357</f>
        <v>0</v>
      </c>
    </row>
    <row r="359" spans="7:11" x14ac:dyDescent="0.15">
      <c r="G359" s="53">
        <v>41990</v>
      </c>
      <c r="H359" s="103">
        <f>計算過程!B358</f>
        <v>0.17685229207986111</v>
      </c>
      <c r="I359" s="103">
        <f>計算過程!C358</f>
        <v>120.98626846472057</v>
      </c>
      <c r="J359" s="103">
        <f>計算過程!D358</f>
        <v>0</v>
      </c>
      <c r="K359" s="103">
        <f>計算過程!E358</f>
        <v>0</v>
      </c>
    </row>
    <row r="360" spans="7:11" x14ac:dyDescent="0.15">
      <c r="G360" s="53">
        <v>41991</v>
      </c>
      <c r="H360" s="103">
        <f>計算過程!B359</f>
        <v>0.1617723144861111</v>
      </c>
      <c r="I360" s="103">
        <f>計算過程!C359</f>
        <v>91.886809091758323</v>
      </c>
      <c r="J360" s="103">
        <f>計算過程!D359</f>
        <v>0</v>
      </c>
      <c r="K360" s="103">
        <f>計算過程!E359</f>
        <v>0</v>
      </c>
    </row>
    <row r="361" spans="7:11" x14ac:dyDescent="0.15">
      <c r="G361" s="53">
        <v>41992</v>
      </c>
      <c r="H361" s="103">
        <f>計算過程!B360</f>
        <v>0.15558946906944443</v>
      </c>
      <c r="I361" s="103">
        <f>計算過程!C360</f>
        <v>77.574831086194479</v>
      </c>
      <c r="J361" s="103">
        <f>計算過程!D360</f>
        <v>0</v>
      </c>
      <c r="K361" s="103">
        <f>計算過程!E360</f>
        <v>0</v>
      </c>
    </row>
    <row r="362" spans="7:11" x14ac:dyDescent="0.15">
      <c r="G362" s="53">
        <v>41993</v>
      </c>
      <c r="H362" s="103">
        <f>計算過程!B361</f>
        <v>0.16592265172569445</v>
      </c>
      <c r="I362" s="103">
        <f>計算過程!C361</f>
        <v>95.381967703325685</v>
      </c>
      <c r="J362" s="103">
        <f>計算過程!D361</f>
        <v>0</v>
      </c>
      <c r="K362" s="103">
        <f>計算過程!E361</f>
        <v>0</v>
      </c>
    </row>
    <row r="363" spans="7:11" x14ac:dyDescent="0.15">
      <c r="G363" s="53">
        <v>41994</v>
      </c>
      <c r="H363" s="103">
        <f>計算過程!B362</f>
        <v>0.16193294860069446</v>
      </c>
      <c r="I363" s="103">
        <f>計算過程!C362</f>
        <v>95.542327519102741</v>
      </c>
      <c r="J363" s="103">
        <f>計算過程!D362</f>
        <v>0</v>
      </c>
      <c r="K363" s="103">
        <f>計算過程!E362</f>
        <v>0</v>
      </c>
    </row>
    <row r="364" spans="7:11" x14ac:dyDescent="0.15">
      <c r="G364" s="53">
        <v>41995</v>
      </c>
      <c r="H364" s="103">
        <f>計算過程!B363</f>
        <v>0.1640025137048611</v>
      </c>
      <c r="I364" s="103">
        <f>計算過程!C363</f>
        <v>96.419951927621455</v>
      </c>
      <c r="J364" s="103">
        <f>計算過程!D363</f>
        <v>0</v>
      </c>
      <c r="K364" s="103">
        <f>計算過程!E363</f>
        <v>0</v>
      </c>
    </row>
    <row r="365" spans="7:11" x14ac:dyDescent="0.15">
      <c r="G365" s="53">
        <v>41996</v>
      </c>
      <c r="H365" s="103">
        <f>計算過程!B364</f>
        <v>0.16584270309027777</v>
      </c>
      <c r="I365" s="103">
        <f>計算過程!C364</f>
        <v>110.84422749432862</v>
      </c>
      <c r="J365" s="103">
        <f>計算過程!D364</f>
        <v>0</v>
      </c>
      <c r="K365" s="103">
        <f>計算過程!E364</f>
        <v>0</v>
      </c>
    </row>
    <row r="366" spans="7:11" x14ac:dyDescent="0.15">
      <c r="G366" s="53">
        <v>41997</v>
      </c>
      <c r="H366" s="103">
        <f>計算過程!B365</f>
        <v>9.8291716592592587E-2</v>
      </c>
      <c r="I366" s="103">
        <f>計算過程!C365</f>
        <v>40.475688844719421</v>
      </c>
      <c r="J366" s="103">
        <f>計算過程!D365</f>
        <v>0</v>
      </c>
      <c r="K366" s="103">
        <f>計算過程!E365</f>
        <v>0</v>
      </c>
    </row>
    <row r="367" spans="7:11" x14ac:dyDescent="0.15">
      <c r="G367" s="53">
        <v>41998</v>
      </c>
      <c r="H367" s="103">
        <f>計算過程!B366</f>
        <v>0.16144731057986111</v>
      </c>
      <c r="I367" s="103">
        <f>計算過程!C366</f>
        <v>95.720017645522631</v>
      </c>
      <c r="J367" s="103">
        <f>計算過程!D366</f>
        <v>0</v>
      </c>
      <c r="K367" s="103">
        <f>計算過程!E366</f>
        <v>0</v>
      </c>
    </row>
    <row r="368" spans="7:11" x14ac:dyDescent="0.15">
      <c r="G368" s="53">
        <v>41999</v>
      </c>
      <c r="H368" s="103">
        <f>計算過程!B367</f>
        <v>0.15906364875694445</v>
      </c>
      <c r="I368" s="103">
        <f>計算過程!C367</f>
        <v>80.44627973550449</v>
      </c>
      <c r="J368" s="103">
        <f>計算過程!D367</f>
        <v>0</v>
      </c>
      <c r="K368" s="103">
        <f>計算過程!E367</f>
        <v>0</v>
      </c>
    </row>
    <row r="369" spans="7:11" x14ac:dyDescent="0.15">
      <c r="G369" s="53">
        <v>42000</v>
      </c>
      <c r="H369" s="103">
        <f>計算過程!B368</f>
        <v>0.17110625686111111</v>
      </c>
      <c r="I369" s="103">
        <f>計算過程!C368</f>
        <v>112.50164559451733</v>
      </c>
      <c r="J369" s="103">
        <f>計算過程!D368</f>
        <v>0</v>
      </c>
      <c r="K369" s="103">
        <f>計算過程!E368</f>
        <v>0</v>
      </c>
    </row>
    <row r="370" spans="7:11" x14ac:dyDescent="0.15">
      <c r="G370" s="53">
        <v>42001</v>
      </c>
      <c r="H370" s="103">
        <f>計算過程!B369</f>
        <v>0.15825674250694444</v>
      </c>
      <c r="I370" s="103">
        <f>計算過程!C369</f>
        <v>80.249851167871199</v>
      </c>
      <c r="J370" s="103">
        <f>計算過程!D369</f>
        <v>0</v>
      </c>
      <c r="K370" s="103">
        <f>計算過程!E369</f>
        <v>0</v>
      </c>
    </row>
    <row r="371" spans="7:11" x14ac:dyDescent="0.15">
      <c r="G371" s="53">
        <v>42002</v>
      </c>
      <c r="H371" s="103">
        <f>計算過程!B370</f>
        <v>0.16709191865277778</v>
      </c>
      <c r="I371" s="103">
        <f>計算過程!C370</f>
        <v>97.279177857914235</v>
      </c>
      <c r="J371" s="103">
        <f>計算過程!D370</f>
        <v>0</v>
      </c>
      <c r="K371" s="103">
        <f>計算過程!E370</f>
        <v>0</v>
      </c>
    </row>
    <row r="372" spans="7:11" x14ac:dyDescent="0.15">
      <c r="G372" s="53">
        <v>42003</v>
      </c>
      <c r="H372" s="103">
        <f>計算過程!B371</f>
        <v>0.10012717955555556</v>
      </c>
      <c r="I372" s="103">
        <f>計算過程!C371</f>
        <v>40.688042625751905</v>
      </c>
      <c r="J372" s="103">
        <f>計算過程!D371</f>
        <v>0</v>
      </c>
      <c r="K372" s="103">
        <f>計算過程!E371</f>
        <v>0</v>
      </c>
    </row>
    <row r="373" spans="7:11" x14ac:dyDescent="0.15">
      <c r="G373" s="53">
        <v>42004</v>
      </c>
      <c r="H373" s="103">
        <f>計算過程!B372</f>
        <v>0.17128184892361112</v>
      </c>
      <c r="I373" s="103">
        <f>計算過程!C372</f>
        <v>112.50021065293143</v>
      </c>
      <c r="J373" s="103">
        <f>計算過程!D372</f>
        <v>0</v>
      </c>
      <c r="K373" s="103">
        <f>計算過程!E372</f>
        <v>0</v>
      </c>
    </row>
  </sheetData>
  <phoneticPr fontId="1"/>
  <dataValidations count="1">
    <dataValidation type="decimal" operator="greaterThanOrEqual" allowBlank="1" showInputMessage="1" showErrorMessage="1" sqref="E14">
      <formula1>0</formula1>
    </dataValidation>
  </dataValidation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0" id="{2E37CA88-B354-4C2B-B8A8-9372681FB0B3}">
            <xm:f>$E$13&lt;&gt;バックデータ一覧!$A$29</xm:f>
            <x14:dxf>
              <fill>
                <patternFill>
                  <bgColor theme="1"/>
                </patternFill>
              </fill>
            </x14:dxf>
          </x14:cfRule>
          <xm:sqref>E14</xm:sqref>
        </x14:conditionalFormatting>
        <x14:conditionalFormatting xmlns:xm="http://schemas.microsoft.com/office/excel/2006/main">
          <x14:cfRule type="expression" priority="9" id="{4D60F27D-E7E0-4BD8-AD5D-960090A3728C}">
            <xm:f>$E$13&lt;&gt;バックデータ一覧!$A$30</xm:f>
            <x14:dxf>
              <fill>
                <patternFill>
                  <bgColor theme="1"/>
                </patternFill>
              </fill>
            </x14:dxf>
          </x14:cfRule>
          <xm:sqref>E15</xm:sqref>
        </x14:conditionalFormatting>
        <x14:conditionalFormatting xmlns:xm="http://schemas.microsoft.com/office/excel/2006/main">
          <x14:cfRule type="expression" priority="7" id="{71A4986B-AEE2-41F8-AC50-307B1C5F6767}">
            <xm:f>$E$18&lt;&gt;バックデータ一覧!$A$33</xm:f>
            <x14:dxf>
              <fill>
                <patternFill>
                  <bgColor theme="1"/>
                </patternFill>
              </fill>
            </x14:dxf>
          </x14:cfRule>
          <xm:sqref>E19</xm:sqref>
        </x14:conditionalFormatting>
        <x14:conditionalFormatting xmlns:xm="http://schemas.microsoft.com/office/excel/2006/main">
          <x14:cfRule type="expression" priority="6" id="{E49853C2-353B-420F-8275-138BA5B89910}">
            <xm:f>$E$18&lt;&gt;バックデータ一覧!$A$34</xm:f>
            <x14:dxf>
              <fill>
                <patternFill>
                  <bgColor theme="1"/>
                </patternFill>
              </fill>
            </x14:dxf>
          </x14:cfRule>
          <xm:sqref>E20</xm:sqref>
        </x14:conditionalFormatting>
        <x14:conditionalFormatting xmlns:xm="http://schemas.microsoft.com/office/excel/2006/main">
          <x14:cfRule type="expression" priority="5" id="{A3C302DE-E558-47B3-BDB3-2C2E68E35EC0}">
            <xm:f>$E$23&lt;&gt;バックデータ一覧!$A$37</xm:f>
            <x14:dxf>
              <fill>
                <patternFill>
                  <bgColor theme="1"/>
                </patternFill>
              </fill>
            </x14:dxf>
          </x14:cfRule>
          <xm:sqref>E24</xm:sqref>
        </x14:conditionalFormatting>
        <x14:conditionalFormatting xmlns:xm="http://schemas.microsoft.com/office/excel/2006/main">
          <x14:cfRule type="expression" priority="4" id="{37BAF163-836B-46AB-AB32-77CC33951CC4}">
            <xm:f>$E$23&lt;&gt;バックデータ一覧!$A$38</xm:f>
            <x14:dxf>
              <fill>
                <patternFill>
                  <bgColor theme="1"/>
                </patternFill>
              </fill>
            </x14:dxf>
          </x14:cfRule>
          <xm:sqref>E25</xm:sqref>
        </x14:conditionalFormatting>
        <x14:conditionalFormatting xmlns:xm="http://schemas.microsoft.com/office/excel/2006/main">
          <x14:cfRule type="expression" priority="20" id="{A29646C6-7CAE-477F-973F-3BD9A4B97C99}">
            <xm:f>$E$8=バックデータ一覧!$A$22</xm:f>
            <x14:dxf>
              <fill>
                <patternFill>
                  <bgColor theme="1"/>
                </patternFill>
              </fill>
            </x14:dxf>
          </x14:cfRule>
          <x14:cfRule type="expression" priority="21" id="{6CD5007C-2F84-413C-9EAA-A13ED9EDC4E9}">
            <xm:f>$E$6&lt;&gt;バックデータ一覧!$A$13</xm:f>
            <x14:dxf>
              <fill>
                <patternFill>
                  <bgColor theme="1"/>
                </patternFill>
              </fill>
            </x14:dxf>
          </x14:cfRule>
          <xm:sqref>E23:E25</xm:sqref>
        </x14:conditionalFormatting>
        <x14:conditionalFormatting xmlns:xm="http://schemas.microsoft.com/office/excel/2006/main">
          <x14:cfRule type="expression" priority="22" id="{6DFE5254-095A-4B53-86FA-AE9D1B9DF07E}">
            <xm:f>$E$8=バックデータ一覧!$A$22</xm:f>
            <x14:dxf>
              <fill>
                <patternFill>
                  <bgColor theme="1"/>
                </patternFill>
              </fill>
            </x14:dxf>
          </x14:cfRule>
          <x14:cfRule type="expression" priority="23" id="{44FF0291-BD2C-430A-BFC0-7DCB9D4B8B8C}">
            <xm:f>AND($E$6&lt;&gt;バックデータ一覧!$A$5,$E$6&lt;&gt;バックデータ一覧!$A$6)</xm:f>
            <x14:dxf>
              <fill>
                <patternFill>
                  <bgColor theme="1"/>
                </patternFill>
              </fill>
            </x14:dxf>
          </x14:cfRule>
          <xm:sqref>E18:E20</xm:sqref>
        </x14:conditionalFormatting>
        <x14:conditionalFormatting xmlns:xm="http://schemas.microsoft.com/office/excel/2006/main">
          <x14:cfRule type="expression" priority="24" id="{1B00B2E7-3A0A-4333-BABF-ED75AAAE2BB2}">
            <xm:f>$E$8=バックデータ一覧!$A$22</xm:f>
            <x14:dxf>
              <fill>
                <patternFill>
                  <bgColor theme="1"/>
                </patternFill>
              </fill>
            </x14:dxf>
          </x14:cfRule>
          <x14:cfRule type="expression" priority="25" id="{1BE5717A-436F-4109-92CD-19442F5A0E44}">
            <xm:f>AND($E$6&lt;&gt;バックデータ一覧!$A$3,$E$6&lt;&gt;バックデータ一覧!$A$4)</xm:f>
            <x14:dxf>
              <fill>
                <patternFill>
                  <bgColor theme="1"/>
                </patternFill>
              </fill>
            </x14:dxf>
          </x14:cfRule>
          <xm:sqref>E13:E15</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14:formula1>
            <xm:f>バックデータ一覧!$A$21:$A$22</xm:f>
          </x14:formula1>
          <xm:sqref>E8</xm:sqref>
        </x14:dataValidation>
        <x14:dataValidation type="list" allowBlank="1" showInputMessage="1" showErrorMessage="1">
          <x14:formula1>
            <xm:f>バックデータ一覧!$A$16:$A$18</xm:f>
          </x14:formula1>
          <xm:sqref>E7</xm:sqref>
        </x14:dataValidation>
        <x14:dataValidation type="list" allowBlank="1" showInputMessage="1" showErrorMessage="1">
          <x14:formula1>
            <xm:f>バックデータ一覧!$A$25:$A$26</xm:f>
          </x14:formula1>
          <xm:sqref>E9</xm:sqref>
        </x14:dataValidation>
        <x14:dataValidation type="list" allowBlank="1" showInputMessage="1" showErrorMessage="1">
          <x14:formula1>
            <xm:f>バックデータ一覧!$A$33:$A$34</xm:f>
          </x14:formula1>
          <xm:sqref>E18</xm:sqref>
        </x14:dataValidation>
        <x14:dataValidation type="list" allowBlank="1" showInputMessage="1" showErrorMessage="1">
          <x14:formula1>
            <xm:f>バックデータ一覧!$A$29:$A$30</xm:f>
          </x14:formula1>
          <xm:sqref>E13</xm:sqref>
        </x14:dataValidation>
        <x14:dataValidation type="list" allowBlank="1" showInputMessage="1" showErrorMessage="1">
          <x14:formula1>
            <xm:f>バックデータ一覧!$A$37:$A$38</xm:f>
          </x14:formula1>
          <xm:sqref>E23</xm:sqref>
        </x14:dataValidation>
        <x14:dataValidation type="list" allowBlank="1" showInputMessage="1" showErrorMessage="1">
          <x14:formula1>
            <xm:f>バックデータ一覧!$A$3:$A$13</xm:f>
          </x14:formula1>
          <xm:sqref>E6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371"/>
  <sheetViews>
    <sheetView zoomScaleNormal="100" workbookViewId="0">
      <pane xSplit="1" ySplit="7" topLeftCell="B8" activePane="bottomRight" state="frozen"/>
      <selection pane="topRight" activeCell="B1" sqref="B1"/>
      <selection pane="bottomLeft" activeCell="A7" sqref="A7"/>
      <selection pane="bottomRight" activeCell="B8" sqref="B8"/>
    </sheetView>
  </sheetViews>
  <sheetFormatPr defaultRowHeight="16.5" x14ac:dyDescent="0.15"/>
  <cols>
    <col min="1" max="1" width="10.25" style="8" bestFit="1" customWidth="1"/>
    <col min="2" max="2" width="12" style="8" bestFit="1" customWidth="1"/>
    <col min="3" max="3" width="15.375" style="8" bestFit="1" customWidth="1"/>
    <col min="4" max="4" width="12" style="8" bestFit="1" customWidth="1"/>
    <col min="5" max="7" width="13.625" style="8" bestFit="1" customWidth="1"/>
    <col min="8" max="8" width="12.375" style="8" bestFit="1" customWidth="1"/>
    <col min="9" max="9" width="12" style="8" bestFit="1" customWidth="1"/>
    <col min="10" max="10" width="15.375" style="8" bestFit="1" customWidth="1"/>
    <col min="11" max="11" width="12" style="8" bestFit="1" customWidth="1"/>
    <col min="12" max="14" width="13.625" style="8" bestFit="1" customWidth="1"/>
    <col min="15" max="15" width="14.375" style="8" bestFit="1" customWidth="1"/>
    <col min="16" max="16" width="14" style="8" bestFit="1" customWidth="1"/>
    <col min="17" max="17" width="22.875" style="8" bestFit="1" customWidth="1"/>
    <col min="18" max="19" width="10.25" style="8" bestFit="1" customWidth="1"/>
    <col min="20" max="20" width="12" style="8" bestFit="1" customWidth="1"/>
    <col min="21" max="21" width="16.125" style="8" customWidth="1"/>
    <col min="22" max="22" width="12" style="8" bestFit="1" customWidth="1"/>
    <col min="23" max="23" width="13.5" style="8" customWidth="1"/>
    <col min="24" max="24" width="14.25" style="8" customWidth="1"/>
    <col min="25" max="25" width="13.875" style="8" customWidth="1"/>
    <col min="26" max="26" width="14.625" style="8" bestFit="1" customWidth="1"/>
    <col min="27" max="27" width="12" style="8" bestFit="1" customWidth="1"/>
    <col min="28" max="28" width="15.75" style="8" customWidth="1"/>
    <col min="29" max="29" width="12" style="8" bestFit="1" customWidth="1"/>
    <col min="30" max="30" width="13.875" style="8" customWidth="1"/>
    <col min="31" max="31" width="14.5" style="8" customWidth="1"/>
    <col min="32" max="32" width="14.75" style="8" customWidth="1"/>
    <col min="33" max="33" width="14.375" style="8" bestFit="1" customWidth="1"/>
    <col min="34" max="34" width="13.875" style="8" bestFit="1" customWidth="1"/>
    <col min="35" max="35" width="22.875" style="8" bestFit="1" customWidth="1"/>
    <col min="36" max="16384" width="9" style="8"/>
  </cols>
  <sheetData>
    <row r="1" spans="1:35" x14ac:dyDescent="0.15">
      <c r="A1" s="54" t="s">
        <v>0</v>
      </c>
      <c r="B1" s="186" t="s">
        <v>324</v>
      </c>
      <c r="C1" s="186"/>
      <c r="D1" s="186"/>
      <c r="E1" s="186"/>
      <c r="F1" s="186"/>
      <c r="G1" s="186"/>
      <c r="H1" s="186"/>
      <c r="I1" s="186" t="s">
        <v>8</v>
      </c>
      <c r="J1" s="186"/>
      <c r="K1" s="186"/>
      <c r="L1" s="186"/>
      <c r="M1" s="186"/>
      <c r="N1" s="186"/>
      <c r="O1" s="184" t="s">
        <v>339</v>
      </c>
      <c r="P1" s="154" t="s">
        <v>340</v>
      </c>
      <c r="Q1" s="28" t="s">
        <v>341</v>
      </c>
      <c r="S1" s="54" t="s">
        <v>0</v>
      </c>
      <c r="T1" s="187" t="s">
        <v>324</v>
      </c>
      <c r="U1" s="187"/>
      <c r="V1" s="187"/>
      <c r="W1" s="187"/>
      <c r="X1" s="187"/>
      <c r="Y1" s="187"/>
      <c r="Z1" s="187"/>
      <c r="AA1" s="187" t="s">
        <v>8</v>
      </c>
      <c r="AB1" s="187"/>
      <c r="AC1" s="187"/>
      <c r="AD1" s="187"/>
      <c r="AE1" s="187"/>
      <c r="AF1" s="187"/>
      <c r="AG1" s="184" t="s">
        <v>339</v>
      </c>
      <c r="AH1" s="154" t="s">
        <v>340</v>
      </c>
      <c r="AI1" s="28" t="s">
        <v>341</v>
      </c>
    </row>
    <row r="2" spans="1:35" x14ac:dyDescent="0.15">
      <c r="A2" s="54" t="s">
        <v>1</v>
      </c>
      <c r="B2" s="28" t="s">
        <v>9</v>
      </c>
      <c r="C2" s="28" t="s">
        <v>10</v>
      </c>
      <c r="D2" s="28" t="s">
        <v>11</v>
      </c>
      <c r="E2" s="28" t="s">
        <v>12</v>
      </c>
      <c r="F2" s="28" t="s">
        <v>13</v>
      </c>
      <c r="G2" s="28" t="s">
        <v>14</v>
      </c>
      <c r="H2" s="28" t="s">
        <v>15</v>
      </c>
      <c r="I2" s="28" t="s">
        <v>9</v>
      </c>
      <c r="J2" s="28" t="s">
        <v>10</v>
      </c>
      <c r="K2" s="28" t="s">
        <v>11</v>
      </c>
      <c r="L2" s="28" t="s">
        <v>12</v>
      </c>
      <c r="M2" s="28" t="s">
        <v>13</v>
      </c>
      <c r="N2" s="28" t="s">
        <v>14</v>
      </c>
      <c r="O2" s="185"/>
      <c r="P2" s="151"/>
      <c r="Q2" s="28" t="s">
        <v>213</v>
      </c>
      <c r="S2" s="54" t="s">
        <v>1</v>
      </c>
      <c r="T2" s="28" t="s">
        <v>9</v>
      </c>
      <c r="U2" s="28" t="s">
        <v>10</v>
      </c>
      <c r="V2" s="28" t="s">
        <v>11</v>
      </c>
      <c r="W2" s="28" t="s">
        <v>12</v>
      </c>
      <c r="X2" s="28" t="s">
        <v>13</v>
      </c>
      <c r="Y2" s="28" t="s">
        <v>14</v>
      </c>
      <c r="Z2" s="28" t="s">
        <v>15</v>
      </c>
      <c r="AA2" s="28" t="s">
        <v>9</v>
      </c>
      <c r="AB2" s="28" t="s">
        <v>10</v>
      </c>
      <c r="AC2" s="28" t="s">
        <v>11</v>
      </c>
      <c r="AD2" s="28" t="s">
        <v>12</v>
      </c>
      <c r="AE2" s="28" t="s">
        <v>13</v>
      </c>
      <c r="AF2" s="28" t="s">
        <v>14</v>
      </c>
      <c r="AG2" s="185"/>
      <c r="AH2" s="151"/>
      <c r="AI2" s="28" t="s">
        <v>213</v>
      </c>
    </row>
    <row r="3" spans="1:35" x14ac:dyDescent="0.15">
      <c r="A3" s="54" t="s">
        <v>68</v>
      </c>
      <c r="B3" s="181" t="str">
        <f>計算過程!G4</f>
        <v>居住人数3人</v>
      </c>
      <c r="C3" s="182"/>
      <c r="D3" s="182"/>
      <c r="E3" s="182"/>
      <c r="F3" s="182"/>
      <c r="G3" s="182"/>
      <c r="H3" s="182"/>
      <c r="I3" s="182"/>
      <c r="J3" s="182"/>
      <c r="K3" s="182"/>
      <c r="L3" s="182"/>
      <c r="M3" s="182"/>
      <c r="N3" s="182"/>
      <c r="O3" s="182"/>
      <c r="P3" s="182"/>
      <c r="Q3" s="183"/>
      <c r="S3" s="54" t="s">
        <v>68</v>
      </c>
      <c r="T3" s="181" t="str">
        <f>計算過程!AS4</f>
        <v>居住人数4人</v>
      </c>
      <c r="U3" s="182"/>
      <c r="V3" s="182"/>
      <c r="W3" s="182"/>
      <c r="X3" s="182"/>
      <c r="Y3" s="182"/>
      <c r="Z3" s="182"/>
      <c r="AA3" s="182"/>
      <c r="AB3" s="182"/>
      <c r="AC3" s="182"/>
      <c r="AD3" s="182"/>
      <c r="AE3" s="182"/>
      <c r="AF3" s="182"/>
      <c r="AG3" s="182"/>
      <c r="AH3" s="182"/>
      <c r="AI3" s="183"/>
    </row>
    <row r="4" spans="1:35" x14ac:dyDescent="0.15">
      <c r="A4" s="54" t="s">
        <v>2</v>
      </c>
      <c r="B4" s="28" t="s">
        <v>325</v>
      </c>
      <c r="C4" s="28" t="s">
        <v>326</v>
      </c>
      <c r="D4" s="28" t="s">
        <v>327</v>
      </c>
      <c r="E4" s="28" t="s">
        <v>328</v>
      </c>
      <c r="F4" s="28" t="s">
        <v>329</v>
      </c>
      <c r="G4" s="28" t="s">
        <v>330</v>
      </c>
      <c r="H4" s="28" t="s">
        <v>331</v>
      </c>
      <c r="I4" s="64" t="s">
        <v>332</v>
      </c>
      <c r="J4" s="64" t="s">
        <v>333</v>
      </c>
      <c r="K4" s="64" t="s">
        <v>334</v>
      </c>
      <c r="L4" s="64" t="s">
        <v>335</v>
      </c>
      <c r="M4" s="64" t="s">
        <v>336</v>
      </c>
      <c r="N4" s="64" t="s">
        <v>337</v>
      </c>
      <c r="O4" s="106" t="s">
        <v>342</v>
      </c>
      <c r="P4" s="106" t="s">
        <v>343</v>
      </c>
      <c r="Q4" s="28" t="s">
        <v>273</v>
      </c>
      <c r="S4" s="54" t="s">
        <v>2</v>
      </c>
      <c r="T4" s="28" t="s">
        <v>325</v>
      </c>
      <c r="U4" s="28" t="s">
        <v>326</v>
      </c>
      <c r="V4" s="28" t="s">
        <v>327</v>
      </c>
      <c r="W4" s="28" t="s">
        <v>328</v>
      </c>
      <c r="X4" s="28" t="s">
        <v>329</v>
      </c>
      <c r="Y4" s="28" t="s">
        <v>330</v>
      </c>
      <c r="Z4" s="28" t="s">
        <v>331</v>
      </c>
      <c r="AA4" s="64" t="s">
        <v>332</v>
      </c>
      <c r="AB4" s="64" t="s">
        <v>333</v>
      </c>
      <c r="AC4" s="64" t="s">
        <v>334</v>
      </c>
      <c r="AD4" s="64" t="s">
        <v>335</v>
      </c>
      <c r="AE4" s="64" t="s">
        <v>336</v>
      </c>
      <c r="AF4" s="64" t="s">
        <v>337</v>
      </c>
      <c r="AG4" s="106" t="s">
        <v>342</v>
      </c>
      <c r="AH4" s="106" t="s">
        <v>343</v>
      </c>
      <c r="AI4" s="28" t="s">
        <v>273</v>
      </c>
    </row>
    <row r="5" spans="1:35" x14ac:dyDescent="0.15">
      <c r="A5" s="55" t="s">
        <v>3</v>
      </c>
      <c r="B5" s="106" t="s">
        <v>350</v>
      </c>
      <c r="C5" s="106" t="s">
        <v>351</v>
      </c>
      <c r="D5" s="106" t="s">
        <v>352</v>
      </c>
      <c r="E5" s="106" t="s">
        <v>353</v>
      </c>
      <c r="F5" s="106" t="s">
        <v>354</v>
      </c>
      <c r="G5" s="106" t="s">
        <v>355</v>
      </c>
      <c r="H5" s="106" t="s">
        <v>356</v>
      </c>
      <c r="I5" s="106" t="s">
        <v>357</v>
      </c>
      <c r="J5" s="106" t="s">
        <v>358</v>
      </c>
      <c r="K5" s="106" t="s">
        <v>359</v>
      </c>
      <c r="L5" s="106" t="s">
        <v>360</v>
      </c>
      <c r="M5" s="106" t="s">
        <v>361</v>
      </c>
      <c r="N5" s="106" t="s">
        <v>362</v>
      </c>
      <c r="O5" s="106" t="s">
        <v>344</v>
      </c>
      <c r="P5" s="28" t="s">
        <v>345</v>
      </c>
      <c r="Q5" s="106" t="s">
        <v>346</v>
      </c>
      <c r="S5" s="55" t="s">
        <v>3</v>
      </c>
      <c r="T5" s="106" t="s">
        <v>350</v>
      </c>
      <c r="U5" s="106" t="s">
        <v>351</v>
      </c>
      <c r="V5" s="106" t="s">
        <v>352</v>
      </c>
      <c r="W5" s="106" t="s">
        <v>353</v>
      </c>
      <c r="X5" s="106" t="s">
        <v>354</v>
      </c>
      <c r="Y5" s="106" t="s">
        <v>355</v>
      </c>
      <c r="Z5" s="106" t="s">
        <v>356</v>
      </c>
      <c r="AA5" s="106" t="s">
        <v>357</v>
      </c>
      <c r="AB5" s="106" t="s">
        <v>358</v>
      </c>
      <c r="AC5" s="106" t="s">
        <v>359</v>
      </c>
      <c r="AD5" s="106" t="s">
        <v>360</v>
      </c>
      <c r="AE5" s="106" t="s">
        <v>361</v>
      </c>
      <c r="AF5" s="106" t="s">
        <v>362</v>
      </c>
      <c r="AG5" s="106" t="s">
        <v>344</v>
      </c>
      <c r="AH5" s="28" t="s">
        <v>345</v>
      </c>
      <c r="AI5" s="106" t="s">
        <v>346</v>
      </c>
    </row>
    <row r="6" spans="1:35" x14ac:dyDescent="0.15">
      <c r="A6" s="54" t="s">
        <v>4</v>
      </c>
      <c r="B6" s="28" t="s">
        <v>229</v>
      </c>
      <c r="C6" s="28" t="s">
        <v>229</v>
      </c>
      <c r="D6" s="28" t="s">
        <v>229</v>
      </c>
      <c r="E6" s="28" t="s">
        <v>229</v>
      </c>
      <c r="F6" s="28" t="s">
        <v>229</v>
      </c>
      <c r="G6" s="28" t="s">
        <v>229</v>
      </c>
      <c r="H6" s="28" t="s">
        <v>229</v>
      </c>
      <c r="I6" s="28" t="s">
        <v>338</v>
      </c>
      <c r="J6" s="28" t="s">
        <v>338</v>
      </c>
      <c r="K6" s="28" t="s">
        <v>338</v>
      </c>
      <c r="L6" s="28" t="s">
        <v>338</v>
      </c>
      <c r="M6" s="28" t="s">
        <v>338</v>
      </c>
      <c r="N6" s="28" t="s">
        <v>338</v>
      </c>
      <c r="O6" s="28" t="s">
        <v>347</v>
      </c>
      <c r="P6" s="28" t="s">
        <v>347</v>
      </c>
      <c r="Q6" s="28" t="s">
        <v>348</v>
      </c>
      <c r="S6" s="54" t="s">
        <v>4</v>
      </c>
      <c r="T6" s="28" t="s">
        <v>229</v>
      </c>
      <c r="U6" s="28" t="s">
        <v>229</v>
      </c>
      <c r="V6" s="28" t="s">
        <v>229</v>
      </c>
      <c r="W6" s="28" t="s">
        <v>229</v>
      </c>
      <c r="X6" s="28" t="s">
        <v>229</v>
      </c>
      <c r="Y6" s="28" t="s">
        <v>229</v>
      </c>
      <c r="Z6" s="28" t="s">
        <v>229</v>
      </c>
      <c r="AA6" s="28" t="s">
        <v>349</v>
      </c>
      <c r="AB6" s="28" t="s">
        <v>349</v>
      </c>
      <c r="AC6" s="28" t="s">
        <v>349</v>
      </c>
      <c r="AD6" s="28" t="s">
        <v>349</v>
      </c>
      <c r="AE6" s="28" t="s">
        <v>349</v>
      </c>
      <c r="AF6" s="28" t="s">
        <v>349</v>
      </c>
      <c r="AG6" s="28" t="s">
        <v>347</v>
      </c>
      <c r="AH6" s="28" t="s">
        <v>347</v>
      </c>
      <c r="AI6" s="28" t="s">
        <v>348</v>
      </c>
    </row>
    <row r="7" spans="1:35" x14ac:dyDescent="0.15">
      <c r="A7" s="56">
        <v>41640</v>
      </c>
      <c r="B7" s="57">
        <v>16.409796876200001</v>
      </c>
      <c r="C7" s="57">
        <v>22.430974019999997</v>
      </c>
      <c r="D7" s="57">
        <v>5.0579647299999984</v>
      </c>
      <c r="E7" s="57">
        <v>0</v>
      </c>
      <c r="F7" s="57">
        <v>29.762460000000001</v>
      </c>
      <c r="G7" s="57">
        <v>0</v>
      </c>
      <c r="H7" s="57">
        <v>5.0021875000000007</v>
      </c>
      <c r="I7" s="58">
        <v>99.244600000000005</v>
      </c>
      <c r="J7" s="58">
        <v>135.66</v>
      </c>
      <c r="K7" s="58">
        <v>30.589999999999993</v>
      </c>
      <c r="L7" s="58">
        <v>0</v>
      </c>
      <c r="M7" s="58">
        <v>180</v>
      </c>
      <c r="N7" s="58">
        <v>0</v>
      </c>
      <c r="O7" s="59">
        <v>-13.02916666666667</v>
      </c>
      <c r="P7" s="152">
        <v>-15.362500000000001</v>
      </c>
      <c r="Q7" s="60">
        <v>0</v>
      </c>
      <c r="R7" s="61"/>
      <c r="S7" s="56">
        <v>41640</v>
      </c>
      <c r="T7" s="57">
        <v>18.410991617200001</v>
      </c>
      <c r="U7" s="57">
        <v>25.635398880000004</v>
      </c>
      <c r="V7" s="57">
        <v>5.0579647299999984</v>
      </c>
      <c r="W7" s="57">
        <v>0</v>
      </c>
      <c r="X7" s="57">
        <v>29.762460000000001</v>
      </c>
      <c r="Y7" s="57">
        <v>0</v>
      </c>
      <c r="Z7" s="57">
        <v>6.1150520833333335</v>
      </c>
      <c r="AA7" s="58">
        <v>111.3476</v>
      </c>
      <c r="AB7" s="58">
        <v>155.04000000000002</v>
      </c>
      <c r="AC7" s="58">
        <v>30.589999999999993</v>
      </c>
      <c r="AD7" s="58">
        <v>0</v>
      </c>
      <c r="AE7" s="58">
        <v>180</v>
      </c>
      <c r="AF7" s="58">
        <v>0</v>
      </c>
      <c r="AG7" s="69">
        <v>-13.02916666666667</v>
      </c>
      <c r="AH7" s="167">
        <v>-15.362500000000001</v>
      </c>
      <c r="AI7" s="167">
        <v>0</v>
      </c>
    </row>
    <row r="8" spans="1:35" x14ac:dyDescent="0.15">
      <c r="A8" s="56">
        <v>41641</v>
      </c>
      <c r="B8" s="57">
        <v>8.8052568603999983</v>
      </c>
      <c r="C8" s="57">
        <v>11.74955782</v>
      </c>
      <c r="D8" s="57">
        <v>2.4190266099999995</v>
      </c>
      <c r="E8" s="57">
        <v>0</v>
      </c>
      <c r="F8" s="57">
        <v>29.762460000000001</v>
      </c>
      <c r="G8" s="57">
        <v>0</v>
      </c>
      <c r="H8" s="57">
        <v>4.9068750000000003</v>
      </c>
      <c r="I8" s="58">
        <v>53.253199999999993</v>
      </c>
      <c r="J8" s="58">
        <v>71.06</v>
      </c>
      <c r="K8" s="58">
        <v>14.629999999999997</v>
      </c>
      <c r="L8" s="58">
        <v>0</v>
      </c>
      <c r="M8" s="58">
        <v>180</v>
      </c>
      <c r="N8" s="58">
        <v>0</v>
      </c>
      <c r="O8" s="59">
        <v>-11.758333333333333</v>
      </c>
      <c r="P8" s="152">
        <v>-15.512499999999999</v>
      </c>
      <c r="Q8" s="60">
        <v>0</v>
      </c>
      <c r="R8" s="61"/>
      <c r="S8" s="56">
        <v>41641</v>
      </c>
      <c r="T8" s="57">
        <v>9.2054958086000003</v>
      </c>
      <c r="U8" s="57">
        <v>16.022124300000002</v>
      </c>
      <c r="V8" s="57">
        <v>3.0787611399999997</v>
      </c>
      <c r="W8" s="57">
        <v>0</v>
      </c>
      <c r="X8" s="57">
        <v>29.762460000000001</v>
      </c>
      <c r="Y8" s="57">
        <v>0</v>
      </c>
      <c r="Z8" s="57">
        <v>6.0038541666666667</v>
      </c>
      <c r="AA8" s="58">
        <v>55.6738</v>
      </c>
      <c r="AB8" s="58">
        <v>96.9</v>
      </c>
      <c r="AC8" s="58">
        <v>18.619999999999997</v>
      </c>
      <c r="AD8" s="58">
        <v>0</v>
      </c>
      <c r="AE8" s="58">
        <v>180</v>
      </c>
      <c r="AF8" s="58">
        <v>0</v>
      </c>
      <c r="AG8" s="69">
        <v>-11.758333333333333</v>
      </c>
      <c r="AH8" s="167">
        <v>-15.512499999999999</v>
      </c>
      <c r="AI8" s="167">
        <v>0</v>
      </c>
    </row>
    <row r="9" spans="1:35" x14ac:dyDescent="0.15">
      <c r="A9" s="56">
        <v>41642</v>
      </c>
      <c r="B9" s="57">
        <v>4.8028673783999993</v>
      </c>
      <c r="C9" s="57">
        <v>6.408849720000001</v>
      </c>
      <c r="D9" s="57">
        <v>1.3194690599999996</v>
      </c>
      <c r="E9" s="57">
        <v>0</v>
      </c>
      <c r="F9" s="57">
        <v>29.762460000000001</v>
      </c>
      <c r="G9" s="57">
        <v>0</v>
      </c>
      <c r="H9" s="57">
        <v>4.6112500000000001</v>
      </c>
      <c r="I9" s="58">
        <v>29.0472</v>
      </c>
      <c r="J9" s="58">
        <v>38.760000000000005</v>
      </c>
      <c r="K9" s="58">
        <v>7.9799999999999986</v>
      </c>
      <c r="L9" s="58">
        <v>0</v>
      </c>
      <c r="M9" s="58">
        <v>180</v>
      </c>
      <c r="N9" s="58">
        <v>0</v>
      </c>
      <c r="O9" s="58">
        <v>-7.8166666666666664</v>
      </c>
      <c r="P9" s="153">
        <v>-11.75</v>
      </c>
      <c r="Q9" s="60">
        <v>0</v>
      </c>
      <c r="S9" s="56">
        <v>41642</v>
      </c>
      <c r="T9" s="57">
        <v>6.2037036970999999</v>
      </c>
      <c r="U9" s="57">
        <v>10.681416199999999</v>
      </c>
      <c r="V9" s="57">
        <v>0.87964604000000002</v>
      </c>
      <c r="W9" s="57">
        <v>0</v>
      </c>
      <c r="X9" s="57">
        <v>29.762460000000001</v>
      </c>
      <c r="Y9" s="57">
        <v>0</v>
      </c>
      <c r="Z9" s="57">
        <v>5.6589583333333335</v>
      </c>
      <c r="AA9" s="58">
        <v>37.519300000000001</v>
      </c>
      <c r="AB9" s="58">
        <v>64.599999999999994</v>
      </c>
      <c r="AC9" s="58">
        <v>5.3199999999999994</v>
      </c>
      <c r="AD9" s="58">
        <v>0</v>
      </c>
      <c r="AE9" s="58">
        <v>180</v>
      </c>
      <c r="AF9" s="58">
        <v>0</v>
      </c>
      <c r="AG9" s="69">
        <v>-7.8166666666666664</v>
      </c>
      <c r="AH9" s="167">
        <v>-11.75</v>
      </c>
      <c r="AI9" s="167">
        <v>0</v>
      </c>
    </row>
    <row r="10" spans="1:35" x14ac:dyDescent="0.15">
      <c r="A10" s="56">
        <v>41643</v>
      </c>
      <c r="B10" s="57">
        <v>8.8052568603999983</v>
      </c>
      <c r="C10" s="57">
        <v>11.74955782</v>
      </c>
      <c r="D10" s="57">
        <v>2.4190266099999995</v>
      </c>
      <c r="E10" s="57">
        <v>0</v>
      </c>
      <c r="F10" s="57">
        <v>29.762460000000001</v>
      </c>
      <c r="G10" s="57">
        <v>0</v>
      </c>
      <c r="H10" s="57">
        <v>4.7106250000000003</v>
      </c>
      <c r="I10" s="58">
        <v>53.253199999999993</v>
      </c>
      <c r="J10" s="58">
        <v>71.06</v>
      </c>
      <c r="K10" s="58">
        <v>14.629999999999997</v>
      </c>
      <c r="L10" s="58">
        <v>0</v>
      </c>
      <c r="M10" s="58">
        <v>180</v>
      </c>
      <c r="N10" s="58">
        <v>0</v>
      </c>
      <c r="O10" s="58">
        <v>-9.1416666666666675</v>
      </c>
      <c r="P10" s="153">
        <v>-9.2375000000000007</v>
      </c>
      <c r="Q10" s="60">
        <v>0</v>
      </c>
      <c r="S10" s="56">
        <v>41643</v>
      </c>
      <c r="T10" s="57">
        <v>9.2054958086000003</v>
      </c>
      <c r="U10" s="57">
        <v>16.022124300000002</v>
      </c>
      <c r="V10" s="57">
        <v>3.0787611399999997</v>
      </c>
      <c r="W10" s="57">
        <v>0</v>
      </c>
      <c r="X10" s="57">
        <v>29.762460000000001</v>
      </c>
      <c r="Y10" s="57">
        <v>0</v>
      </c>
      <c r="Z10" s="57">
        <v>5.7748958333333338</v>
      </c>
      <c r="AA10" s="58">
        <v>55.6738</v>
      </c>
      <c r="AB10" s="58">
        <v>96.9</v>
      </c>
      <c r="AC10" s="58">
        <v>18.619999999999997</v>
      </c>
      <c r="AD10" s="58">
        <v>0</v>
      </c>
      <c r="AE10" s="58">
        <v>180</v>
      </c>
      <c r="AF10" s="58">
        <v>0</v>
      </c>
      <c r="AG10" s="69">
        <v>-9.1416666666666675</v>
      </c>
      <c r="AH10" s="167">
        <v>-9.2375000000000007</v>
      </c>
      <c r="AI10" s="167">
        <v>0</v>
      </c>
    </row>
    <row r="11" spans="1:35" x14ac:dyDescent="0.15">
      <c r="A11" s="56">
        <v>41644</v>
      </c>
      <c r="B11" s="57">
        <v>8.8052568603999983</v>
      </c>
      <c r="C11" s="57">
        <v>11.74955782</v>
      </c>
      <c r="D11" s="57">
        <v>2.4190266099999995</v>
      </c>
      <c r="E11" s="57">
        <v>0</v>
      </c>
      <c r="F11" s="57">
        <v>29.762460000000001</v>
      </c>
      <c r="G11" s="57">
        <v>0</v>
      </c>
      <c r="H11" s="57">
        <v>4.8028124999999999</v>
      </c>
      <c r="I11" s="58">
        <v>53.253199999999993</v>
      </c>
      <c r="J11" s="58">
        <v>71.06</v>
      </c>
      <c r="K11" s="58">
        <v>14.629999999999997</v>
      </c>
      <c r="L11" s="58">
        <v>0</v>
      </c>
      <c r="M11" s="58">
        <v>180</v>
      </c>
      <c r="N11" s="58">
        <v>0</v>
      </c>
      <c r="O11" s="58">
        <v>-10.370833333333334</v>
      </c>
      <c r="P11" s="153">
        <v>-15.250000000000002</v>
      </c>
      <c r="Q11" s="60">
        <v>0</v>
      </c>
      <c r="S11" s="56">
        <v>41644</v>
      </c>
      <c r="T11" s="57">
        <v>9.2054958086000003</v>
      </c>
      <c r="U11" s="57">
        <v>16.022124300000002</v>
      </c>
      <c r="V11" s="57">
        <v>3.0787611399999997</v>
      </c>
      <c r="W11" s="57">
        <v>0</v>
      </c>
      <c r="X11" s="57">
        <v>29.762460000000001</v>
      </c>
      <c r="Y11" s="57">
        <v>0</v>
      </c>
      <c r="Z11" s="57">
        <v>5.882447916666667</v>
      </c>
      <c r="AA11" s="58">
        <v>55.6738</v>
      </c>
      <c r="AB11" s="58">
        <v>96.9</v>
      </c>
      <c r="AC11" s="58">
        <v>18.619999999999997</v>
      </c>
      <c r="AD11" s="58">
        <v>0</v>
      </c>
      <c r="AE11" s="58">
        <v>180</v>
      </c>
      <c r="AF11" s="58">
        <v>0</v>
      </c>
      <c r="AG11" s="69">
        <v>-10.370833333333334</v>
      </c>
      <c r="AH11" s="167">
        <v>-15.250000000000002</v>
      </c>
      <c r="AI11" s="167">
        <v>0</v>
      </c>
    </row>
    <row r="12" spans="1:35" x14ac:dyDescent="0.15">
      <c r="A12" s="56">
        <v>41645</v>
      </c>
      <c r="B12" s="57">
        <v>8.8052568603999983</v>
      </c>
      <c r="C12" s="57">
        <v>11.74955782</v>
      </c>
      <c r="D12" s="57">
        <v>2.4190266099999995</v>
      </c>
      <c r="E12" s="57">
        <v>0</v>
      </c>
      <c r="F12" s="57">
        <v>29.762460000000001</v>
      </c>
      <c r="G12" s="57">
        <v>0</v>
      </c>
      <c r="H12" s="57">
        <v>4.8084375000000001</v>
      </c>
      <c r="I12" s="58">
        <v>53.253199999999993</v>
      </c>
      <c r="J12" s="58">
        <v>71.06</v>
      </c>
      <c r="K12" s="58">
        <v>14.629999999999997</v>
      </c>
      <c r="L12" s="58">
        <v>0</v>
      </c>
      <c r="M12" s="58">
        <v>180</v>
      </c>
      <c r="N12" s="58">
        <v>0</v>
      </c>
      <c r="O12" s="58">
        <v>-10.445833333333331</v>
      </c>
      <c r="P12" s="153">
        <v>-12.187499999999998</v>
      </c>
      <c r="Q12" s="60">
        <v>0</v>
      </c>
      <c r="S12" s="56">
        <v>41645</v>
      </c>
      <c r="T12" s="57">
        <v>9.2054958086000003</v>
      </c>
      <c r="U12" s="57">
        <v>16.022124300000002</v>
      </c>
      <c r="V12" s="57">
        <v>3.0787611399999997</v>
      </c>
      <c r="W12" s="57">
        <v>0</v>
      </c>
      <c r="X12" s="57">
        <v>29.762460000000001</v>
      </c>
      <c r="Y12" s="57">
        <v>0</v>
      </c>
      <c r="Z12" s="57">
        <v>5.8890104166666664</v>
      </c>
      <c r="AA12" s="58">
        <v>55.6738</v>
      </c>
      <c r="AB12" s="58">
        <v>96.9</v>
      </c>
      <c r="AC12" s="58">
        <v>18.619999999999997</v>
      </c>
      <c r="AD12" s="58">
        <v>0</v>
      </c>
      <c r="AE12" s="58">
        <v>180</v>
      </c>
      <c r="AF12" s="58">
        <v>0</v>
      </c>
      <c r="AG12" s="69">
        <v>-10.445833333333331</v>
      </c>
      <c r="AH12" s="167">
        <v>-12.187499999999998</v>
      </c>
      <c r="AI12" s="167">
        <v>0</v>
      </c>
    </row>
    <row r="13" spans="1:35" x14ac:dyDescent="0.15">
      <c r="A13" s="56">
        <v>41646</v>
      </c>
      <c r="B13" s="57">
        <v>13.608124238799999</v>
      </c>
      <c r="C13" s="57">
        <v>17.090265919999997</v>
      </c>
      <c r="D13" s="57">
        <v>2.6389381199999993</v>
      </c>
      <c r="E13" s="57">
        <v>0</v>
      </c>
      <c r="F13" s="57">
        <v>29.762460000000001</v>
      </c>
      <c r="G13" s="57">
        <v>0</v>
      </c>
      <c r="H13" s="57">
        <v>5.1231250000000008</v>
      </c>
      <c r="I13" s="58">
        <v>82.300399999999996</v>
      </c>
      <c r="J13" s="58">
        <v>103.36</v>
      </c>
      <c r="K13" s="58">
        <v>15.959999999999997</v>
      </c>
      <c r="L13" s="58">
        <v>0</v>
      </c>
      <c r="M13" s="58">
        <v>180</v>
      </c>
      <c r="N13" s="58">
        <v>0</v>
      </c>
      <c r="O13" s="58">
        <v>-14.641666666666666</v>
      </c>
      <c r="P13" s="153">
        <v>-18.824999999999996</v>
      </c>
      <c r="Q13" s="60">
        <v>0</v>
      </c>
      <c r="S13" s="56">
        <v>41646</v>
      </c>
      <c r="T13" s="57">
        <v>14.008363187</v>
      </c>
      <c r="U13" s="57">
        <v>21.362832399999999</v>
      </c>
      <c r="V13" s="57">
        <v>3.2986726499999999</v>
      </c>
      <c r="W13" s="57">
        <v>0</v>
      </c>
      <c r="X13" s="57">
        <v>29.762460000000001</v>
      </c>
      <c r="Y13" s="57">
        <v>0</v>
      </c>
      <c r="Z13" s="57">
        <v>6.2561458333333331</v>
      </c>
      <c r="AA13" s="58">
        <v>84.721000000000004</v>
      </c>
      <c r="AB13" s="58">
        <v>129.19999999999999</v>
      </c>
      <c r="AC13" s="58">
        <v>19.95</v>
      </c>
      <c r="AD13" s="58">
        <v>0</v>
      </c>
      <c r="AE13" s="58">
        <v>180</v>
      </c>
      <c r="AF13" s="58">
        <v>0</v>
      </c>
      <c r="AG13" s="69">
        <v>-14.641666666666666</v>
      </c>
      <c r="AH13" s="167">
        <v>-18.824999999999996</v>
      </c>
      <c r="AI13" s="167">
        <v>0</v>
      </c>
    </row>
    <row r="14" spans="1:35" x14ac:dyDescent="0.15">
      <c r="A14" s="56">
        <v>41647</v>
      </c>
      <c r="B14" s="57">
        <v>5.8034647488999989</v>
      </c>
      <c r="C14" s="57">
        <v>11.74955782</v>
      </c>
      <c r="D14" s="57">
        <v>3.5185841600000001</v>
      </c>
      <c r="E14" s="57">
        <v>0</v>
      </c>
      <c r="F14" s="57">
        <v>0</v>
      </c>
      <c r="G14" s="57">
        <v>0</v>
      </c>
      <c r="H14" s="57">
        <v>0</v>
      </c>
      <c r="I14" s="58">
        <v>35.098699999999994</v>
      </c>
      <c r="J14" s="58">
        <v>71.06</v>
      </c>
      <c r="K14" s="58">
        <v>21.279999999999998</v>
      </c>
      <c r="L14" s="58">
        <v>0</v>
      </c>
      <c r="M14" s="58">
        <v>0</v>
      </c>
      <c r="N14" s="58">
        <v>0</v>
      </c>
      <c r="O14" s="58">
        <v>-5.9166666666666652</v>
      </c>
      <c r="P14" s="153">
        <v>-11.225000000000001</v>
      </c>
      <c r="Q14" s="60">
        <v>0</v>
      </c>
      <c r="S14" s="56">
        <v>41647</v>
      </c>
      <c r="T14" s="57">
        <v>3.2019115856</v>
      </c>
      <c r="U14" s="57">
        <v>20.29469078</v>
      </c>
      <c r="V14" s="57">
        <v>3.0787611399999997</v>
      </c>
      <c r="W14" s="57">
        <v>0</v>
      </c>
      <c r="X14" s="57">
        <v>0</v>
      </c>
      <c r="Y14" s="57">
        <v>0</v>
      </c>
      <c r="Z14" s="57">
        <v>0</v>
      </c>
      <c r="AA14" s="58">
        <v>19.364799999999999</v>
      </c>
      <c r="AB14" s="58">
        <v>122.74000000000001</v>
      </c>
      <c r="AC14" s="58">
        <v>18.619999999999997</v>
      </c>
      <c r="AD14" s="58">
        <v>0</v>
      </c>
      <c r="AE14" s="58">
        <v>0</v>
      </c>
      <c r="AF14" s="58">
        <v>0</v>
      </c>
      <c r="AG14" s="69">
        <v>-5.9166666666666652</v>
      </c>
      <c r="AH14" s="167">
        <v>-11.225000000000001</v>
      </c>
      <c r="AI14" s="167">
        <v>0</v>
      </c>
    </row>
    <row r="15" spans="1:35" x14ac:dyDescent="0.15">
      <c r="A15" s="56">
        <v>41648</v>
      </c>
      <c r="B15" s="57">
        <v>8.8052568603999983</v>
      </c>
      <c r="C15" s="57">
        <v>11.74955782</v>
      </c>
      <c r="D15" s="57">
        <v>2.4190266099999995</v>
      </c>
      <c r="E15" s="57">
        <v>0</v>
      </c>
      <c r="F15" s="57">
        <v>29.762460000000001</v>
      </c>
      <c r="G15" s="57">
        <v>0</v>
      </c>
      <c r="H15" s="57">
        <v>4.7662500000000003</v>
      </c>
      <c r="I15" s="58">
        <v>53.253199999999993</v>
      </c>
      <c r="J15" s="58">
        <v>71.06</v>
      </c>
      <c r="K15" s="58">
        <v>14.629999999999997</v>
      </c>
      <c r="L15" s="58">
        <v>0</v>
      </c>
      <c r="M15" s="58">
        <v>180</v>
      </c>
      <c r="N15" s="58">
        <v>0</v>
      </c>
      <c r="O15" s="58">
        <v>-9.8833333333333329</v>
      </c>
      <c r="P15" s="153">
        <v>-10.2875</v>
      </c>
      <c r="Q15" s="60">
        <v>0</v>
      </c>
      <c r="S15" s="56">
        <v>41648</v>
      </c>
      <c r="T15" s="57">
        <v>9.2054958086000003</v>
      </c>
      <c r="U15" s="57">
        <v>16.022124300000002</v>
      </c>
      <c r="V15" s="57">
        <v>3.0787611399999997</v>
      </c>
      <c r="W15" s="57">
        <v>0</v>
      </c>
      <c r="X15" s="57">
        <v>29.762460000000001</v>
      </c>
      <c r="Y15" s="57">
        <v>0</v>
      </c>
      <c r="Z15" s="57">
        <v>5.8397916666666667</v>
      </c>
      <c r="AA15" s="58">
        <v>55.6738</v>
      </c>
      <c r="AB15" s="58">
        <v>96.9</v>
      </c>
      <c r="AC15" s="58">
        <v>18.619999999999997</v>
      </c>
      <c r="AD15" s="58">
        <v>0</v>
      </c>
      <c r="AE15" s="58">
        <v>180</v>
      </c>
      <c r="AF15" s="58">
        <v>0</v>
      </c>
      <c r="AG15" s="69">
        <v>-9.8833333333333329</v>
      </c>
      <c r="AH15" s="167">
        <v>-10.2875</v>
      </c>
      <c r="AI15" s="167">
        <v>0</v>
      </c>
    </row>
    <row r="16" spans="1:35" x14ac:dyDescent="0.15">
      <c r="A16" s="56">
        <v>41649</v>
      </c>
      <c r="B16" s="57">
        <v>4.8028673783999993</v>
      </c>
      <c r="C16" s="57">
        <v>6.408849720000001</v>
      </c>
      <c r="D16" s="57">
        <v>1.3194690599999996</v>
      </c>
      <c r="E16" s="57">
        <v>0</v>
      </c>
      <c r="F16" s="57">
        <v>29.762460000000001</v>
      </c>
      <c r="G16" s="57">
        <v>0</v>
      </c>
      <c r="H16" s="57">
        <v>4.6574999999999998</v>
      </c>
      <c r="I16" s="58">
        <v>29.0472</v>
      </c>
      <c r="J16" s="58">
        <v>38.760000000000005</v>
      </c>
      <c r="K16" s="58">
        <v>7.9799999999999986</v>
      </c>
      <c r="L16" s="58">
        <v>0</v>
      </c>
      <c r="M16" s="58">
        <v>180</v>
      </c>
      <c r="N16" s="58">
        <v>0</v>
      </c>
      <c r="O16" s="58">
        <v>-8.4333333333333336</v>
      </c>
      <c r="P16" s="153">
        <v>-9.3875000000000011</v>
      </c>
      <c r="Q16" s="60">
        <v>0</v>
      </c>
      <c r="S16" s="56">
        <v>41649</v>
      </c>
      <c r="T16" s="57">
        <v>6.2037036970999999</v>
      </c>
      <c r="U16" s="57">
        <v>10.681416199999999</v>
      </c>
      <c r="V16" s="57">
        <v>0.87964604000000002</v>
      </c>
      <c r="W16" s="57">
        <v>0</v>
      </c>
      <c r="X16" s="57">
        <v>29.762460000000001</v>
      </c>
      <c r="Y16" s="57">
        <v>0</v>
      </c>
      <c r="Z16" s="57">
        <v>5.7129166666666666</v>
      </c>
      <c r="AA16" s="58">
        <v>37.519300000000001</v>
      </c>
      <c r="AB16" s="58">
        <v>64.599999999999994</v>
      </c>
      <c r="AC16" s="58">
        <v>5.3199999999999994</v>
      </c>
      <c r="AD16" s="58">
        <v>0</v>
      </c>
      <c r="AE16" s="58">
        <v>180</v>
      </c>
      <c r="AF16" s="58">
        <v>0</v>
      </c>
      <c r="AG16" s="69">
        <v>-8.4333333333333336</v>
      </c>
      <c r="AH16" s="167">
        <v>-9.3875000000000011</v>
      </c>
      <c r="AI16" s="167">
        <v>0</v>
      </c>
    </row>
    <row r="17" spans="1:35" x14ac:dyDescent="0.15">
      <c r="A17" s="56">
        <v>41650</v>
      </c>
      <c r="B17" s="57">
        <v>13.207885290600002</v>
      </c>
      <c r="C17" s="57">
        <v>17.090265919999997</v>
      </c>
      <c r="D17" s="57">
        <v>3.0787611399999997</v>
      </c>
      <c r="E17" s="57">
        <v>0</v>
      </c>
      <c r="F17" s="57">
        <v>29.762460000000001</v>
      </c>
      <c r="G17" s="57">
        <v>0</v>
      </c>
      <c r="H17" s="57">
        <v>4.78</v>
      </c>
      <c r="I17" s="58">
        <v>79.879800000000003</v>
      </c>
      <c r="J17" s="58">
        <v>103.36</v>
      </c>
      <c r="K17" s="58">
        <v>18.619999999999997</v>
      </c>
      <c r="L17" s="58">
        <v>0</v>
      </c>
      <c r="M17" s="58">
        <v>180</v>
      </c>
      <c r="N17" s="58">
        <v>0</v>
      </c>
      <c r="O17" s="58">
        <v>-10.066666666666666</v>
      </c>
      <c r="P17" s="153">
        <v>-13.6875</v>
      </c>
      <c r="Q17" s="60">
        <v>0</v>
      </c>
      <c r="S17" s="56">
        <v>41650</v>
      </c>
      <c r="T17" s="57">
        <v>13.608124238799999</v>
      </c>
      <c r="U17" s="57">
        <v>21.362832399999999</v>
      </c>
      <c r="V17" s="57">
        <v>3.7384956699999994</v>
      </c>
      <c r="W17" s="57">
        <v>0</v>
      </c>
      <c r="X17" s="57">
        <v>29.762460000000001</v>
      </c>
      <c r="Y17" s="57">
        <v>0</v>
      </c>
      <c r="Z17" s="57">
        <v>5.855833333333333</v>
      </c>
      <c r="AA17" s="58">
        <v>82.300399999999996</v>
      </c>
      <c r="AB17" s="58">
        <v>129.19999999999999</v>
      </c>
      <c r="AC17" s="58">
        <v>22.609999999999996</v>
      </c>
      <c r="AD17" s="58">
        <v>0</v>
      </c>
      <c r="AE17" s="58">
        <v>180</v>
      </c>
      <c r="AF17" s="58">
        <v>0</v>
      </c>
      <c r="AG17" s="69">
        <v>-10.066666666666666</v>
      </c>
      <c r="AH17" s="167">
        <v>-13.6875</v>
      </c>
      <c r="AI17" s="167">
        <v>0</v>
      </c>
    </row>
    <row r="18" spans="1:35" x14ac:dyDescent="0.15">
      <c r="A18" s="56">
        <v>41651</v>
      </c>
      <c r="B18" s="57">
        <v>4.8028673783999993</v>
      </c>
      <c r="C18" s="57">
        <v>6.408849720000001</v>
      </c>
      <c r="D18" s="57">
        <v>1.3194690599999996</v>
      </c>
      <c r="E18" s="57">
        <v>0</v>
      </c>
      <c r="F18" s="57">
        <v>29.762460000000001</v>
      </c>
      <c r="G18" s="57">
        <v>0</v>
      </c>
      <c r="H18" s="57">
        <v>4.9050000000000002</v>
      </c>
      <c r="I18" s="58">
        <v>29.0472</v>
      </c>
      <c r="J18" s="58">
        <v>38.760000000000005</v>
      </c>
      <c r="K18" s="58">
        <v>7.9799999999999986</v>
      </c>
      <c r="L18" s="58">
        <v>0</v>
      </c>
      <c r="M18" s="58">
        <v>180</v>
      </c>
      <c r="N18" s="58">
        <v>0</v>
      </c>
      <c r="O18" s="58">
        <v>-11.733333333333334</v>
      </c>
      <c r="P18" s="153">
        <v>-16.525000000000002</v>
      </c>
      <c r="Q18" s="60">
        <v>0</v>
      </c>
      <c r="S18" s="56">
        <v>41651</v>
      </c>
      <c r="T18" s="57">
        <v>6.2037036970999999</v>
      </c>
      <c r="U18" s="57">
        <v>10.681416199999999</v>
      </c>
      <c r="V18" s="57">
        <v>0.87964604000000002</v>
      </c>
      <c r="W18" s="57">
        <v>0</v>
      </c>
      <c r="X18" s="57">
        <v>29.762460000000001</v>
      </c>
      <c r="Y18" s="57">
        <v>0</v>
      </c>
      <c r="Z18" s="57">
        <v>6.0016666666666669</v>
      </c>
      <c r="AA18" s="58">
        <v>37.519300000000001</v>
      </c>
      <c r="AB18" s="58">
        <v>64.599999999999994</v>
      </c>
      <c r="AC18" s="58">
        <v>5.3199999999999994</v>
      </c>
      <c r="AD18" s="58">
        <v>0</v>
      </c>
      <c r="AE18" s="58">
        <v>180</v>
      </c>
      <c r="AF18" s="58">
        <v>0</v>
      </c>
      <c r="AG18" s="69">
        <v>-11.733333333333334</v>
      </c>
      <c r="AH18" s="167">
        <v>-16.525000000000002</v>
      </c>
      <c r="AI18" s="167">
        <v>0</v>
      </c>
    </row>
    <row r="19" spans="1:35" x14ac:dyDescent="0.15">
      <c r="A19" s="56">
        <v>41652</v>
      </c>
      <c r="B19" s="57">
        <v>8.8052568603999983</v>
      </c>
      <c r="C19" s="57">
        <v>11.74955782</v>
      </c>
      <c r="D19" s="57">
        <v>2.4190266099999995</v>
      </c>
      <c r="E19" s="57">
        <v>0</v>
      </c>
      <c r="F19" s="57">
        <v>29.762460000000001</v>
      </c>
      <c r="G19" s="57">
        <v>0</v>
      </c>
      <c r="H19" s="57">
        <v>4.4206250000000002</v>
      </c>
      <c r="I19" s="58">
        <v>53.253199999999993</v>
      </c>
      <c r="J19" s="58">
        <v>71.06</v>
      </c>
      <c r="K19" s="58">
        <v>14.629999999999997</v>
      </c>
      <c r="L19" s="58">
        <v>0</v>
      </c>
      <c r="M19" s="58">
        <v>180</v>
      </c>
      <c r="N19" s="58">
        <v>0</v>
      </c>
      <c r="O19" s="58">
        <v>-5.2750000000000004</v>
      </c>
      <c r="P19" s="153">
        <v>-7.2124999999999995</v>
      </c>
      <c r="Q19" s="60">
        <v>0</v>
      </c>
      <c r="S19" s="56">
        <v>41652</v>
      </c>
      <c r="T19" s="57">
        <v>9.2054958086000003</v>
      </c>
      <c r="U19" s="57">
        <v>16.022124300000002</v>
      </c>
      <c r="V19" s="57">
        <v>3.0787611399999997</v>
      </c>
      <c r="W19" s="57">
        <v>0</v>
      </c>
      <c r="X19" s="57">
        <v>29.762460000000001</v>
      </c>
      <c r="Y19" s="57">
        <v>0</v>
      </c>
      <c r="Z19" s="57">
        <v>5.4365624999999991</v>
      </c>
      <c r="AA19" s="58">
        <v>55.6738</v>
      </c>
      <c r="AB19" s="58">
        <v>96.9</v>
      </c>
      <c r="AC19" s="58">
        <v>18.619999999999997</v>
      </c>
      <c r="AD19" s="58">
        <v>0</v>
      </c>
      <c r="AE19" s="58">
        <v>180</v>
      </c>
      <c r="AF19" s="58">
        <v>0</v>
      </c>
      <c r="AG19" s="69">
        <v>-5.2750000000000004</v>
      </c>
      <c r="AH19" s="167">
        <v>-7.2124999999999995</v>
      </c>
      <c r="AI19" s="167">
        <v>0</v>
      </c>
    </row>
    <row r="20" spans="1:35" x14ac:dyDescent="0.15">
      <c r="A20" s="56">
        <v>41653</v>
      </c>
      <c r="B20" s="57">
        <v>13.608124238799999</v>
      </c>
      <c r="C20" s="57">
        <v>17.090265919999997</v>
      </c>
      <c r="D20" s="57">
        <v>2.6389381199999993</v>
      </c>
      <c r="E20" s="57">
        <v>0</v>
      </c>
      <c r="F20" s="57">
        <v>29.762460000000001</v>
      </c>
      <c r="G20" s="57">
        <v>0</v>
      </c>
      <c r="H20" s="57">
        <v>4.7843749999999998</v>
      </c>
      <c r="I20" s="58">
        <v>82.300399999999996</v>
      </c>
      <c r="J20" s="58">
        <v>103.36</v>
      </c>
      <c r="K20" s="58">
        <v>15.959999999999997</v>
      </c>
      <c r="L20" s="58">
        <v>0</v>
      </c>
      <c r="M20" s="58">
        <v>180</v>
      </c>
      <c r="N20" s="58">
        <v>0</v>
      </c>
      <c r="O20" s="58">
        <v>-10.124999999999998</v>
      </c>
      <c r="P20" s="153">
        <v>-7.3</v>
      </c>
      <c r="Q20" s="60">
        <v>0</v>
      </c>
      <c r="S20" s="56">
        <v>41653</v>
      </c>
      <c r="T20" s="57">
        <v>14.008363187</v>
      </c>
      <c r="U20" s="57">
        <v>21.362832399999999</v>
      </c>
      <c r="V20" s="57">
        <v>3.2986726499999999</v>
      </c>
      <c r="W20" s="57">
        <v>0</v>
      </c>
      <c r="X20" s="57">
        <v>29.762460000000001</v>
      </c>
      <c r="Y20" s="57">
        <v>0</v>
      </c>
      <c r="Z20" s="57">
        <v>5.8609374999999995</v>
      </c>
      <c r="AA20" s="58">
        <v>84.721000000000004</v>
      </c>
      <c r="AB20" s="58">
        <v>129.19999999999999</v>
      </c>
      <c r="AC20" s="58">
        <v>19.95</v>
      </c>
      <c r="AD20" s="58">
        <v>0</v>
      </c>
      <c r="AE20" s="58">
        <v>180</v>
      </c>
      <c r="AF20" s="58">
        <v>0</v>
      </c>
      <c r="AG20" s="69">
        <v>-10.124999999999998</v>
      </c>
      <c r="AH20" s="167">
        <v>-7.3</v>
      </c>
      <c r="AI20" s="167">
        <v>0</v>
      </c>
    </row>
    <row r="21" spans="1:35" x14ac:dyDescent="0.15">
      <c r="A21" s="56">
        <v>41654</v>
      </c>
      <c r="B21" s="57">
        <v>16.409796876200001</v>
      </c>
      <c r="C21" s="57">
        <v>22.430974019999997</v>
      </c>
      <c r="D21" s="57">
        <v>5.0579647299999984</v>
      </c>
      <c r="E21" s="57">
        <v>0</v>
      </c>
      <c r="F21" s="57">
        <v>29.762460000000001</v>
      </c>
      <c r="G21" s="57">
        <v>0</v>
      </c>
      <c r="H21" s="57">
        <v>4.9431250000000002</v>
      </c>
      <c r="I21" s="58">
        <v>99.244600000000005</v>
      </c>
      <c r="J21" s="58">
        <v>135.66</v>
      </c>
      <c r="K21" s="58">
        <v>30.589999999999993</v>
      </c>
      <c r="L21" s="58">
        <v>0</v>
      </c>
      <c r="M21" s="58">
        <v>180</v>
      </c>
      <c r="N21" s="58">
        <v>0</v>
      </c>
      <c r="O21" s="58">
        <v>-12.241666666666665</v>
      </c>
      <c r="P21" s="153">
        <v>-19.862499999999997</v>
      </c>
      <c r="Q21" s="60">
        <v>0</v>
      </c>
      <c r="S21" s="56">
        <v>41654</v>
      </c>
      <c r="T21" s="57">
        <v>18.410991617200001</v>
      </c>
      <c r="U21" s="57">
        <v>25.635398880000004</v>
      </c>
      <c r="V21" s="57">
        <v>5.0579647299999984</v>
      </c>
      <c r="W21" s="57">
        <v>0</v>
      </c>
      <c r="X21" s="57">
        <v>29.762460000000001</v>
      </c>
      <c r="Y21" s="57">
        <v>0</v>
      </c>
      <c r="Z21" s="57">
        <v>6.0461458333333331</v>
      </c>
      <c r="AA21" s="58">
        <v>111.3476</v>
      </c>
      <c r="AB21" s="58">
        <v>155.04000000000002</v>
      </c>
      <c r="AC21" s="58">
        <v>30.589999999999993</v>
      </c>
      <c r="AD21" s="58">
        <v>0</v>
      </c>
      <c r="AE21" s="58">
        <v>180</v>
      </c>
      <c r="AF21" s="58">
        <v>0</v>
      </c>
      <c r="AG21" s="69">
        <v>-12.241666666666665</v>
      </c>
      <c r="AH21" s="167">
        <v>-19.862499999999997</v>
      </c>
      <c r="AI21" s="167">
        <v>0</v>
      </c>
    </row>
    <row r="22" spans="1:35" x14ac:dyDescent="0.15">
      <c r="A22" s="56">
        <v>41655</v>
      </c>
      <c r="B22" s="57">
        <v>8.8052568603999983</v>
      </c>
      <c r="C22" s="57">
        <v>11.74955782</v>
      </c>
      <c r="D22" s="57">
        <v>2.4190266099999995</v>
      </c>
      <c r="E22" s="57">
        <v>0</v>
      </c>
      <c r="F22" s="57">
        <v>29.762460000000001</v>
      </c>
      <c r="G22" s="57">
        <v>0</v>
      </c>
      <c r="H22" s="57">
        <v>5.0009375</v>
      </c>
      <c r="I22" s="58">
        <v>53.253199999999993</v>
      </c>
      <c r="J22" s="58">
        <v>71.06</v>
      </c>
      <c r="K22" s="58">
        <v>14.629999999999997</v>
      </c>
      <c r="L22" s="58">
        <v>0</v>
      </c>
      <c r="M22" s="58">
        <v>180</v>
      </c>
      <c r="N22" s="58">
        <v>0</v>
      </c>
      <c r="O22" s="58">
        <v>-13.012499999999998</v>
      </c>
      <c r="P22" s="153">
        <v>-15.724999999999998</v>
      </c>
      <c r="Q22" s="60">
        <v>0</v>
      </c>
      <c r="S22" s="56">
        <v>41655</v>
      </c>
      <c r="T22" s="57">
        <v>9.2054958086000003</v>
      </c>
      <c r="U22" s="57">
        <v>16.022124300000002</v>
      </c>
      <c r="V22" s="57">
        <v>3.0787611399999997</v>
      </c>
      <c r="W22" s="57">
        <v>0</v>
      </c>
      <c r="X22" s="57">
        <v>29.762460000000001</v>
      </c>
      <c r="Y22" s="57">
        <v>0</v>
      </c>
      <c r="Z22" s="57">
        <v>6.1135937499999997</v>
      </c>
      <c r="AA22" s="58">
        <v>55.6738</v>
      </c>
      <c r="AB22" s="58">
        <v>96.9</v>
      </c>
      <c r="AC22" s="58">
        <v>18.619999999999997</v>
      </c>
      <c r="AD22" s="58">
        <v>0</v>
      </c>
      <c r="AE22" s="58">
        <v>180</v>
      </c>
      <c r="AF22" s="58">
        <v>0</v>
      </c>
      <c r="AG22" s="69">
        <v>-13.012499999999998</v>
      </c>
      <c r="AH22" s="167">
        <v>-15.724999999999998</v>
      </c>
      <c r="AI22" s="167">
        <v>0</v>
      </c>
    </row>
    <row r="23" spans="1:35" x14ac:dyDescent="0.15">
      <c r="A23" s="56">
        <v>41656</v>
      </c>
      <c r="B23" s="57">
        <v>4.8028673783999993</v>
      </c>
      <c r="C23" s="57">
        <v>6.408849720000001</v>
      </c>
      <c r="D23" s="57">
        <v>1.3194690599999996</v>
      </c>
      <c r="E23" s="57">
        <v>0</v>
      </c>
      <c r="F23" s="57">
        <v>29.762460000000001</v>
      </c>
      <c r="G23" s="57">
        <v>0</v>
      </c>
      <c r="H23" s="57">
        <v>4.4493750000000007</v>
      </c>
      <c r="I23" s="58">
        <v>29.0472</v>
      </c>
      <c r="J23" s="58">
        <v>38.760000000000005</v>
      </c>
      <c r="K23" s="58">
        <v>7.9799999999999986</v>
      </c>
      <c r="L23" s="58">
        <v>0</v>
      </c>
      <c r="M23" s="58">
        <v>180</v>
      </c>
      <c r="N23" s="58">
        <v>0</v>
      </c>
      <c r="O23" s="58">
        <v>-5.6583333333333341</v>
      </c>
      <c r="P23" s="153">
        <v>-14.125</v>
      </c>
      <c r="Q23" s="60">
        <v>0</v>
      </c>
      <c r="S23" s="56">
        <v>41656</v>
      </c>
      <c r="T23" s="57">
        <v>6.2037036970999999</v>
      </c>
      <c r="U23" s="57">
        <v>10.681416199999999</v>
      </c>
      <c r="V23" s="57">
        <v>0.87964604000000002</v>
      </c>
      <c r="W23" s="57">
        <v>0</v>
      </c>
      <c r="X23" s="57">
        <v>29.762460000000001</v>
      </c>
      <c r="Y23" s="57">
        <v>0</v>
      </c>
      <c r="Z23" s="57">
        <v>5.4701041666666672</v>
      </c>
      <c r="AA23" s="58">
        <v>37.519300000000001</v>
      </c>
      <c r="AB23" s="58">
        <v>64.599999999999994</v>
      </c>
      <c r="AC23" s="58">
        <v>5.3199999999999994</v>
      </c>
      <c r="AD23" s="58">
        <v>0</v>
      </c>
      <c r="AE23" s="58">
        <v>180</v>
      </c>
      <c r="AF23" s="58">
        <v>0</v>
      </c>
      <c r="AG23" s="69">
        <v>-5.6583333333333341</v>
      </c>
      <c r="AH23" s="167">
        <v>-14.125</v>
      </c>
      <c r="AI23" s="167">
        <v>0</v>
      </c>
    </row>
    <row r="24" spans="1:35" x14ac:dyDescent="0.15">
      <c r="A24" s="56">
        <v>41657</v>
      </c>
      <c r="B24" s="57">
        <v>8.8052568603999983</v>
      </c>
      <c r="C24" s="57">
        <v>11.74955782</v>
      </c>
      <c r="D24" s="57">
        <v>2.4190266099999995</v>
      </c>
      <c r="E24" s="57">
        <v>0</v>
      </c>
      <c r="F24" s="57">
        <v>29.762460000000001</v>
      </c>
      <c r="G24" s="57">
        <v>0</v>
      </c>
      <c r="H24" s="57">
        <v>4.0618750000000006</v>
      </c>
      <c r="I24" s="58">
        <v>53.253199999999993</v>
      </c>
      <c r="J24" s="58">
        <v>71.06</v>
      </c>
      <c r="K24" s="58">
        <v>14.629999999999997</v>
      </c>
      <c r="L24" s="58">
        <v>0</v>
      </c>
      <c r="M24" s="58">
        <v>180</v>
      </c>
      <c r="N24" s="58">
        <v>0</v>
      </c>
      <c r="O24" s="58">
        <v>-0.4916666666666667</v>
      </c>
      <c r="P24" s="153">
        <v>0.1</v>
      </c>
      <c r="Q24" s="60">
        <v>0</v>
      </c>
      <c r="S24" s="56">
        <v>41657</v>
      </c>
      <c r="T24" s="57">
        <v>9.2054958086000003</v>
      </c>
      <c r="U24" s="57">
        <v>16.022124300000002</v>
      </c>
      <c r="V24" s="57">
        <v>3.0787611399999997</v>
      </c>
      <c r="W24" s="57">
        <v>0</v>
      </c>
      <c r="X24" s="57">
        <v>29.762460000000001</v>
      </c>
      <c r="Y24" s="57">
        <v>0</v>
      </c>
      <c r="Z24" s="57">
        <v>5.0180208333333329</v>
      </c>
      <c r="AA24" s="58">
        <v>55.6738</v>
      </c>
      <c r="AB24" s="58">
        <v>96.9</v>
      </c>
      <c r="AC24" s="58">
        <v>18.619999999999997</v>
      </c>
      <c r="AD24" s="58">
        <v>0</v>
      </c>
      <c r="AE24" s="58">
        <v>180</v>
      </c>
      <c r="AF24" s="58">
        <v>0</v>
      </c>
      <c r="AG24" s="69">
        <v>-0.4916666666666667</v>
      </c>
      <c r="AH24" s="167">
        <v>0.1</v>
      </c>
      <c r="AI24" s="167">
        <v>0</v>
      </c>
    </row>
    <row r="25" spans="1:35" x14ac:dyDescent="0.15">
      <c r="A25" s="56">
        <v>41658</v>
      </c>
      <c r="B25" s="57">
        <v>8.8052568603999983</v>
      </c>
      <c r="C25" s="57">
        <v>11.74955782</v>
      </c>
      <c r="D25" s="57">
        <v>2.4190266099999995</v>
      </c>
      <c r="E25" s="57">
        <v>0</v>
      </c>
      <c r="F25" s="57">
        <v>29.762460000000001</v>
      </c>
      <c r="G25" s="57">
        <v>0</v>
      </c>
      <c r="H25" s="57">
        <v>4.4778125000000006</v>
      </c>
      <c r="I25" s="58">
        <v>53.253199999999993</v>
      </c>
      <c r="J25" s="58">
        <v>71.06</v>
      </c>
      <c r="K25" s="58">
        <v>14.629999999999997</v>
      </c>
      <c r="L25" s="58">
        <v>0</v>
      </c>
      <c r="M25" s="58">
        <v>180</v>
      </c>
      <c r="N25" s="58">
        <v>0</v>
      </c>
      <c r="O25" s="58">
        <v>-6.0374999999999988</v>
      </c>
      <c r="P25" s="153">
        <v>-3.3</v>
      </c>
      <c r="Q25" s="60">
        <v>0</v>
      </c>
      <c r="S25" s="56">
        <v>41658</v>
      </c>
      <c r="T25" s="57">
        <v>9.2054958086000003</v>
      </c>
      <c r="U25" s="57">
        <v>16.022124300000002</v>
      </c>
      <c r="V25" s="57">
        <v>3.0787611399999997</v>
      </c>
      <c r="W25" s="57">
        <v>0</v>
      </c>
      <c r="X25" s="57">
        <v>29.762460000000001</v>
      </c>
      <c r="Y25" s="57">
        <v>0</v>
      </c>
      <c r="Z25" s="57">
        <v>5.5032812499999997</v>
      </c>
      <c r="AA25" s="58">
        <v>55.6738</v>
      </c>
      <c r="AB25" s="58">
        <v>96.9</v>
      </c>
      <c r="AC25" s="58">
        <v>18.619999999999997</v>
      </c>
      <c r="AD25" s="58">
        <v>0</v>
      </c>
      <c r="AE25" s="58">
        <v>180</v>
      </c>
      <c r="AF25" s="58">
        <v>0</v>
      </c>
      <c r="AG25" s="69">
        <v>-6.0374999999999988</v>
      </c>
      <c r="AH25" s="167">
        <v>-3.3</v>
      </c>
      <c r="AI25" s="167">
        <v>0</v>
      </c>
    </row>
    <row r="26" spans="1:35" x14ac:dyDescent="0.15">
      <c r="A26" s="56">
        <v>41659</v>
      </c>
      <c r="B26" s="57">
        <v>8.8052568603999983</v>
      </c>
      <c r="C26" s="57">
        <v>11.74955782</v>
      </c>
      <c r="D26" s="57">
        <v>2.4190266099999995</v>
      </c>
      <c r="E26" s="57">
        <v>0</v>
      </c>
      <c r="F26" s="57">
        <v>29.762460000000001</v>
      </c>
      <c r="G26" s="57">
        <v>0</v>
      </c>
      <c r="H26" s="57">
        <v>4.9234375000000004</v>
      </c>
      <c r="I26" s="58">
        <v>53.253199999999993</v>
      </c>
      <c r="J26" s="58">
        <v>71.06</v>
      </c>
      <c r="K26" s="58">
        <v>14.629999999999997</v>
      </c>
      <c r="L26" s="58">
        <v>0</v>
      </c>
      <c r="M26" s="58">
        <v>180</v>
      </c>
      <c r="N26" s="58">
        <v>0</v>
      </c>
      <c r="O26" s="58">
        <v>-11.979166666666666</v>
      </c>
      <c r="P26" s="153">
        <v>-16.225000000000001</v>
      </c>
      <c r="Q26" s="60">
        <v>0</v>
      </c>
      <c r="S26" s="56">
        <v>41659</v>
      </c>
      <c r="T26" s="57">
        <v>9.2054958086000003</v>
      </c>
      <c r="U26" s="57">
        <v>16.022124300000002</v>
      </c>
      <c r="V26" s="57">
        <v>3.0787611399999997</v>
      </c>
      <c r="W26" s="57">
        <v>0</v>
      </c>
      <c r="X26" s="57">
        <v>29.762460000000001</v>
      </c>
      <c r="Y26" s="57">
        <v>0</v>
      </c>
      <c r="Z26" s="57">
        <v>6.0231770833333336</v>
      </c>
      <c r="AA26" s="58">
        <v>55.6738</v>
      </c>
      <c r="AB26" s="58">
        <v>96.9</v>
      </c>
      <c r="AC26" s="58">
        <v>18.619999999999997</v>
      </c>
      <c r="AD26" s="58">
        <v>0</v>
      </c>
      <c r="AE26" s="58">
        <v>180</v>
      </c>
      <c r="AF26" s="58">
        <v>0</v>
      </c>
      <c r="AG26" s="69">
        <v>-11.979166666666666</v>
      </c>
      <c r="AH26" s="167">
        <v>-16.225000000000001</v>
      </c>
      <c r="AI26" s="167">
        <v>0</v>
      </c>
    </row>
    <row r="27" spans="1:35" x14ac:dyDescent="0.15">
      <c r="A27" s="56">
        <v>41660</v>
      </c>
      <c r="B27" s="57">
        <v>13.608124238799999</v>
      </c>
      <c r="C27" s="57">
        <v>17.090265919999997</v>
      </c>
      <c r="D27" s="57">
        <v>2.6389381199999993</v>
      </c>
      <c r="E27" s="57">
        <v>0</v>
      </c>
      <c r="F27" s="57">
        <v>29.762460000000001</v>
      </c>
      <c r="G27" s="57">
        <v>0</v>
      </c>
      <c r="H27" s="57">
        <v>4.7578125</v>
      </c>
      <c r="I27" s="58">
        <v>82.300399999999996</v>
      </c>
      <c r="J27" s="58">
        <v>103.36</v>
      </c>
      <c r="K27" s="58">
        <v>15.959999999999997</v>
      </c>
      <c r="L27" s="58">
        <v>0</v>
      </c>
      <c r="M27" s="58">
        <v>180</v>
      </c>
      <c r="N27" s="58">
        <v>0</v>
      </c>
      <c r="O27" s="58">
        <v>-9.7708333333333339</v>
      </c>
      <c r="P27" s="153">
        <v>-11.75</v>
      </c>
      <c r="Q27" s="60">
        <v>0</v>
      </c>
      <c r="S27" s="56">
        <v>41660</v>
      </c>
      <c r="T27" s="57">
        <v>14.008363187</v>
      </c>
      <c r="U27" s="57">
        <v>21.362832399999999</v>
      </c>
      <c r="V27" s="57">
        <v>3.2986726499999999</v>
      </c>
      <c r="W27" s="57">
        <v>0</v>
      </c>
      <c r="X27" s="57">
        <v>29.762460000000001</v>
      </c>
      <c r="Y27" s="57">
        <v>0</v>
      </c>
      <c r="Z27" s="57">
        <v>5.8299479166666668</v>
      </c>
      <c r="AA27" s="58">
        <v>84.721000000000004</v>
      </c>
      <c r="AB27" s="58">
        <v>129.19999999999999</v>
      </c>
      <c r="AC27" s="58">
        <v>19.95</v>
      </c>
      <c r="AD27" s="58">
        <v>0</v>
      </c>
      <c r="AE27" s="58">
        <v>180</v>
      </c>
      <c r="AF27" s="58">
        <v>0</v>
      </c>
      <c r="AG27" s="69">
        <v>-9.7708333333333339</v>
      </c>
      <c r="AH27" s="167">
        <v>-11.75</v>
      </c>
      <c r="AI27" s="167">
        <v>0</v>
      </c>
    </row>
    <row r="28" spans="1:35" x14ac:dyDescent="0.15">
      <c r="A28" s="56">
        <v>41661</v>
      </c>
      <c r="B28" s="57">
        <v>5.8034647488999989</v>
      </c>
      <c r="C28" s="57">
        <v>11.74955782</v>
      </c>
      <c r="D28" s="57">
        <v>3.5185841600000001</v>
      </c>
      <c r="E28" s="57">
        <v>0</v>
      </c>
      <c r="F28" s="57">
        <v>0</v>
      </c>
      <c r="G28" s="57">
        <v>0</v>
      </c>
      <c r="H28" s="57">
        <v>0</v>
      </c>
      <c r="I28" s="58">
        <v>35.098699999999994</v>
      </c>
      <c r="J28" s="58">
        <v>71.06</v>
      </c>
      <c r="K28" s="58">
        <v>21.279999999999998</v>
      </c>
      <c r="L28" s="58">
        <v>0</v>
      </c>
      <c r="M28" s="58">
        <v>0</v>
      </c>
      <c r="N28" s="58">
        <v>0</v>
      </c>
      <c r="O28" s="58">
        <v>-6.0083333333333329</v>
      </c>
      <c r="P28" s="153">
        <v>-11.612499999999999</v>
      </c>
      <c r="Q28" s="60">
        <v>0</v>
      </c>
      <c r="S28" s="56">
        <v>41661</v>
      </c>
      <c r="T28" s="57">
        <v>3.2019115856</v>
      </c>
      <c r="U28" s="57">
        <v>20.29469078</v>
      </c>
      <c r="V28" s="57">
        <v>3.0787611399999997</v>
      </c>
      <c r="W28" s="57">
        <v>0</v>
      </c>
      <c r="X28" s="57">
        <v>0</v>
      </c>
      <c r="Y28" s="57">
        <v>0</v>
      </c>
      <c r="Z28" s="57">
        <v>0</v>
      </c>
      <c r="AA28" s="58">
        <v>19.364799999999999</v>
      </c>
      <c r="AB28" s="58">
        <v>122.74000000000001</v>
      </c>
      <c r="AC28" s="58">
        <v>18.619999999999997</v>
      </c>
      <c r="AD28" s="58">
        <v>0</v>
      </c>
      <c r="AE28" s="58">
        <v>0</v>
      </c>
      <c r="AF28" s="58">
        <v>0</v>
      </c>
      <c r="AG28" s="69">
        <v>-6.0083333333333329</v>
      </c>
      <c r="AH28" s="167">
        <v>-11.612499999999999</v>
      </c>
      <c r="AI28" s="167">
        <v>0</v>
      </c>
    </row>
    <row r="29" spans="1:35" x14ac:dyDescent="0.15">
      <c r="A29" s="62">
        <v>41662</v>
      </c>
      <c r="B29" s="57">
        <v>8.8052568603999983</v>
      </c>
      <c r="C29" s="57">
        <v>11.74955782</v>
      </c>
      <c r="D29" s="57">
        <v>2.4190266099999995</v>
      </c>
      <c r="E29" s="57">
        <v>0</v>
      </c>
      <c r="F29" s="57">
        <v>29.762460000000001</v>
      </c>
      <c r="G29" s="57">
        <v>0</v>
      </c>
      <c r="H29" s="57">
        <v>4.6081250000000011</v>
      </c>
      <c r="I29" s="58">
        <v>53.253199999999993</v>
      </c>
      <c r="J29" s="58">
        <v>71.06</v>
      </c>
      <c r="K29" s="58">
        <v>14.629999999999997</v>
      </c>
      <c r="L29" s="58">
        <v>0</v>
      </c>
      <c r="M29" s="58">
        <v>180</v>
      </c>
      <c r="N29" s="58">
        <v>0</v>
      </c>
      <c r="O29" s="58">
        <v>-7.7750000000000021</v>
      </c>
      <c r="P29" s="153">
        <v>-7.6000000000000014</v>
      </c>
      <c r="Q29" s="60">
        <v>0</v>
      </c>
      <c r="S29" s="62">
        <v>41662</v>
      </c>
      <c r="T29" s="57">
        <v>9.2054958086000003</v>
      </c>
      <c r="U29" s="57">
        <v>16.022124300000002</v>
      </c>
      <c r="V29" s="57">
        <v>3.0787611399999997</v>
      </c>
      <c r="W29" s="57">
        <v>0</v>
      </c>
      <c r="X29" s="57">
        <v>29.762460000000001</v>
      </c>
      <c r="Y29" s="57">
        <v>0</v>
      </c>
      <c r="Z29" s="57">
        <v>5.6553125000000009</v>
      </c>
      <c r="AA29" s="58">
        <v>55.6738</v>
      </c>
      <c r="AB29" s="58">
        <v>96.9</v>
      </c>
      <c r="AC29" s="58">
        <v>18.619999999999997</v>
      </c>
      <c r="AD29" s="58">
        <v>0</v>
      </c>
      <c r="AE29" s="58">
        <v>180</v>
      </c>
      <c r="AF29" s="58">
        <v>0</v>
      </c>
      <c r="AG29" s="69">
        <v>-7.7750000000000021</v>
      </c>
      <c r="AH29" s="167">
        <v>-7.6000000000000014</v>
      </c>
      <c r="AI29" s="167">
        <v>0</v>
      </c>
    </row>
    <row r="30" spans="1:35" x14ac:dyDescent="0.15">
      <c r="A30" s="62">
        <v>41663</v>
      </c>
      <c r="B30" s="57">
        <v>4.8028673783999993</v>
      </c>
      <c r="C30" s="57">
        <v>6.408849720000001</v>
      </c>
      <c r="D30" s="57">
        <v>1.3194690599999996</v>
      </c>
      <c r="E30" s="57">
        <v>0</v>
      </c>
      <c r="F30" s="57">
        <v>29.762460000000001</v>
      </c>
      <c r="G30" s="57">
        <v>0</v>
      </c>
      <c r="H30" s="57">
        <v>4.8840625000000006</v>
      </c>
      <c r="I30" s="58">
        <v>29.0472</v>
      </c>
      <c r="J30" s="58">
        <v>38.760000000000005</v>
      </c>
      <c r="K30" s="58">
        <v>7.9799999999999986</v>
      </c>
      <c r="L30" s="58">
        <v>0</v>
      </c>
      <c r="M30" s="58">
        <v>180</v>
      </c>
      <c r="N30" s="58">
        <v>0</v>
      </c>
      <c r="O30" s="58">
        <v>-11.454166666666666</v>
      </c>
      <c r="P30" s="153">
        <v>-9.5374999999999996</v>
      </c>
      <c r="Q30" s="60">
        <v>0</v>
      </c>
      <c r="S30" s="62">
        <v>41663</v>
      </c>
      <c r="T30" s="57">
        <v>6.2037036970999999</v>
      </c>
      <c r="U30" s="57">
        <v>10.681416199999999</v>
      </c>
      <c r="V30" s="57">
        <v>0.87964604000000002</v>
      </c>
      <c r="W30" s="57">
        <v>0</v>
      </c>
      <c r="X30" s="57">
        <v>29.762460000000001</v>
      </c>
      <c r="Y30" s="57">
        <v>0</v>
      </c>
      <c r="Z30" s="57">
        <v>5.9772395833333336</v>
      </c>
      <c r="AA30" s="58">
        <v>37.519300000000001</v>
      </c>
      <c r="AB30" s="58">
        <v>64.599999999999994</v>
      </c>
      <c r="AC30" s="58">
        <v>5.3199999999999994</v>
      </c>
      <c r="AD30" s="58">
        <v>0</v>
      </c>
      <c r="AE30" s="58">
        <v>180</v>
      </c>
      <c r="AF30" s="58">
        <v>0</v>
      </c>
      <c r="AG30" s="69">
        <v>-11.454166666666666</v>
      </c>
      <c r="AH30" s="167">
        <v>-9.5374999999999996</v>
      </c>
      <c r="AI30" s="167">
        <v>0</v>
      </c>
    </row>
    <row r="31" spans="1:35" x14ac:dyDescent="0.15">
      <c r="A31" s="62">
        <v>41664</v>
      </c>
      <c r="B31" s="57">
        <v>13.207885290600002</v>
      </c>
      <c r="C31" s="57">
        <v>17.090265919999997</v>
      </c>
      <c r="D31" s="57">
        <v>3.0787611399999997</v>
      </c>
      <c r="E31" s="57">
        <v>0</v>
      </c>
      <c r="F31" s="57">
        <v>29.762460000000001</v>
      </c>
      <c r="G31" s="57">
        <v>0</v>
      </c>
      <c r="H31" s="57">
        <v>5.0525000000000002</v>
      </c>
      <c r="I31" s="58">
        <v>79.879800000000003</v>
      </c>
      <c r="J31" s="58">
        <v>103.36</v>
      </c>
      <c r="K31" s="58">
        <v>18.619999999999997</v>
      </c>
      <c r="L31" s="58">
        <v>0</v>
      </c>
      <c r="M31" s="58">
        <v>180</v>
      </c>
      <c r="N31" s="58">
        <v>0</v>
      </c>
      <c r="O31" s="58">
        <v>-13.700000000000001</v>
      </c>
      <c r="P31" s="153">
        <v>-21.65</v>
      </c>
      <c r="Q31" s="60">
        <v>0</v>
      </c>
      <c r="S31" s="62">
        <v>41664</v>
      </c>
      <c r="T31" s="57">
        <v>13.608124238799999</v>
      </c>
      <c r="U31" s="57">
        <v>21.362832399999999</v>
      </c>
      <c r="V31" s="57">
        <v>3.7384956699999994</v>
      </c>
      <c r="W31" s="57">
        <v>0</v>
      </c>
      <c r="X31" s="57">
        <v>29.762460000000001</v>
      </c>
      <c r="Y31" s="57">
        <v>0</v>
      </c>
      <c r="Z31" s="57">
        <v>6.1737500000000001</v>
      </c>
      <c r="AA31" s="58">
        <v>82.300399999999996</v>
      </c>
      <c r="AB31" s="58">
        <v>129.19999999999999</v>
      </c>
      <c r="AC31" s="58">
        <v>22.609999999999996</v>
      </c>
      <c r="AD31" s="58">
        <v>0</v>
      </c>
      <c r="AE31" s="58">
        <v>180</v>
      </c>
      <c r="AF31" s="58">
        <v>0</v>
      </c>
      <c r="AG31" s="69">
        <v>-13.700000000000001</v>
      </c>
      <c r="AH31" s="167">
        <v>-21.65</v>
      </c>
      <c r="AI31" s="167">
        <v>0</v>
      </c>
    </row>
    <row r="32" spans="1:35" x14ac:dyDescent="0.15">
      <c r="A32" s="62">
        <v>41665</v>
      </c>
      <c r="B32" s="57">
        <v>4.8028673783999993</v>
      </c>
      <c r="C32" s="57">
        <v>6.408849720000001</v>
      </c>
      <c r="D32" s="57">
        <v>1.3194690599999996</v>
      </c>
      <c r="E32" s="57">
        <v>0</v>
      </c>
      <c r="F32" s="57">
        <v>29.762460000000001</v>
      </c>
      <c r="G32" s="57">
        <v>0</v>
      </c>
      <c r="H32" s="57">
        <v>4.7715625000000008</v>
      </c>
      <c r="I32" s="58">
        <v>29.0472</v>
      </c>
      <c r="J32" s="58">
        <v>38.760000000000005</v>
      </c>
      <c r="K32" s="58">
        <v>7.9799999999999986</v>
      </c>
      <c r="L32" s="58">
        <v>0</v>
      </c>
      <c r="M32" s="58">
        <v>180</v>
      </c>
      <c r="N32" s="58">
        <v>0</v>
      </c>
      <c r="O32" s="58">
        <v>-9.9541666666666675</v>
      </c>
      <c r="P32" s="153">
        <v>-13.4375</v>
      </c>
      <c r="Q32" s="60">
        <v>0</v>
      </c>
      <c r="S32" s="62">
        <v>41665</v>
      </c>
      <c r="T32" s="57">
        <v>6.2037036970999999</v>
      </c>
      <c r="U32" s="57">
        <v>10.681416199999999</v>
      </c>
      <c r="V32" s="57">
        <v>0.87964604000000002</v>
      </c>
      <c r="W32" s="57">
        <v>0</v>
      </c>
      <c r="X32" s="57">
        <v>29.762460000000001</v>
      </c>
      <c r="Y32" s="57">
        <v>0</v>
      </c>
      <c r="Z32" s="57">
        <v>5.8459895833333331</v>
      </c>
      <c r="AA32" s="58">
        <v>37.519300000000001</v>
      </c>
      <c r="AB32" s="58">
        <v>64.599999999999994</v>
      </c>
      <c r="AC32" s="58">
        <v>5.3199999999999994</v>
      </c>
      <c r="AD32" s="58">
        <v>0</v>
      </c>
      <c r="AE32" s="58">
        <v>180</v>
      </c>
      <c r="AF32" s="58">
        <v>0</v>
      </c>
      <c r="AG32" s="69">
        <v>-9.9541666666666675</v>
      </c>
      <c r="AH32" s="167">
        <v>-13.4375</v>
      </c>
      <c r="AI32" s="167">
        <v>0</v>
      </c>
    </row>
    <row r="33" spans="1:35" x14ac:dyDescent="0.15">
      <c r="A33" s="62">
        <v>41666</v>
      </c>
      <c r="B33" s="57">
        <v>8.8052568603999983</v>
      </c>
      <c r="C33" s="57">
        <v>11.74955782</v>
      </c>
      <c r="D33" s="57">
        <v>2.4190266099999995</v>
      </c>
      <c r="E33" s="57">
        <v>0</v>
      </c>
      <c r="F33" s="57">
        <v>29.762460000000001</v>
      </c>
      <c r="G33" s="57">
        <v>0</v>
      </c>
      <c r="H33" s="57">
        <v>4.4562500000000007</v>
      </c>
      <c r="I33" s="58">
        <v>53.253199999999993</v>
      </c>
      <c r="J33" s="58">
        <v>71.06</v>
      </c>
      <c r="K33" s="58">
        <v>14.629999999999997</v>
      </c>
      <c r="L33" s="58">
        <v>0</v>
      </c>
      <c r="M33" s="58">
        <v>180</v>
      </c>
      <c r="N33" s="58">
        <v>0</v>
      </c>
      <c r="O33" s="58">
        <v>-5.75</v>
      </c>
      <c r="P33" s="153">
        <v>-12.987500000000001</v>
      </c>
      <c r="Q33" s="60">
        <v>0</v>
      </c>
      <c r="S33" s="62">
        <v>41666</v>
      </c>
      <c r="T33" s="57">
        <v>9.2054958086000003</v>
      </c>
      <c r="U33" s="57">
        <v>16.022124300000002</v>
      </c>
      <c r="V33" s="57">
        <v>3.0787611399999997</v>
      </c>
      <c r="W33" s="57">
        <v>0</v>
      </c>
      <c r="X33" s="57">
        <v>29.762460000000001</v>
      </c>
      <c r="Y33" s="57">
        <v>0</v>
      </c>
      <c r="Z33" s="57">
        <v>5.4781250000000004</v>
      </c>
      <c r="AA33" s="58">
        <v>55.6738</v>
      </c>
      <c r="AB33" s="58">
        <v>96.9</v>
      </c>
      <c r="AC33" s="58">
        <v>18.619999999999997</v>
      </c>
      <c r="AD33" s="58">
        <v>0</v>
      </c>
      <c r="AE33" s="58">
        <v>180</v>
      </c>
      <c r="AF33" s="58">
        <v>0</v>
      </c>
      <c r="AG33" s="69">
        <v>-5.75</v>
      </c>
      <c r="AH33" s="167">
        <v>-12.987500000000001</v>
      </c>
      <c r="AI33" s="167">
        <v>0</v>
      </c>
    </row>
    <row r="34" spans="1:35" x14ac:dyDescent="0.15">
      <c r="A34" s="62">
        <v>41667</v>
      </c>
      <c r="B34" s="57">
        <v>13.608124238799999</v>
      </c>
      <c r="C34" s="57">
        <v>17.090265919999997</v>
      </c>
      <c r="D34" s="57">
        <v>2.6389381199999993</v>
      </c>
      <c r="E34" s="57">
        <v>0</v>
      </c>
      <c r="F34" s="57">
        <v>29.762460000000001</v>
      </c>
      <c r="G34" s="57">
        <v>0</v>
      </c>
      <c r="H34" s="57">
        <v>4.4303124999999994</v>
      </c>
      <c r="I34" s="58">
        <v>82.300399999999996</v>
      </c>
      <c r="J34" s="58">
        <v>103.36</v>
      </c>
      <c r="K34" s="58">
        <v>15.959999999999997</v>
      </c>
      <c r="L34" s="58">
        <v>0</v>
      </c>
      <c r="M34" s="58">
        <v>180</v>
      </c>
      <c r="N34" s="58">
        <v>0</v>
      </c>
      <c r="O34" s="58">
        <v>-5.4041666666666659</v>
      </c>
      <c r="P34" s="153">
        <v>-6.0625</v>
      </c>
      <c r="Q34" s="60">
        <v>0</v>
      </c>
      <c r="S34" s="62">
        <v>41667</v>
      </c>
      <c r="T34" s="57">
        <v>14.008363187</v>
      </c>
      <c r="U34" s="57">
        <v>21.362832399999999</v>
      </c>
      <c r="V34" s="57">
        <v>3.2986726499999999</v>
      </c>
      <c r="W34" s="57">
        <v>0</v>
      </c>
      <c r="X34" s="57">
        <v>29.762460000000001</v>
      </c>
      <c r="Y34" s="57">
        <v>0</v>
      </c>
      <c r="Z34" s="57">
        <v>5.4478645833333328</v>
      </c>
      <c r="AA34" s="58">
        <v>84.721000000000004</v>
      </c>
      <c r="AB34" s="58">
        <v>129.19999999999999</v>
      </c>
      <c r="AC34" s="58">
        <v>19.95</v>
      </c>
      <c r="AD34" s="58">
        <v>0</v>
      </c>
      <c r="AE34" s="58">
        <v>180</v>
      </c>
      <c r="AF34" s="58">
        <v>0</v>
      </c>
      <c r="AG34" s="69">
        <v>-5.4041666666666659</v>
      </c>
      <c r="AH34" s="167">
        <v>-6.0625</v>
      </c>
      <c r="AI34" s="167">
        <v>0</v>
      </c>
    </row>
    <row r="35" spans="1:35" x14ac:dyDescent="0.15">
      <c r="A35" s="62">
        <v>41668</v>
      </c>
      <c r="B35" s="57">
        <v>16.409796876200001</v>
      </c>
      <c r="C35" s="57">
        <v>22.430974019999997</v>
      </c>
      <c r="D35" s="57">
        <v>5.0579647299999984</v>
      </c>
      <c r="E35" s="57">
        <v>0</v>
      </c>
      <c r="F35" s="57">
        <v>29.762460000000001</v>
      </c>
      <c r="G35" s="57">
        <v>0</v>
      </c>
      <c r="H35" s="57">
        <v>4.7028125000000003</v>
      </c>
      <c r="I35" s="58">
        <v>99.244600000000005</v>
      </c>
      <c r="J35" s="58">
        <v>135.66</v>
      </c>
      <c r="K35" s="58">
        <v>30.589999999999993</v>
      </c>
      <c r="L35" s="58">
        <v>0</v>
      </c>
      <c r="M35" s="58">
        <v>180</v>
      </c>
      <c r="N35" s="58">
        <v>0</v>
      </c>
      <c r="O35" s="58">
        <v>-9.0374999999999996</v>
      </c>
      <c r="P35" s="153">
        <v>-11.425000000000001</v>
      </c>
      <c r="Q35" s="60">
        <v>0</v>
      </c>
      <c r="S35" s="62">
        <v>41668</v>
      </c>
      <c r="T35" s="57">
        <v>18.410991617200001</v>
      </c>
      <c r="U35" s="57">
        <v>25.635398880000004</v>
      </c>
      <c r="V35" s="57">
        <v>5.0579647299999984</v>
      </c>
      <c r="W35" s="57">
        <v>0</v>
      </c>
      <c r="X35" s="57">
        <v>29.762460000000001</v>
      </c>
      <c r="Y35" s="57">
        <v>0</v>
      </c>
      <c r="Z35" s="57">
        <v>5.7657812499999999</v>
      </c>
      <c r="AA35" s="58">
        <v>111.3476</v>
      </c>
      <c r="AB35" s="58">
        <v>155.04000000000002</v>
      </c>
      <c r="AC35" s="58">
        <v>30.589999999999993</v>
      </c>
      <c r="AD35" s="58">
        <v>0</v>
      </c>
      <c r="AE35" s="58">
        <v>180</v>
      </c>
      <c r="AF35" s="58">
        <v>0</v>
      </c>
      <c r="AG35" s="69">
        <v>-9.0374999999999996</v>
      </c>
      <c r="AH35" s="167">
        <v>-11.425000000000001</v>
      </c>
      <c r="AI35" s="167">
        <v>0</v>
      </c>
    </row>
    <row r="36" spans="1:35" x14ac:dyDescent="0.15">
      <c r="A36" s="62">
        <v>41669</v>
      </c>
      <c r="B36" s="57">
        <v>8.8052568603999983</v>
      </c>
      <c r="C36" s="57">
        <v>11.74955782</v>
      </c>
      <c r="D36" s="57">
        <v>2.4190266099999995</v>
      </c>
      <c r="E36" s="57">
        <v>0</v>
      </c>
      <c r="F36" s="57">
        <v>29.762460000000001</v>
      </c>
      <c r="G36" s="57">
        <v>0</v>
      </c>
      <c r="H36" s="57">
        <v>4.8984375</v>
      </c>
      <c r="I36" s="58">
        <v>53.253199999999993</v>
      </c>
      <c r="J36" s="58">
        <v>71.06</v>
      </c>
      <c r="K36" s="58">
        <v>14.629999999999997</v>
      </c>
      <c r="L36" s="58">
        <v>0</v>
      </c>
      <c r="M36" s="58">
        <v>180</v>
      </c>
      <c r="N36" s="58">
        <v>0</v>
      </c>
      <c r="O36" s="58">
        <v>-11.645833333333334</v>
      </c>
      <c r="P36" s="153">
        <v>-16.475000000000001</v>
      </c>
      <c r="Q36" s="60">
        <v>0</v>
      </c>
      <c r="S36" s="62">
        <v>41669</v>
      </c>
      <c r="T36" s="57">
        <v>9.2054958086000003</v>
      </c>
      <c r="U36" s="57">
        <v>16.022124300000002</v>
      </c>
      <c r="V36" s="57">
        <v>3.0787611399999997</v>
      </c>
      <c r="W36" s="57">
        <v>0</v>
      </c>
      <c r="X36" s="57">
        <v>29.762460000000001</v>
      </c>
      <c r="Y36" s="57">
        <v>0</v>
      </c>
      <c r="Z36" s="57">
        <v>5.9940104166666668</v>
      </c>
      <c r="AA36" s="58">
        <v>55.6738</v>
      </c>
      <c r="AB36" s="58">
        <v>96.9</v>
      </c>
      <c r="AC36" s="58">
        <v>18.619999999999997</v>
      </c>
      <c r="AD36" s="58">
        <v>0</v>
      </c>
      <c r="AE36" s="58">
        <v>180</v>
      </c>
      <c r="AF36" s="58">
        <v>0</v>
      </c>
      <c r="AG36" s="69">
        <v>-11.645833333333334</v>
      </c>
      <c r="AH36" s="167">
        <v>-16.475000000000001</v>
      </c>
      <c r="AI36" s="167">
        <v>0</v>
      </c>
    </row>
    <row r="37" spans="1:35" x14ac:dyDescent="0.15">
      <c r="A37" s="62">
        <v>41670</v>
      </c>
      <c r="B37" s="57">
        <v>4.8028673783999993</v>
      </c>
      <c r="C37" s="57">
        <v>6.408849720000001</v>
      </c>
      <c r="D37" s="57">
        <v>1.3194690599999996</v>
      </c>
      <c r="E37" s="57">
        <v>0</v>
      </c>
      <c r="F37" s="57">
        <v>29.762460000000001</v>
      </c>
      <c r="G37" s="57">
        <v>0</v>
      </c>
      <c r="H37" s="57">
        <v>5.0084375000000003</v>
      </c>
      <c r="I37" s="58">
        <v>29.0472</v>
      </c>
      <c r="J37" s="58">
        <v>38.760000000000005</v>
      </c>
      <c r="K37" s="58">
        <v>7.9799999999999986</v>
      </c>
      <c r="L37" s="58">
        <v>0</v>
      </c>
      <c r="M37" s="58">
        <v>180</v>
      </c>
      <c r="N37" s="58">
        <v>0</v>
      </c>
      <c r="O37" s="58">
        <v>-13.112499999999997</v>
      </c>
      <c r="P37" s="153">
        <v>-17.6875</v>
      </c>
      <c r="Q37" s="60">
        <v>0</v>
      </c>
      <c r="S37" s="62">
        <v>41670</v>
      </c>
      <c r="T37" s="57">
        <v>6.2037036970999999</v>
      </c>
      <c r="U37" s="57">
        <v>10.681416199999999</v>
      </c>
      <c r="V37" s="57">
        <v>0.87964604000000002</v>
      </c>
      <c r="W37" s="57">
        <v>0</v>
      </c>
      <c r="X37" s="57">
        <v>29.762460000000001</v>
      </c>
      <c r="Y37" s="57">
        <v>0</v>
      </c>
      <c r="Z37" s="57">
        <v>6.1223437499999998</v>
      </c>
      <c r="AA37" s="58">
        <v>37.519300000000001</v>
      </c>
      <c r="AB37" s="58">
        <v>64.599999999999994</v>
      </c>
      <c r="AC37" s="58">
        <v>5.3199999999999994</v>
      </c>
      <c r="AD37" s="58">
        <v>0</v>
      </c>
      <c r="AE37" s="58">
        <v>180</v>
      </c>
      <c r="AF37" s="58">
        <v>0</v>
      </c>
      <c r="AG37" s="69">
        <v>-13.112499999999997</v>
      </c>
      <c r="AH37" s="167">
        <v>-17.6875</v>
      </c>
      <c r="AI37" s="167">
        <v>0</v>
      </c>
    </row>
    <row r="38" spans="1:35" x14ac:dyDescent="0.15">
      <c r="A38" s="62">
        <v>41671</v>
      </c>
      <c r="B38" s="57">
        <v>8.8052568603999983</v>
      </c>
      <c r="C38" s="57">
        <v>11.74955782</v>
      </c>
      <c r="D38" s="57">
        <v>2.4190266099999995</v>
      </c>
      <c r="E38" s="57">
        <v>0</v>
      </c>
      <c r="F38" s="57">
        <v>29.762460000000001</v>
      </c>
      <c r="G38" s="57">
        <v>0</v>
      </c>
      <c r="H38" s="57">
        <v>5.0634375</v>
      </c>
      <c r="I38" s="58">
        <v>53.253199999999993</v>
      </c>
      <c r="J38" s="58">
        <v>71.06</v>
      </c>
      <c r="K38" s="58">
        <v>14.629999999999997</v>
      </c>
      <c r="L38" s="58">
        <v>0</v>
      </c>
      <c r="M38" s="58">
        <v>180</v>
      </c>
      <c r="N38" s="58">
        <v>0</v>
      </c>
      <c r="O38" s="58">
        <v>-13.845833333333333</v>
      </c>
      <c r="P38" s="153">
        <v>-16.462499999999999</v>
      </c>
      <c r="Q38" s="60">
        <v>0</v>
      </c>
      <c r="S38" s="62">
        <v>41671</v>
      </c>
      <c r="T38" s="57">
        <v>9.2054958086000003</v>
      </c>
      <c r="U38" s="57">
        <v>16.022124300000002</v>
      </c>
      <c r="V38" s="57">
        <v>3.0787611399999997</v>
      </c>
      <c r="W38" s="57">
        <v>0</v>
      </c>
      <c r="X38" s="57">
        <v>29.762460000000001</v>
      </c>
      <c r="Y38" s="57">
        <v>0</v>
      </c>
      <c r="Z38" s="57">
        <v>6.1865104166666658</v>
      </c>
      <c r="AA38" s="58">
        <v>55.6738</v>
      </c>
      <c r="AB38" s="58">
        <v>96.9</v>
      </c>
      <c r="AC38" s="58">
        <v>18.619999999999997</v>
      </c>
      <c r="AD38" s="58">
        <v>0</v>
      </c>
      <c r="AE38" s="58">
        <v>180</v>
      </c>
      <c r="AF38" s="58">
        <v>0</v>
      </c>
      <c r="AG38" s="69">
        <v>-13.845833333333333</v>
      </c>
      <c r="AH38" s="167">
        <v>-16.462499999999999</v>
      </c>
      <c r="AI38" s="167">
        <v>0</v>
      </c>
    </row>
    <row r="39" spans="1:35" x14ac:dyDescent="0.15">
      <c r="A39" s="62">
        <v>41672</v>
      </c>
      <c r="B39" s="57">
        <v>8.8052568603999983</v>
      </c>
      <c r="C39" s="57">
        <v>11.74955782</v>
      </c>
      <c r="D39" s="57">
        <v>2.4190266099999995</v>
      </c>
      <c r="E39" s="57">
        <v>0</v>
      </c>
      <c r="F39" s="57">
        <v>29.762460000000001</v>
      </c>
      <c r="G39" s="57">
        <v>0</v>
      </c>
      <c r="H39" s="57">
        <v>5.15</v>
      </c>
      <c r="I39" s="58">
        <v>53.253199999999993</v>
      </c>
      <c r="J39" s="58">
        <v>71.06</v>
      </c>
      <c r="K39" s="58">
        <v>14.629999999999997</v>
      </c>
      <c r="L39" s="58">
        <v>0</v>
      </c>
      <c r="M39" s="58">
        <v>180</v>
      </c>
      <c r="N39" s="58">
        <v>0</v>
      </c>
      <c r="O39" s="58">
        <v>-14.999999999999998</v>
      </c>
      <c r="P39" s="153">
        <v>-20.350000000000001</v>
      </c>
      <c r="Q39" s="60">
        <v>0</v>
      </c>
      <c r="S39" s="62">
        <v>41672</v>
      </c>
      <c r="T39" s="57">
        <v>9.2054958086000003</v>
      </c>
      <c r="U39" s="57">
        <v>16.022124300000002</v>
      </c>
      <c r="V39" s="57">
        <v>3.0787611399999997</v>
      </c>
      <c r="W39" s="57">
        <v>0</v>
      </c>
      <c r="X39" s="57">
        <v>29.762460000000001</v>
      </c>
      <c r="Y39" s="57">
        <v>0</v>
      </c>
      <c r="Z39" s="57">
        <v>6.2875000000000005</v>
      </c>
      <c r="AA39" s="58">
        <v>55.6738</v>
      </c>
      <c r="AB39" s="58">
        <v>96.9</v>
      </c>
      <c r="AC39" s="58">
        <v>18.619999999999997</v>
      </c>
      <c r="AD39" s="58">
        <v>0</v>
      </c>
      <c r="AE39" s="58">
        <v>180</v>
      </c>
      <c r="AF39" s="58">
        <v>0</v>
      </c>
      <c r="AG39" s="69">
        <v>-14.999999999999998</v>
      </c>
      <c r="AH39" s="167">
        <v>-20.350000000000001</v>
      </c>
      <c r="AI39" s="167">
        <v>0</v>
      </c>
    </row>
    <row r="40" spans="1:35" x14ac:dyDescent="0.15">
      <c r="A40" s="62">
        <v>41673</v>
      </c>
      <c r="B40" s="57">
        <v>8.8052568603999983</v>
      </c>
      <c r="C40" s="57">
        <v>11.74955782</v>
      </c>
      <c r="D40" s="57">
        <v>2.4190266099999995</v>
      </c>
      <c r="E40" s="57">
        <v>0</v>
      </c>
      <c r="F40" s="57">
        <v>29.762460000000001</v>
      </c>
      <c r="G40" s="57">
        <v>0</v>
      </c>
      <c r="H40" s="57">
        <v>5.0868749999999991</v>
      </c>
      <c r="I40" s="58">
        <v>53.253199999999993</v>
      </c>
      <c r="J40" s="58">
        <v>71.06</v>
      </c>
      <c r="K40" s="58">
        <v>14.629999999999997</v>
      </c>
      <c r="L40" s="58">
        <v>0</v>
      </c>
      <c r="M40" s="58">
        <v>180</v>
      </c>
      <c r="N40" s="58">
        <v>0</v>
      </c>
      <c r="O40" s="58">
        <v>-14.158333333333331</v>
      </c>
      <c r="P40" s="153">
        <v>-19.437499999999996</v>
      </c>
      <c r="Q40" s="60">
        <v>0</v>
      </c>
      <c r="S40" s="62">
        <v>41673</v>
      </c>
      <c r="T40" s="57">
        <v>9.2054958086000003</v>
      </c>
      <c r="U40" s="57">
        <v>16.022124300000002</v>
      </c>
      <c r="V40" s="57">
        <v>3.0787611399999997</v>
      </c>
      <c r="W40" s="57">
        <v>0</v>
      </c>
      <c r="X40" s="57">
        <v>29.762460000000001</v>
      </c>
      <c r="Y40" s="57">
        <v>0</v>
      </c>
      <c r="Z40" s="57">
        <v>6.2138541666666667</v>
      </c>
      <c r="AA40" s="58">
        <v>55.6738</v>
      </c>
      <c r="AB40" s="58">
        <v>96.9</v>
      </c>
      <c r="AC40" s="58">
        <v>18.619999999999997</v>
      </c>
      <c r="AD40" s="58">
        <v>0</v>
      </c>
      <c r="AE40" s="58">
        <v>180</v>
      </c>
      <c r="AF40" s="58">
        <v>0</v>
      </c>
      <c r="AG40" s="69">
        <v>-14.158333333333331</v>
      </c>
      <c r="AH40" s="167">
        <v>-19.437499999999996</v>
      </c>
      <c r="AI40" s="167">
        <v>0</v>
      </c>
    </row>
    <row r="41" spans="1:35" x14ac:dyDescent="0.15">
      <c r="A41" s="62">
        <v>41674</v>
      </c>
      <c r="B41" s="57">
        <v>13.608124238799999</v>
      </c>
      <c r="C41" s="57">
        <v>17.090265919999997</v>
      </c>
      <c r="D41" s="57">
        <v>2.6389381199999993</v>
      </c>
      <c r="E41" s="57">
        <v>0</v>
      </c>
      <c r="F41" s="57">
        <v>29.762460000000001</v>
      </c>
      <c r="G41" s="57">
        <v>0</v>
      </c>
      <c r="H41" s="57">
        <v>4.8356250000000003</v>
      </c>
      <c r="I41" s="58">
        <v>82.300399999999996</v>
      </c>
      <c r="J41" s="58">
        <v>103.36</v>
      </c>
      <c r="K41" s="58">
        <v>15.959999999999997</v>
      </c>
      <c r="L41" s="58">
        <v>0</v>
      </c>
      <c r="M41" s="58">
        <v>180</v>
      </c>
      <c r="N41" s="58">
        <v>0</v>
      </c>
      <c r="O41" s="58">
        <v>-10.808333333333335</v>
      </c>
      <c r="P41" s="153">
        <v>-9.8874999999999993</v>
      </c>
      <c r="Q41" s="60">
        <v>0</v>
      </c>
      <c r="S41" s="62">
        <v>41674</v>
      </c>
      <c r="T41" s="57">
        <v>14.008363187</v>
      </c>
      <c r="U41" s="57">
        <v>21.362832399999999</v>
      </c>
      <c r="V41" s="57">
        <v>3.2986726499999999</v>
      </c>
      <c r="W41" s="57">
        <v>0</v>
      </c>
      <c r="X41" s="57">
        <v>29.762460000000001</v>
      </c>
      <c r="Y41" s="57">
        <v>0</v>
      </c>
      <c r="Z41" s="57">
        <v>5.9207291666666677</v>
      </c>
      <c r="AA41" s="58">
        <v>84.721000000000004</v>
      </c>
      <c r="AB41" s="58">
        <v>129.19999999999999</v>
      </c>
      <c r="AC41" s="58">
        <v>19.95</v>
      </c>
      <c r="AD41" s="58">
        <v>0</v>
      </c>
      <c r="AE41" s="58">
        <v>180</v>
      </c>
      <c r="AF41" s="58">
        <v>0</v>
      </c>
      <c r="AG41" s="69">
        <v>-10.808333333333335</v>
      </c>
      <c r="AH41" s="167">
        <v>-9.8874999999999993</v>
      </c>
      <c r="AI41" s="167">
        <v>0</v>
      </c>
    </row>
    <row r="42" spans="1:35" x14ac:dyDescent="0.15">
      <c r="A42" s="62">
        <v>41675</v>
      </c>
      <c r="B42" s="57">
        <v>5.8034647488999989</v>
      </c>
      <c r="C42" s="57">
        <v>11.74955782</v>
      </c>
      <c r="D42" s="57">
        <v>3.5185841600000001</v>
      </c>
      <c r="E42" s="57">
        <v>0</v>
      </c>
      <c r="F42" s="57">
        <v>0</v>
      </c>
      <c r="G42" s="57">
        <v>0</v>
      </c>
      <c r="H42" s="57">
        <v>0</v>
      </c>
      <c r="I42" s="58">
        <v>35.098699999999994</v>
      </c>
      <c r="J42" s="58">
        <v>71.06</v>
      </c>
      <c r="K42" s="58">
        <v>21.279999999999998</v>
      </c>
      <c r="L42" s="58">
        <v>0</v>
      </c>
      <c r="M42" s="58">
        <v>0</v>
      </c>
      <c r="N42" s="58">
        <v>0</v>
      </c>
      <c r="O42" s="58">
        <v>-10.333333333333334</v>
      </c>
      <c r="P42" s="153">
        <v>-14.4375</v>
      </c>
      <c r="Q42" s="60">
        <v>0</v>
      </c>
      <c r="S42" s="62">
        <v>41675</v>
      </c>
      <c r="T42" s="57">
        <v>3.2019115856</v>
      </c>
      <c r="U42" s="57">
        <v>20.29469078</v>
      </c>
      <c r="V42" s="57">
        <v>3.0787611399999997</v>
      </c>
      <c r="W42" s="57">
        <v>0</v>
      </c>
      <c r="X42" s="57">
        <v>0</v>
      </c>
      <c r="Y42" s="57">
        <v>0</v>
      </c>
      <c r="Z42" s="57">
        <v>0</v>
      </c>
      <c r="AA42" s="58">
        <v>19.364799999999999</v>
      </c>
      <c r="AB42" s="58">
        <v>122.74000000000001</v>
      </c>
      <c r="AC42" s="58">
        <v>18.619999999999997</v>
      </c>
      <c r="AD42" s="58">
        <v>0</v>
      </c>
      <c r="AE42" s="58">
        <v>0</v>
      </c>
      <c r="AF42" s="58">
        <v>0</v>
      </c>
      <c r="AG42" s="69">
        <v>-10.333333333333334</v>
      </c>
      <c r="AH42" s="167">
        <v>-14.4375</v>
      </c>
      <c r="AI42" s="167">
        <v>0</v>
      </c>
    </row>
    <row r="43" spans="1:35" x14ac:dyDescent="0.15">
      <c r="A43" s="62">
        <v>41676</v>
      </c>
      <c r="B43" s="57">
        <v>8.8052568603999983</v>
      </c>
      <c r="C43" s="57">
        <v>11.74955782</v>
      </c>
      <c r="D43" s="57">
        <v>2.4190266099999995</v>
      </c>
      <c r="E43" s="57">
        <v>0</v>
      </c>
      <c r="F43" s="57">
        <v>29.762460000000001</v>
      </c>
      <c r="G43" s="57">
        <v>0</v>
      </c>
      <c r="H43" s="57">
        <v>4.9096875000000004</v>
      </c>
      <c r="I43" s="58">
        <v>53.253199999999993</v>
      </c>
      <c r="J43" s="58">
        <v>71.06</v>
      </c>
      <c r="K43" s="58">
        <v>14.629999999999997</v>
      </c>
      <c r="L43" s="58">
        <v>0</v>
      </c>
      <c r="M43" s="58">
        <v>180</v>
      </c>
      <c r="N43" s="58">
        <v>0</v>
      </c>
      <c r="O43" s="58">
        <v>-11.795833333333334</v>
      </c>
      <c r="P43" s="153">
        <v>-13.4625</v>
      </c>
      <c r="Q43" s="60">
        <v>0</v>
      </c>
      <c r="S43" s="62">
        <v>41676</v>
      </c>
      <c r="T43" s="57">
        <v>9.2054958086000003</v>
      </c>
      <c r="U43" s="57">
        <v>16.022124300000002</v>
      </c>
      <c r="V43" s="57">
        <v>3.0787611399999997</v>
      </c>
      <c r="W43" s="57">
        <v>0</v>
      </c>
      <c r="X43" s="57">
        <v>29.762460000000001</v>
      </c>
      <c r="Y43" s="57">
        <v>0</v>
      </c>
      <c r="Z43" s="57">
        <v>6.0071354166666673</v>
      </c>
      <c r="AA43" s="58">
        <v>55.6738</v>
      </c>
      <c r="AB43" s="58">
        <v>96.9</v>
      </c>
      <c r="AC43" s="58">
        <v>18.619999999999997</v>
      </c>
      <c r="AD43" s="58">
        <v>0</v>
      </c>
      <c r="AE43" s="58">
        <v>180</v>
      </c>
      <c r="AF43" s="58">
        <v>0</v>
      </c>
      <c r="AG43" s="69">
        <v>-11.795833333333334</v>
      </c>
      <c r="AH43" s="167">
        <v>-13.4625</v>
      </c>
      <c r="AI43" s="167">
        <v>0</v>
      </c>
    </row>
    <row r="44" spans="1:35" x14ac:dyDescent="0.15">
      <c r="A44" s="62">
        <v>41677</v>
      </c>
      <c r="B44" s="57">
        <v>4.8028673783999993</v>
      </c>
      <c r="C44" s="57">
        <v>6.408849720000001</v>
      </c>
      <c r="D44" s="57">
        <v>1.3194690599999996</v>
      </c>
      <c r="E44" s="57">
        <v>0</v>
      </c>
      <c r="F44" s="57">
        <v>29.762460000000001</v>
      </c>
      <c r="G44" s="57">
        <v>0</v>
      </c>
      <c r="H44" s="57">
        <v>4.5703125</v>
      </c>
      <c r="I44" s="58">
        <v>29.0472</v>
      </c>
      <c r="J44" s="58">
        <v>38.760000000000005</v>
      </c>
      <c r="K44" s="58">
        <v>7.9799999999999986</v>
      </c>
      <c r="L44" s="58">
        <v>0</v>
      </c>
      <c r="M44" s="58">
        <v>180</v>
      </c>
      <c r="N44" s="58">
        <v>0</v>
      </c>
      <c r="O44" s="58">
        <v>-7.2708333333333321</v>
      </c>
      <c r="P44" s="153">
        <v>-12.600000000000001</v>
      </c>
      <c r="Q44" s="60">
        <v>0</v>
      </c>
      <c r="S44" s="62">
        <v>41677</v>
      </c>
      <c r="T44" s="57">
        <v>6.2037036970999999</v>
      </c>
      <c r="U44" s="57">
        <v>10.681416199999999</v>
      </c>
      <c r="V44" s="57">
        <v>0.87964604000000002</v>
      </c>
      <c r="W44" s="57">
        <v>0</v>
      </c>
      <c r="X44" s="57">
        <v>29.762460000000001</v>
      </c>
      <c r="Y44" s="57">
        <v>0</v>
      </c>
      <c r="Z44" s="57">
        <v>5.6111979166666668</v>
      </c>
      <c r="AA44" s="58">
        <v>37.519300000000001</v>
      </c>
      <c r="AB44" s="58">
        <v>64.599999999999994</v>
      </c>
      <c r="AC44" s="58">
        <v>5.3199999999999994</v>
      </c>
      <c r="AD44" s="58">
        <v>0</v>
      </c>
      <c r="AE44" s="58">
        <v>180</v>
      </c>
      <c r="AF44" s="58">
        <v>0</v>
      </c>
      <c r="AG44" s="69">
        <v>-7.2708333333333321</v>
      </c>
      <c r="AH44" s="167">
        <v>-12.600000000000001</v>
      </c>
      <c r="AI44" s="167">
        <v>0</v>
      </c>
    </row>
    <row r="45" spans="1:35" x14ac:dyDescent="0.15">
      <c r="A45" s="62">
        <v>41678</v>
      </c>
      <c r="B45" s="57">
        <v>13.207885290600002</v>
      </c>
      <c r="C45" s="57">
        <v>17.090265919999997</v>
      </c>
      <c r="D45" s="57">
        <v>3.0787611399999997</v>
      </c>
      <c r="E45" s="57">
        <v>0</v>
      </c>
      <c r="F45" s="57">
        <v>29.762460000000001</v>
      </c>
      <c r="G45" s="57">
        <v>0</v>
      </c>
      <c r="H45" s="57">
        <v>4.4184375000000005</v>
      </c>
      <c r="I45" s="58">
        <v>79.879800000000003</v>
      </c>
      <c r="J45" s="58">
        <v>103.36</v>
      </c>
      <c r="K45" s="58">
        <v>18.619999999999997</v>
      </c>
      <c r="L45" s="58">
        <v>0</v>
      </c>
      <c r="M45" s="58">
        <v>180</v>
      </c>
      <c r="N45" s="58">
        <v>0</v>
      </c>
      <c r="O45" s="58">
        <v>-5.2458333333333336</v>
      </c>
      <c r="P45" s="153">
        <v>-5.35</v>
      </c>
      <c r="Q45" s="60">
        <v>0</v>
      </c>
      <c r="S45" s="62">
        <v>41678</v>
      </c>
      <c r="T45" s="57">
        <v>13.608124238799999</v>
      </c>
      <c r="U45" s="57">
        <v>21.362832399999999</v>
      </c>
      <c r="V45" s="57">
        <v>3.7384956699999994</v>
      </c>
      <c r="W45" s="57">
        <v>0</v>
      </c>
      <c r="X45" s="57">
        <v>29.762460000000001</v>
      </c>
      <c r="Y45" s="57">
        <v>0</v>
      </c>
      <c r="Z45" s="57">
        <v>5.4340104166666672</v>
      </c>
      <c r="AA45" s="58">
        <v>82.300399999999996</v>
      </c>
      <c r="AB45" s="58">
        <v>129.19999999999999</v>
      </c>
      <c r="AC45" s="58">
        <v>22.609999999999996</v>
      </c>
      <c r="AD45" s="58">
        <v>0</v>
      </c>
      <c r="AE45" s="58">
        <v>180</v>
      </c>
      <c r="AF45" s="58">
        <v>0</v>
      </c>
      <c r="AG45" s="69">
        <v>-5.2458333333333336</v>
      </c>
      <c r="AH45" s="167">
        <v>-5.35</v>
      </c>
      <c r="AI45" s="167">
        <v>0</v>
      </c>
    </row>
    <row r="46" spans="1:35" x14ac:dyDescent="0.15">
      <c r="A46" s="62">
        <v>41679</v>
      </c>
      <c r="B46" s="57">
        <v>4.8028673783999993</v>
      </c>
      <c r="C46" s="57">
        <v>6.408849720000001</v>
      </c>
      <c r="D46" s="57">
        <v>1.3194690599999996</v>
      </c>
      <c r="E46" s="57">
        <v>0</v>
      </c>
      <c r="F46" s="57">
        <v>29.762460000000001</v>
      </c>
      <c r="G46" s="57">
        <v>0</v>
      </c>
      <c r="H46" s="57">
        <v>4.5375000000000005</v>
      </c>
      <c r="I46" s="58">
        <v>29.0472</v>
      </c>
      <c r="J46" s="58">
        <v>38.760000000000005</v>
      </c>
      <c r="K46" s="58">
        <v>7.9799999999999986</v>
      </c>
      <c r="L46" s="58">
        <v>0</v>
      </c>
      <c r="M46" s="58">
        <v>180</v>
      </c>
      <c r="N46" s="58">
        <v>0</v>
      </c>
      <c r="O46" s="58">
        <v>-6.8333333333333348</v>
      </c>
      <c r="P46" s="153">
        <v>-12.475</v>
      </c>
      <c r="Q46" s="60">
        <v>0</v>
      </c>
      <c r="S46" s="62">
        <v>41679</v>
      </c>
      <c r="T46" s="57">
        <v>6.2037036970999999</v>
      </c>
      <c r="U46" s="57">
        <v>10.681416199999999</v>
      </c>
      <c r="V46" s="57">
        <v>0.87964604000000002</v>
      </c>
      <c r="W46" s="57">
        <v>0</v>
      </c>
      <c r="X46" s="57">
        <v>29.762460000000001</v>
      </c>
      <c r="Y46" s="57">
        <v>0</v>
      </c>
      <c r="Z46" s="57">
        <v>5.5729166666666679</v>
      </c>
      <c r="AA46" s="58">
        <v>37.519300000000001</v>
      </c>
      <c r="AB46" s="58">
        <v>64.599999999999994</v>
      </c>
      <c r="AC46" s="58">
        <v>5.3199999999999994</v>
      </c>
      <c r="AD46" s="58">
        <v>0</v>
      </c>
      <c r="AE46" s="58">
        <v>180</v>
      </c>
      <c r="AF46" s="58">
        <v>0</v>
      </c>
      <c r="AG46" s="69">
        <v>-6.8333333333333348</v>
      </c>
      <c r="AH46" s="167">
        <v>-12.475</v>
      </c>
      <c r="AI46" s="167">
        <v>0</v>
      </c>
    </row>
    <row r="47" spans="1:35" x14ac:dyDescent="0.15">
      <c r="A47" s="62">
        <v>41680</v>
      </c>
      <c r="B47" s="57">
        <v>8.8052568603999983</v>
      </c>
      <c r="C47" s="57">
        <v>11.74955782</v>
      </c>
      <c r="D47" s="57">
        <v>2.4190266099999995</v>
      </c>
      <c r="E47" s="57">
        <v>0</v>
      </c>
      <c r="F47" s="57">
        <v>29.762460000000001</v>
      </c>
      <c r="G47" s="57">
        <v>0</v>
      </c>
      <c r="H47" s="57">
        <v>4.3115625</v>
      </c>
      <c r="I47" s="58">
        <v>53.253199999999993</v>
      </c>
      <c r="J47" s="58">
        <v>71.06</v>
      </c>
      <c r="K47" s="58">
        <v>14.629999999999997</v>
      </c>
      <c r="L47" s="58">
        <v>0</v>
      </c>
      <c r="M47" s="58">
        <v>180</v>
      </c>
      <c r="N47" s="58">
        <v>0</v>
      </c>
      <c r="O47" s="58">
        <v>-3.8208333333333333</v>
      </c>
      <c r="P47" s="153">
        <v>-2.0625</v>
      </c>
      <c r="Q47" s="60">
        <v>0</v>
      </c>
      <c r="S47" s="62">
        <v>41680</v>
      </c>
      <c r="T47" s="57">
        <v>9.2054958086000003</v>
      </c>
      <c r="U47" s="57">
        <v>16.022124300000002</v>
      </c>
      <c r="V47" s="57">
        <v>3.0787611399999997</v>
      </c>
      <c r="W47" s="57">
        <v>0</v>
      </c>
      <c r="X47" s="57">
        <v>29.762460000000001</v>
      </c>
      <c r="Y47" s="57">
        <v>0</v>
      </c>
      <c r="Z47" s="57">
        <v>5.3093229166666669</v>
      </c>
      <c r="AA47" s="58">
        <v>55.6738</v>
      </c>
      <c r="AB47" s="58">
        <v>96.9</v>
      </c>
      <c r="AC47" s="58">
        <v>18.619999999999997</v>
      </c>
      <c r="AD47" s="58">
        <v>0</v>
      </c>
      <c r="AE47" s="58">
        <v>180</v>
      </c>
      <c r="AF47" s="58">
        <v>0</v>
      </c>
      <c r="AG47" s="69">
        <v>-3.8208333333333333</v>
      </c>
      <c r="AH47" s="167">
        <v>-2.0625</v>
      </c>
      <c r="AI47" s="167">
        <v>0</v>
      </c>
    </row>
    <row r="48" spans="1:35" x14ac:dyDescent="0.15">
      <c r="A48" s="62">
        <v>41681</v>
      </c>
      <c r="B48" s="57">
        <v>13.608124238799999</v>
      </c>
      <c r="C48" s="57">
        <v>17.090265919999997</v>
      </c>
      <c r="D48" s="57">
        <v>2.6389381199999993</v>
      </c>
      <c r="E48" s="57">
        <v>0</v>
      </c>
      <c r="F48" s="57">
        <v>29.762460000000001</v>
      </c>
      <c r="G48" s="57">
        <v>0</v>
      </c>
      <c r="H48" s="57">
        <v>4.4037500000000005</v>
      </c>
      <c r="I48" s="58">
        <v>82.300399999999996</v>
      </c>
      <c r="J48" s="58">
        <v>103.36</v>
      </c>
      <c r="K48" s="58">
        <v>15.959999999999997</v>
      </c>
      <c r="L48" s="58">
        <v>0</v>
      </c>
      <c r="M48" s="58">
        <v>180</v>
      </c>
      <c r="N48" s="58">
        <v>0</v>
      </c>
      <c r="O48" s="58">
        <v>-5.0500000000000007</v>
      </c>
      <c r="P48" s="153">
        <v>-11.762500000000001</v>
      </c>
      <c r="Q48" s="60">
        <v>0</v>
      </c>
      <c r="S48" s="62">
        <v>41681</v>
      </c>
      <c r="T48" s="57">
        <v>14.008363187</v>
      </c>
      <c r="U48" s="57">
        <v>21.362832399999999</v>
      </c>
      <c r="V48" s="57">
        <v>3.2986726499999999</v>
      </c>
      <c r="W48" s="57">
        <v>0</v>
      </c>
      <c r="X48" s="57">
        <v>29.762460000000001</v>
      </c>
      <c r="Y48" s="57">
        <v>0</v>
      </c>
      <c r="Z48" s="57">
        <v>5.4168750000000001</v>
      </c>
      <c r="AA48" s="58">
        <v>84.721000000000004</v>
      </c>
      <c r="AB48" s="58">
        <v>129.19999999999999</v>
      </c>
      <c r="AC48" s="58">
        <v>19.95</v>
      </c>
      <c r="AD48" s="58">
        <v>0</v>
      </c>
      <c r="AE48" s="58">
        <v>180</v>
      </c>
      <c r="AF48" s="58">
        <v>0</v>
      </c>
      <c r="AG48" s="69">
        <v>-5.0500000000000007</v>
      </c>
      <c r="AH48" s="167">
        <v>-11.762500000000001</v>
      </c>
      <c r="AI48" s="167">
        <v>0</v>
      </c>
    </row>
    <row r="49" spans="1:35" x14ac:dyDescent="0.15">
      <c r="A49" s="62">
        <v>41682</v>
      </c>
      <c r="B49" s="57">
        <v>16.409796876200001</v>
      </c>
      <c r="C49" s="57">
        <v>22.430974019999997</v>
      </c>
      <c r="D49" s="57">
        <v>5.0579647299999984</v>
      </c>
      <c r="E49" s="57">
        <v>0</v>
      </c>
      <c r="F49" s="57">
        <v>29.762460000000001</v>
      </c>
      <c r="G49" s="57">
        <v>0</v>
      </c>
      <c r="H49" s="57">
        <v>4.4853125000000009</v>
      </c>
      <c r="I49" s="58">
        <v>99.244600000000005</v>
      </c>
      <c r="J49" s="58">
        <v>135.66</v>
      </c>
      <c r="K49" s="58">
        <v>30.589999999999993</v>
      </c>
      <c r="L49" s="58">
        <v>0</v>
      </c>
      <c r="M49" s="58">
        <v>180</v>
      </c>
      <c r="N49" s="58">
        <v>0</v>
      </c>
      <c r="O49" s="58">
        <v>-6.1375000000000002</v>
      </c>
      <c r="P49" s="153">
        <v>-3.5625</v>
      </c>
      <c r="Q49" s="60">
        <v>0</v>
      </c>
      <c r="S49" s="62">
        <v>41682</v>
      </c>
      <c r="T49" s="57">
        <v>18.410991617200001</v>
      </c>
      <c r="U49" s="57">
        <v>25.635398880000004</v>
      </c>
      <c r="V49" s="57">
        <v>5.0579647299999984</v>
      </c>
      <c r="W49" s="57">
        <v>0</v>
      </c>
      <c r="X49" s="57">
        <v>29.762460000000001</v>
      </c>
      <c r="Y49" s="57">
        <v>0</v>
      </c>
      <c r="Z49" s="57">
        <v>5.5120312499999997</v>
      </c>
      <c r="AA49" s="58">
        <v>111.3476</v>
      </c>
      <c r="AB49" s="58">
        <v>155.04000000000002</v>
      </c>
      <c r="AC49" s="58">
        <v>30.589999999999993</v>
      </c>
      <c r="AD49" s="58">
        <v>0</v>
      </c>
      <c r="AE49" s="58">
        <v>180</v>
      </c>
      <c r="AF49" s="58">
        <v>0</v>
      </c>
      <c r="AG49" s="69">
        <v>-6.1375000000000002</v>
      </c>
      <c r="AH49" s="167">
        <v>-3.5625</v>
      </c>
      <c r="AI49" s="167">
        <v>0</v>
      </c>
    </row>
    <row r="50" spans="1:35" x14ac:dyDescent="0.15">
      <c r="A50" s="62">
        <v>41683</v>
      </c>
      <c r="B50" s="57">
        <v>8.8052568603999983</v>
      </c>
      <c r="C50" s="57">
        <v>11.74955782</v>
      </c>
      <c r="D50" s="57">
        <v>2.4190266099999995</v>
      </c>
      <c r="E50" s="57">
        <v>0</v>
      </c>
      <c r="F50" s="57">
        <v>29.762460000000001</v>
      </c>
      <c r="G50" s="57">
        <v>0</v>
      </c>
      <c r="H50" s="57">
        <v>4.8684375000000006</v>
      </c>
      <c r="I50" s="58">
        <v>53.253199999999993</v>
      </c>
      <c r="J50" s="58">
        <v>71.06</v>
      </c>
      <c r="K50" s="58">
        <v>14.629999999999997</v>
      </c>
      <c r="L50" s="58">
        <v>0</v>
      </c>
      <c r="M50" s="58">
        <v>180</v>
      </c>
      <c r="N50" s="58">
        <v>0</v>
      </c>
      <c r="O50" s="58">
        <v>-11.245833333333332</v>
      </c>
      <c r="P50" s="153">
        <v>-13.0625</v>
      </c>
      <c r="Q50" s="60">
        <v>0</v>
      </c>
      <c r="S50" s="62">
        <v>41683</v>
      </c>
      <c r="T50" s="57">
        <v>9.2054958086000003</v>
      </c>
      <c r="U50" s="57">
        <v>16.022124300000002</v>
      </c>
      <c r="V50" s="57">
        <v>3.0787611399999997</v>
      </c>
      <c r="W50" s="57">
        <v>0</v>
      </c>
      <c r="X50" s="57">
        <v>29.762460000000001</v>
      </c>
      <c r="Y50" s="57">
        <v>0</v>
      </c>
      <c r="Z50" s="57">
        <v>5.9590104166666666</v>
      </c>
      <c r="AA50" s="58">
        <v>55.6738</v>
      </c>
      <c r="AB50" s="58">
        <v>96.9</v>
      </c>
      <c r="AC50" s="58">
        <v>18.619999999999997</v>
      </c>
      <c r="AD50" s="58">
        <v>0</v>
      </c>
      <c r="AE50" s="58">
        <v>180</v>
      </c>
      <c r="AF50" s="58">
        <v>0</v>
      </c>
      <c r="AG50" s="69">
        <v>-11.245833333333332</v>
      </c>
      <c r="AH50" s="167">
        <v>-13.0625</v>
      </c>
      <c r="AI50" s="167">
        <v>0</v>
      </c>
    </row>
    <row r="51" spans="1:35" x14ac:dyDescent="0.15">
      <c r="A51" s="62">
        <v>41684</v>
      </c>
      <c r="B51" s="57">
        <v>4.8028673783999993</v>
      </c>
      <c r="C51" s="57">
        <v>6.408849720000001</v>
      </c>
      <c r="D51" s="57">
        <v>1.3194690599999996</v>
      </c>
      <c r="E51" s="57">
        <v>0</v>
      </c>
      <c r="F51" s="57">
        <v>29.762460000000001</v>
      </c>
      <c r="G51" s="57">
        <v>0</v>
      </c>
      <c r="H51" s="57">
        <v>4.9415624999999999</v>
      </c>
      <c r="I51" s="58">
        <v>29.0472</v>
      </c>
      <c r="J51" s="58">
        <v>38.760000000000005</v>
      </c>
      <c r="K51" s="58">
        <v>7.9799999999999986</v>
      </c>
      <c r="L51" s="58">
        <v>0</v>
      </c>
      <c r="M51" s="58">
        <v>180</v>
      </c>
      <c r="N51" s="58">
        <v>0</v>
      </c>
      <c r="O51" s="58">
        <v>-12.220833333333333</v>
      </c>
      <c r="P51" s="153">
        <v>-16.212499999999999</v>
      </c>
      <c r="Q51" s="60">
        <v>0</v>
      </c>
      <c r="S51" s="62">
        <v>41684</v>
      </c>
      <c r="T51" s="57">
        <v>6.2037036970999999</v>
      </c>
      <c r="U51" s="57">
        <v>10.681416199999999</v>
      </c>
      <c r="V51" s="57">
        <v>0.87964604000000002</v>
      </c>
      <c r="W51" s="57">
        <v>0</v>
      </c>
      <c r="X51" s="57">
        <v>29.762460000000001</v>
      </c>
      <c r="Y51" s="57">
        <v>0</v>
      </c>
      <c r="Z51" s="57">
        <v>6.0443229166666672</v>
      </c>
      <c r="AA51" s="58">
        <v>37.519300000000001</v>
      </c>
      <c r="AB51" s="58">
        <v>64.599999999999994</v>
      </c>
      <c r="AC51" s="58">
        <v>5.3199999999999994</v>
      </c>
      <c r="AD51" s="58">
        <v>0</v>
      </c>
      <c r="AE51" s="58">
        <v>180</v>
      </c>
      <c r="AF51" s="58">
        <v>0</v>
      </c>
      <c r="AG51" s="69">
        <v>-12.220833333333333</v>
      </c>
      <c r="AH51" s="167">
        <v>-16.212499999999999</v>
      </c>
      <c r="AI51" s="167">
        <v>0</v>
      </c>
    </row>
    <row r="52" spans="1:35" x14ac:dyDescent="0.15">
      <c r="A52" s="62">
        <v>41685</v>
      </c>
      <c r="B52" s="57">
        <v>8.8052568603999983</v>
      </c>
      <c r="C52" s="57">
        <v>11.74955782</v>
      </c>
      <c r="D52" s="57">
        <v>2.4190266099999995</v>
      </c>
      <c r="E52" s="57">
        <v>0</v>
      </c>
      <c r="F52" s="57">
        <v>29.762460000000001</v>
      </c>
      <c r="G52" s="57">
        <v>0</v>
      </c>
      <c r="H52" s="57">
        <v>4.8912500000000003</v>
      </c>
      <c r="I52" s="58">
        <v>53.253199999999993</v>
      </c>
      <c r="J52" s="58">
        <v>71.06</v>
      </c>
      <c r="K52" s="58">
        <v>14.629999999999997</v>
      </c>
      <c r="L52" s="58">
        <v>0</v>
      </c>
      <c r="M52" s="58">
        <v>180</v>
      </c>
      <c r="N52" s="58">
        <v>0</v>
      </c>
      <c r="O52" s="58">
        <v>-11.549999999999999</v>
      </c>
      <c r="P52" s="153">
        <v>-13.662499999999998</v>
      </c>
      <c r="Q52" s="60">
        <v>0</v>
      </c>
      <c r="S52" s="62">
        <v>41685</v>
      </c>
      <c r="T52" s="57">
        <v>9.2054958086000003</v>
      </c>
      <c r="U52" s="57">
        <v>16.022124300000002</v>
      </c>
      <c r="V52" s="57">
        <v>3.0787611399999997</v>
      </c>
      <c r="W52" s="57">
        <v>0</v>
      </c>
      <c r="X52" s="57">
        <v>29.762460000000001</v>
      </c>
      <c r="Y52" s="57">
        <v>0</v>
      </c>
      <c r="Z52" s="57">
        <v>5.9856249999999998</v>
      </c>
      <c r="AA52" s="58">
        <v>55.6738</v>
      </c>
      <c r="AB52" s="58">
        <v>96.9</v>
      </c>
      <c r="AC52" s="58">
        <v>18.619999999999997</v>
      </c>
      <c r="AD52" s="58">
        <v>0</v>
      </c>
      <c r="AE52" s="58">
        <v>180</v>
      </c>
      <c r="AF52" s="58">
        <v>0</v>
      </c>
      <c r="AG52" s="69">
        <v>-11.549999999999999</v>
      </c>
      <c r="AH52" s="167">
        <v>-13.662499999999998</v>
      </c>
      <c r="AI52" s="167">
        <v>0</v>
      </c>
    </row>
    <row r="53" spans="1:35" x14ac:dyDescent="0.15">
      <c r="A53" s="62">
        <v>41686</v>
      </c>
      <c r="B53" s="57">
        <v>8.8052568603999983</v>
      </c>
      <c r="C53" s="57">
        <v>11.74955782</v>
      </c>
      <c r="D53" s="57">
        <v>2.4190266099999995</v>
      </c>
      <c r="E53" s="57">
        <v>0</v>
      </c>
      <c r="F53" s="57">
        <v>29.762460000000001</v>
      </c>
      <c r="G53" s="57">
        <v>0</v>
      </c>
      <c r="H53" s="57">
        <v>4.8650000000000002</v>
      </c>
      <c r="I53" s="58">
        <v>53.253199999999993</v>
      </c>
      <c r="J53" s="58">
        <v>71.06</v>
      </c>
      <c r="K53" s="58">
        <v>14.629999999999997</v>
      </c>
      <c r="L53" s="58">
        <v>0</v>
      </c>
      <c r="M53" s="58">
        <v>180</v>
      </c>
      <c r="N53" s="58">
        <v>0</v>
      </c>
      <c r="O53" s="58">
        <v>-11.200000000000001</v>
      </c>
      <c r="P53" s="153">
        <v>-16.112500000000001</v>
      </c>
      <c r="Q53" s="60">
        <v>0</v>
      </c>
      <c r="S53" s="62">
        <v>41686</v>
      </c>
      <c r="T53" s="57">
        <v>9.2054958086000003</v>
      </c>
      <c r="U53" s="57">
        <v>16.022124300000002</v>
      </c>
      <c r="V53" s="57">
        <v>3.0787611399999997</v>
      </c>
      <c r="W53" s="57">
        <v>0</v>
      </c>
      <c r="X53" s="57">
        <v>29.762460000000001</v>
      </c>
      <c r="Y53" s="57">
        <v>0</v>
      </c>
      <c r="Z53" s="57">
        <v>5.9550000000000001</v>
      </c>
      <c r="AA53" s="58">
        <v>55.6738</v>
      </c>
      <c r="AB53" s="58">
        <v>96.9</v>
      </c>
      <c r="AC53" s="58">
        <v>18.619999999999997</v>
      </c>
      <c r="AD53" s="58">
        <v>0</v>
      </c>
      <c r="AE53" s="58">
        <v>180</v>
      </c>
      <c r="AF53" s="58">
        <v>0</v>
      </c>
      <c r="AG53" s="69">
        <v>-11.200000000000001</v>
      </c>
      <c r="AH53" s="167">
        <v>-16.112500000000001</v>
      </c>
      <c r="AI53" s="167">
        <v>0</v>
      </c>
    </row>
    <row r="54" spans="1:35" x14ac:dyDescent="0.15">
      <c r="A54" s="62">
        <v>41687</v>
      </c>
      <c r="B54" s="57">
        <v>8.8052568603999983</v>
      </c>
      <c r="C54" s="57">
        <v>11.74955782</v>
      </c>
      <c r="D54" s="57">
        <v>2.4190266099999995</v>
      </c>
      <c r="E54" s="57">
        <v>0</v>
      </c>
      <c r="F54" s="57">
        <v>29.762460000000001</v>
      </c>
      <c r="G54" s="57">
        <v>0</v>
      </c>
      <c r="H54" s="57">
        <v>4.7153125000000005</v>
      </c>
      <c r="I54" s="58">
        <v>53.253199999999993</v>
      </c>
      <c r="J54" s="58">
        <v>71.06</v>
      </c>
      <c r="K54" s="58">
        <v>14.629999999999997</v>
      </c>
      <c r="L54" s="58">
        <v>0</v>
      </c>
      <c r="M54" s="58">
        <v>180</v>
      </c>
      <c r="N54" s="58">
        <v>0</v>
      </c>
      <c r="O54" s="58">
        <v>-9.2041666666666657</v>
      </c>
      <c r="P54" s="153">
        <v>-10.6875</v>
      </c>
      <c r="Q54" s="60">
        <v>0</v>
      </c>
      <c r="S54" s="62">
        <v>41687</v>
      </c>
      <c r="T54" s="57">
        <v>9.2054958086000003</v>
      </c>
      <c r="U54" s="57">
        <v>16.022124300000002</v>
      </c>
      <c r="V54" s="57">
        <v>3.0787611399999997</v>
      </c>
      <c r="W54" s="57">
        <v>0</v>
      </c>
      <c r="X54" s="57">
        <v>29.762460000000001</v>
      </c>
      <c r="Y54" s="57">
        <v>0</v>
      </c>
      <c r="Z54" s="57">
        <v>5.7803645833333324</v>
      </c>
      <c r="AA54" s="58">
        <v>55.6738</v>
      </c>
      <c r="AB54" s="58">
        <v>96.9</v>
      </c>
      <c r="AC54" s="58">
        <v>18.619999999999997</v>
      </c>
      <c r="AD54" s="58">
        <v>0</v>
      </c>
      <c r="AE54" s="58">
        <v>180</v>
      </c>
      <c r="AF54" s="58">
        <v>0</v>
      </c>
      <c r="AG54" s="69">
        <v>-9.2041666666666657</v>
      </c>
      <c r="AH54" s="167">
        <v>-10.6875</v>
      </c>
      <c r="AI54" s="167">
        <v>0</v>
      </c>
    </row>
    <row r="55" spans="1:35" x14ac:dyDescent="0.15">
      <c r="A55" s="62">
        <v>41688</v>
      </c>
      <c r="B55" s="57">
        <v>13.608124238799999</v>
      </c>
      <c r="C55" s="57">
        <v>17.090265919999997</v>
      </c>
      <c r="D55" s="57">
        <v>2.6389381199999993</v>
      </c>
      <c r="E55" s="57">
        <v>0</v>
      </c>
      <c r="F55" s="57">
        <v>29.762460000000001</v>
      </c>
      <c r="G55" s="57">
        <v>0</v>
      </c>
      <c r="H55" s="57">
        <v>5.0409375000000001</v>
      </c>
      <c r="I55" s="58">
        <v>82.300399999999996</v>
      </c>
      <c r="J55" s="58">
        <v>103.36</v>
      </c>
      <c r="K55" s="58">
        <v>15.959999999999997</v>
      </c>
      <c r="L55" s="58">
        <v>0</v>
      </c>
      <c r="M55" s="58">
        <v>180</v>
      </c>
      <c r="N55" s="58">
        <v>0</v>
      </c>
      <c r="O55" s="58">
        <v>-13.545833333333334</v>
      </c>
      <c r="P55" s="153">
        <v>-19.237500000000001</v>
      </c>
      <c r="Q55" s="60">
        <v>0</v>
      </c>
      <c r="S55" s="62">
        <v>41688</v>
      </c>
      <c r="T55" s="57">
        <v>14.008363187</v>
      </c>
      <c r="U55" s="57">
        <v>21.362832399999999</v>
      </c>
      <c r="V55" s="57">
        <v>3.2986726499999999</v>
      </c>
      <c r="W55" s="57">
        <v>0</v>
      </c>
      <c r="X55" s="57">
        <v>29.762460000000001</v>
      </c>
      <c r="Y55" s="57">
        <v>0</v>
      </c>
      <c r="Z55" s="57">
        <v>6.1602604166666675</v>
      </c>
      <c r="AA55" s="58">
        <v>84.721000000000004</v>
      </c>
      <c r="AB55" s="58">
        <v>129.19999999999999</v>
      </c>
      <c r="AC55" s="58">
        <v>19.95</v>
      </c>
      <c r="AD55" s="58">
        <v>0</v>
      </c>
      <c r="AE55" s="58">
        <v>180</v>
      </c>
      <c r="AF55" s="58">
        <v>0</v>
      </c>
      <c r="AG55" s="69">
        <v>-13.545833333333334</v>
      </c>
      <c r="AH55" s="167">
        <v>-19.237500000000001</v>
      </c>
      <c r="AI55" s="167">
        <v>0</v>
      </c>
    </row>
    <row r="56" spans="1:35" x14ac:dyDescent="0.15">
      <c r="A56" s="62">
        <v>41689</v>
      </c>
      <c r="B56" s="57">
        <v>5.8034647488999989</v>
      </c>
      <c r="C56" s="57">
        <v>11.74955782</v>
      </c>
      <c r="D56" s="57">
        <v>3.5185841600000001</v>
      </c>
      <c r="E56" s="57">
        <v>0</v>
      </c>
      <c r="F56" s="57">
        <v>0</v>
      </c>
      <c r="G56" s="57">
        <v>0</v>
      </c>
      <c r="H56" s="57">
        <v>0</v>
      </c>
      <c r="I56" s="58">
        <v>35.098699999999994</v>
      </c>
      <c r="J56" s="58">
        <v>71.06</v>
      </c>
      <c r="K56" s="58">
        <v>21.279999999999998</v>
      </c>
      <c r="L56" s="58">
        <v>0</v>
      </c>
      <c r="M56" s="58">
        <v>0</v>
      </c>
      <c r="N56" s="58">
        <v>0</v>
      </c>
      <c r="O56" s="58">
        <v>-15.066666666666668</v>
      </c>
      <c r="P56" s="153">
        <v>-17.337499999999999</v>
      </c>
      <c r="Q56" s="60">
        <v>0</v>
      </c>
      <c r="S56" s="62">
        <v>41689</v>
      </c>
      <c r="T56" s="57">
        <v>3.2019115856</v>
      </c>
      <c r="U56" s="57">
        <v>20.29469078</v>
      </c>
      <c r="V56" s="57">
        <v>3.0787611399999997</v>
      </c>
      <c r="W56" s="57">
        <v>0</v>
      </c>
      <c r="X56" s="57">
        <v>0</v>
      </c>
      <c r="Y56" s="57">
        <v>0</v>
      </c>
      <c r="Z56" s="57">
        <v>0</v>
      </c>
      <c r="AA56" s="58">
        <v>19.364799999999999</v>
      </c>
      <c r="AB56" s="58">
        <v>122.74000000000001</v>
      </c>
      <c r="AC56" s="58">
        <v>18.619999999999997</v>
      </c>
      <c r="AD56" s="58">
        <v>0</v>
      </c>
      <c r="AE56" s="58">
        <v>0</v>
      </c>
      <c r="AF56" s="58">
        <v>0</v>
      </c>
      <c r="AG56" s="69">
        <v>-15.066666666666668</v>
      </c>
      <c r="AH56" s="167">
        <v>-17.337499999999999</v>
      </c>
      <c r="AI56" s="167">
        <v>0</v>
      </c>
    </row>
    <row r="57" spans="1:35" x14ac:dyDescent="0.15">
      <c r="A57" s="62">
        <v>41690</v>
      </c>
      <c r="B57" s="57">
        <v>8.8052568603999983</v>
      </c>
      <c r="C57" s="57">
        <v>11.74955782</v>
      </c>
      <c r="D57" s="57">
        <v>2.4190266099999995</v>
      </c>
      <c r="E57" s="57">
        <v>0</v>
      </c>
      <c r="F57" s="57">
        <v>29.762460000000001</v>
      </c>
      <c r="G57" s="57">
        <v>0</v>
      </c>
      <c r="H57" s="57">
        <v>5.1650000000000009</v>
      </c>
      <c r="I57" s="58">
        <v>53.253199999999993</v>
      </c>
      <c r="J57" s="58">
        <v>71.06</v>
      </c>
      <c r="K57" s="58">
        <v>14.629999999999997</v>
      </c>
      <c r="L57" s="58">
        <v>0</v>
      </c>
      <c r="M57" s="58">
        <v>180</v>
      </c>
      <c r="N57" s="58">
        <v>0</v>
      </c>
      <c r="O57" s="58">
        <v>-15.200000000000001</v>
      </c>
      <c r="P57" s="153">
        <v>-23.262500000000003</v>
      </c>
      <c r="Q57" s="60">
        <v>0</v>
      </c>
      <c r="S57" s="62">
        <v>41690</v>
      </c>
      <c r="T57" s="57">
        <v>9.2054958086000003</v>
      </c>
      <c r="U57" s="57">
        <v>16.022124300000002</v>
      </c>
      <c r="V57" s="57">
        <v>3.0787611399999997</v>
      </c>
      <c r="W57" s="57">
        <v>0</v>
      </c>
      <c r="X57" s="57">
        <v>29.762460000000001</v>
      </c>
      <c r="Y57" s="57">
        <v>0</v>
      </c>
      <c r="Z57" s="57">
        <v>6.3050000000000006</v>
      </c>
      <c r="AA57" s="58">
        <v>55.6738</v>
      </c>
      <c r="AB57" s="58">
        <v>96.9</v>
      </c>
      <c r="AC57" s="58">
        <v>18.619999999999997</v>
      </c>
      <c r="AD57" s="58">
        <v>0</v>
      </c>
      <c r="AE57" s="58">
        <v>180</v>
      </c>
      <c r="AF57" s="58">
        <v>0</v>
      </c>
      <c r="AG57" s="69">
        <v>-15.200000000000001</v>
      </c>
      <c r="AH57" s="167">
        <v>-23.262500000000003</v>
      </c>
      <c r="AI57" s="167">
        <v>0</v>
      </c>
    </row>
    <row r="58" spans="1:35" x14ac:dyDescent="0.15">
      <c r="A58" s="62">
        <v>41691</v>
      </c>
      <c r="B58" s="57">
        <v>4.8028673783999993</v>
      </c>
      <c r="C58" s="57">
        <v>6.408849720000001</v>
      </c>
      <c r="D58" s="57">
        <v>1.3194690599999996</v>
      </c>
      <c r="E58" s="57">
        <v>0</v>
      </c>
      <c r="F58" s="57">
        <v>29.762460000000001</v>
      </c>
      <c r="G58" s="57">
        <v>0</v>
      </c>
      <c r="H58" s="57">
        <v>4.9346874999999999</v>
      </c>
      <c r="I58" s="58">
        <v>29.0472</v>
      </c>
      <c r="J58" s="58">
        <v>38.760000000000005</v>
      </c>
      <c r="K58" s="58">
        <v>7.9799999999999986</v>
      </c>
      <c r="L58" s="58">
        <v>0</v>
      </c>
      <c r="M58" s="58">
        <v>180</v>
      </c>
      <c r="N58" s="58">
        <v>0</v>
      </c>
      <c r="O58" s="58">
        <v>-12.129166666666665</v>
      </c>
      <c r="P58" s="153">
        <v>-18</v>
      </c>
      <c r="Q58" s="60">
        <v>0</v>
      </c>
      <c r="S58" s="62">
        <v>41691</v>
      </c>
      <c r="T58" s="57">
        <v>6.2037036970999999</v>
      </c>
      <c r="U58" s="57">
        <v>10.681416199999999</v>
      </c>
      <c r="V58" s="57">
        <v>0.87964604000000002</v>
      </c>
      <c r="W58" s="57">
        <v>0</v>
      </c>
      <c r="X58" s="57">
        <v>29.762460000000001</v>
      </c>
      <c r="Y58" s="57">
        <v>0</v>
      </c>
      <c r="Z58" s="57">
        <v>6.0363020833333341</v>
      </c>
      <c r="AA58" s="58">
        <v>37.519300000000001</v>
      </c>
      <c r="AB58" s="58">
        <v>64.599999999999994</v>
      </c>
      <c r="AC58" s="58">
        <v>5.3199999999999994</v>
      </c>
      <c r="AD58" s="58">
        <v>0</v>
      </c>
      <c r="AE58" s="58">
        <v>180</v>
      </c>
      <c r="AF58" s="58">
        <v>0</v>
      </c>
      <c r="AG58" s="69">
        <v>-12.129166666666665</v>
      </c>
      <c r="AH58" s="167">
        <v>-18</v>
      </c>
      <c r="AI58" s="167">
        <v>0</v>
      </c>
    </row>
    <row r="59" spans="1:35" x14ac:dyDescent="0.15">
      <c r="A59" s="62">
        <v>41692</v>
      </c>
      <c r="B59" s="57">
        <v>13.207885290600002</v>
      </c>
      <c r="C59" s="57">
        <v>17.090265919999997</v>
      </c>
      <c r="D59" s="57">
        <v>3.0787611399999997</v>
      </c>
      <c r="E59" s="57">
        <v>0</v>
      </c>
      <c r="F59" s="57">
        <v>29.762460000000001</v>
      </c>
      <c r="G59" s="57">
        <v>0</v>
      </c>
      <c r="H59" s="57">
        <v>4.7215625000000001</v>
      </c>
      <c r="I59" s="58">
        <v>79.879800000000003</v>
      </c>
      <c r="J59" s="58">
        <v>103.36</v>
      </c>
      <c r="K59" s="58">
        <v>18.619999999999997</v>
      </c>
      <c r="L59" s="58">
        <v>0</v>
      </c>
      <c r="M59" s="58">
        <v>180</v>
      </c>
      <c r="N59" s="58">
        <v>0</v>
      </c>
      <c r="O59" s="58">
        <v>-9.2874999999999996</v>
      </c>
      <c r="P59" s="153">
        <v>-15.225000000000001</v>
      </c>
      <c r="Q59" s="60">
        <v>0</v>
      </c>
      <c r="S59" s="62">
        <v>41692</v>
      </c>
      <c r="T59" s="57">
        <v>13.608124238799999</v>
      </c>
      <c r="U59" s="57">
        <v>21.362832399999999</v>
      </c>
      <c r="V59" s="57">
        <v>3.7384956699999994</v>
      </c>
      <c r="W59" s="57">
        <v>0</v>
      </c>
      <c r="X59" s="57">
        <v>29.762460000000001</v>
      </c>
      <c r="Y59" s="57">
        <v>0</v>
      </c>
      <c r="Z59" s="57">
        <v>5.7876562499999995</v>
      </c>
      <c r="AA59" s="58">
        <v>82.300399999999996</v>
      </c>
      <c r="AB59" s="58">
        <v>129.19999999999999</v>
      </c>
      <c r="AC59" s="58">
        <v>22.609999999999996</v>
      </c>
      <c r="AD59" s="58">
        <v>0</v>
      </c>
      <c r="AE59" s="58">
        <v>180</v>
      </c>
      <c r="AF59" s="58">
        <v>0</v>
      </c>
      <c r="AG59" s="69">
        <v>-9.2874999999999996</v>
      </c>
      <c r="AH59" s="167">
        <v>-15.225000000000001</v>
      </c>
      <c r="AI59" s="167">
        <v>0</v>
      </c>
    </row>
    <row r="60" spans="1:35" x14ac:dyDescent="0.15">
      <c r="A60" s="62">
        <v>41693</v>
      </c>
      <c r="B60" s="57">
        <v>4.8028673783999993</v>
      </c>
      <c r="C60" s="57">
        <v>6.408849720000001</v>
      </c>
      <c r="D60" s="57">
        <v>1.3194690599999996</v>
      </c>
      <c r="E60" s="57">
        <v>0</v>
      </c>
      <c r="F60" s="57">
        <v>29.762460000000001</v>
      </c>
      <c r="G60" s="57">
        <v>0</v>
      </c>
      <c r="H60" s="57">
        <v>4.4240624999999998</v>
      </c>
      <c r="I60" s="58">
        <v>29.0472</v>
      </c>
      <c r="J60" s="58">
        <v>38.760000000000005</v>
      </c>
      <c r="K60" s="58">
        <v>7.9799999999999986</v>
      </c>
      <c r="L60" s="58">
        <v>0</v>
      </c>
      <c r="M60" s="58">
        <v>180</v>
      </c>
      <c r="N60" s="58">
        <v>0</v>
      </c>
      <c r="O60" s="58">
        <v>-5.3208333333333337</v>
      </c>
      <c r="P60" s="153">
        <v>-11.8375</v>
      </c>
      <c r="Q60" s="60">
        <v>0</v>
      </c>
      <c r="S60" s="62">
        <v>41693</v>
      </c>
      <c r="T60" s="57">
        <v>6.2037036970999999</v>
      </c>
      <c r="U60" s="57">
        <v>10.681416199999999</v>
      </c>
      <c r="V60" s="57">
        <v>0.87964604000000002</v>
      </c>
      <c r="W60" s="57">
        <v>0</v>
      </c>
      <c r="X60" s="57">
        <v>29.762460000000001</v>
      </c>
      <c r="Y60" s="57">
        <v>0</v>
      </c>
      <c r="Z60" s="57">
        <v>5.4405729166666674</v>
      </c>
      <c r="AA60" s="58">
        <v>37.519300000000001</v>
      </c>
      <c r="AB60" s="58">
        <v>64.599999999999994</v>
      </c>
      <c r="AC60" s="58">
        <v>5.3199999999999994</v>
      </c>
      <c r="AD60" s="58">
        <v>0</v>
      </c>
      <c r="AE60" s="58">
        <v>180</v>
      </c>
      <c r="AF60" s="58">
        <v>0</v>
      </c>
      <c r="AG60" s="69">
        <v>-5.3208333333333337</v>
      </c>
      <c r="AH60" s="167">
        <v>-11.8375</v>
      </c>
      <c r="AI60" s="167">
        <v>0</v>
      </c>
    </row>
    <row r="61" spans="1:35" x14ac:dyDescent="0.15">
      <c r="A61" s="62">
        <v>41694</v>
      </c>
      <c r="B61" s="57">
        <v>8.8052568603999983</v>
      </c>
      <c r="C61" s="57">
        <v>11.74955782</v>
      </c>
      <c r="D61" s="57">
        <v>2.4190266099999995</v>
      </c>
      <c r="E61" s="57">
        <v>0</v>
      </c>
      <c r="F61" s="57">
        <v>29.762460000000001</v>
      </c>
      <c r="G61" s="57">
        <v>0</v>
      </c>
      <c r="H61" s="57">
        <v>3.9440625000000002</v>
      </c>
      <c r="I61" s="58">
        <v>53.253199999999993</v>
      </c>
      <c r="J61" s="58">
        <v>71.06</v>
      </c>
      <c r="K61" s="58">
        <v>14.629999999999997</v>
      </c>
      <c r="L61" s="58">
        <v>0</v>
      </c>
      <c r="M61" s="58">
        <v>180</v>
      </c>
      <c r="N61" s="58">
        <v>0</v>
      </c>
      <c r="O61" s="58">
        <v>1.0791666666666666</v>
      </c>
      <c r="P61" s="153">
        <v>-0.95000000000000007</v>
      </c>
      <c r="Q61" s="60">
        <v>0</v>
      </c>
      <c r="S61" s="62">
        <v>41694</v>
      </c>
      <c r="T61" s="57">
        <v>9.2054958086000003</v>
      </c>
      <c r="U61" s="57">
        <v>16.022124300000002</v>
      </c>
      <c r="V61" s="57">
        <v>3.0787611399999997</v>
      </c>
      <c r="W61" s="57">
        <v>0</v>
      </c>
      <c r="X61" s="57">
        <v>29.762460000000001</v>
      </c>
      <c r="Y61" s="57">
        <v>0</v>
      </c>
      <c r="Z61" s="57">
        <v>4.8805729166666669</v>
      </c>
      <c r="AA61" s="58">
        <v>55.6738</v>
      </c>
      <c r="AB61" s="58">
        <v>96.9</v>
      </c>
      <c r="AC61" s="58">
        <v>18.619999999999997</v>
      </c>
      <c r="AD61" s="58">
        <v>0</v>
      </c>
      <c r="AE61" s="58">
        <v>180</v>
      </c>
      <c r="AF61" s="58">
        <v>0</v>
      </c>
      <c r="AG61" s="69">
        <v>1.0791666666666666</v>
      </c>
      <c r="AH61" s="167">
        <v>-0.95000000000000007</v>
      </c>
      <c r="AI61" s="167">
        <v>0</v>
      </c>
    </row>
    <row r="62" spans="1:35" x14ac:dyDescent="0.15">
      <c r="A62" s="62">
        <v>41695</v>
      </c>
      <c r="B62" s="57">
        <v>13.608124238799999</v>
      </c>
      <c r="C62" s="57">
        <v>17.090265919999997</v>
      </c>
      <c r="D62" s="57">
        <v>2.6389381199999993</v>
      </c>
      <c r="E62" s="57">
        <v>0</v>
      </c>
      <c r="F62" s="57">
        <v>29.762460000000001</v>
      </c>
      <c r="G62" s="57">
        <v>0</v>
      </c>
      <c r="H62" s="57">
        <v>3.9956250000000004</v>
      </c>
      <c r="I62" s="58">
        <v>82.300399999999996</v>
      </c>
      <c r="J62" s="58">
        <v>103.36</v>
      </c>
      <c r="K62" s="58">
        <v>15.959999999999997</v>
      </c>
      <c r="L62" s="58">
        <v>0</v>
      </c>
      <c r="M62" s="58">
        <v>180</v>
      </c>
      <c r="N62" s="58">
        <v>0</v>
      </c>
      <c r="O62" s="58">
        <v>0.39166666666666661</v>
      </c>
      <c r="P62" s="153">
        <v>-1.2875000000000001</v>
      </c>
      <c r="Q62" s="60">
        <v>0</v>
      </c>
      <c r="S62" s="62">
        <v>41695</v>
      </c>
      <c r="T62" s="57">
        <v>14.008363187</v>
      </c>
      <c r="U62" s="57">
        <v>21.362832399999999</v>
      </c>
      <c r="V62" s="57">
        <v>3.2986726499999999</v>
      </c>
      <c r="W62" s="57">
        <v>0</v>
      </c>
      <c r="X62" s="57">
        <v>29.762460000000001</v>
      </c>
      <c r="Y62" s="57">
        <v>0</v>
      </c>
      <c r="Z62" s="57">
        <v>4.9407291666666664</v>
      </c>
      <c r="AA62" s="58">
        <v>84.721000000000004</v>
      </c>
      <c r="AB62" s="58">
        <v>129.19999999999999</v>
      </c>
      <c r="AC62" s="58">
        <v>19.95</v>
      </c>
      <c r="AD62" s="58">
        <v>0</v>
      </c>
      <c r="AE62" s="58">
        <v>180</v>
      </c>
      <c r="AF62" s="58">
        <v>0</v>
      </c>
      <c r="AG62" s="69">
        <v>0.39166666666666661</v>
      </c>
      <c r="AH62" s="167">
        <v>-1.2875000000000001</v>
      </c>
      <c r="AI62" s="167">
        <v>0</v>
      </c>
    </row>
    <row r="63" spans="1:35" x14ac:dyDescent="0.15">
      <c r="A63" s="62">
        <v>41696</v>
      </c>
      <c r="B63" s="57">
        <v>16.409796876200001</v>
      </c>
      <c r="C63" s="57">
        <v>22.430974019999997</v>
      </c>
      <c r="D63" s="57">
        <v>5.0579647299999984</v>
      </c>
      <c r="E63" s="57">
        <v>0</v>
      </c>
      <c r="F63" s="57">
        <v>29.762460000000001</v>
      </c>
      <c r="G63" s="57">
        <v>0</v>
      </c>
      <c r="H63" s="57">
        <v>4.1624999999999996</v>
      </c>
      <c r="I63" s="58">
        <v>99.244600000000005</v>
      </c>
      <c r="J63" s="58">
        <v>135.66</v>
      </c>
      <c r="K63" s="58">
        <v>30.589999999999993</v>
      </c>
      <c r="L63" s="58">
        <v>0</v>
      </c>
      <c r="M63" s="58">
        <v>180</v>
      </c>
      <c r="N63" s="58">
        <v>0</v>
      </c>
      <c r="O63" s="58">
        <v>-1.8333333333333333</v>
      </c>
      <c r="P63" s="153">
        <v>-1.8625000000000003</v>
      </c>
      <c r="Q63" s="60">
        <v>0</v>
      </c>
      <c r="S63" s="62">
        <v>41696</v>
      </c>
      <c r="T63" s="57">
        <v>18.410991617200001</v>
      </c>
      <c r="U63" s="57">
        <v>25.635398880000004</v>
      </c>
      <c r="V63" s="57">
        <v>5.0579647299999984</v>
      </c>
      <c r="W63" s="57">
        <v>0</v>
      </c>
      <c r="X63" s="57">
        <v>29.762460000000001</v>
      </c>
      <c r="Y63" s="57">
        <v>0</v>
      </c>
      <c r="Z63" s="57">
        <v>5.135416666666667</v>
      </c>
      <c r="AA63" s="58">
        <v>111.3476</v>
      </c>
      <c r="AB63" s="58">
        <v>155.04000000000002</v>
      </c>
      <c r="AC63" s="58">
        <v>30.589999999999993</v>
      </c>
      <c r="AD63" s="58">
        <v>0</v>
      </c>
      <c r="AE63" s="58">
        <v>180</v>
      </c>
      <c r="AF63" s="58">
        <v>0</v>
      </c>
      <c r="AG63" s="69">
        <v>-1.8333333333333333</v>
      </c>
      <c r="AH63" s="167">
        <v>-1.8625000000000003</v>
      </c>
      <c r="AI63" s="167">
        <v>0</v>
      </c>
    </row>
    <row r="64" spans="1:35" x14ac:dyDescent="0.15">
      <c r="A64" s="62">
        <v>41697</v>
      </c>
      <c r="B64" s="57">
        <v>8.8052568603999983</v>
      </c>
      <c r="C64" s="57">
        <v>11.74955782</v>
      </c>
      <c r="D64" s="57">
        <v>2.4190266099999995</v>
      </c>
      <c r="E64" s="57">
        <v>0</v>
      </c>
      <c r="F64" s="57">
        <v>29.762460000000001</v>
      </c>
      <c r="G64" s="57">
        <v>0</v>
      </c>
      <c r="H64" s="57">
        <v>4.3375000000000004</v>
      </c>
      <c r="I64" s="58">
        <v>53.253199999999993</v>
      </c>
      <c r="J64" s="58">
        <v>71.06</v>
      </c>
      <c r="K64" s="58">
        <v>14.629999999999997</v>
      </c>
      <c r="L64" s="58">
        <v>0</v>
      </c>
      <c r="M64" s="58">
        <v>180</v>
      </c>
      <c r="N64" s="58">
        <v>0</v>
      </c>
      <c r="O64" s="58">
        <v>-4.166666666666667</v>
      </c>
      <c r="P64" s="153">
        <v>-5.7250000000000005</v>
      </c>
      <c r="Q64" s="60">
        <v>0</v>
      </c>
      <c r="S64" s="62">
        <v>41697</v>
      </c>
      <c r="T64" s="57">
        <v>9.2054958086000003</v>
      </c>
      <c r="U64" s="57">
        <v>16.022124300000002</v>
      </c>
      <c r="V64" s="57">
        <v>3.0787611399999997</v>
      </c>
      <c r="W64" s="57">
        <v>0</v>
      </c>
      <c r="X64" s="57">
        <v>29.762460000000001</v>
      </c>
      <c r="Y64" s="57">
        <v>0</v>
      </c>
      <c r="Z64" s="57">
        <v>5.3395833333333336</v>
      </c>
      <c r="AA64" s="58">
        <v>55.6738</v>
      </c>
      <c r="AB64" s="58">
        <v>96.9</v>
      </c>
      <c r="AC64" s="58">
        <v>18.619999999999997</v>
      </c>
      <c r="AD64" s="58">
        <v>0</v>
      </c>
      <c r="AE64" s="58">
        <v>180</v>
      </c>
      <c r="AF64" s="58">
        <v>0</v>
      </c>
      <c r="AG64" s="69">
        <v>-4.166666666666667</v>
      </c>
      <c r="AH64" s="167">
        <v>-5.7250000000000005</v>
      </c>
      <c r="AI64" s="167">
        <v>0</v>
      </c>
    </row>
    <row r="65" spans="1:35" x14ac:dyDescent="0.15">
      <c r="A65" s="62">
        <v>41698</v>
      </c>
      <c r="B65" s="57">
        <v>4.8028673783999993</v>
      </c>
      <c r="C65" s="57">
        <v>6.408849720000001</v>
      </c>
      <c r="D65" s="57">
        <v>1.3194690599999996</v>
      </c>
      <c r="E65" s="57">
        <v>0</v>
      </c>
      <c r="F65" s="57">
        <v>29.762460000000001</v>
      </c>
      <c r="G65" s="57">
        <v>0</v>
      </c>
      <c r="H65" s="57">
        <v>4.5234375</v>
      </c>
      <c r="I65" s="58">
        <v>29.0472</v>
      </c>
      <c r="J65" s="58">
        <v>38.760000000000005</v>
      </c>
      <c r="K65" s="58">
        <v>7.9799999999999986</v>
      </c>
      <c r="L65" s="58">
        <v>0</v>
      </c>
      <c r="M65" s="58">
        <v>180</v>
      </c>
      <c r="N65" s="58">
        <v>0</v>
      </c>
      <c r="O65" s="58">
        <v>-6.645833333333333</v>
      </c>
      <c r="P65" s="153">
        <v>-10.65</v>
      </c>
      <c r="Q65" s="60">
        <v>0</v>
      </c>
      <c r="S65" s="62">
        <v>41698</v>
      </c>
      <c r="T65" s="57">
        <v>6.2037036970999999</v>
      </c>
      <c r="U65" s="57">
        <v>10.681416199999999</v>
      </c>
      <c r="V65" s="57">
        <v>0.87964604000000002</v>
      </c>
      <c r="W65" s="57">
        <v>0</v>
      </c>
      <c r="X65" s="57">
        <v>29.762460000000001</v>
      </c>
      <c r="Y65" s="57">
        <v>0</v>
      </c>
      <c r="Z65" s="57">
        <v>5.5565104166666668</v>
      </c>
      <c r="AA65" s="58">
        <v>37.519300000000001</v>
      </c>
      <c r="AB65" s="58">
        <v>64.599999999999994</v>
      </c>
      <c r="AC65" s="58">
        <v>5.3199999999999994</v>
      </c>
      <c r="AD65" s="58">
        <v>0</v>
      </c>
      <c r="AE65" s="58">
        <v>180</v>
      </c>
      <c r="AF65" s="58">
        <v>0</v>
      </c>
      <c r="AG65" s="69">
        <v>-6.645833333333333</v>
      </c>
      <c r="AH65" s="167">
        <v>-10.65</v>
      </c>
      <c r="AI65" s="167">
        <v>0</v>
      </c>
    </row>
    <row r="66" spans="1:35" x14ac:dyDescent="0.15">
      <c r="A66" s="62">
        <v>41699</v>
      </c>
      <c r="B66" s="57">
        <v>8.8052568603999983</v>
      </c>
      <c r="C66" s="57">
        <v>11.74955782</v>
      </c>
      <c r="D66" s="57">
        <v>2.4190266099999995</v>
      </c>
      <c r="E66" s="57">
        <v>0</v>
      </c>
      <c r="F66" s="57">
        <v>29.762460000000001</v>
      </c>
      <c r="G66" s="57">
        <v>0</v>
      </c>
      <c r="H66" s="57">
        <v>4.7106250000000003</v>
      </c>
      <c r="I66" s="58">
        <v>53.253199999999993</v>
      </c>
      <c r="J66" s="58">
        <v>71.06</v>
      </c>
      <c r="K66" s="58">
        <v>14.629999999999997</v>
      </c>
      <c r="L66" s="58">
        <v>0</v>
      </c>
      <c r="M66" s="58">
        <v>180</v>
      </c>
      <c r="N66" s="58">
        <v>0</v>
      </c>
      <c r="O66" s="58">
        <v>-9.1416666666666675</v>
      </c>
      <c r="P66" s="153">
        <v>-11.675000000000001</v>
      </c>
      <c r="Q66" s="60">
        <v>0</v>
      </c>
      <c r="S66" s="62">
        <v>41699</v>
      </c>
      <c r="T66" s="57">
        <v>9.2054958086000003</v>
      </c>
      <c r="U66" s="57">
        <v>16.022124300000002</v>
      </c>
      <c r="V66" s="57">
        <v>3.0787611399999997</v>
      </c>
      <c r="W66" s="57">
        <v>0</v>
      </c>
      <c r="X66" s="57">
        <v>29.762460000000001</v>
      </c>
      <c r="Y66" s="57">
        <v>0</v>
      </c>
      <c r="Z66" s="57">
        <v>5.7748958333333338</v>
      </c>
      <c r="AA66" s="58">
        <v>55.6738</v>
      </c>
      <c r="AB66" s="58">
        <v>96.9</v>
      </c>
      <c r="AC66" s="58">
        <v>18.619999999999997</v>
      </c>
      <c r="AD66" s="58">
        <v>0</v>
      </c>
      <c r="AE66" s="58">
        <v>180</v>
      </c>
      <c r="AF66" s="58">
        <v>0</v>
      </c>
      <c r="AG66" s="69">
        <v>-9.1416666666666675</v>
      </c>
      <c r="AH66" s="167">
        <v>-11.675000000000001</v>
      </c>
      <c r="AI66" s="167">
        <v>0</v>
      </c>
    </row>
    <row r="67" spans="1:35" x14ac:dyDescent="0.15">
      <c r="A67" s="62">
        <v>41700</v>
      </c>
      <c r="B67" s="57">
        <v>8.8052568603999983</v>
      </c>
      <c r="C67" s="57">
        <v>11.74955782</v>
      </c>
      <c r="D67" s="57">
        <v>2.4190266099999995</v>
      </c>
      <c r="E67" s="57">
        <v>0</v>
      </c>
      <c r="F67" s="57">
        <v>29.762460000000001</v>
      </c>
      <c r="G67" s="57">
        <v>0</v>
      </c>
      <c r="H67" s="57">
        <v>4.6171875</v>
      </c>
      <c r="I67" s="58">
        <v>53.253199999999993</v>
      </c>
      <c r="J67" s="58">
        <v>71.06</v>
      </c>
      <c r="K67" s="58">
        <v>14.629999999999997</v>
      </c>
      <c r="L67" s="58">
        <v>0</v>
      </c>
      <c r="M67" s="58">
        <v>180</v>
      </c>
      <c r="N67" s="58">
        <v>0</v>
      </c>
      <c r="O67" s="58">
        <v>-7.8958333333333348</v>
      </c>
      <c r="P67" s="153">
        <v>-13.9125</v>
      </c>
      <c r="Q67" s="60">
        <v>0</v>
      </c>
      <c r="S67" s="62">
        <v>41700</v>
      </c>
      <c r="T67" s="57">
        <v>9.2054958086000003</v>
      </c>
      <c r="U67" s="57">
        <v>16.022124300000002</v>
      </c>
      <c r="V67" s="57">
        <v>3.0787611399999997</v>
      </c>
      <c r="W67" s="57">
        <v>0</v>
      </c>
      <c r="X67" s="57">
        <v>29.762460000000001</v>
      </c>
      <c r="Y67" s="57">
        <v>0</v>
      </c>
      <c r="Z67" s="57">
        <v>5.6658854166666668</v>
      </c>
      <c r="AA67" s="58">
        <v>55.6738</v>
      </c>
      <c r="AB67" s="58">
        <v>96.9</v>
      </c>
      <c r="AC67" s="58">
        <v>18.619999999999997</v>
      </c>
      <c r="AD67" s="58">
        <v>0</v>
      </c>
      <c r="AE67" s="58">
        <v>180</v>
      </c>
      <c r="AF67" s="58">
        <v>0</v>
      </c>
      <c r="AG67" s="69">
        <v>-7.8958333333333348</v>
      </c>
      <c r="AH67" s="167">
        <v>-13.9125</v>
      </c>
      <c r="AI67" s="167">
        <v>0</v>
      </c>
    </row>
    <row r="68" spans="1:35" x14ac:dyDescent="0.15">
      <c r="A68" s="62">
        <v>41701</v>
      </c>
      <c r="B68" s="57">
        <v>8.8052568603999983</v>
      </c>
      <c r="C68" s="57">
        <v>11.74955782</v>
      </c>
      <c r="D68" s="57">
        <v>2.4190266099999995</v>
      </c>
      <c r="E68" s="57">
        <v>0</v>
      </c>
      <c r="F68" s="57">
        <v>29.762460000000001</v>
      </c>
      <c r="G68" s="57">
        <v>0</v>
      </c>
      <c r="H68" s="57">
        <v>4.3634374999999999</v>
      </c>
      <c r="I68" s="58">
        <v>53.253199999999993</v>
      </c>
      <c r="J68" s="58">
        <v>71.06</v>
      </c>
      <c r="K68" s="58">
        <v>14.629999999999997</v>
      </c>
      <c r="L68" s="58">
        <v>0</v>
      </c>
      <c r="M68" s="58">
        <v>180</v>
      </c>
      <c r="N68" s="58">
        <v>0</v>
      </c>
      <c r="O68" s="58">
        <v>-4.5125000000000011</v>
      </c>
      <c r="P68" s="153">
        <v>-7.8625000000000007</v>
      </c>
      <c r="Q68" s="60">
        <v>0</v>
      </c>
      <c r="S68" s="62">
        <v>41701</v>
      </c>
      <c r="T68" s="57">
        <v>9.2054958086000003</v>
      </c>
      <c r="U68" s="57">
        <v>16.022124300000002</v>
      </c>
      <c r="V68" s="57">
        <v>3.0787611399999997</v>
      </c>
      <c r="W68" s="57">
        <v>0</v>
      </c>
      <c r="X68" s="57">
        <v>29.762460000000001</v>
      </c>
      <c r="Y68" s="57">
        <v>0</v>
      </c>
      <c r="Z68" s="57">
        <v>5.3698437500000011</v>
      </c>
      <c r="AA68" s="58">
        <v>55.6738</v>
      </c>
      <c r="AB68" s="58">
        <v>96.9</v>
      </c>
      <c r="AC68" s="58">
        <v>18.619999999999997</v>
      </c>
      <c r="AD68" s="58">
        <v>0</v>
      </c>
      <c r="AE68" s="58">
        <v>180</v>
      </c>
      <c r="AF68" s="58">
        <v>0</v>
      </c>
      <c r="AG68" s="69">
        <v>-4.5125000000000011</v>
      </c>
      <c r="AH68" s="167">
        <v>-7.8625000000000007</v>
      </c>
      <c r="AI68" s="167">
        <v>0</v>
      </c>
    </row>
    <row r="69" spans="1:35" x14ac:dyDescent="0.15">
      <c r="A69" s="62">
        <v>41702</v>
      </c>
      <c r="B69" s="57">
        <v>13.608124238799999</v>
      </c>
      <c r="C69" s="57">
        <v>17.090265919999997</v>
      </c>
      <c r="D69" s="57">
        <v>2.6389381199999993</v>
      </c>
      <c r="E69" s="57">
        <v>0</v>
      </c>
      <c r="F69" s="57">
        <v>29.762460000000001</v>
      </c>
      <c r="G69" s="57">
        <v>0</v>
      </c>
      <c r="H69" s="57">
        <v>4.7121875000000006</v>
      </c>
      <c r="I69" s="58">
        <v>82.300399999999996</v>
      </c>
      <c r="J69" s="58">
        <v>103.36</v>
      </c>
      <c r="K69" s="58">
        <v>15.959999999999997</v>
      </c>
      <c r="L69" s="58">
        <v>0</v>
      </c>
      <c r="M69" s="58">
        <v>180</v>
      </c>
      <c r="N69" s="58">
        <v>0</v>
      </c>
      <c r="O69" s="58">
        <v>-9.1624999999999996</v>
      </c>
      <c r="P69" s="153">
        <v>-6.8874999999999993</v>
      </c>
      <c r="Q69" s="60">
        <v>0</v>
      </c>
      <c r="S69" s="62">
        <v>41702</v>
      </c>
      <c r="T69" s="57">
        <v>14.008363187</v>
      </c>
      <c r="U69" s="57">
        <v>21.362832399999999</v>
      </c>
      <c r="V69" s="57">
        <v>3.2986726499999999</v>
      </c>
      <c r="W69" s="57">
        <v>0</v>
      </c>
      <c r="X69" s="57">
        <v>29.762460000000001</v>
      </c>
      <c r="Y69" s="57">
        <v>0</v>
      </c>
      <c r="Z69" s="57">
        <v>5.7767187500000006</v>
      </c>
      <c r="AA69" s="58">
        <v>84.721000000000004</v>
      </c>
      <c r="AB69" s="58">
        <v>129.19999999999999</v>
      </c>
      <c r="AC69" s="58">
        <v>19.95</v>
      </c>
      <c r="AD69" s="58">
        <v>0</v>
      </c>
      <c r="AE69" s="58">
        <v>180</v>
      </c>
      <c r="AF69" s="58">
        <v>0</v>
      </c>
      <c r="AG69" s="69">
        <v>-9.1624999999999996</v>
      </c>
      <c r="AH69" s="167">
        <v>-6.8874999999999993</v>
      </c>
      <c r="AI69" s="167">
        <v>0</v>
      </c>
    </row>
    <row r="70" spans="1:35" x14ac:dyDescent="0.15">
      <c r="A70" s="62">
        <v>41703</v>
      </c>
      <c r="B70" s="57">
        <v>5.8034647488999989</v>
      </c>
      <c r="C70" s="57">
        <v>11.74955782</v>
      </c>
      <c r="D70" s="57">
        <v>3.5185841600000001</v>
      </c>
      <c r="E70" s="57">
        <v>0</v>
      </c>
      <c r="F70" s="57">
        <v>0</v>
      </c>
      <c r="G70" s="57">
        <v>0</v>
      </c>
      <c r="H70" s="57">
        <v>0</v>
      </c>
      <c r="I70" s="58">
        <v>35.098699999999994</v>
      </c>
      <c r="J70" s="58">
        <v>71.06</v>
      </c>
      <c r="K70" s="58">
        <v>21.279999999999998</v>
      </c>
      <c r="L70" s="58">
        <v>0</v>
      </c>
      <c r="M70" s="58">
        <v>0</v>
      </c>
      <c r="N70" s="58">
        <v>0</v>
      </c>
      <c r="O70" s="58">
        <v>-10.366666666666669</v>
      </c>
      <c r="P70" s="153">
        <v>-19.900000000000002</v>
      </c>
      <c r="Q70" s="60">
        <v>0</v>
      </c>
      <c r="S70" s="62">
        <v>41703</v>
      </c>
      <c r="T70" s="57">
        <v>3.2019115856</v>
      </c>
      <c r="U70" s="57">
        <v>20.29469078</v>
      </c>
      <c r="V70" s="57">
        <v>3.0787611399999997</v>
      </c>
      <c r="W70" s="57">
        <v>0</v>
      </c>
      <c r="X70" s="57">
        <v>0</v>
      </c>
      <c r="Y70" s="57">
        <v>0</v>
      </c>
      <c r="Z70" s="57">
        <v>0</v>
      </c>
      <c r="AA70" s="58">
        <v>19.364799999999999</v>
      </c>
      <c r="AB70" s="58">
        <v>122.74000000000001</v>
      </c>
      <c r="AC70" s="58">
        <v>18.619999999999997</v>
      </c>
      <c r="AD70" s="58">
        <v>0</v>
      </c>
      <c r="AE70" s="58">
        <v>0</v>
      </c>
      <c r="AF70" s="58">
        <v>0</v>
      </c>
      <c r="AG70" s="69">
        <v>-10.366666666666669</v>
      </c>
      <c r="AH70" s="167">
        <v>-19.900000000000002</v>
      </c>
      <c r="AI70" s="167">
        <v>0</v>
      </c>
    </row>
    <row r="71" spans="1:35" x14ac:dyDescent="0.15">
      <c r="A71" s="62">
        <v>41704</v>
      </c>
      <c r="B71" s="57">
        <v>8.8052568603999983</v>
      </c>
      <c r="C71" s="57">
        <v>11.74955782</v>
      </c>
      <c r="D71" s="57">
        <v>2.4190266099999995</v>
      </c>
      <c r="E71" s="57">
        <v>0</v>
      </c>
      <c r="F71" s="57">
        <v>29.762460000000001</v>
      </c>
      <c r="G71" s="57">
        <v>0</v>
      </c>
      <c r="H71" s="57">
        <v>4.4646875000000001</v>
      </c>
      <c r="I71" s="58">
        <v>53.253199999999993</v>
      </c>
      <c r="J71" s="58">
        <v>71.06</v>
      </c>
      <c r="K71" s="58">
        <v>14.629999999999997</v>
      </c>
      <c r="L71" s="58">
        <v>0</v>
      </c>
      <c r="M71" s="58">
        <v>180</v>
      </c>
      <c r="N71" s="58">
        <v>0</v>
      </c>
      <c r="O71" s="58">
        <v>-5.8624999999999998</v>
      </c>
      <c r="P71" s="153">
        <v>-8.2249999999999996</v>
      </c>
      <c r="Q71" s="60">
        <v>0</v>
      </c>
      <c r="S71" s="62">
        <v>41704</v>
      </c>
      <c r="T71" s="57">
        <v>9.2054958086000003</v>
      </c>
      <c r="U71" s="57">
        <v>16.022124300000002</v>
      </c>
      <c r="V71" s="57">
        <v>3.0787611399999997</v>
      </c>
      <c r="W71" s="57">
        <v>0</v>
      </c>
      <c r="X71" s="57">
        <v>29.762460000000001</v>
      </c>
      <c r="Y71" s="57">
        <v>0</v>
      </c>
      <c r="Z71" s="57">
        <v>5.4879687499999994</v>
      </c>
      <c r="AA71" s="58">
        <v>55.6738</v>
      </c>
      <c r="AB71" s="58">
        <v>96.9</v>
      </c>
      <c r="AC71" s="58">
        <v>18.619999999999997</v>
      </c>
      <c r="AD71" s="58">
        <v>0</v>
      </c>
      <c r="AE71" s="58">
        <v>180</v>
      </c>
      <c r="AF71" s="58">
        <v>0</v>
      </c>
      <c r="AG71" s="69">
        <v>-5.8624999999999998</v>
      </c>
      <c r="AH71" s="167">
        <v>-8.2249999999999996</v>
      </c>
      <c r="AI71" s="167">
        <v>0</v>
      </c>
    </row>
    <row r="72" spans="1:35" x14ac:dyDescent="0.15">
      <c r="A72" s="62">
        <v>41705</v>
      </c>
      <c r="B72" s="57">
        <v>4.8028673783999993</v>
      </c>
      <c r="C72" s="57">
        <v>6.408849720000001</v>
      </c>
      <c r="D72" s="57">
        <v>1.3194690599999996</v>
      </c>
      <c r="E72" s="57">
        <v>0</v>
      </c>
      <c r="F72" s="57">
        <v>29.762460000000001</v>
      </c>
      <c r="G72" s="57">
        <v>0</v>
      </c>
      <c r="H72" s="57">
        <v>4.6146875000000005</v>
      </c>
      <c r="I72" s="58">
        <v>29.0472</v>
      </c>
      <c r="J72" s="58">
        <v>38.760000000000005</v>
      </c>
      <c r="K72" s="58">
        <v>7.9799999999999986</v>
      </c>
      <c r="L72" s="58">
        <v>0</v>
      </c>
      <c r="M72" s="58">
        <v>180</v>
      </c>
      <c r="N72" s="58">
        <v>0</v>
      </c>
      <c r="O72" s="58">
        <v>-7.8624999999999998</v>
      </c>
      <c r="P72" s="153">
        <v>-13.000000000000002</v>
      </c>
      <c r="Q72" s="60">
        <v>0</v>
      </c>
      <c r="S72" s="62">
        <v>41705</v>
      </c>
      <c r="T72" s="57">
        <v>6.2037036970999999</v>
      </c>
      <c r="U72" s="57">
        <v>10.681416199999999</v>
      </c>
      <c r="V72" s="57">
        <v>0.87964604000000002</v>
      </c>
      <c r="W72" s="57">
        <v>0</v>
      </c>
      <c r="X72" s="57">
        <v>29.762460000000001</v>
      </c>
      <c r="Y72" s="57">
        <v>0</v>
      </c>
      <c r="Z72" s="57">
        <v>5.6629687500000001</v>
      </c>
      <c r="AA72" s="58">
        <v>37.519300000000001</v>
      </c>
      <c r="AB72" s="58">
        <v>64.599999999999994</v>
      </c>
      <c r="AC72" s="58">
        <v>5.3199999999999994</v>
      </c>
      <c r="AD72" s="58">
        <v>0</v>
      </c>
      <c r="AE72" s="58">
        <v>180</v>
      </c>
      <c r="AF72" s="58">
        <v>0</v>
      </c>
      <c r="AG72" s="69">
        <v>-7.8624999999999998</v>
      </c>
      <c r="AH72" s="167">
        <v>-13.000000000000002</v>
      </c>
      <c r="AI72" s="167">
        <v>0</v>
      </c>
    </row>
    <row r="73" spans="1:35" x14ac:dyDescent="0.15">
      <c r="A73" s="62">
        <v>41706</v>
      </c>
      <c r="B73" s="57">
        <v>13.207885290600002</v>
      </c>
      <c r="C73" s="57">
        <v>17.090265919999997</v>
      </c>
      <c r="D73" s="57">
        <v>3.0787611399999997</v>
      </c>
      <c r="E73" s="57">
        <v>0</v>
      </c>
      <c r="F73" s="57">
        <v>29.762460000000001</v>
      </c>
      <c r="G73" s="57">
        <v>0</v>
      </c>
      <c r="H73" s="57">
        <v>4.6546874999999996</v>
      </c>
      <c r="I73" s="58">
        <v>79.879800000000003</v>
      </c>
      <c r="J73" s="58">
        <v>103.36</v>
      </c>
      <c r="K73" s="58">
        <v>18.619999999999997</v>
      </c>
      <c r="L73" s="58">
        <v>0</v>
      </c>
      <c r="M73" s="58">
        <v>180</v>
      </c>
      <c r="N73" s="58">
        <v>0</v>
      </c>
      <c r="O73" s="58">
        <v>-8.3958333333333321</v>
      </c>
      <c r="P73" s="153">
        <v>-11.775</v>
      </c>
      <c r="Q73" s="60">
        <v>0</v>
      </c>
      <c r="S73" s="62">
        <v>41706</v>
      </c>
      <c r="T73" s="57">
        <v>13.608124238799999</v>
      </c>
      <c r="U73" s="57">
        <v>21.362832399999999</v>
      </c>
      <c r="V73" s="57">
        <v>3.7384956699999994</v>
      </c>
      <c r="W73" s="57">
        <v>0</v>
      </c>
      <c r="X73" s="57">
        <v>29.762460000000001</v>
      </c>
      <c r="Y73" s="57">
        <v>0</v>
      </c>
      <c r="Z73" s="57">
        <v>5.7096354166666661</v>
      </c>
      <c r="AA73" s="58">
        <v>82.300399999999996</v>
      </c>
      <c r="AB73" s="58">
        <v>129.19999999999999</v>
      </c>
      <c r="AC73" s="58">
        <v>22.609999999999996</v>
      </c>
      <c r="AD73" s="58">
        <v>0</v>
      </c>
      <c r="AE73" s="58">
        <v>180</v>
      </c>
      <c r="AF73" s="58">
        <v>0</v>
      </c>
      <c r="AG73" s="69">
        <v>-8.3958333333333321</v>
      </c>
      <c r="AH73" s="167">
        <v>-11.775</v>
      </c>
      <c r="AI73" s="167">
        <v>0</v>
      </c>
    </row>
    <row r="74" spans="1:35" x14ac:dyDescent="0.15">
      <c r="A74" s="62">
        <v>41707</v>
      </c>
      <c r="B74" s="57">
        <v>4.8028673783999993</v>
      </c>
      <c r="C74" s="57">
        <v>6.408849720000001</v>
      </c>
      <c r="D74" s="57">
        <v>1.3194690599999996</v>
      </c>
      <c r="E74" s="57">
        <v>0</v>
      </c>
      <c r="F74" s="57">
        <v>29.762460000000001</v>
      </c>
      <c r="G74" s="57">
        <v>0</v>
      </c>
      <c r="H74" s="57">
        <v>4.6878125000000006</v>
      </c>
      <c r="I74" s="58">
        <v>29.0472</v>
      </c>
      <c r="J74" s="58">
        <v>38.760000000000005</v>
      </c>
      <c r="K74" s="58">
        <v>7.9799999999999986</v>
      </c>
      <c r="L74" s="58">
        <v>0</v>
      </c>
      <c r="M74" s="58">
        <v>180</v>
      </c>
      <c r="N74" s="58">
        <v>0</v>
      </c>
      <c r="O74" s="58">
        <v>-8.8374999999999986</v>
      </c>
      <c r="P74" s="153">
        <v>-14.924999999999999</v>
      </c>
      <c r="Q74" s="60">
        <v>0</v>
      </c>
      <c r="S74" s="62">
        <v>41707</v>
      </c>
      <c r="T74" s="57">
        <v>6.2037036970999999</v>
      </c>
      <c r="U74" s="57">
        <v>10.681416199999999</v>
      </c>
      <c r="V74" s="57">
        <v>0.87964604000000002</v>
      </c>
      <c r="W74" s="57">
        <v>0</v>
      </c>
      <c r="X74" s="57">
        <v>29.762460000000001</v>
      </c>
      <c r="Y74" s="57">
        <v>0</v>
      </c>
      <c r="Z74" s="57">
        <v>5.7482812499999998</v>
      </c>
      <c r="AA74" s="58">
        <v>37.519300000000001</v>
      </c>
      <c r="AB74" s="58">
        <v>64.599999999999994</v>
      </c>
      <c r="AC74" s="58">
        <v>5.3199999999999994</v>
      </c>
      <c r="AD74" s="58">
        <v>0</v>
      </c>
      <c r="AE74" s="58">
        <v>180</v>
      </c>
      <c r="AF74" s="58">
        <v>0</v>
      </c>
      <c r="AG74" s="69">
        <v>-8.8374999999999986</v>
      </c>
      <c r="AH74" s="167">
        <v>-14.924999999999999</v>
      </c>
      <c r="AI74" s="167">
        <v>0</v>
      </c>
    </row>
    <row r="75" spans="1:35" x14ac:dyDescent="0.15">
      <c r="A75" s="62">
        <v>41708</v>
      </c>
      <c r="B75" s="57">
        <v>8.8052568603999983</v>
      </c>
      <c r="C75" s="57">
        <v>11.74955782</v>
      </c>
      <c r="D75" s="57">
        <v>2.4190266099999995</v>
      </c>
      <c r="E75" s="57">
        <v>0</v>
      </c>
      <c r="F75" s="57">
        <v>29.762460000000001</v>
      </c>
      <c r="G75" s="57">
        <v>0</v>
      </c>
      <c r="H75" s="57">
        <v>4.3953125000000002</v>
      </c>
      <c r="I75" s="58">
        <v>53.253199999999993</v>
      </c>
      <c r="J75" s="58">
        <v>71.06</v>
      </c>
      <c r="K75" s="58">
        <v>14.629999999999997</v>
      </c>
      <c r="L75" s="58">
        <v>0</v>
      </c>
      <c r="M75" s="58">
        <v>180</v>
      </c>
      <c r="N75" s="58">
        <v>0</v>
      </c>
      <c r="O75" s="58">
        <v>-4.9375000000000009</v>
      </c>
      <c r="P75" s="153">
        <v>-11.25</v>
      </c>
      <c r="Q75" s="60">
        <v>0</v>
      </c>
      <c r="S75" s="62">
        <v>41708</v>
      </c>
      <c r="T75" s="57">
        <v>9.2054958086000003</v>
      </c>
      <c r="U75" s="57">
        <v>16.022124300000002</v>
      </c>
      <c r="V75" s="57">
        <v>3.0787611399999997</v>
      </c>
      <c r="W75" s="57">
        <v>0</v>
      </c>
      <c r="X75" s="57">
        <v>29.762460000000001</v>
      </c>
      <c r="Y75" s="57">
        <v>0</v>
      </c>
      <c r="Z75" s="57">
        <v>5.4070312500000011</v>
      </c>
      <c r="AA75" s="58">
        <v>55.6738</v>
      </c>
      <c r="AB75" s="58">
        <v>96.9</v>
      </c>
      <c r="AC75" s="58">
        <v>18.619999999999997</v>
      </c>
      <c r="AD75" s="58">
        <v>0</v>
      </c>
      <c r="AE75" s="58">
        <v>180</v>
      </c>
      <c r="AF75" s="58">
        <v>0</v>
      </c>
      <c r="AG75" s="69">
        <v>-4.9375000000000009</v>
      </c>
      <c r="AH75" s="167">
        <v>-11.25</v>
      </c>
      <c r="AI75" s="167">
        <v>0</v>
      </c>
    </row>
    <row r="76" spans="1:35" x14ac:dyDescent="0.15">
      <c r="A76" s="62">
        <v>41709</v>
      </c>
      <c r="B76" s="57">
        <v>13.608124238799999</v>
      </c>
      <c r="C76" s="57">
        <v>17.090265919999997</v>
      </c>
      <c r="D76" s="57">
        <v>2.6389381199999993</v>
      </c>
      <c r="E76" s="57">
        <v>0</v>
      </c>
      <c r="F76" s="57">
        <v>29.762460000000001</v>
      </c>
      <c r="G76" s="57">
        <v>0</v>
      </c>
      <c r="H76" s="57">
        <v>3.9540625</v>
      </c>
      <c r="I76" s="58">
        <v>82.300399999999996</v>
      </c>
      <c r="J76" s="58">
        <v>103.36</v>
      </c>
      <c r="K76" s="58">
        <v>15.959999999999997</v>
      </c>
      <c r="L76" s="58">
        <v>0</v>
      </c>
      <c r="M76" s="58">
        <v>180</v>
      </c>
      <c r="N76" s="58">
        <v>0</v>
      </c>
      <c r="O76" s="58">
        <v>0.94583333333333364</v>
      </c>
      <c r="P76" s="153">
        <v>-8.4250000000000007</v>
      </c>
      <c r="Q76" s="60">
        <v>0</v>
      </c>
      <c r="S76" s="62">
        <v>41709</v>
      </c>
      <c r="T76" s="57">
        <v>14.008363187</v>
      </c>
      <c r="U76" s="57">
        <v>21.362832399999999</v>
      </c>
      <c r="V76" s="57">
        <v>3.2986726499999999</v>
      </c>
      <c r="W76" s="57">
        <v>0</v>
      </c>
      <c r="X76" s="57">
        <v>29.762460000000001</v>
      </c>
      <c r="Y76" s="57">
        <v>0</v>
      </c>
      <c r="Z76" s="57">
        <v>4.8922395833333336</v>
      </c>
      <c r="AA76" s="58">
        <v>84.721000000000004</v>
      </c>
      <c r="AB76" s="58">
        <v>129.19999999999999</v>
      </c>
      <c r="AC76" s="58">
        <v>19.95</v>
      </c>
      <c r="AD76" s="58">
        <v>0</v>
      </c>
      <c r="AE76" s="58">
        <v>180</v>
      </c>
      <c r="AF76" s="58">
        <v>0</v>
      </c>
      <c r="AG76" s="69">
        <v>0.94583333333333364</v>
      </c>
      <c r="AH76" s="167">
        <v>-8.4250000000000007</v>
      </c>
      <c r="AI76" s="167">
        <v>0</v>
      </c>
    </row>
    <row r="77" spans="1:35" x14ac:dyDescent="0.15">
      <c r="A77" s="62">
        <v>41710</v>
      </c>
      <c r="B77" s="57">
        <v>16.409796876200001</v>
      </c>
      <c r="C77" s="57">
        <v>22.430974019999997</v>
      </c>
      <c r="D77" s="57">
        <v>5.0579647299999984</v>
      </c>
      <c r="E77" s="57">
        <v>0</v>
      </c>
      <c r="F77" s="57">
        <v>29.762460000000001</v>
      </c>
      <c r="G77" s="57">
        <v>0</v>
      </c>
      <c r="H77" s="57">
        <v>3.8893750000000002</v>
      </c>
      <c r="I77" s="58">
        <v>99.244600000000005</v>
      </c>
      <c r="J77" s="58">
        <v>135.66</v>
      </c>
      <c r="K77" s="58">
        <v>30.589999999999993</v>
      </c>
      <c r="L77" s="58">
        <v>0</v>
      </c>
      <c r="M77" s="58">
        <v>180</v>
      </c>
      <c r="N77" s="58">
        <v>0</v>
      </c>
      <c r="O77" s="58">
        <v>1.8083333333333338</v>
      </c>
      <c r="P77" s="153">
        <v>0.92500000000000004</v>
      </c>
      <c r="Q77" s="60">
        <v>0</v>
      </c>
      <c r="S77" s="62">
        <v>41710</v>
      </c>
      <c r="T77" s="57">
        <v>18.410991617200001</v>
      </c>
      <c r="U77" s="57">
        <v>25.635398880000004</v>
      </c>
      <c r="V77" s="57">
        <v>5.0579647299999984</v>
      </c>
      <c r="W77" s="57">
        <v>0</v>
      </c>
      <c r="X77" s="57">
        <v>29.762460000000001</v>
      </c>
      <c r="Y77" s="57">
        <v>0</v>
      </c>
      <c r="Z77" s="57">
        <v>4.816770833333333</v>
      </c>
      <c r="AA77" s="58">
        <v>111.3476</v>
      </c>
      <c r="AB77" s="58">
        <v>155.04000000000002</v>
      </c>
      <c r="AC77" s="58">
        <v>30.589999999999993</v>
      </c>
      <c r="AD77" s="58">
        <v>0</v>
      </c>
      <c r="AE77" s="58">
        <v>180</v>
      </c>
      <c r="AF77" s="58">
        <v>0</v>
      </c>
      <c r="AG77" s="69">
        <v>1.8083333333333338</v>
      </c>
      <c r="AH77" s="167">
        <v>0.92500000000000004</v>
      </c>
      <c r="AI77" s="167">
        <v>0</v>
      </c>
    </row>
    <row r="78" spans="1:35" x14ac:dyDescent="0.15">
      <c r="A78" s="62">
        <v>41711</v>
      </c>
      <c r="B78" s="57">
        <v>8.8052568603999983</v>
      </c>
      <c r="C78" s="57">
        <v>11.74955782</v>
      </c>
      <c r="D78" s="57">
        <v>2.4190266099999995</v>
      </c>
      <c r="E78" s="57">
        <v>0</v>
      </c>
      <c r="F78" s="57">
        <v>29.762460000000001</v>
      </c>
      <c r="G78" s="57">
        <v>0</v>
      </c>
      <c r="H78" s="57">
        <v>4.1440625000000004</v>
      </c>
      <c r="I78" s="58">
        <v>53.253199999999993</v>
      </c>
      <c r="J78" s="58">
        <v>71.06</v>
      </c>
      <c r="K78" s="58">
        <v>14.629999999999997</v>
      </c>
      <c r="L78" s="58">
        <v>0</v>
      </c>
      <c r="M78" s="58">
        <v>180</v>
      </c>
      <c r="N78" s="58">
        <v>0</v>
      </c>
      <c r="O78" s="58">
        <v>-1.5875000000000001</v>
      </c>
      <c r="P78" s="153">
        <v>-1.2500000000000011E-2</v>
      </c>
      <c r="Q78" s="60">
        <v>0</v>
      </c>
      <c r="S78" s="62">
        <v>41711</v>
      </c>
      <c r="T78" s="57">
        <v>9.2054958086000003</v>
      </c>
      <c r="U78" s="57">
        <v>16.022124300000002</v>
      </c>
      <c r="V78" s="57">
        <v>3.0787611399999997</v>
      </c>
      <c r="W78" s="57">
        <v>0</v>
      </c>
      <c r="X78" s="57">
        <v>29.762460000000001</v>
      </c>
      <c r="Y78" s="57">
        <v>0</v>
      </c>
      <c r="Z78" s="57">
        <v>5.1139062499999994</v>
      </c>
      <c r="AA78" s="58">
        <v>55.6738</v>
      </c>
      <c r="AB78" s="58">
        <v>96.9</v>
      </c>
      <c r="AC78" s="58">
        <v>18.619999999999997</v>
      </c>
      <c r="AD78" s="58">
        <v>0</v>
      </c>
      <c r="AE78" s="58">
        <v>180</v>
      </c>
      <c r="AF78" s="58">
        <v>0</v>
      </c>
      <c r="AG78" s="69">
        <v>-1.5875000000000001</v>
      </c>
      <c r="AH78" s="167">
        <v>-1.2500000000000011E-2</v>
      </c>
      <c r="AI78" s="167">
        <v>0</v>
      </c>
    </row>
    <row r="79" spans="1:35" x14ac:dyDescent="0.15">
      <c r="A79" s="62">
        <v>41712</v>
      </c>
      <c r="B79" s="57">
        <v>4.8028673783999993</v>
      </c>
      <c r="C79" s="57">
        <v>6.408849720000001</v>
      </c>
      <c r="D79" s="57">
        <v>1.3194690599999996</v>
      </c>
      <c r="E79" s="57">
        <v>0</v>
      </c>
      <c r="F79" s="57">
        <v>29.762460000000001</v>
      </c>
      <c r="G79" s="57">
        <v>0</v>
      </c>
      <c r="H79" s="57">
        <v>4.2181250000000006</v>
      </c>
      <c r="I79" s="58">
        <v>29.0472</v>
      </c>
      <c r="J79" s="58">
        <v>38.760000000000005</v>
      </c>
      <c r="K79" s="58">
        <v>7.9799999999999986</v>
      </c>
      <c r="L79" s="58">
        <v>0</v>
      </c>
      <c r="M79" s="58">
        <v>180</v>
      </c>
      <c r="N79" s="58">
        <v>0</v>
      </c>
      <c r="O79" s="58">
        <v>-2.5750000000000002</v>
      </c>
      <c r="P79" s="153">
        <v>-5.7625000000000002</v>
      </c>
      <c r="Q79" s="60">
        <v>0</v>
      </c>
      <c r="S79" s="62">
        <v>41712</v>
      </c>
      <c r="T79" s="57">
        <v>6.2037036970999999</v>
      </c>
      <c r="U79" s="57">
        <v>10.681416199999999</v>
      </c>
      <c r="V79" s="57">
        <v>0.87964604000000002</v>
      </c>
      <c r="W79" s="57">
        <v>0</v>
      </c>
      <c r="X79" s="57">
        <v>29.762460000000001</v>
      </c>
      <c r="Y79" s="57">
        <v>0</v>
      </c>
      <c r="Z79" s="57">
        <v>5.200312499999999</v>
      </c>
      <c r="AA79" s="58">
        <v>37.519300000000001</v>
      </c>
      <c r="AB79" s="58">
        <v>64.599999999999994</v>
      </c>
      <c r="AC79" s="58">
        <v>5.3199999999999994</v>
      </c>
      <c r="AD79" s="58">
        <v>0</v>
      </c>
      <c r="AE79" s="58">
        <v>180</v>
      </c>
      <c r="AF79" s="58">
        <v>0</v>
      </c>
      <c r="AG79" s="69">
        <v>-2.5750000000000002</v>
      </c>
      <c r="AH79" s="167">
        <v>-5.7625000000000002</v>
      </c>
      <c r="AI79" s="167">
        <v>0</v>
      </c>
    </row>
    <row r="80" spans="1:35" x14ac:dyDescent="0.15">
      <c r="A80" s="62">
        <v>41713</v>
      </c>
      <c r="B80" s="57">
        <v>8.8052568603999983</v>
      </c>
      <c r="C80" s="57">
        <v>11.74955782</v>
      </c>
      <c r="D80" s="57">
        <v>2.4190266099999995</v>
      </c>
      <c r="E80" s="57">
        <v>0</v>
      </c>
      <c r="F80" s="57">
        <v>29.762460000000001</v>
      </c>
      <c r="G80" s="57">
        <v>0</v>
      </c>
      <c r="H80" s="57">
        <v>4.2659375000000006</v>
      </c>
      <c r="I80" s="58">
        <v>53.253199999999993</v>
      </c>
      <c r="J80" s="58">
        <v>71.06</v>
      </c>
      <c r="K80" s="58">
        <v>14.629999999999997</v>
      </c>
      <c r="L80" s="58">
        <v>0</v>
      </c>
      <c r="M80" s="58">
        <v>180</v>
      </c>
      <c r="N80" s="58">
        <v>0</v>
      </c>
      <c r="O80" s="58">
        <v>-3.2125000000000004</v>
      </c>
      <c r="P80" s="153">
        <v>-3.8874999999999997</v>
      </c>
      <c r="Q80" s="60">
        <v>0</v>
      </c>
      <c r="S80" s="62">
        <v>41713</v>
      </c>
      <c r="T80" s="57">
        <v>9.2054958086000003</v>
      </c>
      <c r="U80" s="57">
        <v>16.022124300000002</v>
      </c>
      <c r="V80" s="57">
        <v>3.0787611399999997</v>
      </c>
      <c r="W80" s="57">
        <v>0</v>
      </c>
      <c r="X80" s="57">
        <v>29.762460000000001</v>
      </c>
      <c r="Y80" s="57">
        <v>0</v>
      </c>
      <c r="Z80" s="57">
        <v>5.2560937500000007</v>
      </c>
      <c r="AA80" s="58">
        <v>55.6738</v>
      </c>
      <c r="AB80" s="58">
        <v>96.9</v>
      </c>
      <c r="AC80" s="58">
        <v>18.619999999999997</v>
      </c>
      <c r="AD80" s="58">
        <v>0</v>
      </c>
      <c r="AE80" s="58">
        <v>180</v>
      </c>
      <c r="AF80" s="58">
        <v>0</v>
      </c>
      <c r="AG80" s="69">
        <v>-3.2125000000000004</v>
      </c>
      <c r="AH80" s="167">
        <v>-3.8874999999999997</v>
      </c>
      <c r="AI80" s="167">
        <v>0</v>
      </c>
    </row>
    <row r="81" spans="1:35" x14ac:dyDescent="0.15">
      <c r="A81" s="62">
        <v>41714</v>
      </c>
      <c r="B81" s="57">
        <v>8.7437095639121196</v>
      </c>
      <c r="C81" s="57">
        <v>11.667430344309739</v>
      </c>
      <c r="D81" s="57">
        <v>2.4021180120637693</v>
      </c>
      <c r="E81" s="57">
        <v>0</v>
      </c>
      <c r="F81" s="57">
        <v>29.554425302219997</v>
      </c>
      <c r="G81" s="57">
        <v>0</v>
      </c>
      <c r="H81" s="57">
        <v>4.2953125000000005</v>
      </c>
      <c r="I81" s="58">
        <v>53.253199999999993</v>
      </c>
      <c r="J81" s="58">
        <v>71.06</v>
      </c>
      <c r="K81" s="58">
        <v>14.629999999999997</v>
      </c>
      <c r="L81" s="58">
        <v>0</v>
      </c>
      <c r="M81" s="58">
        <v>180</v>
      </c>
      <c r="N81" s="58">
        <v>0</v>
      </c>
      <c r="O81" s="58">
        <v>-3.6041666666666661</v>
      </c>
      <c r="P81" s="153">
        <v>-7.1375000000000002</v>
      </c>
      <c r="Q81" s="60">
        <v>0</v>
      </c>
      <c r="S81" s="62">
        <v>41714</v>
      </c>
      <c r="T81" s="57">
        <v>9.1411509077263098</v>
      </c>
      <c r="U81" s="57">
        <v>15.910132287695099</v>
      </c>
      <c r="V81" s="57">
        <v>3.0572411062629796</v>
      </c>
      <c r="W81" s="57">
        <v>0</v>
      </c>
      <c r="X81" s="57">
        <v>29.554425302219997</v>
      </c>
      <c r="Y81" s="57">
        <v>0</v>
      </c>
      <c r="Z81" s="57">
        <v>5.2903645833333339</v>
      </c>
      <c r="AA81" s="58">
        <v>55.6738</v>
      </c>
      <c r="AB81" s="58">
        <v>96.9</v>
      </c>
      <c r="AC81" s="58">
        <v>18.619999999999997</v>
      </c>
      <c r="AD81" s="58">
        <v>0</v>
      </c>
      <c r="AE81" s="58">
        <v>180</v>
      </c>
      <c r="AF81" s="58">
        <v>0</v>
      </c>
      <c r="AG81" s="69">
        <v>-3.6041666666666661</v>
      </c>
      <c r="AH81" s="167">
        <v>-7.1375000000000002</v>
      </c>
      <c r="AI81" s="167">
        <v>0</v>
      </c>
    </row>
    <row r="82" spans="1:35" x14ac:dyDescent="0.15">
      <c r="A82" s="62">
        <v>41715</v>
      </c>
      <c r="B82" s="57">
        <v>8.7102873166963644</v>
      </c>
      <c r="C82" s="57">
        <v>11.622832369218072</v>
      </c>
      <c r="D82" s="57">
        <v>2.3929360760154847</v>
      </c>
      <c r="E82" s="57">
        <v>0</v>
      </c>
      <c r="F82" s="57">
        <v>29.441455480710001</v>
      </c>
      <c r="G82" s="57">
        <v>0</v>
      </c>
      <c r="H82" s="57">
        <v>4.0990625000000005</v>
      </c>
      <c r="I82" s="58">
        <v>53.253199999999993</v>
      </c>
      <c r="J82" s="58">
        <v>71.06</v>
      </c>
      <c r="K82" s="58">
        <v>14.629999999999997</v>
      </c>
      <c r="L82" s="58">
        <v>0</v>
      </c>
      <c r="M82" s="58">
        <v>180</v>
      </c>
      <c r="N82" s="58">
        <v>0</v>
      </c>
      <c r="O82" s="58">
        <v>-0.98749999999999971</v>
      </c>
      <c r="P82" s="153">
        <v>-5.4375000000000009</v>
      </c>
      <c r="Q82" s="60">
        <v>0</v>
      </c>
      <c r="S82" s="62">
        <v>41715</v>
      </c>
      <c r="T82" s="57">
        <v>9.106209467455292</v>
      </c>
      <c r="U82" s="57">
        <v>15.849316867115551</v>
      </c>
      <c r="V82" s="57">
        <v>3.04555500583789</v>
      </c>
      <c r="W82" s="57">
        <v>0</v>
      </c>
      <c r="X82" s="57">
        <v>29.441455480710001</v>
      </c>
      <c r="Y82" s="57">
        <v>0</v>
      </c>
      <c r="Z82" s="57">
        <v>5.0614062500000001</v>
      </c>
      <c r="AA82" s="58">
        <v>55.6738</v>
      </c>
      <c r="AB82" s="58">
        <v>96.9</v>
      </c>
      <c r="AC82" s="58">
        <v>18.619999999999997</v>
      </c>
      <c r="AD82" s="58">
        <v>0</v>
      </c>
      <c r="AE82" s="58">
        <v>180</v>
      </c>
      <c r="AF82" s="58">
        <v>0</v>
      </c>
      <c r="AG82" s="69">
        <v>-0.98749999999999971</v>
      </c>
      <c r="AH82" s="167">
        <v>-5.4375000000000009</v>
      </c>
      <c r="AI82" s="167">
        <v>0</v>
      </c>
    </row>
    <row r="83" spans="1:35" x14ac:dyDescent="0.15">
      <c r="A83" s="62">
        <v>41716</v>
      </c>
      <c r="B83" s="57">
        <v>13.304108235766238</v>
      </c>
      <c r="C83" s="57">
        <v>16.70845618306592</v>
      </c>
      <c r="D83" s="57">
        <v>2.5799822047381196</v>
      </c>
      <c r="E83" s="57">
        <v>0</v>
      </c>
      <c r="F83" s="57">
        <v>29.097543662460001</v>
      </c>
      <c r="G83" s="57">
        <v>0</v>
      </c>
      <c r="H83" s="57">
        <v>4.0287500000000005</v>
      </c>
      <c r="I83" s="58">
        <v>82.300399999999996</v>
      </c>
      <c r="J83" s="58">
        <v>103.36</v>
      </c>
      <c r="K83" s="58">
        <v>15.959999999999997</v>
      </c>
      <c r="L83" s="58">
        <v>0</v>
      </c>
      <c r="M83" s="58">
        <v>180</v>
      </c>
      <c r="N83" s="58">
        <v>0</v>
      </c>
      <c r="O83" s="58">
        <v>-5.0000000000000024E-2</v>
      </c>
      <c r="P83" s="153">
        <v>-6.2</v>
      </c>
      <c r="Q83" s="60">
        <v>0</v>
      </c>
      <c r="S83" s="62">
        <v>41716</v>
      </c>
      <c r="T83" s="57">
        <v>13.695405536818187</v>
      </c>
      <c r="U83" s="57">
        <v>20.885570228832396</v>
      </c>
      <c r="V83" s="57">
        <v>3.2249777559226498</v>
      </c>
      <c r="W83" s="57">
        <v>0</v>
      </c>
      <c r="X83" s="57">
        <v>29.097543662460001</v>
      </c>
      <c r="Y83" s="57">
        <v>0</v>
      </c>
      <c r="Z83" s="57">
        <v>4.9793750000000001</v>
      </c>
      <c r="AA83" s="58">
        <v>84.721000000000004</v>
      </c>
      <c r="AB83" s="58">
        <v>129.19999999999999</v>
      </c>
      <c r="AC83" s="58">
        <v>19.95</v>
      </c>
      <c r="AD83" s="58">
        <v>0</v>
      </c>
      <c r="AE83" s="58">
        <v>180</v>
      </c>
      <c r="AF83" s="58">
        <v>0</v>
      </c>
      <c r="AG83" s="69">
        <v>-5.0000000000000024E-2</v>
      </c>
      <c r="AH83" s="167">
        <v>-6.2</v>
      </c>
      <c r="AI83" s="167">
        <v>0</v>
      </c>
    </row>
    <row r="84" spans="1:35" x14ac:dyDescent="0.15">
      <c r="A84" s="62">
        <v>41717</v>
      </c>
      <c r="B84" s="57">
        <v>5.5924037001231861</v>
      </c>
      <c r="C84" s="57">
        <v>11.322248599827166</v>
      </c>
      <c r="D84" s="57">
        <v>3.3906199015525198</v>
      </c>
      <c r="E84" s="57">
        <v>0</v>
      </c>
      <c r="F84" s="57">
        <v>0</v>
      </c>
      <c r="G84" s="57">
        <v>0</v>
      </c>
      <c r="H84" s="57">
        <v>0</v>
      </c>
      <c r="I84" s="58">
        <v>35.098699999999994</v>
      </c>
      <c r="J84" s="58">
        <v>71.06</v>
      </c>
      <c r="K84" s="58">
        <v>21.279999999999998</v>
      </c>
      <c r="L84" s="58">
        <v>0</v>
      </c>
      <c r="M84" s="58">
        <v>0</v>
      </c>
      <c r="N84" s="58">
        <v>0</v>
      </c>
      <c r="O84" s="58">
        <v>0.91250000000000009</v>
      </c>
      <c r="P84" s="153">
        <v>0.21250000000000002</v>
      </c>
      <c r="Q84" s="60">
        <v>0</v>
      </c>
      <c r="S84" s="62">
        <v>41717</v>
      </c>
      <c r="T84" s="57">
        <v>3.0854641104127931</v>
      </c>
      <c r="U84" s="57">
        <v>19.556611217883287</v>
      </c>
      <c r="V84" s="57">
        <v>2.9667924138584545</v>
      </c>
      <c r="W84" s="57">
        <v>0</v>
      </c>
      <c r="X84" s="57">
        <v>0</v>
      </c>
      <c r="Y84" s="57">
        <v>0</v>
      </c>
      <c r="Z84" s="57">
        <v>0</v>
      </c>
      <c r="AA84" s="58">
        <v>19.364799999999999</v>
      </c>
      <c r="AB84" s="58">
        <v>122.74000000000001</v>
      </c>
      <c r="AC84" s="58">
        <v>18.619999999999997</v>
      </c>
      <c r="AD84" s="58">
        <v>0</v>
      </c>
      <c r="AE84" s="58">
        <v>0</v>
      </c>
      <c r="AF84" s="58">
        <v>0</v>
      </c>
      <c r="AG84" s="69">
        <v>0.91250000000000009</v>
      </c>
      <c r="AH84" s="167">
        <v>0.21250000000000002</v>
      </c>
      <c r="AI84" s="167">
        <v>0</v>
      </c>
    </row>
    <row r="85" spans="1:35" x14ac:dyDescent="0.15">
      <c r="A85" s="62">
        <v>41718</v>
      </c>
      <c r="B85" s="57">
        <v>8.3407309927774822</v>
      </c>
      <c r="C85" s="57">
        <v>11.129703836516267</v>
      </c>
      <c r="D85" s="57">
        <v>2.2914096134004072</v>
      </c>
      <c r="E85" s="57">
        <v>0</v>
      </c>
      <c r="F85" s="57">
        <v>28.192326070544997</v>
      </c>
      <c r="G85" s="57">
        <v>0</v>
      </c>
      <c r="H85" s="57">
        <v>4.0646875000000007</v>
      </c>
      <c r="I85" s="58">
        <v>53.253199999999993</v>
      </c>
      <c r="J85" s="58">
        <v>71.06</v>
      </c>
      <c r="K85" s="58">
        <v>14.629999999999997</v>
      </c>
      <c r="L85" s="58">
        <v>0</v>
      </c>
      <c r="M85" s="58">
        <v>180</v>
      </c>
      <c r="N85" s="58">
        <v>0</v>
      </c>
      <c r="O85" s="58">
        <v>-0.52916666666666667</v>
      </c>
      <c r="P85" s="153">
        <v>-0.18749999999999997</v>
      </c>
      <c r="Q85" s="60">
        <v>0</v>
      </c>
      <c r="S85" s="62">
        <v>41718</v>
      </c>
      <c r="T85" s="57">
        <v>8.7198551288128243</v>
      </c>
      <c r="U85" s="57">
        <v>15.176868867976726</v>
      </c>
      <c r="V85" s="57">
        <v>2.9163395079641545</v>
      </c>
      <c r="W85" s="57">
        <v>0</v>
      </c>
      <c r="X85" s="57">
        <v>28.192326070544997</v>
      </c>
      <c r="Y85" s="57">
        <v>0</v>
      </c>
      <c r="Z85" s="57">
        <v>5.0213020833333335</v>
      </c>
      <c r="AA85" s="58">
        <v>55.6738</v>
      </c>
      <c r="AB85" s="58">
        <v>96.9</v>
      </c>
      <c r="AC85" s="58">
        <v>18.619999999999997</v>
      </c>
      <c r="AD85" s="58">
        <v>0</v>
      </c>
      <c r="AE85" s="58">
        <v>180</v>
      </c>
      <c r="AF85" s="58">
        <v>0</v>
      </c>
      <c r="AG85" s="69">
        <v>-0.52916666666666667</v>
      </c>
      <c r="AH85" s="167">
        <v>-0.18749999999999997</v>
      </c>
      <c r="AI85" s="167">
        <v>0</v>
      </c>
    </row>
    <row r="86" spans="1:35" x14ac:dyDescent="0.15">
      <c r="A86" s="62">
        <v>41719</v>
      </c>
      <c r="B86" s="57">
        <v>12.789393295711022</v>
      </c>
      <c r="C86" s="57">
        <v>16.062032396497361</v>
      </c>
      <c r="D86" s="57">
        <v>2.4801667671062102</v>
      </c>
      <c r="E86" s="57">
        <v>0</v>
      </c>
      <c r="F86" s="57">
        <v>27.971805644054999</v>
      </c>
      <c r="G86" s="57">
        <v>0</v>
      </c>
      <c r="H86" s="57">
        <v>4.2103125000000006</v>
      </c>
      <c r="I86" s="58">
        <v>82.300399999999996</v>
      </c>
      <c r="J86" s="58">
        <v>103.36</v>
      </c>
      <c r="K86" s="58">
        <v>15.959999999999997</v>
      </c>
      <c r="L86" s="58">
        <v>0</v>
      </c>
      <c r="M86" s="58">
        <v>180</v>
      </c>
      <c r="N86" s="58">
        <v>0</v>
      </c>
      <c r="O86" s="58">
        <v>-2.4708333333333328</v>
      </c>
      <c r="P86" s="153">
        <v>-5.8250000000000002</v>
      </c>
      <c r="Q86" s="60">
        <v>0</v>
      </c>
      <c r="S86" s="62">
        <v>41719</v>
      </c>
      <c r="T86" s="57">
        <v>13.165551922055467</v>
      </c>
      <c r="U86" s="57">
        <v>20.077540495621701</v>
      </c>
      <c r="V86" s="57">
        <v>3.1002084588827623</v>
      </c>
      <c r="W86" s="57">
        <v>0</v>
      </c>
      <c r="X86" s="57">
        <v>27.971805644054999</v>
      </c>
      <c r="Y86" s="57">
        <v>0</v>
      </c>
      <c r="Z86" s="57">
        <v>5.1911979166666669</v>
      </c>
      <c r="AA86" s="58">
        <v>84.721000000000004</v>
      </c>
      <c r="AB86" s="58">
        <v>129.19999999999999</v>
      </c>
      <c r="AC86" s="58">
        <v>19.95</v>
      </c>
      <c r="AD86" s="58">
        <v>0</v>
      </c>
      <c r="AE86" s="58">
        <v>180</v>
      </c>
      <c r="AF86" s="58">
        <v>0</v>
      </c>
      <c r="AG86" s="69">
        <v>-2.4708333333333328</v>
      </c>
      <c r="AH86" s="167">
        <v>-5.8250000000000002</v>
      </c>
      <c r="AI86" s="167">
        <v>0</v>
      </c>
    </row>
    <row r="87" spans="1:35" x14ac:dyDescent="0.15">
      <c r="A87" s="62">
        <v>41720</v>
      </c>
      <c r="B87" s="57">
        <v>12.489082204561013</v>
      </c>
      <c r="C87" s="57">
        <v>16.16017487103656</v>
      </c>
      <c r="D87" s="57">
        <v>2.9112079730911451</v>
      </c>
      <c r="E87" s="57">
        <v>0</v>
      </c>
      <c r="F87" s="57">
        <v>28.142719396155002</v>
      </c>
      <c r="G87" s="57">
        <v>0</v>
      </c>
      <c r="H87" s="57">
        <v>4.2040625</v>
      </c>
      <c r="I87" s="58">
        <v>79.879800000000003</v>
      </c>
      <c r="J87" s="58">
        <v>103.36</v>
      </c>
      <c r="K87" s="58">
        <v>18.619999999999997</v>
      </c>
      <c r="L87" s="58">
        <v>0</v>
      </c>
      <c r="M87" s="58">
        <v>180</v>
      </c>
      <c r="N87" s="58">
        <v>0</v>
      </c>
      <c r="O87" s="58">
        <v>-2.3875000000000006</v>
      </c>
      <c r="P87" s="153">
        <v>-7.1000000000000005</v>
      </c>
      <c r="Q87" s="60">
        <v>0</v>
      </c>
      <c r="S87" s="62">
        <v>41720</v>
      </c>
      <c r="T87" s="57">
        <v>12.867539241062861</v>
      </c>
      <c r="U87" s="57">
        <v>20.2002185887957</v>
      </c>
      <c r="V87" s="57">
        <v>3.535038253039247</v>
      </c>
      <c r="W87" s="57">
        <v>0</v>
      </c>
      <c r="X87" s="57">
        <v>28.142719396155002</v>
      </c>
      <c r="Y87" s="57">
        <v>0</v>
      </c>
      <c r="Z87" s="57">
        <v>5.1839062499999997</v>
      </c>
      <c r="AA87" s="58">
        <v>82.300399999999996</v>
      </c>
      <c r="AB87" s="58">
        <v>129.19999999999999</v>
      </c>
      <c r="AC87" s="58">
        <v>22.609999999999996</v>
      </c>
      <c r="AD87" s="58">
        <v>0</v>
      </c>
      <c r="AE87" s="58">
        <v>180</v>
      </c>
      <c r="AF87" s="58">
        <v>0</v>
      </c>
      <c r="AG87" s="69">
        <v>-2.3875000000000006</v>
      </c>
      <c r="AH87" s="167">
        <v>-7.1000000000000005</v>
      </c>
      <c r="AI87" s="167">
        <v>0</v>
      </c>
    </row>
    <row r="88" spans="1:35" x14ac:dyDescent="0.15">
      <c r="A88" s="62">
        <v>41721</v>
      </c>
      <c r="B88" s="57">
        <v>4.5753551555125593</v>
      </c>
      <c r="C88" s="57">
        <v>6.1052619814531797</v>
      </c>
      <c r="D88" s="57">
        <v>1.25696570206389</v>
      </c>
      <c r="E88" s="57">
        <v>0</v>
      </c>
      <c r="F88" s="57">
        <v>28.352609820989997</v>
      </c>
      <c r="G88" s="57">
        <v>0</v>
      </c>
      <c r="H88" s="57">
        <v>4.0131250000000005</v>
      </c>
      <c r="I88" s="58">
        <v>29.0472</v>
      </c>
      <c r="J88" s="58">
        <v>38.760000000000005</v>
      </c>
      <c r="K88" s="58">
        <v>7.9799999999999986</v>
      </c>
      <c r="L88" s="58">
        <v>0</v>
      </c>
      <c r="M88" s="58">
        <v>180</v>
      </c>
      <c r="N88" s="58">
        <v>0</v>
      </c>
      <c r="O88" s="58">
        <v>0.15833333333333344</v>
      </c>
      <c r="P88" s="153">
        <v>-1.7749999999999999</v>
      </c>
      <c r="Q88" s="60">
        <v>0</v>
      </c>
      <c r="S88" s="62">
        <v>41721</v>
      </c>
      <c r="T88" s="57">
        <v>5.9098337425370557</v>
      </c>
      <c r="U88" s="57">
        <v>10.175436635755297</v>
      </c>
      <c r="V88" s="57">
        <v>0.83797713470925994</v>
      </c>
      <c r="W88" s="57">
        <v>0</v>
      </c>
      <c r="X88" s="57">
        <v>28.352609820989997</v>
      </c>
      <c r="Y88" s="57">
        <v>0</v>
      </c>
      <c r="Z88" s="57">
        <v>4.9611458333333331</v>
      </c>
      <c r="AA88" s="58">
        <v>37.519300000000001</v>
      </c>
      <c r="AB88" s="58">
        <v>64.599999999999994</v>
      </c>
      <c r="AC88" s="58">
        <v>5.3199999999999994</v>
      </c>
      <c r="AD88" s="58">
        <v>0</v>
      </c>
      <c r="AE88" s="58">
        <v>180</v>
      </c>
      <c r="AF88" s="58">
        <v>0</v>
      </c>
      <c r="AG88" s="69">
        <v>0.15833333333333344</v>
      </c>
      <c r="AH88" s="167">
        <v>-1.7749999999999999</v>
      </c>
      <c r="AI88" s="167">
        <v>0</v>
      </c>
    </row>
    <row r="89" spans="1:35" x14ac:dyDescent="0.15">
      <c r="A89" s="62">
        <v>41722</v>
      </c>
      <c r="B89" s="57">
        <v>8.3623136247433774</v>
      </c>
      <c r="C89" s="57">
        <v>11.158503266926015</v>
      </c>
      <c r="D89" s="57">
        <v>2.2973389078965321</v>
      </c>
      <c r="E89" s="57">
        <v>0</v>
      </c>
      <c r="F89" s="57">
        <v>28.265277062295002</v>
      </c>
      <c r="G89" s="57">
        <v>0</v>
      </c>
      <c r="H89" s="57">
        <v>4.1153124999999999</v>
      </c>
      <c r="I89" s="58">
        <v>53.253199999999993</v>
      </c>
      <c r="J89" s="58">
        <v>71.06</v>
      </c>
      <c r="K89" s="58">
        <v>14.629999999999997</v>
      </c>
      <c r="L89" s="58">
        <v>0</v>
      </c>
      <c r="M89" s="58">
        <v>180</v>
      </c>
      <c r="N89" s="58">
        <v>0</v>
      </c>
      <c r="O89" s="58">
        <v>-1.2041666666666668</v>
      </c>
      <c r="P89" s="153">
        <v>-0.35</v>
      </c>
      <c r="Q89" s="60">
        <v>0</v>
      </c>
      <c r="S89" s="62">
        <v>41722</v>
      </c>
      <c r="T89" s="57">
        <v>8.7424187895044412</v>
      </c>
      <c r="U89" s="57">
        <v>15.216140818535477</v>
      </c>
      <c r="V89" s="57">
        <v>2.9238858827774048</v>
      </c>
      <c r="W89" s="57">
        <v>0</v>
      </c>
      <c r="X89" s="57">
        <v>28.265277062295002</v>
      </c>
      <c r="Y89" s="57">
        <v>0</v>
      </c>
      <c r="Z89" s="57">
        <v>5.0803645833333331</v>
      </c>
      <c r="AA89" s="58">
        <v>55.6738</v>
      </c>
      <c r="AB89" s="58">
        <v>96.9</v>
      </c>
      <c r="AC89" s="58">
        <v>18.619999999999997</v>
      </c>
      <c r="AD89" s="58">
        <v>0</v>
      </c>
      <c r="AE89" s="58">
        <v>180</v>
      </c>
      <c r="AF89" s="58">
        <v>0</v>
      </c>
      <c r="AG89" s="69">
        <v>-1.2041666666666668</v>
      </c>
      <c r="AH89" s="167">
        <v>-0.35</v>
      </c>
      <c r="AI89" s="167">
        <v>0</v>
      </c>
    </row>
    <row r="90" spans="1:35" x14ac:dyDescent="0.15">
      <c r="A90" s="62">
        <v>41723</v>
      </c>
      <c r="B90" s="57">
        <v>12.892221923802037</v>
      </c>
      <c r="C90" s="57">
        <v>16.191173530677599</v>
      </c>
      <c r="D90" s="57">
        <v>2.5001076775310995</v>
      </c>
      <c r="E90" s="57">
        <v>0</v>
      </c>
      <c r="F90" s="57">
        <v>28.19670313005</v>
      </c>
      <c r="G90" s="57">
        <v>0</v>
      </c>
      <c r="H90" s="57">
        <v>4.1450000000000005</v>
      </c>
      <c r="I90" s="58">
        <v>82.300399999999996</v>
      </c>
      <c r="J90" s="58">
        <v>103.36</v>
      </c>
      <c r="K90" s="58">
        <v>15.959999999999997</v>
      </c>
      <c r="L90" s="58">
        <v>0</v>
      </c>
      <c r="M90" s="58">
        <v>180</v>
      </c>
      <c r="N90" s="58">
        <v>0</v>
      </c>
      <c r="O90" s="58">
        <v>-1.6000000000000003</v>
      </c>
      <c r="P90" s="153">
        <v>-7.1000000000000005</v>
      </c>
      <c r="Q90" s="60">
        <v>0</v>
      </c>
      <c r="S90" s="62">
        <v>41723</v>
      </c>
      <c r="T90" s="57">
        <v>13.271404921560924</v>
      </c>
      <c r="U90" s="57">
        <v>20.238966913346999</v>
      </c>
      <c r="V90" s="57">
        <v>3.1251345969138744</v>
      </c>
      <c r="W90" s="57">
        <v>0</v>
      </c>
      <c r="X90" s="57">
        <v>28.19670313005</v>
      </c>
      <c r="Y90" s="57">
        <v>0</v>
      </c>
      <c r="Z90" s="57">
        <v>5.1149999999999993</v>
      </c>
      <c r="AA90" s="58">
        <v>84.721000000000004</v>
      </c>
      <c r="AB90" s="58">
        <v>129.19999999999999</v>
      </c>
      <c r="AC90" s="58">
        <v>19.95</v>
      </c>
      <c r="AD90" s="58">
        <v>0</v>
      </c>
      <c r="AE90" s="58">
        <v>180</v>
      </c>
      <c r="AF90" s="58">
        <v>0</v>
      </c>
      <c r="AG90" s="69">
        <v>-1.6000000000000003</v>
      </c>
      <c r="AH90" s="167">
        <v>-7.1000000000000005</v>
      </c>
      <c r="AI90" s="167">
        <v>0</v>
      </c>
    </row>
    <row r="91" spans="1:35" x14ac:dyDescent="0.15">
      <c r="A91" s="62">
        <v>41724</v>
      </c>
      <c r="B91" s="57">
        <v>15.5020286715684</v>
      </c>
      <c r="C91" s="57">
        <v>21.190122279549406</v>
      </c>
      <c r="D91" s="57">
        <v>4.7781648277415307</v>
      </c>
      <c r="E91" s="57">
        <v>0</v>
      </c>
      <c r="F91" s="57">
        <v>28.116040176315</v>
      </c>
      <c r="G91" s="57">
        <v>0</v>
      </c>
      <c r="H91" s="57">
        <v>4.1553125</v>
      </c>
      <c r="I91" s="58">
        <v>99.244600000000005</v>
      </c>
      <c r="J91" s="58">
        <v>135.66</v>
      </c>
      <c r="K91" s="58">
        <v>30.589999999999993</v>
      </c>
      <c r="L91" s="58">
        <v>0</v>
      </c>
      <c r="M91" s="58">
        <v>180</v>
      </c>
      <c r="N91" s="58">
        <v>0</v>
      </c>
      <c r="O91" s="58">
        <v>-1.7374999999999998</v>
      </c>
      <c r="P91" s="153">
        <v>-5.3874999999999993</v>
      </c>
      <c r="Q91" s="60">
        <v>0</v>
      </c>
      <c r="S91" s="62">
        <v>41724</v>
      </c>
      <c r="T91" s="57">
        <v>17.39251997297918</v>
      </c>
      <c r="U91" s="57">
        <v>24.217282605199326</v>
      </c>
      <c r="V91" s="57">
        <v>4.7781648277415307</v>
      </c>
      <c r="W91" s="57">
        <v>0</v>
      </c>
      <c r="X91" s="57">
        <v>28.116040176315</v>
      </c>
      <c r="Y91" s="57">
        <v>0</v>
      </c>
      <c r="Z91" s="57">
        <v>5.1270312499999999</v>
      </c>
      <c r="AA91" s="58">
        <v>111.3476</v>
      </c>
      <c r="AB91" s="58">
        <v>155.04000000000002</v>
      </c>
      <c r="AC91" s="58">
        <v>30.589999999999993</v>
      </c>
      <c r="AD91" s="58">
        <v>0</v>
      </c>
      <c r="AE91" s="58">
        <v>180</v>
      </c>
      <c r="AF91" s="58">
        <v>0</v>
      </c>
      <c r="AG91" s="69">
        <v>-1.7374999999999998</v>
      </c>
      <c r="AH91" s="167">
        <v>-5.3874999999999993</v>
      </c>
      <c r="AI91" s="167">
        <v>0</v>
      </c>
    </row>
    <row r="92" spans="1:35" x14ac:dyDescent="0.15">
      <c r="A92" s="62">
        <v>41725</v>
      </c>
      <c r="B92" s="57">
        <v>8.2905359572910857</v>
      </c>
      <c r="C92" s="57">
        <v>11.062724589791875</v>
      </c>
      <c r="D92" s="57">
        <v>2.277619768486562</v>
      </c>
      <c r="E92" s="57">
        <v>0</v>
      </c>
      <c r="F92" s="57">
        <v>28.022662906875002</v>
      </c>
      <c r="G92" s="57">
        <v>0</v>
      </c>
      <c r="H92" s="57">
        <v>4.0703125</v>
      </c>
      <c r="I92" s="58">
        <v>53.253199999999993</v>
      </c>
      <c r="J92" s="58">
        <v>71.06</v>
      </c>
      <c r="K92" s="58">
        <v>14.629999999999997</v>
      </c>
      <c r="L92" s="58">
        <v>0</v>
      </c>
      <c r="M92" s="58">
        <v>180</v>
      </c>
      <c r="N92" s="58">
        <v>0</v>
      </c>
      <c r="O92" s="58">
        <v>-0.60416666666666685</v>
      </c>
      <c r="P92" s="153">
        <v>-3.8625000000000007</v>
      </c>
      <c r="Q92" s="60">
        <v>0</v>
      </c>
      <c r="S92" s="62">
        <v>41725</v>
      </c>
      <c r="T92" s="57">
        <v>8.6673785008043183</v>
      </c>
      <c r="U92" s="57">
        <v>15.085533531534377</v>
      </c>
      <c r="V92" s="57">
        <v>2.8987887962556247</v>
      </c>
      <c r="W92" s="57">
        <v>0</v>
      </c>
      <c r="X92" s="57">
        <v>28.022662906875002</v>
      </c>
      <c r="Y92" s="57">
        <v>0</v>
      </c>
      <c r="Z92" s="57">
        <v>5.0278645833333337</v>
      </c>
      <c r="AA92" s="58">
        <v>55.6738</v>
      </c>
      <c r="AB92" s="58">
        <v>96.9</v>
      </c>
      <c r="AC92" s="58">
        <v>18.619999999999997</v>
      </c>
      <c r="AD92" s="58">
        <v>0</v>
      </c>
      <c r="AE92" s="58">
        <v>180</v>
      </c>
      <c r="AF92" s="58">
        <v>0</v>
      </c>
      <c r="AG92" s="69">
        <v>-0.60416666666666685</v>
      </c>
      <c r="AH92" s="167">
        <v>-3.8625000000000007</v>
      </c>
      <c r="AI92" s="167">
        <v>0</v>
      </c>
    </row>
    <row r="93" spans="1:35" x14ac:dyDescent="0.15">
      <c r="A93" s="62">
        <v>41726</v>
      </c>
      <c r="B93" s="57">
        <v>4.5190160772639238</v>
      </c>
      <c r="C93" s="57">
        <v>6.03008424752643</v>
      </c>
      <c r="D93" s="57">
        <v>1.2414879333142648</v>
      </c>
      <c r="E93" s="57">
        <v>0</v>
      </c>
      <c r="F93" s="57">
        <v>28.003487217615</v>
      </c>
      <c r="G93" s="57">
        <v>0</v>
      </c>
      <c r="H93" s="57">
        <v>3.9793750000000001</v>
      </c>
      <c r="I93" s="58">
        <v>29.0472</v>
      </c>
      <c r="J93" s="58">
        <v>38.760000000000005</v>
      </c>
      <c r="K93" s="58">
        <v>7.9799999999999986</v>
      </c>
      <c r="L93" s="58">
        <v>0</v>
      </c>
      <c r="M93" s="58">
        <v>180</v>
      </c>
      <c r="N93" s="58">
        <v>0</v>
      </c>
      <c r="O93" s="58">
        <v>0.60833333333333328</v>
      </c>
      <c r="P93" s="153">
        <v>-0.93749999999999989</v>
      </c>
      <c r="Q93" s="60">
        <v>0</v>
      </c>
      <c r="S93" s="62">
        <v>41726</v>
      </c>
      <c r="T93" s="57">
        <v>5.8370624331325693</v>
      </c>
      <c r="U93" s="57">
        <v>10.050140412544049</v>
      </c>
      <c r="V93" s="57">
        <v>0.82765862220950992</v>
      </c>
      <c r="W93" s="57">
        <v>0</v>
      </c>
      <c r="X93" s="57">
        <v>28.003487217615</v>
      </c>
      <c r="Y93" s="57">
        <v>0</v>
      </c>
      <c r="Z93" s="57">
        <v>4.9217708333333334</v>
      </c>
      <c r="AA93" s="58">
        <v>37.519300000000001</v>
      </c>
      <c r="AB93" s="58">
        <v>64.599999999999994</v>
      </c>
      <c r="AC93" s="58">
        <v>5.3199999999999994</v>
      </c>
      <c r="AD93" s="58">
        <v>0</v>
      </c>
      <c r="AE93" s="58">
        <v>180</v>
      </c>
      <c r="AF93" s="58">
        <v>0</v>
      </c>
      <c r="AG93" s="69">
        <v>0.60833333333333328</v>
      </c>
      <c r="AH93" s="167">
        <v>-0.93749999999999989</v>
      </c>
      <c r="AI93" s="167">
        <v>0</v>
      </c>
    </row>
    <row r="94" spans="1:35" x14ac:dyDescent="0.15">
      <c r="A94" s="62">
        <v>41727</v>
      </c>
      <c r="B94" s="57">
        <v>8.2751197916011616</v>
      </c>
      <c r="C94" s="57">
        <v>11.042153568070626</v>
      </c>
      <c r="D94" s="57">
        <v>2.2733845581321872</v>
      </c>
      <c r="E94" s="57">
        <v>0</v>
      </c>
      <c r="F94" s="57">
        <v>27.970555055625002</v>
      </c>
      <c r="G94" s="57">
        <v>0</v>
      </c>
      <c r="H94" s="57">
        <v>4.0721875000000001</v>
      </c>
      <c r="I94" s="58">
        <v>53.253199999999993</v>
      </c>
      <c r="J94" s="58">
        <v>71.06</v>
      </c>
      <c r="K94" s="58">
        <v>14.629999999999997</v>
      </c>
      <c r="L94" s="58">
        <v>0</v>
      </c>
      <c r="M94" s="58">
        <v>180</v>
      </c>
      <c r="N94" s="58">
        <v>0</v>
      </c>
      <c r="O94" s="58">
        <v>-0.62916666666666654</v>
      </c>
      <c r="P94" s="153">
        <v>-3.9874999999999998</v>
      </c>
      <c r="Q94" s="60">
        <v>0</v>
      </c>
      <c r="S94" s="62">
        <v>41727</v>
      </c>
      <c r="T94" s="57">
        <v>8.6512616003103044</v>
      </c>
      <c r="U94" s="57">
        <v>15.057482138278125</v>
      </c>
      <c r="V94" s="57">
        <v>2.8933985285318746</v>
      </c>
      <c r="W94" s="57">
        <v>0</v>
      </c>
      <c r="X94" s="57">
        <v>27.970555055625002</v>
      </c>
      <c r="Y94" s="57">
        <v>0</v>
      </c>
      <c r="Z94" s="57">
        <v>5.0300520833333326</v>
      </c>
      <c r="AA94" s="58">
        <v>55.6738</v>
      </c>
      <c r="AB94" s="58">
        <v>96.9</v>
      </c>
      <c r="AC94" s="58">
        <v>18.619999999999997</v>
      </c>
      <c r="AD94" s="58">
        <v>0</v>
      </c>
      <c r="AE94" s="58">
        <v>180</v>
      </c>
      <c r="AF94" s="58">
        <v>0</v>
      </c>
      <c r="AG94" s="69">
        <v>-0.62916666666666654</v>
      </c>
      <c r="AH94" s="167">
        <v>-3.9874999999999998</v>
      </c>
      <c r="AI94" s="167">
        <v>0</v>
      </c>
    </row>
    <row r="95" spans="1:35" x14ac:dyDescent="0.15">
      <c r="A95" s="62">
        <v>41728</v>
      </c>
      <c r="B95" s="57">
        <v>8.2979357168222503</v>
      </c>
      <c r="C95" s="57">
        <v>11.072598680218077</v>
      </c>
      <c r="D95" s="57">
        <v>2.2796526694566621</v>
      </c>
      <c r="E95" s="57">
        <v>0</v>
      </c>
      <c r="F95" s="57">
        <v>28.047674675474997</v>
      </c>
      <c r="G95" s="57">
        <v>0</v>
      </c>
      <c r="H95" s="57">
        <v>4.1443750000000001</v>
      </c>
      <c r="I95" s="58">
        <v>53.253199999999993</v>
      </c>
      <c r="J95" s="58">
        <v>71.06</v>
      </c>
      <c r="K95" s="58">
        <v>14.629999999999997</v>
      </c>
      <c r="L95" s="58">
        <v>0</v>
      </c>
      <c r="M95" s="58">
        <v>180</v>
      </c>
      <c r="N95" s="58">
        <v>0</v>
      </c>
      <c r="O95" s="58">
        <v>-1.5916666666666666</v>
      </c>
      <c r="P95" s="153">
        <v>-1.825</v>
      </c>
      <c r="Q95" s="60">
        <v>0</v>
      </c>
      <c r="S95" s="62">
        <v>41728</v>
      </c>
      <c r="T95" s="57">
        <v>8.675114613041444</v>
      </c>
      <c r="U95" s="57">
        <v>15.098998200297377</v>
      </c>
      <c r="V95" s="57">
        <v>2.9013761247630248</v>
      </c>
      <c r="W95" s="57">
        <v>0</v>
      </c>
      <c r="X95" s="57">
        <v>28.047674675474997</v>
      </c>
      <c r="Y95" s="57">
        <v>0</v>
      </c>
      <c r="Z95" s="57">
        <v>5.1142708333333333</v>
      </c>
      <c r="AA95" s="58">
        <v>55.6738</v>
      </c>
      <c r="AB95" s="58">
        <v>96.9</v>
      </c>
      <c r="AC95" s="58">
        <v>18.619999999999997</v>
      </c>
      <c r="AD95" s="58">
        <v>0</v>
      </c>
      <c r="AE95" s="58">
        <v>180</v>
      </c>
      <c r="AF95" s="58">
        <v>0</v>
      </c>
      <c r="AG95" s="69">
        <v>-1.5916666666666666</v>
      </c>
      <c r="AH95" s="167">
        <v>-1.825</v>
      </c>
      <c r="AI95" s="167">
        <v>0</v>
      </c>
    </row>
    <row r="96" spans="1:35" x14ac:dyDescent="0.15">
      <c r="A96" s="62">
        <v>41729</v>
      </c>
      <c r="B96" s="57">
        <v>8.3136602058259736</v>
      </c>
      <c r="C96" s="57">
        <v>11.093581122373751</v>
      </c>
      <c r="D96" s="57">
        <v>2.2839725840181244</v>
      </c>
      <c r="E96" s="57">
        <v>0</v>
      </c>
      <c r="F96" s="57">
        <v>28.100824683750002</v>
      </c>
      <c r="G96" s="57">
        <v>0</v>
      </c>
      <c r="H96" s="57">
        <v>4.1831250000000004</v>
      </c>
      <c r="I96" s="58">
        <v>53.253199999999993</v>
      </c>
      <c r="J96" s="58">
        <v>71.06</v>
      </c>
      <c r="K96" s="58">
        <v>14.629999999999997</v>
      </c>
      <c r="L96" s="58">
        <v>0</v>
      </c>
      <c r="M96" s="58">
        <v>180</v>
      </c>
      <c r="N96" s="58">
        <v>0</v>
      </c>
      <c r="O96" s="58">
        <v>-2.1083333333333329</v>
      </c>
      <c r="P96" s="153">
        <v>-6.7874999999999996</v>
      </c>
      <c r="Q96" s="60">
        <v>0</v>
      </c>
      <c r="S96" s="62">
        <v>41729</v>
      </c>
      <c r="T96" s="57">
        <v>8.6915538515453381</v>
      </c>
      <c r="U96" s="57">
        <v>15.127610621418752</v>
      </c>
      <c r="V96" s="57">
        <v>2.9068741978412502</v>
      </c>
      <c r="W96" s="57">
        <v>0</v>
      </c>
      <c r="X96" s="57">
        <v>28.100824683750002</v>
      </c>
      <c r="Y96" s="57">
        <v>0</v>
      </c>
      <c r="Z96" s="57">
        <v>5.1594791666666664</v>
      </c>
      <c r="AA96" s="58">
        <v>55.6738</v>
      </c>
      <c r="AB96" s="58">
        <v>96.9</v>
      </c>
      <c r="AC96" s="58">
        <v>18.619999999999997</v>
      </c>
      <c r="AD96" s="58">
        <v>0</v>
      </c>
      <c r="AE96" s="58">
        <v>180</v>
      </c>
      <c r="AF96" s="58">
        <v>0</v>
      </c>
      <c r="AG96" s="69">
        <v>-2.1083333333333329</v>
      </c>
      <c r="AH96" s="167">
        <v>-6.7874999999999996</v>
      </c>
      <c r="AI96" s="167">
        <v>0</v>
      </c>
    </row>
    <row r="97" spans="1:35" x14ac:dyDescent="0.15">
      <c r="A97" s="62">
        <v>41730</v>
      </c>
      <c r="B97" s="57">
        <v>12.840092860256361</v>
      </c>
      <c r="C97" s="57">
        <v>16.125705319003281</v>
      </c>
      <c r="D97" s="57">
        <v>2.4899986154343292</v>
      </c>
      <c r="E97" s="57">
        <v>0</v>
      </c>
      <c r="F97" s="57">
        <v>28.082691151515</v>
      </c>
      <c r="G97" s="57">
        <v>0</v>
      </c>
      <c r="H97" s="57">
        <v>4.0078125</v>
      </c>
      <c r="I97" s="58">
        <v>82.300399999999996</v>
      </c>
      <c r="J97" s="58">
        <v>103.36</v>
      </c>
      <c r="K97" s="58">
        <v>15.959999999999997</v>
      </c>
      <c r="L97" s="58">
        <v>0</v>
      </c>
      <c r="M97" s="58">
        <v>180</v>
      </c>
      <c r="N97" s="58">
        <v>0</v>
      </c>
      <c r="O97" s="58">
        <v>0.22916666666666649</v>
      </c>
      <c r="P97" s="153">
        <v>-4.9375</v>
      </c>
      <c r="Q97" s="60">
        <v>0</v>
      </c>
      <c r="S97" s="62">
        <v>41730</v>
      </c>
      <c r="T97" s="57">
        <v>13.217742650263901</v>
      </c>
      <c r="U97" s="57">
        <v>20.157131648754099</v>
      </c>
      <c r="V97" s="57">
        <v>3.112498269292912</v>
      </c>
      <c r="W97" s="57">
        <v>0</v>
      </c>
      <c r="X97" s="57">
        <v>28.082691151515</v>
      </c>
      <c r="Y97" s="57">
        <v>0</v>
      </c>
      <c r="Z97" s="57">
        <v>4.9549479166666668</v>
      </c>
      <c r="AA97" s="58">
        <v>84.721000000000004</v>
      </c>
      <c r="AB97" s="58">
        <v>129.19999999999999</v>
      </c>
      <c r="AC97" s="58">
        <v>19.95</v>
      </c>
      <c r="AD97" s="58">
        <v>0</v>
      </c>
      <c r="AE97" s="58">
        <v>180</v>
      </c>
      <c r="AF97" s="58">
        <v>0</v>
      </c>
      <c r="AG97" s="69">
        <v>0.22916666666666649</v>
      </c>
      <c r="AH97" s="167">
        <v>-4.9375</v>
      </c>
      <c r="AI97" s="167">
        <v>0</v>
      </c>
    </row>
    <row r="98" spans="1:35" x14ac:dyDescent="0.15">
      <c r="A98" s="62">
        <v>41731</v>
      </c>
      <c r="B98" s="57">
        <v>5.4503983906052476</v>
      </c>
      <c r="C98" s="57">
        <v>11.034748000250977</v>
      </c>
      <c r="D98" s="57">
        <v>3.3045234653158002</v>
      </c>
      <c r="E98" s="57">
        <v>0</v>
      </c>
      <c r="F98" s="57">
        <v>0</v>
      </c>
      <c r="G98" s="57">
        <v>0</v>
      </c>
      <c r="H98" s="57">
        <v>0</v>
      </c>
      <c r="I98" s="58">
        <v>35.098699999999994</v>
      </c>
      <c r="J98" s="58">
        <v>71.06</v>
      </c>
      <c r="K98" s="58">
        <v>21.279999999999998</v>
      </c>
      <c r="L98" s="58">
        <v>0</v>
      </c>
      <c r="M98" s="58">
        <v>0</v>
      </c>
      <c r="N98" s="58">
        <v>0</v>
      </c>
      <c r="O98" s="58">
        <v>3.0041666666666664</v>
      </c>
      <c r="P98" s="153">
        <v>-9.9999999999999978E-2</v>
      </c>
      <c r="Q98" s="60">
        <v>0</v>
      </c>
      <c r="S98" s="62">
        <v>41731</v>
      </c>
      <c r="T98" s="57">
        <v>3.0071163534373779</v>
      </c>
      <c r="U98" s="57">
        <v>19.060019273160776</v>
      </c>
      <c r="V98" s="57">
        <v>2.8914580321513244</v>
      </c>
      <c r="W98" s="57">
        <v>0</v>
      </c>
      <c r="X98" s="57">
        <v>0</v>
      </c>
      <c r="Y98" s="57">
        <v>0</v>
      </c>
      <c r="Z98" s="57">
        <v>0</v>
      </c>
      <c r="AA98" s="58">
        <v>19.364799999999999</v>
      </c>
      <c r="AB98" s="58">
        <v>122.74000000000001</v>
      </c>
      <c r="AC98" s="58">
        <v>18.619999999999997</v>
      </c>
      <c r="AD98" s="58">
        <v>0</v>
      </c>
      <c r="AE98" s="58">
        <v>0</v>
      </c>
      <c r="AF98" s="58">
        <v>0</v>
      </c>
      <c r="AG98" s="69">
        <v>3.0041666666666664</v>
      </c>
      <c r="AH98" s="167">
        <v>-9.9999999999999978E-2</v>
      </c>
      <c r="AI98" s="167">
        <v>0</v>
      </c>
    </row>
    <row r="99" spans="1:35" x14ac:dyDescent="0.15">
      <c r="A99" s="62">
        <v>41732</v>
      </c>
      <c r="B99" s="57">
        <v>8.2274530072879131</v>
      </c>
      <c r="C99" s="57">
        <v>10.97854796890852</v>
      </c>
      <c r="D99" s="57">
        <v>2.2602892877164598</v>
      </c>
      <c r="E99" s="57">
        <v>0</v>
      </c>
      <c r="F99" s="57">
        <v>27.809437579560004</v>
      </c>
      <c r="G99" s="57">
        <v>0</v>
      </c>
      <c r="H99" s="57">
        <v>3.7949999999999999</v>
      </c>
      <c r="I99" s="58">
        <v>53.253199999999993</v>
      </c>
      <c r="J99" s="58">
        <v>71.06</v>
      </c>
      <c r="K99" s="58">
        <v>14.629999999999997</v>
      </c>
      <c r="L99" s="58">
        <v>0</v>
      </c>
      <c r="M99" s="58">
        <v>180</v>
      </c>
      <c r="N99" s="58">
        <v>0</v>
      </c>
      <c r="O99" s="58">
        <v>3.0666666666666669</v>
      </c>
      <c r="P99" s="153">
        <v>-2.6124999999999998</v>
      </c>
      <c r="Q99" s="60">
        <v>0</v>
      </c>
      <c r="S99" s="62">
        <v>41732</v>
      </c>
      <c r="T99" s="57">
        <v>8.6014281439828206</v>
      </c>
      <c r="U99" s="57">
        <v>14.970747230329803</v>
      </c>
      <c r="V99" s="57">
        <v>2.8767318207300399</v>
      </c>
      <c r="W99" s="57">
        <v>0</v>
      </c>
      <c r="X99" s="57">
        <v>27.809437579560004</v>
      </c>
      <c r="Y99" s="57">
        <v>0</v>
      </c>
      <c r="Z99" s="57">
        <v>4.706666666666667</v>
      </c>
      <c r="AA99" s="58">
        <v>55.6738</v>
      </c>
      <c r="AB99" s="58">
        <v>96.9</v>
      </c>
      <c r="AC99" s="58">
        <v>18.619999999999997</v>
      </c>
      <c r="AD99" s="58">
        <v>0</v>
      </c>
      <c r="AE99" s="58">
        <v>180</v>
      </c>
      <c r="AF99" s="58">
        <v>0</v>
      </c>
      <c r="AG99" s="69">
        <v>3.0666666666666669</v>
      </c>
      <c r="AH99" s="167">
        <v>-2.6124999999999998</v>
      </c>
      <c r="AI99" s="167">
        <v>0</v>
      </c>
    </row>
    <row r="100" spans="1:35" x14ac:dyDescent="0.15">
      <c r="A100" s="62">
        <v>41733</v>
      </c>
      <c r="B100" s="57">
        <v>4.4532254879777575</v>
      </c>
      <c r="C100" s="57">
        <v>5.9422946071916716</v>
      </c>
      <c r="D100" s="57">
        <v>1.2234135955982848</v>
      </c>
      <c r="E100" s="57">
        <v>0</v>
      </c>
      <c r="F100" s="57">
        <v>27.595795389435001</v>
      </c>
      <c r="G100" s="57">
        <v>0</v>
      </c>
      <c r="H100" s="57">
        <v>3.765625</v>
      </c>
      <c r="I100" s="58">
        <v>29.0472</v>
      </c>
      <c r="J100" s="58">
        <v>38.760000000000005</v>
      </c>
      <c r="K100" s="58">
        <v>7.9799999999999986</v>
      </c>
      <c r="L100" s="58">
        <v>0</v>
      </c>
      <c r="M100" s="58">
        <v>180</v>
      </c>
      <c r="N100" s="58">
        <v>0</v>
      </c>
      <c r="O100" s="58">
        <v>3.4583333333333339</v>
      </c>
      <c r="P100" s="153">
        <v>2.5250000000000004</v>
      </c>
      <c r="Q100" s="60">
        <v>0</v>
      </c>
      <c r="S100" s="62">
        <v>41733</v>
      </c>
      <c r="T100" s="57">
        <v>5.7520829219712706</v>
      </c>
      <c r="U100" s="57">
        <v>9.9038243453194479</v>
      </c>
      <c r="V100" s="57">
        <v>0.81560906373219</v>
      </c>
      <c r="W100" s="57">
        <v>0</v>
      </c>
      <c r="X100" s="57">
        <v>27.595795389435001</v>
      </c>
      <c r="Y100" s="57">
        <v>0</v>
      </c>
      <c r="Z100" s="57">
        <v>4.6723958333333329</v>
      </c>
      <c r="AA100" s="58">
        <v>37.519300000000001</v>
      </c>
      <c r="AB100" s="58">
        <v>64.599999999999994</v>
      </c>
      <c r="AC100" s="58">
        <v>5.3199999999999994</v>
      </c>
      <c r="AD100" s="58">
        <v>0</v>
      </c>
      <c r="AE100" s="58">
        <v>180</v>
      </c>
      <c r="AF100" s="58">
        <v>0</v>
      </c>
      <c r="AG100" s="69">
        <v>3.4583333333333339</v>
      </c>
      <c r="AH100" s="167">
        <v>2.5250000000000004</v>
      </c>
      <c r="AI100" s="167">
        <v>0</v>
      </c>
    </row>
    <row r="101" spans="1:35" x14ac:dyDescent="0.15">
      <c r="A101" s="62">
        <v>41734</v>
      </c>
      <c r="B101" s="57">
        <v>12.13407874105342</v>
      </c>
      <c r="C101" s="57">
        <v>15.700820215815281</v>
      </c>
      <c r="D101" s="57">
        <v>2.828456582996135</v>
      </c>
      <c r="E101" s="57">
        <v>0</v>
      </c>
      <c r="F101" s="57">
        <v>27.342759663765001</v>
      </c>
      <c r="G101" s="57">
        <v>0</v>
      </c>
      <c r="H101" s="57">
        <v>3.80375</v>
      </c>
      <c r="I101" s="58">
        <v>79.879800000000003</v>
      </c>
      <c r="J101" s="58">
        <v>103.36</v>
      </c>
      <c r="K101" s="58">
        <v>18.619999999999997</v>
      </c>
      <c r="L101" s="58">
        <v>0</v>
      </c>
      <c r="M101" s="58">
        <v>180</v>
      </c>
      <c r="N101" s="58">
        <v>0</v>
      </c>
      <c r="O101" s="58">
        <v>2.9499999999999997</v>
      </c>
      <c r="P101" s="153">
        <v>-3.5250000000000004</v>
      </c>
      <c r="Q101" s="60">
        <v>0</v>
      </c>
      <c r="S101" s="62">
        <v>41734</v>
      </c>
      <c r="T101" s="57">
        <v>12.501778096842918</v>
      </c>
      <c r="U101" s="57">
        <v>19.626025269769102</v>
      </c>
      <c r="V101" s="57">
        <v>3.4345544222095925</v>
      </c>
      <c r="W101" s="57">
        <v>0</v>
      </c>
      <c r="X101" s="57">
        <v>27.342759663765001</v>
      </c>
      <c r="Y101" s="57">
        <v>0</v>
      </c>
      <c r="Z101" s="57">
        <v>4.7168749999999999</v>
      </c>
      <c r="AA101" s="58">
        <v>82.300399999999996</v>
      </c>
      <c r="AB101" s="58">
        <v>129.19999999999999</v>
      </c>
      <c r="AC101" s="58">
        <v>22.609999999999996</v>
      </c>
      <c r="AD101" s="58">
        <v>0</v>
      </c>
      <c r="AE101" s="58">
        <v>180</v>
      </c>
      <c r="AF101" s="58">
        <v>0</v>
      </c>
      <c r="AG101" s="69">
        <v>2.9499999999999997</v>
      </c>
      <c r="AH101" s="167">
        <v>-3.5250000000000004</v>
      </c>
      <c r="AI101" s="167">
        <v>0</v>
      </c>
    </row>
    <row r="102" spans="1:35" x14ac:dyDescent="0.15">
      <c r="A102" s="62">
        <v>41735</v>
      </c>
      <c r="B102" s="57">
        <v>4.3745525900532449</v>
      </c>
      <c r="C102" s="57">
        <v>5.8373150730694796</v>
      </c>
      <c r="D102" s="57">
        <v>1.2018001621025396</v>
      </c>
      <c r="E102" s="57">
        <v>0</v>
      </c>
      <c r="F102" s="57">
        <v>27.108274333139999</v>
      </c>
      <c r="G102" s="57">
        <v>0</v>
      </c>
      <c r="H102" s="57">
        <v>3.9828125000000005</v>
      </c>
      <c r="I102" s="58">
        <v>29.0472</v>
      </c>
      <c r="J102" s="58">
        <v>38.760000000000005</v>
      </c>
      <c r="K102" s="58">
        <v>7.9799999999999986</v>
      </c>
      <c r="L102" s="58">
        <v>0</v>
      </c>
      <c r="M102" s="58">
        <v>180</v>
      </c>
      <c r="N102" s="58">
        <v>0</v>
      </c>
      <c r="O102" s="58">
        <v>0.56249999999999989</v>
      </c>
      <c r="P102" s="153">
        <v>0.92499999999999993</v>
      </c>
      <c r="Q102" s="60">
        <v>0</v>
      </c>
      <c r="S102" s="62">
        <v>41735</v>
      </c>
      <c r="T102" s="57">
        <v>5.6504637621521088</v>
      </c>
      <c r="U102" s="57">
        <v>9.7288584551157982</v>
      </c>
      <c r="V102" s="57">
        <v>0.80120010806835984</v>
      </c>
      <c r="W102" s="57">
        <v>0</v>
      </c>
      <c r="X102" s="57">
        <v>27.108274333139999</v>
      </c>
      <c r="Y102" s="57">
        <v>0</v>
      </c>
      <c r="Z102" s="57">
        <v>4.92578125</v>
      </c>
      <c r="AA102" s="58">
        <v>37.519300000000001</v>
      </c>
      <c r="AB102" s="58">
        <v>64.599999999999994</v>
      </c>
      <c r="AC102" s="58">
        <v>5.3199999999999994</v>
      </c>
      <c r="AD102" s="58">
        <v>0</v>
      </c>
      <c r="AE102" s="58">
        <v>180</v>
      </c>
      <c r="AF102" s="58">
        <v>0</v>
      </c>
      <c r="AG102" s="69">
        <v>0.56249999999999989</v>
      </c>
      <c r="AH102" s="167">
        <v>0.92499999999999993</v>
      </c>
      <c r="AI102" s="167">
        <v>0</v>
      </c>
    </row>
    <row r="103" spans="1:35" x14ac:dyDescent="0.15">
      <c r="A103" s="62">
        <v>41736</v>
      </c>
      <c r="B103" s="57">
        <v>8.0027469761915651</v>
      </c>
      <c r="C103" s="57">
        <v>10.678704756299579</v>
      </c>
      <c r="D103" s="57">
        <v>2.1985568615910895</v>
      </c>
      <c r="E103" s="57">
        <v>0</v>
      </c>
      <c r="F103" s="57">
        <v>27.04991353974</v>
      </c>
      <c r="G103" s="57">
        <v>0</v>
      </c>
      <c r="H103" s="57">
        <v>4.1325000000000003</v>
      </c>
      <c r="I103" s="58">
        <v>53.253199999999993</v>
      </c>
      <c r="J103" s="58">
        <v>71.06</v>
      </c>
      <c r="K103" s="58">
        <v>14.629999999999997</v>
      </c>
      <c r="L103" s="58">
        <v>0</v>
      </c>
      <c r="M103" s="58">
        <v>180</v>
      </c>
      <c r="N103" s="58">
        <v>0</v>
      </c>
      <c r="O103" s="58">
        <v>-1.4333333333333336</v>
      </c>
      <c r="P103" s="153">
        <v>-1.2250000000000001</v>
      </c>
      <c r="Q103" s="60">
        <v>0</v>
      </c>
      <c r="S103" s="62">
        <v>41736</v>
      </c>
      <c r="T103" s="57">
        <v>8.3665082023820929</v>
      </c>
      <c r="U103" s="57">
        <v>14.561870122226699</v>
      </c>
      <c r="V103" s="57">
        <v>2.7981632783886594</v>
      </c>
      <c r="W103" s="57">
        <v>0</v>
      </c>
      <c r="X103" s="57">
        <v>27.04991353974</v>
      </c>
      <c r="Y103" s="57">
        <v>0</v>
      </c>
      <c r="Z103" s="57">
        <v>5.1004166666666659</v>
      </c>
      <c r="AA103" s="58">
        <v>55.6738</v>
      </c>
      <c r="AB103" s="58">
        <v>96.9</v>
      </c>
      <c r="AC103" s="58">
        <v>18.619999999999997</v>
      </c>
      <c r="AD103" s="58">
        <v>0</v>
      </c>
      <c r="AE103" s="58">
        <v>180</v>
      </c>
      <c r="AF103" s="58">
        <v>0</v>
      </c>
      <c r="AG103" s="69">
        <v>-1.4333333333333336</v>
      </c>
      <c r="AH103" s="167">
        <v>-1.2250000000000001</v>
      </c>
      <c r="AI103" s="167">
        <v>0</v>
      </c>
    </row>
    <row r="104" spans="1:35" x14ac:dyDescent="0.15">
      <c r="A104" s="62">
        <v>41737</v>
      </c>
      <c r="B104" s="57">
        <v>12.414578657822268</v>
      </c>
      <c r="C104" s="57">
        <v>15.591307576542881</v>
      </c>
      <c r="D104" s="57">
        <v>2.4074813169661797</v>
      </c>
      <c r="E104" s="57">
        <v>0</v>
      </c>
      <c r="F104" s="57">
        <v>27.152044928190005</v>
      </c>
      <c r="G104" s="57">
        <v>0</v>
      </c>
      <c r="H104" s="57">
        <v>4.0415625000000004</v>
      </c>
      <c r="I104" s="58">
        <v>82.300399999999996</v>
      </c>
      <c r="J104" s="58">
        <v>103.36</v>
      </c>
      <c r="K104" s="58">
        <v>15.959999999999997</v>
      </c>
      <c r="L104" s="58">
        <v>0</v>
      </c>
      <c r="M104" s="58">
        <v>180</v>
      </c>
      <c r="N104" s="58">
        <v>0</v>
      </c>
      <c r="O104" s="58">
        <v>-0.2208333333333333</v>
      </c>
      <c r="P104" s="153">
        <v>-3.7625000000000002</v>
      </c>
      <c r="Q104" s="60">
        <v>0</v>
      </c>
      <c r="S104" s="62">
        <v>41737</v>
      </c>
      <c r="T104" s="57">
        <v>12.779713324228808</v>
      </c>
      <c r="U104" s="57">
        <v>19.489134470678597</v>
      </c>
      <c r="V104" s="57">
        <v>3.0093516462077248</v>
      </c>
      <c r="W104" s="57">
        <v>0</v>
      </c>
      <c r="X104" s="57">
        <v>27.152044928190005</v>
      </c>
      <c r="Y104" s="57">
        <v>0</v>
      </c>
      <c r="Z104" s="57">
        <v>4.9943229166666665</v>
      </c>
      <c r="AA104" s="58">
        <v>84.721000000000004</v>
      </c>
      <c r="AB104" s="58">
        <v>129.19999999999999</v>
      </c>
      <c r="AC104" s="58">
        <v>19.95</v>
      </c>
      <c r="AD104" s="58">
        <v>0</v>
      </c>
      <c r="AE104" s="58">
        <v>180</v>
      </c>
      <c r="AF104" s="58">
        <v>0</v>
      </c>
      <c r="AG104" s="69">
        <v>-0.2208333333333333</v>
      </c>
      <c r="AH104" s="167">
        <v>-3.7625000000000002</v>
      </c>
      <c r="AI104" s="167">
        <v>0</v>
      </c>
    </row>
    <row r="105" spans="1:35" x14ac:dyDescent="0.15">
      <c r="A105" s="62">
        <v>41738</v>
      </c>
      <c r="B105" s="57">
        <v>14.959259112896735</v>
      </c>
      <c r="C105" s="57">
        <v>20.448196589593501</v>
      </c>
      <c r="D105" s="57">
        <v>4.6108678584377492</v>
      </c>
      <c r="E105" s="57">
        <v>0</v>
      </c>
      <c r="F105" s="57">
        <v>27.131618650500002</v>
      </c>
      <c r="G105" s="57">
        <v>0</v>
      </c>
      <c r="H105" s="57">
        <v>3.8465625000000001</v>
      </c>
      <c r="I105" s="58">
        <v>99.244600000000005</v>
      </c>
      <c r="J105" s="58">
        <v>135.66</v>
      </c>
      <c r="K105" s="58">
        <v>30.589999999999993</v>
      </c>
      <c r="L105" s="58">
        <v>0</v>
      </c>
      <c r="M105" s="58">
        <v>180</v>
      </c>
      <c r="N105" s="58">
        <v>0</v>
      </c>
      <c r="O105" s="58">
        <v>2.3791666666666664</v>
      </c>
      <c r="P105" s="153">
        <v>-3.8250000000000006</v>
      </c>
      <c r="Q105" s="60">
        <v>0</v>
      </c>
      <c r="S105" s="62">
        <v>41738</v>
      </c>
      <c r="T105" s="57">
        <v>16.783559004713407</v>
      </c>
      <c r="U105" s="57">
        <v>23.369367530964002</v>
      </c>
      <c r="V105" s="57">
        <v>4.6108678584377492</v>
      </c>
      <c r="W105" s="57">
        <v>0</v>
      </c>
      <c r="X105" s="57">
        <v>27.131618650500002</v>
      </c>
      <c r="Y105" s="57">
        <v>0</v>
      </c>
      <c r="Z105" s="57">
        <v>4.7668229166666665</v>
      </c>
      <c r="AA105" s="58">
        <v>111.3476</v>
      </c>
      <c r="AB105" s="58">
        <v>155.04000000000002</v>
      </c>
      <c r="AC105" s="58">
        <v>30.589999999999993</v>
      </c>
      <c r="AD105" s="58">
        <v>0</v>
      </c>
      <c r="AE105" s="58">
        <v>180</v>
      </c>
      <c r="AF105" s="58">
        <v>0</v>
      </c>
      <c r="AG105" s="69">
        <v>2.3791666666666664</v>
      </c>
      <c r="AH105" s="167">
        <v>-3.8250000000000006</v>
      </c>
      <c r="AI105" s="167">
        <v>0</v>
      </c>
    </row>
    <row r="106" spans="1:35" x14ac:dyDescent="0.15">
      <c r="A106" s="62">
        <v>41739</v>
      </c>
      <c r="B106" s="57">
        <v>7.9681531003833737</v>
      </c>
      <c r="C106" s="57">
        <v>10.632543383557095</v>
      </c>
      <c r="D106" s="57">
        <v>2.1890530495558718</v>
      </c>
      <c r="E106" s="57">
        <v>0</v>
      </c>
      <c r="F106" s="57">
        <v>26.932983521535</v>
      </c>
      <c r="G106" s="57">
        <v>0</v>
      </c>
      <c r="H106" s="57">
        <v>3.6421875000000004</v>
      </c>
      <c r="I106" s="58">
        <v>53.253199999999993</v>
      </c>
      <c r="J106" s="58">
        <v>71.06</v>
      </c>
      <c r="K106" s="58">
        <v>14.629999999999997</v>
      </c>
      <c r="L106" s="58">
        <v>0</v>
      </c>
      <c r="M106" s="58">
        <v>180</v>
      </c>
      <c r="N106" s="58">
        <v>0</v>
      </c>
      <c r="O106" s="58">
        <v>5.1041666666666661</v>
      </c>
      <c r="P106" s="153">
        <v>-0.47500000000000003</v>
      </c>
      <c r="Q106" s="60">
        <v>0</v>
      </c>
      <c r="S106" s="62">
        <v>41739</v>
      </c>
      <c r="T106" s="57">
        <v>8.3303418776735292</v>
      </c>
      <c r="U106" s="57">
        <v>14.498922795759675</v>
      </c>
      <c r="V106" s="57">
        <v>2.7860675176165648</v>
      </c>
      <c r="W106" s="57">
        <v>0</v>
      </c>
      <c r="X106" s="57">
        <v>26.932983521535</v>
      </c>
      <c r="Y106" s="57">
        <v>0</v>
      </c>
      <c r="Z106" s="57">
        <v>4.5283854166666666</v>
      </c>
      <c r="AA106" s="58">
        <v>55.6738</v>
      </c>
      <c r="AB106" s="58">
        <v>96.9</v>
      </c>
      <c r="AC106" s="58">
        <v>18.619999999999997</v>
      </c>
      <c r="AD106" s="58">
        <v>0</v>
      </c>
      <c r="AE106" s="58">
        <v>180</v>
      </c>
      <c r="AF106" s="58">
        <v>0</v>
      </c>
      <c r="AG106" s="69">
        <v>5.1041666666666661</v>
      </c>
      <c r="AH106" s="167">
        <v>-0.47500000000000003</v>
      </c>
      <c r="AI106" s="167">
        <v>0</v>
      </c>
    </row>
    <row r="107" spans="1:35" x14ac:dyDescent="0.15">
      <c r="A107" s="62">
        <v>41740</v>
      </c>
      <c r="B107" s="57">
        <v>4.2880426740798194</v>
      </c>
      <c r="C107" s="57">
        <v>5.721877979541361</v>
      </c>
      <c r="D107" s="57">
        <v>1.17803370167028</v>
      </c>
      <c r="E107" s="57">
        <v>0</v>
      </c>
      <c r="F107" s="57">
        <v>26.572188759479999</v>
      </c>
      <c r="G107" s="57">
        <v>0</v>
      </c>
      <c r="H107" s="57">
        <v>3.5121875000000005</v>
      </c>
      <c r="I107" s="58">
        <v>29.0472</v>
      </c>
      <c r="J107" s="58">
        <v>38.760000000000005</v>
      </c>
      <c r="K107" s="58">
        <v>7.9799999999999986</v>
      </c>
      <c r="L107" s="58">
        <v>0</v>
      </c>
      <c r="M107" s="58">
        <v>180</v>
      </c>
      <c r="N107" s="58">
        <v>0</v>
      </c>
      <c r="O107" s="58">
        <v>6.8375000000000012</v>
      </c>
      <c r="P107" s="153">
        <v>-0.9375</v>
      </c>
      <c r="Q107" s="60">
        <v>0</v>
      </c>
      <c r="S107" s="62">
        <v>41740</v>
      </c>
      <c r="T107" s="57">
        <v>5.5387217873530998</v>
      </c>
      <c r="U107" s="57">
        <v>9.5364632992356011</v>
      </c>
      <c r="V107" s="57">
        <v>0.78535580111351999</v>
      </c>
      <c r="W107" s="57">
        <v>0</v>
      </c>
      <c r="X107" s="57">
        <v>26.572188759479999</v>
      </c>
      <c r="Y107" s="57">
        <v>0</v>
      </c>
      <c r="Z107" s="57">
        <v>4.3767187500000002</v>
      </c>
      <c r="AA107" s="58">
        <v>37.519300000000001</v>
      </c>
      <c r="AB107" s="58">
        <v>64.599999999999994</v>
      </c>
      <c r="AC107" s="58">
        <v>5.3199999999999994</v>
      </c>
      <c r="AD107" s="58">
        <v>0</v>
      </c>
      <c r="AE107" s="58">
        <v>180</v>
      </c>
      <c r="AF107" s="58">
        <v>0</v>
      </c>
      <c r="AG107" s="69">
        <v>6.8375000000000012</v>
      </c>
      <c r="AH107" s="167">
        <v>-0.9375</v>
      </c>
      <c r="AI107" s="167">
        <v>0</v>
      </c>
    </row>
    <row r="108" spans="1:35" x14ac:dyDescent="0.15">
      <c r="A108" s="62">
        <v>41741</v>
      </c>
      <c r="B108" s="57">
        <v>7.7636114140094508</v>
      </c>
      <c r="C108" s="57">
        <v>10.359607067359551</v>
      </c>
      <c r="D108" s="57">
        <v>2.1328602785740252</v>
      </c>
      <c r="E108" s="57">
        <v>0</v>
      </c>
      <c r="F108" s="57">
        <v>26.241616551150003</v>
      </c>
      <c r="G108" s="57">
        <v>0</v>
      </c>
      <c r="H108" s="57">
        <v>3.3825000000000003</v>
      </c>
      <c r="I108" s="58">
        <v>53.253199999999993</v>
      </c>
      <c r="J108" s="58">
        <v>71.06</v>
      </c>
      <c r="K108" s="58">
        <v>14.629999999999997</v>
      </c>
      <c r="L108" s="58">
        <v>0</v>
      </c>
      <c r="M108" s="58">
        <v>180</v>
      </c>
      <c r="N108" s="58">
        <v>0</v>
      </c>
      <c r="O108" s="58">
        <v>9.0666666666666647</v>
      </c>
      <c r="P108" s="153">
        <v>1.0625</v>
      </c>
      <c r="Q108" s="60">
        <v>0</v>
      </c>
      <c r="S108" s="62">
        <v>41741</v>
      </c>
      <c r="T108" s="57">
        <v>8.1165028419189724</v>
      </c>
      <c r="U108" s="57">
        <v>14.126736910035753</v>
      </c>
      <c r="V108" s="57">
        <v>2.7145494454578496</v>
      </c>
      <c r="W108" s="57">
        <v>0</v>
      </c>
      <c r="X108" s="57">
        <v>26.241616551150003</v>
      </c>
      <c r="Y108" s="57">
        <v>0</v>
      </c>
      <c r="Z108" s="57">
        <v>4.1183333333333323</v>
      </c>
      <c r="AA108" s="58">
        <v>55.6738</v>
      </c>
      <c r="AB108" s="58">
        <v>96.9</v>
      </c>
      <c r="AC108" s="58">
        <v>18.619999999999997</v>
      </c>
      <c r="AD108" s="58">
        <v>0</v>
      </c>
      <c r="AE108" s="58">
        <v>180</v>
      </c>
      <c r="AF108" s="58">
        <v>0</v>
      </c>
      <c r="AG108" s="69">
        <v>9.0666666666666647</v>
      </c>
      <c r="AH108" s="167">
        <v>1.0625</v>
      </c>
      <c r="AI108" s="167">
        <v>0</v>
      </c>
    </row>
    <row r="109" spans="1:35" x14ac:dyDescent="0.15">
      <c r="A109" s="62">
        <v>41742</v>
      </c>
      <c r="B109" s="57">
        <v>7.6738893296940871</v>
      </c>
      <c r="C109" s="57">
        <v>10.239883720941874</v>
      </c>
      <c r="D109" s="57">
        <v>2.1082113543115621</v>
      </c>
      <c r="E109" s="57">
        <v>0</v>
      </c>
      <c r="F109" s="57">
        <v>25.938348856874999</v>
      </c>
      <c r="G109" s="57">
        <v>0</v>
      </c>
      <c r="H109" s="57">
        <v>3.2965624999999998</v>
      </c>
      <c r="I109" s="58">
        <v>53.253199999999993</v>
      </c>
      <c r="J109" s="58">
        <v>71.06</v>
      </c>
      <c r="K109" s="58">
        <v>14.629999999999997</v>
      </c>
      <c r="L109" s="58">
        <v>0</v>
      </c>
      <c r="M109" s="58">
        <v>180</v>
      </c>
      <c r="N109" s="58">
        <v>0</v>
      </c>
      <c r="O109" s="58">
        <v>10.2125</v>
      </c>
      <c r="P109" s="153">
        <v>8.4749999999999996</v>
      </c>
      <c r="Q109" s="60">
        <v>0</v>
      </c>
      <c r="S109" s="62">
        <v>41742</v>
      </c>
      <c r="T109" s="57">
        <v>8.0227024810438188</v>
      </c>
      <c r="U109" s="57">
        <v>13.963477801284375</v>
      </c>
      <c r="V109" s="57">
        <v>2.6831780873056248</v>
      </c>
      <c r="W109" s="57">
        <v>0</v>
      </c>
      <c r="X109" s="57">
        <v>25.938348856874999</v>
      </c>
      <c r="Y109" s="57">
        <v>0</v>
      </c>
      <c r="Z109" s="57">
        <v>4.0037499999999993</v>
      </c>
      <c r="AA109" s="58">
        <v>55.6738</v>
      </c>
      <c r="AB109" s="58">
        <v>96.9</v>
      </c>
      <c r="AC109" s="58">
        <v>18.619999999999997</v>
      </c>
      <c r="AD109" s="58">
        <v>0</v>
      </c>
      <c r="AE109" s="58">
        <v>180</v>
      </c>
      <c r="AF109" s="58">
        <v>0</v>
      </c>
      <c r="AG109" s="69">
        <v>10.2125</v>
      </c>
      <c r="AH109" s="167">
        <v>8.4749999999999996</v>
      </c>
      <c r="AI109" s="167">
        <v>0</v>
      </c>
    </row>
    <row r="110" spans="1:35" x14ac:dyDescent="0.15">
      <c r="A110" s="62">
        <v>41743</v>
      </c>
      <c r="B110" s="57">
        <v>7.5681344330612008</v>
      </c>
      <c r="C110" s="57">
        <v>10.0987665119341</v>
      </c>
      <c r="D110" s="57">
        <v>2.0791578112805498</v>
      </c>
      <c r="E110" s="57">
        <v>0</v>
      </c>
      <c r="F110" s="57">
        <v>25.580888997299997</v>
      </c>
      <c r="G110" s="57">
        <v>0</v>
      </c>
      <c r="H110" s="57">
        <v>3.3875000000000002</v>
      </c>
      <c r="I110" s="58">
        <v>53.253199999999993</v>
      </c>
      <c r="J110" s="58">
        <v>71.06</v>
      </c>
      <c r="K110" s="58">
        <v>14.629999999999997</v>
      </c>
      <c r="L110" s="58">
        <v>0</v>
      </c>
      <c r="M110" s="58">
        <v>180</v>
      </c>
      <c r="N110" s="58">
        <v>0</v>
      </c>
      <c r="O110" s="58">
        <v>9.0000000000000018</v>
      </c>
      <c r="P110" s="153">
        <v>0.85</v>
      </c>
      <c r="Q110" s="60">
        <v>0</v>
      </c>
      <c r="S110" s="62">
        <v>41743</v>
      </c>
      <c r="T110" s="57">
        <v>7.9121405436548935</v>
      </c>
      <c r="U110" s="57">
        <v>13.771045243546501</v>
      </c>
      <c r="V110" s="57">
        <v>2.6462008507206995</v>
      </c>
      <c r="W110" s="57">
        <v>0</v>
      </c>
      <c r="X110" s="57">
        <v>25.580888997299997</v>
      </c>
      <c r="Y110" s="57">
        <v>0</v>
      </c>
      <c r="Z110" s="57">
        <v>4.1249999999999991</v>
      </c>
      <c r="AA110" s="58">
        <v>55.6738</v>
      </c>
      <c r="AB110" s="58">
        <v>96.9</v>
      </c>
      <c r="AC110" s="58">
        <v>18.619999999999997</v>
      </c>
      <c r="AD110" s="58">
        <v>0</v>
      </c>
      <c r="AE110" s="58">
        <v>180</v>
      </c>
      <c r="AF110" s="58">
        <v>0</v>
      </c>
      <c r="AG110" s="69">
        <v>9.0000000000000018</v>
      </c>
      <c r="AH110" s="167">
        <v>0.85</v>
      </c>
      <c r="AI110" s="167">
        <v>0</v>
      </c>
    </row>
    <row r="111" spans="1:35" x14ac:dyDescent="0.15">
      <c r="A111" s="62">
        <v>41744</v>
      </c>
      <c r="B111" s="57">
        <v>11.569458848822148</v>
      </c>
      <c r="C111" s="57">
        <v>14.5299326201848</v>
      </c>
      <c r="D111" s="57">
        <v>2.2435925369402994</v>
      </c>
      <c r="E111" s="57">
        <v>0</v>
      </c>
      <c r="F111" s="57">
        <v>25.30367522865</v>
      </c>
      <c r="G111" s="57">
        <v>0</v>
      </c>
      <c r="H111" s="57">
        <v>3.9000000000000004</v>
      </c>
      <c r="I111" s="58">
        <v>82.300399999999996</v>
      </c>
      <c r="J111" s="58">
        <v>103.36</v>
      </c>
      <c r="K111" s="58">
        <v>15.959999999999997</v>
      </c>
      <c r="L111" s="58">
        <v>0</v>
      </c>
      <c r="M111" s="58">
        <v>180</v>
      </c>
      <c r="N111" s="58">
        <v>0</v>
      </c>
      <c r="O111" s="58">
        <v>1.6666666666666667</v>
      </c>
      <c r="P111" s="153">
        <v>2.9750000000000001</v>
      </c>
      <c r="Q111" s="60">
        <v>0</v>
      </c>
      <c r="S111" s="62">
        <v>41744</v>
      </c>
      <c r="T111" s="57">
        <v>11.909737050258093</v>
      </c>
      <c r="U111" s="57">
        <v>18.162415775231</v>
      </c>
      <c r="V111" s="57">
        <v>2.8044906711753748</v>
      </c>
      <c r="W111" s="57">
        <v>0</v>
      </c>
      <c r="X111" s="57">
        <v>25.30367522865</v>
      </c>
      <c r="Y111" s="57">
        <v>0</v>
      </c>
      <c r="Z111" s="57">
        <v>4.8291666666666666</v>
      </c>
      <c r="AA111" s="58">
        <v>84.721000000000004</v>
      </c>
      <c r="AB111" s="58">
        <v>129.19999999999999</v>
      </c>
      <c r="AC111" s="58">
        <v>19.95</v>
      </c>
      <c r="AD111" s="58">
        <v>0</v>
      </c>
      <c r="AE111" s="58">
        <v>180</v>
      </c>
      <c r="AF111" s="58">
        <v>0</v>
      </c>
      <c r="AG111" s="69">
        <v>1.6666666666666667</v>
      </c>
      <c r="AH111" s="167">
        <v>2.9750000000000001</v>
      </c>
      <c r="AI111" s="167">
        <v>0</v>
      </c>
    </row>
    <row r="112" spans="1:35" x14ac:dyDescent="0.15">
      <c r="A112" s="62">
        <v>41745</v>
      </c>
      <c r="B112" s="57">
        <v>4.9465518473614276</v>
      </c>
      <c r="C112" s="57">
        <v>10.01467217513763</v>
      </c>
      <c r="D112" s="57">
        <v>2.9990462128754398</v>
      </c>
      <c r="E112" s="57">
        <v>0</v>
      </c>
      <c r="F112" s="57">
        <v>0</v>
      </c>
      <c r="G112" s="57">
        <v>0</v>
      </c>
      <c r="H112" s="57">
        <v>0</v>
      </c>
      <c r="I112" s="58">
        <v>35.098699999999994</v>
      </c>
      <c r="J112" s="58">
        <v>71.06</v>
      </c>
      <c r="K112" s="58">
        <v>21.279999999999998</v>
      </c>
      <c r="L112" s="58">
        <v>0</v>
      </c>
      <c r="M112" s="58">
        <v>0</v>
      </c>
      <c r="N112" s="58">
        <v>0</v>
      </c>
      <c r="O112" s="58">
        <v>1.979166666666667</v>
      </c>
      <c r="P112" s="153">
        <v>-0.125</v>
      </c>
      <c r="Q112" s="60">
        <v>0</v>
      </c>
      <c r="S112" s="62">
        <v>41745</v>
      </c>
      <c r="T112" s="57">
        <v>2.7291320537166501</v>
      </c>
      <c r="U112" s="57">
        <v>17.298070120692273</v>
      </c>
      <c r="V112" s="57">
        <v>2.6241654362660096</v>
      </c>
      <c r="W112" s="57">
        <v>0</v>
      </c>
      <c r="X112" s="57">
        <v>0</v>
      </c>
      <c r="Y112" s="57">
        <v>0</v>
      </c>
      <c r="Z112" s="57">
        <v>0</v>
      </c>
      <c r="AA112" s="58">
        <v>19.364799999999999</v>
      </c>
      <c r="AB112" s="58">
        <v>122.74000000000001</v>
      </c>
      <c r="AC112" s="58">
        <v>18.619999999999997</v>
      </c>
      <c r="AD112" s="58">
        <v>0</v>
      </c>
      <c r="AE112" s="58">
        <v>0</v>
      </c>
      <c r="AF112" s="58">
        <v>0</v>
      </c>
      <c r="AG112" s="69">
        <v>1.979166666666667</v>
      </c>
      <c r="AH112" s="167">
        <v>-0.125</v>
      </c>
      <c r="AI112" s="167">
        <v>0</v>
      </c>
    </row>
    <row r="113" spans="1:35" x14ac:dyDescent="0.15">
      <c r="A113" s="62">
        <v>41746</v>
      </c>
      <c r="B113" s="57">
        <v>7.4841471623824889</v>
      </c>
      <c r="C113" s="57">
        <v>9.9866955855967294</v>
      </c>
      <c r="D113" s="57">
        <v>2.0560843852699149</v>
      </c>
      <c r="E113" s="57">
        <v>0</v>
      </c>
      <c r="F113" s="57">
        <v>25.297005423689999</v>
      </c>
      <c r="G113" s="57">
        <v>0</v>
      </c>
      <c r="H113" s="57">
        <v>3.4606249999999998</v>
      </c>
      <c r="I113" s="58">
        <v>53.253199999999993</v>
      </c>
      <c r="J113" s="58">
        <v>71.06</v>
      </c>
      <c r="K113" s="58">
        <v>14.629999999999997</v>
      </c>
      <c r="L113" s="58">
        <v>0</v>
      </c>
      <c r="M113" s="58">
        <v>180</v>
      </c>
      <c r="N113" s="58">
        <v>0</v>
      </c>
      <c r="O113" s="58">
        <v>8.0250000000000004</v>
      </c>
      <c r="P113" s="153">
        <v>-2.2125000000000004</v>
      </c>
      <c r="Q113" s="60">
        <v>0</v>
      </c>
      <c r="S113" s="62">
        <v>41746</v>
      </c>
      <c r="T113" s="57">
        <v>7.8243356697635136</v>
      </c>
      <c r="U113" s="57">
        <v>13.618221253086451</v>
      </c>
      <c r="V113" s="57">
        <v>2.6168346721617097</v>
      </c>
      <c r="W113" s="57">
        <v>0</v>
      </c>
      <c r="X113" s="57">
        <v>25.297005423689999</v>
      </c>
      <c r="Y113" s="57">
        <v>0</v>
      </c>
      <c r="Z113" s="57">
        <v>4.2224999999999993</v>
      </c>
      <c r="AA113" s="58">
        <v>55.6738</v>
      </c>
      <c r="AB113" s="58">
        <v>96.9</v>
      </c>
      <c r="AC113" s="58">
        <v>18.619999999999997</v>
      </c>
      <c r="AD113" s="58">
        <v>0</v>
      </c>
      <c r="AE113" s="58">
        <v>180</v>
      </c>
      <c r="AF113" s="58">
        <v>0</v>
      </c>
      <c r="AG113" s="69">
        <v>8.0250000000000004</v>
      </c>
      <c r="AH113" s="167">
        <v>-2.2125000000000004</v>
      </c>
      <c r="AI113" s="167">
        <v>0</v>
      </c>
    </row>
    <row r="114" spans="1:35" x14ac:dyDescent="0.15">
      <c r="A114" s="62">
        <v>41747</v>
      </c>
      <c r="B114" s="57">
        <v>4.0059100243188945</v>
      </c>
      <c r="C114" s="57">
        <v>5.3454058409278815</v>
      </c>
      <c r="D114" s="57">
        <v>1.1005247319557401</v>
      </c>
      <c r="E114" s="57">
        <v>0</v>
      </c>
      <c r="F114" s="57">
        <v>24.823866134340005</v>
      </c>
      <c r="G114" s="57">
        <v>0</v>
      </c>
      <c r="H114" s="57">
        <v>3.16</v>
      </c>
      <c r="I114" s="58">
        <v>29.0472</v>
      </c>
      <c r="J114" s="58">
        <v>38.760000000000005</v>
      </c>
      <c r="K114" s="58">
        <v>7.9799999999999986</v>
      </c>
      <c r="L114" s="58">
        <v>0</v>
      </c>
      <c r="M114" s="58">
        <v>180</v>
      </c>
      <c r="N114" s="58">
        <v>0</v>
      </c>
      <c r="O114" s="58">
        <v>12.033333333333333</v>
      </c>
      <c r="P114" s="153">
        <v>1.85</v>
      </c>
      <c r="Q114" s="60">
        <v>0</v>
      </c>
      <c r="S114" s="62">
        <v>41747</v>
      </c>
      <c r="T114" s="57">
        <v>5.1743004480785713</v>
      </c>
      <c r="U114" s="57">
        <v>8.9090097348798007</v>
      </c>
      <c r="V114" s="57">
        <v>0.73368315463716005</v>
      </c>
      <c r="W114" s="57">
        <v>0</v>
      </c>
      <c r="X114" s="57">
        <v>24.823866134340005</v>
      </c>
      <c r="Y114" s="57">
        <v>0</v>
      </c>
      <c r="Z114" s="57">
        <v>3.8216666666666659</v>
      </c>
      <c r="AA114" s="58">
        <v>37.519300000000001</v>
      </c>
      <c r="AB114" s="58">
        <v>64.599999999999994</v>
      </c>
      <c r="AC114" s="58">
        <v>5.3199999999999994</v>
      </c>
      <c r="AD114" s="58">
        <v>0</v>
      </c>
      <c r="AE114" s="58">
        <v>180</v>
      </c>
      <c r="AF114" s="58">
        <v>0</v>
      </c>
      <c r="AG114" s="69">
        <v>12.033333333333333</v>
      </c>
      <c r="AH114" s="167">
        <v>1.85</v>
      </c>
      <c r="AI114" s="167">
        <v>0</v>
      </c>
    </row>
    <row r="115" spans="1:35" x14ac:dyDescent="0.15">
      <c r="A115" s="62">
        <v>41748</v>
      </c>
      <c r="B115" s="57">
        <v>10.744218907112542</v>
      </c>
      <c r="C115" s="57">
        <v>13.902419212856719</v>
      </c>
      <c r="D115" s="57">
        <v>2.5044799317278645</v>
      </c>
      <c r="E115" s="57">
        <v>0</v>
      </c>
      <c r="F115" s="57">
        <v>24.210869372234999</v>
      </c>
      <c r="G115" s="57">
        <v>0</v>
      </c>
      <c r="H115" s="57">
        <v>3.2678125000000002</v>
      </c>
      <c r="I115" s="58">
        <v>79.879800000000003</v>
      </c>
      <c r="J115" s="58">
        <v>103.36</v>
      </c>
      <c r="K115" s="58">
        <v>18.619999999999997</v>
      </c>
      <c r="L115" s="58">
        <v>0</v>
      </c>
      <c r="M115" s="58">
        <v>180</v>
      </c>
      <c r="N115" s="58">
        <v>0</v>
      </c>
      <c r="O115" s="58">
        <v>10.595833333333333</v>
      </c>
      <c r="P115" s="153">
        <v>8.9499999999999993</v>
      </c>
      <c r="Q115" s="60">
        <v>0</v>
      </c>
      <c r="S115" s="62">
        <v>41748</v>
      </c>
      <c r="T115" s="57">
        <v>11.069801298237165</v>
      </c>
      <c r="U115" s="57">
        <v>17.378024016070899</v>
      </c>
      <c r="V115" s="57">
        <v>3.041154202812407</v>
      </c>
      <c r="W115" s="57">
        <v>0</v>
      </c>
      <c r="X115" s="57">
        <v>24.210869372234999</v>
      </c>
      <c r="Y115" s="57">
        <v>0</v>
      </c>
      <c r="Z115" s="57">
        <v>3.9654166666666661</v>
      </c>
      <c r="AA115" s="58">
        <v>82.300399999999996</v>
      </c>
      <c r="AB115" s="58">
        <v>129.19999999999999</v>
      </c>
      <c r="AC115" s="58">
        <v>22.609999999999996</v>
      </c>
      <c r="AD115" s="58">
        <v>0</v>
      </c>
      <c r="AE115" s="58">
        <v>180</v>
      </c>
      <c r="AF115" s="58">
        <v>0</v>
      </c>
      <c r="AG115" s="69">
        <v>10.595833333333333</v>
      </c>
      <c r="AH115" s="167">
        <v>8.9499999999999993</v>
      </c>
      <c r="AI115" s="167">
        <v>0</v>
      </c>
    </row>
    <row r="116" spans="1:35" x14ac:dyDescent="0.15">
      <c r="A116" s="62">
        <v>41749</v>
      </c>
      <c r="B116" s="57">
        <v>3.840659939879763</v>
      </c>
      <c r="C116" s="57">
        <v>5.1248994488191508</v>
      </c>
      <c r="D116" s="57">
        <v>1.0551263571098248</v>
      </c>
      <c r="E116" s="57">
        <v>0</v>
      </c>
      <c r="F116" s="57">
        <v>23.799842641575001</v>
      </c>
      <c r="G116" s="57">
        <v>0</v>
      </c>
      <c r="H116" s="57">
        <v>3.4940625000000001</v>
      </c>
      <c r="I116" s="58">
        <v>29.0472</v>
      </c>
      <c r="J116" s="58">
        <v>38.760000000000005</v>
      </c>
      <c r="K116" s="58">
        <v>7.9799999999999986</v>
      </c>
      <c r="L116" s="58">
        <v>0</v>
      </c>
      <c r="M116" s="58">
        <v>180</v>
      </c>
      <c r="N116" s="58">
        <v>0</v>
      </c>
      <c r="O116" s="58">
        <v>7.5791666666666648</v>
      </c>
      <c r="P116" s="153">
        <v>6.5</v>
      </c>
      <c r="Q116" s="60">
        <v>0</v>
      </c>
      <c r="S116" s="62">
        <v>41749</v>
      </c>
      <c r="T116" s="57">
        <v>4.9608524223446944</v>
      </c>
      <c r="U116" s="57">
        <v>8.5414990813652487</v>
      </c>
      <c r="V116" s="57">
        <v>0.70341757140654992</v>
      </c>
      <c r="W116" s="57">
        <v>0</v>
      </c>
      <c r="X116" s="57">
        <v>23.799842641575001</v>
      </c>
      <c r="Y116" s="57">
        <v>0</v>
      </c>
      <c r="Z116" s="57">
        <v>4.2670833333333329</v>
      </c>
      <c r="AA116" s="58">
        <v>37.519300000000001</v>
      </c>
      <c r="AB116" s="58">
        <v>64.599999999999994</v>
      </c>
      <c r="AC116" s="58">
        <v>5.3199999999999994</v>
      </c>
      <c r="AD116" s="58">
        <v>0</v>
      </c>
      <c r="AE116" s="58">
        <v>180</v>
      </c>
      <c r="AF116" s="58">
        <v>0</v>
      </c>
      <c r="AG116" s="69">
        <v>7.5791666666666648</v>
      </c>
      <c r="AH116" s="167">
        <v>6.5</v>
      </c>
      <c r="AI116" s="167">
        <v>0</v>
      </c>
    </row>
    <row r="117" spans="1:35" x14ac:dyDescent="0.15">
      <c r="A117" s="62">
        <v>41750</v>
      </c>
      <c r="B117" s="57">
        <v>7.0045810801003014</v>
      </c>
      <c r="C117" s="57">
        <v>9.3467722418920847</v>
      </c>
      <c r="D117" s="57">
        <v>1.9243354615660171</v>
      </c>
      <c r="E117" s="57">
        <v>0</v>
      </c>
      <c r="F117" s="57">
        <v>23.676034387005</v>
      </c>
      <c r="G117" s="57">
        <v>0</v>
      </c>
      <c r="H117" s="57">
        <v>3.9878125000000004</v>
      </c>
      <c r="I117" s="58">
        <v>53.253199999999993</v>
      </c>
      <c r="J117" s="58">
        <v>71.06</v>
      </c>
      <c r="K117" s="58">
        <v>14.629999999999997</v>
      </c>
      <c r="L117" s="58">
        <v>0</v>
      </c>
      <c r="M117" s="58">
        <v>180</v>
      </c>
      <c r="N117" s="58">
        <v>0</v>
      </c>
      <c r="O117" s="58">
        <v>0.49583333333333329</v>
      </c>
      <c r="P117" s="153">
        <v>0.48749999999999999</v>
      </c>
      <c r="Q117" s="60">
        <v>0</v>
      </c>
      <c r="S117" s="62">
        <v>41750</v>
      </c>
      <c r="T117" s="57">
        <v>7.3229711291957722</v>
      </c>
      <c r="U117" s="57">
        <v>12.745598511671025</v>
      </c>
      <c r="V117" s="57">
        <v>2.4491542238112949</v>
      </c>
      <c r="W117" s="57">
        <v>0</v>
      </c>
      <c r="X117" s="57">
        <v>23.676034387005</v>
      </c>
      <c r="Y117" s="57">
        <v>0</v>
      </c>
      <c r="Z117" s="57">
        <v>4.9316145833333334</v>
      </c>
      <c r="AA117" s="58">
        <v>55.6738</v>
      </c>
      <c r="AB117" s="58">
        <v>96.9</v>
      </c>
      <c r="AC117" s="58">
        <v>18.619999999999997</v>
      </c>
      <c r="AD117" s="58">
        <v>0</v>
      </c>
      <c r="AE117" s="58">
        <v>180</v>
      </c>
      <c r="AF117" s="58">
        <v>0</v>
      </c>
      <c r="AG117" s="69">
        <v>0.49583333333333329</v>
      </c>
      <c r="AH117" s="167">
        <v>0.48749999999999999</v>
      </c>
      <c r="AI117" s="167">
        <v>0</v>
      </c>
    </row>
    <row r="118" spans="1:35" x14ac:dyDescent="0.15">
      <c r="A118" s="62">
        <v>41751</v>
      </c>
      <c r="B118" s="57">
        <v>10.970308167813602</v>
      </c>
      <c r="C118" s="57">
        <v>13.777467086736081</v>
      </c>
      <c r="D118" s="57">
        <v>2.1274030060401299</v>
      </c>
      <c r="E118" s="57">
        <v>0</v>
      </c>
      <c r="F118" s="57">
        <v>23.993266985415001</v>
      </c>
      <c r="G118" s="57">
        <v>0</v>
      </c>
      <c r="H118" s="57">
        <v>3.8106250000000004</v>
      </c>
      <c r="I118" s="58">
        <v>82.300399999999996</v>
      </c>
      <c r="J118" s="58">
        <v>103.36</v>
      </c>
      <c r="K118" s="58">
        <v>15.959999999999997</v>
      </c>
      <c r="L118" s="58">
        <v>0</v>
      </c>
      <c r="M118" s="58">
        <v>180</v>
      </c>
      <c r="N118" s="58">
        <v>0</v>
      </c>
      <c r="O118" s="58">
        <v>2.8583333333333329</v>
      </c>
      <c r="P118" s="153">
        <v>0.83750000000000002</v>
      </c>
      <c r="Q118" s="60">
        <v>0</v>
      </c>
      <c r="S118" s="62">
        <v>41751</v>
      </c>
      <c r="T118" s="57">
        <v>11.292964290396357</v>
      </c>
      <c r="U118" s="57">
        <v>17.221833858420098</v>
      </c>
      <c r="V118" s="57">
        <v>2.6592537575501622</v>
      </c>
      <c r="W118" s="57">
        <v>0</v>
      </c>
      <c r="X118" s="57">
        <v>23.993266985415001</v>
      </c>
      <c r="Y118" s="57">
        <v>0</v>
      </c>
      <c r="Z118" s="57">
        <v>4.7248958333333331</v>
      </c>
      <c r="AA118" s="58">
        <v>84.721000000000004</v>
      </c>
      <c r="AB118" s="58">
        <v>129.19999999999999</v>
      </c>
      <c r="AC118" s="58">
        <v>19.95</v>
      </c>
      <c r="AD118" s="58">
        <v>0</v>
      </c>
      <c r="AE118" s="58">
        <v>180</v>
      </c>
      <c r="AF118" s="58">
        <v>0</v>
      </c>
      <c r="AG118" s="69">
        <v>2.8583333333333329</v>
      </c>
      <c r="AH118" s="167">
        <v>0.83750000000000002</v>
      </c>
      <c r="AI118" s="167">
        <v>0</v>
      </c>
    </row>
    <row r="119" spans="1:35" x14ac:dyDescent="0.15">
      <c r="A119" s="62">
        <v>41752</v>
      </c>
      <c r="B119" s="57">
        <v>13.400132582619696</v>
      </c>
      <c r="C119" s="57">
        <v>18.316986376671256</v>
      </c>
      <c r="D119" s="57">
        <v>4.1303008496415563</v>
      </c>
      <c r="E119" s="57">
        <v>0</v>
      </c>
      <c r="F119" s="57">
        <v>24.303829778864998</v>
      </c>
      <c r="G119" s="57">
        <v>0</v>
      </c>
      <c r="H119" s="57">
        <v>3.8149999999999999</v>
      </c>
      <c r="I119" s="58">
        <v>99.244600000000005</v>
      </c>
      <c r="J119" s="58">
        <v>135.66</v>
      </c>
      <c r="K119" s="58">
        <v>30.589999999999993</v>
      </c>
      <c r="L119" s="58">
        <v>0</v>
      </c>
      <c r="M119" s="58">
        <v>180</v>
      </c>
      <c r="N119" s="58">
        <v>0</v>
      </c>
      <c r="O119" s="58">
        <v>2.8000000000000007</v>
      </c>
      <c r="P119" s="153">
        <v>1.325</v>
      </c>
      <c r="Q119" s="60">
        <v>0</v>
      </c>
      <c r="S119" s="62">
        <v>41752</v>
      </c>
      <c r="T119" s="57">
        <v>15.034295092695267</v>
      </c>
      <c r="U119" s="57">
        <v>20.933698716195718</v>
      </c>
      <c r="V119" s="57">
        <v>4.1303008496415563</v>
      </c>
      <c r="W119" s="57">
        <v>0</v>
      </c>
      <c r="X119" s="57">
        <v>24.303829778864998</v>
      </c>
      <c r="Y119" s="57">
        <v>0</v>
      </c>
      <c r="Z119" s="57">
        <v>4.7299999999999995</v>
      </c>
      <c r="AA119" s="58">
        <v>111.3476</v>
      </c>
      <c r="AB119" s="58">
        <v>155.04000000000002</v>
      </c>
      <c r="AC119" s="58">
        <v>30.589999999999993</v>
      </c>
      <c r="AD119" s="58">
        <v>0</v>
      </c>
      <c r="AE119" s="58">
        <v>180</v>
      </c>
      <c r="AF119" s="58">
        <v>0</v>
      </c>
      <c r="AG119" s="69">
        <v>2.8000000000000007</v>
      </c>
      <c r="AH119" s="167">
        <v>1.325</v>
      </c>
      <c r="AI119" s="167">
        <v>0</v>
      </c>
    </row>
    <row r="120" spans="1:35" x14ac:dyDescent="0.15">
      <c r="A120" s="62">
        <v>41753</v>
      </c>
      <c r="B120" s="57">
        <v>7.300016479382025</v>
      </c>
      <c r="C120" s="57">
        <v>9.7409953021581206</v>
      </c>
      <c r="D120" s="57">
        <v>2.0054990327972595</v>
      </c>
      <c r="E120" s="57">
        <v>0</v>
      </c>
      <c r="F120" s="57">
        <v>24.674629248360002</v>
      </c>
      <c r="G120" s="57">
        <v>0</v>
      </c>
      <c r="H120" s="57">
        <v>3.961875</v>
      </c>
      <c r="I120" s="58">
        <v>53.253199999999993</v>
      </c>
      <c r="J120" s="58">
        <v>71.06</v>
      </c>
      <c r="K120" s="58">
        <v>14.629999999999997</v>
      </c>
      <c r="L120" s="58">
        <v>0</v>
      </c>
      <c r="M120" s="58">
        <v>180</v>
      </c>
      <c r="N120" s="58">
        <v>0</v>
      </c>
      <c r="O120" s="58">
        <v>0.84166666666666679</v>
      </c>
      <c r="P120" s="153">
        <v>-0.41249999999999998</v>
      </c>
      <c r="Q120" s="60">
        <v>0</v>
      </c>
      <c r="S120" s="62">
        <v>41753</v>
      </c>
      <c r="T120" s="57">
        <v>7.6318354102630277</v>
      </c>
      <c r="U120" s="57">
        <v>13.283175412033801</v>
      </c>
      <c r="V120" s="57">
        <v>2.5524533144692394</v>
      </c>
      <c r="W120" s="57">
        <v>0</v>
      </c>
      <c r="X120" s="57">
        <v>24.674629248360002</v>
      </c>
      <c r="Y120" s="57">
        <v>0</v>
      </c>
      <c r="Z120" s="57">
        <v>4.9013541666666667</v>
      </c>
      <c r="AA120" s="58">
        <v>55.6738</v>
      </c>
      <c r="AB120" s="58">
        <v>96.9</v>
      </c>
      <c r="AC120" s="58">
        <v>18.619999999999997</v>
      </c>
      <c r="AD120" s="58">
        <v>0</v>
      </c>
      <c r="AE120" s="58">
        <v>180</v>
      </c>
      <c r="AF120" s="58">
        <v>0</v>
      </c>
      <c r="AG120" s="69">
        <v>0.84166666666666679</v>
      </c>
      <c r="AH120" s="167">
        <v>-0.41249999999999998</v>
      </c>
      <c r="AI120" s="167">
        <v>0</v>
      </c>
    </row>
    <row r="121" spans="1:35" x14ac:dyDescent="0.15">
      <c r="A121" s="62">
        <v>41754</v>
      </c>
      <c r="B121" s="57">
        <v>4.0476850303993741</v>
      </c>
      <c r="C121" s="57">
        <v>5.4011495696067007</v>
      </c>
      <c r="D121" s="57">
        <v>1.1120013819778498</v>
      </c>
      <c r="E121" s="57">
        <v>0</v>
      </c>
      <c r="F121" s="57">
        <v>25.082737939349997</v>
      </c>
      <c r="G121" s="57">
        <v>0</v>
      </c>
      <c r="H121" s="57">
        <v>3.7318750000000001</v>
      </c>
      <c r="I121" s="58">
        <v>29.0472</v>
      </c>
      <c r="J121" s="58">
        <v>38.760000000000005</v>
      </c>
      <c r="K121" s="58">
        <v>7.9799999999999986</v>
      </c>
      <c r="L121" s="58">
        <v>0</v>
      </c>
      <c r="M121" s="58">
        <v>180</v>
      </c>
      <c r="N121" s="58">
        <v>0</v>
      </c>
      <c r="O121" s="58">
        <v>3.9083333333333332</v>
      </c>
      <c r="P121" s="153">
        <v>-0.58750000000000013</v>
      </c>
      <c r="Q121" s="60">
        <v>0</v>
      </c>
      <c r="S121" s="62">
        <v>41754</v>
      </c>
      <c r="T121" s="57">
        <v>5.228259830932525</v>
      </c>
      <c r="U121" s="57">
        <v>9.0019159493445002</v>
      </c>
      <c r="V121" s="57">
        <v>0.74133425465189995</v>
      </c>
      <c r="W121" s="57">
        <v>0</v>
      </c>
      <c r="X121" s="57">
        <v>25.082737939349997</v>
      </c>
      <c r="Y121" s="57">
        <v>0</v>
      </c>
      <c r="Z121" s="57">
        <v>4.6330208333333331</v>
      </c>
      <c r="AA121" s="58">
        <v>37.519300000000001</v>
      </c>
      <c r="AB121" s="58">
        <v>64.599999999999994</v>
      </c>
      <c r="AC121" s="58">
        <v>5.3199999999999994</v>
      </c>
      <c r="AD121" s="58">
        <v>0</v>
      </c>
      <c r="AE121" s="58">
        <v>180</v>
      </c>
      <c r="AF121" s="58">
        <v>0</v>
      </c>
      <c r="AG121" s="69">
        <v>3.9083333333333332</v>
      </c>
      <c r="AH121" s="167">
        <v>-0.58750000000000013</v>
      </c>
      <c r="AI121" s="167">
        <v>0</v>
      </c>
    </row>
    <row r="122" spans="1:35" x14ac:dyDescent="0.15">
      <c r="A122" s="62">
        <v>41755</v>
      </c>
      <c r="B122" s="57">
        <v>7.3875803005007992</v>
      </c>
      <c r="C122" s="57">
        <v>9.8578387055348191</v>
      </c>
      <c r="D122" s="57">
        <v>2.0295550276101095</v>
      </c>
      <c r="E122" s="57">
        <v>0</v>
      </c>
      <c r="F122" s="57">
        <v>24.970601843459999</v>
      </c>
      <c r="G122" s="57">
        <v>0</v>
      </c>
      <c r="H122" s="57">
        <v>3.5093750000000004</v>
      </c>
      <c r="I122" s="58">
        <v>53.253199999999993</v>
      </c>
      <c r="J122" s="58">
        <v>71.06</v>
      </c>
      <c r="K122" s="58">
        <v>14.629999999999997</v>
      </c>
      <c r="L122" s="58">
        <v>0</v>
      </c>
      <c r="M122" s="58">
        <v>180</v>
      </c>
      <c r="N122" s="58">
        <v>0</v>
      </c>
      <c r="O122" s="58">
        <v>6.875</v>
      </c>
      <c r="P122" s="153">
        <v>0.11249999999999999</v>
      </c>
      <c r="Q122" s="60">
        <v>0</v>
      </c>
      <c r="S122" s="62">
        <v>41755</v>
      </c>
      <c r="T122" s="57">
        <v>7.7233794050690188</v>
      </c>
      <c r="U122" s="57">
        <v>13.442507325729299</v>
      </c>
      <c r="V122" s="57">
        <v>2.5830700351401394</v>
      </c>
      <c r="W122" s="57">
        <v>0</v>
      </c>
      <c r="X122" s="57">
        <v>24.970601843459999</v>
      </c>
      <c r="Y122" s="57">
        <v>0</v>
      </c>
      <c r="Z122" s="57">
        <v>4.3734374999999996</v>
      </c>
      <c r="AA122" s="58">
        <v>55.6738</v>
      </c>
      <c r="AB122" s="58">
        <v>96.9</v>
      </c>
      <c r="AC122" s="58">
        <v>18.619999999999997</v>
      </c>
      <c r="AD122" s="58">
        <v>0</v>
      </c>
      <c r="AE122" s="58">
        <v>180</v>
      </c>
      <c r="AF122" s="58">
        <v>0</v>
      </c>
      <c r="AG122" s="69">
        <v>6.875</v>
      </c>
      <c r="AH122" s="167">
        <v>0.11249999999999999</v>
      </c>
      <c r="AI122" s="167">
        <v>0</v>
      </c>
    </row>
    <row r="123" spans="1:35" x14ac:dyDescent="0.15">
      <c r="A123" s="62">
        <v>41756</v>
      </c>
      <c r="B123" s="57">
        <v>7.3151243217581525</v>
      </c>
      <c r="C123" s="57">
        <v>9.7611549034449467</v>
      </c>
      <c r="D123" s="57">
        <v>2.0096495389445477</v>
      </c>
      <c r="E123" s="57">
        <v>0</v>
      </c>
      <c r="F123" s="57">
        <v>24.725694942585001</v>
      </c>
      <c r="G123" s="57">
        <v>0</v>
      </c>
      <c r="H123" s="57">
        <v>3.4512499999999999</v>
      </c>
      <c r="I123" s="58">
        <v>53.253199999999993</v>
      </c>
      <c r="J123" s="58">
        <v>71.06</v>
      </c>
      <c r="K123" s="58">
        <v>14.629999999999997</v>
      </c>
      <c r="L123" s="58">
        <v>0</v>
      </c>
      <c r="M123" s="58">
        <v>180</v>
      </c>
      <c r="N123" s="58">
        <v>0</v>
      </c>
      <c r="O123" s="58">
        <v>8.1499999999999986</v>
      </c>
      <c r="P123" s="153">
        <v>5.5499999999999989</v>
      </c>
      <c r="Q123" s="60">
        <v>0</v>
      </c>
      <c r="S123" s="62">
        <v>41756</v>
      </c>
      <c r="T123" s="57">
        <v>7.6476299727471595</v>
      </c>
      <c r="U123" s="57">
        <v>13.310665777424925</v>
      </c>
      <c r="V123" s="57">
        <v>2.5577357768385145</v>
      </c>
      <c r="W123" s="57">
        <v>0</v>
      </c>
      <c r="X123" s="57">
        <v>24.725694942585001</v>
      </c>
      <c r="Y123" s="57">
        <v>0</v>
      </c>
      <c r="Z123" s="57">
        <v>4.2099999999999991</v>
      </c>
      <c r="AA123" s="58">
        <v>55.6738</v>
      </c>
      <c r="AB123" s="58">
        <v>96.9</v>
      </c>
      <c r="AC123" s="58">
        <v>18.619999999999997</v>
      </c>
      <c r="AD123" s="58">
        <v>0</v>
      </c>
      <c r="AE123" s="58">
        <v>180</v>
      </c>
      <c r="AF123" s="58">
        <v>0</v>
      </c>
      <c r="AG123" s="69">
        <v>8.1499999999999986</v>
      </c>
      <c r="AH123" s="167">
        <v>5.5499999999999989</v>
      </c>
      <c r="AI123" s="167">
        <v>0</v>
      </c>
    </row>
    <row r="124" spans="1:35" x14ac:dyDescent="0.15">
      <c r="A124" s="62">
        <v>41757</v>
      </c>
      <c r="B124" s="57">
        <v>7.3132743818753605</v>
      </c>
      <c r="C124" s="57">
        <v>9.7586863808383946</v>
      </c>
      <c r="D124" s="57">
        <v>2.0091413137020222</v>
      </c>
      <c r="E124" s="57">
        <v>0</v>
      </c>
      <c r="F124" s="57">
        <v>24.719442000434999</v>
      </c>
      <c r="G124" s="57">
        <v>0</v>
      </c>
      <c r="H124" s="57">
        <v>2.9993750000000001</v>
      </c>
      <c r="I124" s="58">
        <v>53.253199999999993</v>
      </c>
      <c r="J124" s="58">
        <v>71.06</v>
      </c>
      <c r="K124" s="58">
        <v>14.629999999999997</v>
      </c>
      <c r="L124" s="58">
        <v>0</v>
      </c>
      <c r="M124" s="58">
        <v>180</v>
      </c>
      <c r="N124" s="58">
        <v>0</v>
      </c>
      <c r="O124" s="58">
        <v>14.174999999999997</v>
      </c>
      <c r="P124" s="153">
        <v>1.6125</v>
      </c>
      <c r="Q124" s="60">
        <v>0</v>
      </c>
      <c r="S124" s="62">
        <v>41757</v>
      </c>
      <c r="T124" s="57">
        <v>7.6456959446878781</v>
      </c>
      <c r="U124" s="57">
        <v>13.307299610234177</v>
      </c>
      <c r="V124" s="57">
        <v>2.5570889447116647</v>
      </c>
      <c r="W124" s="57">
        <v>0</v>
      </c>
      <c r="X124" s="57">
        <v>24.719442000434999</v>
      </c>
      <c r="Y124" s="57">
        <v>0</v>
      </c>
      <c r="Z124" s="57">
        <v>3.6074999999999995</v>
      </c>
      <c r="AA124" s="58">
        <v>55.6738</v>
      </c>
      <c r="AB124" s="58">
        <v>96.9</v>
      </c>
      <c r="AC124" s="58">
        <v>18.619999999999997</v>
      </c>
      <c r="AD124" s="58">
        <v>0</v>
      </c>
      <c r="AE124" s="58">
        <v>180</v>
      </c>
      <c r="AF124" s="58">
        <v>0</v>
      </c>
      <c r="AG124" s="69">
        <v>14.174999999999997</v>
      </c>
      <c r="AH124" s="167">
        <v>1.6125</v>
      </c>
      <c r="AI124" s="167">
        <v>0</v>
      </c>
    </row>
    <row r="125" spans="1:35" x14ac:dyDescent="0.15">
      <c r="A125" s="62">
        <v>41758</v>
      </c>
      <c r="B125" s="57">
        <v>11.253348969880625</v>
      </c>
      <c r="C125" s="57">
        <v>14.132934342079277</v>
      </c>
      <c r="D125" s="57">
        <v>2.1822913322328295</v>
      </c>
      <c r="E125" s="57">
        <v>0</v>
      </c>
      <c r="F125" s="57">
        <v>24.612308258264996</v>
      </c>
      <c r="G125" s="57">
        <v>0</v>
      </c>
      <c r="H125" s="57">
        <v>2.6202083333333324</v>
      </c>
      <c r="I125" s="58">
        <v>82.300399999999996</v>
      </c>
      <c r="J125" s="58">
        <v>103.36</v>
      </c>
      <c r="K125" s="58">
        <v>15.959999999999997</v>
      </c>
      <c r="L125" s="58">
        <v>0</v>
      </c>
      <c r="M125" s="58">
        <v>180</v>
      </c>
      <c r="N125" s="58">
        <v>0</v>
      </c>
      <c r="O125" s="58">
        <v>18.483333333333338</v>
      </c>
      <c r="P125" s="153">
        <v>13.137500000000001</v>
      </c>
      <c r="Q125" s="60">
        <v>0</v>
      </c>
      <c r="S125" s="62">
        <v>41758</v>
      </c>
      <c r="T125" s="57">
        <v>11.584329821935938</v>
      </c>
      <c r="U125" s="57">
        <v>17.666167927599098</v>
      </c>
      <c r="V125" s="57">
        <v>2.7278641652910371</v>
      </c>
      <c r="W125" s="57">
        <v>0</v>
      </c>
      <c r="X125" s="57">
        <v>24.612308258264996</v>
      </c>
      <c r="Y125" s="57">
        <v>0</v>
      </c>
      <c r="Z125" s="57">
        <v>3.1581250000000001</v>
      </c>
      <c r="AA125" s="58">
        <v>84.721000000000004</v>
      </c>
      <c r="AB125" s="58">
        <v>129.19999999999999</v>
      </c>
      <c r="AC125" s="58">
        <v>19.95</v>
      </c>
      <c r="AD125" s="58">
        <v>0</v>
      </c>
      <c r="AE125" s="58">
        <v>180</v>
      </c>
      <c r="AF125" s="58">
        <v>0</v>
      </c>
      <c r="AG125" s="69">
        <v>18.483333333333338</v>
      </c>
      <c r="AH125" s="167">
        <v>13.137500000000001</v>
      </c>
      <c r="AI125" s="167">
        <v>0</v>
      </c>
    </row>
    <row r="126" spans="1:35" x14ac:dyDescent="0.15">
      <c r="A126" s="62">
        <v>41759</v>
      </c>
      <c r="B126" s="57">
        <v>4.7222858777220482</v>
      </c>
      <c r="C126" s="57">
        <v>9.5606285837062028</v>
      </c>
      <c r="D126" s="57">
        <v>2.8630759395055998</v>
      </c>
      <c r="E126" s="57">
        <v>0</v>
      </c>
      <c r="F126" s="57">
        <v>0</v>
      </c>
      <c r="G126" s="57">
        <v>0</v>
      </c>
      <c r="H126" s="57">
        <v>0</v>
      </c>
      <c r="I126" s="58">
        <v>35.098699999999994</v>
      </c>
      <c r="J126" s="58">
        <v>71.06</v>
      </c>
      <c r="K126" s="58">
        <v>21.279999999999998</v>
      </c>
      <c r="L126" s="58">
        <v>0</v>
      </c>
      <c r="M126" s="58">
        <v>0</v>
      </c>
      <c r="N126" s="58">
        <v>0</v>
      </c>
      <c r="O126" s="58">
        <v>9.6208333333333353</v>
      </c>
      <c r="P126" s="153">
        <v>11.85</v>
      </c>
      <c r="Q126" s="60">
        <v>0</v>
      </c>
      <c r="S126" s="62">
        <v>41759</v>
      </c>
      <c r="T126" s="57">
        <v>2.605399104950096</v>
      </c>
      <c r="U126" s="57">
        <v>16.513813008219806</v>
      </c>
      <c r="V126" s="57">
        <v>2.5051914470673995</v>
      </c>
      <c r="W126" s="57">
        <v>0</v>
      </c>
      <c r="X126" s="57">
        <v>0</v>
      </c>
      <c r="Y126" s="57">
        <v>0</v>
      </c>
      <c r="Z126" s="57">
        <v>0</v>
      </c>
      <c r="AA126" s="58">
        <v>19.364799999999999</v>
      </c>
      <c r="AB126" s="58">
        <v>122.74000000000001</v>
      </c>
      <c r="AC126" s="58">
        <v>18.619999999999997</v>
      </c>
      <c r="AD126" s="58">
        <v>0</v>
      </c>
      <c r="AE126" s="58">
        <v>0</v>
      </c>
      <c r="AF126" s="58">
        <v>0</v>
      </c>
      <c r="AG126" s="69">
        <v>9.6208333333333353</v>
      </c>
      <c r="AH126" s="167">
        <v>11.85</v>
      </c>
      <c r="AI126" s="167">
        <v>0</v>
      </c>
    </row>
    <row r="127" spans="1:35" x14ac:dyDescent="0.15">
      <c r="A127" s="62">
        <v>41760</v>
      </c>
      <c r="B127" s="57">
        <v>7.13463185386051</v>
      </c>
      <c r="C127" s="57">
        <v>9.5203093811325488</v>
      </c>
      <c r="D127" s="57">
        <v>1.9600636961155247</v>
      </c>
      <c r="E127" s="57">
        <v>0</v>
      </c>
      <c r="F127" s="57">
        <v>24.115616220150002</v>
      </c>
      <c r="G127" s="57">
        <v>0</v>
      </c>
      <c r="H127" s="57">
        <v>3.5359375000000002</v>
      </c>
      <c r="I127" s="58">
        <v>53.253199999999993</v>
      </c>
      <c r="J127" s="58">
        <v>71.06</v>
      </c>
      <c r="K127" s="58">
        <v>14.629999999999997</v>
      </c>
      <c r="L127" s="58">
        <v>0</v>
      </c>
      <c r="M127" s="58">
        <v>180</v>
      </c>
      <c r="N127" s="58">
        <v>0</v>
      </c>
      <c r="O127" s="58">
        <v>6.5208333333333313</v>
      </c>
      <c r="P127" s="153">
        <v>2.7</v>
      </c>
      <c r="Q127" s="60">
        <v>0</v>
      </c>
      <c r="S127" s="62">
        <v>41760</v>
      </c>
      <c r="T127" s="57">
        <v>7.4589333017632606</v>
      </c>
      <c r="U127" s="57">
        <v>12.982240065180751</v>
      </c>
      <c r="V127" s="57">
        <v>2.4946265223288497</v>
      </c>
      <c r="W127" s="57">
        <v>0</v>
      </c>
      <c r="X127" s="57">
        <v>24.115616220150002</v>
      </c>
      <c r="Y127" s="57">
        <v>0</v>
      </c>
      <c r="Z127" s="57">
        <v>4.4044270833333332</v>
      </c>
      <c r="AA127" s="58">
        <v>55.6738</v>
      </c>
      <c r="AB127" s="58">
        <v>96.9</v>
      </c>
      <c r="AC127" s="58">
        <v>18.619999999999997</v>
      </c>
      <c r="AD127" s="58">
        <v>0</v>
      </c>
      <c r="AE127" s="58">
        <v>180</v>
      </c>
      <c r="AF127" s="58">
        <v>0</v>
      </c>
      <c r="AG127" s="69">
        <v>6.5208333333333313</v>
      </c>
      <c r="AH127" s="167">
        <v>2.7</v>
      </c>
      <c r="AI127" s="167">
        <v>0</v>
      </c>
    </row>
    <row r="128" spans="1:35" x14ac:dyDescent="0.15">
      <c r="A128" s="62">
        <v>41761</v>
      </c>
      <c r="B128" s="57">
        <v>3.842980773550901</v>
      </c>
      <c r="C128" s="57">
        <v>5.1279963226346403</v>
      </c>
      <c r="D128" s="57">
        <v>1.05576394877772</v>
      </c>
      <c r="E128" s="57">
        <v>0</v>
      </c>
      <c r="F128" s="57">
        <v>23.814224408520001</v>
      </c>
      <c r="G128" s="57">
        <v>0</v>
      </c>
      <c r="H128" s="57">
        <v>3.4353125000000002</v>
      </c>
      <c r="I128" s="58">
        <v>29.0472</v>
      </c>
      <c r="J128" s="58">
        <v>38.760000000000005</v>
      </c>
      <c r="K128" s="58">
        <v>7.9799999999999986</v>
      </c>
      <c r="L128" s="58">
        <v>0</v>
      </c>
      <c r="M128" s="58">
        <v>180</v>
      </c>
      <c r="N128" s="58">
        <v>0</v>
      </c>
      <c r="O128" s="58">
        <v>8.3624999999999989</v>
      </c>
      <c r="P128" s="153">
        <v>5.5875000000000004</v>
      </c>
      <c r="Q128" s="60">
        <v>0</v>
      </c>
      <c r="S128" s="62">
        <v>41761</v>
      </c>
      <c r="T128" s="57">
        <v>4.9638501658365808</v>
      </c>
      <c r="U128" s="57">
        <v>8.5466605377243994</v>
      </c>
      <c r="V128" s="57">
        <v>0.70384263251848</v>
      </c>
      <c r="W128" s="57">
        <v>0</v>
      </c>
      <c r="X128" s="57">
        <v>23.814224408520001</v>
      </c>
      <c r="Y128" s="57">
        <v>0</v>
      </c>
      <c r="Z128" s="57">
        <v>4.1887499999999998</v>
      </c>
      <c r="AA128" s="58">
        <v>37.519300000000001</v>
      </c>
      <c r="AB128" s="58">
        <v>64.599999999999994</v>
      </c>
      <c r="AC128" s="58">
        <v>5.3199999999999994</v>
      </c>
      <c r="AD128" s="58">
        <v>0</v>
      </c>
      <c r="AE128" s="58">
        <v>180</v>
      </c>
      <c r="AF128" s="58">
        <v>0</v>
      </c>
      <c r="AG128" s="69">
        <v>8.3624999999999989</v>
      </c>
      <c r="AH128" s="167">
        <v>5.5875000000000004</v>
      </c>
      <c r="AI128" s="167">
        <v>0</v>
      </c>
    </row>
    <row r="129" spans="1:35" x14ac:dyDescent="0.15">
      <c r="A129" s="62">
        <v>41762</v>
      </c>
      <c r="B129" s="57">
        <v>4.5899128688210951</v>
      </c>
      <c r="C129" s="57">
        <v>9.2926293127217559</v>
      </c>
      <c r="D129" s="57">
        <v>2.7828194733284395</v>
      </c>
      <c r="E129" s="57">
        <v>0</v>
      </c>
      <c r="F129" s="57">
        <v>0</v>
      </c>
      <c r="G129" s="57">
        <v>0</v>
      </c>
      <c r="H129" s="57">
        <v>0</v>
      </c>
      <c r="I129" s="58">
        <v>35.098699999999994</v>
      </c>
      <c r="J129" s="58">
        <v>71.06</v>
      </c>
      <c r="K129" s="58">
        <v>21.279999999999998</v>
      </c>
      <c r="L129" s="58">
        <v>0</v>
      </c>
      <c r="M129" s="58">
        <v>0</v>
      </c>
      <c r="N129" s="58">
        <v>0</v>
      </c>
      <c r="O129" s="58">
        <v>6.6333333333333337</v>
      </c>
      <c r="P129" s="153">
        <v>6.2874999999999988</v>
      </c>
      <c r="Q129" s="60">
        <v>0</v>
      </c>
      <c r="S129" s="62">
        <v>41762</v>
      </c>
      <c r="T129" s="57">
        <v>2.5323657207288801</v>
      </c>
      <c r="U129" s="57">
        <v>16.050905176519397</v>
      </c>
      <c r="V129" s="57">
        <v>2.4349670391623843</v>
      </c>
      <c r="W129" s="57">
        <v>0</v>
      </c>
      <c r="X129" s="57">
        <v>0</v>
      </c>
      <c r="Y129" s="57">
        <v>0</v>
      </c>
      <c r="Z129" s="57">
        <v>0</v>
      </c>
      <c r="AA129" s="58">
        <v>19.364799999999999</v>
      </c>
      <c r="AB129" s="58">
        <v>122.74000000000001</v>
      </c>
      <c r="AC129" s="58">
        <v>18.619999999999997</v>
      </c>
      <c r="AD129" s="58">
        <v>0</v>
      </c>
      <c r="AE129" s="58">
        <v>0</v>
      </c>
      <c r="AF129" s="58">
        <v>0</v>
      </c>
      <c r="AG129" s="69">
        <v>6.6333333333333337</v>
      </c>
      <c r="AH129" s="167">
        <v>6.2874999999999988</v>
      </c>
      <c r="AI129" s="167">
        <v>0</v>
      </c>
    </row>
    <row r="130" spans="1:35" x14ac:dyDescent="0.15">
      <c r="A130" s="62">
        <v>41763</v>
      </c>
      <c r="B130" s="57">
        <v>4.5525216596749862</v>
      </c>
      <c r="C130" s="57">
        <v>9.2169279527875556</v>
      </c>
      <c r="D130" s="57">
        <v>2.7601495473588393</v>
      </c>
      <c r="E130" s="57">
        <v>0</v>
      </c>
      <c r="F130" s="57">
        <v>0</v>
      </c>
      <c r="G130" s="57">
        <v>0</v>
      </c>
      <c r="H130" s="57">
        <v>0</v>
      </c>
      <c r="I130" s="58">
        <v>35.098699999999994</v>
      </c>
      <c r="J130" s="58">
        <v>71.06</v>
      </c>
      <c r="K130" s="58">
        <v>21.279999999999998</v>
      </c>
      <c r="L130" s="58">
        <v>0</v>
      </c>
      <c r="M130" s="58">
        <v>0</v>
      </c>
      <c r="N130" s="58">
        <v>0</v>
      </c>
      <c r="O130" s="58">
        <v>5.4000000000000012</v>
      </c>
      <c r="P130" s="153">
        <v>5.3999999999999995</v>
      </c>
      <c r="Q130" s="60">
        <v>0</v>
      </c>
      <c r="S130" s="62">
        <v>41763</v>
      </c>
      <c r="T130" s="57">
        <v>2.5117360880965438</v>
      </c>
      <c r="U130" s="57">
        <v>15.920148282087595</v>
      </c>
      <c r="V130" s="57">
        <v>2.4151308539389844</v>
      </c>
      <c r="W130" s="57">
        <v>0</v>
      </c>
      <c r="X130" s="57">
        <v>0</v>
      </c>
      <c r="Y130" s="57">
        <v>0</v>
      </c>
      <c r="Z130" s="57">
        <v>0</v>
      </c>
      <c r="AA130" s="58">
        <v>19.364799999999999</v>
      </c>
      <c r="AB130" s="58">
        <v>122.74000000000001</v>
      </c>
      <c r="AC130" s="58">
        <v>18.619999999999997</v>
      </c>
      <c r="AD130" s="58">
        <v>0</v>
      </c>
      <c r="AE130" s="58">
        <v>0</v>
      </c>
      <c r="AF130" s="58">
        <v>0</v>
      </c>
      <c r="AG130" s="69">
        <v>5.4000000000000012</v>
      </c>
      <c r="AH130" s="167">
        <v>5.3999999999999995</v>
      </c>
      <c r="AI130" s="167">
        <v>0</v>
      </c>
    </row>
    <row r="131" spans="1:35" x14ac:dyDescent="0.15">
      <c r="A131" s="62">
        <v>41764</v>
      </c>
      <c r="B131" s="57">
        <v>10.570620247318956</v>
      </c>
      <c r="C131" s="57">
        <v>13.275504235251438</v>
      </c>
      <c r="D131" s="57">
        <v>2.0498940363255893</v>
      </c>
      <c r="E131" s="57">
        <v>0</v>
      </c>
      <c r="F131" s="57">
        <v>23.119105672844999</v>
      </c>
      <c r="G131" s="57">
        <v>0</v>
      </c>
      <c r="H131" s="57">
        <v>3.7318750000000001</v>
      </c>
      <c r="I131" s="58">
        <v>82.300399999999996</v>
      </c>
      <c r="J131" s="58">
        <v>103.36</v>
      </c>
      <c r="K131" s="58">
        <v>15.959999999999997</v>
      </c>
      <c r="L131" s="58">
        <v>0</v>
      </c>
      <c r="M131" s="58">
        <v>180</v>
      </c>
      <c r="N131" s="58">
        <v>0</v>
      </c>
      <c r="O131" s="58">
        <v>3.9083333333333328</v>
      </c>
      <c r="P131" s="153">
        <v>2.8749999999999996</v>
      </c>
      <c r="Q131" s="60">
        <v>0</v>
      </c>
      <c r="S131" s="62">
        <v>41764</v>
      </c>
      <c r="T131" s="57">
        <v>10.881520842828341</v>
      </c>
      <c r="U131" s="57">
        <v>16.594380294064297</v>
      </c>
      <c r="V131" s="57">
        <v>2.5623675454069876</v>
      </c>
      <c r="W131" s="57">
        <v>0</v>
      </c>
      <c r="X131" s="57">
        <v>23.119105672844999</v>
      </c>
      <c r="Y131" s="57">
        <v>0</v>
      </c>
      <c r="Z131" s="57">
        <v>4.6330208333333331</v>
      </c>
      <c r="AA131" s="58">
        <v>84.721000000000004</v>
      </c>
      <c r="AB131" s="58">
        <v>129.19999999999999</v>
      </c>
      <c r="AC131" s="58">
        <v>19.95</v>
      </c>
      <c r="AD131" s="58">
        <v>0</v>
      </c>
      <c r="AE131" s="58">
        <v>180</v>
      </c>
      <c r="AF131" s="58">
        <v>0</v>
      </c>
      <c r="AG131" s="69">
        <v>3.9083333333333328</v>
      </c>
      <c r="AH131" s="167">
        <v>2.8749999999999996</v>
      </c>
      <c r="AI131" s="167">
        <v>0</v>
      </c>
    </row>
    <row r="132" spans="1:35" x14ac:dyDescent="0.15">
      <c r="A132" s="62">
        <v>41765</v>
      </c>
      <c r="B132" s="57">
        <v>10.570620247318956</v>
      </c>
      <c r="C132" s="57">
        <v>13.275504235251438</v>
      </c>
      <c r="D132" s="57">
        <v>2.0498940363255893</v>
      </c>
      <c r="E132" s="57">
        <v>0</v>
      </c>
      <c r="F132" s="57">
        <v>23.119105672844999</v>
      </c>
      <c r="G132" s="57">
        <v>0</v>
      </c>
      <c r="H132" s="57">
        <v>3.5556250000000005</v>
      </c>
      <c r="I132" s="58">
        <v>82.300399999999996</v>
      </c>
      <c r="J132" s="58">
        <v>103.36</v>
      </c>
      <c r="K132" s="58">
        <v>15.959999999999997</v>
      </c>
      <c r="L132" s="58">
        <v>0</v>
      </c>
      <c r="M132" s="58">
        <v>180</v>
      </c>
      <c r="N132" s="58">
        <v>0</v>
      </c>
      <c r="O132" s="58">
        <v>6.258333333333332</v>
      </c>
      <c r="P132" s="153">
        <v>3.2</v>
      </c>
      <c r="Q132" s="60">
        <v>0</v>
      </c>
      <c r="S132" s="62">
        <v>41765</v>
      </c>
      <c r="T132" s="57">
        <v>10.881520842828341</v>
      </c>
      <c r="U132" s="57">
        <v>16.594380294064297</v>
      </c>
      <c r="V132" s="57">
        <v>2.5623675454069876</v>
      </c>
      <c r="W132" s="57">
        <v>0</v>
      </c>
      <c r="X132" s="57">
        <v>23.119105672844999</v>
      </c>
      <c r="Y132" s="57">
        <v>0</v>
      </c>
      <c r="Z132" s="57">
        <v>4.4273958333333336</v>
      </c>
      <c r="AA132" s="58">
        <v>84.721000000000004</v>
      </c>
      <c r="AB132" s="58">
        <v>129.19999999999999</v>
      </c>
      <c r="AC132" s="58">
        <v>19.95</v>
      </c>
      <c r="AD132" s="58">
        <v>0</v>
      </c>
      <c r="AE132" s="58">
        <v>180</v>
      </c>
      <c r="AF132" s="58">
        <v>0</v>
      </c>
      <c r="AG132" s="69">
        <v>6.258333333333332</v>
      </c>
      <c r="AH132" s="167">
        <v>3.2</v>
      </c>
      <c r="AI132" s="167">
        <v>0</v>
      </c>
    </row>
    <row r="133" spans="1:35" x14ac:dyDescent="0.15">
      <c r="A133" s="62">
        <v>41766</v>
      </c>
      <c r="B133" s="57">
        <v>12.763932651049439</v>
      </c>
      <c r="C133" s="57">
        <v>17.447348303498295</v>
      </c>
      <c r="D133" s="57">
        <v>3.9342059900045165</v>
      </c>
      <c r="E133" s="57">
        <v>0</v>
      </c>
      <c r="F133" s="57">
        <v>23.149953520784997</v>
      </c>
      <c r="G133" s="57">
        <v>0</v>
      </c>
      <c r="H133" s="57">
        <v>3.45</v>
      </c>
      <c r="I133" s="58">
        <v>99.244600000000005</v>
      </c>
      <c r="J133" s="58">
        <v>135.66</v>
      </c>
      <c r="K133" s="58">
        <v>30.589999999999993</v>
      </c>
      <c r="L133" s="58">
        <v>0</v>
      </c>
      <c r="M133" s="58">
        <v>180</v>
      </c>
      <c r="N133" s="58">
        <v>0</v>
      </c>
      <c r="O133" s="58">
        <v>8.1666666666666661</v>
      </c>
      <c r="P133" s="153">
        <v>2.6875</v>
      </c>
      <c r="Q133" s="60">
        <v>0</v>
      </c>
      <c r="S133" s="62">
        <v>41766</v>
      </c>
      <c r="T133" s="57">
        <v>14.320509803616444</v>
      </c>
      <c r="U133" s="57">
        <v>19.939826632569481</v>
      </c>
      <c r="V133" s="57">
        <v>3.9342059900045165</v>
      </c>
      <c r="W133" s="57">
        <v>0</v>
      </c>
      <c r="X133" s="57">
        <v>23.149953520784997</v>
      </c>
      <c r="Y133" s="57">
        <v>0</v>
      </c>
      <c r="Z133" s="57">
        <v>4.208333333333333</v>
      </c>
      <c r="AA133" s="58">
        <v>111.3476</v>
      </c>
      <c r="AB133" s="58">
        <v>155.04000000000002</v>
      </c>
      <c r="AC133" s="58">
        <v>30.589999999999993</v>
      </c>
      <c r="AD133" s="58">
        <v>0</v>
      </c>
      <c r="AE133" s="58">
        <v>180</v>
      </c>
      <c r="AF133" s="58">
        <v>0</v>
      </c>
      <c r="AG133" s="69">
        <v>8.1666666666666661</v>
      </c>
      <c r="AH133" s="167">
        <v>2.6875</v>
      </c>
      <c r="AI133" s="167">
        <v>0</v>
      </c>
    </row>
    <row r="134" spans="1:35" x14ac:dyDescent="0.15">
      <c r="A134" s="62">
        <v>41767</v>
      </c>
      <c r="B134" s="57">
        <v>6.8486928126437814</v>
      </c>
      <c r="C134" s="57">
        <v>9.138758070246805</v>
      </c>
      <c r="D134" s="57">
        <v>1.8815090144625772</v>
      </c>
      <c r="E134" s="57">
        <v>0</v>
      </c>
      <c r="F134" s="57">
        <v>23.149119795164999</v>
      </c>
      <c r="G134" s="57">
        <v>0</v>
      </c>
      <c r="H134" s="57">
        <v>3.5287500000000001</v>
      </c>
      <c r="I134" s="58">
        <v>53.253199999999993</v>
      </c>
      <c r="J134" s="58">
        <v>71.06</v>
      </c>
      <c r="K134" s="58">
        <v>14.629999999999997</v>
      </c>
      <c r="L134" s="58">
        <v>0</v>
      </c>
      <c r="M134" s="58">
        <v>180</v>
      </c>
      <c r="N134" s="58">
        <v>0</v>
      </c>
      <c r="O134" s="58">
        <v>7.1166666666666671</v>
      </c>
      <c r="P134" s="153">
        <v>4.1375000000000002</v>
      </c>
      <c r="Q134" s="60">
        <v>0</v>
      </c>
      <c r="S134" s="62">
        <v>41767</v>
      </c>
      <c r="T134" s="57">
        <v>7.1599970314003176</v>
      </c>
      <c r="U134" s="57">
        <v>12.461942823063826</v>
      </c>
      <c r="V134" s="57">
        <v>2.3946478365887347</v>
      </c>
      <c r="W134" s="57">
        <v>0</v>
      </c>
      <c r="X134" s="57">
        <v>23.149119795164999</v>
      </c>
      <c r="Y134" s="57">
        <v>0</v>
      </c>
      <c r="Z134" s="57">
        <v>4.3133333333333326</v>
      </c>
      <c r="AA134" s="58">
        <v>55.6738</v>
      </c>
      <c r="AB134" s="58">
        <v>96.9</v>
      </c>
      <c r="AC134" s="58">
        <v>18.619999999999997</v>
      </c>
      <c r="AD134" s="58">
        <v>0</v>
      </c>
      <c r="AE134" s="58">
        <v>180</v>
      </c>
      <c r="AF134" s="58">
        <v>0</v>
      </c>
      <c r="AG134" s="69">
        <v>7.1166666666666671</v>
      </c>
      <c r="AH134" s="167">
        <v>4.1375000000000002</v>
      </c>
      <c r="AI134" s="167">
        <v>0</v>
      </c>
    </row>
    <row r="135" spans="1:35" x14ac:dyDescent="0.15">
      <c r="A135" s="62">
        <v>41768</v>
      </c>
      <c r="B135" s="57">
        <v>3.7926287734683894</v>
      </c>
      <c r="C135" s="57">
        <v>5.0608076255072705</v>
      </c>
      <c r="D135" s="57">
        <v>1.041930981722085</v>
      </c>
      <c r="E135" s="57">
        <v>0</v>
      </c>
      <c r="F135" s="57">
        <v>23.502202595235001</v>
      </c>
      <c r="G135" s="57">
        <v>0</v>
      </c>
      <c r="H135" s="57">
        <v>3.6078125000000005</v>
      </c>
      <c r="I135" s="58">
        <v>29.0472</v>
      </c>
      <c r="J135" s="58">
        <v>38.760000000000005</v>
      </c>
      <c r="K135" s="58">
        <v>7.9799999999999986</v>
      </c>
      <c r="L135" s="58">
        <v>0</v>
      </c>
      <c r="M135" s="58">
        <v>180</v>
      </c>
      <c r="N135" s="58">
        <v>0</v>
      </c>
      <c r="O135" s="58">
        <v>5.5624999999999991</v>
      </c>
      <c r="P135" s="153">
        <v>4.9249999999999998</v>
      </c>
      <c r="Q135" s="60">
        <v>0</v>
      </c>
      <c r="S135" s="62">
        <v>41768</v>
      </c>
      <c r="T135" s="57">
        <v>4.8988121657300034</v>
      </c>
      <c r="U135" s="57">
        <v>8.4346793758454499</v>
      </c>
      <c r="V135" s="57">
        <v>0.69462065448138999</v>
      </c>
      <c r="W135" s="57">
        <v>0</v>
      </c>
      <c r="X135" s="57">
        <v>23.502202595235001</v>
      </c>
      <c r="Y135" s="57">
        <v>0</v>
      </c>
      <c r="Z135" s="57">
        <v>4.48828125</v>
      </c>
      <c r="AA135" s="58">
        <v>37.519300000000001</v>
      </c>
      <c r="AB135" s="58">
        <v>64.599999999999994</v>
      </c>
      <c r="AC135" s="58">
        <v>5.3199999999999994</v>
      </c>
      <c r="AD135" s="58">
        <v>0</v>
      </c>
      <c r="AE135" s="58">
        <v>180</v>
      </c>
      <c r="AF135" s="58">
        <v>0</v>
      </c>
      <c r="AG135" s="69">
        <v>5.5624999999999991</v>
      </c>
      <c r="AH135" s="167">
        <v>4.9249999999999998</v>
      </c>
      <c r="AI135" s="167">
        <v>0</v>
      </c>
    </row>
    <row r="136" spans="1:35" x14ac:dyDescent="0.15">
      <c r="A136" s="62">
        <v>41769</v>
      </c>
      <c r="B136" s="57">
        <v>7.1443748705765433</v>
      </c>
      <c r="C136" s="57">
        <v>9.5333102668603811</v>
      </c>
      <c r="D136" s="57">
        <v>1.9627403490594897</v>
      </c>
      <c r="E136" s="57">
        <v>0</v>
      </c>
      <c r="F136" s="57">
        <v>24.148548382140007</v>
      </c>
      <c r="G136" s="57">
        <v>0</v>
      </c>
      <c r="H136" s="57">
        <v>3.8753125000000006</v>
      </c>
      <c r="I136" s="58">
        <v>53.253199999999993</v>
      </c>
      <c r="J136" s="58">
        <v>71.06</v>
      </c>
      <c r="K136" s="58">
        <v>14.629999999999997</v>
      </c>
      <c r="L136" s="58">
        <v>0</v>
      </c>
      <c r="M136" s="58">
        <v>180</v>
      </c>
      <c r="N136" s="58">
        <v>0</v>
      </c>
      <c r="O136" s="58">
        <v>1.9958333333333333</v>
      </c>
      <c r="P136" s="153">
        <v>2.5249999999999999</v>
      </c>
      <c r="Q136" s="60">
        <v>0</v>
      </c>
      <c r="S136" s="62">
        <v>41769</v>
      </c>
      <c r="T136" s="57">
        <v>7.4691191828754784</v>
      </c>
      <c r="U136" s="57">
        <v>12.999968545718701</v>
      </c>
      <c r="V136" s="57">
        <v>2.4980331715302602</v>
      </c>
      <c r="W136" s="57">
        <v>0</v>
      </c>
      <c r="X136" s="57">
        <v>24.148548382140007</v>
      </c>
      <c r="Y136" s="57">
        <v>0</v>
      </c>
      <c r="Z136" s="57">
        <v>4.8003645833333328</v>
      </c>
      <c r="AA136" s="58">
        <v>55.6738</v>
      </c>
      <c r="AB136" s="58">
        <v>96.9</v>
      </c>
      <c r="AC136" s="58">
        <v>18.619999999999997</v>
      </c>
      <c r="AD136" s="58">
        <v>0</v>
      </c>
      <c r="AE136" s="58">
        <v>180</v>
      </c>
      <c r="AF136" s="58">
        <v>0</v>
      </c>
      <c r="AG136" s="69">
        <v>1.9958333333333333</v>
      </c>
      <c r="AH136" s="167">
        <v>2.5249999999999999</v>
      </c>
      <c r="AI136" s="167">
        <v>0</v>
      </c>
    </row>
    <row r="137" spans="1:35" x14ac:dyDescent="0.15">
      <c r="A137" s="62">
        <v>41770</v>
      </c>
      <c r="B137" s="57">
        <v>7.257221203426794</v>
      </c>
      <c r="C137" s="57">
        <v>9.6838901458599302</v>
      </c>
      <c r="D137" s="57">
        <v>1.9937420888535149</v>
      </c>
      <c r="E137" s="57">
        <v>0</v>
      </c>
      <c r="F137" s="57">
        <v>24.529977853290003</v>
      </c>
      <c r="G137" s="57">
        <v>0</v>
      </c>
      <c r="H137" s="57">
        <v>3.8396875000000001</v>
      </c>
      <c r="I137" s="58">
        <v>53.253199999999993</v>
      </c>
      <c r="J137" s="58">
        <v>71.06</v>
      </c>
      <c r="K137" s="58">
        <v>14.629999999999997</v>
      </c>
      <c r="L137" s="58">
        <v>0</v>
      </c>
      <c r="M137" s="58">
        <v>180</v>
      </c>
      <c r="N137" s="58">
        <v>0</v>
      </c>
      <c r="O137" s="58">
        <v>2.4708333333333332</v>
      </c>
      <c r="P137" s="153">
        <v>0.6875</v>
      </c>
      <c r="Q137" s="60">
        <v>0</v>
      </c>
      <c r="S137" s="62">
        <v>41770</v>
      </c>
      <c r="T137" s="57">
        <v>7.5870948944916492</v>
      </c>
      <c r="U137" s="57">
        <v>13.205304744354452</v>
      </c>
      <c r="V137" s="57">
        <v>2.5374899312681096</v>
      </c>
      <c r="W137" s="57">
        <v>0</v>
      </c>
      <c r="X137" s="57">
        <v>24.529977853290003</v>
      </c>
      <c r="Y137" s="57">
        <v>0</v>
      </c>
      <c r="Z137" s="57">
        <v>4.7588020833333333</v>
      </c>
      <c r="AA137" s="58">
        <v>55.6738</v>
      </c>
      <c r="AB137" s="58">
        <v>96.9</v>
      </c>
      <c r="AC137" s="58">
        <v>18.619999999999997</v>
      </c>
      <c r="AD137" s="58">
        <v>0</v>
      </c>
      <c r="AE137" s="58">
        <v>180</v>
      </c>
      <c r="AF137" s="58">
        <v>0</v>
      </c>
      <c r="AG137" s="69">
        <v>2.4708333333333332</v>
      </c>
      <c r="AH137" s="167">
        <v>0.6875</v>
      </c>
      <c r="AI137" s="167">
        <v>0</v>
      </c>
    </row>
    <row r="138" spans="1:35" x14ac:dyDescent="0.15">
      <c r="A138" s="62">
        <v>41771</v>
      </c>
      <c r="B138" s="57">
        <v>7.317159255629222</v>
      </c>
      <c r="C138" s="57">
        <v>9.7638702783121492</v>
      </c>
      <c r="D138" s="57">
        <v>2.0102085867113244</v>
      </c>
      <c r="E138" s="57">
        <v>0</v>
      </c>
      <c r="F138" s="57">
        <v>24.732573178949998</v>
      </c>
      <c r="G138" s="57">
        <v>0</v>
      </c>
      <c r="H138" s="57">
        <v>3.7737500000000002</v>
      </c>
      <c r="I138" s="58">
        <v>53.253199999999993</v>
      </c>
      <c r="J138" s="58">
        <v>71.06</v>
      </c>
      <c r="K138" s="58">
        <v>14.629999999999997</v>
      </c>
      <c r="L138" s="58">
        <v>0</v>
      </c>
      <c r="M138" s="58">
        <v>180</v>
      </c>
      <c r="N138" s="58">
        <v>0</v>
      </c>
      <c r="O138" s="58">
        <v>3.3499999999999996</v>
      </c>
      <c r="P138" s="153">
        <v>1.1375000000000002</v>
      </c>
      <c r="Q138" s="60">
        <v>0</v>
      </c>
      <c r="S138" s="62">
        <v>41771</v>
      </c>
      <c r="T138" s="57">
        <v>7.6497574036123686</v>
      </c>
      <c r="U138" s="57">
        <v>13.314368561334751</v>
      </c>
      <c r="V138" s="57">
        <v>2.5584472921780494</v>
      </c>
      <c r="W138" s="57">
        <v>0</v>
      </c>
      <c r="X138" s="57">
        <v>24.732573178949998</v>
      </c>
      <c r="Y138" s="57">
        <v>0</v>
      </c>
      <c r="Z138" s="57">
        <v>4.6818749999999998</v>
      </c>
      <c r="AA138" s="58">
        <v>55.6738</v>
      </c>
      <c r="AB138" s="58">
        <v>96.9</v>
      </c>
      <c r="AC138" s="58">
        <v>18.619999999999997</v>
      </c>
      <c r="AD138" s="58">
        <v>0</v>
      </c>
      <c r="AE138" s="58">
        <v>180</v>
      </c>
      <c r="AF138" s="58">
        <v>0</v>
      </c>
      <c r="AG138" s="69">
        <v>3.3499999999999996</v>
      </c>
      <c r="AH138" s="167">
        <v>1.1375000000000002</v>
      </c>
      <c r="AI138" s="167">
        <v>0</v>
      </c>
    </row>
    <row r="139" spans="1:35" x14ac:dyDescent="0.15">
      <c r="A139" s="62">
        <v>41772</v>
      </c>
      <c r="B139" s="57">
        <v>11.422982851254126</v>
      </c>
      <c r="C139" s="57">
        <v>14.345975323396079</v>
      </c>
      <c r="D139" s="57">
        <v>2.2151873661126293</v>
      </c>
      <c r="E139" s="57">
        <v>0</v>
      </c>
      <c r="F139" s="57">
        <v>24.983316159164996</v>
      </c>
      <c r="G139" s="57">
        <v>0</v>
      </c>
      <c r="H139" s="57">
        <v>3.5378125000000002</v>
      </c>
      <c r="I139" s="58">
        <v>82.300399999999996</v>
      </c>
      <c r="J139" s="58">
        <v>103.36</v>
      </c>
      <c r="K139" s="58">
        <v>15.959999999999997</v>
      </c>
      <c r="L139" s="58">
        <v>0</v>
      </c>
      <c r="M139" s="58">
        <v>180</v>
      </c>
      <c r="N139" s="58">
        <v>0</v>
      </c>
      <c r="O139" s="58">
        <v>6.4958333333333336</v>
      </c>
      <c r="P139" s="153">
        <v>2.4125000000000001</v>
      </c>
      <c r="Q139" s="60">
        <v>0</v>
      </c>
      <c r="S139" s="62">
        <v>41772</v>
      </c>
      <c r="T139" s="57">
        <v>11.758952935114543</v>
      </c>
      <c r="U139" s="57">
        <v>17.932469154245098</v>
      </c>
      <c r="V139" s="57">
        <v>2.7689842076407873</v>
      </c>
      <c r="W139" s="57">
        <v>0</v>
      </c>
      <c r="X139" s="57">
        <v>24.983316159164996</v>
      </c>
      <c r="Y139" s="57">
        <v>0</v>
      </c>
      <c r="Z139" s="57">
        <v>4.406614583333333</v>
      </c>
      <c r="AA139" s="58">
        <v>84.721000000000004</v>
      </c>
      <c r="AB139" s="58">
        <v>129.19999999999999</v>
      </c>
      <c r="AC139" s="58">
        <v>19.95</v>
      </c>
      <c r="AD139" s="58">
        <v>0</v>
      </c>
      <c r="AE139" s="58">
        <v>180</v>
      </c>
      <c r="AF139" s="58">
        <v>0</v>
      </c>
      <c r="AG139" s="69">
        <v>6.4958333333333336</v>
      </c>
      <c r="AH139" s="167">
        <v>2.4125000000000001</v>
      </c>
      <c r="AI139" s="167">
        <v>0</v>
      </c>
    </row>
    <row r="140" spans="1:35" x14ac:dyDescent="0.15">
      <c r="A140" s="62">
        <v>41773</v>
      </c>
      <c r="B140" s="57">
        <v>4.872907422391048</v>
      </c>
      <c r="C140" s="57">
        <v>9.8655734097020105</v>
      </c>
      <c r="D140" s="57">
        <v>2.95439631520488</v>
      </c>
      <c r="E140" s="57">
        <v>0</v>
      </c>
      <c r="F140" s="57">
        <v>0</v>
      </c>
      <c r="G140" s="57">
        <v>0</v>
      </c>
      <c r="H140" s="57">
        <v>0</v>
      </c>
      <c r="I140" s="58">
        <v>35.098699999999994</v>
      </c>
      <c r="J140" s="58">
        <v>71.06</v>
      </c>
      <c r="K140" s="58">
        <v>21.279999999999998</v>
      </c>
      <c r="L140" s="58">
        <v>0</v>
      </c>
      <c r="M140" s="58">
        <v>0</v>
      </c>
      <c r="N140" s="58">
        <v>0</v>
      </c>
      <c r="O140" s="58">
        <v>7.6124999999999998</v>
      </c>
      <c r="P140" s="153">
        <v>3.0374999999999996</v>
      </c>
      <c r="Q140" s="60">
        <v>0</v>
      </c>
      <c r="S140" s="62">
        <v>41773</v>
      </c>
      <c r="T140" s="57">
        <v>2.6885006468364407</v>
      </c>
      <c r="U140" s="57">
        <v>17.040535889485291</v>
      </c>
      <c r="V140" s="57">
        <v>2.5850967758042698</v>
      </c>
      <c r="W140" s="57">
        <v>0</v>
      </c>
      <c r="X140" s="57">
        <v>0</v>
      </c>
      <c r="Y140" s="57">
        <v>0</v>
      </c>
      <c r="Z140" s="57">
        <v>0</v>
      </c>
      <c r="AA140" s="58">
        <v>19.364799999999999</v>
      </c>
      <c r="AB140" s="58">
        <v>122.74000000000001</v>
      </c>
      <c r="AC140" s="58">
        <v>18.619999999999997</v>
      </c>
      <c r="AD140" s="58">
        <v>0</v>
      </c>
      <c r="AE140" s="58">
        <v>0</v>
      </c>
      <c r="AF140" s="58">
        <v>0</v>
      </c>
      <c r="AG140" s="69">
        <v>7.6124999999999998</v>
      </c>
      <c r="AH140" s="167">
        <v>3.0374999999999996</v>
      </c>
      <c r="AI140" s="167">
        <v>0</v>
      </c>
    </row>
    <row r="141" spans="1:35" x14ac:dyDescent="0.15">
      <c r="A141" s="62">
        <v>41774</v>
      </c>
      <c r="B141" s="57">
        <v>7.3606328428748116</v>
      </c>
      <c r="C141" s="57">
        <v>9.8218805595660754</v>
      </c>
      <c r="D141" s="57">
        <v>2.0221518799106621</v>
      </c>
      <c r="E141" s="57">
        <v>0</v>
      </c>
      <c r="F141" s="57">
        <v>24.879517319475003</v>
      </c>
      <c r="G141" s="57">
        <v>0</v>
      </c>
      <c r="H141" s="57">
        <v>3.36625</v>
      </c>
      <c r="I141" s="58">
        <v>53.253199999999993</v>
      </c>
      <c r="J141" s="58">
        <v>71.06</v>
      </c>
      <c r="K141" s="58">
        <v>14.629999999999997</v>
      </c>
      <c r="L141" s="58">
        <v>0</v>
      </c>
      <c r="M141" s="58">
        <v>180</v>
      </c>
      <c r="N141" s="58">
        <v>0</v>
      </c>
      <c r="O141" s="58">
        <v>9.2833333333333332</v>
      </c>
      <c r="P141" s="153">
        <v>4.0124999999999993</v>
      </c>
      <c r="Q141" s="60">
        <v>0</v>
      </c>
      <c r="S141" s="62">
        <v>41774</v>
      </c>
      <c r="T141" s="57">
        <v>7.6952070630054861</v>
      </c>
      <c r="U141" s="57">
        <v>13.393473490317378</v>
      </c>
      <c r="V141" s="57">
        <v>2.5736478471590249</v>
      </c>
      <c r="W141" s="57">
        <v>0</v>
      </c>
      <c r="X141" s="57">
        <v>24.879517319475003</v>
      </c>
      <c r="Y141" s="57">
        <v>0</v>
      </c>
      <c r="Z141" s="57">
        <v>4.0966666666666658</v>
      </c>
      <c r="AA141" s="58">
        <v>55.6738</v>
      </c>
      <c r="AB141" s="58">
        <v>96.9</v>
      </c>
      <c r="AC141" s="58">
        <v>18.619999999999997</v>
      </c>
      <c r="AD141" s="58">
        <v>0</v>
      </c>
      <c r="AE141" s="58">
        <v>180</v>
      </c>
      <c r="AF141" s="58">
        <v>0</v>
      </c>
      <c r="AG141" s="69">
        <v>9.2833333333333332</v>
      </c>
      <c r="AH141" s="167">
        <v>4.0124999999999993</v>
      </c>
      <c r="AI141" s="167">
        <v>0</v>
      </c>
    </row>
    <row r="142" spans="1:35" x14ac:dyDescent="0.15">
      <c r="A142" s="62">
        <v>41775</v>
      </c>
      <c r="B142" s="57">
        <v>3.9715011424989815</v>
      </c>
      <c r="C142" s="57">
        <v>5.2994913204460508</v>
      </c>
      <c r="D142" s="57">
        <v>1.0910717424447749</v>
      </c>
      <c r="E142" s="57">
        <v>0</v>
      </c>
      <c r="F142" s="57">
        <v>24.610640807024996</v>
      </c>
      <c r="G142" s="57">
        <v>0</v>
      </c>
      <c r="H142" s="57">
        <v>3.4596874999999998</v>
      </c>
      <c r="I142" s="58">
        <v>29.0472</v>
      </c>
      <c r="J142" s="58">
        <v>38.760000000000005</v>
      </c>
      <c r="K142" s="58">
        <v>7.9799999999999986</v>
      </c>
      <c r="L142" s="58">
        <v>0</v>
      </c>
      <c r="M142" s="58">
        <v>180</v>
      </c>
      <c r="N142" s="58">
        <v>0</v>
      </c>
      <c r="O142" s="58">
        <v>8.0375000000000014</v>
      </c>
      <c r="P142" s="153">
        <v>4.5374999999999996</v>
      </c>
      <c r="Q142" s="60">
        <v>0</v>
      </c>
      <c r="S142" s="62">
        <v>41775</v>
      </c>
      <c r="T142" s="57">
        <v>5.1298556423945172</v>
      </c>
      <c r="U142" s="57">
        <v>8.8324855340767474</v>
      </c>
      <c r="V142" s="57">
        <v>0.72738116162984989</v>
      </c>
      <c r="W142" s="57">
        <v>0</v>
      </c>
      <c r="X142" s="57">
        <v>24.610640807024996</v>
      </c>
      <c r="Y142" s="57">
        <v>0</v>
      </c>
      <c r="Z142" s="57">
        <v>4.2212499999999995</v>
      </c>
      <c r="AA142" s="58">
        <v>37.519300000000001</v>
      </c>
      <c r="AB142" s="58">
        <v>64.599999999999994</v>
      </c>
      <c r="AC142" s="58">
        <v>5.3199999999999994</v>
      </c>
      <c r="AD142" s="58">
        <v>0</v>
      </c>
      <c r="AE142" s="58">
        <v>180</v>
      </c>
      <c r="AF142" s="58">
        <v>0</v>
      </c>
      <c r="AG142" s="69">
        <v>8.0375000000000014</v>
      </c>
      <c r="AH142" s="167">
        <v>4.5374999999999996</v>
      </c>
      <c r="AI142" s="167">
        <v>0</v>
      </c>
    </row>
    <row r="143" spans="1:35" x14ac:dyDescent="0.15">
      <c r="A143" s="62">
        <v>41776</v>
      </c>
      <c r="B143" s="57">
        <v>10.88213192537461</v>
      </c>
      <c r="C143" s="57">
        <v>14.080870956195678</v>
      </c>
      <c r="D143" s="57">
        <v>2.5366274884323099</v>
      </c>
      <c r="E143" s="57">
        <v>0</v>
      </c>
      <c r="F143" s="57">
        <v>24.521640597090002</v>
      </c>
      <c r="G143" s="57">
        <v>0</v>
      </c>
      <c r="H143" s="57">
        <v>3.2490625</v>
      </c>
      <c r="I143" s="58">
        <v>79.879800000000003</v>
      </c>
      <c r="J143" s="58">
        <v>103.36</v>
      </c>
      <c r="K143" s="58">
        <v>18.619999999999997</v>
      </c>
      <c r="L143" s="58">
        <v>0</v>
      </c>
      <c r="M143" s="58">
        <v>180</v>
      </c>
      <c r="N143" s="58">
        <v>0</v>
      </c>
      <c r="O143" s="58">
        <v>10.845833333333331</v>
      </c>
      <c r="P143" s="153">
        <v>4.7625000000000002</v>
      </c>
      <c r="Q143" s="60">
        <v>0</v>
      </c>
      <c r="S143" s="62">
        <v>41776</v>
      </c>
      <c r="T143" s="57">
        <v>11.211893498870808</v>
      </c>
      <c r="U143" s="57">
        <v>17.601088695244599</v>
      </c>
      <c r="V143" s="57">
        <v>3.080190521667804</v>
      </c>
      <c r="W143" s="57">
        <v>0</v>
      </c>
      <c r="X143" s="57">
        <v>24.521640597090002</v>
      </c>
      <c r="Y143" s="57">
        <v>0</v>
      </c>
      <c r="Z143" s="57">
        <v>3.9404166666666662</v>
      </c>
      <c r="AA143" s="58">
        <v>82.300399999999996</v>
      </c>
      <c r="AB143" s="58">
        <v>129.19999999999999</v>
      </c>
      <c r="AC143" s="58">
        <v>22.609999999999996</v>
      </c>
      <c r="AD143" s="58">
        <v>0</v>
      </c>
      <c r="AE143" s="58">
        <v>180</v>
      </c>
      <c r="AF143" s="58">
        <v>0</v>
      </c>
      <c r="AG143" s="69">
        <v>10.845833333333331</v>
      </c>
      <c r="AH143" s="167">
        <v>4.7625000000000002</v>
      </c>
      <c r="AI143" s="167">
        <v>0</v>
      </c>
    </row>
    <row r="144" spans="1:35" x14ac:dyDescent="0.15">
      <c r="A144" s="62">
        <v>41777</v>
      </c>
      <c r="B144" s="57">
        <v>3.9355114029610472</v>
      </c>
      <c r="C144" s="57">
        <v>5.251467335191351</v>
      </c>
      <c r="D144" s="57">
        <v>1.081184451362925</v>
      </c>
      <c r="E144" s="57">
        <v>0</v>
      </c>
      <c r="F144" s="57">
        <v>24.387619203675001</v>
      </c>
      <c r="G144" s="57">
        <v>0</v>
      </c>
      <c r="H144" s="57">
        <v>3.3553125000000001</v>
      </c>
      <c r="I144" s="58">
        <v>29.0472</v>
      </c>
      <c r="J144" s="58">
        <v>38.760000000000005</v>
      </c>
      <c r="K144" s="58">
        <v>7.9799999999999986</v>
      </c>
      <c r="L144" s="58">
        <v>0</v>
      </c>
      <c r="M144" s="58">
        <v>180</v>
      </c>
      <c r="N144" s="58">
        <v>0</v>
      </c>
      <c r="O144" s="58">
        <v>9.4291666666666654</v>
      </c>
      <c r="P144" s="153">
        <v>5.125</v>
      </c>
      <c r="Q144" s="60">
        <v>0</v>
      </c>
      <c r="S144" s="62">
        <v>41777</v>
      </c>
      <c r="T144" s="57">
        <v>5.0833688954913523</v>
      </c>
      <c r="U144" s="57">
        <v>8.7524455586522496</v>
      </c>
      <c r="V144" s="57">
        <v>0.72078963424194986</v>
      </c>
      <c r="W144" s="57">
        <v>0</v>
      </c>
      <c r="X144" s="57">
        <v>24.387619203675001</v>
      </c>
      <c r="Y144" s="57">
        <v>0</v>
      </c>
      <c r="Z144" s="57">
        <v>4.0820833333333333</v>
      </c>
      <c r="AA144" s="58">
        <v>37.519300000000001</v>
      </c>
      <c r="AB144" s="58">
        <v>64.599999999999994</v>
      </c>
      <c r="AC144" s="58">
        <v>5.3199999999999994</v>
      </c>
      <c r="AD144" s="58">
        <v>0</v>
      </c>
      <c r="AE144" s="58">
        <v>180</v>
      </c>
      <c r="AF144" s="58">
        <v>0</v>
      </c>
      <c r="AG144" s="69">
        <v>9.4291666666666654</v>
      </c>
      <c r="AH144" s="167">
        <v>5.125</v>
      </c>
      <c r="AI144" s="167">
        <v>0</v>
      </c>
    </row>
    <row r="145" spans="1:35" x14ac:dyDescent="0.15">
      <c r="A145" s="62">
        <v>41778</v>
      </c>
      <c r="B145" s="57">
        <v>7.1808803509302859</v>
      </c>
      <c r="C145" s="57">
        <v>9.5820224462963015</v>
      </c>
      <c r="D145" s="57">
        <v>1.9727693271786497</v>
      </c>
      <c r="E145" s="57">
        <v>0</v>
      </c>
      <c r="F145" s="57">
        <v>24.271939773900002</v>
      </c>
      <c r="G145" s="57">
        <v>0</v>
      </c>
      <c r="H145" s="57">
        <v>3.1762500000000005</v>
      </c>
      <c r="I145" s="58">
        <v>53.253199999999993</v>
      </c>
      <c r="J145" s="58">
        <v>71.06</v>
      </c>
      <c r="K145" s="58">
        <v>14.629999999999997</v>
      </c>
      <c r="L145" s="58">
        <v>0</v>
      </c>
      <c r="M145" s="58">
        <v>180</v>
      </c>
      <c r="N145" s="58">
        <v>0</v>
      </c>
      <c r="O145" s="58">
        <v>11.816666666666665</v>
      </c>
      <c r="P145" s="153">
        <v>4.8374999999999995</v>
      </c>
      <c r="Q145" s="60">
        <v>0</v>
      </c>
      <c r="S145" s="62">
        <v>41778</v>
      </c>
      <c r="T145" s="57">
        <v>7.5072840032452994</v>
      </c>
      <c r="U145" s="57">
        <v>13.066394244949501</v>
      </c>
      <c r="V145" s="57">
        <v>2.5107973255000999</v>
      </c>
      <c r="W145" s="57">
        <v>0</v>
      </c>
      <c r="X145" s="57">
        <v>24.271939773900002</v>
      </c>
      <c r="Y145" s="57">
        <v>0</v>
      </c>
      <c r="Z145" s="57">
        <v>3.8433333333333328</v>
      </c>
      <c r="AA145" s="58">
        <v>55.6738</v>
      </c>
      <c r="AB145" s="58">
        <v>96.9</v>
      </c>
      <c r="AC145" s="58">
        <v>18.619999999999997</v>
      </c>
      <c r="AD145" s="58">
        <v>0</v>
      </c>
      <c r="AE145" s="58">
        <v>180</v>
      </c>
      <c r="AF145" s="58">
        <v>0</v>
      </c>
      <c r="AG145" s="69">
        <v>11.816666666666665</v>
      </c>
      <c r="AH145" s="167">
        <v>4.8374999999999995</v>
      </c>
      <c r="AI145" s="167">
        <v>0</v>
      </c>
    </row>
    <row r="146" spans="1:35" x14ac:dyDescent="0.15">
      <c r="A146" s="62">
        <v>41779</v>
      </c>
      <c r="B146" s="57">
        <v>10.954678978743233</v>
      </c>
      <c r="C146" s="57">
        <v>13.757838591828239</v>
      </c>
      <c r="D146" s="57">
        <v>2.1243721355028895</v>
      </c>
      <c r="E146" s="57">
        <v>0</v>
      </c>
      <c r="F146" s="57">
        <v>23.959084234994997</v>
      </c>
      <c r="G146" s="57">
        <v>0</v>
      </c>
      <c r="H146" s="57">
        <v>3.0790625</v>
      </c>
      <c r="I146" s="58">
        <v>82.300399999999996</v>
      </c>
      <c r="J146" s="58">
        <v>103.36</v>
      </c>
      <c r="K146" s="58">
        <v>15.959999999999997</v>
      </c>
      <c r="L146" s="58">
        <v>0</v>
      </c>
      <c r="M146" s="58">
        <v>180</v>
      </c>
      <c r="N146" s="58">
        <v>0</v>
      </c>
      <c r="O146" s="58">
        <v>13.112500000000002</v>
      </c>
      <c r="P146" s="153">
        <v>7.2249999999999996</v>
      </c>
      <c r="Q146" s="60">
        <v>0</v>
      </c>
      <c r="S146" s="62">
        <v>41779</v>
      </c>
      <c r="T146" s="57">
        <v>11.276875419294507</v>
      </c>
      <c r="U146" s="57">
        <v>17.197298239785297</v>
      </c>
      <c r="V146" s="57">
        <v>2.655465169378612</v>
      </c>
      <c r="W146" s="57">
        <v>0</v>
      </c>
      <c r="X146" s="57">
        <v>23.959084234994997</v>
      </c>
      <c r="Y146" s="57">
        <v>0</v>
      </c>
      <c r="Z146" s="57">
        <v>3.7137499999999992</v>
      </c>
      <c r="AA146" s="58">
        <v>84.721000000000004</v>
      </c>
      <c r="AB146" s="58">
        <v>129.19999999999999</v>
      </c>
      <c r="AC146" s="58">
        <v>19.95</v>
      </c>
      <c r="AD146" s="58">
        <v>0</v>
      </c>
      <c r="AE146" s="58">
        <v>180</v>
      </c>
      <c r="AF146" s="58">
        <v>0</v>
      </c>
      <c r="AG146" s="69">
        <v>13.112500000000002</v>
      </c>
      <c r="AH146" s="167">
        <v>7.2249999999999996</v>
      </c>
      <c r="AI146" s="167">
        <v>0</v>
      </c>
    </row>
    <row r="147" spans="1:35" x14ac:dyDescent="0.15">
      <c r="A147" s="62">
        <v>41780</v>
      </c>
      <c r="B147" s="57">
        <v>12.903446147604043</v>
      </c>
      <c r="C147" s="57">
        <v>17.638052895411583</v>
      </c>
      <c r="D147" s="57">
        <v>3.9772080058281012</v>
      </c>
      <c r="E147" s="57">
        <v>0</v>
      </c>
      <c r="F147" s="57">
        <v>23.402989246455</v>
      </c>
      <c r="G147" s="57">
        <v>0</v>
      </c>
      <c r="H147" s="57">
        <v>3.0628125000000002</v>
      </c>
      <c r="I147" s="58">
        <v>99.244600000000005</v>
      </c>
      <c r="J147" s="58">
        <v>135.66</v>
      </c>
      <c r="K147" s="58">
        <v>30.589999999999993</v>
      </c>
      <c r="L147" s="58">
        <v>0</v>
      </c>
      <c r="M147" s="58">
        <v>180</v>
      </c>
      <c r="N147" s="58">
        <v>0</v>
      </c>
      <c r="O147" s="58">
        <v>13.329166666666666</v>
      </c>
      <c r="P147" s="153">
        <v>5.4375</v>
      </c>
      <c r="Q147" s="60">
        <v>0</v>
      </c>
      <c r="S147" s="62">
        <v>41780</v>
      </c>
      <c r="T147" s="57">
        <v>14.477037141214293</v>
      </c>
      <c r="U147" s="57">
        <v>20.157774737613241</v>
      </c>
      <c r="V147" s="57">
        <v>3.9772080058281012</v>
      </c>
      <c r="W147" s="57">
        <v>0</v>
      </c>
      <c r="X147" s="57">
        <v>23.402989246455</v>
      </c>
      <c r="Y147" s="57">
        <v>0</v>
      </c>
      <c r="Z147" s="57">
        <v>3.6920833333333327</v>
      </c>
      <c r="AA147" s="58">
        <v>111.3476</v>
      </c>
      <c r="AB147" s="58">
        <v>155.04000000000002</v>
      </c>
      <c r="AC147" s="58">
        <v>30.589999999999993</v>
      </c>
      <c r="AD147" s="58">
        <v>0</v>
      </c>
      <c r="AE147" s="58">
        <v>180</v>
      </c>
      <c r="AF147" s="58">
        <v>0</v>
      </c>
      <c r="AG147" s="69">
        <v>13.329166666666666</v>
      </c>
      <c r="AH147" s="167">
        <v>5.4375</v>
      </c>
      <c r="AI147" s="167">
        <v>0</v>
      </c>
    </row>
    <row r="148" spans="1:35" x14ac:dyDescent="0.15">
      <c r="A148" s="62">
        <v>41781</v>
      </c>
      <c r="B148" s="57">
        <v>6.7631022607333176</v>
      </c>
      <c r="C148" s="57">
        <v>9.0245477576504243</v>
      </c>
      <c r="D148" s="57">
        <v>1.8579951265750869</v>
      </c>
      <c r="E148" s="57">
        <v>0</v>
      </c>
      <c r="F148" s="57">
        <v>22.859817005024997</v>
      </c>
      <c r="G148" s="57">
        <v>0</v>
      </c>
      <c r="H148" s="57">
        <v>2.6318749999999995</v>
      </c>
      <c r="I148" s="58">
        <v>53.253199999999993</v>
      </c>
      <c r="J148" s="58">
        <v>71.06</v>
      </c>
      <c r="K148" s="58">
        <v>14.629999999999997</v>
      </c>
      <c r="L148" s="58">
        <v>0</v>
      </c>
      <c r="M148" s="58">
        <v>180</v>
      </c>
      <c r="N148" s="58">
        <v>0</v>
      </c>
      <c r="O148" s="58">
        <v>18.350000000000005</v>
      </c>
      <c r="P148" s="153">
        <v>10.050000000000001</v>
      </c>
      <c r="Q148" s="60">
        <v>0</v>
      </c>
      <c r="S148" s="62">
        <v>41781</v>
      </c>
      <c r="T148" s="57">
        <v>7.0705159998575589</v>
      </c>
      <c r="U148" s="57">
        <v>12.306201487705126</v>
      </c>
      <c r="V148" s="57">
        <v>2.3647210701864747</v>
      </c>
      <c r="W148" s="57">
        <v>0</v>
      </c>
      <c r="X148" s="57">
        <v>22.859817005024997</v>
      </c>
      <c r="Y148" s="57">
        <v>0</v>
      </c>
      <c r="Z148" s="57">
        <v>3.1731249999999998</v>
      </c>
      <c r="AA148" s="58">
        <v>55.6738</v>
      </c>
      <c r="AB148" s="58">
        <v>96.9</v>
      </c>
      <c r="AC148" s="58">
        <v>18.619999999999997</v>
      </c>
      <c r="AD148" s="58">
        <v>0</v>
      </c>
      <c r="AE148" s="58">
        <v>180</v>
      </c>
      <c r="AF148" s="58">
        <v>0</v>
      </c>
      <c r="AG148" s="69">
        <v>18.350000000000005</v>
      </c>
      <c r="AH148" s="167">
        <v>10.050000000000001</v>
      </c>
      <c r="AI148" s="167">
        <v>0</v>
      </c>
    </row>
    <row r="149" spans="1:35" x14ac:dyDescent="0.15">
      <c r="A149" s="62">
        <v>41782</v>
      </c>
      <c r="B149" s="57">
        <v>3.5678778953445804</v>
      </c>
      <c r="C149" s="57">
        <v>4.7609045699260495</v>
      </c>
      <c r="D149" s="57">
        <v>0.98018623498477475</v>
      </c>
      <c r="E149" s="57">
        <v>0</v>
      </c>
      <c r="F149" s="57">
        <v>22.109463947024999</v>
      </c>
      <c r="G149" s="57">
        <v>0</v>
      </c>
      <c r="H149" s="57">
        <v>2.5290625000000002</v>
      </c>
      <c r="I149" s="58">
        <v>29.0472</v>
      </c>
      <c r="J149" s="58">
        <v>38.760000000000005</v>
      </c>
      <c r="K149" s="58">
        <v>7.9799999999999986</v>
      </c>
      <c r="L149" s="58">
        <v>0</v>
      </c>
      <c r="M149" s="58">
        <v>180</v>
      </c>
      <c r="N149" s="58">
        <v>0</v>
      </c>
      <c r="O149" s="58">
        <v>19.525000000000002</v>
      </c>
      <c r="P149" s="153">
        <v>11.787500000000001</v>
      </c>
      <c r="Q149" s="60">
        <v>0</v>
      </c>
      <c r="S149" s="62">
        <v>41782</v>
      </c>
      <c r="T149" s="57">
        <v>4.6085089481534167</v>
      </c>
      <c r="U149" s="57">
        <v>7.9348409498767491</v>
      </c>
      <c r="V149" s="57">
        <v>0.65345748998984998</v>
      </c>
      <c r="W149" s="57">
        <v>0</v>
      </c>
      <c r="X149" s="57">
        <v>22.109463947024999</v>
      </c>
      <c r="Y149" s="57">
        <v>0</v>
      </c>
      <c r="Z149" s="57">
        <v>3.0409375000000005</v>
      </c>
      <c r="AA149" s="58">
        <v>37.519300000000001</v>
      </c>
      <c r="AB149" s="58">
        <v>64.599999999999994</v>
      </c>
      <c r="AC149" s="58">
        <v>5.3199999999999994</v>
      </c>
      <c r="AD149" s="58">
        <v>0</v>
      </c>
      <c r="AE149" s="58">
        <v>180</v>
      </c>
      <c r="AF149" s="58">
        <v>0</v>
      </c>
      <c r="AG149" s="69">
        <v>19.525000000000002</v>
      </c>
      <c r="AH149" s="167">
        <v>11.787500000000001</v>
      </c>
      <c r="AI149" s="167">
        <v>0</v>
      </c>
    </row>
    <row r="150" spans="1:35" x14ac:dyDescent="0.15">
      <c r="A150" s="62">
        <v>41783</v>
      </c>
      <c r="B150" s="57">
        <v>6.3482840743488156</v>
      </c>
      <c r="C150" s="57">
        <v>8.4710227051750309</v>
      </c>
      <c r="D150" s="57">
        <v>1.7440340863595643</v>
      </c>
      <c r="E150" s="57">
        <v>0</v>
      </c>
      <c r="F150" s="57">
        <v>21.457698943589996</v>
      </c>
      <c r="G150" s="57">
        <v>0</v>
      </c>
      <c r="H150" s="57">
        <v>2.9556249999999999</v>
      </c>
      <c r="I150" s="58">
        <v>53.253199999999993</v>
      </c>
      <c r="J150" s="58">
        <v>71.06</v>
      </c>
      <c r="K150" s="58">
        <v>14.629999999999997</v>
      </c>
      <c r="L150" s="58">
        <v>0</v>
      </c>
      <c r="M150" s="58">
        <v>180</v>
      </c>
      <c r="N150" s="58">
        <v>0</v>
      </c>
      <c r="O150" s="58">
        <v>14.758333333333333</v>
      </c>
      <c r="P150" s="153">
        <v>10.4625</v>
      </c>
      <c r="Q150" s="60">
        <v>0</v>
      </c>
      <c r="S150" s="62">
        <v>41783</v>
      </c>
      <c r="T150" s="57">
        <v>6.6368424413646716</v>
      </c>
      <c r="U150" s="57">
        <v>11.551394597965949</v>
      </c>
      <c r="V150" s="57">
        <v>2.2196797462758098</v>
      </c>
      <c r="W150" s="57">
        <v>0</v>
      </c>
      <c r="X150" s="57">
        <v>21.457698943589996</v>
      </c>
      <c r="Y150" s="57">
        <v>0</v>
      </c>
      <c r="Z150" s="57">
        <v>3.5491666666666659</v>
      </c>
      <c r="AA150" s="58">
        <v>55.6738</v>
      </c>
      <c r="AB150" s="58">
        <v>96.9</v>
      </c>
      <c r="AC150" s="58">
        <v>18.619999999999997</v>
      </c>
      <c r="AD150" s="58">
        <v>0</v>
      </c>
      <c r="AE150" s="58">
        <v>180</v>
      </c>
      <c r="AF150" s="58">
        <v>0</v>
      </c>
      <c r="AG150" s="69">
        <v>14.758333333333333</v>
      </c>
      <c r="AH150" s="167">
        <v>10.4625</v>
      </c>
      <c r="AI150" s="167">
        <v>0</v>
      </c>
    </row>
    <row r="151" spans="1:35" x14ac:dyDescent="0.15">
      <c r="A151" s="62">
        <v>41784</v>
      </c>
      <c r="B151" s="57">
        <v>6.2425291777159311</v>
      </c>
      <c r="C151" s="57">
        <v>8.329905496167255</v>
      </c>
      <c r="D151" s="57">
        <v>1.7149805433285521</v>
      </c>
      <c r="E151" s="57">
        <v>0</v>
      </c>
      <c r="F151" s="57">
        <v>21.100239084015001</v>
      </c>
      <c r="G151" s="57">
        <v>0</v>
      </c>
      <c r="H151" s="57">
        <v>3.0193750000000001</v>
      </c>
      <c r="I151" s="58">
        <v>53.253199999999993</v>
      </c>
      <c r="J151" s="58">
        <v>71.06</v>
      </c>
      <c r="K151" s="58">
        <v>14.629999999999997</v>
      </c>
      <c r="L151" s="58">
        <v>0</v>
      </c>
      <c r="M151" s="58">
        <v>180</v>
      </c>
      <c r="N151" s="58">
        <v>0</v>
      </c>
      <c r="O151" s="58">
        <v>13.908333333333331</v>
      </c>
      <c r="P151" s="153">
        <v>7.6</v>
      </c>
      <c r="Q151" s="60">
        <v>0</v>
      </c>
      <c r="S151" s="62">
        <v>41784</v>
      </c>
      <c r="T151" s="57">
        <v>6.5262805039757472</v>
      </c>
      <c r="U151" s="57">
        <v>11.358962040228077</v>
      </c>
      <c r="V151" s="57">
        <v>2.1827025096908845</v>
      </c>
      <c r="W151" s="57">
        <v>0</v>
      </c>
      <c r="X151" s="57">
        <v>21.100239084015001</v>
      </c>
      <c r="Y151" s="57">
        <v>0</v>
      </c>
      <c r="Z151" s="57">
        <v>3.6341666666666663</v>
      </c>
      <c r="AA151" s="58">
        <v>55.6738</v>
      </c>
      <c r="AB151" s="58">
        <v>96.9</v>
      </c>
      <c r="AC151" s="58">
        <v>18.619999999999997</v>
      </c>
      <c r="AD151" s="58">
        <v>0</v>
      </c>
      <c r="AE151" s="58">
        <v>180</v>
      </c>
      <c r="AF151" s="58">
        <v>0</v>
      </c>
      <c r="AG151" s="69">
        <v>13.908333333333331</v>
      </c>
      <c r="AH151" s="167">
        <v>7.6</v>
      </c>
      <c r="AI151" s="167">
        <v>0</v>
      </c>
    </row>
    <row r="152" spans="1:35" x14ac:dyDescent="0.15">
      <c r="A152" s="62">
        <v>41785</v>
      </c>
      <c r="B152" s="57">
        <v>6.1740814020526633</v>
      </c>
      <c r="C152" s="57">
        <v>8.2385701597249046</v>
      </c>
      <c r="D152" s="57">
        <v>1.6961762093551269</v>
      </c>
      <c r="E152" s="57">
        <v>0</v>
      </c>
      <c r="F152" s="57">
        <v>20.868880224464995</v>
      </c>
      <c r="G152" s="57">
        <v>0</v>
      </c>
      <c r="H152" s="57">
        <v>2.7040625</v>
      </c>
      <c r="I152" s="58">
        <v>53.253199999999993</v>
      </c>
      <c r="J152" s="58">
        <v>71.06</v>
      </c>
      <c r="K152" s="58">
        <v>14.629999999999997</v>
      </c>
      <c r="L152" s="58">
        <v>0</v>
      </c>
      <c r="M152" s="58">
        <v>180</v>
      </c>
      <c r="N152" s="58">
        <v>0</v>
      </c>
      <c r="O152" s="58">
        <v>17.524999999999999</v>
      </c>
      <c r="P152" s="153">
        <v>9.0749999999999993</v>
      </c>
      <c r="Q152" s="60">
        <v>0</v>
      </c>
      <c r="S152" s="62">
        <v>41785</v>
      </c>
      <c r="T152" s="57">
        <v>6.4547214657823311</v>
      </c>
      <c r="U152" s="57">
        <v>11.234413854170326</v>
      </c>
      <c r="V152" s="57">
        <v>2.1587697209974346</v>
      </c>
      <c r="W152" s="57">
        <v>0</v>
      </c>
      <c r="X152" s="57">
        <v>20.868880224464995</v>
      </c>
      <c r="Y152" s="57">
        <v>0</v>
      </c>
      <c r="Z152" s="57">
        <v>3.2659375000000006</v>
      </c>
      <c r="AA152" s="58">
        <v>55.6738</v>
      </c>
      <c r="AB152" s="58">
        <v>96.9</v>
      </c>
      <c r="AC152" s="58">
        <v>18.619999999999997</v>
      </c>
      <c r="AD152" s="58">
        <v>0</v>
      </c>
      <c r="AE152" s="58">
        <v>180</v>
      </c>
      <c r="AF152" s="58">
        <v>0</v>
      </c>
      <c r="AG152" s="69">
        <v>17.524999999999999</v>
      </c>
      <c r="AH152" s="167">
        <v>9.0749999999999993</v>
      </c>
      <c r="AI152" s="167">
        <v>0</v>
      </c>
    </row>
    <row r="153" spans="1:35" x14ac:dyDescent="0.15">
      <c r="A153" s="62">
        <v>41786</v>
      </c>
      <c r="B153" s="57">
        <v>9.3247642185572772</v>
      </c>
      <c r="C153" s="57">
        <v>11.710849882018557</v>
      </c>
      <c r="D153" s="57">
        <v>1.8082929964881596</v>
      </c>
      <c r="E153" s="57">
        <v>0</v>
      </c>
      <c r="F153" s="57">
        <v>20.394281915279997</v>
      </c>
      <c r="G153" s="57">
        <v>0</v>
      </c>
      <c r="H153" s="57">
        <v>2.5425520833333337</v>
      </c>
      <c r="I153" s="58">
        <v>82.300399999999996</v>
      </c>
      <c r="J153" s="58">
        <v>103.36</v>
      </c>
      <c r="K153" s="58">
        <v>15.959999999999997</v>
      </c>
      <c r="L153" s="58">
        <v>0</v>
      </c>
      <c r="M153" s="58">
        <v>180</v>
      </c>
      <c r="N153" s="58">
        <v>0</v>
      </c>
      <c r="O153" s="58">
        <v>19.370833333333334</v>
      </c>
      <c r="P153" s="153">
        <v>12.012499999999999</v>
      </c>
      <c r="Q153" s="60">
        <v>0</v>
      </c>
      <c r="S153" s="62">
        <v>41786</v>
      </c>
      <c r="T153" s="57">
        <v>9.599021989691316</v>
      </c>
      <c r="U153" s="57">
        <v>14.638562352523197</v>
      </c>
      <c r="V153" s="57">
        <v>2.2603662456101996</v>
      </c>
      <c r="W153" s="57">
        <v>0</v>
      </c>
      <c r="X153" s="57">
        <v>20.394281915279997</v>
      </c>
      <c r="Y153" s="57">
        <v>0</v>
      </c>
      <c r="Z153" s="57">
        <v>3.0582812500000007</v>
      </c>
      <c r="AA153" s="58">
        <v>84.721000000000004</v>
      </c>
      <c r="AB153" s="58">
        <v>129.19999999999999</v>
      </c>
      <c r="AC153" s="58">
        <v>19.95</v>
      </c>
      <c r="AD153" s="58">
        <v>0</v>
      </c>
      <c r="AE153" s="58">
        <v>180</v>
      </c>
      <c r="AF153" s="58">
        <v>0</v>
      </c>
      <c r="AG153" s="69">
        <v>19.370833333333334</v>
      </c>
      <c r="AH153" s="167">
        <v>12.012499999999999</v>
      </c>
      <c r="AI153" s="167">
        <v>0</v>
      </c>
    </row>
    <row r="154" spans="1:35" x14ac:dyDescent="0.15">
      <c r="A154" s="62">
        <v>41787</v>
      </c>
      <c r="B154" s="57">
        <v>3.8935828837120887</v>
      </c>
      <c r="C154" s="57">
        <v>7.8828560521210491</v>
      </c>
      <c r="D154" s="57">
        <v>2.3606413845923995</v>
      </c>
      <c r="E154" s="57">
        <v>0</v>
      </c>
      <c r="F154" s="57">
        <v>0</v>
      </c>
      <c r="G154" s="57">
        <v>0</v>
      </c>
      <c r="H154" s="57">
        <v>0</v>
      </c>
      <c r="I154" s="58">
        <v>35.098699999999994</v>
      </c>
      <c r="J154" s="58">
        <v>71.06</v>
      </c>
      <c r="K154" s="58">
        <v>21.279999999999998</v>
      </c>
      <c r="L154" s="58">
        <v>0</v>
      </c>
      <c r="M154" s="58">
        <v>0</v>
      </c>
      <c r="N154" s="58">
        <v>0</v>
      </c>
      <c r="O154" s="58">
        <v>15.679166666666667</v>
      </c>
      <c r="P154" s="153">
        <v>12.262499999999999</v>
      </c>
      <c r="Q154" s="60">
        <v>0</v>
      </c>
      <c r="S154" s="62">
        <v>41787</v>
      </c>
      <c r="T154" s="57">
        <v>2.1481836599790838</v>
      </c>
      <c r="U154" s="57">
        <v>13.61584227184545</v>
      </c>
      <c r="V154" s="57">
        <v>2.0655612115183493</v>
      </c>
      <c r="W154" s="57">
        <v>0</v>
      </c>
      <c r="X154" s="57">
        <v>0</v>
      </c>
      <c r="Y154" s="57">
        <v>0</v>
      </c>
      <c r="Z154" s="57">
        <v>0</v>
      </c>
      <c r="AA154" s="58">
        <v>19.364799999999999</v>
      </c>
      <c r="AB154" s="58">
        <v>122.74000000000001</v>
      </c>
      <c r="AC154" s="58">
        <v>18.619999999999997</v>
      </c>
      <c r="AD154" s="58">
        <v>0</v>
      </c>
      <c r="AE154" s="58">
        <v>0</v>
      </c>
      <c r="AF154" s="58">
        <v>0</v>
      </c>
      <c r="AG154" s="69">
        <v>15.679166666666667</v>
      </c>
      <c r="AH154" s="167">
        <v>12.262499999999999</v>
      </c>
      <c r="AI154" s="167">
        <v>0</v>
      </c>
    </row>
    <row r="155" spans="1:35" x14ac:dyDescent="0.15">
      <c r="A155" s="62">
        <v>41788</v>
      </c>
      <c r="B155" s="57">
        <v>5.8150080708029304</v>
      </c>
      <c r="C155" s="57">
        <v>7.7594299217935498</v>
      </c>
      <c r="D155" s="57">
        <v>1.5975296897810245</v>
      </c>
      <c r="E155" s="57">
        <v>0</v>
      </c>
      <c r="F155" s="57">
        <v>19.65518415315</v>
      </c>
      <c r="G155" s="57">
        <v>0</v>
      </c>
      <c r="H155" s="57">
        <v>2.77296875</v>
      </c>
      <c r="I155" s="58">
        <v>53.253199999999993</v>
      </c>
      <c r="J155" s="58">
        <v>71.06</v>
      </c>
      <c r="K155" s="58">
        <v>14.629999999999997</v>
      </c>
      <c r="L155" s="58">
        <v>0</v>
      </c>
      <c r="M155" s="58">
        <v>180</v>
      </c>
      <c r="N155" s="58">
        <v>0</v>
      </c>
      <c r="O155" s="58">
        <v>16.737500000000001</v>
      </c>
      <c r="P155" s="153">
        <v>10.212499999999999</v>
      </c>
      <c r="Q155" s="60">
        <v>0</v>
      </c>
      <c r="S155" s="62">
        <v>41788</v>
      </c>
      <c r="T155" s="57">
        <v>6.0793266194757907</v>
      </c>
      <c r="U155" s="57">
        <v>10.581040802445751</v>
      </c>
      <c r="V155" s="57">
        <v>2.0332196051758498</v>
      </c>
      <c r="W155" s="57">
        <v>0</v>
      </c>
      <c r="X155" s="57">
        <v>19.65518415315</v>
      </c>
      <c r="Y155" s="57">
        <v>0</v>
      </c>
      <c r="Z155" s="57">
        <v>3.35453125</v>
      </c>
      <c r="AA155" s="58">
        <v>55.6738</v>
      </c>
      <c r="AB155" s="58">
        <v>96.9</v>
      </c>
      <c r="AC155" s="58">
        <v>18.619999999999997</v>
      </c>
      <c r="AD155" s="58">
        <v>0</v>
      </c>
      <c r="AE155" s="58">
        <v>180</v>
      </c>
      <c r="AF155" s="58">
        <v>0</v>
      </c>
      <c r="AG155" s="69">
        <v>16.737500000000001</v>
      </c>
      <c r="AH155" s="167">
        <v>10.212499999999999</v>
      </c>
      <c r="AI155" s="167">
        <v>0</v>
      </c>
    </row>
    <row r="156" spans="1:35" x14ac:dyDescent="0.15">
      <c r="A156" s="62">
        <v>41789</v>
      </c>
      <c r="B156" s="57">
        <v>3.1320993295002131</v>
      </c>
      <c r="C156" s="57">
        <v>4.1794104082812895</v>
      </c>
      <c r="D156" s="57">
        <v>0.86046684876379476</v>
      </c>
      <c r="E156" s="57">
        <v>0</v>
      </c>
      <c r="F156" s="57">
        <v>19.409026663844994</v>
      </c>
      <c r="G156" s="57">
        <v>0</v>
      </c>
      <c r="H156" s="57">
        <v>3.3896875</v>
      </c>
      <c r="I156" s="58">
        <v>29.0472</v>
      </c>
      <c r="J156" s="58">
        <v>38.760000000000005</v>
      </c>
      <c r="K156" s="58">
        <v>7.9799999999999986</v>
      </c>
      <c r="L156" s="58">
        <v>0</v>
      </c>
      <c r="M156" s="58">
        <v>180</v>
      </c>
      <c r="N156" s="58">
        <v>0</v>
      </c>
      <c r="O156" s="58">
        <v>8.9708333333333332</v>
      </c>
      <c r="P156" s="153">
        <v>9.2374999999999989</v>
      </c>
      <c r="Q156" s="60">
        <v>0</v>
      </c>
      <c r="S156" s="62">
        <v>41789</v>
      </c>
      <c r="T156" s="57">
        <v>4.0456283006044425</v>
      </c>
      <c r="U156" s="57">
        <v>6.9656840138021483</v>
      </c>
      <c r="V156" s="57">
        <v>0.57364456584252976</v>
      </c>
      <c r="W156" s="57">
        <v>0</v>
      </c>
      <c r="X156" s="57">
        <v>19.409026663844994</v>
      </c>
      <c r="Y156" s="57">
        <v>0</v>
      </c>
      <c r="Z156" s="57">
        <v>4.1279166666666658</v>
      </c>
      <c r="AA156" s="58">
        <v>37.519300000000001</v>
      </c>
      <c r="AB156" s="58">
        <v>64.599999999999994</v>
      </c>
      <c r="AC156" s="58">
        <v>5.3199999999999994</v>
      </c>
      <c r="AD156" s="58">
        <v>0</v>
      </c>
      <c r="AE156" s="58">
        <v>180</v>
      </c>
      <c r="AF156" s="58">
        <v>0</v>
      </c>
      <c r="AG156" s="69">
        <v>8.9708333333333332</v>
      </c>
      <c r="AH156" s="167">
        <v>9.2374999999999989</v>
      </c>
      <c r="AI156" s="167">
        <v>0</v>
      </c>
    </row>
    <row r="157" spans="1:35" x14ac:dyDescent="0.15">
      <c r="A157" s="62">
        <v>41790</v>
      </c>
      <c r="B157" s="57">
        <v>8.705215168300299</v>
      </c>
      <c r="C157" s="57">
        <v>11.26406225097608</v>
      </c>
      <c r="D157" s="57">
        <v>2.0291876849184849</v>
      </c>
      <c r="E157" s="57">
        <v>0</v>
      </c>
      <c r="F157" s="57">
        <v>19.616207480415</v>
      </c>
      <c r="G157" s="57">
        <v>0</v>
      </c>
      <c r="H157" s="57">
        <v>3.0431249999999999</v>
      </c>
      <c r="I157" s="58">
        <v>79.879800000000003</v>
      </c>
      <c r="J157" s="58">
        <v>103.36</v>
      </c>
      <c r="K157" s="58">
        <v>18.619999999999997</v>
      </c>
      <c r="L157" s="58">
        <v>0</v>
      </c>
      <c r="M157" s="58">
        <v>180</v>
      </c>
      <c r="N157" s="58">
        <v>0</v>
      </c>
      <c r="O157" s="58">
        <v>13.591666666666667</v>
      </c>
      <c r="P157" s="153">
        <v>7.0125000000000002</v>
      </c>
      <c r="Q157" s="60">
        <v>0</v>
      </c>
      <c r="S157" s="62">
        <v>41790</v>
      </c>
      <c r="T157" s="57">
        <v>8.9690095673397021</v>
      </c>
      <c r="U157" s="57">
        <v>14.080077813720099</v>
      </c>
      <c r="V157" s="57">
        <v>2.4640136174010174</v>
      </c>
      <c r="W157" s="57">
        <v>0</v>
      </c>
      <c r="X157" s="57">
        <v>19.616207480415</v>
      </c>
      <c r="Y157" s="57">
        <v>0</v>
      </c>
      <c r="Z157" s="57">
        <v>3.6658333333333326</v>
      </c>
      <c r="AA157" s="58">
        <v>82.300399999999996</v>
      </c>
      <c r="AB157" s="58">
        <v>129.19999999999999</v>
      </c>
      <c r="AC157" s="58">
        <v>22.609999999999996</v>
      </c>
      <c r="AD157" s="58">
        <v>0</v>
      </c>
      <c r="AE157" s="58">
        <v>180</v>
      </c>
      <c r="AF157" s="58">
        <v>0</v>
      </c>
      <c r="AG157" s="69">
        <v>13.591666666666667</v>
      </c>
      <c r="AH157" s="167">
        <v>7.0125000000000002</v>
      </c>
      <c r="AI157" s="167">
        <v>0</v>
      </c>
    </row>
    <row r="158" spans="1:35" x14ac:dyDescent="0.15">
      <c r="A158" s="62">
        <v>41791</v>
      </c>
      <c r="B158" s="57">
        <v>3.1634137664252759</v>
      </c>
      <c r="C158" s="57">
        <v>4.2211957636758006</v>
      </c>
      <c r="D158" s="57">
        <v>0.86906971605089978</v>
      </c>
      <c r="E158" s="57">
        <v>0</v>
      </c>
      <c r="F158" s="57">
        <v>19.6030763019</v>
      </c>
      <c r="G158" s="57">
        <v>0</v>
      </c>
      <c r="H158" s="57">
        <v>3.3265624999999996</v>
      </c>
      <c r="I158" s="58">
        <v>29.0472</v>
      </c>
      <c r="J158" s="58">
        <v>38.760000000000005</v>
      </c>
      <c r="K158" s="58">
        <v>7.9799999999999986</v>
      </c>
      <c r="L158" s="58">
        <v>0</v>
      </c>
      <c r="M158" s="58">
        <v>180</v>
      </c>
      <c r="N158" s="58">
        <v>0</v>
      </c>
      <c r="O158" s="58">
        <v>9.8125</v>
      </c>
      <c r="P158" s="153">
        <v>9.4875000000000007</v>
      </c>
      <c r="Q158" s="60">
        <v>0</v>
      </c>
      <c r="S158" s="62">
        <v>41791</v>
      </c>
      <c r="T158" s="57">
        <v>4.0860761149659819</v>
      </c>
      <c r="U158" s="57">
        <v>7.0353262727929993</v>
      </c>
      <c r="V158" s="57">
        <v>0.57937981070059996</v>
      </c>
      <c r="W158" s="57">
        <v>0</v>
      </c>
      <c r="X158" s="57">
        <v>19.6030763019</v>
      </c>
      <c r="Y158" s="57">
        <v>0</v>
      </c>
      <c r="Z158" s="57">
        <v>4.0437499999999993</v>
      </c>
      <c r="AA158" s="58">
        <v>37.519300000000001</v>
      </c>
      <c r="AB158" s="58">
        <v>64.599999999999994</v>
      </c>
      <c r="AC158" s="58">
        <v>5.3199999999999994</v>
      </c>
      <c r="AD158" s="58">
        <v>0</v>
      </c>
      <c r="AE158" s="58">
        <v>180</v>
      </c>
      <c r="AF158" s="58">
        <v>0</v>
      </c>
      <c r="AG158" s="69">
        <v>9.8125</v>
      </c>
      <c r="AH158" s="167">
        <v>9.4875000000000007</v>
      </c>
      <c r="AI158" s="167">
        <v>0</v>
      </c>
    </row>
    <row r="159" spans="1:35" x14ac:dyDescent="0.15">
      <c r="A159" s="62">
        <v>41792</v>
      </c>
      <c r="B159" s="57">
        <v>5.9259427991076299</v>
      </c>
      <c r="C159" s="57">
        <v>7.9074589940996649</v>
      </c>
      <c r="D159" s="57">
        <v>1.6280062634911072</v>
      </c>
      <c r="E159" s="57">
        <v>0</v>
      </c>
      <c r="F159" s="57">
        <v>20.030152250745001</v>
      </c>
      <c r="G159" s="57">
        <v>0</v>
      </c>
      <c r="H159" s="57">
        <v>3.3143750000000001</v>
      </c>
      <c r="I159" s="58">
        <v>53.253199999999993</v>
      </c>
      <c r="J159" s="58">
        <v>71.06</v>
      </c>
      <c r="K159" s="58">
        <v>14.629999999999997</v>
      </c>
      <c r="L159" s="58">
        <v>0</v>
      </c>
      <c r="M159" s="58">
        <v>180</v>
      </c>
      <c r="N159" s="58">
        <v>0</v>
      </c>
      <c r="O159" s="58">
        <v>9.9749999999999996</v>
      </c>
      <c r="P159" s="153">
        <v>8.625</v>
      </c>
      <c r="Q159" s="60">
        <v>0</v>
      </c>
      <c r="S159" s="62">
        <v>41792</v>
      </c>
      <c r="T159" s="57">
        <v>6.1953038354307051</v>
      </c>
      <c r="U159" s="57">
        <v>10.782898628317724</v>
      </c>
      <c r="V159" s="57">
        <v>2.0720079717159545</v>
      </c>
      <c r="W159" s="57">
        <v>0</v>
      </c>
      <c r="X159" s="57">
        <v>20.030152250745001</v>
      </c>
      <c r="Y159" s="57">
        <v>0</v>
      </c>
      <c r="Z159" s="57">
        <v>4.0274999999999999</v>
      </c>
      <c r="AA159" s="58">
        <v>55.6738</v>
      </c>
      <c r="AB159" s="58">
        <v>96.9</v>
      </c>
      <c r="AC159" s="58">
        <v>18.619999999999997</v>
      </c>
      <c r="AD159" s="58">
        <v>0</v>
      </c>
      <c r="AE159" s="58">
        <v>180</v>
      </c>
      <c r="AF159" s="58">
        <v>0</v>
      </c>
      <c r="AG159" s="69">
        <v>9.9749999999999996</v>
      </c>
      <c r="AH159" s="167">
        <v>8.625</v>
      </c>
      <c r="AI159" s="167">
        <v>0</v>
      </c>
    </row>
    <row r="160" spans="1:35" x14ac:dyDescent="0.15">
      <c r="A160" s="62">
        <v>41793</v>
      </c>
      <c r="B160" s="57">
        <v>9.3767026822362425</v>
      </c>
      <c r="C160" s="57">
        <v>11.776078721803758</v>
      </c>
      <c r="D160" s="57">
        <v>1.8183650967491094</v>
      </c>
      <c r="E160" s="57">
        <v>0</v>
      </c>
      <c r="F160" s="57">
        <v>20.507877031004998</v>
      </c>
      <c r="G160" s="57">
        <v>0</v>
      </c>
      <c r="H160" s="57">
        <v>3.0212499999999998</v>
      </c>
      <c r="I160" s="58">
        <v>82.300399999999996</v>
      </c>
      <c r="J160" s="58">
        <v>103.36</v>
      </c>
      <c r="K160" s="58">
        <v>15.959999999999997</v>
      </c>
      <c r="L160" s="58">
        <v>0</v>
      </c>
      <c r="M160" s="58">
        <v>180</v>
      </c>
      <c r="N160" s="58">
        <v>0</v>
      </c>
      <c r="O160" s="58">
        <v>13.883333333333333</v>
      </c>
      <c r="P160" s="153">
        <v>9.3375000000000004</v>
      </c>
      <c r="Q160" s="60">
        <v>0</v>
      </c>
      <c r="S160" s="62">
        <v>41793</v>
      </c>
      <c r="T160" s="57">
        <v>9.6524880552431931</v>
      </c>
      <c r="U160" s="57">
        <v>14.720098402254697</v>
      </c>
      <c r="V160" s="57">
        <v>2.2729563709363871</v>
      </c>
      <c r="W160" s="57">
        <v>0</v>
      </c>
      <c r="X160" s="57">
        <v>20.507877031004998</v>
      </c>
      <c r="Y160" s="57">
        <v>0</v>
      </c>
      <c r="Z160" s="57">
        <v>3.6366666666666658</v>
      </c>
      <c r="AA160" s="58">
        <v>84.721000000000004</v>
      </c>
      <c r="AB160" s="58">
        <v>129.19999999999999</v>
      </c>
      <c r="AC160" s="58">
        <v>19.95</v>
      </c>
      <c r="AD160" s="58">
        <v>0</v>
      </c>
      <c r="AE160" s="58">
        <v>180</v>
      </c>
      <c r="AF160" s="58">
        <v>0</v>
      </c>
      <c r="AG160" s="69">
        <v>13.883333333333333</v>
      </c>
      <c r="AH160" s="167">
        <v>9.3375000000000004</v>
      </c>
      <c r="AI160" s="167">
        <v>0</v>
      </c>
    </row>
    <row r="161" spans="1:35" x14ac:dyDescent="0.15">
      <c r="A161" s="62">
        <v>41794</v>
      </c>
      <c r="B161" s="57">
        <v>11.331333599937658</v>
      </c>
      <c r="C161" s="57">
        <v>15.489091760836786</v>
      </c>
      <c r="D161" s="57">
        <v>3.492638338227902</v>
      </c>
      <c r="E161" s="57">
        <v>0</v>
      </c>
      <c r="F161" s="57">
        <v>20.551647626055001</v>
      </c>
      <c r="G161" s="57">
        <v>0</v>
      </c>
      <c r="H161" s="57">
        <v>3.0978124999999999</v>
      </c>
      <c r="I161" s="58">
        <v>99.244600000000005</v>
      </c>
      <c r="J161" s="58">
        <v>135.66</v>
      </c>
      <c r="K161" s="58">
        <v>30.589999999999993</v>
      </c>
      <c r="L161" s="58">
        <v>0</v>
      </c>
      <c r="M161" s="58">
        <v>180</v>
      </c>
      <c r="N161" s="58">
        <v>0</v>
      </c>
      <c r="O161" s="58">
        <v>12.862499999999997</v>
      </c>
      <c r="P161" s="153">
        <v>10.662500000000001</v>
      </c>
      <c r="Q161" s="60">
        <v>0</v>
      </c>
      <c r="S161" s="62">
        <v>41794</v>
      </c>
      <c r="T161" s="57">
        <v>12.713203551149565</v>
      </c>
      <c r="U161" s="57">
        <v>17.701819155242042</v>
      </c>
      <c r="V161" s="57">
        <v>3.492638338227902</v>
      </c>
      <c r="W161" s="57">
        <v>0</v>
      </c>
      <c r="X161" s="57">
        <v>20.551647626055001</v>
      </c>
      <c r="Y161" s="57">
        <v>0</v>
      </c>
      <c r="Z161" s="57">
        <v>3.7387499999999996</v>
      </c>
      <c r="AA161" s="58">
        <v>111.3476</v>
      </c>
      <c r="AB161" s="58">
        <v>155.04000000000002</v>
      </c>
      <c r="AC161" s="58">
        <v>30.589999999999993</v>
      </c>
      <c r="AD161" s="58">
        <v>0</v>
      </c>
      <c r="AE161" s="58">
        <v>180</v>
      </c>
      <c r="AF161" s="58">
        <v>0</v>
      </c>
      <c r="AG161" s="69">
        <v>12.862499999999997</v>
      </c>
      <c r="AH161" s="167">
        <v>10.662500000000001</v>
      </c>
      <c r="AI161" s="167">
        <v>0</v>
      </c>
    </row>
    <row r="162" spans="1:35" x14ac:dyDescent="0.15">
      <c r="A162" s="62">
        <v>41795</v>
      </c>
      <c r="B162" s="57">
        <v>6.0957056156850848</v>
      </c>
      <c r="C162" s="57">
        <v>8.1339870852940699</v>
      </c>
      <c r="D162" s="57">
        <v>1.674644399913485</v>
      </c>
      <c r="E162" s="57">
        <v>0</v>
      </c>
      <c r="F162" s="57">
        <v>20.603963908710003</v>
      </c>
      <c r="G162" s="57">
        <v>0</v>
      </c>
      <c r="H162" s="57">
        <v>3.1578125000000004</v>
      </c>
      <c r="I162" s="58">
        <v>53.253199999999993</v>
      </c>
      <c r="J162" s="58">
        <v>71.06</v>
      </c>
      <c r="K162" s="58">
        <v>14.629999999999997</v>
      </c>
      <c r="L162" s="58">
        <v>0</v>
      </c>
      <c r="M162" s="58">
        <v>180</v>
      </c>
      <c r="N162" s="58">
        <v>0</v>
      </c>
      <c r="O162" s="58">
        <v>12.0625</v>
      </c>
      <c r="P162" s="153">
        <v>10.9625</v>
      </c>
      <c r="Q162" s="60">
        <v>0</v>
      </c>
      <c r="S162" s="62">
        <v>41795</v>
      </c>
      <c r="T162" s="57">
        <v>6.3727831436707714</v>
      </c>
      <c r="U162" s="57">
        <v>11.091800570855552</v>
      </c>
      <c r="V162" s="57">
        <v>2.1313655998898899</v>
      </c>
      <c r="W162" s="57">
        <v>0</v>
      </c>
      <c r="X162" s="57">
        <v>20.603963908710003</v>
      </c>
      <c r="Y162" s="57">
        <v>0</v>
      </c>
      <c r="Z162" s="57">
        <v>3.8187499999999996</v>
      </c>
      <c r="AA162" s="58">
        <v>55.6738</v>
      </c>
      <c r="AB162" s="58">
        <v>96.9</v>
      </c>
      <c r="AC162" s="58">
        <v>18.619999999999997</v>
      </c>
      <c r="AD162" s="58">
        <v>0</v>
      </c>
      <c r="AE162" s="58">
        <v>180</v>
      </c>
      <c r="AF162" s="58">
        <v>0</v>
      </c>
      <c r="AG162" s="69">
        <v>12.0625</v>
      </c>
      <c r="AH162" s="167">
        <v>10.9625</v>
      </c>
      <c r="AI162" s="167">
        <v>0</v>
      </c>
    </row>
    <row r="163" spans="1:35" x14ac:dyDescent="0.15">
      <c r="A163" s="62">
        <v>41796</v>
      </c>
      <c r="B163" s="57">
        <v>3.369026175579847</v>
      </c>
      <c r="C163" s="57">
        <v>4.4955608308365314</v>
      </c>
      <c r="D163" s="57">
        <v>0.92555664164281481</v>
      </c>
      <c r="E163" s="57">
        <v>0</v>
      </c>
      <c r="F163" s="57">
        <v>20.877217480664999</v>
      </c>
      <c r="G163" s="57">
        <v>0</v>
      </c>
      <c r="H163" s="57">
        <v>3.2206250000000001</v>
      </c>
      <c r="I163" s="58">
        <v>29.0472</v>
      </c>
      <c r="J163" s="58">
        <v>38.760000000000005</v>
      </c>
      <c r="K163" s="58">
        <v>7.9799999999999986</v>
      </c>
      <c r="L163" s="58">
        <v>0</v>
      </c>
      <c r="M163" s="58">
        <v>180</v>
      </c>
      <c r="N163" s="58">
        <v>0</v>
      </c>
      <c r="O163" s="58">
        <v>11.225</v>
      </c>
      <c r="P163" s="153">
        <v>9.4124999999999996</v>
      </c>
      <c r="Q163" s="60">
        <v>0</v>
      </c>
      <c r="S163" s="62">
        <v>41796</v>
      </c>
      <c r="T163" s="57">
        <v>4.3516588101239684</v>
      </c>
      <c r="U163" s="57">
        <v>7.492601384727549</v>
      </c>
      <c r="V163" s="57">
        <v>0.61703776109520991</v>
      </c>
      <c r="W163" s="57">
        <v>0</v>
      </c>
      <c r="X163" s="57">
        <v>20.877217480664999</v>
      </c>
      <c r="Y163" s="57">
        <v>0</v>
      </c>
      <c r="Z163" s="57">
        <v>3.9024999999999994</v>
      </c>
      <c r="AA163" s="58">
        <v>37.519300000000001</v>
      </c>
      <c r="AB163" s="58">
        <v>64.599999999999994</v>
      </c>
      <c r="AC163" s="58">
        <v>5.3199999999999994</v>
      </c>
      <c r="AD163" s="58">
        <v>0</v>
      </c>
      <c r="AE163" s="58">
        <v>180</v>
      </c>
      <c r="AF163" s="58">
        <v>0</v>
      </c>
      <c r="AG163" s="69">
        <v>11.225</v>
      </c>
      <c r="AH163" s="167">
        <v>9.4124999999999996</v>
      </c>
      <c r="AI163" s="167">
        <v>0</v>
      </c>
    </row>
    <row r="164" spans="1:35" x14ac:dyDescent="0.15">
      <c r="A164" s="62">
        <v>41797</v>
      </c>
      <c r="B164" s="57">
        <v>6.2971024042582648</v>
      </c>
      <c r="C164" s="57">
        <v>8.40272691306048</v>
      </c>
      <c r="D164" s="57">
        <v>1.7299731879830398</v>
      </c>
      <c r="E164" s="57">
        <v>0</v>
      </c>
      <c r="F164" s="57">
        <v>21.284700877440002</v>
      </c>
      <c r="G164" s="57">
        <v>0</v>
      </c>
      <c r="H164" s="57">
        <v>3.0534375000000002</v>
      </c>
      <c r="I164" s="58">
        <v>53.253199999999993</v>
      </c>
      <c r="J164" s="58">
        <v>71.06</v>
      </c>
      <c r="K164" s="58">
        <v>14.629999999999997</v>
      </c>
      <c r="L164" s="58">
        <v>0</v>
      </c>
      <c r="M164" s="58">
        <v>180</v>
      </c>
      <c r="N164" s="58">
        <v>0</v>
      </c>
      <c r="O164" s="58">
        <v>13.454166666666666</v>
      </c>
      <c r="P164" s="153">
        <v>9</v>
      </c>
      <c r="Q164" s="60">
        <v>0</v>
      </c>
      <c r="S164" s="62">
        <v>41797</v>
      </c>
      <c r="T164" s="57">
        <v>6.5833343317245507</v>
      </c>
      <c r="U164" s="57">
        <v>11.4582639723552</v>
      </c>
      <c r="V164" s="57">
        <v>2.2017840574329592</v>
      </c>
      <c r="W164" s="57">
        <v>0</v>
      </c>
      <c r="X164" s="57">
        <v>21.284700877440002</v>
      </c>
      <c r="Y164" s="57">
        <v>0</v>
      </c>
      <c r="Z164" s="57">
        <v>3.6795833333333325</v>
      </c>
      <c r="AA164" s="58">
        <v>55.6738</v>
      </c>
      <c r="AB164" s="58">
        <v>96.9</v>
      </c>
      <c r="AC164" s="58">
        <v>18.619999999999997</v>
      </c>
      <c r="AD164" s="58">
        <v>0</v>
      </c>
      <c r="AE164" s="58">
        <v>180</v>
      </c>
      <c r="AF164" s="58">
        <v>0</v>
      </c>
      <c r="AG164" s="69">
        <v>13.454166666666666</v>
      </c>
      <c r="AH164" s="167">
        <v>9</v>
      </c>
      <c r="AI164" s="167">
        <v>0</v>
      </c>
    </row>
    <row r="165" spans="1:35" x14ac:dyDescent="0.15">
      <c r="A165" s="62">
        <v>41798</v>
      </c>
      <c r="B165" s="57">
        <v>6.3300313341719443</v>
      </c>
      <c r="C165" s="57">
        <v>8.4466666154570706</v>
      </c>
      <c r="D165" s="57">
        <v>1.7390195972999845</v>
      </c>
      <c r="E165" s="57">
        <v>0</v>
      </c>
      <c r="F165" s="57">
        <v>21.396003247709999</v>
      </c>
      <c r="G165" s="57">
        <v>0</v>
      </c>
      <c r="H165" s="57">
        <v>2.6351562500000005</v>
      </c>
      <c r="I165" s="58">
        <v>53.253199999999993</v>
      </c>
      <c r="J165" s="58">
        <v>71.06</v>
      </c>
      <c r="K165" s="58">
        <v>14.629999999999997</v>
      </c>
      <c r="L165" s="58">
        <v>0</v>
      </c>
      <c r="M165" s="58">
        <v>180</v>
      </c>
      <c r="N165" s="58">
        <v>0</v>
      </c>
      <c r="O165" s="58">
        <v>18.3125</v>
      </c>
      <c r="P165" s="153">
        <v>11.125</v>
      </c>
      <c r="Q165" s="60">
        <v>0</v>
      </c>
      <c r="S165" s="62">
        <v>41798</v>
      </c>
      <c r="T165" s="57">
        <v>6.6177600311797606</v>
      </c>
      <c r="U165" s="57">
        <v>11.518181748350552</v>
      </c>
      <c r="V165" s="57">
        <v>2.2132976692908897</v>
      </c>
      <c r="W165" s="57">
        <v>0</v>
      </c>
      <c r="X165" s="57">
        <v>21.396003247709999</v>
      </c>
      <c r="Y165" s="57">
        <v>0</v>
      </c>
      <c r="Z165" s="57">
        <v>3.1773437500000008</v>
      </c>
      <c r="AA165" s="58">
        <v>55.6738</v>
      </c>
      <c r="AB165" s="58">
        <v>96.9</v>
      </c>
      <c r="AC165" s="58">
        <v>18.619999999999997</v>
      </c>
      <c r="AD165" s="58">
        <v>0</v>
      </c>
      <c r="AE165" s="58">
        <v>180</v>
      </c>
      <c r="AF165" s="58">
        <v>0</v>
      </c>
      <c r="AG165" s="69">
        <v>18.3125</v>
      </c>
      <c r="AH165" s="167">
        <v>11.125</v>
      </c>
      <c r="AI165" s="167">
        <v>0</v>
      </c>
    </row>
    <row r="166" spans="1:35" x14ac:dyDescent="0.15">
      <c r="A166" s="62">
        <v>41799</v>
      </c>
      <c r="B166" s="57">
        <v>6.3067220916487781</v>
      </c>
      <c r="C166" s="57">
        <v>8.4155632306145396</v>
      </c>
      <c r="D166" s="57">
        <v>1.7326159592441694</v>
      </c>
      <c r="E166" s="57">
        <v>0</v>
      </c>
      <c r="F166" s="57">
        <v>21.317216176620001</v>
      </c>
      <c r="G166" s="57">
        <v>0</v>
      </c>
      <c r="H166" s="57">
        <v>2.4911458333333329</v>
      </c>
      <c r="I166" s="58">
        <v>53.253199999999993</v>
      </c>
      <c r="J166" s="58">
        <v>71.06</v>
      </c>
      <c r="K166" s="58">
        <v>14.629999999999997</v>
      </c>
      <c r="L166" s="58">
        <v>0</v>
      </c>
      <c r="M166" s="58">
        <v>180</v>
      </c>
      <c r="N166" s="58">
        <v>0</v>
      </c>
      <c r="O166" s="58">
        <v>19.958333333333336</v>
      </c>
      <c r="P166" s="153">
        <v>15.112500000000001</v>
      </c>
      <c r="Q166" s="60">
        <v>0</v>
      </c>
      <c r="S166" s="62">
        <v>41799</v>
      </c>
      <c r="T166" s="57">
        <v>6.5933912776328132</v>
      </c>
      <c r="U166" s="57">
        <v>11.4757680417471</v>
      </c>
      <c r="V166" s="57">
        <v>2.2051475844925794</v>
      </c>
      <c r="W166" s="57">
        <v>0</v>
      </c>
      <c r="X166" s="57">
        <v>21.317216176620001</v>
      </c>
      <c r="Y166" s="57">
        <v>0</v>
      </c>
      <c r="Z166" s="57">
        <v>2.9921875000000004</v>
      </c>
      <c r="AA166" s="58">
        <v>55.6738</v>
      </c>
      <c r="AB166" s="58">
        <v>96.9</v>
      </c>
      <c r="AC166" s="58">
        <v>18.619999999999997</v>
      </c>
      <c r="AD166" s="58">
        <v>0</v>
      </c>
      <c r="AE166" s="58">
        <v>180</v>
      </c>
      <c r="AF166" s="58">
        <v>0</v>
      </c>
      <c r="AG166" s="69">
        <v>19.958333333333336</v>
      </c>
      <c r="AH166" s="167">
        <v>15.112500000000001</v>
      </c>
      <c r="AI166" s="167">
        <v>0</v>
      </c>
    </row>
    <row r="167" spans="1:35" x14ac:dyDescent="0.15">
      <c r="A167" s="62">
        <v>41800</v>
      </c>
      <c r="B167" s="57">
        <v>9.4954463991976965</v>
      </c>
      <c r="C167" s="57">
        <v>11.92520740872552</v>
      </c>
      <c r="D167" s="57">
        <v>1.8413923204649698</v>
      </c>
      <c r="E167" s="57">
        <v>0</v>
      </c>
      <c r="F167" s="57">
        <v>20.767582561635002</v>
      </c>
      <c r="G167" s="57">
        <v>0</v>
      </c>
      <c r="H167" s="57">
        <v>3.3168750000000005</v>
      </c>
      <c r="I167" s="58">
        <v>82.300399999999996</v>
      </c>
      <c r="J167" s="58">
        <v>103.36</v>
      </c>
      <c r="K167" s="58">
        <v>15.959999999999997</v>
      </c>
      <c r="L167" s="58">
        <v>0</v>
      </c>
      <c r="M167" s="58">
        <v>180</v>
      </c>
      <c r="N167" s="58">
        <v>0</v>
      </c>
      <c r="O167" s="58">
        <v>9.9416666666666647</v>
      </c>
      <c r="P167" s="153">
        <v>13.375000000000002</v>
      </c>
      <c r="Q167" s="60">
        <v>0</v>
      </c>
      <c r="S167" s="62">
        <v>41800</v>
      </c>
      <c r="T167" s="57">
        <v>9.7747242344682164</v>
      </c>
      <c r="U167" s="57">
        <v>14.906509260906898</v>
      </c>
      <c r="V167" s="57">
        <v>2.3017404005812123</v>
      </c>
      <c r="W167" s="57">
        <v>0</v>
      </c>
      <c r="X167" s="57">
        <v>20.767582561635002</v>
      </c>
      <c r="Y167" s="57">
        <v>0</v>
      </c>
      <c r="Z167" s="57">
        <v>4.0308333333333328</v>
      </c>
      <c r="AA167" s="58">
        <v>84.721000000000004</v>
      </c>
      <c r="AB167" s="58">
        <v>129.19999999999999</v>
      </c>
      <c r="AC167" s="58">
        <v>19.95</v>
      </c>
      <c r="AD167" s="58">
        <v>0</v>
      </c>
      <c r="AE167" s="58">
        <v>180</v>
      </c>
      <c r="AF167" s="58">
        <v>0</v>
      </c>
      <c r="AG167" s="69">
        <v>9.9416666666666647</v>
      </c>
      <c r="AH167" s="167">
        <v>13.375000000000002</v>
      </c>
      <c r="AI167" s="167">
        <v>0</v>
      </c>
    </row>
    <row r="168" spans="1:35" x14ac:dyDescent="0.15">
      <c r="A168" s="62">
        <v>41801</v>
      </c>
      <c r="B168" s="57">
        <v>4.0851315453486237</v>
      </c>
      <c r="C168" s="57">
        <v>8.2706609536100544</v>
      </c>
      <c r="D168" s="57">
        <v>2.4767754727388396</v>
      </c>
      <c r="E168" s="57">
        <v>0</v>
      </c>
      <c r="F168" s="57">
        <v>0</v>
      </c>
      <c r="G168" s="57">
        <v>0</v>
      </c>
      <c r="H168" s="57">
        <v>0</v>
      </c>
      <c r="I168" s="58">
        <v>35.098699999999994</v>
      </c>
      <c r="J168" s="58">
        <v>71.06</v>
      </c>
      <c r="K168" s="58">
        <v>21.279999999999998</v>
      </c>
      <c r="L168" s="58">
        <v>0</v>
      </c>
      <c r="M168" s="58">
        <v>0</v>
      </c>
      <c r="N168" s="58">
        <v>0</v>
      </c>
      <c r="O168" s="58">
        <v>8.1041666666666679</v>
      </c>
      <c r="P168" s="153">
        <v>6.5750000000000002</v>
      </c>
      <c r="Q168" s="60">
        <v>0</v>
      </c>
      <c r="S168" s="62">
        <v>41801</v>
      </c>
      <c r="T168" s="57">
        <v>2.2538656801923445</v>
      </c>
      <c r="U168" s="57">
        <v>14.285687101690097</v>
      </c>
      <c r="V168" s="57">
        <v>2.1671785386464846</v>
      </c>
      <c r="W168" s="57">
        <v>0</v>
      </c>
      <c r="X168" s="57">
        <v>0</v>
      </c>
      <c r="Y168" s="57">
        <v>0</v>
      </c>
      <c r="Z168" s="57">
        <v>0</v>
      </c>
      <c r="AA168" s="58">
        <v>19.364799999999999</v>
      </c>
      <c r="AB168" s="58">
        <v>122.74000000000001</v>
      </c>
      <c r="AC168" s="58">
        <v>18.619999999999997</v>
      </c>
      <c r="AD168" s="58">
        <v>0</v>
      </c>
      <c r="AE168" s="58">
        <v>0</v>
      </c>
      <c r="AF168" s="58">
        <v>0</v>
      </c>
      <c r="AG168" s="69">
        <v>8.1041666666666679</v>
      </c>
      <c r="AH168" s="167">
        <v>6.5750000000000002</v>
      </c>
      <c r="AI168" s="167">
        <v>0</v>
      </c>
    </row>
    <row r="169" spans="1:35" x14ac:dyDescent="0.15">
      <c r="A169" s="62">
        <v>41802</v>
      </c>
      <c r="B169" s="57">
        <v>6.2234131322604238</v>
      </c>
      <c r="C169" s="57">
        <v>8.3043974292329032</v>
      </c>
      <c r="D169" s="57">
        <v>1.709728882489127</v>
      </c>
      <c r="E169" s="57">
        <v>0</v>
      </c>
      <c r="F169" s="57">
        <v>21.035625348464997</v>
      </c>
      <c r="G169" s="57">
        <v>0</v>
      </c>
      <c r="H169" s="57">
        <v>2.7788020833333338</v>
      </c>
      <c r="I169" s="58">
        <v>53.253199999999993</v>
      </c>
      <c r="J169" s="58">
        <v>71.06</v>
      </c>
      <c r="K169" s="58">
        <v>14.629999999999997</v>
      </c>
      <c r="L169" s="58">
        <v>0</v>
      </c>
      <c r="M169" s="58">
        <v>180</v>
      </c>
      <c r="N169" s="58">
        <v>0</v>
      </c>
      <c r="O169" s="58">
        <v>16.670833333333331</v>
      </c>
      <c r="P169" s="153">
        <v>6.9500000000000011</v>
      </c>
      <c r="Q169" s="60">
        <v>0</v>
      </c>
      <c r="S169" s="62">
        <v>41802</v>
      </c>
      <c r="T169" s="57">
        <v>6.5062955473631705</v>
      </c>
      <c r="U169" s="57">
        <v>11.324178312590325</v>
      </c>
      <c r="V169" s="57">
        <v>2.1760185777134344</v>
      </c>
      <c r="W169" s="57">
        <v>0</v>
      </c>
      <c r="X169" s="57">
        <v>21.035625348464997</v>
      </c>
      <c r="Y169" s="57">
        <v>0</v>
      </c>
      <c r="Z169" s="57">
        <v>3.3620312500000002</v>
      </c>
      <c r="AA169" s="58">
        <v>55.6738</v>
      </c>
      <c r="AB169" s="58">
        <v>96.9</v>
      </c>
      <c r="AC169" s="58">
        <v>18.619999999999997</v>
      </c>
      <c r="AD169" s="58">
        <v>0</v>
      </c>
      <c r="AE169" s="58">
        <v>180</v>
      </c>
      <c r="AF169" s="58">
        <v>0</v>
      </c>
      <c r="AG169" s="69">
        <v>16.670833333333331</v>
      </c>
      <c r="AH169" s="167">
        <v>6.9500000000000011</v>
      </c>
      <c r="AI169" s="167">
        <v>0</v>
      </c>
    </row>
    <row r="170" spans="1:35" x14ac:dyDescent="0.15">
      <c r="A170" s="62">
        <v>41803</v>
      </c>
      <c r="B170" s="57">
        <v>3.3405371013848653</v>
      </c>
      <c r="C170" s="57">
        <v>4.4575455826956603</v>
      </c>
      <c r="D170" s="57">
        <v>0.91772997290792979</v>
      </c>
      <c r="E170" s="57">
        <v>0</v>
      </c>
      <c r="F170" s="57">
        <v>20.700676080629997</v>
      </c>
      <c r="G170" s="57">
        <v>0</v>
      </c>
      <c r="H170" s="57">
        <v>2.8043229166666666</v>
      </c>
      <c r="I170" s="58">
        <v>29.0472</v>
      </c>
      <c r="J170" s="58">
        <v>38.760000000000005</v>
      </c>
      <c r="K170" s="58">
        <v>7.9799999999999986</v>
      </c>
      <c r="L170" s="58">
        <v>0</v>
      </c>
      <c r="M170" s="58">
        <v>180</v>
      </c>
      <c r="N170" s="58">
        <v>0</v>
      </c>
      <c r="O170" s="58">
        <v>16.379166666666666</v>
      </c>
      <c r="P170" s="153">
        <v>11.249999999999998</v>
      </c>
      <c r="Q170" s="60">
        <v>0</v>
      </c>
      <c r="S170" s="62">
        <v>41803</v>
      </c>
      <c r="T170" s="57">
        <v>4.3148604226221172</v>
      </c>
      <c r="U170" s="57">
        <v>7.4292426378260989</v>
      </c>
      <c r="V170" s="57">
        <v>0.61181998193861986</v>
      </c>
      <c r="W170" s="57">
        <v>0</v>
      </c>
      <c r="X170" s="57">
        <v>20.700676080629997</v>
      </c>
      <c r="Y170" s="57">
        <v>0</v>
      </c>
      <c r="Z170" s="57">
        <v>3.3948437500000006</v>
      </c>
      <c r="AA170" s="58">
        <v>37.519300000000001</v>
      </c>
      <c r="AB170" s="58">
        <v>64.599999999999994</v>
      </c>
      <c r="AC170" s="58">
        <v>5.3199999999999994</v>
      </c>
      <c r="AD170" s="58">
        <v>0</v>
      </c>
      <c r="AE170" s="58">
        <v>180</v>
      </c>
      <c r="AF170" s="58">
        <v>0</v>
      </c>
      <c r="AG170" s="69">
        <v>16.379166666666666</v>
      </c>
      <c r="AH170" s="167">
        <v>11.249999999999998</v>
      </c>
      <c r="AI170" s="167">
        <v>0</v>
      </c>
    </row>
    <row r="171" spans="1:35" x14ac:dyDescent="0.15">
      <c r="A171" s="62">
        <v>41804</v>
      </c>
      <c r="B171" s="57">
        <v>9.1310713293187895</v>
      </c>
      <c r="C171" s="57">
        <v>11.815096339730319</v>
      </c>
      <c r="D171" s="57">
        <v>2.128454855319065</v>
      </c>
      <c r="E171" s="57">
        <v>0</v>
      </c>
      <c r="F171" s="57">
        <v>20.575825669034998</v>
      </c>
      <c r="G171" s="57">
        <v>0</v>
      </c>
      <c r="H171" s="57">
        <v>2.9021874999999997</v>
      </c>
      <c r="I171" s="58">
        <v>79.879800000000003</v>
      </c>
      <c r="J171" s="58">
        <v>103.36</v>
      </c>
      <c r="K171" s="58">
        <v>18.619999999999997</v>
      </c>
      <c r="L171" s="58">
        <v>0</v>
      </c>
      <c r="M171" s="58">
        <v>180</v>
      </c>
      <c r="N171" s="58">
        <v>0</v>
      </c>
      <c r="O171" s="58">
        <v>15.470833333333337</v>
      </c>
      <c r="P171" s="153">
        <v>8.7375000000000007</v>
      </c>
      <c r="Q171" s="60">
        <v>0</v>
      </c>
      <c r="S171" s="62">
        <v>41804</v>
      </c>
      <c r="T171" s="57">
        <v>9.4077704605102657</v>
      </c>
      <c r="U171" s="57">
        <v>14.768870424662897</v>
      </c>
      <c r="V171" s="57">
        <v>2.5845523243160065</v>
      </c>
      <c r="W171" s="57">
        <v>0</v>
      </c>
      <c r="X171" s="57">
        <v>20.575825669034998</v>
      </c>
      <c r="Y171" s="57">
        <v>0</v>
      </c>
      <c r="Z171" s="57">
        <v>3.4779166666666663</v>
      </c>
      <c r="AA171" s="58">
        <v>82.300399999999996</v>
      </c>
      <c r="AB171" s="58">
        <v>129.19999999999999</v>
      </c>
      <c r="AC171" s="58">
        <v>22.609999999999996</v>
      </c>
      <c r="AD171" s="58">
        <v>0</v>
      </c>
      <c r="AE171" s="58">
        <v>180</v>
      </c>
      <c r="AF171" s="58">
        <v>0</v>
      </c>
      <c r="AG171" s="69">
        <v>15.470833333333337</v>
      </c>
      <c r="AH171" s="167">
        <v>8.7375000000000007</v>
      </c>
      <c r="AI171" s="167">
        <v>0</v>
      </c>
    </row>
    <row r="172" spans="1:35" x14ac:dyDescent="0.15">
      <c r="A172" s="62">
        <v>41805</v>
      </c>
      <c r="B172" s="57">
        <v>3.2993338949045201</v>
      </c>
      <c r="C172" s="57">
        <v>4.40256485191341</v>
      </c>
      <c r="D172" s="57">
        <v>0.90641041068805472</v>
      </c>
      <c r="E172" s="57">
        <v>0</v>
      </c>
      <c r="F172" s="57">
        <v>20.445347609504999</v>
      </c>
      <c r="G172" s="57">
        <v>0</v>
      </c>
      <c r="H172" s="57">
        <v>2.94625</v>
      </c>
      <c r="I172" s="58">
        <v>29.0472</v>
      </c>
      <c r="J172" s="58">
        <v>38.760000000000005</v>
      </c>
      <c r="K172" s="58">
        <v>7.9799999999999986</v>
      </c>
      <c r="L172" s="58">
        <v>0</v>
      </c>
      <c r="M172" s="58">
        <v>180</v>
      </c>
      <c r="N172" s="58">
        <v>0</v>
      </c>
      <c r="O172" s="58">
        <v>14.883333333333335</v>
      </c>
      <c r="P172" s="153">
        <v>9.7749999999999986</v>
      </c>
      <c r="Q172" s="60">
        <v>0</v>
      </c>
      <c r="S172" s="62">
        <v>41805</v>
      </c>
      <c r="T172" s="57">
        <v>4.2616396142516715</v>
      </c>
      <c r="U172" s="57">
        <v>7.3376080865223487</v>
      </c>
      <c r="V172" s="57">
        <v>0.60427360712536982</v>
      </c>
      <c r="W172" s="57">
        <v>0</v>
      </c>
      <c r="X172" s="57">
        <v>20.445347609504999</v>
      </c>
      <c r="Y172" s="57">
        <v>0</v>
      </c>
      <c r="Z172" s="57">
        <v>3.5366666666666657</v>
      </c>
      <c r="AA172" s="58">
        <v>37.519300000000001</v>
      </c>
      <c r="AB172" s="58">
        <v>64.599999999999994</v>
      </c>
      <c r="AC172" s="58">
        <v>5.3199999999999994</v>
      </c>
      <c r="AD172" s="58">
        <v>0</v>
      </c>
      <c r="AE172" s="58">
        <v>180</v>
      </c>
      <c r="AF172" s="58">
        <v>0</v>
      </c>
      <c r="AG172" s="69">
        <v>14.883333333333335</v>
      </c>
      <c r="AH172" s="167">
        <v>9.7749999999999986</v>
      </c>
      <c r="AI172" s="167">
        <v>0</v>
      </c>
    </row>
    <row r="173" spans="1:35" x14ac:dyDescent="0.15">
      <c r="A173" s="62">
        <v>41806</v>
      </c>
      <c r="B173" s="57">
        <v>6.0070318306366364</v>
      </c>
      <c r="C173" s="57">
        <v>8.0156625683534397</v>
      </c>
      <c r="D173" s="57">
        <v>1.6502834699551197</v>
      </c>
      <c r="E173" s="57">
        <v>0</v>
      </c>
      <c r="F173" s="57">
        <v>20.304239548320002</v>
      </c>
      <c r="G173" s="57">
        <v>0</v>
      </c>
      <c r="H173" s="57">
        <v>2.6464583333333334</v>
      </c>
      <c r="I173" s="58">
        <v>53.253199999999993</v>
      </c>
      <c r="J173" s="58">
        <v>71.06</v>
      </c>
      <c r="K173" s="58">
        <v>14.629999999999997</v>
      </c>
      <c r="L173" s="58">
        <v>0</v>
      </c>
      <c r="M173" s="58">
        <v>180</v>
      </c>
      <c r="N173" s="58">
        <v>0</v>
      </c>
      <c r="O173" s="58">
        <v>18.183333333333334</v>
      </c>
      <c r="P173" s="153">
        <v>13.762499999999998</v>
      </c>
      <c r="Q173" s="60">
        <v>0</v>
      </c>
      <c r="S173" s="62">
        <v>41806</v>
      </c>
      <c r="T173" s="57">
        <v>6.2800787320292111</v>
      </c>
      <c r="U173" s="57">
        <v>10.930448956845602</v>
      </c>
      <c r="V173" s="57">
        <v>2.1003607799428798</v>
      </c>
      <c r="W173" s="57">
        <v>0</v>
      </c>
      <c r="X173" s="57">
        <v>20.304239548320002</v>
      </c>
      <c r="Y173" s="57">
        <v>0</v>
      </c>
      <c r="Z173" s="57">
        <v>3.1918750000000005</v>
      </c>
      <c r="AA173" s="58">
        <v>55.6738</v>
      </c>
      <c r="AB173" s="58">
        <v>96.9</v>
      </c>
      <c r="AC173" s="58">
        <v>18.619999999999997</v>
      </c>
      <c r="AD173" s="58">
        <v>0</v>
      </c>
      <c r="AE173" s="58">
        <v>180</v>
      </c>
      <c r="AF173" s="58">
        <v>0</v>
      </c>
      <c r="AG173" s="69">
        <v>18.183333333333334</v>
      </c>
      <c r="AH173" s="167">
        <v>13.762499999999998</v>
      </c>
      <c r="AI173" s="167">
        <v>0</v>
      </c>
    </row>
    <row r="174" spans="1:35" x14ac:dyDescent="0.15">
      <c r="A174" s="62">
        <v>41807</v>
      </c>
      <c r="B174" s="57">
        <v>9.1244437586431761</v>
      </c>
      <c r="C174" s="57">
        <v>11.459270026553439</v>
      </c>
      <c r="D174" s="57">
        <v>1.7694461070413396</v>
      </c>
      <c r="E174" s="57">
        <v>0</v>
      </c>
      <c r="F174" s="57">
        <v>19.956159101969998</v>
      </c>
      <c r="G174" s="57">
        <v>0</v>
      </c>
      <c r="H174" s="57">
        <v>2.8331249999999999</v>
      </c>
      <c r="I174" s="58">
        <v>82.300399999999996</v>
      </c>
      <c r="J174" s="58">
        <v>103.36</v>
      </c>
      <c r="K174" s="58">
        <v>15.959999999999997</v>
      </c>
      <c r="L174" s="58">
        <v>0</v>
      </c>
      <c r="M174" s="58">
        <v>180</v>
      </c>
      <c r="N174" s="58">
        <v>0</v>
      </c>
      <c r="O174" s="58">
        <v>16.05</v>
      </c>
      <c r="P174" s="153">
        <v>14.487499999999999</v>
      </c>
      <c r="Q174" s="60">
        <v>0</v>
      </c>
      <c r="S174" s="62">
        <v>41807</v>
      </c>
      <c r="T174" s="57">
        <v>9.392809751544446</v>
      </c>
      <c r="U174" s="57">
        <v>14.324087533191801</v>
      </c>
      <c r="V174" s="57">
        <v>2.211807633801675</v>
      </c>
      <c r="W174" s="57">
        <v>0</v>
      </c>
      <c r="X174" s="57">
        <v>19.956159101969998</v>
      </c>
      <c r="Y174" s="57">
        <v>0</v>
      </c>
      <c r="Z174" s="57">
        <v>3.4318750000000002</v>
      </c>
      <c r="AA174" s="58">
        <v>84.721000000000004</v>
      </c>
      <c r="AB174" s="58">
        <v>129.19999999999999</v>
      </c>
      <c r="AC174" s="58">
        <v>19.95</v>
      </c>
      <c r="AD174" s="58">
        <v>0</v>
      </c>
      <c r="AE174" s="58">
        <v>180</v>
      </c>
      <c r="AF174" s="58">
        <v>0</v>
      </c>
      <c r="AG174" s="69">
        <v>16.05</v>
      </c>
      <c r="AH174" s="167">
        <v>14.487499999999999</v>
      </c>
      <c r="AI174" s="167">
        <v>0</v>
      </c>
    </row>
    <row r="175" spans="1:35" x14ac:dyDescent="0.15">
      <c r="A175" s="62">
        <v>41808</v>
      </c>
      <c r="B175" s="57">
        <v>10.931410232548837</v>
      </c>
      <c r="C175" s="57">
        <v>14.942426209058985</v>
      </c>
      <c r="D175" s="57">
        <v>3.3693706157682013</v>
      </c>
      <c r="E175" s="57">
        <v>0</v>
      </c>
      <c r="F175" s="57">
        <v>19.826306336654998</v>
      </c>
      <c r="G175" s="57">
        <v>0</v>
      </c>
      <c r="H175" s="57">
        <v>2.8294791666666663</v>
      </c>
      <c r="I175" s="58">
        <v>99.244600000000005</v>
      </c>
      <c r="J175" s="58">
        <v>135.66</v>
      </c>
      <c r="K175" s="58">
        <v>30.589999999999993</v>
      </c>
      <c r="L175" s="58">
        <v>0</v>
      </c>
      <c r="M175" s="58">
        <v>180</v>
      </c>
      <c r="N175" s="58">
        <v>0</v>
      </c>
      <c r="O175" s="58">
        <v>16.091666666666669</v>
      </c>
      <c r="P175" s="153">
        <v>13.1875</v>
      </c>
      <c r="Q175" s="60">
        <v>0</v>
      </c>
      <c r="S175" s="62">
        <v>41808</v>
      </c>
      <c r="T175" s="57">
        <v>12.264509041396257</v>
      </c>
      <c r="U175" s="57">
        <v>17.07705852463884</v>
      </c>
      <c r="V175" s="57">
        <v>3.3693706157682013</v>
      </c>
      <c r="W175" s="57">
        <v>0</v>
      </c>
      <c r="X175" s="57">
        <v>19.826306336654998</v>
      </c>
      <c r="Y175" s="57">
        <v>0</v>
      </c>
      <c r="Z175" s="57">
        <v>3.4271875000000005</v>
      </c>
      <c r="AA175" s="58">
        <v>111.3476</v>
      </c>
      <c r="AB175" s="58">
        <v>155.04000000000002</v>
      </c>
      <c r="AC175" s="58">
        <v>30.589999999999993</v>
      </c>
      <c r="AD175" s="58">
        <v>0</v>
      </c>
      <c r="AE175" s="58">
        <v>180</v>
      </c>
      <c r="AF175" s="58">
        <v>0</v>
      </c>
      <c r="AG175" s="69">
        <v>16.091666666666669</v>
      </c>
      <c r="AH175" s="167">
        <v>13.1875</v>
      </c>
      <c r="AI175" s="167">
        <v>0</v>
      </c>
    </row>
    <row r="176" spans="1:35" x14ac:dyDescent="0.15">
      <c r="A176" s="62">
        <v>41809</v>
      </c>
      <c r="B176" s="57">
        <v>5.8985020241795629</v>
      </c>
      <c r="C176" s="57">
        <v>7.8708425754358391</v>
      </c>
      <c r="D176" s="57">
        <v>1.6204675890603195</v>
      </c>
      <c r="E176" s="57">
        <v>0</v>
      </c>
      <c r="F176" s="57">
        <v>19.937400275519998</v>
      </c>
      <c r="G176" s="57">
        <v>0</v>
      </c>
      <c r="H176" s="57">
        <v>3.0396875000000003</v>
      </c>
      <c r="I176" s="58">
        <v>53.253199999999993</v>
      </c>
      <c r="J176" s="58">
        <v>71.06</v>
      </c>
      <c r="K176" s="58">
        <v>14.629999999999997</v>
      </c>
      <c r="L176" s="58">
        <v>0</v>
      </c>
      <c r="M176" s="58">
        <v>180</v>
      </c>
      <c r="N176" s="58">
        <v>0</v>
      </c>
      <c r="O176" s="58">
        <v>13.637500000000003</v>
      </c>
      <c r="P176" s="153">
        <v>10.7125</v>
      </c>
      <c r="Q176" s="60">
        <v>0</v>
      </c>
      <c r="S176" s="62">
        <v>41809</v>
      </c>
      <c r="T176" s="57">
        <v>6.1666157525513619</v>
      </c>
      <c r="U176" s="57">
        <v>10.732967148321599</v>
      </c>
      <c r="V176" s="57">
        <v>2.0624132951676795</v>
      </c>
      <c r="W176" s="57">
        <v>0</v>
      </c>
      <c r="X176" s="57">
        <v>19.937400275519998</v>
      </c>
      <c r="Y176" s="57">
        <v>0</v>
      </c>
      <c r="Z176" s="57">
        <v>3.661249999999999</v>
      </c>
      <c r="AA176" s="58">
        <v>55.6738</v>
      </c>
      <c r="AB176" s="58">
        <v>96.9</v>
      </c>
      <c r="AC176" s="58">
        <v>18.619999999999997</v>
      </c>
      <c r="AD176" s="58">
        <v>0</v>
      </c>
      <c r="AE176" s="58">
        <v>180</v>
      </c>
      <c r="AF176" s="58">
        <v>0</v>
      </c>
      <c r="AG176" s="69">
        <v>13.637500000000003</v>
      </c>
      <c r="AH176" s="167">
        <v>10.7125</v>
      </c>
      <c r="AI176" s="167">
        <v>0</v>
      </c>
    </row>
    <row r="177" spans="1:35" x14ac:dyDescent="0.15">
      <c r="A177" s="62">
        <v>41810</v>
      </c>
      <c r="B177" s="57">
        <v>3.2683894459560161</v>
      </c>
      <c r="C177" s="57">
        <v>4.3612732010402109</v>
      </c>
      <c r="D177" s="57">
        <v>0.89790918844945466</v>
      </c>
      <c r="E177" s="57">
        <v>0</v>
      </c>
      <c r="F177" s="57">
        <v>20.253590716904998</v>
      </c>
      <c r="G177" s="57">
        <v>0</v>
      </c>
      <c r="H177" s="57">
        <v>3.1371875</v>
      </c>
      <c r="I177" s="58">
        <v>29.0472</v>
      </c>
      <c r="J177" s="58">
        <v>38.760000000000005</v>
      </c>
      <c r="K177" s="58">
        <v>7.9799999999999986</v>
      </c>
      <c r="L177" s="58">
        <v>0</v>
      </c>
      <c r="M177" s="58">
        <v>180</v>
      </c>
      <c r="N177" s="58">
        <v>0</v>
      </c>
      <c r="O177" s="58">
        <v>12.3375</v>
      </c>
      <c r="P177" s="153">
        <v>11.55</v>
      </c>
      <c r="Q177" s="60">
        <v>0</v>
      </c>
      <c r="S177" s="62">
        <v>41810</v>
      </c>
      <c r="T177" s="57">
        <v>4.2216697010265207</v>
      </c>
      <c r="U177" s="57">
        <v>7.2687886684003482</v>
      </c>
      <c r="V177" s="57">
        <v>0.59860612563296978</v>
      </c>
      <c r="W177" s="57">
        <v>0</v>
      </c>
      <c r="X177" s="57">
        <v>20.253590716904998</v>
      </c>
      <c r="Y177" s="57">
        <v>0</v>
      </c>
      <c r="Z177" s="57">
        <v>3.7912499999999993</v>
      </c>
      <c r="AA177" s="58">
        <v>37.519300000000001</v>
      </c>
      <c r="AB177" s="58">
        <v>64.599999999999994</v>
      </c>
      <c r="AC177" s="58">
        <v>5.3199999999999994</v>
      </c>
      <c r="AD177" s="58">
        <v>0</v>
      </c>
      <c r="AE177" s="58">
        <v>180</v>
      </c>
      <c r="AF177" s="58">
        <v>0</v>
      </c>
      <c r="AG177" s="69">
        <v>12.3375</v>
      </c>
      <c r="AH177" s="167">
        <v>11.55</v>
      </c>
      <c r="AI177" s="167">
        <v>0</v>
      </c>
    </row>
    <row r="178" spans="1:35" x14ac:dyDescent="0.15">
      <c r="A178" s="62">
        <v>41811</v>
      </c>
      <c r="B178" s="57">
        <v>5.9565901364992007</v>
      </c>
      <c r="C178" s="57">
        <v>7.9483541852815085</v>
      </c>
      <c r="D178" s="57">
        <v>1.6364258616756042</v>
      </c>
      <c r="E178" s="57">
        <v>0</v>
      </c>
      <c r="F178" s="57">
        <v>20.133742659029995</v>
      </c>
      <c r="G178" s="57">
        <v>0</v>
      </c>
      <c r="H178" s="57">
        <v>3.2859375000000002</v>
      </c>
      <c r="I178" s="58">
        <v>53.253199999999993</v>
      </c>
      <c r="J178" s="58">
        <v>71.06</v>
      </c>
      <c r="K178" s="58">
        <v>14.629999999999997</v>
      </c>
      <c r="L178" s="58">
        <v>0</v>
      </c>
      <c r="M178" s="58">
        <v>180</v>
      </c>
      <c r="N178" s="58">
        <v>0</v>
      </c>
      <c r="O178" s="58">
        <v>10.354166666666666</v>
      </c>
      <c r="P178" s="153">
        <v>9.0749999999999993</v>
      </c>
      <c r="Q178" s="60">
        <v>0</v>
      </c>
      <c r="S178" s="62">
        <v>41811</v>
      </c>
      <c r="T178" s="57">
        <v>6.2273442336128024</v>
      </c>
      <c r="U178" s="57">
        <v>10.83866479811115</v>
      </c>
      <c r="V178" s="57">
        <v>2.082723823950769</v>
      </c>
      <c r="W178" s="57">
        <v>0</v>
      </c>
      <c r="X178" s="57">
        <v>20.133742659029995</v>
      </c>
      <c r="Y178" s="57">
        <v>0</v>
      </c>
      <c r="Z178" s="57">
        <v>3.989583333333333</v>
      </c>
      <c r="AA178" s="58">
        <v>55.6738</v>
      </c>
      <c r="AB178" s="58">
        <v>96.9</v>
      </c>
      <c r="AC178" s="58">
        <v>18.619999999999997</v>
      </c>
      <c r="AD178" s="58">
        <v>0</v>
      </c>
      <c r="AE178" s="58">
        <v>180</v>
      </c>
      <c r="AF178" s="58">
        <v>0</v>
      </c>
      <c r="AG178" s="69">
        <v>10.354166666666666</v>
      </c>
      <c r="AH178" s="167">
        <v>9.0749999999999993</v>
      </c>
      <c r="AI178" s="167">
        <v>0</v>
      </c>
    </row>
    <row r="179" spans="1:35" x14ac:dyDescent="0.15">
      <c r="A179" s="62">
        <v>41812</v>
      </c>
      <c r="B179" s="57">
        <v>5.9232912186089628</v>
      </c>
      <c r="C179" s="57">
        <v>7.9039207783636103</v>
      </c>
      <c r="D179" s="57">
        <v>1.6272778073101546</v>
      </c>
      <c r="E179" s="57">
        <v>0</v>
      </c>
      <c r="F179" s="57">
        <v>20.021189700330002</v>
      </c>
      <c r="G179" s="57">
        <v>0</v>
      </c>
      <c r="H179" s="57">
        <v>3.1881249999999999</v>
      </c>
      <c r="I179" s="58">
        <v>53.253199999999993</v>
      </c>
      <c r="J179" s="58">
        <v>71.06</v>
      </c>
      <c r="K179" s="58">
        <v>14.629999999999997</v>
      </c>
      <c r="L179" s="58">
        <v>0</v>
      </c>
      <c r="M179" s="58">
        <v>180</v>
      </c>
      <c r="N179" s="58">
        <v>0</v>
      </c>
      <c r="O179" s="58">
        <v>11.658333333333331</v>
      </c>
      <c r="P179" s="153">
        <v>9.6624999999999996</v>
      </c>
      <c r="Q179" s="60">
        <v>0</v>
      </c>
      <c r="S179" s="62">
        <v>41812</v>
      </c>
      <c r="T179" s="57">
        <v>6.1925317285457346</v>
      </c>
      <c r="U179" s="57">
        <v>10.77807378867765</v>
      </c>
      <c r="V179" s="57">
        <v>2.0710808456674696</v>
      </c>
      <c r="W179" s="57">
        <v>0</v>
      </c>
      <c r="X179" s="57">
        <v>20.021189700330002</v>
      </c>
      <c r="Y179" s="57">
        <v>0</v>
      </c>
      <c r="Z179" s="57">
        <v>3.8591666666666664</v>
      </c>
      <c r="AA179" s="58">
        <v>55.6738</v>
      </c>
      <c r="AB179" s="58">
        <v>96.9</v>
      </c>
      <c r="AC179" s="58">
        <v>18.619999999999997</v>
      </c>
      <c r="AD179" s="58">
        <v>0</v>
      </c>
      <c r="AE179" s="58">
        <v>180</v>
      </c>
      <c r="AF179" s="58">
        <v>0</v>
      </c>
      <c r="AG179" s="69">
        <v>11.658333333333331</v>
      </c>
      <c r="AH179" s="167">
        <v>9.6624999999999996</v>
      </c>
      <c r="AI179" s="167">
        <v>0</v>
      </c>
    </row>
    <row r="180" spans="1:35" x14ac:dyDescent="0.15">
      <c r="A180" s="62">
        <v>41813</v>
      </c>
      <c r="B180" s="57">
        <v>5.9974738079088823</v>
      </c>
      <c r="C180" s="57">
        <v>8.0029085348862647</v>
      </c>
      <c r="D180" s="57">
        <v>1.647657639535407</v>
      </c>
      <c r="E180" s="57">
        <v>0</v>
      </c>
      <c r="F180" s="57">
        <v>20.271932680545</v>
      </c>
      <c r="G180" s="57">
        <v>0</v>
      </c>
      <c r="H180" s="57">
        <v>2.9968750000000002</v>
      </c>
      <c r="I180" s="58">
        <v>53.253199999999993</v>
      </c>
      <c r="J180" s="58">
        <v>71.06</v>
      </c>
      <c r="K180" s="58">
        <v>14.629999999999997</v>
      </c>
      <c r="L180" s="58">
        <v>0</v>
      </c>
      <c r="M180" s="58">
        <v>180</v>
      </c>
      <c r="N180" s="58">
        <v>0</v>
      </c>
      <c r="O180" s="58">
        <v>14.20833333333333</v>
      </c>
      <c r="P180" s="153">
        <v>10.199999999999999</v>
      </c>
      <c r="Q180" s="60">
        <v>0</v>
      </c>
      <c r="S180" s="62">
        <v>41813</v>
      </c>
      <c r="T180" s="57">
        <v>6.2700862537229236</v>
      </c>
      <c r="U180" s="57">
        <v>10.913057093026724</v>
      </c>
      <c r="V180" s="57">
        <v>2.0970188139541546</v>
      </c>
      <c r="W180" s="57">
        <v>0</v>
      </c>
      <c r="X180" s="57">
        <v>20.271932680545</v>
      </c>
      <c r="Y180" s="57">
        <v>0</v>
      </c>
      <c r="Z180" s="57">
        <v>3.6041666666666661</v>
      </c>
      <c r="AA180" s="58">
        <v>55.6738</v>
      </c>
      <c r="AB180" s="58">
        <v>96.9</v>
      </c>
      <c r="AC180" s="58">
        <v>18.619999999999997</v>
      </c>
      <c r="AD180" s="58">
        <v>0</v>
      </c>
      <c r="AE180" s="58">
        <v>180</v>
      </c>
      <c r="AF180" s="58">
        <v>0</v>
      </c>
      <c r="AG180" s="69">
        <v>14.20833333333333</v>
      </c>
      <c r="AH180" s="167">
        <v>10.199999999999999</v>
      </c>
      <c r="AI180" s="167">
        <v>0</v>
      </c>
    </row>
    <row r="181" spans="1:35" x14ac:dyDescent="0.15">
      <c r="A181" s="62">
        <v>41814</v>
      </c>
      <c r="B181" s="57">
        <v>9.3184744229557879</v>
      </c>
      <c r="C181" s="57">
        <v>11.702950609677599</v>
      </c>
      <c r="D181" s="57">
        <v>1.8070732559060994</v>
      </c>
      <c r="E181" s="57">
        <v>0</v>
      </c>
      <c r="F181" s="57">
        <v>20.380525442549995</v>
      </c>
      <c r="G181" s="57">
        <v>0</v>
      </c>
      <c r="H181" s="57">
        <v>3.0143750000000002</v>
      </c>
      <c r="I181" s="58">
        <v>82.300399999999996</v>
      </c>
      <c r="J181" s="58">
        <v>103.36</v>
      </c>
      <c r="K181" s="58">
        <v>15.959999999999997</v>
      </c>
      <c r="L181" s="58">
        <v>0</v>
      </c>
      <c r="M181" s="58">
        <v>180</v>
      </c>
      <c r="N181" s="58">
        <v>0</v>
      </c>
      <c r="O181" s="58">
        <v>13.974999999999996</v>
      </c>
      <c r="P181" s="153">
        <v>11.400000000000002</v>
      </c>
      <c r="Q181" s="60">
        <v>0</v>
      </c>
      <c r="S181" s="62">
        <v>41814</v>
      </c>
      <c r="T181" s="57">
        <v>9.5925472001015457</v>
      </c>
      <c r="U181" s="57">
        <v>14.628688262096997</v>
      </c>
      <c r="V181" s="57">
        <v>2.2588415698826245</v>
      </c>
      <c r="W181" s="57">
        <v>0</v>
      </c>
      <c r="X181" s="57">
        <v>20.380525442549995</v>
      </c>
      <c r="Y181" s="57">
        <v>0</v>
      </c>
      <c r="Z181" s="57">
        <v>3.6275000000000004</v>
      </c>
      <c r="AA181" s="58">
        <v>84.721000000000004</v>
      </c>
      <c r="AB181" s="58">
        <v>129.19999999999999</v>
      </c>
      <c r="AC181" s="58">
        <v>19.95</v>
      </c>
      <c r="AD181" s="58">
        <v>0</v>
      </c>
      <c r="AE181" s="58">
        <v>180</v>
      </c>
      <c r="AF181" s="58">
        <v>0</v>
      </c>
      <c r="AG181" s="69">
        <v>13.974999999999996</v>
      </c>
      <c r="AH181" s="167">
        <v>11.400000000000002</v>
      </c>
      <c r="AI181" s="167">
        <v>0</v>
      </c>
    </row>
    <row r="182" spans="1:35" x14ac:dyDescent="0.15">
      <c r="A182" s="62">
        <v>41815</v>
      </c>
      <c r="B182" s="57">
        <v>3.9886459687042075</v>
      </c>
      <c r="C182" s="57">
        <v>8.0753185313450651</v>
      </c>
      <c r="D182" s="57">
        <v>2.4182772072477197</v>
      </c>
      <c r="E182" s="57">
        <v>0</v>
      </c>
      <c r="F182" s="57">
        <v>0</v>
      </c>
      <c r="G182" s="57">
        <v>0</v>
      </c>
      <c r="H182" s="57">
        <v>0</v>
      </c>
      <c r="I182" s="58">
        <v>35.098699999999994</v>
      </c>
      <c r="J182" s="58">
        <v>71.06</v>
      </c>
      <c r="K182" s="58">
        <v>21.279999999999998</v>
      </c>
      <c r="L182" s="58">
        <v>0</v>
      </c>
      <c r="M182" s="58">
        <v>0</v>
      </c>
      <c r="N182" s="58">
        <v>0</v>
      </c>
      <c r="O182" s="58">
        <v>15.637499999999998</v>
      </c>
      <c r="P182" s="153">
        <v>11.875</v>
      </c>
      <c r="Q182" s="60">
        <v>0</v>
      </c>
      <c r="S182" s="62">
        <v>41815</v>
      </c>
      <c r="T182" s="57">
        <v>2.2006322585954248</v>
      </c>
      <c r="U182" s="57">
        <v>13.948277463232383</v>
      </c>
      <c r="V182" s="57">
        <v>2.1159925563417548</v>
      </c>
      <c r="W182" s="57">
        <v>0</v>
      </c>
      <c r="X182" s="57">
        <v>0</v>
      </c>
      <c r="Y182" s="57">
        <v>0</v>
      </c>
      <c r="Z182" s="57">
        <v>0</v>
      </c>
      <c r="AA182" s="58">
        <v>19.364799999999999</v>
      </c>
      <c r="AB182" s="58">
        <v>122.74000000000001</v>
      </c>
      <c r="AC182" s="58">
        <v>18.619999999999997</v>
      </c>
      <c r="AD182" s="58">
        <v>0</v>
      </c>
      <c r="AE182" s="58">
        <v>0</v>
      </c>
      <c r="AF182" s="58">
        <v>0</v>
      </c>
      <c r="AG182" s="69">
        <v>15.637499999999998</v>
      </c>
      <c r="AH182" s="167">
        <v>11.875</v>
      </c>
      <c r="AI182" s="167">
        <v>0</v>
      </c>
    </row>
    <row r="183" spans="1:35" x14ac:dyDescent="0.15">
      <c r="A183" s="62">
        <v>41816</v>
      </c>
      <c r="B183" s="57">
        <v>6.0405774071779126</v>
      </c>
      <c r="C183" s="57">
        <v>8.0604251116188799</v>
      </c>
      <c r="D183" s="57">
        <v>1.6594992876862396</v>
      </c>
      <c r="E183" s="57">
        <v>0</v>
      </c>
      <c r="F183" s="57">
        <v>20.417626232639996</v>
      </c>
      <c r="G183" s="57">
        <v>0</v>
      </c>
      <c r="H183" s="57">
        <v>2.8634374999999999</v>
      </c>
      <c r="I183" s="58">
        <v>53.253199999999993</v>
      </c>
      <c r="J183" s="58">
        <v>71.06</v>
      </c>
      <c r="K183" s="58">
        <v>14.629999999999997</v>
      </c>
      <c r="L183" s="58">
        <v>0</v>
      </c>
      <c r="M183" s="58">
        <v>180</v>
      </c>
      <c r="N183" s="58">
        <v>0</v>
      </c>
      <c r="O183" s="58">
        <v>15.987500000000002</v>
      </c>
      <c r="P183" s="153">
        <v>13.762499999999999</v>
      </c>
      <c r="Q183" s="60">
        <v>0</v>
      </c>
      <c r="S183" s="62">
        <v>41816</v>
      </c>
      <c r="T183" s="57">
        <v>6.3151491075041815</v>
      </c>
      <c r="U183" s="57">
        <v>10.9914887885712</v>
      </c>
      <c r="V183" s="57">
        <v>2.1120900025097598</v>
      </c>
      <c r="W183" s="57">
        <v>0</v>
      </c>
      <c r="X183" s="57">
        <v>20.417626232639996</v>
      </c>
      <c r="Y183" s="57">
        <v>0</v>
      </c>
      <c r="Z183" s="57">
        <v>3.4262499999999996</v>
      </c>
      <c r="AA183" s="58">
        <v>55.6738</v>
      </c>
      <c r="AB183" s="58">
        <v>96.9</v>
      </c>
      <c r="AC183" s="58">
        <v>18.619999999999997</v>
      </c>
      <c r="AD183" s="58">
        <v>0</v>
      </c>
      <c r="AE183" s="58">
        <v>180</v>
      </c>
      <c r="AF183" s="58">
        <v>0</v>
      </c>
      <c r="AG183" s="69">
        <v>15.987500000000002</v>
      </c>
      <c r="AH183" s="167">
        <v>13.762499999999999</v>
      </c>
      <c r="AI183" s="167">
        <v>0</v>
      </c>
    </row>
    <row r="184" spans="1:35" x14ac:dyDescent="0.15">
      <c r="A184" s="62">
        <v>41817</v>
      </c>
      <c r="B184" s="57">
        <v>3.3125861915194235</v>
      </c>
      <c r="C184" s="57">
        <v>4.4202484502221502</v>
      </c>
      <c r="D184" s="57">
        <v>0.91005115151632487</v>
      </c>
      <c r="E184" s="57">
        <v>0</v>
      </c>
      <c r="F184" s="57">
        <v>20.527469583075</v>
      </c>
      <c r="G184" s="57">
        <v>0</v>
      </c>
      <c r="H184" s="57">
        <v>3.03125</v>
      </c>
      <c r="I184" s="58">
        <v>29.0472</v>
      </c>
      <c r="J184" s="58">
        <v>38.760000000000005</v>
      </c>
      <c r="K184" s="58">
        <v>7.9799999999999986</v>
      </c>
      <c r="L184" s="58">
        <v>0</v>
      </c>
      <c r="M184" s="58">
        <v>180</v>
      </c>
      <c r="N184" s="58">
        <v>0</v>
      </c>
      <c r="O184" s="58">
        <v>13.750000000000002</v>
      </c>
      <c r="P184" s="153">
        <v>13.637500000000001</v>
      </c>
      <c r="Q184" s="60">
        <v>0</v>
      </c>
      <c r="S184" s="62">
        <v>41817</v>
      </c>
      <c r="T184" s="57">
        <v>4.2787571640459223</v>
      </c>
      <c r="U184" s="57">
        <v>7.3670807503702491</v>
      </c>
      <c r="V184" s="57">
        <v>0.60670076767754999</v>
      </c>
      <c r="W184" s="57">
        <v>0</v>
      </c>
      <c r="X184" s="57">
        <v>20.527469583075</v>
      </c>
      <c r="Y184" s="57">
        <v>0</v>
      </c>
      <c r="Z184" s="57">
        <v>3.6499999999999995</v>
      </c>
      <c r="AA184" s="58">
        <v>37.519300000000001</v>
      </c>
      <c r="AB184" s="58">
        <v>64.599999999999994</v>
      </c>
      <c r="AC184" s="58">
        <v>5.3199999999999994</v>
      </c>
      <c r="AD184" s="58">
        <v>0</v>
      </c>
      <c r="AE184" s="58">
        <v>180</v>
      </c>
      <c r="AF184" s="58">
        <v>0</v>
      </c>
      <c r="AG184" s="69">
        <v>13.750000000000002</v>
      </c>
      <c r="AH184" s="167">
        <v>13.637500000000001</v>
      </c>
      <c r="AI184" s="167">
        <v>0</v>
      </c>
    </row>
    <row r="185" spans="1:35" x14ac:dyDescent="0.15">
      <c r="A185" s="62">
        <v>41818</v>
      </c>
      <c r="B185" s="57">
        <v>9.1606703674434442</v>
      </c>
      <c r="C185" s="57">
        <v>11.853395841989521</v>
      </c>
      <c r="D185" s="57">
        <v>2.1353543980054646</v>
      </c>
      <c r="E185" s="57">
        <v>0</v>
      </c>
      <c r="F185" s="57">
        <v>20.642523718634997</v>
      </c>
      <c r="G185" s="57">
        <v>0</v>
      </c>
      <c r="H185" s="57">
        <v>3.0153125000000003</v>
      </c>
      <c r="I185" s="58">
        <v>79.879800000000003</v>
      </c>
      <c r="J185" s="58">
        <v>103.36</v>
      </c>
      <c r="K185" s="58">
        <v>18.619999999999997</v>
      </c>
      <c r="L185" s="58">
        <v>0</v>
      </c>
      <c r="M185" s="58">
        <v>180</v>
      </c>
      <c r="N185" s="58">
        <v>0</v>
      </c>
      <c r="O185" s="58">
        <v>13.962499999999999</v>
      </c>
      <c r="P185" s="153">
        <v>11.85</v>
      </c>
      <c r="Q185" s="60">
        <v>0</v>
      </c>
      <c r="S185" s="62">
        <v>41818</v>
      </c>
      <c r="T185" s="57">
        <v>9.4382664391841562</v>
      </c>
      <c r="U185" s="57">
        <v>14.8167448024869</v>
      </c>
      <c r="V185" s="57">
        <v>2.5929303404352066</v>
      </c>
      <c r="W185" s="57">
        <v>0</v>
      </c>
      <c r="X185" s="57">
        <v>20.642523718634997</v>
      </c>
      <c r="Y185" s="57">
        <v>0</v>
      </c>
      <c r="Z185" s="57">
        <v>3.6287499999999993</v>
      </c>
      <c r="AA185" s="58">
        <v>82.300399999999996</v>
      </c>
      <c r="AB185" s="58">
        <v>129.19999999999999</v>
      </c>
      <c r="AC185" s="58">
        <v>22.609999999999996</v>
      </c>
      <c r="AD185" s="58">
        <v>0</v>
      </c>
      <c r="AE185" s="58">
        <v>180</v>
      </c>
      <c r="AF185" s="58">
        <v>0</v>
      </c>
      <c r="AG185" s="69">
        <v>13.962499999999999</v>
      </c>
      <c r="AH185" s="167">
        <v>11.85</v>
      </c>
      <c r="AI185" s="167">
        <v>0</v>
      </c>
    </row>
    <row r="186" spans="1:35" x14ac:dyDescent="0.15">
      <c r="A186" s="62">
        <v>41819</v>
      </c>
      <c r="B186" s="57">
        <v>3.3483404841631836</v>
      </c>
      <c r="C186" s="57">
        <v>4.4679582598723808</v>
      </c>
      <c r="D186" s="57">
        <v>0.91987375938548988</v>
      </c>
      <c r="E186" s="57">
        <v>0</v>
      </c>
      <c r="F186" s="57">
        <v>20.749032166590002</v>
      </c>
      <c r="G186" s="57">
        <v>0</v>
      </c>
      <c r="H186" s="57">
        <v>2.7376041666666673</v>
      </c>
      <c r="I186" s="58">
        <v>29.0472</v>
      </c>
      <c r="J186" s="58">
        <v>38.760000000000005</v>
      </c>
      <c r="K186" s="58">
        <v>7.9799999999999986</v>
      </c>
      <c r="L186" s="58">
        <v>0</v>
      </c>
      <c r="M186" s="58">
        <v>180</v>
      </c>
      <c r="N186" s="58">
        <v>0</v>
      </c>
      <c r="O186" s="58">
        <v>17.141666666666662</v>
      </c>
      <c r="P186" s="153">
        <v>12.325000000000001</v>
      </c>
      <c r="Q186" s="60">
        <v>0</v>
      </c>
      <c r="S186" s="62">
        <v>41819</v>
      </c>
      <c r="T186" s="57">
        <v>4.3249397920441126</v>
      </c>
      <c r="U186" s="57">
        <v>7.4465970997872999</v>
      </c>
      <c r="V186" s="57">
        <v>0.61324917292365988</v>
      </c>
      <c r="W186" s="57">
        <v>0</v>
      </c>
      <c r="X186" s="57">
        <v>20.749032166590002</v>
      </c>
      <c r="Y186" s="57">
        <v>0</v>
      </c>
      <c r="Z186" s="57">
        <v>3.3090625000000005</v>
      </c>
      <c r="AA186" s="58">
        <v>37.519300000000001</v>
      </c>
      <c r="AB186" s="58">
        <v>64.599999999999994</v>
      </c>
      <c r="AC186" s="58">
        <v>5.3199999999999994</v>
      </c>
      <c r="AD186" s="58">
        <v>0</v>
      </c>
      <c r="AE186" s="58">
        <v>180</v>
      </c>
      <c r="AF186" s="58">
        <v>0</v>
      </c>
      <c r="AG186" s="69">
        <v>17.141666666666662</v>
      </c>
      <c r="AH186" s="167">
        <v>12.325000000000001</v>
      </c>
      <c r="AI186" s="167">
        <v>0</v>
      </c>
    </row>
    <row r="187" spans="1:35" x14ac:dyDescent="0.15">
      <c r="A187" s="62">
        <v>41820</v>
      </c>
      <c r="B187" s="57">
        <v>6.0867642395849284</v>
      </c>
      <c r="C187" s="57">
        <v>8.1220558926957445</v>
      </c>
      <c r="D187" s="57">
        <v>1.6721879779079474</v>
      </c>
      <c r="E187" s="57">
        <v>0</v>
      </c>
      <c r="F187" s="57">
        <v>20.573741354985</v>
      </c>
      <c r="G187" s="57">
        <v>0</v>
      </c>
      <c r="H187" s="57">
        <v>2.7671354166666671</v>
      </c>
      <c r="I187" s="58">
        <v>53.253199999999993</v>
      </c>
      <c r="J187" s="58">
        <v>71.06</v>
      </c>
      <c r="K187" s="58">
        <v>14.629999999999997</v>
      </c>
      <c r="L187" s="58">
        <v>0</v>
      </c>
      <c r="M187" s="58">
        <v>180</v>
      </c>
      <c r="N187" s="58">
        <v>0</v>
      </c>
      <c r="O187" s="58">
        <v>16.804166666666664</v>
      </c>
      <c r="P187" s="153">
        <v>13.987499999999999</v>
      </c>
      <c r="Q187" s="60">
        <v>0</v>
      </c>
      <c r="S187" s="62">
        <v>41820</v>
      </c>
      <c r="T187" s="57">
        <v>6.3634353413842435</v>
      </c>
      <c r="U187" s="57">
        <v>11.075530762766924</v>
      </c>
      <c r="V187" s="57">
        <v>2.128239244610115</v>
      </c>
      <c r="W187" s="57">
        <v>0</v>
      </c>
      <c r="X187" s="57">
        <v>20.573741354985</v>
      </c>
      <c r="Y187" s="57">
        <v>0</v>
      </c>
      <c r="Z187" s="57">
        <v>3.347031250000001</v>
      </c>
      <c r="AA187" s="58">
        <v>55.6738</v>
      </c>
      <c r="AB187" s="58">
        <v>96.9</v>
      </c>
      <c r="AC187" s="58">
        <v>18.619999999999997</v>
      </c>
      <c r="AD187" s="58">
        <v>0</v>
      </c>
      <c r="AE187" s="58">
        <v>180</v>
      </c>
      <c r="AF187" s="58">
        <v>0</v>
      </c>
      <c r="AG187" s="69">
        <v>16.804166666666664</v>
      </c>
      <c r="AH187" s="167">
        <v>13.987499999999999</v>
      </c>
      <c r="AI187" s="167">
        <v>0</v>
      </c>
    </row>
    <row r="188" spans="1:35" x14ac:dyDescent="0.15">
      <c r="A188" s="62">
        <v>41821</v>
      </c>
      <c r="B188" s="57">
        <v>9.304655932619184</v>
      </c>
      <c r="C188" s="57">
        <v>11.685596147716401</v>
      </c>
      <c r="D188" s="57">
        <v>1.8043935228091501</v>
      </c>
      <c r="E188" s="57">
        <v>0</v>
      </c>
      <c r="F188" s="57">
        <v>20.350302888825002</v>
      </c>
      <c r="G188" s="57">
        <v>0</v>
      </c>
      <c r="H188" s="57">
        <v>2.9784375000000001</v>
      </c>
      <c r="I188" s="58">
        <v>82.300399999999996</v>
      </c>
      <c r="J188" s="58">
        <v>103.36</v>
      </c>
      <c r="K188" s="58">
        <v>15.959999999999997</v>
      </c>
      <c r="L188" s="58">
        <v>0</v>
      </c>
      <c r="M188" s="58">
        <v>180</v>
      </c>
      <c r="N188" s="58">
        <v>0</v>
      </c>
      <c r="O188" s="58">
        <v>14.454166666666666</v>
      </c>
      <c r="P188" s="153">
        <v>15.212500000000002</v>
      </c>
      <c r="Q188" s="60">
        <v>0</v>
      </c>
      <c r="S188" s="62">
        <v>41821</v>
      </c>
      <c r="T188" s="57">
        <v>9.5783222835785722</v>
      </c>
      <c r="U188" s="57">
        <v>14.6069951846455</v>
      </c>
      <c r="V188" s="57">
        <v>2.2554919035114378</v>
      </c>
      <c r="W188" s="57">
        <v>0</v>
      </c>
      <c r="X188" s="57">
        <v>20.350302888825002</v>
      </c>
      <c r="Y188" s="57">
        <v>0</v>
      </c>
      <c r="Z188" s="57">
        <v>3.5795833333333329</v>
      </c>
      <c r="AA188" s="58">
        <v>84.721000000000004</v>
      </c>
      <c r="AB188" s="58">
        <v>129.19999999999999</v>
      </c>
      <c r="AC188" s="58">
        <v>19.95</v>
      </c>
      <c r="AD188" s="58">
        <v>0</v>
      </c>
      <c r="AE188" s="58">
        <v>180</v>
      </c>
      <c r="AF188" s="58">
        <v>0</v>
      </c>
      <c r="AG188" s="69">
        <v>14.454166666666666</v>
      </c>
      <c r="AH188" s="167">
        <v>15.212500000000002</v>
      </c>
      <c r="AI188" s="167">
        <v>0</v>
      </c>
    </row>
    <row r="189" spans="1:35" x14ac:dyDescent="0.15">
      <c r="A189" s="62">
        <v>41822</v>
      </c>
      <c r="B189" s="57">
        <v>11.107238609590475</v>
      </c>
      <c r="C189" s="57">
        <v>15.182770546478537</v>
      </c>
      <c r="D189" s="57">
        <v>3.423565907539277</v>
      </c>
      <c r="E189" s="57">
        <v>0</v>
      </c>
      <c r="F189" s="57">
        <v>20.145206386304999</v>
      </c>
      <c r="G189" s="57">
        <v>0</v>
      </c>
      <c r="H189" s="57">
        <v>2.61328125</v>
      </c>
      <c r="I189" s="58">
        <v>99.244600000000005</v>
      </c>
      <c r="J189" s="58">
        <v>135.66</v>
      </c>
      <c r="K189" s="58">
        <v>30.589999999999993</v>
      </c>
      <c r="L189" s="58">
        <v>0</v>
      </c>
      <c r="M189" s="58">
        <v>180</v>
      </c>
      <c r="N189" s="58">
        <v>0</v>
      </c>
      <c r="O189" s="58">
        <v>18.562499999999996</v>
      </c>
      <c r="P189" s="153">
        <v>13.9125</v>
      </c>
      <c r="Q189" s="60">
        <v>0</v>
      </c>
      <c r="S189" s="62">
        <v>41822</v>
      </c>
      <c r="T189" s="57">
        <v>12.46177990344297</v>
      </c>
      <c r="U189" s="57">
        <v>17.351737767404043</v>
      </c>
      <c r="V189" s="57">
        <v>3.423565907539277</v>
      </c>
      <c r="W189" s="57">
        <v>0</v>
      </c>
      <c r="X189" s="57">
        <v>20.145206386304999</v>
      </c>
      <c r="Y189" s="57">
        <v>0</v>
      </c>
      <c r="Z189" s="57">
        <v>3.1492187500000011</v>
      </c>
      <c r="AA189" s="58">
        <v>111.3476</v>
      </c>
      <c r="AB189" s="58">
        <v>155.04000000000002</v>
      </c>
      <c r="AC189" s="58">
        <v>30.589999999999993</v>
      </c>
      <c r="AD189" s="58">
        <v>0</v>
      </c>
      <c r="AE189" s="58">
        <v>180</v>
      </c>
      <c r="AF189" s="58">
        <v>0</v>
      </c>
      <c r="AG189" s="69">
        <v>18.562499999999996</v>
      </c>
      <c r="AH189" s="167">
        <v>13.9125</v>
      </c>
      <c r="AI189" s="167">
        <v>0</v>
      </c>
    </row>
    <row r="190" spans="1:35" x14ac:dyDescent="0.15">
      <c r="A190" s="62">
        <v>41823</v>
      </c>
      <c r="B190" s="57">
        <v>5.8578033467581623</v>
      </c>
      <c r="C190" s="57">
        <v>7.8165350780917393</v>
      </c>
      <c r="D190" s="57">
        <v>1.6092866337247695</v>
      </c>
      <c r="E190" s="57">
        <v>0</v>
      </c>
      <c r="F190" s="57">
        <v>19.799835548219999</v>
      </c>
      <c r="G190" s="57">
        <v>0</v>
      </c>
      <c r="H190" s="57">
        <v>2.631145833333334</v>
      </c>
      <c r="I190" s="58">
        <v>53.253199999999993</v>
      </c>
      <c r="J190" s="58">
        <v>71.06</v>
      </c>
      <c r="K190" s="58">
        <v>14.629999999999997</v>
      </c>
      <c r="L190" s="58">
        <v>0</v>
      </c>
      <c r="M190" s="58">
        <v>180</v>
      </c>
      <c r="N190" s="58">
        <v>0</v>
      </c>
      <c r="O190" s="58">
        <v>18.358333333333327</v>
      </c>
      <c r="P190" s="153">
        <v>14.074999999999999</v>
      </c>
      <c r="Q190" s="60">
        <v>0</v>
      </c>
      <c r="S190" s="62">
        <v>41823</v>
      </c>
      <c r="T190" s="57">
        <v>6.1240671352471692</v>
      </c>
      <c r="U190" s="57">
        <v>10.658911470125098</v>
      </c>
      <c r="V190" s="57">
        <v>2.0481829883769791</v>
      </c>
      <c r="W190" s="57">
        <v>0</v>
      </c>
      <c r="X190" s="57">
        <v>19.799835548219999</v>
      </c>
      <c r="Y190" s="57">
        <v>0</v>
      </c>
      <c r="Z190" s="57">
        <v>3.172187500000001</v>
      </c>
      <c r="AA190" s="58">
        <v>55.6738</v>
      </c>
      <c r="AB190" s="58">
        <v>96.9</v>
      </c>
      <c r="AC190" s="58">
        <v>18.619999999999997</v>
      </c>
      <c r="AD190" s="58">
        <v>0</v>
      </c>
      <c r="AE190" s="58">
        <v>180</v>
      </c>
      <c r="AF190" s="58">
        <v>0</v>
      </c>
      <c r="AG190" s="69">
        <v>18.358333333333327</v>
      </c>
      <c r="AH190" s="167">
        <v>14.074999999999999</v>
      </c>
      <c r="AI190" s="167">
        <v>0</v>
      </c>
    </row>
    <row r="191" spans="1:35" x14ac:dyDescent="0.15">
      <c r="A191" s="62">
        <v>41824</v>
      </c>
      <c r="B191" s="57">
        <v>3.1616647323542733</v>
      </c>
      <c r="C191" s="57">
        <v>4.2188618877568809</v>
      </c>
      <c r="D191" s="57">
        <v>0.86858921218523988</v>
      </c>
      <c r="E191" s="57">
        <v>0</v>
      </c>
      <c r="F191" s="57">
        <v>19.592237868839998</v>
      </c>
      <c r="G191" s="57">
        <v>0</v>
      </c>
      <c r="H191" s="57">
        <v>2.5706249999999997</v>
      </c>
      <c r="I191" s="58">
        <v>29.0472</v>
      </c>
      <c r="J191" s="58">
        <v>38.760000000000005</v>
      </c>
      <c r="K191" s="58">
        <v>7.9799999999999986</v>
      </c>
      <c r="L191" s="58">
        <v>0</v>
      </c>
      <c r="M191" s="58">
        <v>180</v>
      </c>
      <c r="N191" s="58">
        <v>0</v>
      </c>
      <c r="O191" s="58">
        <v>19.05</v>
      </c>
      <c r="P191" s="153">
        <v>14.512500000000001</v>
      </c>
      <c r="Q191" s="60">
        <v>0</v>
      </c>
      <c r="S191" s="62">
        <v>41824</v>
      </c>
      <c r="T191" s="57">
        <v>4.0838169459576035</v>
      </c>
      <c r="U191" s="57">
        <v>7.0314364795947997</v>
      </c>
      <c r="V191" s="57">
        <v>0.57905947479015996</v>
      </c>
      <c r="W191" s="57">
        <v>0</v>
      </c>
      <c r="X191" s="57">
        <v>19.592237868839998</v>
      </c>
      <c r="Y191" s="57">
        <v>0</v>
      </c>
      <c r="Z191" s="57">
        <v>3.0943750000000003</v>
      </c>
      <c r="AA191" s="58">
        <v>37.519300000000001</v>
      </c>
      <c r="AB191" s="58">
        <v>64.599999999999994</v>
      </c>
      <c r="AC191" s="58">
        <v>5.3199999999999994</v>
      </c>
      <c r="AD191" s="58">
        <v>0</v>
      </c>
      <c r="AE191" s="58">
        <v>180</v>
      </c>
      <c r="AF191" s="58">
        <v>0</v>
      </c>
      <c r="AG191" s="69">
        <v>19.05</v>
      </c>
      <c r="AH191" s="167">
        <v>14.512500000000001</v>
      </c>
      <c r="AI191" s="167">
        <v>0</v>
      </c>
    </row>
    <row r="192" spans="1:35" x14ac:dyDescent="0.15">
      <c r="A192" s="62">
        <v>41825</v>
      </c>
      <c r="B192" s="57">
        <v>5.7212777834081869</v>
      </c>
      <c r="C192" s="57">
        <v>7.6343581097283506</v>
      </c>
      <c r="D192" s="57">
        <v>1.5717796108264248</v>
      </c>
      <c r="E192" s="57">
        <v>0</v>
      </c>
      <c r="F192" s="57">
        <v>19.338368417550001</v>
      </c>
      <c r="G192" s="57">
        <v>0</v>
      </c>
      <c r="H192" s="57">
        <v>2.3773958333333329</v>
      </c>
      <c r="I192" s="58">
        <v>53.253199999999993</v>
      </c>
      <c r="J192" s="58">
        <v>71.06</v>
      </c>
      <c r="K192" s="58">
        <v>14.629999999999997</v>
      </c>
      <c r="L192" s="58">
        <v>0</v>
      </c>
      <c r="M192" s="58">
        <v>180</v>
      </c>
      <c r="N192" s="58">
        <v>0</v>
      </c>
      <c r="O192" s="58">
        <v>21.258333333333336</v>
      </c>
      <c r="P192" s="153">
        <v>15.387499999999999</v>
      </c>
      <c r="Q192" s="60">
        <v>0</v>
      </c>
      <c r="S192" s="62">
        <v>41825</v>
      </c>
      <c r="T192" s="57">
        <v>5.9813358644721957</v>
      </c>
      <c r="U192" s="57">
        <v>10.410488331447752</v>
      </c>
      <c r="V192" s="57">
        <v>2.00044677741545</v>
      </c>
      <c r="W192" s="57">
        <v>0</v>
      </c>
      <c r="X192" s="57">
        <v>19.338368417550001</v>
      </c>
      <c r="Y192" s="57">
        <v>0</v>
      </c>
      <c r="Z192" s="57">
        <v>2.8459375000000002</v>
      </c>
      <c r="AA192" s="58">
        <v>55.6738</v>
      </c>
      <c r="AB192" s="58">
        <v>96.9</v>
      </c>
      <c r="AC192" s="58">
        <v>18.619999999999997</v>
      </c>
      <c r="AD192" s="58">
        <v>0</v>
      </c>
      <c r="AE192" s="58">
        <v>180</v>
      </c>
      <c r="AF192" s="58">
        <v>0</v>
      </c>
      <c r="AG192" s="69">
        <v>21.258333333333336</v>
      </c>
      <c r="AH192" s="167">
        <v>15.387499999999999</v>
      </c>
      <c r="AI192" s="167">
        <v>0</v>
      </c>
    </row>
    <row r="193" spans="1:35" x14ac:dyDescent="0.15">
      <c r="A193" s="62">
        <v>41826</v>
      </c>
      <c r="B193" s="57">
        <v>5.638092153345351</v>
      </c>
      <c r="C193" s="57">
        <v>7.5233568765204852</v>
      </c>
      <c r="D193" s="57">
        <v>1.5489264157542173</v>
      </c>
      <c r="E193" s="57">
        <v>0</v>
      </c>
      <c r="F193" s="57">
        <v>19.057194452205</v>
      </c>
      <c r="G193" s="57">
        <v>0</v>
      </c>
      <c r="H193" s="57">
        <v>2.5472916666666667</v>
      </c>
      <c r="I193" s="58">
        <v>53.253199999999993</v>
      </c>
      <c r="J193" s="58">
        <v>71.06</v>
      </c>
      <c r="K193" s="58">
        <v>14.629999999999997</v>
      </c>
      <c r="L193" s="58">
        <v>0</v>
      </c>
      <c r="M193" s="58">
        <v>180</v>
      </c>
      <c r="N193" s="58">
        <v>0</v>
      </c>
      <c r="O193" s="58">
        <v>19.316666666666666</v>
      </c>
      <c r="P193" s="153">
        <v>15.950000000000001</v>
      </c>
      <c r="Q193" s="60">
        <v>0</v>
      </c>
      <c r="S193" s="62">
        <v>41826</v>
      </c>
      <c r="T193" s="57">
        <v>5.8943690694065047</v>
      </c>
      <c r="U193" s="57">
        <v>10.259123013437026</v>
      </c>
      <c r="V193" s="57">
        <v>1.971360892778095</v>
      </c>
      <c r="W193" s="57">
        <v>0</v>
      </c>
      <c r="X193" s="57">
        <v>19.057194452205</v>
      </c>
      <c r="Y193" s="57">
        <v>0</v>
      </c>
      <c r="Z193" s="57">
        <v>3.0643750000000001</v>
      </c>
      <c r="AA193" s="58">
        <v>55.6738</v>
      </c>
      <c r="AB193" s="58">
        <v>96.9</v>
      </c>
      <c r="AC193" s="58">
        <v>18.619999999999997</v>
      </c>
      <c r="AD193" s="58">
        <v>0</v>
      </c>
      <c r="AE193" s="58">
        <v>180</v>
      </c>
      <c r="AF193" s="58">
        <v>0</v>
      </c>
      <c r="AG193" s="69">
        <v>19.316666666666666</v>
      </c>
      <c r="AH193" s="167">
        <v>15.950000000000001</v>
      </c>
      <c r="AI193" s="167">
        <v>0</v>
      </c>
    </row>
    <row r="194" spans="1:35" x14ac:dyDescent="0.15">
      <c r="A194" s="62">
        <v>41827</v>
      </c>
      <c r="B194" s="57">
        <v>5.5888220878003514</v>
      </c>
      <c r="C194" s="57">
        <v>7.4576118910993712</v>
      </c>
      <c r="D194" s="57">
        <v>1.5353906834616349</v>
      </c>
      <c r="E194" s="57">
        <v>0</v>
      </c>
      <c r="F194" s="57">
        <v>18.890657759610004</v>
      </c>
      <c r="G194" s="57">
        <v>0</v>
      </c>
      <c r="H194" s="57">
        <v>2.5647916666666672</v>
      </c>
      <c r="I194" s="58">
        <v>53.253199999999993</v>
      </c>
      <c r="J194" s="58">
        <v>71.06</v>
      </c>
      <c r="K194" s="58">
        <v>14.629999999999997</v>
      </c>
      <c r="L194" s="58">
        <v>0</v>
      </c>
      <c r="M194" s="58">
        <v>180</v>
      </c>
      <c r="N194" s="58">
        <v>0</v>
      </c>
      <c r="O194" s="58">
        <v>19.116666666666664</v>
      </c>
      <c r="P194" s="153">
        <v>15.137499999999999</v>
      </c>
      <c r="Q194" s="60">
        <v>0</v>
      </c>
      <c r="S194" s="62">
        <v>41827</v>
      </c>
      <c r="T194" s="57">
        <v>5.8428594554276403</v>
      </c>
      <c r="U194" s="57">
        <v>10.169470760590052</v>
      </c>
      <c r="V194" s="57">
        <v>1.9541335971329901</v>
      </c>
      <c r="W194" s="57">
        <v>0</v>
      </c>
      <c r="X194" s="57">
        <v>18.890657759610004</v>
      </c>
      <c r="Y194" s="57">
        <v>0</v>
      </c>
      <c r="Z194" s="57">
        <v>3.0868750000000009</v>
      </c>
      <c r="AA194" s="58">
        <v>55.6738</v>
      </c>
      <c r="AB194" s="58">
        <v>96.9</v>
      </c>
      <c r="AC194" s="58">
        <v>18.619999999999997</v>
      </c>
      <c r="AD194" s="58">
        <v>0</v>
      </c>
      <c r="AE194" s="58">
        <v>180</v>
      </c>
      <c r="AF194" s="58">
        <v>0</v>
      </c>
      <c r="AG194" s="69">
        <v>19.116666666666664</v>
      </c>
      <c r="AH194" s="167">
        <v>15.137499999999999</v>
      </c>
      <c r="AI194" s="167">
        <v>0</v>
      </c>
    </row>
    <row r="195" spans="1:35" x14ac:dyDescent="0.15">
      <c r="A195" s="62">
        <v>41828</v>
      </c>
      <c r="B195" s="57">
        <v>8.5145241851654152</v>
      </c>
      <c r="C195" s="57">
        <v>10.693279981369438</v>
      </c>
      <c r="D195" s="57">
        <v>1.6511682324173396</v>
      </c>
      <c r="E195" s="57">
        <v>0</v>
      </c>
      <c r="F195" s="57">
        <v>18.62219810997</v>
      </c>
      <c r="G195" s="57">
        <v>0</v>
      </c>
      <c r="H195" s="57">
        <v>3.1693749999999996</v>
      </c>
      <c r="I195" s="58">
        <v>82.300399999999996</v>
      </c>
      <c r="J195" s="58">
        <v>103.36</v>
      </c>
      <c r="K195" s="58">
        <v>15.959999999999997</v>
      </c>
      <c r="L195" s="58">
        <v>0</v>
      </c>
      <c r="M195" s="58">
        <v>180</v>
      </c>
      <c r="N195" s="58">
        <v>0</v>
      </c>
      <c r="O195" s="58">
        <v>11.908333333333331</v>
      </c>
      <c r="P195" s="153">
        <v>12.750000000000002</v>
      </c>
      <c r="Q195" s="60">
        <v>0</v>
      </c>
      <c r="S195" s="62">
        <v>41828</v>
      </c>
      <c r="T195" s="57">
        <v>8.7649513670820447</v>
      </c>
      <c r="U195" s="57">
        <v>13.366599976711798</v>
      </c>
      <c r="V195" s="57">
        <v>2.063960290521675</v>
      </c>
      <c r="W195" s="57">
        <v>0</v>
      </c>
      <c r="X195" s="57">
        <v>18.62219810997</v>
      </c>
      <c r="Y195" s="57">
        <v>0</v>
      </c>
      <c r="Z195" s="57">
        <v>3.8341666666666665</v>
      </c>
      <c r="AA195" s="58">
        <v>84.721000000000004</v>
      </c>
      <c r="AB195" s="58">
        <v>129.19999999999999</v>
      </c>
      <c r="AC195" s="58">
        <v>19.95</v>
      </c>
      <c r="AD195" s="58">
        <v>0</v>
      </c>
      <c r="AE195" s="58">
        <v>180</v>
      </c>
      <c r="AF195" s="58">
        <v>0</v>
      </c>
      <c r="AG195" s="69">
        <v>11.908333333333331</v>
      </c>
      <c r="AH195" s="167">
        <v>12.750000000000002</v>
      </c>
      <c r="AI195" s="167">
        <v>0</v>
      </c>
    </row>
    <row r="196" spans="1:35" x14ac:dyDescent="0.15">
      <c r="A196" s="62">
        <v>41829</v>
      </c>
      <c r="B196" s="57">
        <v>3.6512309487792103</v>
      </c>
      <c r="C196" s="57">
        <v>7.3921960420257946</v>
      </c>
      <c r="D196" s="57">
        <v>2.2137057665959596</v>
      </c>
      <c r="E196" s="57">
        <v>0</v>
      </c>
      <c r="F196" s="57">
        <v>0</v>
      </c>
      <c r="G196" s="57">
        <v>0</v>
      </c>
      <c r="H196" s="57">
        <v>0</v>
      </c>
      <c r="I196" s="58">
        <v>35.098699999999994</v>
      </c>
      <c r="J196" s="58">
        <v>71.06</v>
      </c>
      <c r="K196" s="58">
        <v>21.279999999999998</v>
      </c>
      <c r="L196" s="58">
        <v>0</v>
      </c>
      <c r="M196" s="58">
        <v>0</v>
      </c>
      <c r="N196" s="58">
        <v>0</v>
      </c>
      <c r="O196" s="58">
        <v>14.266666666666664</v>
      </c>
      <c r="P196" s="153">
        <v>9.9124999999999996</v>
      </c>
      <c r="Q196" s="60">
        <v>0</v>
      </c>
      <c r="S196" s="62">
        <v>41829</v>
      </c>
      <c r="T196" s="57">
        <v>2.0144722476023231</v>
      </c>
      <c r="U196" s="57">
        <v>12.768338618044556</v>
      </c>
      <c r="V196" s="57">
        <v>1.9369925457714647</v>
      </c>
      <c r="W196" s="57">
        <v>0</v>
      </c>
      <c r="X196" s="57">
        <v>0</v>
      </c>
      <c r="Y196" s="57">
        <v>0</v>
      </c>
      <c r="Z196" s="57">
        <v>0</v>
      </c>
      <c r="AA196" s="58">
        <v>19.364799999999999</v>
      </c>
      <c r="AB196" s="58">
        <v>122.74000000000001</v>
      </c>
      <c r="AC196" s="58">
        <v>18.619999999999997</v>
      </c>
      <c r="AD196" s="58">
        <v>0</v>
      </c>
      <c r="AE196" s="58">
        <v>0</v>
      </c>
      <c r="AF196" s="58">
        <v>0</v>
      </c>
      <c r="AG196" s="69">
        <v>14.266666666666664</v>
      </c>
      <c r="AH196" s="167">
        <v>9.9124999999999996</v>
      </c>
      <c r="AI196" s="167">
        <v>0</v>
      </c>
    </row>
    <row r="197" spans="1:35" x14ac:dyDescent="0.15">
      <c r="A197" s="62">
        <v>41830</v>
      </c>
      <c r="B197" s="57">
        <v>5.582347298210582</v>
      </c>
      <c r="C197" s="57">
        <v>7.4489720619764457</v>
      </c>
      <c r="D197" s="57">
        <v>1.5336118951127975</v>
      </c>
      <c r="E197" s="57">
        <v>0</v>
      </c>
      <c r="F197" s="57">
        <v>18.868772462085001</v>
      </c>
      <c r="G197" s="57">
        <v>0</v>
      </c>
      <c r="H197" s="57">
        <v>2.7113541666666663</v>
      </c>
      <c r="I197" s="58">
        <v>53.253199999999993</v>
      </c>
      <c r="J197" s="58">
        <v>71.06</v>
      </c>
      <c r="K197" s="58">
        <v>14.629999999999997</v>
      </c>
      <c r="L197" s="58">
        <v>0</v>
      </c>
      <c r="M197" s="58">
        <v>180</v>
      </c>
      <c r="N197" s="58">
        <v>0</v>
      </c>
      <c r="O197" s="58">
        <v>17.441666666666666</v>
      </c>
      <c r="P197" s="153">
        <v>8.7750000000000004</v>
      </c>
      <c r="Q197" s="60">
        <v>0</v>
      </c>
      <c r="S197" s="62">
        <v>41830</v>
      </c>
      <c r="T197" s="57">
        <v>5.8360903572201552</v>
      </c>
      <c r="U197" s="57">
        <v>10.157689175422426</v>
      </c>
      <c r="V197" s="57">
        <v>1.9518696846890149</v>
      </c>
      <c r="W197" s="57">
        <v>0</v>
      </c>
      <c r="X197" s="57">
        <v>18.868772462085001</v>
      </c>
      <c r="Y197" s="57">
        <v>0</v>
      </c>
      <c r="Z197" s="57">
        <v>3.2753125000000005</v>
      </c>
      <c r="AA197" s="58">
        <v>55.6738</v>
      </c>
      <c r="AB197" s="58">
        <v>96.9</v>
      </c>
      <c r="AC197" s="58">
        <v>18.619999999999997</v>
      </c>
      <c r="AD197" s="58">
        <v>0</v>
      </c>
      <c r="AE197" s="58">
        <v>180</v>
      </c>
      <c r="AF197" s="58">
        <v>0</v>
      </c>
      <c r="AG197" s="69">
        <v>17.441666666666666</v>
      </c>
      <c r="AH197" s="167">
        <v>8.7750000000000004</v>
      </c>
      <c r="AI197" s="167">
        <v>0</v>
      </c>
    </row>
    <row r="198" spans="1:35" x14ac:dyDescent="0.15">
      <c r="A198" s="62">
        <v>41831</v>
      </c>
      <c r="B198" s="57">
        <v>3.0397705117136447</v>
      </c>
      <c r="C198" s="57">
        <v>4.056208689099841</v>
      </c>
      <c r="D198" s="57">
        <v>0.8351017889323199</v>
      </c>
      <c r="E198" s="57">
        <v>0</v>
      </c>
      <c r="F198" s="57">
        <v>18.836882457119998</v>
      </c>
      <c r="G198" s="57">
        <v>0</v>
      </c>
      <c r="H198" s="57">
        <v>2.6690624999999999</v>
      </c>
      <c r="I198" s="58">
        <v>29.0472</v>
      </c>
      <c r="J198" s="58">
        <v>38.760000000000005</v>
      </c>
      <c r="K198" s="58">
        <v>7.9799999999999986</v>
      </c>
      <c r="L198" s="58">
        <v>0</v>
      </c>
      <c r="M198" s="58">
        <v>180</v>
      </c>
      <c r="N198" s="58">
        <v>0</v>
      </c>
      <c r="O198" s="58">
        <v>17.925000000000001</v>
      </c>
      <c r="P198" s="153">
        <v>13.012500000000001</v>
      </c>
      <c r="Q198" s="60">
        <v>0</v>
      </c>
      <c r="S198" s="62">
        <v>41831</v>
      </c>
      <c r="T198" s="57">
        <v>3.9263702442967916</v>
      </c>
      <c r="U198" s="57">
        <v>6.7603478151663996</v>
      </c>
      <c r="V198" s="57">
        <v>0.55673452595487982</v>
      </c>
      <c r="W198" s="57">
        <v>0</v>
      </c>
      <c r="X198" s="57">
        <v>18.836882457119998</v>
      </c>
      <c r="Y198" s="57">
        <v>0</v>
      </c>
      <c r="Z198" s="57">
        <v>3.2209375000000007</v>
      </c>
      <c r="AA198" s="58">
        <v>37.519300000000001</v>
      </c>
      <c r="AB198" s="58">
        <v>64.599999999999994</v>
      </c>
      <c r="AC198" s="58">
        <v>5.3199999999999994</v>
      </c>
      <c r="AD198" s="58">
        <v>0</v>
      </c>
      <c r="AE198" s="58">
        <v>180</v>
      </c>
      <c r="AF198" s="58">
        <v>0</v>
      </c>
      <c r="AG198" s="69">
        <v>17.925000000000001</v>
      </c>
      <c r="AH198" s="167">
        <v>13.012500000000001</v>
      </c>
      <c r="AI198" s="167">
        <v>0</v>
      </c>
    </row>
    <row r="199" spans="1:35" x14ac:dyDescent="0.15">
      <c r="A199" s="62">
        <v>41832</v>
      </c>
      <c r="B199" s="57">
        <v>8.2823189110942792</v>
      </c>
      <c r="C199" s="57">
        <v>10.716858112447762</v>
      </c>
      <c r="D199" s="57">
        <v>1.9306104687865449</v>
      </c>
      <c r="E199" s="57">
        <v>0</v>
      </c>
      <c r="F199" s="57">
        <v>18.663259096755002</v>
      </c>
      <c r="G199" s="57">
        <v>0</v>
      </c>
      <c r="H199" s="57">
        <v>2.3256249999999996</v>
      </c>
      <c r="I199" s="58">
        <v>79.879800000000003</v>
      </c>
      <c r="J199" s="58">
        <v>103.36</v>
      </c>
      <c r="K199" s="58">
        <v>18.619999999999997</v>
      </c>
      <c r="L199" s="58">
        <v>0</v>
      </c>
      <c r="M199" s="58">
        <v>180</v>
      </c>
      <c r="N199" s="58">
        <v>0</v>
      </c>
      <c r="O199" s="58">
        <v>21.850000000000005</v>
      </c>
      <c r="P199" s="153">
        <v>18.712499999999999</v>
      </c>
      <c r="Q199" s="60">
        <v>0</v>
      </c>
      <c r="S199" s="62">
        <v>41832</v>
      </c>
      <c r="T199" s="57">
        <v>8.5332982720365287</v>
      </c>
      <c r="U199" s="57">
        <v>13.3960726405597</v>
      </c>
      <c r="V199" s="57">
        <v>2.3443127120979472</v>
      </c>
      <c r="W199" s="57">
        <v>0</v>
      </c>
      <c r="X199" s="57">
        <v>18.663259096755002</v>
      </c>
      <c r="Y199" s="57">
        <v>0</v>
      </c>
      <c r="Z199" s="57">
        <v>2.7793749999999999</v>
      </c>
      <c r="AA199" s="58">
        <v>82.300399999999996</v>
      </c>
      <c r="AB199" s="58">
        <v>129.19999999999999</v>
      </c>
      <c r="AC199" s="58">
        <v>22.609999999999996</v>
      </c>
      <c r="AD199" s="58">
        <v>0</v>
      </c>
      <c r="AE199" s="58">
        <v>180</v>
      </c>
      <c r="AF199" s="58">
        <v>0</v>
      </c>
      <c r="AG199" s="69">
        <v>21.850000000000005</v>
      </c>
      <c r="AH199" s="167">
        <v>18.712499999999999</v>
      </c>
      <c r="AI199" s="167">
        <v>0</v>
      </c>
    </row>
    <row r="200" spans="1:35" x14ac:dyDescent="0.15">
      <c r="A200" s="62">
        <v>41833</v>
      </c>
      <c r="B200" s="57">
        <v>2.9852141028066081</v>
      </c>
      <c r="C200" s="57">
        <v>3.9834097133212198</v>
      </c>
      <c r="D200" s="57">
        <v>0.82011376450730977</v>
      </c>
      <c r="E200" s="57">
        <v>0</v>
      </c>
      <c r="F200" s="57">
        <v>18.498806718209995</v>
      </c>
      <c r="G200" s="57">
        <v>0</v>
      </c>
      <c r="H200" s="57">
        <v>2.4295312500000001</v>
      </c>
      <c r="I200" s="58">
        <v>29.0472</v>
      </c>
      <c r="J200" s="58">
        <v>38.760000000000005</v>
      </c>
      <c r="K200" s="58">
        <v>7.9799999999999986</v>
      </c>
      <c r="L200" s="58">
        <v>0</v>
      </c>
      <c r="M200" s="58">
        <v>180</v>
      </c>
      <c r="N200" s="58">
        <v>0</v>
      </c>
      <c r="O200" s="58">
        <v>20.662500000000001</v>
      </c>
      <c r="P200" s="153">
        <v>17.512499999999999</v>
      </c>
      <c r="Q200" s="60">
        <v>0</v>
      </c>
      <c r="S200" s="62">
        <v>41833</v>
      </c>
      <c r="T200" s="57">
        <v>3.8559015494585358</v>
      </c>
      <c r="U200" s="57">
        <v>6.6390161888686983</v>
      </c>
      <c r="V200" s="57">
        <v>0.54674250967153992</v>
      </c>
      <c r="W200" s="57">
        <v>0</v>
      </c>
      <c r="X200" s="57">
        <v>18.498806718209995</v>
      </c>
      <c r="Y200" s="57">
        <v>0</v>
      </c>
      <c r="Z200" s="57">
        <v>2.9129687500000001</v>
      </c>
      <c r="AA200" s="58">
        <v>37.519300000000001</v>
      </c>
      <c r="AB200" s="58">
        <v>64.599999999999994</v>
      </c>
      <c r="AC200" s="58">
        <v>5.3199999999999994</v>
      </c>
      <c r="AD200" s="58">
        <v>0</v>
      </c>
      <c r="AE200" s="58">
        <v>180</v>
      </c>
      <c r="AF200" s="58">
        <v>0</v>
      </c>
      <c r="AG200" s="69">
        <v>20.662500000000001</v>
      </c>
      <c r="AH200" s="167">
        <v>17.512499999999999</v>
      </c>
      <c r="AI200" s="167">
        <v>0</v>
      </c>
    </row>
    <row r="201" spans="1:35" x14ac:dyDescent="0.15">
      <c r="A201" s="62">
        <v>41834</v>
      </c>
      <c r="B201" s="57">
        <v>5.4387919633060005</v>
      </c>
      <c r="C201" s="57">
        <v>7.2574147077081657</v>
      </c>
      <c r="D201" s="57">
        <v>1.4941736162928572</v>
      </c>
      <c r="E201" s="57">
        <v>0</v>
      </c>
      <c r="F201" s="57">
        <v>18.383544151244998</v>
      </c>
      <c r="G201" s="57">
        <v>0</v>
      </c>
      <c r="H201" s="57">
        <v>2.9140625</v>
      </c>
      <c r="I201" s="58">
        <v>53.253199999999993</v>
      </c>
      <c r="J201" s="58">
        <v>71.06</v>
      </c>
      <c r="K201" s="58">
        <v>14.629999999999997</v>
      </c>
      <c r="L201" s="58">
        <v>0</v>
      </c>
      <c r="M201" s="58">
        <v>180</v>
      </c>
      <c r="N201" s="58">
        <v>0</v>
      </c>
      <c r="O201" s="58">
        <v>15.312500000000002</v>
      </c>
      <c r="P201" s="153">
        <v>17.1875</v>
      </c>
      <c r="Q201" s="60">
        <v>0</v>
      </c>
      <c r="S201" s="62">
        <v>41834</v>
      </c>
      <c r="T201" s="57">
        <v>5.6860097798199094</v>
      </c>
      <c r="U201" s="57">
        <v>9.8964746014202252</v>
      </c>
      <c r="V201" s="57">
        <v>1.9016755116454547</v>
      </c>
      <c r="W201" s="57">
        <v>0</v>
      </c>
      <c r="X201" s="57">
        <v>18.383544151244998</v>
      </c>
      <c r="Y201" s="57">
        <v>0</v>
      </c>
      <c r="Z201" s="57">
        <v>3.4937499999999995</v>
      </c>
      <c r="AA201" s="58">
        <v>55.6738</v>
      </c>
      <c r="AB201" s="58">
        <v>96.9</v>
      </c>
      <c r="AC201" s="58">
        <v>18.619999999999997</v>
      </c>
      <c r="AD201" s="58">
        <v>0</v>
      </c>
      <c r="AE201" s="58">
        <v>180</v>
      </c>
      <c r="AF201" s="58">
        <v>0</v>
      </c>
      <c r="AG201" s="69">
        <v>15.312500000000002</v>
      </c>
      <c r="AH201" s="167">
        <v>17.1875</v>
      </c>
      <c r="AI201" s="167">
        <v>0</v>
      </c>
    </row>
    <row r="202" spans="1:35" x14ac:dyDescent="0.15">
      <c r="A202" s="62">
        <v>41835</v>
      </c>
      <c r="B202" s="57">
        <v>8.490889801693152</v>
      </c>
      <c r="C202" s="57">
        <v>10.663597867118561</v>
      </c>
      <c r="D202" s="57">
        <v>1.6465849647756601</v>
      </c>
      <c r="E202" s="57">
        <v>0</v>
      </c>
      <c r="F202" s="57">
        <v>18.570507121530003</v>
      </c>
      <c r="G202" s="57">
        <v>0</v>
      </c>
      <c r="H202" s="57">
        <v>3.11625</v>
      </c>
      <c r="I202" s="58">
        <v>82.300399999999996</v>
      </c>
      <c r="J202" s="58">
        <v>103.36</v>
      </c>
      <c r="K202" s="58">
        <v>15.959999999999997</v>
      </c>
      <c r="L202" s="58">
        <v>0</v>
      </c>
      <c r="M202" s="58">
        <v>180</v>
      </c>
      <c r="N202" s="58">
        <v>0</v>
      </c>
      <c r="O202" s="58">
        <v>12.616666666666669</v>
      </c>
      <c r="P202" s="153">
        <v>12.6875</v>
      </c>
      <c r="Q202" s="60">
        <v>0</v>
      </c>
      <c r="S202" s="62">
        <v>41835</v>
      </c>
      <c r="T202" s="57">
        <v>8.7406218546841306</v>
      </c>
      <c r="U202" s="57">
        <v>13.3294973338982</v>
      </c>
      <c r="V202" s="57">
        <v>2.0582312059695753</v>
      </c>
      <c r="W202" s="57">
        <v>0</v>
      </c>
      <c r="X202" s="57">
        <v>18.570507121530003</v>
      </c>
      <c r="Y202" s="57">
        <v>0</v>
      </c>
      <c r="Z202" s="57">
        <v>3.7633333333333323</v>
      </c>
      <c r="AA202" s="58">
        <v>84.721000000000004</v>
      </c>
      <c r="AB202" s="58">
        <v>129.19999999999999</v>
      </c>
      <c r="AC202" s="58">
        <v>19.95</v>
      </c>
      <c r="AD202" s="58">
        <v>0</v>
      </c>
      <c r="AE202" s="58">
        <v>180</v>
      </c>
      <c r="AF202" s="58">
        <v>0</v>
      </c>
      <c r="AG202" s="69">
        <v>12.616666666666669</v>
      </c>
      <c r="AH202" s="167">
        <v>12.6875</v>
      </c>
      <c r="AI202" s="167">
        <v>0</v>
      </c>
    </row>
    <row r="203" spans="1:35" x14ac:dyDescent="0.15">
      <c r="A203" s="62">
        <v>41836</v>
      </c>
      <c r="B203" s="57">
        <v>10.477359305953085</v>
      </c>
      <c r="C203" s="57">
        <v>14.321772302428499</v>
      </c>
      <c r="D203" s="57">
        <v>3.2294192446652494</v>
      </c>
      <c r="E203" s="57">
        <v>0</v>
      </c>
      <c r="F203" s="57">
        <v>19.002793855500002</v>
      </c>
      <c r="G203" s="57">
        <v>0</v>
      </c>
      <c r="H203" s="57">
        <v>3.0787500000000003</v>
      </c>
      <c r="I203" s="58">
        <v>99.244600000000005</v>
      </c>
      <c r="J203" s="58">
        <v>135.66</v>
      </c>
      <c r="K203" s="58">
        <v>30.589999999999993</v>
      </c>
      <c r="L203" s="58">
        <v>0</v>
      </c>
      <c r="M203" s="58">
        <v>180</v>
      </c>
      <c r="N203" s="58">
        <v>0</v>
      </c>
      <c r="O203" s="58">
        <v>13.116666666666667</v>
      </c>
      <c r="P203" s="153">
        <v>11.562499999999998</v>
      </c>
      <c r="Q203" s="60">
        <v>0</v>
      </c>
      <c r="S203" s="62">
        <v>41836</v>
      </c>
      <c r="T203" s="57">
        <v>11.755086050581511</v>
      </c>
      <c r="U203" s="57">
        <v>16.367739774204001</v>
      </c>
      <c r="V203" s="57">
        <v>3.2294192446652494</v>
      </c>
      <c r="W203" s="57">
        <v>0</v>
      </c>
      <c r="X203" s="57">
        <v>19.002793855500002</v>
      </c>
      <c r="Y203" s="57">
        <v>0</v>
      </c>
      <c r="Z203" s="57">
        <v>3.7133333333333329</v>
      </c>
      <c r="AA203" s="58">
        <v>111.3476</v>
      </c>
      <c r="AB203" s="58">
        <v>155.04000000000002</v>
      </c>
      <c r="AC203" s="58">
        <v>30.589999999999993</v>
      </c>
      <c r="AD203" s="58">
        <v>0</v>
      </c>
      <c r="AE203" s="58">
        <v>180</v>
      </c>
      <c r="AF203" s="58">
        <v>0</v>
      </c>
      <c r="AG203" s="69">
        <v>13.116666666666667</v>
      </c>
      <c r="AH203" s="167">
        <v>11.562499999999998</v>
      </c>
      <c r="AI203" s="167">
        <v>0</v>
      </c>
    </row>
    <row r="204" spans="1:35" x14ac:dyDescent="0.15">
      <c r="A204" s="62">
        <v>41837</v>
      </c>
      <c r="B204" s="57">
        <v>5.7137546945515023</v>
      </c>
      <c r="C204" s="57">
        <v>7.6243194511283789</v>
      </c>
      <c r="D204" s="57">
        <v>1.5697128281734896</v>
      </c>
      <c r="E204" s="57">
        <v>0</v>
      </c>
      <c r="F204" s="57">
        <v>19.312939786139999</v>
      </c>
      <c r="G204" s="57">
        <v>0</v>
      </c>
      <c r="H204" s="57">
        <v>2.9050000000000002</v>
      </c>
      <c r="I204" s="58">
        <v>53.253199999999993</v>
      </c>
      <c r="J204" s="58">
        <v>71.06</v>
      </c>
      <c r="K204" s="58">
        <v>14.629999999999997</v>
      </c>
      <c r="L204" s="58">
        <v>0</v>
      </c>
      <c r="M204" s="58">
        <v>180</v>
      </c>
      <c r="N204" s="58">
        <v>0</v>
      </c>
      <c r="O204" s="58">
        <v>15.433333333333332</v>
      </c>
      <c r="P204" s="153">
        <v>12.4</v>
      </c>
      <c r="Q204" s="60">
        <v>0</v>
      </c>
      <c r="S204" s="62">
        <v>41837</v>
      </c>
      <c r="T204" s="57">
        <v>5.9734708170311173</v>
      </c>
      <c r="U204" s="57">
        <v>10.396799251538699</v>
      </c>
      <c r="V204" s="57">
        <v>1.9978163267662596</v>
      </c>
      <c r="W204" s="57">
        <v>0</v>
      </c>
      <c r="X204" s="57">
        <v>19.312939786139999</v>
      </c>
      <c r="Y204" s="57">
        <v>0</v>
      </c>
      <c r="Z204" s="57">
        <v>3.4816666666666665</v>
      </c>
      <c r="AA204" s="58">
        <v>55.6738</v>
      </c>
      <c r="AB204" s="58">
        <v>96.9</v>
      </c>
      <c r="AC204" s="58">
        <v>18.619999999999997</v>
      </c>
      <c r="AD204" s="58">
        <v>0</v>
      </c>
      <c r="AE204" s="58">
        <v>180</v>
      </c>
      <c r="AF204" s="58">
        <v>0</v>
      </c>
      <c r="AG204" s="69">
        <v>15.433333333333332</v>
      </c>
      <c r="AH204" s="167">
        <v>12.4</v>
      </c>
      <c r="AI204" s="167">
        <v>0</v>
      </c>
    </row>
    <row r="205" spans="1:35" x14ac:dyDescent="0.15">
      <c r="A205" s="62">
        <v>41838</v>
      </c>
      <c r="B205" s="57">
        <v>3.146327048962406</v>
      </c>
      <c r="C205" s="57">
        <v>4.1983955912371203</v>
      </c>
      <c r="D205" s="57">
        <v>0.86437556290175988</v>
      </c>
      <c r="E205" s="57">
        <v>0</v>
      </c>
      <c r="F205" s="57">
        <v>19.497193148160001</v>
      </c>
      <c r="G205" s="57">
        <v>0</v>
      </c>
      <c r="H205" s="57">
        <v>2.8962500000000002</v>
      </c>
      <c r="I205" s="58">
        <v>29.0472</v>
      </c>
      <c r="J205" s="58">
        <v>38.760000000000005</v>
      </c>
      <c r="K205" s="58">
        <v>7.9799999999999986</v>
      </c>
      <c r="L205" s="58">
        <v>0</v>
      </c>
      <c r="M205" s="58">
        <v>180</v>
      </c>
      <c r="N205" s="58">
        <v>0</v>
      </c>
      <c r="O205" s="58">
        <v>15.549999999999999</v>
      </c>
      <c r="P205" s="153">
        <v>13.862500000000001</v>
      </c>
      <c r="Q205" s="60">
        <v>0</v>
      </c>
      <c r="S205" s="62">
        <v>41838</v>
      </c>
      <c r="T205" s="57">
        <v>4.0640057715764417</v>
      </c>
      <c r="U205" s="57">
        <v>6.9973259853951992</v>
      </c>
      <c r="V205" s="57">
        <v>0.57625037526783995</v>
      </c>
      <c r="W205" s="57">
        <v>0</v>
      </c>
      <c r="X205" s="57">
        <v>19.497193148160001</v>
      </c>
      <c r="Y205" s="57">
        <v>0</v>
      </c>
      <c r="Z205" s="57">
        <v>3.4699999999999998</v>
      </c>
      <c r="AA205" s="58">
        <v>37.519300000000001</v>
      </c>
      <c r="AB205" s="58">
        <v>64.599999999999994</v>
      </c>
      <c r="AC205" s="58">
        <v>5.3199999999999994</v>
      </c>
      <c r="AD205" s="58">
        <v>0</v>
      </c>
      <c r="AE205" s="58">
        <v>180</v>
      </c>
      <c r="AF205" s="58">
        <v>0</v>
      </c>
      <c r="AG205" s="69">
        <v>15.549999999999999</v>
      </c>
      <c r="AH205" s="167">
        <v>13.862500000000001</v>
      </c>
      <c r="AI205" s="167">
        <v>0</v>
      </c>
    </row>
    <row r="206" spans="1:35" x14ac:dyDescent="0.15">
      <c r="A206" s="62">
        <v>41839</v>
      </c>
      <c r="B206" s="57">
        <v>5.7143713411791</v>
      </c>
      <c r="C206" s="57">
        <v>7.6251422919972303</v>
      </c>
      <c r="D206" s="57">
        <v>1.5698822365876646</v>
      </c>
      <c r="E206" s="57">
        <v>0</v>
      </c>
      <c r="F206" s="57">
        <v>19.315024100189998</v>
      </c>
      <c r="G206" s="57">
        <v>0</v>
      </c>
      <c r="H206" s="57">
        <v>2.9824999999999999</v>
      </c>
      <c r="I206" s="58">
        <v>53.253199999999993</v>
      </c>
      <c r="J206" s="58">
        <v>71.06</v>
      </c>
      <c r="K206" s="58">
        <v>14.629999999999997</v>
      </c>
      <c r="L206" s="58">
        <v>0</v>
      </c>
      <c r="M206" s="58">
        <v>180</v>
      </c>
      <c r="N206" s="58">
        <v>0</v>
      </c>
      <c r="O206" s="58">
        <v>14.399999999999997</v>
      </c>
      <c r="P206" s="153">
        <v>13.1</v>
      </c>
      <c r="Q206" s="60">
        <v>0</v>
      </c>
      <c r="S206" s="62">
        <v>41839</v>
      </c>
      <c r="T206" s="57">
        <v>5.9741154930508777</v>
      </c>
      <c r="U206" s="57">
        <v>10.397921307268952</v>
      </c>
      <c r="V206" s="57">
        <v>1.9980319374752096</v>
      </c>
      <c r="W206" s="57">
        <v>0</v>
      </c>
      <c r="X206" s="57">
        <v>19.315024100189998</v>
      </c>
      <c r="Y206" s="57">
        <v>0</v>
      </c>
      <c r="Z206" s="57">
        <v>3.585</v>
      </c>
      <c r="AA206" s="58">
        <v>55.6738</v>
      </c>
      <c r="AB206" s="58">
        <v>96.9</v>
      </c>
      <c r="AC206" s="58">
        <v>18.619999999999997</v>
      </c>
      <c r="AD206" s="58">
        <v>0</v>
      </c>
      <c r="AE206" s="58">
        <v>180</v>
      </c>
      <c r="AF206" s="58">
        <v>0</v>
      </c>
      <c r="AG206" s="69">
        <v>14.399999999999997</v>
      </c>
      <c r="AH206" s="167">
        <v>13.1</v>
      </c>
      <c r="AI206" s="167">
        <v>0</v>
      </c>
    </row>
    <row r="207" spans="1:35" x14ac:dyDescent="0.15">
      <c r="A207" s="62">
        <v>41840</v>
      </c>
      <c r="B207" s="57">
        <v>8.8282515657730389</v>
      </c>
      <c r="C207" s="57">
        <v>11.087286110860958</v>
      </c>
      <c r="D207" s="57">
        <v>1.7120074141770594</v>
      </c>
      <c r="E207" s="57">
        <v>0</v>
      </c>
      <c r="F207" s="57">
        <v>19.308354295229996</v>
      </c>
      <c r="G207" s="57">
        <v>0</v>
      </c>
      <c r="H207" s="57">
        <v>2.6624999999999996</v>
      </c>
      <c r="I207" s="58">
        <v>82.300399999999996</v>
      </c>
      <c r="J207" s="58">
        <v>103.36</v>
      </c>
      <c r="K207" s="58">
        <v>15.959999999999997</v>
      </c>
      <c r="L207" s="58">
        <v>0</v>
      </c>
      <c r="M207" s="58">
        <v>180</v>
      </c>
      <c r="N207" s="58">
        <v>0</v>
      </c>
      <c r="O207" s="58">
        <v>18</v>
      </c>
      <c r="P207" s="153">
        <v>13.762500000000001</v>
      </c>
      <c r="Q207" s="60">
        <v>0</v>
      </c>
      <c r="S207" s="62">
        <v>41840</v>
      </c>
      <c r="T207" s="57">
        <v>9.087906023589893</v>
      </c>
      <c r="U207" s="57">
        <v>13.859107638576198</v>
      </c>
      <c r="V207" s="57">
        <v>2.1400092677213247</v>
      </c>
      <c r="W207" s="57">
        <v>0</v>
      </c>
      <c r="X207" s="57">
        <v>19.308354295229996</v>
      </c>
      <c r="Y207" s="57">
        <v>0</v>
      </c>
      <c r="Z207" s="57">
        <v>3.2125000000000004</v>
      </c>
      <c r="AA207" s="58">
        <v>84.721000000000004</v>
      </c>
      <c r="AB207" s="58">
        <v>129.19999999999999</v>
      </c>
      <c r="AC207" s="58">
        <v>19.95</v>
      </c>
      <c r="AD207" s="58">
        <v>0</v>
      </c>
      <c r="AE207" s="58">
        <v>180</v>
      </c>
      <c r="AF207" s="58">
        <v>0</v>
      </c>
      <c r="AG207" s="69">
        <v>18</v>
      </c>
      <c r="AH207" s="167">
        <v>13.762500000000001</v>
      </c>
      <c r="AI207" s="167">
        <v>0</v>
      </c>
    </row>
    <row r="208" spans="1:35" x14ac:dyDescent="0.15">
      <c r="A208" s="62">
        <v>41841</v>
      </c>
      <c r="B208" s="57">
        <v>5.7041350071609882</v>
      </c>
      <c r="C208" s="57">
        <v>7.6114831335743185</v>
      </c>
      <c r="D208" s="57">
        <v>1.5670700569123595</v>
      </c>
      <c r="E208" s="57">
        <v>0</v>
      </c>
      <c r="F208" s="57">
        <v>19.280424486959998</v>
      </c>
      <c r="G208" s="57">
        <v>0</v>
      </c>
      <c r="H208" s="57">
        <v>2.5513020833333333</v>
      </c>
      <c r="I208" s="58">
        <v>53.253199999999993</v>
      </c>
      <c r="J208" s="58">
        <v>71.06</v>
      </c>
      <c r="K208" s="58">
        <v>14.629999999999997</v>
      </c>
      <c r="L208" s="58">
        <v>0</v>
      </c>
      <c r="M208" s="58">
        <v>180</v>
      </c>
      <c r="N208" s="58">
        <v>0</v>
      </c>
      <c r="O208" s="58">
        <v>19.270833333333336</v>
      </c>
      <c r="P208" s="153">
        <v>15.237500000000001</v>
      </c>
      <c r="Q208" s="60">
        <v>0</v>
      </c>
      <c r="S208" s="62">
        <v>41841</v>
      </c>
      <c r="T208" s="57">
        <v>5.963413871122853</v>
      </c>
      <c r="U208" s="57">
        <v>10.379295182146798</v>
      </c>
      <c r="V208" s="57">
        <v>1.9944527997066395</v>
      </c>
      <c r="W208" s="57">
        <v>0</v>
      </c>
      <c r="X208" s="57">
        <v>19.280424486959998</v>
      </c>
      <c r="Y208" s="57">
        <v>0</v>
      </c>
      <c r="Z208" s="57">
        <v>3.0695312500000007</v>
      </c>
      <c r="AA208" s="58">
        <v>55.6738</v>
      </c>
      <c r="AB208" s="58">
        <v>96.9</v>
      </c>
      <c r="AC208" s="58">
        <v>18.619999999999997</v>
      </c>
      <c r="AD208" s="58">
        <v>0</v>
      </c>
      <c r="AE208" s="58">
        <v>180</v>
      </c>
      <c r="AF208" s="58">
        <v>0</v>
      </c>
      <c r="AG208" s="69">
        <v>19.270833333333336</v>
      </c>
      <c r="AH208" s="167">
        <v>15.237500000000001</v>
      </c>
      <c r="AI208" s="167">
        <v>0</v>
      </c>
    </row>
    <row r="209" spans="1:35" x14ac:dyDescent="0.15">
      <c r="A209" s="62">
        <v>41842</v>
      </c>
      <c r="B209" s="57">
        <v>8.7846994962293916</v>
      </c>
      <c r="C209" s="57">
        <v>11.032589634197038</v>
      </c>
      <c r="D209" s="57">
        <v>1.7035616346921896</v>
      </c>
      <c r="E209" s="57">
        <v>0</v>
      </c>
      <c r="F209" s="57">
        <v>19.213101143145</v>
      </c>
      <c r="G209" s="57">
        <v>0</v>
      </c>
      <c r="H209" s="57">
        <v>2.5808333333333335</v>
      </c>
      <c r="I209" s="58">
        <v>82.300399999999996</v>
      </c>
      <c r="J209" s="58">
        <v>103.36</v>
      </c>
      <c r="K209" s="58">
        <v>15.959999999999997</v>
      </c>
      <c r="L209" s="58">
        <v>0</v>
      </c>
      <c r="M209" s="58">
        <v>180</v>
      </c>
      <c r="N209" s="58">
        <v>0</v>
      </c>
      <c r="O209" s="58">
        <v>18.933333333333334</v>
      </c>
      <c r="P209" s="153">
        <v>16.975000000000001</v>
      </c>
      <c r="Q209" s="60">
        <v>0</v>
      </c>
      <c r="S209" s="62">
        <v>41842</v>
      </c>
      <c r="T209" s="57">
        <v>9.0430730108243758</v>
      </c>
      <c r="U209" s="57">
        <v>13.790737042746297</v>
      </c>
      <c r="V209" s="57">
        <v>2.1294520433652373</v>
      </c>
      <c r="W209" s="57">
        <v>0</v>
      </c>
      <c r="X209" s="57">
        <v>19.213101143145</v>
      </c>
      <c r="Y209" s="57">
        <v>0</v>
      </c>
      <c r="Z209" s="57">
        <v>3.1075000000000008</v>
      </c>
      <c r="AA209" s="58">
        <v>84.721000000000004</v>
      </c>
      <c r="AB209" s="58">
        <v>129.19999999999999</v>
      </c>
      <c r="AC209" s="58">
        <v>19.95</v>
      </c>
      <c r="AD209" s="58">
        <v>0</v>
      </c>
      <c r="AE209" s="58">
        <v>180</v>
      </c>
      <c r="AF209" s="58">
        <v>0</v>
      </c>
      <c r="AG209" s="69">
        <v>18.933333333333334</v>
      </c>
      <c r="AH209" s="167">
        <v>16.975000000000001</v>
      </c>
      <c r="AI209" s="167">
        <v>0</v>
      </c>
    </row>
    <row r="210" spans="1:35" x14ac:dyDescent="0.15">
      <c r="A210" s="62">
        <v>41843</v>
      </c>
      <c r="B210" s="57">
        <v>3.7748657946731927</v>
      </c>
      <c r="C210" s="57">
        <v>7.642504234329965</v>
      </c>
      <c r="D210" s="57">
        <v>2.2886643696389197</v>
      </c>
      <c r="E210" s="57">
        <v>0</v>
      </c>
      <c r="F210" s="57">
        <v>0</v>
      </c>
      <c r="G210" s="57">
        <v>0</v>
      </c>
      <c r="H210" s="57">
        <v>0</v>
      </c>
      <c r="I210" s="58">
        <v>35.098699999999994</v>
      </c>
      <c r="J210" s="58">
        <v>71.06</v>
      </c>
      <c r="K210" s="58">
        <v>21.279999999999998</v>
      </c>
      <c r="L210" s="58">
        <v>0</v>
      </c>
      <c r="M210" s="58">
        <v>0</v>
      </c>
      <c r="N210" s="58">
        <v>0</v>
      </c>
      <c r="O210" s="58">
        <v>21.2</v>
      </c>
      <c r="P210" s="153">
        <v>18</v>
      </c>
      <c r="Q210" s="60">
        <v>0</v>
      </c>
      <c r="S210" s="62">
        <v>41843</v>
      </c>
      <c r="T210" s="57">
        <v>2.0826845763714168</v>
      </c>
      <c r="U210" s="57">
        <v>13.200689132024484</v>
      </c>
      <c r="V210" s="57">
        <v>2.0025813234340548</v>
      </c>
      <c r="W210" s="57">
        <v>0</v>
      </c>
      <c r="X210" s="57">
        <v>0</v>
      </c>
      <c r="Y210" s="57">
        <v>0</v>
      </c>
      <c r="Z210" s="57">
        <v>0</v>
      </c>
      <c r="AA210" s="58">
        <v>19.364799999999999</v>
      </c>
      <c r="AB210" s="58">
        <v>122.74000000000001</v>
      </c>
      <c r="AC210" s="58">
        <v>18.619999999999997</v>
      </c>
      <c r="AD210" s="58">
        <v>0</v>
      </c>
      <c r="AE210" s="58">
        <v>0</v>
      </c>
      <c r="AF210" s="58">
        <v>0</v>
      </c>
      <c r="AG210" s="69">
        <v>21.2</v>
      </c>
      <c r="AH210" s="167">
        <v>18</v>
      </c>
      <c r="AI210" s="167">
        <v>0</v>
      </c>
    </row>
    <row r="211" spans="1:35" x14ac:dyDescent="0.15">
      <c r="A211" s="62">
        <v>41844</v>
      </c>
      <c r="B211" s="57">
        <v>5.7194278435253949</v>
      </c>
      <c r="C211" s="57">
        <v>7.6318895871217993</v>
      </c>
      <c r="D211" s="57">
        <v>1.5712713855838996</v>
      </c>
      <c r="E211" s="57">
        <v>0</v>
      </c>
      <c r="F211" s="57">
        <v>19.332115475399998</v>
      </c>
      <c r="G211" s="57">
        <v>0</v>
      </c>
      <c r="H211" s="57">
        <v>2.2826041666666659</v>
      </c>
      <c r="I211" s="58">
        <v>53.253199999999993</v>
      </c>
      <c r="J211" s="58">
        <v>71.06</v>
      </c>
      <c r="K211" s="58">
        <v>14.629999999999997</v>
      </c>
      <c r="L211" s="58">
        <v>0</v>
      </c>
      <c r="M211" s="58">
        <v>180</v>
      </c>
      <c r="N211" s="58">
        <v>0</v>
      </c>
      <c r="O211" s="58">
        <v>22.341666666666672</v>
      </c>
      <c r="P211" s="153">
        <v>19.674999999999997</v>
      </c>
      <c r="Q211" s="60">
        <v>0</v>
      </c>
      <c r="S211" s="62">
        <v>41844</v>
      </c>
      <c r="T211" s="57">
        <v>5.9794018364129133</v>
      </c>
      <c r="U211" s="57">
        <v>10.407122164257</v>
      </c>
      <c r="V211" s="57">
        <v>1.9997999452885997</v>
      </c>
      <c r="W211" s="57">
        <v>0</v>
      </c>
      <c r="X211" s="57">
        <v>19.332115475399998</v>
      </c>
      <c r="Y211" s="57">
        <v>0</v>
      </c>
      <c r="Z211" s="57">
        <v>2.7240625000000001</v>
      </c>
      <c r="AA211" s="58">
        <v>55.6738</v>
      </c>
      <c r="AB211" s="58">
        <v>96.9</v>
      </c>
      <c r="AC211" s="58">
        <v>18.619999999999997</v>
      </c>
      <c r="AD211" s="58">
        <v>0</v>
      </c>
      <c r="AE211" s="58">
        <v>180</v>
      </c>
      <c r="AF211" s="58">
        <v>0</v>
      </c>
      <c r="AG211" s="69">
        <v>22.341666666666672</v>
      </c>
      <c r="AH211" s="167">
        <v>19.674999999999997</v>
      </c>
      <c r="AI211" s="167">
        <v>0</v>
      </c>
    </row>
    <row r="212" spans="1:35" x14ac:dyDescent="0.15">
      <c r="A212" s="62">
        <v>41845</v>
      </c>
      <c r="B212" s="57">
        <v>3.0629452131544261</v>
      </c>
      <c r="C212" s="57">
        <v>4.08713254502553</v>
      </c>
      <c r="D212" s="57">
        <v>0.84146846515231488</v>
      </c>
      <c r="E212" s="57">
        <v>0</v>
      </c>
      <c r="F212" s="57">
        <v>18.980491695164996</v>
      </c>
      <c r="G212" s="57">
        <v>0</v>
      </c>
      <c r="H212" s="57">
        <v>1.9634375000000002</v>
      </c>
      <c r="I212" s="58">
        <v>29.0472</v>
      </c>
      <c r="J212" s="58">
        <v>38.760000000000005</v>
      </c>
      <c r="K212" s="58">
        <v>7.9799999999999986</v>
      </c>
      <c r="L212" s="58">
        <v>0</v>
      </c>
      <c r="M212" s="58">
        <v>180</v>
      </c>
      <c r="N212" s="58">
        <v>0</v>
      </c>
      <c r="O212" s="58">
        <v>25.320833333333329</v>
      </c>
      <c r="P212" s="153">
        <v>21.012499999999999</v>
      </c>
      <c r="Q212" s="60">
        <v>0</v>
      </c>
      <c r="S212" s="62">
        <v>41845</v>
      </c>
      <c r="T212" s="57">
        <v>3.9563042336578009</v>
      </c>
      <c r="U212" s="57">
        <v>6.81188757504255</v>
      </c>
      <c r="V212" s="57">
        <v>0.56097897676820996</v>
      </c>
      <c r="W212" s="57">
        <v>0</v>
      </c>
      <c r="X212" s="57">
        <v>18.980491695164996</v>
      </c>
      <c r="Y212" s="57">
        <v>0</v>
      </c>
      <c r="Z212" s="57">
        <v>2.5344270833333331</v>
      </c>
      <c r="AA212" s="58">
        <v>37.519300000000001</v>
      </c>
      <c r="AB212" s="58">
        <v>64.599999999999994</v>
      </c>
      <c r="AC212" s="58">
        <v>5.3199999999999994</v>
      </c>
      <c r="AD212" s="58">
        <v>0</v>
      </c>
      <c r="AE212" s="58">
        <v>180</v>
      </c>
      <c r="AF212" s="58">
        <v>0</v>
      </c>
      <c r="AG212" s="69">
        <v>25.320833333333329</v>
      </c>
      <c r="AH212" s="167">
        <v>21.012499999999999</v>
      </c>
      <c r="AI212" s="167">
        <v>0</v>
      </c>
    </row>
    <row r="213" spans="1:35" x14ac:dyDescent="0.15">
      <c r="A213" s="62">
        <v>41846</v>
      </c>
      <c r="B213" s="57">
        <v>8.1410760010431868</v>
      </c>
      <c r="C213" s="57">
        <v>10.53409767510464</v>
      </c>
      <c r="D213" s="57">
        <v>1.8976867135298796</v>
      </c>
      <c r="E213" s="57">
        <v>0</v>
      </c>
      <c r="F213" s="57">
        <v>18.34498434132</v>
      </c>
      <c r="G213" s="57">
        <v>0</v>
      </c>
      <c r="H213" s="57">
        <v>1.9521874999999991</v>
      </c>
      <c r="I213" s="58">
        <v>79.879800000000003</v>
      </c>
      <c r="J213" s="58">
        <v>103.36</v>
      </c>
      <c r="K213" s="58">
        <v>18.619999999999997</v>
      </c>
      <c r="L213" s="58">
        <v>0</v>
      </c>
      <c r="M213" s="58">
        <v>180</v>
      </c>
      <c r="N213" s="58">
        <v>0</v>
      </c>
      <c r="O213" s="58">
        <v>25.470833333333342</v>
      </c>
      <c r="P213" s="153">
        <v>21.237500000000004</v>
      </c>
      <c r="Q213" s="60">
        <v>0</v>
      </c>
      <c r="S213" s="62">
        <v>41846</v>
      </c>
      <c r="T213" s="57">
        <v>8.3877752738020703</v>
      </c>
      <c r="U213" s="57">
        <v>13.167622093880798</v>
      </c>
      <c r="V213" s="57">
        <v>2.3043338664291397</v>
      </c>
      <c r="W213" s="57">
        <v>0</v>
      </c>
      <c r="X213" s="57">
        <v>18.34498434132</v>
      </c>
      <c r="Y213" s="57">
        <v>0</v>
      </c>
      <c r="Z213" s="57">
        <v>2.5213020833333322</v>
      </c>
      <c r="AA213" s="58">
        <v>82.300399999999996</v>
      </c>
      <c r="AB213" s="58">
        <v>129.19999999999999</v>
      </c>
      <c r="AC213" s="58">
        <v>22.609999999999996</v>
      </c>
      <c r="AD213" s="58">
        <v>0</v>
      </c>
      <c r="AE213" s="58">
        <v>180</v>
      </c>
      <c r="AF213" s="58">
        <v>0</v>
      </c>
      <c r="AG213" s="69">
        <v>25.470833333333342</v>
      </c>
      <c r="AH213" s="167">
        <v>21.237500000000004</v>
      </c>
      <c r="AI213" s="167">
        <v>0</v>
      </c>
    </row>
    <row r="214" spans="1:35" x14ac:dyDescent="0.15">
      <c r="A214" s="62">
        <v>41847</v>
      </c>
      <c r="B214" s="57">
        <v>2.8606626957888794</v>
      </c>
      <c r="C214" s="57">
        <v>3.8172108185565898</v>
      </c>
      <c r="D214" s="57">
        <v>0.78589634499694483</v>
      </c>
      <c r="E214" s="57">
        <v>0</v>
      </c>
      <c r="F214" s="57">
        <v>17.726985225495</v>
      </c>
      <c r="G214" s="57">
        <v>0</v>
      </c>
      <c r="H214" s="57">
        <v>1.9124999999999996</v>
      </c>
      <c r="I214" s="58">
        <v>29.0472</v>
      </c>
      <c r="J214" s="58">
        <v>38.760000000000005</v>
      </c>
      <c r="K214" s="58">
        <v>7.9799999999999986</v>
      </c>
      <c r="L214" s="58">
        <v>0</v>
      </c>
      <c r="M214" s="58">
        <v>180</v>
      </c>
      <c r="N214" s="58">
        <v>0</v>
      </c>
      <c r="O214" s="58">
        <v>26</v>
      </c>
      <c r="P214" s="153">
        <v>21.775000000000002</v>
      </c>
      <c r="Q214" s="60">
        <v>0</v>
      </c>
      <c r="S214" s="62">
        <v>41847</v>
      </c>
      <c r="T214" s="57">
        <v>3.6950226487273028</v>
      </c>
      <c r="U214" s="57">
        <v>6.3620180309276488</v>
      </c>
      <c r="V214" s="57">
        <v>0.52393089666462977</v>
      </c>
      <c r="W214" s="57">
        <v>0</v>
      </c>
      <c r="X214" s="57">
        <v>17.726985225495</v>
      </c>
      <c r="Y214" s="57">
        <v>0</v>
      </c>
      <c r="Z214" s="57">
        <v>2.4749999999999996</v>
      </c>
      <c r="AA214" s="58">
        <v>37.519300000000001</v>
      </c>
      <c r="AB214" s="58">
        <v>64.599999999999994</v>
      </c>
      <c r="AC214" s="58">
        <v>5.3199999999999994</v>
      </c>
      <c r="AD214" s="58">
        <v>0</v>
      </c>
      <c r="AE214" s="58">
        <v>180</v>
      </c>
      <c r="AF214" s="58">
        <v>0</v>
      </c>
      <c r="AG214" s="69">
        <v>26</v>
      </c>
      <c r="AH214" s="167">
        <v>21.775000000000002</v>
      </c>
      <c r="AI214" s="167">
        <v>0</v>
      </c>
    </row>
    <row r="215" spans="1:35" x14ac:dyDescent="0.15">
      <c r="A215" s="62">
        <v>41848</v>
      </c>
      <c r="B215" s="57">
        <v>5.0881666908543455</v>
      </c>
      <c r="C215" s="57">
        <v>6.7895473896800542</v>
      </c>
      <c r="D215" s="57">
        <v>1.3978479919929521</v>
      </c>
      <c r="E215" s="57">
        <v>0</v>
      </c>
      <c r="F215" s="57">
        <v>17.198403182414996</v>
      </c>
      <c r="G215" s="57">
        <v>0</v>
      </c>
      <c r="H215" s="57">
        <v>1.8646874999999996</v>
      </c>
      <c r="I215" s="58">
        <v>53.253199999999993</v>
      </c>
      <c r="J215" s="58">
        <v>71.06</v>
      </c>
      <c r="K215" s="58">
        <v>14.629999999999997</v>
      </c>
      <c r="L215" s="58">
        <v>0</v>
      </c>
      <c r="M215" s="58">
        <v>180</v>
      </c>
      <c r="N215" s="58">
        <v>0</v>
      </c>
      <c r="O215" s="58">
        <v>26.637500000000003</v>
      </c>
      <c r="P215" s="153">
        <v>22.087499999999999</v>
      </c>
      <c r="Q215" s="60">
        <v>0</v>
      </c>
      <c r="S215" s="62">
        <v>41848</v>
      </c>
      <c r="T215" s="57">
        <v>5.3194469949840899</v>
      </c>
      <c r="U215" s="57">
        <v>9.2584737132000736</v>
      </c>
      <c r="V215" s="57">
        <v>1.7790792625364846</v>
      </c>
      <c r="W215" s="57">
        <v>0</v>
      </c>
      <c r="X215" s="57">
        <v>17.198403182414996</v>
      </c>
      <c r="Y215" s="57">
        <v>0</v>
      </c>
      <c r="Z215" s="57">
        <v>2.4192187499999993</v>
      </c>
      <c r="AA215" s="58">
        <v>55.6738</v>
      </c>
      <c r="AB215" s="58">
        <v>96.9</v>
      </c>
      <c r="AC215" s="58">
        <v>18.619999999999997</v>
      </c>
      <c r="AD215" s="58">
        <v>0</v>
      </c>
      <c r="AE215" s="58">
        <v>180</v>
      </c>
      <c r="AF215" s="58">
        <v>0</v>
      </c>
      <c r="AG215" s="69">
        <v>26.637500000000003</v>
      </c>
      <c r="AH215" s="167">
        <v>22.087499999999999</v>
      </c>
      <c r="AI215" s="167">
        <v>0</v>
      </c>
    </row>
    <row r="216" spans="1:35" x14ac:dyDescent="0.15">
      <c r="A216" s="62">
        <v>41849</v>
      </c>
      <c r="B216" s="57">
        <v>7.609937217751213</v>
      </c>
      <c r="C216" s="57">
        <v>9.5572209956059204</v>
      </c>
      <c r="D216" s="57">
        <v>1.4757473596156196</v>
      </c>
      <c r="E216" s="57">
        <v>0</v>
      </c>
      <c r="F216" s="57">
        <v>16.643767213709999</v>
      </c>
      <c r="G216" s="57">
        <v>0</v>
      </c>
      <c r="H216" s="57">
        <v>2.4324479166666664</v>
      </c>
      <c r="I216" s="58">
        <v>82.300399999999996</v>
      </c>
      <c r="J216" s="58">
        <v>103.36</v>
      </c>
      <c r="K216" s="58">
        <v>15.959999999999997</v>
      </c>
      <c r="L216" s="58">
        <v>0</v>
      </c>
      <c r="M216" s="58">
        <v>180</v>
      </c>
      <c r="N216" s="58">
        <v>0</v>
      </c>
      <c r="O216" s="58">
        <v>20.62916666666667</v>
      </c>
      <c r="P216" s="153">
        <v>22.587500000000002</v>
      </c>
      <c r="Q216" s="60">
        <v>0</v>
      </c>
      <c r="S216" s="62">
        <v>41849</v>
      </c>
      <c r="T216" s="57">
        <v>7.8337589006262496</v>
      </c>
      <c r="U216" s="57">
        <v>11.9465262445074</v>
      </c>
      <c r="V216" s="57">
        <v>1.8446841995195249</v>
      </c>
      <c r="W216" s="57">
        <v>0</v>
      </c>
      <c r="X216" s="57">
        <v>16.643767213709999</v>
      </c>
      <c r="Y216" s="57">
        <v>0</v>
      </c>
      <c r="Z216" s="57">
        <v>2.9167187500000002</v>
      </c>
      <c r="AA216" s="58">
        <v>84.721000000000004</v>
      </c>
      <c r="AB216" s="58">
        <v>129.19999999999999</v>
      </c>
      <c r="AC216" s="58">
        <v>19.95</v>
      </c>
      <c r="AD216" s="58">
        <v>0</v>
      </c>
      <c r="AE216" s="58">
        <v>180</v>
      </c>
      <c r="AF216" s="58">
        <v>0</v>
      </c>
      <c r="AG216" s="69">
        <v>20.62916666666667</v>
      </c>
      <c r="AH216" s="167">
        <v>22.587500000000002</v>
      </c>
      <c r="AI216" s="167">
        <v>0</v>
      </c>
    </row>
    <row r="217" spans="1:35" x14ac:dyDescent="0.15">
      <c r="A217" s="62">
        <v>41850</v>
      </c>
      <c r="B217" s="57">
        <v>9.0048828386102908</v>
      </c>
      <c r="C217" s="57">
        <v>12.309006292391445</v>
      </c>
      <c r="D217" s="57">
        <v>2.7755602424019918</v>
      </c>
      <c r="E217" s="57">
        <v>0</v>
      </c>
      <c r="F217" s="57">
        <v>16.332162263234999</v>
      </c>
      <c r="G217" s="57">
        <v>0</v>
      </c>
      <c r="H217" s="57">
        <v>2.9021875000000001</v>
      </c>
      <c r="I217" s="58">
        <v>99.244600000000005</v>
      </c>
      <c r="J217" s="58">
        <v>135.66</v>
      </c>
      <c r="K217" s="58">
        <v>30.589999999999993</v>
      </c>
      <c r="L217" s="58">
        <v>0</v>
      </c>
      <c r="M217" s="58">
        <v>180</v>
      </c>
      <c r="N217" s="58">
        <v>0</v>
      </c>
      <c r="O217" s="58">
        <v>15.470833333333333</v>
      </c>
      <c r="P217" s="153">
        <v>14.324999999999999</v>
      </c>
      <c r="Q217" s="60">
        <v>0</v>
      </c>
      <c r="S217" s="62">
        <v>41850</v>
      </c>
      <c r="T217" s="57">
        <v>10.103039282343252</v>
      </c>
      <c r="U217" s="57">
        <v>14.067435762733082</v>
      </c>
      <c r="V217" s="57">
        <v>2.7755602424019918</v>
      </c>
      <c r="W217" s="57">
        <v>0</v>
      </c>
      <c r="X217" s="57">
        <v>16.332162263234999</v>
      </c>
      <c r="Y217" s="57">
        <v>0</v>
      </c>
      <c r="Z217" s="57">
        <v>3.4779166666666663</v>
      </c>
      <c r="AA217" s="58">
        <v>111.3476</v>
      </c>
      <c r="AB217" s="58">
        <v>155.04000000000002</v>
      </c>
      <c r="AC217" s="58">
        <v>30.589999999999993</v>
      </c>
      <c r="AD217" s="58">
        <v>0</v>
      </c>
      <c r="AE217" s="58">
        <v>180</v>
      </c>
      <c r="AF217" s="58">
        <v>0</v>
      </c>
      <c r="AG217" s="69">
        <v>15.470833333333333</v>
      </c>
      <c r="AH217" s="167">
        <v>14.324999999999999</v>
      </c>
      <c r="AI217" s="167">
        <v>0</v>
      </c>
    </row>
    <row r="218" spans="1:35" x14ac:dyDescent="0.15">
      <c r="A218" s="62">
        <v>41851</v>
      </c>
      <c r="B218" s="57">
        <v>4.8693188027201701</v>
      </c>
      <c r="C218" s="57">
        <v>6.497521165325189</v>
      </c>
      <c r="D218" s="57">
        <v>1.3377249458022447</v>
      </c>
      <c r="E218" s="57">
        <v>0</v>
      </c>
      <c r="F218" s="57">
        <v>16.458680126069996</v>
      </c>
      <c r="G218" s="57">
        <v>0</v>
      </c>
      <c r="H218" s="57">
        <v>2.7470833333333333</v>
      </c>
      <c r="I218" s="58">
        <v>53.253199999999993</v>
      </c>
      <c r="J218" s="58">
        <v>71.06</v>
      </c>
      <c r="K218" s="58">
        <v>14.629999999999997</v>
      </c>
      <c r="L218" s="58">
        <v>0</v>
      </c>
      <c r="M218" s="58">
        <v>180</v>
      </c>
      <c r="N218" s="58">
        <v>0</v>
      </c>
      <c r="O218" s="58">
        <v>17.033333333333335</v>
      </c>
      <c r="P218" s="153">
        <v>13.762500000000001</v>
      </c>
      <c r="Q218" s="60">
        <v>0</v>
      </c>
      <c r="S218" s="62">
        <v>41851</v>
      </c>
      <c r="T218" s="57">
        <v>5.0906514755710877</v>
      </c>
      <c r="U218" s="57">
        <v>8.8602561345343496</v>
      </c>
      <c r="V218" s="57">
        <v>1.7025590219301294</v>
      </c>
      <c r="W218" s="57">
        <v>0</v>
      </c>
      <c r="X218" s="57">
        <v>16.458680126069996</v>
      </c>
      <c r="Y218" s="57">
        <v>0</v>
      </c>
      <c r="Z218" s="57">
        <v>3.32125</v>
      </c>
      <c r="AA218" s="58">
        <v>55.6738</v>
      </c>
      <c r="AB218" s="58">
        <v>96.9</v>
      </c>
      <c r="AC218" s="58">
        <v>18.619999999999997</v>
      </c>
      <c r="AD218" s="58">
        <v>0</v>
      </c>
      <c r="AE218" s="58">
        <v>180</v>
      </c>
      <c r="AF218" s="58">
        <v>0</v>
      </c>
      <c r="AG218" s="69">
        <v>17.033333333333335</v>
      </c>
      <c r="AH218" s="167">
        <v>13.762500000000001</v>
      </c>
      <c r="AI218" s="167">
        <v>0</v>
      </c>
    </row>
    <row r="219" spans="1:35" x14ac:dyDescent="0.15">
      <c r="A219" s="62">
        <v>41852</v>
      </c>
      <c r="B219" s="57">
        <v>2.6740542145211617</v>
      </c>
      <c r="C219" s="57">
        <v>3.5682042108995096</v>
      </c>
      <c r="D219" s="57">
        <v>0.73463027871460473</v>
      </c>
      <c r="E219" s="57">
        <v>0</v>
      </c>
      <c r="F219" s="57">
        <v>16.570607790554998</v>
      </c>
      <c r="G219" s="57">
        <v>0</v>
      </c>
      <c r="H219" s="57">
        <v>2.3722916666666665</v>
      </c>
      <c r="I219" s="58">
        <v>29.0472</v>
      </c>
      <c r="J219" s="58">
        <v>38.760000000000005</v>
      </c>
      <c r="K219" s="58">
        <v>7.9799999999999986</v>
      </c>
      <c r="L219" s="58">
        <v>0</v>
      </c>
      <c r="M219" s="58">
        <v>180</v>
      </c>
      <c r="N219" s="58">
        <v>0</v>
      </c>
      <c r="O219" s="58">
        <v>21.316666666666666</v>
      </c>
      <c r="P219" s="153">
        <v>19.012499999999999</v>
      </c>
      <c r="Q219" s="60">
        <v>0</v>
      </c>
      <c r="S219" s="62">
        <v>41852</v>
      </c>
      <c r="T219" s="57">
        <v>3.4539866937565007</v>
      </c>
      <c r="U219" s="57">
        <v>5.9470070181658485</v>
      </c>
      <c r="V219" s="57">
        <v>0.48975351914306986</v>
      </c>
      <c r="W219" s="57">
        <v>0</v>
      </c>
      <c r="X219" s="57">
        <v>16.570607790554998</v>
      </c>
      <c r="Y219" s="57">
        <v>0</v>
      </c>
      <c r="Z219" s="57">
        <v>2.8393750000000004</v>
      </c>
      <c r="AA219" s="58">
        <v>37.519300000000001</v>
      </c>
      <c r="AB219" s="58">
        <v>64.599999999999994</v>
      </c>
      <c r="AC219" s="58">
        <v>5.3199999999999994</v>
      </c>
      <c r="AD219" s="58">
        <v>0</v>
      </c>
      <c r="AE219" s="58">
        <v>180</v>
      </c>
      <c r="AF219" s="58">
        <v>0</v>
      </c>
      <c r="AG219" s="69">
        <v>21.316666666666666</v>
      </c>
      <c r="AH219" s="167">
        <v>19.012499999999999</v>
      </c>
      <c r="AI219" s="167">
        <v>0</v>
      </c>
    </row>
    <row r="220" spans="1:35" x14ac:dyDescent="0.15">
      <c r="A220" s="62">
        <v>41853</v>
      </c>
      <c r="B220" s="57">
        <v>4.8671605395235815</v>
      </c>
      <c r="C220" s="57">
        <v>6.4946412222842147</v>
      </c>
      <c r="D220" s="57">
        <v>1.3371320163526321</v>
      </c>
      <c r="E220" s="57">
        <v>0</v>
      </c>
      <c r="F220" s="57">
        <v>16.451385026895</v>
      </c>
      <c r="G220" s="57">
        <v>0</v>
      </c>
      <c r="H220" s="57">
        <v>2.3795833333333336</v>
      </c>
      <c r="I220" s="58">
        <v>53.253199999999993</v>
      </c>
      <c r="J220" s="58">
        <v>71.06</v>
      </c>
      <c r="K220" s="58">
        <v>14.629999999999997</v>
      </c>
      <c r="L220" s="58">
        <v>0</v>
      </c>
      <c r="M220" s="58">
        <v>180</v>
      </c>
      <c r="N220" s="58">
        <v>0</v>
      </c>
      <c r="O220" s="58">
        <v>21.233333333333331</v>
      </c>
      <c r="P220" s="153">
        <v>15.887499999999999</v>
      </c>
      <c r="Q220" s="60">
        <v>0</v>
      </c>
      <c r="S220" s="62">
        <v>41853</v>
      </c>
      <c r="T220" s="57">
        <v>5.0883951095019269</v>
      </c>
      <c r="U220" s="57">
        <v>8.856328939478475</v>
      </c>
      <c r="V220" s="57">
        <v>1.7018043844488049</v>
      </c>
      <c r="W220" s="57">
        <v>0</v>
      </c>
      <c r="X220" s="57">
        <v>16.451385026895</v>
      </c>
      <c r="Y220" s="57">
        <v>0</v>
      </c>
      <c r="Z220" s="57">
        <v>2.8487500000000008</v>
      </c>
      <c r="AA220" s="58">
        <v>55.6738</v>
      </c>
      <c r="AB220" s="58">
        <v>96.9</v>
      </c>
      <c r="AC220" s="58">
        <v>18.619999999999997</v>
      </c>
      <c r="AD220" s="58">
        <v>0</v>
      </c>
      <c r="AE220" s="58">
        <v>180</v>
      </c>
      <c r="AF220" s="58">
        <v>0</v>
      </c>
      <c r="AG220" s="69">
        <v>21.233333333333331</v>
      </c>
      <c r="AH220" s="167">
        <v>15.887499999999999</v>
      </c>
      <c r="AI220" s="167">
        <v>0</v>
      </c>
    </row>
    <row r="221" spans="1:35" x14ac:dyDescent="0.15">
      <c r="A221" s="62">
        <v>41854</v>
      </c>
      <c r="B221" s="57">
        <v>4.8666672222215031</v>
      </c>
      <c r="C221" s="57">
        <v>6.4939829495891344</v>
      </c>
      <c r="D221" s="57">
        <v>1.336996489621292</v>
      </c>
      <c r="E221" s="57">
        <v>0</v>
      </c>
      <c r="F221" s="57">
        <v>16.449717575655001</v>
      </c>
      <c r="G221" s="57">
        <v>0</v>
      </c>
      <c r="H221" s="57">
        <v>2.1903645833333334</v>
      </c>
      <c r="I221" s="58">
        <v>53.253199999999993</v>
      </c>
      <c r="J221" s="58">
        <v>71.06</v>
      </c>
      <c r="K221" s="58">
        <v>14.629999999999997</v>
      </c>
      <c r="L221" s="58">
        <v>0</v>
      </c>
      <c r="M221" s="58">
        <v>180</v>
      </c>
      <c r="N221" s="58">
        <v>0</v>
      </c>
      <c r="O221" s="58">
        <v>23.395833333333332</v>
      </c>
      <c r="P221" s="153">
        <v>16</v>
      </c>
      <c r="Q221" s="60">
        <v>0</v>
      </c>
      <c r="S221" s="62">
        <v>41854</v>
      </c>
      <c r="T221" s="57">
        <v>5.0878793686861172</v>
      </c>
      <c r="U221" s="57">
        <v>8.8554312948942755</v>
      </c>
      <c r="V221" s="57">
        <v>1.7016318958816445</v>
      </c>
      <c r="W221" s="57">
        <v>0</v>
      </c>
      <c r="X221" s="57">
        <v>16.449717575655001</v>
      </c>
      <c r="Y221" s="57">
        <v>0</v>
      </c>
      <c r="Z221" s="57">
        <v>2.6054687500000009</v>
      </c>
      <c r="AA221" s="58">
        <v>55.6738</v>
      </c>
      <c r="AB221" s="58">
        <v>96.9</v>
      </c>
      <c r="AC221" s="58">
        <v>18.619999999999997</v>
      </c>
      <c r="AD221" s="58">
        <v>0</v>
      </c>
      <c r="AE221" s="58">
        <v>180</v>
      </c>
      <c r="AF221" s="58">
        <v>0</v>
      </c>
      <c r="AG221" s="69">
        <v>23.395833333333332</v>
      </c>
      <c r="AH221" s="167">
        <v>16</v>
      </c>
      <c r="AI221" s="167">
        <v>0</v>
      </c>
    </row>
    <row r="222" spans="1:35" x14ac:dyDescent="0.15">
      <c r="A222" s="62">
        <v>41855</v>
      </c>
      <c r="B222" s="57">
        <v>4.8510660625432998</v>
      </c>
      <c r="C222" s="57">
        <v>6.4731650756072296</v>
      </c>
      <c r="D222" s="57">
        <v>1.3327104567426649</v>
      </c>
      <c r="E222" s="57">
        <v>0</v>
      </c>
      <c r="F222" s="57">
        <v>16.396984430189999</v>
      </c>
      <c r="G222" s="57">
        <v>0</v>
      </c>
      <c r="H222" s="57">
        <v>2.4586979166666669</v>
      </c>
      <c r="I222" s="58">
        <v>53.253199999999993</v>
      </c>
      <c r="J222" s="58">
        <v>71.06</v>
      </c>
      <c r="K222" s="58">
        <v>14.629999999999997</v>
      </c>
      <c r="L222" s="58">
        <v>0</v>
      </c>
      <c r="M222" s="58">
        <v>180</v>
      </c>
      <c r="N222" s="58">
        <v>0</v>
      </c>
      <c r="O222" s="58">
        <v>20.329166666666662</v>
      </c>
      <c r="P222" s="153">
        <v>19.537500000000001</v>
      </c>
      <c r="Q222" s="60">
        <v>0</v>
      </c>
      <c r="S222" s="62">
        <v>41855</v>
      </c>
      <c r="T222" s="57">
        <v>5.0715690653861776</v>
      </c>
      <c r="U222" s="57">
        <v>8.8270432849189486</v>
      </c>
      <c r="V222" s="57">
        <v>1.6961769449452095</v>
      </c>
      <c r="W222" s="57">
        <v>0</v>
      </c>
      <c r="X222" s="57">
        <v>16.396984430189999</v>
      </c>
      <c r="Y222" s="57">
        <v>0</v>
      </c>
      <c r="Z222" s="57">
        <v>2.9504687500000011</v>
      </c>
      <c r="AA222" s="58">
        <v>55.6738</v>
      </c>
      <c r="AB222" s="58">
        <v>96.9</v>
      </c>
      <c r="AC222" s="58">
        <v>18.619999999999997</v>
      </c>
      <c r="AD222" s="58">
        <v>0</v>
      </c>
      <c r="AE222" s="58">
        <v>180</v>
      </c>
      <c r="AF222" s="58">
        <v>0</v>
      </c>
      <c r="AG222" s="69">
        <v>20.329166666666662</v>
      </c>
      <c r="AH222" s="167">
        <v>19.537500000000001</v>
      </c>
      <c r="AI222" s="167">
        <v>0</v>
      </c>
    </row>
    <row r="223" spans="1:35" x14ac:dyDescent="0.15">
      <c r="A223" s="62">
        <v>41856</v>
      </c>
      <c r="B223" s="57">
        <v>7.6112714168181954</v>
      </c>
      <c r="C223" s="57">
        <v>9.5588965988297598</v>
      </c>
      <c r="D223" s="57">
        <v>1.4760060924663598</v>
      </c>
      <c r="E223" s="57">
        <v>0</v>
      </c>
      <c r="F223" s="57">
        <v>16.646685253380003</v>
      </c>
      <c r="G223" s="57">
        <v>0</v>
      </c>
      <c r="H223" s="57">
        <v>2.3088541666666664</v>
      </c>
      <c r="I223" s="58">
        <v>82.300399999999996</v>
      </c>
      <c r="J223" s="58">
        <v>103.36</v>
      </c>
      <c r="K223" s="58">
        <v>15.959999999999997</v>
      </c>
      <c r="L223" s="58">
        <v>0</v>
      </c>
      <c r="M223" s="58">
        <v>180</v>
      </c>
      <c r="N223" s="58">
        <v>0</v>
      </c>
      <c r="O223" s="58">
        <v>22.041666666666668</v>
      </c>
      <c r="P223" s="153">
        <v>16.1875</v>
      </c>
      <c r="Q223" s="60">
        <v>0</v>
      </c>
      <c r="S223" s="62">
        <v>41856</v>
      </c>
      <c r="T223" s="57">
        <v>7.8351323408422617</v>
      </c>
      <c r="U223" s="57">
        <v>11.948620748537198</v>
      </c>
      <c r="V223" s="57">
        <v>1.84500761558295</v>
      </c>
      <c r="W223" s="57">
        <v>0</v>
      </c>
      <c r="X223" s="57">
        <v>16.646685253380003</v>
      </c>
      <c r="Y223" s="57">
        <v>0</v>
      </c>
      <c r="Z223" s="57">
        <v>2.7578125000000004</v>
      </c>
      <c r="AA223" s="58">
        <v>84.721000000000004</v>
      </c>
      <c r="AB223" s="58">
        <v>129.19999999999999</v>
      </c>
      <c r="AC223" s="58">
        <v>19.95</v>
      </c>
      <c r="AD223" s="58">
        <v>0</v>
      </c>
      <c r="AE223" s="58">
        <v>180</v>
      </c>
      <c r="AF223" s="58">
        <v>0</v>
      </c>
      <c r="AG223" s="69">
        <v>22.041666666666668</v>
      </c>
      <c r="AH223" s="167">
        <v>16.1875</v>
      </c>
      <c r="AI223" s="167">
        <v>0</v>
      </c>
    </row>
    <row r="224" spans="1:35" x14ac:dyDescent="0.15">
      <c r="A224" s="62">
        <v>41857</v>
      </c>
      <c r="B224" s="57">
        <v>3.2794322734872488</v>
      </c>
      <c r="C224" s="57">
        <v>6.6394612152018153</v>
      </c>
      <c r="D224" s="57">
        <v>1.9882878505417199</v>
      </c>
      <c r="E224" s="57">
        <v>0</v>
      </c>
      <c r="F224" s="57">
        <v>0</v>
      </c>
      <c r="G224" s="57">
        <v>0</v>
      </c>
      <c r="H224" s="57">
        <v>0</v>
      </c>
      <c r="I224" s="58">
        <v>35.098699999999994</v>
      </c>
      <c r="J224" s="58">
        <v>71.06</v>
      </c>
      <c r="K224" s="58">
        <v>21.279999999999998</v>
      </c>
      <c r="L224" s="58">
        <v>0</v>
      </c>
      <c r="M224" s="58">
        <v>0</v>
      </c>
      <c r="N224" s="58">
        <v>0</v>
      </c>
      <c r="O224" s="58">
        <v>24.487500000000008</v>
      </c>
      <c r="P224" s="153">
        <v>18.725000000000001</v>
      </c>
      <c r="Q224" s="60">
        <v>0</v>
      </c>
      <c r="S224" s="62">
        <v>41857</v>
      </c>
      <c r="T224" s="57">
        <v>1.8093419439929652</v>
      </c>
      <c r="U224" s="57">
        <v>11.468160280803135</v>
      </c>
      <c r="V224" s="57">
        <v>1.7397518692240048</v>
      </c>
      <c r="W224" s="57">
        <v>0</v>
      </c>
      <c r="X224" s="57">
        <v>0</v>
      </c>
      <c r="Y224" s="57">
        <v>0</v>
      </c>
      <c r="Z224" s="57">
        <v>0</v>
      </c>
      <c r="AA224" s="58">
        <v>19.364799999999999</v>
      </c>
      <c r="AB224" s="58">
        <v>122.74000000000001</v>
      </c>
      <c r="AC224" s="58">
        <v>18.619999999999997</v>
      </c>
      <c r="AD224" s="58">
        <v>0</v>
      </c>
      <c r="AE224" s="58">
        <v>0</v>
      </c>
      <c r="AF224" s="58">
        <v>0</v>
      </c>
      <c r="AG224" s="69">
        <v>24.487500000000008</v>
      </c>
      <c r="AH224" s="167">
        <v>18.725000000000001</v>
      </c>
      <c r="AI224" s="167">
        <v>0</v>
      </c>
    </row>
    <row r="225" spans="1:35" x14ac:dyDescent="0.15">
      <c r="A225" s="62">
        <v>41858</v>
      </c>
      <c r="B225" s="57">
        <v>4.9980746185624252</v>
      </c>
      <c r="C225" s="57">
        <v>6.6693303387410694</v>
      </c>
      <c r="D225" s="57">
        <v>1.3730974226819848</v>
      </c>
      <c r="E225" s="57">
        <v>0</v>
      </c>
      <c r="F225" s="57">
        <v>16.893884899709999</v>
      </c>
      <c r="G225" s="57">
        <v>0</v>
      </c>
      <c r="H225" s="57">
        <v>1.9100000000000001</v>
      </c>
      <c r="I225" s="58">
        <v>53.253199999999993</v>
      </c>
      <c r="J225" s="58">
        <v>71.06</v>
      </c>
      <c r="K225" s="58">
        <v>14.629999999999997</v>
      </c>
      <c r="L225" s="58">
        <v>0</v>
      </c>
      <c r="M225" s="58">
        <v>180</v>
      </c>
      <c r="N225" s="58">
        <v>0</v>
      </c>
      <c r="O225" s="58">
        <v>26.033333333333331</v>
      </c>
      <c r="P225" s="153">
        <v>21.137499999999999</v>
      </c>
      <c r="Q225" s="60">
        <v>0</v>
      </c>
      <c r="S225" s="62">
        <v>41858</v>
      </c>
      <c r="T225" s="57">
        <v>5.225259828497081</v>
      </c>
      <c r="U225" s="57">
        <v>9.0945413710105498</v>
      </c>
      <c r="V225" s="57">
        <v>1.7475785379588897</v>
      </c>
      <c r="W225" s="57">
        <v>0</v>
      </c>
      <c r="X225" s="57">
        <v>16.893884899709999</v>
      </c>
      <c r="Y225" s="57">
        <v>0</v>
      </c>
      <c r="Z225" s="57">
        <v>2.472083333333333</v>
      </c>
      <c r="AA225" s="58">
        <v>55.6738</v>
      </c>
      <c r="AB225" s="58">
        <v>96.9</v>
      </c>
      <c r="AC225" s="58">
        <v>18.619999999999997</v>
      </c>
      <c r="AD225" s="58">
        <v>0</v>
      </c>
      <c r="AE225" s="58">
        <v>180</v>
      </c>
      <c r="AF225" s="58">
        <v>0</v>
      </c>
      <c r="AG225" s="69">
        <v>26.033333333333331</v>
      </c>
      <c r="AH225" s="167">
        <v>21.137499999999999</v>
      </c>
      <c r="AI225" s="167">
        <v>0</v>
      </c>
    </row>
    <row r="226" spans="1:35" x14ac:dyDescent="0.15">
      <c r="A226" s="62">
        <v>41859</v>
      </c>
      <c r="B226" s="57">
        <v>2.7310996334523177</v>
      </c>
      <c r="C226" s="57">
        <v>3.644324471639671</v>
      </c>
      <c r="D226" s="57">
        <v>0.75030209710228501</v>
      </c>
      <c r="E226" s="57">
        <v>0</v>
      </c>
      <c r="F226" s="57">
        <v>16.924107453435003</v>
      </c>
      <c r="G226" s="57">
        <v>0</v>
      </c>
      <c r="H226" s="57">
        <v>1.8621875000000001</v>
      </c>
      <c r="I226" s="58">
        <v>29.0472</v>
      </c>
      <c r="J226" s="58">
        <v>38.760000000000005</v>
      </c>
      <c r="K226" s="58">
        <v>7.9799999999999986</v>
      </c>
      <c r="L226" s="58">
        <v>0</v>
      </c>
      <c r="M226" s="58">
        <v>180</v>
      </c>
      <c r="N226" s="58">
        <v>0</v>
      </c>
      <c r="O226" s="58">
        <v>26.670833333333331</v>
      </c>
      <c r="P226" s="153">
        <v>23.837499999999999</v>
      </c>
      <c r="Q226" s="60">
        <v>0</v>
      </c>
      <c r="S226" s="62">
        <v>41859</v>
      </c>
      <c r="T226" s="57">
        <v>3.5276703598759105</v>
      </c>
      <c r="U226" s="57">
        <v>6.0738741193994494</v>
      </c>
      <c r="V226" s="57">
        <v>0.50020139806818997</v>
      </c>
      <c r="W226" s="57">
        <v>0</v>
      </c>
      <c r="X226" s="57">
        <v>16.924107453435003</v>
      </c>
      <c r="Y226" s="57">
        <v>0</v>
      </c>
      <c r="Z226" s="57">
        <v>2.4163020833333331</v>
      </c>
      <c r="AA226" s="58">
        <v>37.519300000000001</v>
      </c>
      <c r="AB226" s="58">
        <v>64.599999999999994</v>
      </c>
      <c r="AC226" s="58">
        <v>5.3199999999999994</v>
      </c>
      <c r="AD226" s="58">
        <v>0</v>
      </c>
      <c r="AE226" s="58">
        <v>180</v>
      </c>
      <c r="AF226" s="58">
        <v>0</v>
      </c>
      <c r="AG226" s="69">
        <v>26.670833333333331</v>
      </c>
      <c r="AH226" s="167">
        <v>23.837499999999999</v>
      </c>
      <c r="AI226" s="167">
        <v>0</v>
      </c>
    </row>
    <row r="227" spans="1:35" x14ac:dyDescent="0.15">
      <c r="A227" s="62">
        <v>41860</v>
      </c>
      <c r="B227" s="57">
        <v>7.3764033504915254</v>
      </c>
      <c r="C227" s="57">
        <v>9.5446539714271204</v>
      </c>
      <c r="D227" s="57">
        <v>1.7194413404409148</v>
      </c>
      <c r="E227" s="57">
        <v>0</v>
      </c>
      <c r="F227" s="57">
        <v>16.621881916185</v>
      </c>
      <c r="G227" s="57">
        <v>0</v>
      </c>
      <c r="H227" s="57">
        <v>2.0973958333333327</v>
      </c>
      <c r="I227" s="58">
        <v>79.879800000000003</v>
      </c>
      <c r="J227" s="58">
        <v>103.36</v>
      </c>
      <c r="K227" s="58">
        <v>18.619999999999997</v>
      </c>
      <c r="L227" s="58">
        <v>0</v>
      </c>
      <c r="M227" s="58">
        <v>180</v>
      </c>
      <c r="N227" s="58">
        <v>0</v>
      </c>
      <c r="O227" s="58">
        <v>24.458333333333339</v>
      </c>
      <c r="P227" s="153">
        <v>21.025000000000002</v>
      </c>
      <c r="Q227" s="60">
        <v>0</v>
      </c>
      <c r="S227" s="62">
        <v>41860</v>
      </c>
      <c r="T227" s="57">
        <v>7.5999307247488437</v>
      </c>
      <c r="U227" s="57">
        <v>11.9308174642839</v>
      </c>
      <c r="V227" s="57">
        <v>2.087893056249682</v>
      </c>
      <c r="W227" s="57">
        <v>0</v>
      </c>
      <c r="X227" s="57">
        <v>16.621881916185</v>
      </c>
      <c r="Y227" s="57">
        <v>0</v>
      </c>
      <c r="Z227" s="57">
        <v>2.4859374999999999</v>
      </c>
      <c r="AA227" s="58">
        <v>82.300399999999996</v>
      </c>
      <c r="AB227" s="58">
        <v>129.19999999999999</v>
      </c>
      <c r="AC227" s="58">
        <v>22.609999999999996</v>
      </c>
      <c r="AD227" s="58">
        <v>0</v>
      </c>
      <c r="AE227" s="58">
        <v>180</v>
      </c>
      <c r="AF227" s="58">
        <v>0</v>
      </c>
      <c r="AG227" s="69">
        <v>24.458333333333339</v>
      </c>
      <c r="AH227" s="167">
        <v>21.025000000000002</v>
      </c>
      <c r="AI227" s="167">
        <v>0</v>
      </c>
    </row>
    <row r="228" spans="1:35" x14ac:dyDescent="0.15">
      <c r="A228" s="62">
        <v>41861</v>
      </c>
      <c r="B228" s="57">
        <v>2.6097772124118244</v>
      </c>
      <c r="C228" s="57">
        <v>3.4824342708792004</v>
      </c>
      <c r="D228" s="57">
        <v>0.71697176165159993</v>
      </c>
      <c r="E228" s="57">
        <v>0</v>
      </c>
      <c r="F228" s="57">
        <v>16.172295375600001</v>
      </c>
      <c r="G228" s="57">
        <v>0</v>
      </c>
      <c r="H228" s="57">
        <v>2.3252604166666666</v>
      </c>
      <c r="I228" s="58">
        <v>29.0472</v>
      </c>
      <c r="J228" s="58">
        <v>38.760000000000005</v>
      </c>
      <c r="K228" s="58">
        <v>7.9799999999999986</v>
      </c>
      <c r="L228" s="58">
        <v>0</v>
      </c>
      <c r="M228" s="58">
        <v>180</v>
      </c>
      <c r="N228" s="58">
        <v>0</v>
      </c>
      <c r="O228" s="58">
        <v>21.854166666666668</v>
      </c>
      <c r="P228" s="153">
        <v>20.8125</v>
      </c>
      <c r="Q228" s="60">
        <v>0</v>
      </c>
      <c r="S228" s="62">
        <v>41861</v>
      </c>
      <c r="T228" s="57">
        <v>3.3709622326986062</v>
      </c>
      <c r="U228" s="57">
        <v>5.8040571181320004</v>
      </c>
      <c r="V228" s="57">
        <v>0.47798117443439997</v>
      </c>
      <c r="W228" s="57">
        <v>0</v>
      </c>
      <c r="X228" s="57">
        <v>16.172295375600001</v>
      </c>
      <c r="Y228" s="57">
        <v>0</v>
      </c>
      <c r="Z228" s="57">
        <v>2.7789062500000004</v>
      </c>
      <c r="AA228" s="58">
        <v>37.519300000000001</v>
      </c>
      <c r="AB228" s="58">
        <v>64.599999999999994</v>
      </c>
      <c r="AC228" s="58">
        <v>5.3199999999999994</v>
      </c>
      <c r="AD228" s="58">
        <v>0</v>
      </c>
      <c r="AE228" s="58">
        <v>180</v>
      </c>
      <c r="AF228" s="58">
        <v>0</v>
      </c>
      <c r="AG228" s="69">
        <v>21.854166666666668</v>
      </c>
      <c r="AH228" s="167">
        <v>20.8125</v>
      </c>
      <c r="AI228" s="167">
        <v>0</v>
      </c>
    </row>
    <row r="229" spans="1:35" x14ac:dyDescent="0.15">
      <c r="A229" s="62">
        <v>41862</v>
      </c>
      <c r="B229" s="57">
        <v>4.7132455412753709</v>
      </c>
      <c r="C229" s="57">
        <v>6.2892601414192564</v>
      </c>
      <c r="D229" s="57">
        <v>1.2948476761745522</v>
      </c>
      <c r="E229" s="57">
        <v>0</v>
      </c>
      <c r="F229" s="57">
        <v>15.931140240015001</v>
      </c>
      <c r="G229" s="57">
        <v>0</v>
      </c>
      <c r="H229" s="57">
        <v>2.685833333333334</v>
      </c>
      <c r="I229" s="58">
        <v>53.253199999999993</v>
      </c>
      <c r="J229" s="58">
        <v>71.06</v>
      </c>
      <c r="K229" s="58">
        <v>14.629999999999997</v>
      </c>
      <c r="L229" s="58">
        <v>0</v>
      </c>
      <c r="M229" s="58">
        <v>180</v>
      </c>
      <c r="N229" s="58">
        <v>0</v>
      </c>
      <c r="O229" s="58">
        <v>17.733333333333331</v>
      </c>
      <c r="P229" s="153">
        <v>18.287500000000001</v>
      </c>
      <c r="Q229" s="60">
        <v>0</v>
      </c>
      <c r="S229" s="62">
        <v>41862</v>
      </c>
      <c r="T229" s="57">
        <v>4.9274839749697064</v>
      </c>
      <c r="U229" s="57">
        <v>8.5762638292080773</v>
      </c>
      <c r="V229" s="57">
        <v>1.6479879514948848</v>
      </c>
      <c r="W229" s="57">
        <v>0</v>
      </c>
      <c r="X229" s="57">
        <v>15.931140240015001</v>
      </c>
      <c r="Y229" s="57">
        <v>0</v>
      </c>
      <c r="Z229" s="57">
        <v>3.242500000000001</v>
      </c>
      <c r="AA229" s="58">
        <v>55.6738</v>
      </c>
      <c r="AB229" s="58">
        <v>96.9</v>
      </c>
      <c r="AC229" s="58">
        <v>18.619999999999997</v>
      </c>
      <c r="AD229" s="58">
        <v>0</v>
      </c>
      <c r="AE229" s="58">
        <v>180</v>
      </c>
      <c r="AF229" s="58">
        <v>0</v>
      </c>
      <c r="AG229" s="69">
        <v>17.733333333333331</v>
      </c>
      <c r="AH229" s="167">
        <v>18.287500000000001</v>
      </c>
      <c r="AI229" s="167">
        <v>0</v>
      </c>
    </row>
    <row r="230" spans="1:35" x14ac:dyDescent="0.15">
      <c r="A230" s="62">
        <v>41863</v>
      </c>
      <c r="B230" s="57">
        <v>7.3660646882934655</v>
      </c>
      <c r="C230" s="57">
        <v>9.250944663476881</v>
      </c>
      <c r="D230" s="57">
        <v>1.4284546906839299</v>
      </c>
      <c r="E230" s="57">
        <v>0</v>
      </c>
      <c r="F230" s="57">
        <v>16.110391248315</v>
      </c>
      <c r="G230" s="57">
        <v>0</v>
      </c>
      <c r="H230" s="57">
        <v>2.3825000000000003</v>
      </c>
      <c r="I230" s="58">
        <v>82.300399999999996</v>
      </c>
      <c r="J230" s="58">
        <v>103.36</v>
      </c>
      <c r="K230" s="58">
        <v>15.959999999999997</v>
      </c>
      <c r="L230" s="58">
        <v>0</v>
      </c>
      <c r="M230" s="58">
        <v>180</v>
      </c>
      <c r="N230" s="58">
        <v>0</v>
      </c>
      <c r="O230" s="58">
        <v>21.2</v>
      </c>
      <c r="P230" s="153">
        <v>14.612500000000001</v>
      </c>
      <c r="Q230" s="60">
        <v>0</v>
      </c>
      <c r="S230" s="62">
        <v>41863</v>
      </c>
      <c r="T230" s="57">
        <v>7.5827136497138623</v>
      </c>
      <c r="U230" s="57">
        <v>11.563680829346101</v>
      </c>
      <c r="V230" s="57">
        <v>1.7855683633549124</v>
      </c>
      <c r="W230" s="57">
        <v>0</v>
      </c>
      <c r="X230" s="57">
        <v>16.110391248315</v>
      </c>
      <c r="Y230" s="57">
        <v>0</v>
      </c>
      <c r="Z230" s="57">
        <v>2.8525000000000005</v>
      </c>
      <c r="AA230" s="58">
        <v>84.721000000000004</v>
      </c>
      <c r="AB230" s="58">
        <v>129.19999999999999</v>
      </c>
      <c r="AC230" s="58">
        <v>19.95</v>
      </c>
      <c r="AD230" s="58">
        <v>0</v>
      </c>
      <c r="AE230" s="58">
        <v>180</v>
      </c>
      <c r="AF230" s="58">
        <v>0</v>
      </c>
      <c r="AG230" s="69">
        <v>21.2</v>
      </c>
      <c r="AH230" s="167">
        <v>14.612500000000001</v>
      </c>
      <c r="AI230" s="167">
        <v>0</v>
      </c>
    </row>
    <row r="231" spans="1:35" x14ac:dyDescent="0.15">
      <c r="A231" s="62">
        <v>41864</v>
      </c>
      <c r="B231" s="57">
        <v>8.8835267822992012</v>
      </c>
      <c r="C231" s="57">
        <v>12.143121573231284</v>
      </c>
      <c r="D231" s="57">
        <v>2.7381548645521518</v>
      </c>
      <c r="E231" s="57">
        <v>0</v>
      </c>
      <c r="F231" s="57">
        <v>16.112058699554996</v>
      </c>
      <c r="G231" s="57">
        <v>0</v>
      </c>
      <c r="H231" s="57">
        <v>2.2465104166666667</v>
      </c>
      <c r="I231" s="58">
        <v>99.244600000000005</v>
      </c>
      <c r="J231" s="58">
        <v>135.66</v>
      </c>
      <c r="K231" s="58">
        <v>30.589999999999993</v>
      </c>
      <c r="L231" s="58">
        <v>0</v>
      </c>
      <c r="M231" s="58">
        <v>180</v>
      </c>
      <c r="N231" s="58">
        <v>0</v>
      </c>
      <c r="O231" s="58">
        <v>22.754166666666663</v>
      </c>
      <c r="P231" s="153">
        <v>19.987500000000001</v>
      </c>
      <c r="Q231" s="60">
        <v>0</v>
      </c>
      <c r="S231" s="62">
        <v>41864</v>
      </c>
      <c r="T231" s="57">
        <v>9.9668837069698331</v>
      </c>
      <c r="U231" s="57">
        <v>13.877853226550041</v>
      </c>
      <c r="V231" s="57">
        <v>2.7381548645521518</v>
      </c>
      <c r="W231" s="57">
        <v>0</v>
      </c>
      <c r="X231" s="57">
        <v>16.112058699554996</v>
      </c>
      <c r="Y231" s="57">
        <v>0</v>
      </c>
      <c r="Z231" s="57">
        <v>2.677656250000001</v>
      </c>
      <c r="AA231" s="58">
        <v>111.3476</v>
      </c>
      <c r="AB231" s="58">
        <v>155.04000000000002</v>
      </c>
      <c r="AC231" s="58">
        <v>30.589999999999993</v>
      </c>
      <c r="AD231" s="58">
        <v>0</v>
      </c>
      <c r="AE231" s="58">
        <v>180</v>
      </c>
      <c r="AF231" s="58">
        <v>0</v>
      </c>
      <c r="AG231" s="69">
        <v>22.754166666666663</v>
      </c>
      <c r="AH231" s="167">
        <v>19.987500000000001</v>
      </c>
      <c r="AI231" s="167">
        <v>0</v>
      </c>
    </row>
    <row r="232" spans="1:35" x14ac:dyDescent="0.15">
      <c r="A232" s="62">
        <v>41865</v>
      </c>
      <c r="B232" s="57">
        <v>4.7762668266157844</v>
      </c>
      <c r="C232" s="57">
        <v>6.3733544782157265</v>
      </c>
      <c r="D232" s="57">
        <v>1.3121612161032372</v>
      </c>
      <c r="E232" s="57">
        <v>0</v>
      </c>
      <c r="F232" s="57">
        <v>16.144157135925003</v>
      </c>
      <c r="G232" s="57">
        <v>0</v>
      </c>
      <c r="H232" s="57">
        <v>2.3690104166666663</v>
      </c>
      <c r="I232" s="58">
        <v>53.253199999999993</v>
      </c>
      <c r="J232" s="58">
        <v>71.06</v>
      </c>
      <c r="K232" s="58">
        <v>14.629999999999997</v>
      </c>
      <c r="L232" s="58">
        <v>0</v>
      </c>
      <c r="M232" s="58">
        <v>180</v>
      </c>
      <c r="N232" s="58">
        <v>0</v>
      </c>
      <c r="O232" s="58">
        <v>21.354166666666668</v>
      </c>
      <c r="P232" s="153">
        <v>21.487500000000004</v>
      </c>
      <c r="Q232" s="60">
        <v>0</v>
      </c>
      <c r="S232" s="62">
        <v>41865</v>
      </c>
      <c r="T232" s="57">
        <v>4.993369864189229</v>
      </c>
      <c r="U232" s="57">
        <v>8.6909379248396252</v>
      </c>
      <c r="V232" s="57">
        <v>1.6700233659495749</v>
      </c>
      <c r="W232" s="57">
        <v>0</v>
      </c>
      <c r="X232" s="57">
        <v>16.144157135925003</v>
      </c>
      <c r="Y232" s="57">
        <v>0</v>
      </c>
      <c r="Z232" s="57">
        <v>2.8351562500000007</v>
      </c>
      <c r="AA232" s="58">
        <v>55.6738</v>
      </c>
      <c r="AB232" s="58">
        <v>96.9</v>
      </c>
      <c r="AC232" s="58">
        <v>18.619999999999997</v>
      </c>
      <c r="AD232" s="58">
        <v>0</v>
      </c>
      <c r="AE232" s="58">
        <v>180</v>
      </c>
      <c r="AF232" s="58">
        <v>0</v>
      </c>
      <c r="AG232" s="69">
        <v>21.354166666666668</v>
      </c>
      <c r="AH232" s="167">
        <v>21.487500000000004</v>
      </c>
      <c r="AI232" s="167">
        <v>0</v>
      </c>
    </row>
    <row r="233" spans="1:35" x14ac:dyDescent="0.15">
      <c r="A233" s="62">
        <v>41866</v>
      </c>
      <c r="B233" s="57">
        <v>2.596962174314672</v>
      </c>
      <c r="C233" s="57">
        <v>3.4653341415501906</v>
      </c>
      <c r="D233" s="57">
        <v>0.71345114678974497</v>
      </c>
      <c r="E233" s="57">
        <v>0</v>
      </c>
      <c r="F233" s="57">
        <v>16.092883010295001</v>
      </c>
      <c r="G233" s="57">
        <v>0</v>
      </c>
      <c r="H233" s="57">
        <v>2.5163020833333327</v>
      </c>
      <c r="I233" s="58">
        <v>29.0472</v>
      </c>
      <c r="J233" s="58">
        <v>38.760000000000005</v>
      </c>
      <c r="K233" s="58">
        <v>7.9799999999999986</v>
      </c>
      <c r="L233" s="58">
        <v>0</v>
      </c>
      <c r="M233" s="58">
        <v>180</v>
      </c>
      <c r="N233" s="58">
        <v>0</v>
      </c>
      <c r="O233" s="58">
        <v>19.670833333333338</v>
      </c>
      <c r="P233" s="153">
        <v>18.8125</v>
      </c>
      <c r="Q233" s="60">
        <v>0</v>
      </c>
      <c r="S233" s="62">
        <v>41866</v>
      </c>
      <c r="T233" s="57">
        <v>3.3544094751564515</v>
      </c>
      <c r="U233" s="57">
        <v>5.7755569025836495</v>
      </c>
      <c r="V233" s="57">
        <v>0.47563409785982991</v>
      </c>
      <c r="W233" s="57">
        <v>0</v>
      </c>
      <c r="X233" s="57">
        <v>16.092883010295001</v>
      </c>
      <c r="Y233" s="57">
        <v>0</v>
      </c>
      <c r="Z233" s="57">
        <v>3.0245312499999999</v>
      </c>
      <c r="AA233" s="58">
        <v>37.519300000000001</v>
      </c>
      <c r="AB233" s="58">
        <v>64.599999999999994</v>
      </c>
      <c r="AC233" s="58">
        <v>5.3199999999999994</v>
      </c>
      <c r="AD233" s="58">
        <v>0</v>
      </c>
      <c r="AE233" s="58">
        <v>180</v>
      </c>
      <c r="AF233" s="58">
        <v>0</v>
      </c>
      <c r="AG233" s="69">
        <v>19.670833333333338</v>
      </c>
      <c r="AH233" s="167">
        <v>18.8125</v>
      </c>
      <c r="AI233" s="167">
        <v>0</v>
      </c>
    </row>
    <row r="234" spans="1:35" x14ac:dyDescent="0.15">
      <c r="A234" s="62">
        <v>41867</v>
      </c>
      <c r="B234" s="57">
        <v>4.7961845126871667</v>
      </c>
      <c r="C234" s="57">
        <v>6.3999322382795798</v>
      </c>
      <c r="D234" s="57">
        <v>1.3176331078810897</v>
      </c>
      <c r="E234" s="57">
        <v>0</v>
      </c>
      <c r="F234" s="57">
        <v>16.211480479740001</v>
      </c>
      <c r="G234" s="57">
        <v>0</v>
      </c>
      <c r="H234" s="57">
        <v>2.7397916666666666</v>
      </c>
      <c r="I234" s="58">
        <v>53.253199999999993</v>
      </c>
      <c r="J234" s="58">
        <v>71.06</v>
      </c>
      <c r="K234" s="58">
        <v>14.629999999999997</v>
      </c>
      <c r="L234" s="58">
        <v>0</v>
      </c>
      <c r="M234" s="58">
        <v>180</v>
      </c>
      <c r="N234" s="58">
        <v>0</v>
      </c>
      <c r="O234" s="58">
        <v>17.116666666666667</v>
      </c>
      <c r="P234" s="153">
        <v>16.974999999999998</v>
      </c>
      <c r="Q234" s="60">
        <v>0</v>
      </c>
      <c r="S234" s="62">
        <v>41867</v>
      </c>
      <c r="T234" s="57">
        <v>5.0141928996274938</v>
      </c>
      <c r="U234" s="57">
        <v>8.7271803249267013</v>
      </c>
      <c r="V234" s="57">
        <v>1.6769875918486599</v>
      </c>
      <c r="W234" s="57">
        <v>0</v>
      </c>
      <c r="X234" s="57">
        <v>16.211480479740001</v>
      </c>
      <c r="Y234" s="57">
        <v>0</v>
      </c>
      <c r="Z234" s="57">
        <v>3.3118750000000006</v>
      </c>
      <c r="AA234" s="58">
        <v>55.6738</v>
      </c>
      <c r="AB234" s="58">
        <v>96.9</v>
      </c>
      <c r="AC234" s="58">
        <v>18.619999999999997</v>
      </c>
      <c r="AD234" s="58">
        <v>0</v>
      </c>
      <c r="AE234" s="58">
        <v>180</v>
      </c>
      <c r="AF234" s="58">
        <v>0</v>
      </c>
      <c r="AG234" s="69">
        <v>17.116666666666667</v>
      </c>
      <c r="AH234" s="167">
        <v>16.974999999999998</v>
      </c>
      <c r="AI234" s="167">
        <v>0</v>
      </c>
    </row>
    <row r="235" spans="1:35" x14ac:dyDescent="0.15">
      <c r="A235" s="62">
        <v>41868</v>
      </c>
      <c r="B235" s="57">
        <v>4.905269301109076</v>
      </c>
      <c r="C235" s="57">
        <v>6.5454927879791445</v>
      </c>
      <c r="D235" s="57">
        <v>1.3476014563486471</v>
      </c>
      <c r="E235" s="57">
        <v>0</v>
      </c>
      <c r="F235" s="57">
        <v>16.580195635185</v>
      </c>
      <c r="G235" s="57">
        <v>0</v>
      </c>
      <c r="H235" s="57">
        <v>2.8076041666666667</v>
      </c>
      <c r="I235" s="58">
        <v>53.253199999999993</v>
      </c>
      <c r="J235" s="58">
        <v>71.06</v>
      </c>
      <c r="K235" s="58">
        <v>14.629999999999997</v>
      </c>
      <c r="L235" s="58">
        <v>0</v>
      </c>
      <c r="M235" s="58">
        <v>180</v>
      </c>
      <c r="N235" s="58">
        <v>0</v>
      </c>
      <c r="O235" s="58">
        <v>16.341666666666665</v>
      </c>
      <c r="P235" s="153">
        <v>15.4375</v>
      </c>
      <c r="Q235" s="60">
        <v>0</v>
      </c>
      <c r="S235" s="62">
        <v>41868</v>
      </c>
      <c r="T235" s="57">
        <v>5.1282360875231241</v>
      </c>
      <c r="U235" s="57">
        <v>8.9256719836079235</v>
      </c>
      <c r="V235" s="57">
        <v>1.7151291262619144</v>
      </c>
      <c r="W235" s="57">
        <v>0</v>
      </c>
      <c r="X235" s="57">
        <v>16.580195635185</v>
      </c>
      <c r="Y235" s="57">
        <v>0</v>
      </c>
      <c r="Z235" s="57">
        <v>3.3990625000000008</v>
      </c>
      <c r="AA235" s="58">
        <v>55.6738</v>
      </c>
      <c r="AB235" s="58">
        <v>96.9</v>
      </c>
      <c r="AC235" s="58">
        <v>18.619999999999997</v>
      </c>
      <c r="AD235" s="58">
        <v>0</v>
      </c>
      <c r="AE235" s="58">
        <v>180</v>
      </c>
      <c r="AF235" s="58">
        <v>0</v>
      </c>
      <c r="AG235" s="69">
        <v>16.341666666666665</v>
      </c>
      <c r="AH235" s="167">
        <v>15.4375</v>
      </c>
      <c r="AI235" s="167">
        <v>0</v>
      </c>
    </row>
    <row r="236" spans="1:35" x14ac:dyDescent="0.15">
      <c r="A236" s="62">
        <v>41869</v>
      </c>
      <c r="B236" s="57">
        <v>5.0487013066881374</v>
      </c>
      <c r="C236" s="57">
        <v>6.7368855740736544</v>
      </c>
      <c r="D236" s="57">
        <v>1.3870058534857519</v>
      </c>
      <c r="E236" s="57">
        <v>0</v>
      </c>
      <c r="F236" s="57">
        <v>17.065007083214997</v>
      </c>
      <c r="G236" s="57">
        <v>0</v>
      </c>
      <c r="H236" s="57">
        <v>2.8887499999999999</v>
      </c>
      <c r="I236" s="58">
        <v>53.253199999999993</v>
      </c>
      <c r="J236" s="58">
        <v>71.06</v>
      </c>
      <c r="K236" s="58">
        <v>14.629999999999997</v>
      </c>
      <c r="L236" s="58">
        <v>0</v>
      </c>
      <c r="M236" s="58">
        <v>180</v>
      </c>
      <c r="N236" s="58">
        <v>0</v>
      </c>
      <c r="O236" s="58">
        <v>15.65</v>
      </c>
      <c r="P236" s="153">
        <v>14.875</v>
      </c>
      <c r="Q236" s="60">
        <v>0</v>
      </c>
      <c r="S236" s="62">
        <v>41869</v>
      </c>
      <c r="T236" s="57">
        <v>5.2781877297194173</v>
      </c>
      <c r="U236" s="57">
        <v>9.1866621464640748</v>
      </c>
      <c r="V236" s="57">
        <v>1.7652801771636843</v>
      </c>
      <c r="W236" s="57">
        <v>0</v>
      </c>
      <c r="X236" s="57">
        <v>17.065007083214997</v>
      </c>
      <c r="Y236" s="57">
        <v>0</v>
      </c>
      <c r="Z236" s="57">
        <v>3.46</v>
      </c>
      <c r="AA236" s="58">
        <v>55.6738</v>
      </c>
      <c r="AB236" s="58">
        <v>96.9</v>
      </c>
      <c r="AC236" s="58">
        <v>18.619999999999997</v>
      </c>
      <c r="AD236" s="58">
        <v>0</v>
      </c>
      <c r="AE236" s="58">
        <v>180</v>
      </c>
      <c r="AF236" s="58">
        <v>0</v>
      </c>
      <c r="AG236" s="69">
        <v>15.65</v>
      </c>
      <c r="AH236" s="167">
        <v>14.875</v>
      </c>
      <c r="AI236" s="167">
        <v>0</v>
      </c>
    </row>
    <row r="237" spans="1:35" x14ac:dyDescent="0.15">
      <c r="A237" s="62">
        <v>41870</v>
      </c>
      <c r="B237" s="57">
        <v>8.0546067067898406</v>
      </c>
      <c r="C237" s="57">
        <v>10.115675612922878</v>
      </c>
      <c r="D237" s="57">
        <v>1.5619793225836796</v>
      </c>
      <c r="E237" s="57">
        <v>0</v>
      </c>
      <c r="F237" s="57">
        <v>17.616308149439998</v>
      </c>
      <c r="G237" s="57">
        <v>0</v>
      </c>
      <c r="H237" s="57">
        <v>2.8298437499999993</v>
      </c>
      <c r="I237" s="58">
        <v>82.300399999999996</v>
      </c>
      <c r="J237" s="58">
        <v>103.36</v>
      </c>
      <c r="K237" s="58">
        <v>15.959999999999997</v>
      </c>
      <c r="L237" s="58">
        <v>0</v>
      </c>
      <c r="M237" s="58">
        <v>180</v>
      </c>
      <c r="N237" s="58">
        <v>0</v>
      </c>
      <c r="O237" s="58">
        <v>16.087500000000002</v>
      </c>
      <c r="P237" s="153">
        <v>14.9</v>
      </c>
      <c r="Q237" s="60">
        <v>0</v>
      </c>
      <c r="S237" s="62">
        <v>41870</v>
      </c>
      <c r="T237" s="57">
        <v>8.2915069040483669</v>
      </c>
      <c r="U237" s="57">
        <v>12.644594516153596</v>
      </c>
      <c r="V237" s="57">
        <v>1.9524741532295995</v>
      </c>
      <c r="W237" s="57">
        <v>0</v>
      </c>
      <c r="X237" s="57">
        <v>17.616308149439998</v>
      </c>
      <c r="Y237" s="57">
        <v>0</v>
      </c>
      <c r="Z237" s="57">
        <v>3.4276562500000001</v>
      </c>
      <c r="AA237" s="58">
        <v>84.721000000000004</v>
      </c>
      <c r="AB237" s="58">
        <v>129.19999999999999</v>
      </c>
      <c r="AC237" s="58">
        <v>19.95</v>
      </c>
      <c r="AD237" s="58">
        <v>0</v>
      </c>
      <c r="AE237" s="58">
        <v>180</v>
      </c>
      <c r="AF237" s="58">
        <v>0</v>
      </c>
      <c r="AG237" s="69">
        <v>16.087500000000002</v>
      </c>
      <c r="AH237" s="167">
        <v>14.9</v>
      </c>
      <c r="AI237" s="167">
        <v>0</v>
      </c>
    </row>
    <row r="238" spans="1:35" x14ac:dyDescent="0.15">
      <c r="A238" s="62">
        <v>41871</v>
      </c>
      <c r="B238" s="57">
        <v>3.5167038810904923</v>
      </c>
      <c r="C238" s="57">
        <v>7.1198357144364444</v>
      </c>
      <c r="D238" s="57">
        <v>2.1321433155531597</v>
      </c>
      <c r="E238" s="57">
        <v>0</v>
      </c>
      <c r="F238" s="57">
        <v>0</v>
      </c>
      <c r="G238" s="57">
        <v>0</v>
      </c>
      <c r="H238" s="57">
        <v>0</v>
      </c>
      <c r="I238" s="58">
        <v>35.098699999999994</v>
      </c>
      <c r="J238" s="58">
        <v>71.06</v>
      </c>
      <c r="K238" s="58">
        <v>21.279999999999998</v>
      </c>
      <c r="L238" s="58">
        <v>0</v>
      </c>
      <c r="M238" s="58">
        <v>0</v>
      </c>
      <c r="N238" s="58">
        <v>0</v>
      </c>
      <c r="O238" s="58">
        <v>18.962500000000002</v>
      </c>
      <c r="P238" s="153">
        <v>12.000000000000002</v>
      </c>
      <c r="Q238" s="60">
        <v>0</v>
      </c>
      <c r="S238" s="62">
        <v>41871</v>
      </c>
      <c r="T238" s="57">
        <v>1.9402504171533754</v>
      </c>
      <c r="U238" s="57">
        <v>12.297898052208405</v>
      </c>
      <c r="V238" s="57">
        <v>1.8656254011090145</v>
      </c>
      <c r="W238" s="57">
        <v>0</v>
      </c>
      <c r="X238" s="57">
        <v>0</v>
      </c>
      <c r="Y238" s="57">
        <v>0</v>
      </c>
      <c r="Z238" s="57">
        <v>0</v>
      </c>
      <c r="AA238" s="58">
        <v>19.364799999999999</v>
      </c>
      <c r="AB238" s="58">
        <v>122.74000000000001</v>
      </c>
      <c r="AC238" s="58">
        <v>18.619999999999997</v>
      </c>
      <c r="AD238" s="58">
        <v>0</v>
      </c>
      <c r="AE238" s="58">
        <v>0</v>
      </c>
      <c r="AF238" s="58">
        <v>0</v>
      </c>
      <c r="AG238" s="69">
        <v>18.962500000000002</v>
      </c>
      <c r="AH238" s="167">
        <v>12.000000000000002</v>
      </c>
      <c r="AI238" s="167">
        <v>0</v>
      </c>
    </row>
    <row r="239" spans="1:35" x14ac:dyDescent="0.15">
      <c r="A239" s="62">
        <v>41872</v>
      </c>
      <c r="B239" s="57">
        <v>5.3784839231270141</v>
      </c>
      <c r="C239" s="57">
        <v>7.1769408707346356</v>
      </c>
      <c r="D239" s="57">
        <v>1.4776054733865422</v>
      </c>
      <c r="E239" s="57">
        <v>0</v>
      </c>
      <c r="F239" s="57">
        <v>18.179698237155002</v>
      </c>
      <c r="G239" s="57">
        <v>0</v>
      </c>
      <c r="H239" s="57">
        <v>2.2585416666666669</v>
      </c>
      <c r="I239" s="58">
        <v>53.253199999999993</v>
      </c>
      <c r="J239" s="58">
        <v>71.06</v>
      </c>
      <c r="K239" s="58">
        <v>14.629999999999997</v>
      </c>
      <c r="L239" s="58">
        <v>0</v>
      </c>
      <c r="M239" s="58">
        <v>180</v>
      </c>
      <c r="N239" s="58">
        <v>0</v>
      </c>
      <c r="O239" s="58">
        <v>22.616666666666664</v>
      </c>
      <c r="P239" s="153">
        <v>16.175000000000001</v>
      </c>
      <c r="Q239" s="60">
        <v>0</v>
      </c>
      <c r="S239" s="62">
        <v>41872</v>
      </c>
      <c r="T239" s="57">
        <v>5.6229604650873339</v>
      </c>
      <c r="U239" s="57">
        <v>9.7867375510017762</v>
      </c>
      <c r="V239" s="57">
        <v>1.8805887843101448</v>
      </c>
      <c r="W239" s="57">
        <v>0</v>
      </c>
      <c r="X239" s="57">
        <v>18.179698237155002</v>
      </c>
      <c r="Y239" s="57">
        <v>0</v>
      </c>
      <c r="Z239" s="57">
        <v>2.6931250000000007</v>
      </c>
      <c r="AA239" s="58">
        <v>55.6738</v>
      </c>
      <c r="AB239" s="58">
        <v>96.9</v>
      </c>
      <c r="AC239" s="58">
        <v>18.619999999999997</v>
      </c>
      <c r="AD239" s="58">
        <v>0</v>
      </c>
      <c r="AE239" s="58">
        <v>180</v>
      </c>
      <c r="AF239" s="58">
        <v>0</v>
      </c>
      <c r="AG239" s="69">
        <v>22.616666666666664</v>
      </c>
      <c r="AH239" s="167">
        <v>16.175000000000001</v>
      </c>
      <c r="AI239" s="167">
        <v>0</v>
      </c>
    </row>
    <row r="240" spans="1:35" x14ac:dyDescent="0.15">
      <c r="A240" s="62">
        <v>41873</v>
      </c>
      <c r="B240" s="57">
        <v>2.8942979663850799</v>
      </c>
      <c r="C240" s="57">
        <v>3.86209304776659</v>
      </c>
      <c r="D240" s="57">
        <v>0.79513680395194475</v>
      </c>
      <c r="E240" s="57">
        <v>0</v>
      </c>
      <c r="F240" s="57">
        <v>17.935416630494998</v>
      </c>
      <c r="G240" s="57">
        <v>0</v>
      </c>
      <c r="H240" s="57">
        <v>2.1076041666666665</v>
      </c>
      <c r="I240" s="58">
        <v>29.0472</v>
      </c>
      <c r="J240" s="58">
        <v>38.760000000000005</v>
      </c>
      <c r="K240" s="58">
        <v>7.9799999999999986</v>
      </c>
      <c r="L240" s="58">
        <v>0</v>
      </c>
      <c r="M240" s="58">
        <v>180</v>
      </c>
      <c r="N240" s="58">
        <v>0</v>
      </c>
      <c r="O240" s="58">
        <v>24.341666666666669</v>
      </c>
      <c r="P240" s="153">
        <v>19.900000000000002</v>
      </c>
      <c r="Q240" s="60">
        <v>0</v>
      </c>
      <c r="S240" s="62">
        <v>41873</v>
      </c>
      <c r="T240" s="57">
        <v>3.7384682065807273</v>
      </c>
      <c r="U240" s="57">
        <v>6.4368217462776487</v>
      </c>
      <c r="V240" s="57">
        <v>0.53009120263462983</v>
      </c>
      <c r="W240" s="57">
        <v>0</v>
      </c>
      <c r="X240" s="57">
        <v>17.935416630494998</v>
      </c>
      <c r="Y240" s="57">
        <v>0</v>
      </c>
      <c r="Z240" s="57">
        <v>2.4990625000000004</v>
      </c>
      <c r="AA240" s="58">
        <v>37.519300000000001</v>
      </c>
      <c r="AB240" s="58">
        <v>64.599999999999994</v>
      </c>
      <c r="AC240" s="58">
        <v>5.3199999999999994</v>
      </c>
      <c r="AD240" s="58">
        <v>0</v>
      </c>
      <c r="AE240" s="58">
        <v>180</v>
      </c>
      <c r="AF240" s="58">
        <v>0</v>
      </c>
      <c r="AG240" s="69">
        <v>24.341666666666669</v>
      </c>
      <c r="AH240" s="167">
        <v>19.900000000000002</v>
      </c>
      <c r="AI240" s="167">
        <v>0</v>
      </c>
    </row>
    <row r="241" spans="1:35" x14ac:dyDescent="0.15">
      <c r="A241" s="62">
        <v>41874</v>
      </c>
      <c r="B241" s="57">
        <v>7.8895766739777482</v>
      </c>
      <c r="C241" s="57">
        <v>10.208671591845999</v>
      </c>
      <c r="D241" s="57">
        <v>1.8390621617663747</v>
      </c>
      <c r="E241" s="57">
        <v>0</v>
      </c>
      <c r="F241" s="57">
        <v>17.778259351124998</v>
      </c>
      <c r="G241" s="57">
        <v>0</v>
      </c>
      <c r="H241" s="57">
        <v>2.4102083333333333</v>
      </c>
      <c r="I241" s="58">
        <v>79.879800000000003</v>
      </c>
      <c r="J241" s="58">
        <v>103.36</v>
      </c>
      <c r="K241" s="58">
        <v>18.619999999999997</v>
      </c>
      <c r="L241" s="58">
        <v>0</v>
      </c>
      <c r="M241" s="58">
        <v>180</v>
      </c>
      <c r="N241" s="58">
        <v>0</v>
      </c>
      <c r="O241" s="58">
        <v>20.883333333333333</v>
      </c>
      <c r="P241" s="153">
        <v>21.3125</v>
      </c>
      <c r="Q241" s="60">
        <v>0</v>
      </c>
      <c r="S241" s="62">
        <v>41874</v>
      </c>
      <c r="T241" s="57">
        <v>8.1286547550073767</v>
      </c>
      <c r="U241" s="57">
        <v>12.760839489807497</v>
      </c>
      <c r="V241" s="57">
        <v>2.2331469107163118</v>
      </c>
      <c r="W241" s="57">
        <v>0</v>
      </c>
      <c r="X241" s="57">
        <v>17.778259351124998</v>
      </c>
      <c r="Y241" s="57">
        <v>0</v>
      </c>
      <c r="Z241" s="57">
        <v>2.8881250000000005</v>
      </c>
      <c r="AA241" s="58">
        <v>82.300399999999996</v>
      </c>
      <c r="AB241" s="58">
        <v>129.19999999999999</v>
      </c>
      <c r="AC241" s="58">
        <v>22.609999999999996</v>
      </c>
      <c r="AD241" s="58">
        <v>0</v>
      </c>
      <c r="AE241" s="58">
        <v>180</v>
      </c>
      <c r="AF241" s="58">
        <v>0</v>
      </c>
      <c r="AG241" s="69">
        <v>20.883333333333333</v>
      </c>
      <c r="AH241" s="167">
        <v>21.3125</v>
      </c>
      <c r="AI241" s="167">
        <v>0</v>
      </c>
    </row>
    <row r="242" spans="1:35" x14ac:dyDescent="0.15">
      <c r="A242" s="62">
        <v>41875</v>
      </c>
      <c r="B242" s="57">
        <v>2.8840392088532387</v>
      </c>
      <c r="C242" s="57">
        <v>3.8484039678575401</v>
      </c>
      <c r="D242" s="57">
        <v>0.79231846397066974</v>
      </c>
      <c r="E242" s="57">
        <v>0</v>
      </c>
      <c r="F242" s="57">
        <v>17.871845051969999</v>
      </c>
      <c r="G242" s="57">
        <v>0</v>
      </c>
      <c r="H242" s="57">
        <v>2.6267708333333335</v>
      </c>
      <c r="I242" s="58">
        <v>29.0472</v>
      </c>
      <c r="J242" s="58">
        <v>38.760000000000005</v>
      </c>
      <c r="K242" s="58">
        <v>7.9799999999999986</v>
      </c>
      <c r="L242" s="58">
        <v>0</v>
      </c>
      <c r="M242" s="58">
        <v>180</v>
      </c>
      <c r="N242" s="58">
        <v>0</v>
      </c>
      <c r="O242" s="58">
        <v>18.408333333333331</v>
      </c>
      <c r="P242" s="153">
        <v>16.9375</v>
      </c>
      <c r="Q242" s="60">
        <v>0</v>
      </c>
      <c r="S242" s="62">
        <v>41875</v>
      </c>
      <c r="T242" s="57">
        <v>3.7252173114354332</v>
      </c>
      <c r="U242" s="57">
        <v>6.414006613095899</v>
      </c>
      <c r="V242" s="57">
        <v>0.52821230931377994</v>
      </c>
      <c r="W242" s="57">
        <v>0</v>
      </c>
      <c r="X242" s="57">
        <v>17.871845051969999</v>
      </c>
      <c r="Y242" s="57">
        <v>0</v>
      </c>
      <c r="Z242" s="57">
        <v>3.1665625000000008</v>
      </c>
      <c r="AA242" s="58">
        <v>37.519300000000001</v>
      </c>
      <c r="AB242" s="58">
        <v>64.599999999999994</v>
      </c>
      <c r="AC242" s="58">
        <v>5.3199999999999994</v>
      </c>
      <c r="AD242" s="58">
        <v>0</v>
      </c>
      <c r="AE242" s="58">
        <v>180</v>
      </c>
      <c r="AF242" s="58">
        <v>0</v>
      </c>
      <c r="AG242" s="69">
        <v>18.408333333333331</v>
      </c>
      <c r="AH242" s="167">
        <v>16.9375</v>
      </c>
      <c r="AI242" s="167">
        <v>0</v>
      </c>
    </row>
    <row r="243" spans="1:35" x14ac:dyDescent="0.15">
      <c r="A243" s="62">
        <v>41876</v>
      </c>
      <c r="B243" s="57">
        <v>5.3310021328020447</v>
      </c>
      <c r="C243" s="57">
        <v>7.1135821238331847</v>
      </c>
      <c r="D243" s="57">
        <v>1.4645610254950674</v>
      </c>
      <c r="E243" s="57">
        <v>0</v>
      </c>
      <c r="F243" s="57">
        <v>18.019206055304998</v>
      </c>
      <c r="G243" s="57">
        <v>0</v>
      </c>
      <c r="H243" s="57">
        <v>2.7091666666666665</v>
      </c>
      <c r="I243" s="58">
        <v>53.253199999999993</v>
      </c>
      <c r="J243" s="58">
        <v>71.06</v>
      </c>
      <c r="K243" s="58">
        <v>14.629999999999997</v>
      </c>
      <c r="L243" s="58">
        <v>0</v>
      </c>
      <c r="M243" s="58">
        <v>180</v>
      </c>
      <c r="N243" s="58">
        <v>0</v>
      </c>
      <c r="O243" s="58">
        <v>17.466666666666669</v>
      </c>
      <c r="P243" s="153">
        <v>12.799999999999999</v>
      </c>
      <c r="Q243" s="60">
        <v>0</v>
      </c>
      <c r="S243" s="62">
        <v>41876</v>
      </c>
      <c r="T243" s="57">
        <v>5.5733204115657751</v>
      </c>
      <c r="U243" s="57">
        <v>9.7003392597725249</v>
      </c>
      <c r="V243" s="57">
        <v>1.8639867597209945</v>
      </c>
      <c r="W243" s="57">
        <v>0</v>
      </c>
      <c r="X243" s="57">
        <v>18.019206055304998</v>
      </c>
      <c r="Y243" s="57">
        <v>0</v>
      </c>
      <c r="Z243" s="57">
        <v>3.2725000000000004</v>
      </c>
      <c r="AA243" s="58">
        <v>55.6738</v>
      </c>
      <c r="AB243" s="58">
        <v>96.9</v>
      </c>
      <c r="AC243" s="58">
        <v>18.619999999999997</v>
      </c>
      <c r="AD243" s="58">
        <v>0</v>
      </c>
      <c r="AE243" s="58">
        <v>180</v>
      </c>
      <c r="AF243" s="58">
        <v>0</v>
      </c>
      <c r="AG243" s="69">
        <v>17.466666666666669</v>
      </c>
      <c r="AH243" s="167">
        <v>12.799999999999999</v>
      </c>
      <c r="AI243" s="167">
        <v>0</v>
      </c>
    </row>
    <row r="244" spans="1:35" x14ac:dyDescent="0.15">
      <c r="A244" s="62">
        <v>41877</v>
      </c>
      <c r="B244" s="57">
        <v>8.2892351427120694</v>
      </c>
      <c r="C244" s="57">
        <v>10.410342408429599</v>
      </c>
      <c r="D244" s="57">
        <v>1.6074793424780995</v>
      </c>
      <c r="E244" s="57">
        <v>0</v>
      </c>
      <c r="F244" s="57">
        <v>18.129466268549997</v>
      </c>
      <c r="G244" s="57">
        <v>0</v>
      </c>
      <c r="H244" s="57">
        <v>2.6089062500000004</v>
      </c>
      <c r="I244" s="58">
        <v>82.300399999999996</v>
      </c>
      <c r="J244" s="58">
        <v>103.36</v>
      </c>
      <c r="K244" s="58">
        <v>15.959999999999997</v>
      </c>
      <c r="L244" s="58">
        <v>0</v>
      </c>
      <c r="M244" s="58">
        <v>180</v>
      </c>
      <c r="N244" s="58">
        <v>0</v>
      </c>
      <c r="O244" s="58">
        <v>18.612499999999997</v>
      </c>
      <c r="P244" s="153">
        <v>12.649999999999997</v>
      </c>
      <c r="Q244" s="60">
        <v>0</v>
      </c>
      <c r="S244" s="62">
        <v>41877</v>
      </c>
      <c r="T244" s="57">
        <v>8.5330361763212466</v>
      </c>
      <c r="U244" s="57">
        <v>13.012928010536996</v>
      </c>
      <c r="V244" s="57">
        <v>2.0093491780976245</v>
      </c>
      <c r="W244" s="57">
        <v>0</v>
      </c>
      <c r="X244" s="57">
        <v>18.129466268549997</v>
      </c>
      <c r="Y244" s="57">
        <v>0</v>
      </c>
      <c r="Z244" s="57">
        <v>3.1435937500000009</v>
      </c>
      <c r="AA244" s="58">
        <v>84.721000000000004</v>
      </c>
      <c r="AB244" s="58">
        <v>129.19999999999999</v>
      </c>
      <c r="AC244" s="58">
        <v>19.95</v>
      </c>
      <c r="AD244" s="58">
        <v>0</v>
      </c>
      <c r="AE244" s="58">
        <v>180</v>
      </c>
      <c r="AF244" s="58">
        <v>0</v>
      </c>
      <c r="AG244" s="69">
        <v>18.612499999999997</v>
      </c>
      <c r="AH244" s="167">
        <v>12.649999999999997</v>
      </c>
      <c r="AI244" s="167">
        <v>0</v>
      </c>
    </row>
    <row r="245" spans="1:35" x14ac:dyDescent="0.15">
      <c r="A245" s="62">
        <v>41878</v>
      </c>
      <c r="B245" s="57">
        <v>9.9545859156508634</v>
      </c>
      <c r="C245" s="57">
        <v>13.607179890061483</v>
      </c>
      <c r="D245" s="57">
        <v>3.0682856614844516</v>
      </c>
      <c r="E245" s="57">
        <v>0</v>
      </c>
      <c r="F245" s="57">
        <v>18.054639394154997</v>
      </c>
      <c r="G245" s="57">
        <v>0</v>
      </c>
      <c r="H245" s="57">
        <v>2.51265625</v>
      </c>
      <c r="I245" s="58">
        <v>99.244600000000005</v>
      </c>
      <c r="J245" s="58">
        <v>135.66</v>
      </c>
      <c r="K245" s="58">
        <v>30.589999999999993</v>
      </c>
      <c r="L245" s="58">
        <v>0</v>
      </c>
      <c r="M245" s="58">
        <v>180</v>
      </c>
      <c r="N245" s="58">
        <v>0</v>
      </c>
      <c r="O245" s="58">
        <v>19.712500000000002</v>
      </c>
      <c r="P245" s="153">
        <v>14.962500000000002</v>
      </c>
      <c r="Q245" s="60">
        <v>0</v>
      </c>
      <c r="S245" s="62">
        <v>41878</v>
      </c>
      <c r="T245" s="57">
        <v>11.168559807803407</v>
      </c>
      <c r="U245" s="57">
        <v>15.55106273149884</v>
      </c>
      <c r="V245" s="57">
        <v>3.0682856614844516</v>
      </c>
      <c r="W245" s="57">
        <v>0</v>
      </c>
      <c r="X245" s="57">
        <v>18.054639394154997</v>
      </c>
      <c r="Y245" s="57">
        <v>0</v>
      </c>
      <c r="Z245" s="57">
        <v>3.0198437500000002</v>
      </c>
      <c r="AA245" s="58">
        <v>111.3476</v>
      </c>
      <c r="AB245" s="58">
        <v>155.04000000000002</v>
      </c>
      <c r="AC245" s="58">
        <v>30.589999999999993</v>
      </c>
      <c r="AD245" s="58">
        <v>0</v>
      </c>
      <c r="AE245" s="58">
        <v>180</v>
      </c>
      <c r="AF245" s="58">
        <v>0</v>
      </c>
      <c r="AG245" s="69">
        <v>19.712500000000002</v>
      </c>
      <c r="AH245" s="167">
        <v>14.962500000000002</v>
      </c>
      <c r="AI245" s="167">
        <v>0</v>
      </c>
    </row>
    <row r="246" spans="1:35" x14ac:dyDescent="0.15">
      <c r="A246" s="62">
        <v>41879</v>
      </c>
      <c r="B246" s="57">
        <v>5.2915984132985958</v>
      </c>
      <c r="C246" s="57">
        <v>7.0610025923136703</v>
      </c>
      <c r="D246" s="57">
        <v>1.4537358278292845</v>
      </c>
      <c r="E246" s="57">
        <v>0</v>
      </c>
      <c r="F246" s="57">
        <v>17.886018387509999</v>
      </c>
      <c r="G246" s="57">
        <v>0</v>
      </c>
      <c r="H246" s="57">
        <v>2.5381770833333341</v>
      </c>
      <c r="I246" s="58">
        <v>53.253199999999993</v>
      </c>
      <c r="J246" s="58">
        <v>71.06</v>
      </c>
      <c r="K246" s="58">
        <v>14.629999999999997</v>
      </c>
      <c r="L246" s="58">
        <v>0</v>
      </c>
      <c r="M246" s="58">
        <v>180</v>
      </c>
      <c r="N246" s="58">
        <v>0</v>
      </c>
      <c r="O246" s="58">
        <v>19.420833333333331</v>
      </c>
      <c r="P246" s="153">
        <v>17.95</v>
      </c>
      <c r="Q246" s="60">
        <v>0</v>
      </c>
      <c r="S246" s="62">
        <v>41879</v>
      </c>
      <c r="T246" s="57">
        <v>5.5321256139030792</v>
      </c>
      <c r="U246" s="57">
        <v>9.6286398986095509</v>
      </c>
      <c r="V246" s="57">
        <v>1.8502092354190895</v>
      </c>
      <c r="W246" s="57">
        <v>0</v>
      </c>
      <c r="X246" s="57">
        <v>17.886018387509999</v>
      </c>
      <c r="Y246" s="57">
        <v>0</v>
      </c>
      <c r="Z246" s="57">
        <v>3.052656250000001</v>
      </c>
      <c r="AA246" s="58">
        <v>55.6738</v>
      </c>
      <c r="AB246" s="58">
        <v>96.9</v>
      </c>
      <c r="AC246" s="58">
        <v>18.619999999999997</v>
      </c>
      <c r="AD246" s="58">
        <v>0</v>
      </c>
      <c r="AE246" s="58">
        <v>180</v>
      </c>
      <c r="AF246" s="58">
        <v>0</v>
      </c>
      <c r="AG246" s="69">
        <v>19.420833333333331</v>
      </c>
      <c r="AH246" s="167">
        <v>17.95</v>
      </c>
      <c r="AI246" s="167">
        <v>0</v>
      </c>
    </row>
    <row r="247" spans="1:35" x14ac:dyDescent="0.15">
      <c r="A247" s="62">
        <v>41880</v>
      </c>
      <c r="B247" s="57">
        <v>2.8558864873642191</v>
      </c>
      <c r="C247" s="57">
        <v>3.8108375420087706</v>
      </c>
      <c r="D247" s="57">
        <v>0.784584199825335</v>
      </c>
      <c r="E247" s="57">
        <v>0</v>
      </c>
      <c r="F247" s="57">
        <v>17.697387965985001</v>
      </c>
      <c r="G247" s="57">
        <v>0</v>
      </c>
      <c r="H247" s="57">
        <v>2.348229166666667</v>
      </c>
      <c r="I247" s="58">
        <v>29.0472</v>
      </c>
      <c r="J247" s="58">
        <v>38.760000000000005</v>
      </c>
      <c r="K247" s="58">
        <v>7.9799999999999986</v>
      </c>
      <c r="L247" s="58">
        <v>0</v>
      </c>
      <c r="M247" s="58">
        <v>180</v>
      </c>
      <c r="N247" s="58">
        <v>0</v>
      </c>
      <c r="O247" s="58">
        <v>21.591666666666665</v>
      </c>
      <c r="P247" s="153">
        <v>19.887500000000003</v>
      </c>
      <c r="Q247" s="60">
        <v>0</v>
      </c>
      <c r="S247" s="62">
        <v>41880</v>
      </c>
      <c r="T247" s="57">
        <v>3.6888533795121168</v>
      </c>
      <c r="U247" s="57">
        <v>6.3513959033479495</v>
      </c>
      <c r="V247" s="57">
        <v>0.52305613321689004</v>
      </c>
      <c r="W247" s="57">
        <v>0</v>
      </c>
      <c r="X247" s="57">
        <v>17.697387965985001</v>
      </c>
      <c r="Y247" s="57">
        <v>0</v>
      </c>
      <c r="Z247" s="57">
        <v>2.8084375000000006</v>
      </c>
      <c r="AA247" s="58">
        <v>37.519300000000001</v>
      </c>
      <c r="AB247" s="58">
        <v>64.599999999999994</v>
      </c>
      <c r="AC247" s="58">
        <v>5.3199999999999994</v>
      </c>
      <c r="AD247" s="58">
        <v>0</v>
      </c>
      <c r="AE247" s="58">
        <v>180</v>
      </c>
      <c r="AF247" s="58">
        <v>0</v>
      </c>
      <c r="AG247" s="69">
        <v>21.591666666666665</v>
      </c>
      <c r="AH247" s="167">
        <v>19.887500000000003</v>
      </c>
      <c r="AI247" s="167">
        <v>0</v>
      </c>
    </row>
    <row r="248" spans="1:35" x14ac:dyDescent="0.15">
      <c r="A248" s="62">
        <v>41881</v>
      </c>
      <c r="B248" s="57">
        <v>5.1543328739955045</v>
      </c>
      <c r="C248" s="57">
        <v>6.8778382149076602</v>
      </c>
      <c r="D248" s="57">
        <v>1.4160255148339296</v>
      </c>
      <c r="E248" s="57">
        <v>0</v>
      </c>
      <c r="F248" s="57">
        <v>17.42205007998</v>
      </c>
      <c r="G248" s="57">
        <v>0</v>
      </c>
      <c r="H248" s="57">
        <v>2.5210416666666671</v>
      </c>
      <c r="I248" s="58">
        <v>53.253199999999993</v>
      </c>
      <c r="J248" s="58">
        <v>71.06</v>
      </c>
      <c r="K248" s="58">
        <v>14.629999999999997</v>
      </c>
      <c r="L248" s="58">
        <v>0</v>
      </c>
      <c r="M248" s="58">
        <v>180</v>
      </c>
      <c r="N248" s="58">
        <v>0</v>
      </c>
      <c r="O248" s="58">
        <v>19.616666666666664</v>
      </c>
      <c r="P248" s="153">
        <v>15.087499999999999</v>
      </c>
      <c r="Q248" s="60">
        <v>0</v>
      </c>
      <c r="S248" s="62">
        <v>41881</v>
      </c>
      <c r="T248" s="57">
        <v>5.3886207319043917</v>
      </c>
      <c r="U248" s="57">
        <v>9.3788702930558987</v>
      </c>
      <c r="V248" s="57">
        <v>1.8022142916068196</v>
      </c>
      <c r="W248" s="57">
        <v>0</v>
      </c>
      <c r="X248" s="57">
        <v>17.42205007998</v>
      </c>
      <c r="Y248" s="57">
        <v>0</v>
      </c>
      <c r="Z248" s="57">
        <v>3.0306250000000015</v>
      </c>
      <c r="AA248" s="58">
        <v>55.6738</v>
      </c>
      <c r="AB248" s="58">
        <v>96.9</v>
      </c>
      <c r="AC248" s="58">
        <v>18.619999999999997</v>
      </c>
      <c r="AD248" s="58">
        <v>0</v>
      </c>
      <c r="AE248" s="58">
        <v>180</v>
      </c>
      <c r="AF248" s="58">
        <v>0</v>
      </c>
      <c r="AG248" s="69">
        <v>19.616666666666664</v>
      </c>
      <c r="AH248" s="167">
        <v>15.087499999999999</v>
      </c>
      <c r="AI248" s="167">
        <v>0</v>
      </c>
    </row>
    <row r="249" spans="1:35" x14ac:dyDescent="0.15">
      <c r="A249" s="62">
        <v>41882</v>
      </c>
      <c r="B249" s="57">
        <v>5.1446515219422322</v>
      </c>
      <c r="C249" s="57">
        <v>6.8649196132667152</v>
      </c>
      <c r="D249" s="57">
        <v>1.4133658027313822</v>
      </c>
      <c r="E249" s="57">
        <v>0</v>
      </c>
      <c r="F249" s="57">
        <v>17.389326349394999</v>
      </c>
      <c r="G249" s="57">
        <v>0</v>
      </c>
      <c r="H249" s="57">
        <v>2.530885416666667</v>
      </c>
      <c r="I249" s="58">
        <v>53.253199999999993</v>
      </c>
      <c r="J249" s="58">
        <v>71.06</v>
      </c>
      <c r="K249" s="58">
        <v>14.629999999999997</v>
      </c>
      <c r="L249" s="58">
        <v>0</v>
      </c>
      <c r="M249" s="58">
        <v>180</v>
      </c>
      <c r="N249" s="58">
        <v>0</v>
      </c>
      <c r="O249" s="58">
        <v>19.504166666666663</v>
      </c>
      <c r="P249" s="153">
        <v>17.899999999999999</v>
      </c>
      <c r="Q249" s="60">
        <v>0</v>
      </c>
      <c r="S249" s="62">
        <v>41882</v>
      </c>
      <c r="T249" s="57">
        <v>5.3784993183941525</v>
      </c>
      <c r="U249" s="57">
        <v>9.3612540180909765</v>
      </c>
      <c r="V249" s="57">
        <v>1.7988292034763049</v>
      </c>
      <c r="W249" s="57">
        <v>0</v>
      </c>
      <c r="X249" s="57">
        <v>17.389326349394999</v>
      </c>
      <c r="Y249" s="57">
        <v>0</v>
      </c>
      <c r="Z249" s="57">
        <v>3.0432812500000006</v>
      </c>
      <c r="AA249" s="58">
        <v>55.6738</v>
      </c>
      <c r="AB249" s="58">
        <v>96.9</v>
      </c>
      <c r="AC249" s="58">
        <v>18.619999999999997</v>
      </c>
      <c r="AD249" s="58">
        <v>0</v>
      </c>
      <c r="AE249" s="58">
        <v>180</v>
      </c>
      <c r="AF249" s="58">
        <v>0</v>
      </c>
      <c r="AG249" s="69">
        <v>19.504166666666663</v>
      </c>
      <c r="AH249" s="167">
        <v>17.899999999999999</v>
      </c>
      <c r="AI249" s="167">
        <v>0</v>
      </c>
    </row>
    <row r="250" spans="1:35" x14ac:dyDescent="0.15">
      <c r="A250" s="62">
        <v>41883</v>
      </c>
      <c r="B250" s="57">
        <v>5.1907150250237262</v>
      </c>
      <c r="C250" s="57">
        <v>6.9263858261698097</v>
      </c>
      <c r="D250" s="57">
        <v>1.4260206112702545</v>
      </c>
      <c r="E250" s="57">
        <v>0</v>
      </c>
      <c r="F250" s="57">
        <v>17.545024608929996</v>
      </c>
      <c r="G250" s="57">
        <v>0</v>
      </c>
      <c r="H250" s="57">
        <v>2.9803125000000001</v>
      </c>
      <c r="I250" s="58">
        <v>53.253199999999993</v>
      </c>
      <c r="J250" s="58">
        <v>71.06</v>
      </c>
      <c r="K250" s="58">
        <v>14.629999999999997</v>
      </c>
      <c r="L250" s="58">
        <v>0</v>
      </c>
      <c r="M250" s="58">
        <v>180</v>
      </c>
      <c r="N250" s="58">
        <v>0</v>
      </c>
      <c r="O250" s="58">
        <v>14.429166666666665</v>
      </c>
      <c r="P250" s="153">
        <v>14.9125</v>
      </c>
      <c r="Q250" s="60">
        <v>0</v>
      </c>
      <c r="S250" s="62">
        <v>41883</v>
      </c>
      <c r="T250" s="57">
        <v>5.4266566170702601</v>
      </c>
      <c r="U250" s="57">
        <v>9.4450715811406489</v>
      </c>
      <c r="V250" s="57">
        <v>1.8149353234348695</v>
      </c>
      <c r="W250" s="57">
        <v>0</v>
      </c>
      <c r="X250" s="57">
        <v>17.545024608929996</v>
      </c>
      <c r="Y250" s="57">
        <v>0</v>
      </c>
      <c r="Z250" s="57">
        <v>3.5820833333333328</v>
      </c>
      <c r="AA250" s="58">
        <v>55.6738</v>
      </c>
      <c r="AB250" s="58">
        <v>96.9</v>
      </c>
      <c r="AC250" s="58">
        <v>18.619999999999997</v>
      </c>
      <c r="AD250" s="58">
        <v>0</v>
      </c>
      <c r="AE250" s="58">
        <v>180</v>
      </c>
      <c r="AF250" s="58">
        <v>0</v>
      </c>
      <c r="AG250" s="69">
        <v>14.429166666666665</v>
      </c>
      <c r="AH250" s="167">
        <v>14.9125</v>
      </c>
      <c r="AI250" s="167">
        <v>0</v>
      </c>
    </row>
    <row r="251" spans="1:35" x14ac:dyDescent="0.15">
      <c r="A251" s="62">
        <v>41884</v>
      </c>
      <c r="B251" s="57">
        <v>8.2487326710358104</v>
      </c>
      <c r="C251" s="57">
        <v>10.3594758819916</v>
      </c>
      <c r="D251" s="57">
        <v>1.5996249523663497</v>
      </c>
      <c r="E251" s="57">
        <v>0</v>
      </c>
      <c r="F251" s="57">
        <v>18.040882921425002</v>
      </c>
      <c r="G251" s="57">
        <v>0</v>
      </c>
      <c r="H251" s="57">
        <v>3.0500000000000007</v>
      </c>
      <c r="I251" s="58">
        <v>82.300399999999996</v>
      </c>
      <c r="J251" s="58">
        <v>103.36</v>
      </c>
      <c r="K251" s="58">
        <v>15.959999999999997</v>
      </c>
      <c r="L251" s="58">
        <v>0</v>
      </c>
      <c r="M251" s="58">
        <v>180</v>
      </c>
      <c r="N251" s="58">
        <v>0</v>
      </c>
      <c r="O251" s="58">
        <v>13.499999999999998</v>
      </c>
      <c r="P251" s="153">
        <v>12.524999999999999</v>
      </c>
      <c r="Q251" s="60">
        <v>0</v>
      </c>
      <c r="S251" s="62">
        <v>41884</v>
      </c>
      <c r="T251" s="57">
        <v>8.4913424554780423</v>
      </c>
      <c r="U251" s="57">
        <v>12.949344852489498</v>
      </c>
      <c r="V251" s="57">
        <v>1.9995311904579374</v>
      </c>
      <c r="W251" s="57">
        <v>0</v>
      </c>
      <c r="X251" s="57">
        <v>18.040882921425002</v>
      </c>
      <c r="Y251" s="57">
        <v>0</v>
      </c>
      <c r="Z251" s="57">
        <v>3.6749999999999994</v>
      </c>
      <c r="AA251" s="58">
        <v>84.721000000000004</v>
      </c>
      <c r="AB251" s="58">
        <v>129.19999999999999</v>
      </c>
      <c r="AC251" s="58">
        <v>19.95</v>
      </c>
      <c r="AD251" s="58">
        <v>0</v>
      </c>
      <c r="AE251" s="58">
        <v>180</v>
      </c>
      <c r="AF251" s="58">
        <v>0</v>
      </c>
      <c r="AG251" s="69">
        <v>13.499999999999998</v>
      </c>
      <c r="AH251" s="167">
        <v>12.524999999999999</v>
      </c>
      <c r="AI251" s="167">
        <v>0</v>
      </c>
    </row>
    <row r="252" spans="1:35" x14ac:dyDescent="0.15">
      <c r="A252" s="62">
        <v>41885</v>
      </c>
      <c r="B252" s="57">
        <v>3.5898605946372273</v>
      </c>
      <c r="C252" s="57">
        <v>7.2679470708294449</v>
      </c>
      <c r="D252" s="57">
        <v>2.1764975185371602</v>
      </c>
      <c r="E252" s="57">
        <v>0</v>
      </c>
      <c r="F252" s="57">
        <v>0</v>
      </c>
      <c r="G252" s="57">
        <v>0</v>
      </c>
      <c r="H252" s="57">
        <v>0</v>
      </c>
      <c r="I252" s="58">
        <v>35.098699999999994</v>
      </c>
      <c r="J252" s="58">
        <v>71.06</v>
      </c>
      <c r="K252" s="58">
        <v>21.279999999999998</v>
      </c>
      <c r="L252" s="58">
        <v>0</v>
      </c>
      <c r="M252" s="58">
        <v>0</v>
      </c>
      <c r="N252" s="58">
        <v>0</v>
      </c>
      <c r="O252" s="58">
        <v>13.637499999999998</v>
      </c>
      <c r="P252" s="153">
        <v>12.725000000000001</v>
      </c>
      <c r="Q252" s="60">
        <v>0</v>
      </c>
      <c r="S252" s="62">
        <v>41885</v>
      </c>
      <c r="T252" s="57">
        <v>1.9806127418688155</v>
      </c>
      <c r="U252" s="57">
        <v>12.553726758705405</v>
      </c>
      <c r="V252" s="57">
        <v>1.9044353287200146</v>
      </c>
      <c r="W252" s="57">
        <v>0</v>
      </c>
      <c r="X252" s="57">
        <v>0</v>
      </c>
      <c r="Y252" s="57">
        <v>0</v>
      </c>
      <c r="Z252" s="57">
        <v>0</v>
      </c>
      <c r="AA252" s="58">
        <v>19.364799999999999</v>
      </c>
      <c r="AB252" s="58">
        <v>122.74000000000001</v>
      </c>
      <c r="AC252" s="58">
        <v>18.619999999999997</v>
      </c>
      <c r="AD252" s="58">
        <v>0</v>
      </c>
      <c r="AE252" s="58">
        <v>0</v>
      </c>
      <c r="AF252" s="58">
        <v>0</v>
      </c>
      <c r="AG252" s="69">
        <v>13.637499999999998</v>
      </c>
      <c r="AH252" s="167">
        <v>12.725000000000001</v>
      </c>
      <c r="AI252" s="167">
        <v>0</v>
      </c>
    </row>
    <row r="253" spans="1:35" x14ac:dyDescent="0.15">
      <c r="A253" s="62">
        <v>41886</v>
      </c>
      <c r="B253" s="57">
        <v>5.5172910789990981</v>
      </c>
      <c r="C253" s="57">
        <v>7.3621623503127704</v>
      </c>
      <c r="D253" s="57">
        <v>1.5157393074173346</v>
      </c>
      <c r="E253" s="57">
        <v>0</v>
      </c>
      <c r="F253" s="57">
        <v>18.648877329809999</v>
      </c>
      <c r="G253" s="57">
        <v>0</v>
      </c>
      <c r="H253" s="57">
        <v>2.9615625000000003</v>
      </c>
      <c r="I253" s="58">
        <v>53.253199999999993</v>
      </c>
      <c r="J253" s="58">
        <v>71.06</v>
      </c>
      <c r="K253" s="58">
        <v>14.629999999999997</v>
      </c>
      <c r="L253" s="58">
        <v>0</v>
      </c>
      <c r="M253" s="58">
        <v>180</v>
      </c>
      <c r="N253" s="58">
        <v>0</v>
      </c>
      <c r="O253" s="58">
        <v>14.679166666666665</v>
      </c>
      <c r="P253" s="153">
        <v>12.337499999999999</v>
      </c>
      <c r="Q253" s="60">
        <v>0</v>
      </c>
      <c r="S253" s="62">
        <v>41886</v>
      </c>
      <c r="T253" s="57">
        <v>5.7680770371354209</v>
      </c>
      <c r="U253" s="57">
        <v>10.03931229588105</v>
      </c>
      <c r="V253" s="57">
        <v>1.9291227548947896</v>
      </c>
      <c r="W253" s="57">
        <v>0</v>
      </c>
      <c r="X253" s="57">
        <v>18.648877329809999</v>
      </c>
      <c r="Y253" s="57">
        <v>0</v>
      </c>
      <c r="Z253" s="57">
        <v>3.5570833333333329</v>
      </c>
      <c r="AA253" s="58">
        <v>55.6738</v>
      </c>
      <c r="AB253" s="58">
        <v>96.9</v>
      </c>
      <c r="AC253" s="58">
        <v>18.619999999999997</v>
      </c>
      <c r="AD253" s="58">
        <v>0</v>
      </c>
      <c r="AE253" s="58">
        <v>180</v>
      </c>
      <c r="AF253" s="58">
        <v>0</v>
      </c>
      <c r="AG253" s="69">
        <v>14.679166666666665</v>
      </c>
      <c r="AH253" s="167">
        <v>12.337499999999999</v>
      </c>
      <c r="AI253" s="167">
        <v>0</v>
      </c>
    </row>
    <row r="254" spans="1:35" x14ac:dyDescent="0.15">
      <c r="A254" s="62">
        <v>41887</v>
      </c>
      <c r="B254" s="57">
        <v>3.03193349366473</v>
      </c>
      <c r="C254" s="57">
        <v>4.0457511296939108</v>
      </c>
      <c r="D254" s="57">
        <v>0.83294876199580481</v>
      </c>
      <c r="E254" s="57">
        <v>0</v>
      </c>
      <c r="F254" s="57">
        <v>18.788317939755</v>
      </c>
      <c r="G254" s="57">
        <v>0</v>
      </c>
      <c r="H254" s="57">
        <v>2.9790625000000004</v>
      </c>
      <c r="I254" s="58">
        <v>29.0472</v>
      </c>
      <c r="J254" s="58">
        <v>38.760000000000005</v>
      </c>
      <c r="K254" s="58">
        <v>7.9799999999999986</v>
      </c>
      <c r="L254" s="58">
        <v>0</v>
      </c>
      <c r="M254" s="58">
        <v>180</v>
      </c>
      <c r="N254" s="58">
        <v>0</v>
      </c>
      <c r="O254" s="58">
        <v>14.445833333333333</v>
      </c>
      <c r="P254" s="153">
        <v>8.7624999999999993</v>
      </c>
      <c r="Q254" s="60">
        <v>0</v>
      </c>
      <c r="S254" s="62">
        <v>41887</v>
      </c>
      <c r="T254" s="57">
        <v>3.9162474293169431</v>
      </c>
      <c r="U254" s="57">
        <v>6.7429185494898496</v>
      </c>
      <c r="V254" s="57">
        <v>0.55529917466387002</v>
      </c>
      <c r="W254" s="57">
        <v>0</v>
      </c>
      <c r="X254" s="57">
        <v>18.788317939755</v>
      </c>
      <c r="Y254" s="57">
        <v>0</v>
      </c>
      <c r="Z254" s="57">
        <v>3.5804166666666659</v>
      </c>
      <c r="AA254" s="58">
        <v>37.519300000000001</v>
      </c>
      <c r="AB254" s="58">
        <v>64.599999999999994</v>
      </c>
      <c r="AC254" s="58">
        <v>5.3199999999999994</v>
      </c>
      <c r="AD254" s="58">
        <v>0</v>
      </c>
      <c r="AE254" s="58">
        <v>180</v>
      </c>
      <c r="AF254" s="58">
        <v>0</v>
      </c>
      <c r="AG254" s="69">
        <v>14.445833333333333</v>
      </c>
      <c r="AH254" s="167">
        <v>8.7624999999999993</v>
      </c>
      <c r="AI254" s="167">
        <v>0</v>
      </c>
    </row>
    <row r="255" spans="1:35" x14ac:dyDescent="0.15">
      <c r="A255" s="62">
        <v>41888</v>
      </c>
      <c r="B255" s="57">
        <v>8.430314101717558</v>
      </c>
      <c r="C255" s="57">
        <v>10.908355623743761</v>
      </c>
      <c r="D255" s="57">
        <v>1.9651081822185448</v>
      </c>
      <c r="E255" s="57">
        <v>0</v>
      </c>
      <c r="F255" s="57">
        <v>18.996749344755003</v>
      </c>
      <c r="G255" s="57">
        <v>0</v>
      </c>
      <c r="H255" s="57">
        <v>2.8356770833333336</v>
      </c>
      <c r="I255" s="58">
        <v>79.879800000000003</v>
      </c>
      <c r="J255" s="58">
        <v>103.36</v>
      </c>
      <c r="K255" s="58">
        <v>18.619999999999997</v>
      </c>
      <c r="L255" s="58">
        <v>0</v>
      </c>
      <c r="M255" s="58">
        <v>180</v>
      </c>
      <c r="N255" s="58">
        <v>0</v>
      </c>
      <c r="O255" s="58">
        <v>16.020833333333336</v>
      </c>
      <c r="P255" s="153">
        <v>10.3375</v>
      </c>
      <c r="Q255" s="60">
        <v>0</v>
      </c>
      <c r="S255" s="62">
        <v>41888</v>
      </c>
      <c r="T255" s="57">
        <v>8.6857781654059689</v>
      </c>
      <c r="U255" s="57">
        <v>13.635444529679699</v>
      </c>
      <c r="V255" s="57">
        <v>2.3862027926939469</v>
      </c>
      <c r="W255" s="57">
        <v>0</v>
      </c>
      <c r="X255" s="57">
        <v>18.996749344755003</v>
      </c>
      <c r="Y255" s="57">
        <v>0</v>
      </c>
      <c r="Z255" s="57">
        <v>3.4351562499999999</v>
      </c>
      <c r="AA255" s="58">
        <v>82.300399999999996</v>
      </c>
      <c r="AB255" s="58">
        <v>129.19999999999999</v>
      </c>
      <c r="AC255" s="58">
        <v>22.609999999999996</v>
      </c>
      <c r="AD255" s="58">
        <v>0</v>
      </c>
      <c r="AE255" s="58">
        <v>180</v>
      </c>
      <c r="AF255" s="58">
        <v>0</v>
      </c>
      <c r="AG255" s="69">
        <v>16.020833333333336</v>
      </c>
      <c r="AH255" s="167">
        <v>10.3375</v>
      </c>
      <c r="AI255" s="167">
        <v>0</v>
      </c>
    </row>
    <row r="256" spans="1:35" x14ac:dyDescent="0.15">
      <c r="A256" s="62">
        <v>41889</v>
      </c>
      <c r="B256" s="57">
        <v>3.0953696140091633</v>
      </c>
      <c r="C256" s="57">
        <v>4.1303990139839701</v>
      </c>
      <c r="D256" s="57">
        <v>0.85037626758493479</v>
      </c>
      <c r="E256" s="57">
        <v>0</v>
      </c>
      <c r="F256" s="57">
        <v>19.181419569585</v>
      </c>
      <c r="G256" s="57">
        <v>0</v>
      </c>
      <c r="H256" s="57">
        <v>2.7463541666666669</v>
      </c>
      <c r="I256" s="58">
        <v>29.0472</v>
      </c>
      <c r="J256" s="58">
        <v>38.760000000000005</v>
      </c>
      <c r="K256" s="58">
        <v>7.9799999999999986</v>
      </c>
      <c r="L256" s="58">
        <v>0</v>
      </c>
      <c r="M256" s="58">
        <v>180</v>
      </c>
      <c r="N256" s="58">
        <v>0</v>
      </c>
      <c r="O256" s="58">
        <v>17.041666666666668</v>
      </c>
      <c r="P256" s="153">
        <v>14.0875</v>
      </c>
      <c r="Q256" s="60">
        <v>0</v>
      </c>
      <c r="S256" s="62">
        <v>41889</v>
      </c>
      <c r="T256" s="57">
        <v>3.9981857514285024</v>
      </c>
      <c r="U256" s="57">
        <v>6.8839983566399487</v>
      </c>
      <c r="V256" s="57">
        <v>0.56691751172328986</v>
      </c>
      <c r="W256" s="57">
        <v>0</v>
      </c>
      <c r="X256" s="57">
        <v>19.181419569585</v>
      </c>
      <c r="Y256" s="57">
        <v>0</v>
      </c>
      <c r="Z256" s="57">
        <v>3.3203125000000004</v>
      </c>
      <c r="AA256" s="58">
        <v>37.519300000000001</v>
      </c>
      <c r="AB256" s="58">
        <v>64.599999999999994</v>
      </c>
      <c r="AC256" s="58">
        <v>5.3199999999999994</v>
      </c>
      <c r="AD256" s="58">
        <v>0</v>
      </c>
      <c r="AE256" s="58">
        <v>180</v>
      </c>
      <c r="AF256" s="58">
        <v>0</v>
      </c>
      <c r="AG256" s="69">
        <v>17.041666666666668</v>
      </c>
      <c r="AH256" s="167">
        <v>14.0875</v>
      </c>
      <c r="AI256" s="167">
        <v>0</v>
      </c>
    </row>
    <row r="257" spans="1:35" x14ac:dyDescent="0.15">
      <c r="A257" s="62">
        <v>41890</v>
      </c>
      <c r="B257" s="57">
        <v>5.7100548147859209</v>
      </c>
      <c r="C257" s="57">
        <v>7.6193824059152808</v>
      </c>
      <c r="D257" s="57">
        <v>1.5686963776884397</v>
      </c>
      <c r="E257" s="57">
        <v>0</v>
      </c>
      <c r="F257" s="57">
        <v>19.300433901839998</v>
      </c>
      <c r="G257" s="57">
        <v>0</v>
      </c>
      <c r="H257" s="57">
        <v>2.8134375</v>
      </c>
      <c r="I257" s="58">
        <v>53.253199999999993</v>
      </c>
      <c r="J257" s="58">
        <v>71.06</v>
      </c>
      <c r="K257" s="58">
        <v>14.629999999999997</v>
      </c>
      <c r="L257" s="58">
        <v>0</v>
      </c>
      <c r="M257" s="58">
        <v>180</v>
      </c>
      <c r="N257" s="58">
        <v>0</v>
      </c>
      <c r="O257" s="58">
        <v>16.275000000000002</v>
      </c>
      <c r="P257" s="153">
        <v>10.487499999999999</v>
      </c>
      <c r="Q257" s="60">
        <v>0</v>
      </c>
      <c r="S257" s="62">
        <v>41890</v>
      </c>
      <c r="T257" s="57">
        <v>5.9696027609125553</v>
      </c>
      <c r="U257" s="57">
        <v>10.390066917157203</v>
      </c>
      <c r="V257" s="57">
        <v>1.9965226625125601</v>
      </c>
      <c r="W257" s="57">
        <v>0</v>
      </c>
      <c r="X257" s="57">
        <v>19.300433901839998</v>
      </c>
      <c r="Y257" s="57">
        <v>0</v>
      </c>
      <c r="Z257" s="57">
        <v>3.4065624999999997</v>
      </c>
      <c r="AA257" s="58">
        <v>55.6738</v>
      </c>
      <c r="AB257" s="58">
        <v>96.9</v>
      </c>
      <c r="AC257" s="58">
        <v>18.619999999999997</v>
      </c>
      <c r="AD257" s="58">
        <v>0</v>
      </c>
      <c r="AE257" s="58">
        <v>180</v>
      </c>
      <c r="AF257" s="58">
        <v>0</v>
      </c>
      <c r="AG257" s="69">
        <v>16.275000000000002</v>
      </c>
      <c r="AH257" s="167">
        <v>10.487499999999999</v>
      </c>
      <c r="AI257" s="167">
        <v>0</v>
      </c>
    </row>
    <row r="258" spans="1:35" x14ac:dyDescent="0.15">
      <c r="A258" s="62">
        <v>41891</v>
      </c>
      <c r="B258" s="57">
        <v>8.9462328832676459</v>
      </c>
      <c r="C258" s="57">
        <v>11.23545731022624</v>
      </c>
      <c r="D258" s="57">
        <v>1.7348867905496399</v>
      </c>
      <c r="E258" s="57">
        <v>0</v>
      </c>
      <c r="F258" s="57">
        <v>19.566392374620001</v>
      </c>
      <c r="G258" s="57">
        <v>0</v>
      </c>
      <c r="H258" s="57">
        <v>2.8737500000000002</v>
      </c>
      <c r="I258" s="58">
        <v>82.300399999999996</v>
      </c>
      <c r="J258" s="58">
        <v>103.36</v>
      </c>
      <c r="K258" s="58">
        <v>15.959999999999997</v>
      </c>
      <c r="L258" s="58">
        <v>0</v>
      </c>
      <c r="M258" s="58">
        <v>180</v>
      </c>
      <c r="N258" s="58">
        <v>0</v>
      </c>
      <c r="O258" s="58">
        <v>15.849999999999996</v>
      </c>
      <c r="P258" s="153">
        <v>14.599999999999998</v>
      </c>
      <c r="Q258" s="60">
        <v>0</v>
      </c>
      <c r="S258" s="62">
        <v>41891</v>
      </c>
      <c r="T258" s="57">
        <v>9.2093573798343389</v>
      </c>
      <c r="U258" s="57">
        <v>14.044321637782801</v>
      </c>
      <c r="V258" s="57">
        <v>2.1686084881870502</v>
      </c>
      <c r="W258" s="57">
        <v>0</v>
      </c>
      <c r="X258" s="57">
        <v>19.566392374620001</v>
      </c>
      <c r="Y258" s="57">
        <v>0</v>
      </c>
      <c r="Z258" s="57">
        <v>3.4399999999999995</v>
      </c>
      <c r="AA258" s="58">
        <v>84.721000000000004</v>
      </c>
      <c r="AB258" s="58">
        <v>129.19999999999999</v>
      </c>
      <c r="AC258" s="58">
        <v>19.95</v>
      </c>
      <c r="AD258" s="58">
        <v>0</v>
      </c>
      <c r="AE258" s="58">
        <v>180</v>
      </c>
      <c r="AF258" s="58">
        <v>0</v>
      </c>
      <c r="AG258" s="69">
        <v>15.849999999999996</v>
      </c>
      <c r="AH258" s="167">
        <v>14.599999999999998</v>
      </c>
      <c r="AI258" s="167">
        <v>0</v>
      </c>
    </row>
    <row r="259" spans="1:35" x14ac:dyDescent="0.15">
      <c r="A259" s="62">
        <v>41892</v>
      </c>
      <c r="B259" s="57">
        <v>10.891992498349307</v>
      </c>
      <c r="C259" s="57">
        <v>14.888545092892379</v>
      </c>
      <c r="D259" s="57">
        <v>3.357220952318869</v>
      </c>
      <c r="E259" s="57">
        <v>0</v>
      </c>
      <c r="F259" s="57">
        <v>19.754814364739996</v>
      </c>
      <c r="G259" s="57">
        <v>0</v>
      </c>
      <c r="H259" s="57">
        <v>2.6654166666666668</v>
      </c>
      <c r="I259" s="58">
        <v>99.244600000000005</v>
      </c>
      <c r="J259" s="58">
        <v>135.66</v>
      </c>
      <c r="K259" s="58">
        <v>30.589999999999993</v>
      </c>
      <c r="L259" s="58">
        <v>0</v>
      </c>
      <c r="M259" s="58">
        <v>180</v>
      </c>
      <c r="N259" s="58">
        <v>0</v>
      </c>
      <c r="O259" s="58">
        <v>17.966666666666665</v>
      </c>
      <c r="P259" s="153">
        <v>14.8375</v>
      </c>
      <c r="Q259" s="60">
        <v>0</v>
      </c>
      <c r="S259" s="62">
        <v>41892</v>
      </c>
      <c r="T259" s="57">
        <v>12.220284266440686</v>
      </c>
      <c r="U259" s="57">
        <v>17.015480106162723</v>
      </c>
      <c r="V259" s="57">
        <v>3.357220952318869</v>
      </c>
      <c r="W259" s="57">
        <v>0</v>
      </c>
      <c r="X259" s="57">
        <v>19.754814364739996</v>
      </c>
      <c r="Y259" s="57">
        <v>0</v>
      </c>
      <c r="Z259" s="57">
        <v>3.2162500000000005</v>
      </c>
      <c r="AA259" s="58">
        <v>111.3476</v>
      </c>
      <c r="AB259" s="58">
        <v>155.04000000000002</v>
      </c>
      <c r="AC259" s="58">
        <v>30.589999999999993</v>
      </c>
      <c r="AD259" s="58">
        <v>0</v>
      </c>
      <c r="AE259" s="58">
        <v>180</v>
      </c>
      <c r="AF259" s="58">
        <v>0</v>
      </c>
      <c r="AG259" s="69">
        <v>17.966666666666665</v>
      </c>
      <c r="AH259" s="167">
        <v>14.8375</v>
      </c>
      <c r="AI259" s="167">
        <v>0</v>
      </c>
    </row>
    <row r="260" spans="1:35" x14ac:dyDescent="0.15">
      <c r="A260" s="62">
        <v>41893</v>
      </c>
      <c r="B260" s="57">
        <v>5.8672380401603963</v>
      </c>
      <c r="C260" s="57">
        <v>7.8291245433851451</v>
      </c>
      <c r="D260" s="57">
        <v>1.6118785824616471</v>
      </c>
      <c r="E260" s="57">
        <v>0</v>
      </c>
      <c r="F260" s="57">
        <v>19.831725553184999</v>
      </c>
      <c r="G260" s="57">
        <v>0</v>
      </c>
      <c r="H260" s="57">
        <v>2.77296875</v>
      </c>
      <c r="I260" s="58">
        <v>53.253199999999993</v>
      </c>
      <c r="J260" s="58">
        <v>71.06</v>
      </c>
      <c r="K260" s="58">
        <v>14.629999999999997</v>
      </c>
      <c r="L260" s="58">
        <v>0</v>
      </c>
      <c r="M260" s="58">
        <v>180</v>
      </c>
      <c r="N260" s="58">
        <v>0</v>
      </c>
      <c r="O260" s="58">
        <v>16.737499999999997</v>
      </c>
      <c r="P260" s="153">
        <v>10.974999999999998</v>
      </c>
      <c r="Q260" s="60">
        <v>0</v>
      </c>
      <c r="S260" s="62">
        <v>41893</v>
      </c>
      <c r="T260" s="57">
        <v>6.1339306783495058</v>
      </c>
      <c r="U260" s="57">
        <v>10.676078922797924</v>
      </c>
      <c r="V260" s="57">
        <v>2.0514818322239146</v>
      </c>
      <c r="W260" s="57">
        <v>0</v>
      </c>
      <c r="X260" s="57">
        <v>19.831725553184999</v>
      </c>
      <c r="Y260" s="57">
        <v>0</v>
      </c>
      <c r="Z260" s="57">
        <v>3.3545312500000009</v>
      </c>
      <c r="AA260" s="58">
        <v>55.6738</v>
      </c>
      <c r="AB260" s="58">
        <v>96.9</v>
      </c>
      <c r="AC260" s="58">
        <v>18.619999999999997</v>
      </c>
      <c r="AD260" s="58">
        <v>0</v>
      </c>
      <c r="AE260" s="58">
        <v>180</v>
      </c>
      <c r="AF260" s="58">
        <v>0</v>
      </c>
      <c r="AG260" s="69">
        <v>16.737499999999997</v>
      </c>
      <c r="AH260" s="167">
        <v>10.974999999999998</v>
      </c>
      <c r="AI260" s="167">
        <v>0</v>
      </c>
    </row>
    <row r="261" spans="1:35" x14ac:dyDescent="0.15">
      <c r="A261" s="62">
        <v>41894</v>
      </c>
      <c r="B261" s="57">
        <v>3.1816777183590124</v>
      </c>
      <c r="C261" s="57">
        <v>4.245566814136831</v>
      </c>
      <c r="D261" s="57">
        <v>0.8740872852634648</v>
      </c>
      <c r="E261" s="57">
        <v>0</v>
      </c>
      <c r="F261" s="57">
        <v>19.716254554815002</v>
      </c>
      <c r="G261" s="57">
        <v>0</v>
      </c>
      <c r="H261" s="57">
        <v>2.7587500000000005</v>
      </c>
      <c r="I261" s="58">
        <v>29.0472</v>
      </c>
      <c r="J261" s="58">
        <v>38.760000000000005</v>
      </c>
      <c r="K261" s="58">
        <v>7.9799999999999986</v>
      </c>
      <c r="L261" s="58">
        <v>0</v>
      </c>
      <c r="M261" s="58">
        <v>180</v>
      </c>
      <c r="N261" s="58">
        <v>0</v>
      </c>
      <c r="O261" s="58">
        <v>16.899999999999995</v>
      </c>
      <c r="P261" s="153">
        <v>14.1625</v>
      </c>
      <c r="Q261" s="60">
        <v>0</v>
      </c>
      <c r="S261" s="62">
        <v>41894</v>
      </c>
      <c r="T261" s="57">
        <v>4.1096670528803916</v>
      </c>
      <c r="U261" s="57">
        <v>7.0759446902280496</v>
      </c>
      <c r="V261" s="57">
        <v>0.5827248568423099</v>
      </c>
      <c r="W261" s="57">
        <v>0</v>
      </c>
      <c r="X261" s="57">
        <v>19.716254554815002</v>
      </c>
      <c r="Y261" s="57">
        <v>0</v>
      </c>
      <c r="Z261" s="57">
        <v>3.336250000000001</v>
      </c>
      <c r="AA261" s="58">
        <v>37.519300000000001</v>
      </c>
      <c r="AB261" s="58">
        <v>64.599999999999994</v>
      </c>
      <c r="AC261" s="58">
        <v>5.3199999999999994</v>
      </c>
      <c r="AD261" s="58">
        <v>0</v>
      </c>
      <c r="AE261" s="58">
        <v>180</v>
      </c>
      <c r="AF261" s="58">
        <v>0</v>
      </c>
      <c r="AG261" s="69">
        <v>16.899999999999995</v>
      </c>
      <c r="AH261" s="167">
        <v>14.1625</v>
      </c>
      <c r="AI261" s="167">
        <v>0</v>
      </c>
    </row>
    <row r="262" spans="1:35" x14ac:dyDescent="0.15">
      <c r="A262" s="62">
        <v>41895</v>
      </c>
      <c r="B262" s="57">
        <v>5.7827574521796059</v>
      </c>
      <c r="C262" s="57">
        <v>7.7163953443526943</v>
      </c>
      <c r="D262" s="57">
        <v>1.5886696297196723</v>
      </c>
      <c r="E262" s="57">
        <v>0</v>
      </c>
      <c r="F262" s="57">
        <v>19.546174528335001</v>
      </c>
      <c r="G262" s="57">
        <v>0</v>
      </c>
      <c r="H262" s="57">
        <v>2.7966666666666669</v>
      </c>
      <c r="I262" s="58">
        <v>53.253199999999993</v>
      </c>
      <c r="J262" s="58">
        <v>71.06</v>
      </c>
      <c r="K262" s="58">
        <v>14.629999999999997</v>
      </c>
      <c r="L262" s="58">
        <v>0</v>
      </c>
      <c r="M262" s="58">
        <v>180</v>
      </c>
      <c r="N262" s="58">
        <v>0</v>
      </c>
      <c r="O262" s="58">
        <v>16.466666666666665</v>
      </c>
      <c r="P262" s="153">
        <v>16.175000000000001</v>
      </c>
      <c r="Q262" s="60">
        <v>0</v>
      </c>
      <c r="S262" s="62">
        <v>41895</v>
      </c>
      <c r="T262" s="57">
        <v>6.0456100636423171</v>
      </c>
      <c r="U262" s="57">
        <v>10.522357287753673</v>
      </c>
      <c r="V262" s="57">
        <v>2.0219431650977646</v>
      </c>
      <c r="W262" s="57">
        <v>0</v>
      </c>
      <c r="X262" s="57">
        <v>19.546174528335001</v>
      </c>
      <c r="Y262" s="57">
        <v>0</v>
      </c>
      <c r="Z262" s="57">
        <v>3.3850000000000007</v>
      </c>
      <c r="AA262" s="58">
        <v>55.6738</v>
      </c>
      <c r="AB262" s="58">
        <v>96.9</v>
      </c>
      <c r="AC262" s="58">
        <v>18.619999999999997</v>
      </c>
      <c r="AD262" s="58">
        <v>0</v>
      </c>
      <c r="AE262" s="58">
        <v>180</v>
      </c>
      <c r="AF262" s="58">
        <v>0</v>
      </c>
      <c r="AG262" s="69">
        <v>16.466666666666665</v>
      </c>
      <c r="AH262" s="167">
        <v>16.175000000000001</v>
      </c>
      <c r="AI262" s="167">
        <v>0</v>
      </c>
    </row>
    <row r="263" spans="1:35" x14ac:dyDescent="0.15">
      <c r="A263" s="62">
        <v>41896</v>
      </c>
      <c r="B263" s="57">
        <v>5.7408871461657709</v>
      </c>
      <c r="C263" s="57">
        <v>7.66052444935778</v>
      </c>
      <c r="D263" s="57">
        <v>1.5771667983971895</v>
      </c>
      <c r="E263" s="57">
        <v>0</v>
      </c>
      <c r="F263" s="57">
        <v>19.404649604339998</v>
      </c>
      <c r="G263" s="57">
        <v>0</v>
      </c>
      <c r="H263" s="57">
        <v>2.7252083333333332</v>
      </c>
      <c r="I263" s="58">
        <v>53.253199999999993</v>
      </c>
      <c r="J263" s="58">
        <v>71.06</v>
      </c>
      <c r="K263" s="58">
        <v>14.629999999999997</v>
      </c>
      <c r="L263" s="58">
        <v>0</v>
      </c>
      <c r="M263" s="58">
        <v>180</v>
      </c>
      <c r="N263" s="58">
        <v>0</v>
      </c>
      <c r="O263" s="58">
        <v>17.283333333333335</v>
      </c>
      <c r="P263" s="153">
        <v>10.387499999999999</v>
      </c>
      <c r="Q263" s="60">
        <v>0</v>
      </c>
      <c r="S263" s="62">
        <v>41896</v>
      </c>
      <c r="T263" s="57">
        <v>6.0018365619005793</v>
      </c>
      <c r="U263" s="57">
        <v>10.446169703669701</v>
      </c>
      <c r="V263" s="57">
        <v>2.0073031979600597</v>
      </c>
      <c r="W263" s="57">
        <v>0</v>
      </c>
      <c r="X263" s="57">
        <v>19.404649604339998</v>
      </c>
      <c r="Y263" s="57">
        <v>0</v>
      </c>
      <c r="Z263" s="57">
        <v>3.2931249999999999</v>
      </c>
      <c r="AA263" s="58">
        <v>55.6738</v>
      </c>
      <c r="AB263" s="58">
        <v>96.9</v>
      </c>
      <c r="AC263" s="58">
        <v>18.619999999999997</v>
      </c>
      <c r="AD263" s="58">
        <v>0</v>
      </c>
      <c r="AE263" s="58">
        <v>180</v>
      </c>
      <c r="AF263" s="58">
        <v>0</v>
      </c>
      <c r="AG263" s="69">
        <v>17.283333333333335</v>
      </c>
      <c r="AH263" s="167">
        <v>10.387499999999999</v>
      </c>
      <c r="AI263" s="167">
        <v>0</v>
      </c>
    </row>
    <row r="264" spans="1:35" x14ac:dyDescent="0.15">
      <c r="A264" s="62">
        <v>41897</v>
      </c>
      <c r="B264" s="57">
        <v>3.75836489150654</v>
      </c>
      <c r="C264" s="57">
        <v>7.6090968950546554</v>
      </c>
      <c r="D264" s="57">
        <v>2.2786600327436397</v>
      </c>
      <c r="E264" s="57">
        <v>0</v>
      </c>
      <c r="F264" s="57">
        <v>0</v>
      </c>
      <c r="G264" s="57">
        <v>0</v>
      </c>
      <c r="H264" s="57">
        <v>0</v>
      </c>
      <c r="I264" s="58">
        <v>35.098699999999994</v>
      </c>
      <c r="J264" s="58">
        <v>71.06</v>
      </c>
      <c r="K264" s="58">
        <v>21.279999999999998</v>
      </c>
      <c r="L264" s="58">
        <v>0</v>
      </c>
      <c r="M264" s="58">
        <v>0</v>
      </c>
      <c r="N264" s="58">
        <v>0</v>
      </c>
      <c r="O264" s="58">
        <v>15.999999999999998</v>
      </c>
      <c r="P264" s="153">
        <v>14.512499999999999</v>
      </c>
      <c r="Q264" s="60">
        <v>0</v>
      </c>
      <c r="S264" s="62">
        <v>41897</v>
      </c>
      <c r="T264" s="57">
        <v>2.0735806297967123</v>
      </c>
      <c r="U264" s="57">
        <v>13.142985546003496</v>
      </c>
      <c r="V264" s="57">
        <v>1.9938275286506846</v>
      </c>
      <c r="W264" s="57">
        <v>0</v>
      </c>
      <c r="X264" s="57">
        <v>0</v>
      </c>
      <c r="Y264" s="57">
        <v>0</v>
      </c>
      <c r="Z264" s="57">
        <v>0</v>
      </c>
      <c r="AA264" s="58">
        <v>19.364799999999999</v>
      </c>
      <c r="AB264" s="58">
        <v>122.74000000000001</v>
      </c>
      <c r="AC264" s="58">
        <v>18.619999999999997</v>
      </c>
      <c r="AD264" s="58">
        <v>0</v>
      </c>
      <c r="AE264" s="58">
        <v>0</v>
      </c>
      <c r="AF264" s="58">
        <v>0</v>
      </c>
      <c r="AG264" s="69">
        <v>15.999999999999998</v>
      </c>
      <c r="AH264" s="167">
        <v>14.512499999999999</v>
      </c>
      <c r="AI264" s="167">
        <v>0</v>
      </c>
    </row>
    <row r="265" spans="1:35" x14ac:dyDescent="0.15">
      <c r="A265" s="62">
        <v>41898</v>
      </c>
      <c r="B265" s="57">
        <v>8.7771708014942771</v>
      </c>
      <c r="C265" s="57">
        <v>11.023134444576799</v>
      </c>
      <c r="D265" s="57">
        <v>1.7021016421772996</v>
      </c>
      <c r="E265" s="57">
        <v>0</v>
      </c>
      <c r="F265" s="57">
        <v>19.196635062149998</v>
      </c>
      <c r="G265" s="57">
        <v>0</v>
      </c>
      <c r="H265" s="57">
        <v>3.0396875000000003</v>
      </c>
      <c r="I265" s="58">
        <v>82.300399999999996</v>
      </c>
      <c r="J265" s="58">
        <v>103.36</v>
      </c>
      <c r="K265" s="58">
        <v>15.959999999999997</v>
      </c>
      <c r="L265" s="58">
        <v>0</v>
      </c>
      <c r="M265" s="58">
        <v>180</v>
      </c>
      <c r="N265" s="58">
        <v>0</v>
      </c>
      <c r="O265" s="58">
        <v>13.637499999999998</v>
      </c>
      <c r="P265" s="153">
        <v>13.9</v>
      </c>
      <c r="Q265" s="60">
        <v>0</v>
      </c>
      <c r="S265" s="62">
        <v>41898</v>
      </c>
      <c r="T265" s="57">
        <v>9.035322883891169</v>
      </c>
      <c r="U265" s="57">
        <v>13.778918055720997</v>
      </c>
      <c r="V265" s="57">
        <v>2.1276270527216248</v>
      </c>
      <c r="W265" s="57">
        <v>0</v>
      </c>
      <c r="X265" s="57">
        <v>19.196635062149998</v>
      </c>
      <c r="Y265" s="57">
        <v>0</v>
      </c>
      <c r="Z265" s="57">
        <v>3.6612499999999999</v>
      </c>
      <c r="AA265" s="58">
        <v>84.721000000000004</v>
      </c>
      <c r="AB265" s="58">
        <v>129.19999999999999</v>
      </c>
      <c r="AC265" s="58">
        <v>19.95</v>
      </c>
      <c r="AD265" s="58">
        <v>0</v>
      </c>
      <c r="AE265" s="58">
        <v>180</v>
      </c>
      <c r="AF265" s="58">
        <v>0</v>
      </c>
      <c r="AG265" s="69">
        <v>13.637499999999998</v>
      </c>
      <c r="AH265" s="167">
        <v>13.9</v>
      </c>
      <c r="AI265" s="167">
        <v>0</v>
      </c>
    </row>
    <row r="266" spans="1:35" x14ac:dyDescent="0.15">
      <c r="A266" s="62">
        <v>41899</v>
      </c>
      <c r="B266" s="57">
        <v>3.7664527726153185</v>
      </c>
      <c r="C266" s="57">
        <v>7.6254714283447704</v>
      </c>
      <c r="D266" s="57">
        <v>2.2835636362957596</v>
      </c>
      <c r="E266" s="57">
        <v>0</v>
      </c>
      <c r="F266" s="57">
        <v>0</v>
      </c>
      <c r="G266" s="57">
        <v>0</v>
      </c>
      <c r="H266" s="57">
        <v>0</v>
      </c>
      <c r="I266" s="58">
        <v>35.098699999999994</v>
      </c>
      <c r="J266" s="58">
        <v>71.06</v>
      </c>
      <c r="K266" s="58">
        <v>21.279999999999998</v>
      </c>
      <c r="L266" s="58">
        <v>0</v>
      </c>
      <c r="M266" s="58">
        <v>0</v>
      </c>
      <c r="N266" s="58">
        <v>0</v>
      </c>
      <c r="O266" s="58">
        <v>12.60416666666667</v>
      </c>
      <c r="P266" s="153">
        <v>12.575000000000001</v>
      </c>
      <c r="Q266" s="60">
        <v>0</v>
      </c>
      <c r="S266" s="62">
        <v>41899</v>
      </c>
      <c r="T266" s="57">
        <v>2.0780429090291412</v>
      </c>
      <c r="U266" s="57">
        <v>13.171268830777331</v>
      </c>
      <c r="V266" s="57">
        <v>1.9981181817587896</v>
      </c>
      <c r="W266" s="57">
        <v>0</v>
      </c>
      <c r="X266" s="57">
        <v>0</v>
      </c>
      <c r="Y266" s="57">
        <v>0</v>
      </c>
      <c r="Z266" s="57">
        <v>0</v>
      </c>
      <c r="AA266" s="58">
        <v>19.364799999999999</v>
      </c>
      <c r="AB266" s="58">
        <v>122.74000000000001</v>
      </c>
      <c r="AC266" s="58">
        <v>18.619999999999997</v>
      </c>
      <c r="AD266" s="58">
        <v>0</v>
      </c>
      <c r="AE266" s="58">
        <v>0</v>
      </c>
      <c r="AF266" s="58">
        <v>0</v>
      </c>
      <c r="AG266" s="69">
        <v>12.60416666666667</v>
      </c>
      <c r="AH266" s="167">
        <v>12.575000000000001</v>
      </c>
      <c r="AI266" s="167">
        <v>0</v>
      </c>
    </row>
    <row r="267" spans="1:35" x14ac:dyDescent="0.15">
      <c r="A267" s="62">
        <v>41900</v>
      </c>
      <c r="B267" s="57">
        <v>5.7802908656692198</v>
      </c>
      <c r="C267" s="57">
        <v>7.7131039808772961</v>
      </c>
      <c r="D267" s="57">
        <v>1.5879919960629723</v>
      </c>
      <c r="E267" s="57">
        <v>0</v>
      </c>
      <c r="F267" s="57">
        <v>19.537837272135004</v>
      </c>
      <c r="G267" s="57">
        <v>0</v>
      </c>
      <c r="H267" s="57">
        <v>3.0062500000000005</v>
      </c>
      <c r="I267" s="58">
        <v>53.253199999999993</v>
      </c>
      <c r="J267" s="58">
        <v>71.06</v>
      </c>
      <c r="K267" s="58">
        <v>14.629999999999997</v>
      </c>
      <c r="L267" s="58">
        <v>0</v>
      </c>
      <c r="M267" s="58">
        <v>180</v>
      </c>
      <c r="N267" s="58">
        <v>0</v>
      </c>
      <c r="O267" s="58">
        <v>14.083333333333334</v>
      </c>
      <c r="P267" s="153">
        <v>7.4</v>
      </c>
      <c r="Q267" s="60">
        <v>0</v>
      </c>
      <c r="S267" s="62">
        <v>41900</v>
      </c>
      <c r="T267" s="57">
        <v>6.0430313595632761</v>
      </c>
      <c r="U267" s="57">
        <v>10.517869064832675</v>
      </c>
      <c r="V267" s="57">
        <v>2.0210807222619653</v>
      </c>
      <c r="W267" s="57">
        <v>0</v>
      </c>
      <c r="X267" s="57">
        <v>19.537837272135004</v>
      </c>
      <c r="Y267" s="57">
        <v>0</v>
      </c>
      <c r="Z267" s="57">
        <v>3.6166666666666658</v>
      </c>
      <c r="AA267" s="58">
        <v>55.6738</v>
      </c>
      <c r="AB267" s="58">
        <v>96.9</v>
      </c>
      <c r="AC267" s="58">
        <v>18.619999999999997</v>
      </c>
      <c r="AD267" s="58">
        <v>0</v>
      </c>
      <c r="AE267" s="58">
        <v>180</v>
      </c>
      <c r="AF267" s="58">
        <v>0</v>
      </c>
      <c r="AG267" s="69">
        <v>14.083333333333334</v>
      </c>
      <c r="AH267" s="167">
        <v>7.4</v>
      </c>
      <c r="AI267" s="167">
        <v>0</v>
      </c>
    </row>
    <row r="268" spans="1:35" x14ac:dyDescent="0.15">
      <c r="A268" s="62">
        <v>41901</v>
      </c>
      <c r="B268" s="57">
        <v>3.1705780790622669</v>
      </c>
      <c r="C268" s="57">
        <v>4.2307556784975304</v>
      </c>
      <c r="D268" s="57">
        <v>0.87103793380831485</v>
      </c>
      <c r="E268" s="57">
        <v>0</v>
      </c>
      <c r="F268" s="57">
        <v>19.647472191165001</v>
      </c>
      <c r="G268" s="57">
        <v>0</v>
      </c>
      <c r="H268" s="57">
        <v>2.7197395833333333</v>
      </c>
      <c r="I268" s="58">
        <v>29.0472</v>
      </c>
      <c r="J268" s="58">
        <v>38.760000000000005</v>
      </c>
      <c r="K268" s="58">
        <v>7.9799999999999986</v>
      </c>
      <c r="L268" s="58">
        <v>0</v>
      </c>
      <c r="M268" s="58">
        <v>180</v>
      </c>
      <c r="N268" s="58">
        <v>0</v>
      </c>
      <c r="O268" s="58">
        <v>17.345833333333335</v>
      </c>
      <c r="P268" s="153">
        <v>13.7875</v>
      </c>
      <c r="Q268" s="60">
        <v>0</v>
      </c>
      <c r="S268" s="62">
        <v>41901</v>
      </c>
      <c r="T268" s="57">
        <v>4.0953300187887614</v>
      </c>
      <c r="U268" s="57">
        <v>7.0512594641625492</v>
      </c>
      <c r="V268" s="57">
        <v>0.58069195587221001</v>
      </c>
      <c r="W268" s="57">
        <v>0</v>
      </c>
      <c r="X268" s="57">
        <v>19.647472191165001</v>
      </c>
      <c r="Y268" s="57">
        <v>0</v>
      </c>
      <c r="Z268" s="57">
        <v>3.2860937500000005</v>
      </c>
      <c r="AA268" s="58">
        <v>37.519300000000001</v>
      </c>
      <c r="AB268" s="58">
        <v>64.599999999999994</v>
      </c>
      <c r="AC268" s="58">
        <v>5.3199999999999994</v>
      </c>
      <c r="AD268" s="58">
        <v>0</v>
      </c>
      <c r="AE268" s="58">
        <v>180</v>
      </c>
      <c r="AF268" s="58">
        <v>0</v>
      </c>
      <c r="AG268" s="69">
        <v>17.345833333333335</v>
      </c>
      <c r="AH268" s="167">
        <v>13.7875</v>
      </c>
      <c r="AI268" s="167">
        <v>0</v>
      </c>
    </row>
    <row r="269" spans="1:35" x14ac:dyDescent="0.15">
      <c r="A269" s="62">
        <v>41902</v>
      </c>
      <c r="B269" s="57">
        <v>8.6858832965251356</v>
      </c>
      <c r="C269" s="57">
        <v>11.239047888563039</v>
      </c>
      <c r="D269" s="57">
        <v>2.0246814211014299</v>
      </c>
      <c r="E269" s="57">
        <v>0</v>
      </c>
      <c r="F269" s="57">
        <v>19.572645316770004</v>
      </c>
      <c r="G269" s="57">
        <v>0</v>
      </c>
      <c r="H269" s="57">
        <v>2.731041666666667</v>
      </c>
      <c r="I269" s="58">
        <v>79.879800000000003</v>
      </c>
      <c r="J269" s="58">
        <v>103.36</v>
      </c>
      <c r="K269" s="58">
        <v>18.619999999999997</v>
      </c>
      <c r="L269" s="58">
        <v>0</v>
      </c>
      <c r="M269" s="58">
        <v>180</v>
      </c>
      <c r="N269" s="58">
        <v>0</v>
      </c>
      <c r="O269" s="58">
        <v>17.216666666666665</v>
      </c>
      <c r="P269" s="153">
        <v>17.087500000000002</v>
      </c>
      <c r="Q269" s="60">
        <v>0</v>
      </c>
      <c r="S269" s="62">
        <v>41902</v>
      </c>
      <c r="T269" s="57">
        <v>8.9490918812683216</v>
      </c>
      <c r="U269" s="57">
        <v>14.0488098607038</v>
      </c>
      <c r="V269" s="57">
        <v>2.4585417256231645</v>
      </c>
      <c r="W269" s="57">
        <v>0</v>
      </c>
      <c r="X269" s="57">
        <v>19.572645316770004</v>
      </c>
      <c r="Y269" s="57">
        <v>0</v>
      </c>
      <c r="Z269" s="57">
        <v>3.3006250000000001</v>
      </c>
      <c r="AA269" s="58">
        <v>82.300399999999996</v>
      </c>
      <c r="AB269" s="58">
        <v>129.19999999999999</v>
      </c>
      <c r="AC269" s="58">
        <v>22.609999999999996</v>
      </c>
      <c r="AD269" s="58">
        <v>0</v>
      </c>
      <c r="AE269" s="58">
        <v>180</v>
      </c>
      <c r="AF269" s="58">
        <v>0</v>
      </c>
      <c r="AG269" s="69">
        <v>17.216666666666665</v>
      </c>
      <c r="AH269" s="167">
        <v>17.087500000000002</v>
      </c>
      <c r="AI269" s="167">
        <v>0</v>
      </c>
    </row>
    <row r="270" spans="1:35" x14ac:dyDescent="0.15">
      <c r="A270" s="62">
        <v>41903</v>
      </c>
      <c r="B270" s="57">
        <v>3.164557365625547</v>
      </c>
      <c r="C270" s="57">
        <v>4.2227217594689401</v>
      </c>
      <c r="D270" s="57">
        <v>0.86938389165536978</v>
      </c>
      <c r="E270" s="57">
        <v>0</v>
      </c>
      <c r="F270" s="57">
        <v>19.610162969669997</v>
      </c>
      <c r="G270" s="57">
        <v>0</v>
      </c>
      <c r="H270" s="57">
        <v>2.7995833333333331</v>
      </c>
      <c r="I270" s="58">
        <v>29.0472</v>
      </c>
      <c r="J270" s="58">
        <v>38.760000000000005</v>
      </c>
      <c r="K270" s="58">
        <v>7.9799999999999986</v>
      </c>
      <c r="L270" s="58">
        <v>0</v>
      </c>
      <c r="M270" s="58">
        <v>180</v>
      </c>
      <c r="N270" s="58">
        <v>0</v>
      </c>
      <c r="O270" s="58">
        <v>16.433333333333337</v>
      </c>
      <c r="P270" s="153">
        <v>14.362499999999999</v>
      </c>
      <c r="Q270" s="60">
        <v>0</v>
      </c>
      <c r="S270" s="62">
        <v>41903</v>
      </c>
      <c r="T270" s="57">
        <v>4.0875532639329979</v>
      </c>
      <c r="U270" s="57">
        <v>7.0378695991148996</v>
      </c>
      <c r="V270" s="57">
        <v>0.57958926110357989</v>
      </c>
      <c r="W270" s="57">
        <v>0</v>
      </c>
      <c r="X270" s="57">
        <v>19.610162969669997</v>
      </c>
      <c r="Y270" s="57">
        <v>0</v>
      </c>
      <c r="Z270" s="57">
        <v>3.3887500000000004</v>
      </c>
      <c r="AA270" s="58">
        <v>37.519300000000001</v>
      </c>
      <c r="AB270" s="58">
        <v>64.599999999999994</v>
      </c>
      <c r="AC270" s="58">
        <v>5.3199999999999994</v>
      </c>
      <c r="AD270" s="58">
        <v>0</v>
      </c>
      <c r="AE270" s="58">
        <v>180</v>
      </c>
      <c r="AF270" s="58">
        <v>0</v>
      </c>
      <c r="AG270" s="69">
        <v>16.433333333333337</v>
      </c>
      <c r="AH270" s="167">
        <v>14.362499999999999</v>
      </c>
      <c r="AI270" s="167">
        <v>0</v>
      </c>
    </row>
    <row r="271" spans="1:35" x14ac:dyDescent="0.15">
      <c r="A271" s="62">
        <v>41904</v>
      </c>
      <c r="B271" s="57">
        <v>5.8061900240282931</v>
      </c>
      <c r="C271" s="57">
        <v>7.7476632973689954</v>
      </c>
      <c r="D271" s="57">
        <v>1.5951071494583222</v>
      </c>
      <c r="E271" s="57">
        <v>0</v>
      </c>
      <c r="F271" s="57">
        <v>19.625378462234998</v>
      </c>
      <c r="G271" s="57">
        <v>0</v>
      </c>
      <c r="H271" s="57">
        <v>3.0056250000000002</v>
      </c>
      <c r="I271" s="58">
        <v>53.253199999999993</v>
      </c>
      <c r="J271" s="58">
        <v>71.06</v>
      </c>
      <c r="K271" s="58">
        <v>14.629999999999997</v>
      </c>
      <c r="L271" s="58">
        <v>0</v>
      </c>
      <c r="M271" s="58">
        <v>180</v>
      </c>
      <c r="N271" s="58">
        <v>0</v>
      </c>
      <c r="O271" s="58">
        <v>14.091666666666667</v>
      </c>
      <c r="P271" s="153">
        <v>9.9250000000000007</v>
      </c>
      <c r="Q271" s="60">
        <v>0</v>
      </c>
      <c r="S271" s="62">
        <v>41904</v>
      </c>
      <c r="T271" s="57">
        <v>6.0701077523932154</v>
      </c>
      <c r="U271" s="57">
        <v>10.564995405503174</v>
      </c>
      <c r="V271" s="57">
        <v>2.0301363720378647</v>
      </c>
      <c r="W271" s="57">
        <v>0</v>
      </c>
      <c r="X271" s="57">
        <v>19.625378462234998</v>
      </c>
      <c r="Y271" s="57">
        <v>0</v>
      </c>
      <c r="Z271" s="57">
        <v>3.6158333333333328</v>
      </c>
      <c r="AA271" s="58">
        <v>55.6738</v>
      </c>
      <c r="AB271" s="58">
        <v>96.9</v>
      </c>
      <c r="AC271" s="58">
        <v>18.619999999999997</v>
      </c>
      <c r="AD271" s="58">
        <v>0</v>
      </c>
      <c r="AE271" s="58">
        <v>180</v>
      </c>
      <c r="AF271" s="58">
        <v>0</v>
      </c>
      <c r="AG271" s="69">
        <v>14.091666666666667</v>
      </c>
      <c r="AH271" s="167">
        <v>9.9250000000000007</v>
      </c>
      <c r="AI271" s="167">
        <v>0</v>
      </c>
    </row>
    <row r="272" spans="1:35" x14ac:dyDescent="0.15">
      <c r="A272" s="62">
        <v>41905</v>
      </c>
      <c r="B272" s="57">
        <v>9.0374349194892378</v>
      </c>
      <c r="C272" s="57">
        <v>11.349996759170159</v>
      </c>
      <c r="D272" s="57">
        <v>1.7525730289895096</v>
      </c>
      <c r="E272" s="57">
        <v>0</v>
      </c>
      <c r="F272" s="57">
        <v>19.765861229204997</v>
      </c>
      <c r="G272" s="57">
        <v>0</v>
      </c>
      <c r="H272" s="57">
        <v>2.8803124999999996</v>
      </c>
      <c r="I272" s="58">
        <v>82.300399999999996</v>
      </c>
      <c r="J272" s="58">
        <v>103.36</v>
      </c>
      <c r="K272" s="58">
        <v>15.959999999999997</v>
      </c>
      <c r="L272" s="58">
        <v>0</v>
      </c>
      <c r="M272" s="58">
        <v>180</v>
      </c>
      <c r="N272" s="58">
        <v>0</v>
      </c>
      <c r="O272" s="58">
        <v>15.762500000000003</v>
      </c>
      <c r="P272" s="153">
        <v>9.6374999999999993</v>
      </c>
      <c r="Q272" s="60">
        <v>0</v>
      </c>
      <c r="S272" s="62">
        <v>41905</v>
      </c>
      <c r="T272" s="57">
        <v>9.3032418288859802</v>
      </c>
      <c r="U272" s="57">
        <v>14.187495948962699</v>
      </c>
      <c r="V272" s="57">
        <v>2.1907162862368872</v>
      </c>
      <c r="W272" s="57">
        <v>0</v>
      </c>
      <c r="X272" s="57">
        <v>19.765861229204997</v>
      </c>
      <c r="Y272" s="57">
        <v>0</v>
      </c>
      <c r="Z272" s="57">
        <v>3.4487499999999995</v>
      </c>
      <c r="AA272" s="58">
        <v>84.721000000000004</v>
      </c>
      <c r="AB272" s="58">
        <v>129.19999999999999</v>
      </c>
      <c r="AC272" s="58">
        <v>19.95</v>
      </c>
      <c r="AD272" s="58">
        <v>0</v>
      </c>
      <c r="AE272" s="58">
        <v>180</v>
      </c>
      <c r="AF272" s="58">
        <v>0</v>
      </c>
      <c r="AG272" s="69">
        <v>15.762500000000003</v>
      </c>
      <c r="AH272" s="167">
        <v>9.6374999999999993</v>
      </c>
      <c r="AI272" s="167">
        <v>0</v>
      </c>
    </row>
    <row r="273" spans="1:35" x14ac:dyDescent="0.15">
      <c r="A273" s="62">
        <v>41906</v>
      </c>
      <c r="B273" s="57">
        <v>10.917504851096526</v>
      </c>
      <c r="C273" s="57">
        <v>14.923418584988552</v>
      </c>
      <c r="D273" s="57">
        <v>3.3650845828895743</v>
      </c>
      <c r="E273" s="57">
        <v>0</v>
      </c>
      <c r="F273" s="57">
        <v>19.80108613665</v>
      </c>
      <c r="G273" s="57">
        <v>0</v>
      </c>
      <c r="H273" s="57">
        <v>3.0168749999999998</v>
      </c>
      <c r="I273" s="58">
        <v>99.244600000000005</v>
      </c>
      <c r="J273" s="58">
        <v>135.66</v>
      </c>
      <c r="K273" s="58">
        <v>30.589999999999993</v>
      </c>
      <c r="L273" s="58">
        <v>0</v>
      </c>
      <c r="M273" s="58">
        <v>180</v>
      </c>
      <c r="N273" s="58">
        <v>0</v>
      </c>
      <c r="O273" s="58">
        <v>13.941666666666668</v>
      </c>
      <c r="P273" s="153">
        <v>12.637500000000001</v>
      </c>
      <c r="Q273" s="60">
        <v>0</v>
      </c>
      <c r="S273" s="62">
        <v>41906</v>
      </c>
      <c r="T273" s="57">
        <v>12.248907881718054</v>
      </c>
      <c r="U273" s="57">
        <v>17.055335525701206</v>
      </c>
      <c r="V273" s="57">
        <v>3.3650845828895743</v>
      </c>
      <c r="W273" s="57">
        <v>0</v>
      </c>
      <c r="X273" s="57">
        <v>19.80108613665</v>
      </c>
      <c r="Y273" s="57">
        <v>0</v>
      </c>
      <c r="Z273" s="57">
        <v>3.6308333333333325</v>
      </c>
      <c r="AA273" s="58">
        <v>111.3476</v>
      </c>
      <c r="AB273" s="58">
        <v>155.04000000000002</v>
      </c>
      <c r="AC273" s="58">
        <v>30.589999999999993</v>
      </c>
      <c r="AD273" s="58">
        <v>0</v>
      </c>
      <c r="AE273" s="58">
        <v>180</v>
      </c>
      <c r="AF273" s="58">
        <v>0</v>
      </c>
      <c r="AG273" s="69">
        <v>13.941666666666668</v>
      </c>
      <c r="AH273" s="167">
        <v>12.637500000000001</v>
      </c>
      <c r="AI273" s="167">
        <v>0</v>
      </c>
    </row>
    <row r="274" spans="1:35" x14ac:dyDescent="0.15">
      <c r="A274" s="62">
        <v>41907</v>
      </c>
      <c r="B274" s="57">
        <v>5.9076283942679995</v>
      </c>
      <c r="C274" s="57">
        <v>7.8830206202948192</v>
      </c>
      <c r="D274" s="57">
        <v>1.6229748335901095</v>
      </c>
      <c r="E274" s="57">
        <v>0</v>
      </c>
      <c r="F274" s="57">
        <v>19.968248123459997</v>
      </c>
      <c r="G274" s="57">
        <v>0</v>
      </c>
      <c r="H274" s="57">
        <v>3.0612499999999998</v>
      </c>
      <c r="I274" s="58">
        <v>53.253199999999993</v>
      </c>
      <c r="J274" s="58">
        <v>71.06</v>
      </c>
      <c r="K274" s="58">
        <v>14.629999999999997</v>
      </c>
      <c r="L274" s="58">
        <v>0</v>
      </c>
      <c r="M274" s="58">
        <v>180</v>
      </c>
      <c r="N274" s="58">
        <v>0</v>
      </c>
      <c r="O274" s="58">
        <v>13.35</v>
      </c>
      <c r="P274" s="153">
        <v>11.324999999999999</v>
      </c>
      <c r="Q274" s="60">
        <v>0</v>
      </c>
      <c r="S274" s="62">
        <v>41907</v>
      </c>
      <c r="T274" s="57">
        <v>6.1761569576438182</v>
      </c>
      <c r="U274" s="57">
        <v>10.749573573129299</v>
      </c>
      <c r="V274" s="57">
        <v>2.0656043336601395</v>
      </c>
      <c r="W274" s="57">
        <v>0</v>
      </c>
      <c r="X274" s="57">
        <v>19.968248123459997</v>
      </c>
      <c r="Y274" s="57">
        <v>0</v>
      </c>
      <c r="Z274" s="57">
        <v>3.6899999999999995</v>
      </c>
      <c r="AA274" s="58">
        <v>55.6738</v>
      </c>
      <c r="AB274" s="58">
        <v>96.9</v>
      </c>
      <c r="AC274" s="58">
        <v>18.619999999999997</v>
      </c>
      <c r="AD274" s="58">
        <v>0</v>
      </c>
      <c r="AE274" s="58">
        <v>180</v>
      </c>
      <c r="AF274" s="58">
        <v>0</v>
      </c>
      <c r="AG274" s="69">
        <v>13.35</v>
      </c>
      <c r="AH274" s="167">
        <v>11.324999999999999</v>
      </c>
      <c r="AI274" s="167">
        <v>0</v>
      </c>
    </row>
    <row r="275" spans="1:35" x14ac:dyDescent="0.15">
      <c r="A275" s="62">
        <v>41908</v>
      </c>
      <c r="B275" s="57">
        <v>3.243734792609001</v>
      </c>
      <c r="C275" s="57">
        <v>4.3283745270292791</v>
      </c>
      <c r="D275" s="57">
        <v>0.89113593203543973</v>
      </c>
      <c r="E275" s="57">
        <v>0</v>
      </c>
      <c r="F275" s="57">
        <v>20.100810497039998</v>
      </c>
      <c r="G275" s="57">
        <v>0</v>
      </c>
      <c r="H275" s="57">
        <v>3.1125000000000003</v>
      </c>
      <c r="I275" s="58">
        <v>29.0472</v>
      </c>
      <c r="J275" s="58">
        <v>38.760000000000005</v>
      </c>
      <c r="K275" s="58">
        <v>7.9799999999999986</v>
      </c>
      <c r="L275" s="58">
        <v>0</v>
      </c>
      <c r="M275" s="58">
        <v>180</v>
      </c>
      <c r="N275" s="58">
        <v>0</v>
      </c>
      <c r="O275" s="58">
        <v>12.666666666666666</v>
      </c>
      <c r="P275" s="153">
        <v>11.4125</v>
      </c>
      <c r="Q275" s="60">
        <v>0</v>
      </c>
      <c r="S275" s="62">
        <v>41908</v>
      </c>
      <c r="T275" s="57">
        <v>4.1898241071199598</v>
      </c>
      <c r="U275" s="57">
        <v>7.2139575450487987</v>
      </c>
      <c r="V275" s="57">
        <v>0.59409062135695989</v>
      </c>
      <c r="W275" s="57">
        <v>0</v>
      </c>
      <c r="X275" s="57">
        <v>20.100810497039998</v>
      </c>
      <c r="Y275" s="57">
        <v>0</v>
      </c>
      <c r="Z275" s="57">
        <v>3.7583333333333329</v>
      </c>
      <c r="AA275" s="58">
        <v>37.519300000000001</v>
      </c>
      <c r="AB275" s="58">
        <v>64.599999999999994</v>
      </c>
      <c r="AC275" s="58">
        <v>5.3199999999999994</v>
      </c>
      <c r="AD275" s="58">
        <v>0</v>
      </c>
      <c r="AE275" s="58">
        <v>180</v>
      </c>
      <c r="AF275" s="58">
        <v>0</v>
      </c>
      <c r="AG275" s="69">
        <v>12.666666666666666</v>
      </c>
      <c r="AH275" s="167">
        <v>11.4125</v>
      </c>
      <c r="AI275" s="167">
        <v>0</v>
      </c>
    </row>
    <row r="276" spans="1:35" x14ac:dyDescent="0.15">
      <c r="A276" s="62">
        <v>41909</v>
      </c>
      <c r="B276" s="57">
        <v>5.961214986206179</v>
      </c>
      <c r="C276" s="57">
        <v>7.9545254917978854</v>
      </c>
      <c r="D276" s="57">
        <v>1.6376964247819172</v>
      </c>
      <c r="E276" s="57">
        <v>0</v>
      </c>
      <c r="F276" s="57">
        <v>20.149375014404999</v>
      </c>
      <c r="G276" s="57">
        <v>0</v>
      </c>
      <c r="H276" s="57">
        <v>3.1121875000000001</v>
      </c>
      <c r="I276" s="58">
        <v>53.253199999999993</v>
      </c>
      <c r="J276" s="58">
        <v>71.06</v>
      </c>
      <c r="K276" s="58">
        <v>14.629999999999997</v>
      </c>
      <c r="L276" s="58">
        <v>0</v>
      </c>
      <c r="M276" s="58">
        <v>180</v>
      </c>
      <c r="N276" s="58">
        <v>0</v>
      </c>
      <c r="O276" s="58">
        <v>12.670833333333333</v>
      </c>
      <c r="P276" s="153">
        <v>11.187500000000002</v>
      </c>
      <c r="Q276" s="60">
        <v>0</v>
      </c>
      <c r="S276" s="62">
        <v>41909</v>
      </c>
      <c r="T276" s="57">
        <v>6.232179303761006</v>
      </c>
      <c r="U276" s="57">
        <v>10.847080216088026</v>
      </c>
      <c r="V276" s="57">
        <v>2.0843409042678944</v>
      </c>
      <c r="W276" s="57">
        <v>0</v>
      </c>
      <c r="X276" s="57">
        <v>20.149375014404999</v>
      </c>
      <c r="Y276" s="57">
        <v>0</v>
      </c>
      <c r="Z276" s="57">
        <v>3.7579166666666666</v>
      </c>
      <c r="AA276" s="58">
        <v>55.6738</v>
      </c>
      <c r="AB276" s="58">
        <v>96.9</v>
      </c>
      <c r="AC276" s="58">
        <v>18.619999999999997</v>
      </c>
      <c r="AD276" s="58">
        <v>0</v>
      </c>
      <c r="AE276" s="58">
        <v>180</v>
      </c>
      <c r="AF276" s="58">
        <v>0</v>
      </c>
      <c r="AG276" s="69">
        <v>12.670833333333333</v>
      </c>
      <c r="AH276" s="167">
        <v>11.187500000000002</v>
      </c>
      <c r="AI276" s="167">
        <v>0</v>
      </c>
    </row>
    <row r="277" spans="1:35" x14ac:dyDescent="0.15">
      <c r="A277" s="62">
        <v>41910</v>
      </c>
      <c r="B277" s="57">
        <v>5.9602283516020238</v>
      </c>
      <c r="C277" s="57">
        <v>7.9532089464077256</v>
      </c>
      <c r="D277" s="57">
        <v>1.6374253713192373</v>
      </c>
      <c r="E277" s="57">
        <v>0</v>
      </c>
      <c r="F277" s="57">
        <v>20.146040111925</v>
      </c>
      <c r="G277" s="57">
        <v>0</v>
      </c>
      <c r="H277" s="57">
        <v>3.1259375</v>
      </c>
      <c r="I277" s="58">
        <v>53.253199999999993</v>
      </c>
      <c r="J277" s="58">
        <v>71.06</v>
      </c>
      <c r="K277" s="58">
        <v>14.629999999999997</v>
      </c>
      <c r="L277" s="58">
        <v>0</v>
      </c>
      <c r="M277" s="58">
        <v>180</v>
      </c>
      <c r="N277" s="58">
        <v>0</v>
      </c>
      <c r="O277" s="58">
        <v>12.487499999999997</v>
      </c>
      <c r="P277" s="153">
        <v>12.137500000000001</v>
      </c>
      <c r="Q277" s="60">
        <v>0</v>
      </c>
      <c r="S277" s="62">
        <v>41910</v>
      </c>
      <c r="T277" s="57">
        <v>6.2311478221293894</v>
      </c>
      <c r="U277" s="57">
        <v>10.845284926919625</v>
      </c>
      <c r="V277" s="57">
        <v>2.0839959271335746</v>
      </c>
      <c r="W277" s="57">
        <v>0</v>
      </c>
      <c r="X277" s="57">
        <v>20.146040111925</v>
      </c>
      <c r="Y277" s="57">
        <v>0</v>
      </c>
      <c r="Z277" s="57">
        <v>3.7762500000000001</v>
      </c>
      <c r="AA277" s="58">
        <v>55.6738</v>
      </c>
      <c r="AB277" s="58">
        <v>96.9</v>
      </c>
      <c r="AC277" s="58">
        <v>18.619999999999997</v>
      </c>
      <c r="AD277" s="58">
        <v>0</v>
      </c>
      <c r="AE277" s="58">
        <v>180</v>
      </c>
      <c r="AF277" s="58">
        <v>0</v>
      </c>
      <c r="AG277" s="69">
        <v>12.487499999999997</v>
      </c>
      <c r="AH277" s="167">
        <v>12.137500000000001</v>
      </c>
      <c r="AI277" s="167">
        <v>0</v>
      </c>
    </row>
    <row r="278" spans="1:35" x14ac:dyDescent="0.15">
      <c r="A278" s="62">
        <v>41911</v>
      </c>
      <c r="B278" s="57">
        <v>5.9838459174389884</v>
      </c>
      <c r="C278" s="57">
        <v>7.9847237516846796</v>
      </c>
      <c r="D278" s="57">
        <v>1.6439137135821398</v>
      </c>
      <c r="E278" s="57">
        <v>0</v>
      </c>
      <c r="F278" s="57">
        <v>20.225869340040003</v>
      </c>
      <c r="G278" s="57">
        <v>0</v>
      </c>
      <c r="H278" s="57">
        <v>3.2884374999999997</v>
      </c>
      <c r="I278" s="58">
        <v>53.253199999999993</v>
      </c>
      <c r="J278" s="58">
        <v>71.06</v>
      </c>
      <c r="K278" s="58">
        <v>14.629999999999997</v>
      </c>
      <c r="L278" s="58">
        <v>0</v>
      </c>
      <c r="M278" s="58">
        <v>180</v>
      </c>
      <c r="N278" s="58">
        <v>0</v>
      </c>
      <c r="O278" s="58">
        <v>10.320833333333333</v>
      </c>
      <c r="P278" s="153">
        <v>6.6124999999999989</v>
      </c>
      <c r="Q278" s="60">
        <v>0</v>
      </c>
      <c r="S278" s="62">
        <v>41911</v>
      </c>
      <c r="T278" s="57">
        <v>6.2558389136862163</v>
      </c>
      <c r="U278" s="57">
        <v>10.888259661388201</v>
      </c>
      <c r="V278" s="57">
        <v>2.0922538172863598</v>
      </c>
      <c r="W278" s="57">
        <v>0</v>
      </c>
      <c r="X278" s="57">
        <v>20.225869340040003</v>
      </c>
      <c r="Y278" s="57">
        <v>0</v>
      </c>
      <c r="Z278" s="57">
        <v>3.992916666666666</v>
      </c>
      <c r="AA278" s="58">
        <v>55.6738</v>
      </c>
      <c r="AB278" s="58">
        <v>96.9</v>
      </c>
      <c r="AC278" s="58">
        <v>18.619999999999997</v>
      </c>
      <c r="AD278" s="58">
        <v>0</v>
      </c>
      <c r="AE278" s="58">
        <v>180</v>
      </c>
      <c r="AF278" s="58">
        <v>0</v>
      </c>
      <c r="AG278" s="69">
        <v>10.320833333333333</v>
      </c>
      <c r="AH278" s="167">
        <v>6.6124999999999989</v>
      </c>
      <c r="AI278" s="167">
        <v>0</v>
      </c>
    </row>
    <row r="279" spans="1:35" x14ac:dyDescent="0.15">
      <c r="A279" s="62">
        <v>41912</v>
      </c>
      <c r="B279" s="57">
        <v>9.4084375600437582</v>
      </c>
      <c r="C279" s="57">
        <v>11.81593414134224</v>
      </c>
      <c r="D279" s="57">
        <v>1.8245192424131393</v>
      </c>
      <c r="E279" s="57">
        <v>0</v>
      </c>
      <c r="F279" s="57">
        <v>20.577284688869998</v>
      </c>
      <c r="G279" s="57">
        <v>0</v>
      </c>
      <c r="H279" s="57">
        <v>3.2493749999999997</v>
      </c>
      <c r="I279" s="58">
        <v>82.300399999999996</v>
      </c>
      <c r="J279" s="58">
        <v>103.36</v>
      </c>
      <c r="K279" s="58">
        <v>15.959999999999997</v>
      </c>
      <c r="L279" s="58">
        <v>0</v>
      </c>
      <c r="M279" s="58">
        <v>180</v>
      </c>
      <c r="N279" s="58">
        <v>0</v>
      </c>
      <c r="O279" s="58">
        <v>10.841666666666669</v>
      </c>
      <c r="P279" s="153">
        <v>6.1375000000000002</v>
      </c>
      <c r="Q279" s="60">
        <v>0</v>
      </c>
      <c r="S279" s="62">
        <v>41912</v>
      </c>
      <c r="T279" s="57">
        <v>9.6851563118097506</v>
      </c>
      <c r="U279" s="57">
        <v>14.769917676677796</v>
      </c>
      <c r="V279" s="57">
        <v>2.2806490530164245</v>
      </c>
      <c r="W279" s="57">
        <v>0</v>
      </c>
      <c r="X279" s="57">
        <v>20.577284688869998</v>
      </c>
      <c r="Y279" s="57">
        <v>0</v>
      </c>
      <c r="Z279" s="57">
        <v>3.9408333333333321</v>
      </c>
      <c r="AA279" s="58">
        <v>84.721000000000004</v>
      </c>
      <c r="AB279" s="58">
        <v>129.19999999999999</v>
      </c>
      <c r="AC279" s="58">
        <v>19.95</v>
      </c>
      <c r="AD279" s="58">
        <v>0</v>
      </c>
      <c r="AE279" s="58">
        <v>180</v>
      </c>
      <c r="AF279" s="58">
        <v>0</v>
      </c>
      <c r="AG279" s="69">
        <v>10.841666666666669</v>
      </c>
      <c r="AH279" s="167">
        <v>6.1375000000000002</v>
      </c>
      <c r="AI279" s="167">
        <v>0</v>
      </c>
    </row>
    <row r="280" spans="1:35" x14ac:dyDescent="0.15">
      <c r="A280" s="62">
        <v>41913</v>
      </c>
      <c r="B280" s="57">
        <v>4.0746051071216209</v>
      </c>
      <c r="C280" s="57">
        <v>8.2493493751068385</v>
      </c>
      <c r="D280" s="57">
        <v>2.4703933957539195</v>
      </c>
      <c r="E280" s="57">
        <v>0</v>
      </c>
      <c r="F280" s="57">
        <v>0</v>
      </c>
      <c r="G280" s="57">
        <v>0</v>
      </c>
      <c r="H280" s="57">
        <v>0</v>
      </c>
      <c r="I280" s="58">
        <v>35.098699999999994</v>
      </c>
      <c r="J280" s="58">
        <v>71.06</v>
      </c>
      <c r="K280" s="58">
        <v>21.279999999999998</v>
      </c>
      <c r="L280" s="58">
        <v>0</v>
      </c>
      <c r="M280" s="58">
        <v>0</v>
      </c>
      <c r="N280" s="58">
        <v>0</v>
      </c>
      <c r="O280" s="58">
        <v>13.450000000000001</v>
      </c>
      <c r="P280" s="153">
        <v>8.5625</v>
      </c>
      <c r="Q280" s="60">
        <v>0</v>
      </c>
      <c r="S280" s="62">
        <v>41913</v>
      </c>
      <c r="T280" s="57">
        <v>2.2480579901360671</v>
      </c>
      <c r="U280" s="57">
        <v>14.248876193366359</v>
      </c>
      <c r="V280" s="57">
        <v>2.1615942212846795</v>
      </c>
      <c r="W280" s="57">
        <v>0</v>
      </c>
      <c r="X280" s="57">
        <v>0</v>
      </c>
      <c r="Y280" s="57">
        <v>0</v>
      </c>
      <c r="Z280" s="57">
        <v>0</v>
      </c>
      <c r="AA280" s="58">
        <v>19.364799999999999</v>
      </c>
      <c r="AB280" s="58">
        <v>122.74000000000001</v>
      </c>
      <c r="AC280" s="58">
        <v>18.619999999999997</v>
      </c>
      <c r="AD280" s="58">
        <v>0</v>
      </c>
      <c r="AE280" s="58">
        <v>0</v>
      </c>
      <c r="AF280" s="58">
        <v>0</v>
      </c>
      <c r="AG280" s="69">
        <v>13.450000000000001</v>
      </c>
      <c r="AH280" s="167">
        <v>8.5625</v>
      </c>
      <c r="AI280" s="167">
        <v>0</v>
      </c>
    </row>
    <row r="281" spans="1:35" x14ac:dyDescent="0.15">
      <c r="A281" s="62">
        <v>41914</v>
      </c>
      <c r="B281" s="57">
        <v>6.2263113714101292</v>
      </c>
      <c r="C281" s="57">
        <v>8.3082647813165007</v>
      </c>
      <c r="D281" s="57">
        <v>1.7105251020357499</v>
      </c>
      <c r="E281" s="57">
        <v>0</v>
      </c>
      <c r="F281" s="57">
        <v>21.045421624500001</v>
      </c>
      <c r="G281" s="57">
        <v>0</v>
      </c>
      <c r="H281" s="57">
        <v>2.9668749999999999</v>
      </c>
      <c r="I281" s="58">
        <v>53.253199999999993</v>
      </c>
      <c r="J281" s="58">
        <v>71.06</v>
      </c>
      <c r="K281" s="58">
        <v>14.629999999999997</v>
      </c>
      <c r="L281" s="58">
        <v>0</v>
      </c>
      <c r="M281" s="58">
        <v>180</v>
      </c>
      <c r="N281" s="58">
        <v>0</v>
      </c>
      <c r="O281" s="58">
        <v>14.608333333333334</v>
      </c>
      <c r="P281" s="153">
        <v>8.1000000000000014</v>
      </c>
      <c r="Q281" s="60">
        <v>0</v>
      </c>
      <c r="S281" s="62">
        <v>41914</v>
      </c>
      <c r="T281" s="57">
        <v>6.5093255246560453</v>
      </c>
      <c r="U281" s="57">
        <v>11.329451974522501</v>
      </c>
      <c r="V281" s="57">
        <v>2.1770319480454998</v>
      </c>
      <c r="W281" s="57">
        <v>0</v>
      </c>
      <c r="X281" s="57">
        <v>21.045421624500001</v>
      </c>
      <c r="Y281" s="57">
        <v>0</v>
      </c>
      <c r="Z281" s="57">
        <v>3.564166666666666</v>
      </c>
      <c r="AA281" s="58">
        <v>55.6738</v>
      </c>
      <c r="AB281" s="58">
        <v>96.9</v>
      </c>
      <c r="AC281" s="58">
        <v>18.619999999999997</v>
      </c>
      <c r="AD281" s="58">
        <v>0</v>
      </c>
      <c r="AE281" s="58">
        <v>180</v>
      </c>
      <c r="AF281" s="58">
        <v>0</v>
      </c>
      <c r="AG281" s="69">
        <v>14.608333333333334</v>
      </c>
      <c r="AH281" s="167">
        <v>8.1000000000000014</v>
      </c>
      <c r="AI281" s="167">
        <v>0</v>
      </c>
    </row>
    <row r="282" spans="1:35" x14ac:dyDescent="0.15">
      <c r="A282" s="62">
        <v>41915</v>
      </c>
      <c r="B282" s="57">
        <v>3.3919990653970507</v>
      </c>
      <c r="C282" s="57">
        <v>4.5262153933869609</v>
      </c>
      <c r="D282" s="57">
        <v>0.93186787510907987</v>
      </c>
      <c r="E282" s="57">
        <v>0</v>
      </c>
      <c r="F282" s="57">
        <v>21.019576130279997</v>
      </c>
      <c r="G282" s="57">
        <v>0</v>
      </c>
      <c r="H282" s="57">
        <v>2.9437499999999996</v>
      </c>
      <c r="I282" s="58">
        <v>29.0472</v>
      </c>
      <c r="J282" s="58">
        <v>38.760000000000005</v>
      </c>
      <c r="K282" s="58">
        <v>7.9799999999999986</v>
      </c>
      <c r="L282" s="58">
        <v>0</v>
      </c>
      <c r="M282" s="58">
        <v>180</v>
      </c>
      <c r="N282" s="58">
        <v>0</v>
      </c>
      <c r="O282" s="58">
        <v>14.916666666666673</v>
      </c>
      <c r="P282" s="153">
        <v>8.8875000000000011</v>
      </c>
      <c r="Q282" s="60">
        <v>0</v>
      </c>
      <c r="S282" s="62">
        <v>41915</v>
      </c>
      <c r="T282" s="57">
        <v>4.3813321261378579</v>
      </c>
      <c r="U282" s="57">
        <v>7.5436923223115997</v>
      </c>
      <c r="V282" s="57">
        <v>0.62124525007272002</v>
      </c>
      <c r="W282" s="57">
        <v>0</v>
      </c>
      <c r="X282" s="57">
        <v>21.019576130279997</v>
      </c>
      <c r="Y282" s="57">
        <v>0</v>
      </c>
      <c r="Z282" s="57">
        <v>3.5333333333333323</v>
      </c>
      <c r="AA282" s="58">
        <v>37.519300000000001</v>
      </c>
      <c r="AB282" s="58">
        <v>64.599999999999994</v>
      </c>
      <c r="AC282" s="58">
        <v>5.3199999999999994</v>
      </c>
      <c r="AD282" s="58">
        <v>0</v>
      </c>
      <c r="AE282" s="58">
        <v>180</v>
      </c>
      <c r="AF282" s="58">
        <v>0</v>
      </c>
      <c r="AG282" s="69">
        <v>14.916666666666673</v>
      </c>
      <c r="AH282" s="167">
        <v>8.8875000000000011</v>
      </c>
      <c r="AI282" s="167">
        <v>0</v>
      </c>
    </row>
    <row r="283" spans="1:35" x14ac:dyDescent="0.15">
      <c r="A283" s="62">
        <v>41916</v>
      </c>
      <c r="B283" s="57">
        <v>9.3467743196522193</v>
      </c>
      <c r="C283" s="57">
        <v>12.09420396244424</v>
      </c>
      <c r="D283" s="57">
        <v>2.1787352726462044</v>
      </c>
      <c r="E283" s="57">
        <v>0</v>
      </c>
      <c r="F283" s="57">
        <v>21.061887705495</v>
      </c>
      <c r="G283" s="57">
        <v>0</v>
      </c>
      <c r="H283" s="57">
        <v>3.2984374999999999</v>
      </c>
      <c r="I283" s="58">
        <v>79.879800000000003</v>
      </c>
      <c r="J283" s="58">
        <v>103.36</v>
      </c>
      <c r="K283" s="58">
        <v>18.619999999999997</v>
      </c>
      <c r="L283" s="58">
        <v>0</v>
      </c>
      <c r="M283" s="58">
        <v>180</v>
      </c>
      <c r="N283" s="58">
        <v>0</v>
      </c>
      <c r="O283" s="58">
        <v>10.1875</v>
      </c>
      <c r="P283" s="153">
        <v>12.45</v>
      </c>
      <c r="Q283" s="60">
        <v>0</v>
      </c>
      <c r="S283" s="62">
        <v>41916</v>
      </c>
      <c r="T283" s="57">
        <v>9.6300099050962249</v>
      </c>
      <c r="U283" s="57">
        <v>15.117754953055297</v>
      </c>
      <c r="V283" s="57">
        <v>2.6456071167846766</v>
      </c>
      <c r="W283" s="57">
        <v>0</v>
      </c>
      <c r="X283" s="57">
        <v>21.061887705495</v>
      </c>
      <c r="Y283" s="57">
        <v>0</v>
      </c>
      <c r="Z283" s="57">
        <v>4.0062499999999996</v>
      </c>
      <c r="AA283" s="58">
        <v>82.300399999999996</v>
      </c>
      <c r="AB283" s="58">
        <v>129.19999999999999</v>
      </c>
      <c r="AC283" s="58">
        <v>22.609999999999996</v>
      </c>
      <c r="AD283" s="58">
        <v>0</v>
      </c>
      <c r="AE283" s="58">
        <v>180</v>
      </c>
      <c r="AF283" s="58">
        <v>0</v>
      </c>
      <c r="AG283" s="69">
        <v>10.1875</v>
      </c>
      <c r="AH283" s="167">
        <v>12.45</v>
      </c>
      <c r="AI283" s="167">
        <v>0</v>
      </c>
    </row>
    <row r="284" spans="1:35" x14ac:dyDescent="0.15">
      <c r="A284" s="62">
        <v>41917</v>
      </c>
      <c r="B284" s="57">
        <v>3.429132404135256</v>
      </c>
      <c r="C284" s="57">
        <v>4.575765374434801</v>
      </c>
      <c r="D284" s="57">
        <v>0.94206934179539992</v>
      </c>
      <c r="E284" s="57">
        <v>0</v>
      </c>
      <c r="F284" s="57">
        <v>21.2496844014</v>
      </c>
      <c r="G284" s="57">
        <v>0</v>
      </c>
      <c r="H284" s="57">
        <v>3.5178124999999998</v>
      </c>
      <c r="I284" s="58">
        <v>29.0472</v>
      </c>
      <c r="J284" s="58">
        <v>38.760000000000005</v>
      </c>
      <c r="K284" s="58">
        <v>7.9799999999999986</v>
      </c>
      <c r="L284" s="58">
        <v>0</v>
      </c>
      <c r="M284" s="58">
        <v>180</v>
      </c>
      <c r="N284" s="58">
        <v>0</v>
      </c>
      <c r="O284" s="58">
        <v>7.2625000000000002</v>
      </c>
      <c r="P284" s="153">
        <v>4.0125000000000002</v>
      </c>
      <c r="Q284" s="60">
        <v>0</v>
      </c>
      <c r="S284" s="62">
        <v>41917</v>
      </c>
      <c r="T284" s="57">
        <v>4.4292960220080388</v>
      </c>
      <c r="U284" s="57">
        <v>7.6262756240579987</v>
      </c>
      <c r="V284" s="57">
        <v>0.62804622786359987</v>
      </c>
      <c r="W284" s="57">
        <v>0</v>
      </c>
      <c r="X284" s="57">
        <v>21.2496844014</v>
      </c>
      <c r="Y284" s="57">
        <v>0</v>
      </c>
      <c r="Z284" s="57">
        <v>4.2987499999999992</v>
      </c>
      <c r="AA284" s="58">
        <v>37.519300000000001</v>
      </c>
      <c r="AB284" s="58">
        <v>64.599999999999994</v>
      </c>
      <c r="AC284" s="58">
        <v>5.3199999999999994</v>
      </c>
      <c r="AD284" s="58">
        <v>0</v>
      </c>
      <c r="AE284" s="58">
        <v>180</v>
      </c>
      <c r="AF284" s="58">
        <v>0</v>
      </c>
      <c r="AG284" s="69">
        <v>7.2625000000000002</v>
      </c>
      <c r="AH284" s="167">
        <v>4.0125000000000002</v>
      </c>
      <c r="AI284" s="167">
        <v>0</v>
      </c>
    </row>
    <row r="285" spans="1:35" x14ac:dyDescent="0.15">
      <c r="A285" s="62">
        <v>41918</v>
      </c>
      <c r="B285" s="57">
        <v>6.3768348132065569</v>
      </c>
      <c r="C285" s="57">
        <v>8.5091202374027848</v>
      </c>
      <c r="D285" s="57">
        <v>1.7518776959358671</v>
      </c>
      <c r="E285" s="57">
        <v>0</v>
      </c>
      <c r="F285" s="57">
        <v>21.554202684104997</v>
      </c>
      <c r="G285" s="57">
        <v>0</v>
      </c>
      <c r="H285" s="57">
        <v>3.484375</v>
      </c>
      <c r="I285" s="58">
        <v>53.253199999999993</v>
      </c>
      <c r="J285" s="58">
        <v>71.06</v>
      </c>
      <c r="K285" s="58">
        <v>14.629999999999997</v>
      </c>
      <c r="L285" s="58">
        <v>0</v>
      </c>
      <c r="M285" s="58">
        <v>180</v>
      </c>
      <c r="N285" s="58">
        <v>0</v>
      </c>
      <c r="O285" s="58">
        <v>7.7083333333333348</v>
      </c>
      <c r="P285" s="153">
        <v>2.0375000000000001</v>
      </c>
      <c r="Q285" s="60">
        <v>0</v>
      </c>
      <c r="S285" s="62">
        <v>41918</v>
      </c>
      <c r="T285" s="57">
        <v>6.6666909410795823</v>
      </c>
      <c r="U285" s="57">
        <v>11.603345778276523</v>
      </c>
      <c r="V285" s="57">
        <v>2.2296625221001944</v>
      </c>
      <c r="W285" s="57">
        <v>0</v>
      </c>
      <c r="X285" s="57">
        <v>21.554202684104997</v>
      </c>
      <c r="Y285" s="57">
        <v>0</v>
      </c>
      <c r="Z285" s="57">
        <v>4.2541666666666664</v>
      </c>
      <c r="AA285" s="58">
        <v>55.6738</v>
      </c>
      <c r="AB285" s="58">
        <v>96.9</v>
      </c>
      <c r="AC285" s="58">
        <v>18.619999999999997</v>
      </c>
      <c r="AD285" s="58">
        <v>0</v>
      </c>
      <c r="AE285" s="58">
        <v>180</v>
      </c>
      <c r="AF285" s="58">
        <v>0</v>
      </c>
      <c r="AG285" s="69">
        <v>7.7083333333333348</v>
      </c>
      <c r="AH285" s="167">
        <v>2.0375000000000001</v>
      </c>
      <c r="AI285" s="167">
        <v>0</v>
      </c>
    </row>
    <row r="286" spans="1:35" x14ac:dyDescent="0.15">
      <c r="A286" s="62">
        <v>41919</v>
      </c>
      <c r="B286" s="57">
        <v>9.9685152683763825</v>
      </c>
      <c r="C286" s="57">
        <v>12.519328437521359</v>
      </c>
      <c r="D286" s="57">
        <v>1.9331315969702096</v>
      </c>
      <c r="E286" s="57">
        <v>0</v>
      </c>
      <c r="F286" s="57">
        <v>21.802236056055001</v>
      </c>
      <c r="G286" s="57">
        <v>0</v>
      </c>
      <c r="H286" s="57">
        <v>3.4153125000000002</v>
      </c>
      <c r="I286" s="58">
        <v>82.300399999999996</v>
      </c>
      <c r="J286" s="58">
        <v>103.36</v>
      </c>
      <c r="K286" s="58">
        <v>15.959999999999997</v>
      </c>
      <c r="L286" s="58">
        <v>0</v>
      </c>
      <c r="M286" s="58">
        <v>180</v>
      </c>
      <c r="N286" s="58">
        <v>0</v>
      </c>
      <c r="O286" s="58">
        <v>8.6291666666666664</v>
      </c>
      <c r="P286" s="153">
        <v>3.6125000000000003</v>
      </c>
      <c r="Q286" s="60">
        <v>0</v>
      </c>
      <c r="S286" s="62">
        <v>41919</v>
      </c>
      <c r="T286" s="57">
        <v>10.261706893916864</v>
      </c>
      <c r="U286" s="57">
        <v>15.649160546901697</v>
      </c>
      <c r="V286" s="57">
        <v>2.4164144962127625</v>
      </c>
      <c r="W286" s="57">
        <v>0</v>
      </c>
      <c r="X286" s="57">
        <v>21.802236056055001</v>
      </c>
      <c r="Y286" s="57">
        <v>0</v>
      </c>
      <c r="Z286" s="57">
        <v>4.1620833333333334</v>
      </c>
      <c r="AA286" s="58">
        <v>84.721000000000004</v>
      </c>
      <c r="AB286" s="58">
        <v>129.19999999999999</v>
      </c>
      <c r="AC286" s="58">
        <v>19.95</v>
      </c>
      <c r="AD286" s="58">
        <v>0</v>
      </c>
      <c r="AE286" s="58">
        <v>180</v>
      </c>
      <c r="AF286" s="58">
        <v>0</v>
      </c>
      <c r="AG286" s="69">
        <v>8.6291666666666664</v>
      </c>
      <c r="AH286" s="167">
        <v>3.6125000000000003</v>
      </c>
      <c r="AI286" s="167">
        <v>0</v>
      </c>
    </row>
    <row r="287" spans="1:35" x14ac:dyDescent="0.15">
      <c r="A287" s="62">
        <v>41920</v>
      </c>
      <c r="B287" s="57">
        <v>12.132329539793995</v>
      </c>
      <c r="C287" s="57">
        <v>16.583993742414734</v>
      </c>
      <c r="D287" s="57">
        <v>3.7395280007405765</v>
      </c>
      <c r="E287" s="57">
        <v>0</v>
      </c>
      <c r="F287" s="57">
        <v>22.004414518905001</v>
      </c>
      <c r="G287" s="57">
        <v>0</v>
      </c>
      <c r="H287" s="57">
        <v>3.3515625</v>
      </c>
      <c r="I287" s="58">
        <v>99.244600000000005</v>
      </c>
      <c r="J287" s="58">
        <v>135.66</v>
      </c>
      <c r="K287" s="58">
        <v>30.589999999999993</v>
      </c>
      <c r="L287" s="58">
        <v>0</v>
      </c>
      <c r="M287" s="58">
        <v>180</v>
      </c>
      <c r="N287" s="58">
        <v>0</v>
      </c>
      <c r="O287" s="58">
        <v>9.4791666666666661</v>
      </c>
      <c r="P287" s="153">
        <v>2.7749999999999995</v>
      </c>
      <c r="Q287" s="60">
        <v>0</v>
      </c>
      <c r="S287" s="62">
        <v>41920</v>
      </c>
      <c r="T287" s="57">
        <v>13.6118819226957</v>
      </c>
      <c r="U287" s="57">
        <v>18.953135705616841</v>
      </c>
      <c r="V287" s="57">
        <v>3.7395280007405765</v>
      </c>
      <c r="W287" s="57">
        <v>0</v>
      </c>
      <c r="X287" s="57">
        <v>22.004414518905001</v>
      </c>
      <c r="Y287" s="57">
        <v>0</v>
      </c>
      <c r="Z287" s="57">
        <v>4.0770833333333325</v>
      </c>
      <c r="AA287" s="58">
        <v>111.3476</v>
      </c>
      <c r="AB287" s="58">
        <v>155.04000000000002</v>
      </c>
      <c r="AC287" s="58">
        <v>30.589999999999993</v>
      </c>
      <c r="AD287" s="58">
        <v>0</v>
      </c>
      <c r="AE287" s="58">
        <v>180</v>
      </c>
      <c r="AF287" s="58">
        <v>0</v>
      </c>
      <c r="AG287" s="69">
        <v>9.4791666666666661</v>
      </c>
      <c r="AH287" s="167">
        <v>2.7749999999999995</v>
      </c>
      <c r="AI287" s="167">
        <v>0</v>
      </c>
    </row>
    <row r="288" spans="1:35" x14ac:dyDescent="0.15">
      <c r="A288" s="62">
        <v>41921</v>
      </c>
      <c r="B288" s="57">
        <v>6.5545523712800113</v>
      </c>
      <c r="C288" s="57">
        <v>8.7462629758053563</v>
      </c>
      <c r="D288" s="57">
        <v>1.8007012009011021</v>
      </c>
      <c r="E288" s="57">
        <v>0</v>
      </c>
      <c r="F288" s="57">
        <v>22.154901993315001</v>
      </c>
      <c r="G288" s="57">
        <v>0</v>
      </c>
      <c r="H288" s="57">
        <v>3.2149999999999999</v>
      </c>
      <c r="I288" s="58">
        <v>53.253199999999993</v>
      </c>
      <c r="J288" s="58">
        <v>71.06</v>
      </c>
      <c r="K288" s="58">
        <v>14.629999999999997</v>
      </c>
      <c r="L288" s="58">
        <v>0</v>
      </c>
      <c r="M288" s="58">
        <v>180</v>
      </c>
      <c r="N288" s="58">
        <v>0</v>
      </c>
      <c r="O288" s="58">
        <v>11.299999999999999</v>
      </c>
      <c r="P288" s="153">
        <v>7.9625000000000004</v>
      </c>
      <c r="Q288" s="60">
        <v>0</v>
      </c>
      <c r="S288" s="62">
        <v>41921</v>
      </c>
      <c r="T288" s="57">
        <v>6.852486569974559</v>
      </c>
      <c r="U288" s="57">
        <v>11.926722239734577</v>
      </c>
      <c r="V288" s="57">
        <v>2.2918015284195845</v>
      </c>
      <c r="W288" s="57">
        <v>0</v>
      </c>
      <c r="X288" s="57">
        <v>22.154901993315001</v>
      </c>
      <c r="Y288" s="57">
        <v>0</v>
      </c>
      <c r="Z288" s="57">
        <v>3.8949999999999996</v>
      </c>
      <c r="AA288" s="58">
        <v>55.6738</v>
      </c>
      <c r="AB288" s="58">
        <v>96.9</v>
      </c>
      <c r="AC288" s="58">
        <v>18.619999999999997</v>
      </c>
      <c r="AD288" s="58">
        <v>0</v>
      </c>
      <c r="AE288" s="58">
        <v>180</v>
      </c>
      <c r="AF288" s="58">
        <v>0</v>
      </c>
      <c r="AG288" s="69">
        <v>11.299999999999999</v>
      </c>
      <c r="AH288" s="167">
        <v>7.9625000000000004</v>
      </c>
      <c r="AI288" s="167">
        <v>0</v>
      </c>
    </row>
    <row r="289" spans="1:35" x14ac:dyDescent="0.15">
      <c r="A289" s="62">
        <v>41922</v>
      </c>
      <c r="B289" s="57">
        <v>10.107367271275928</v>
      </c>
      <c r="C289" s="57">
        <v>12.693710858745279</v>
      </c>
      <c r="D289" s="57">
        <v>1.9600582943650795</v>
      </c>
      <c r="E289" s="57">
        <v>0</v>
      </c>
      <c r="F289" s="57">
        <v>22.10592061314</v>
      </c>
      <c r="G289" s="57">
        <v>0</v>
      </c>
      <c r="H289" s="57">
        <v>3.2978125</v>
      </c>
      <c r="I289" s="58">
        <v>82.300399999999996</v>
      </c>
      <c r="J289" s="58">
        <v>103.36</v>
      </c>
      <c r="K289" s="58">
        <v>15.959999999999997</v>
      </c>
      <c r="L289" s="58">
        <v>0</v>
      </c>
      <c r="M289" s="58">
        <v>180</v>
      </c>
      <c r="N289" s="58">
        <v>0</v>
      </c>
      <c r="O289" s="58">
        <v>10.195833333333335</v>
      </c>
      <c r="P289" s="153">
        <v>10.875</v>
      </c>
      <c r="Q289" s="60">
        <v>0</v>
      </c>
      <c r="S289" s="62">
        <v>41922</v>
      </c>
      <c r="T289" s="57">
        <v>10.404642779254633</v>
      </c>
      <c r="U289" s="57">
        <v>15.867138573431598</v>
      </c>
      <c r="V289" s="57">
        <v>2.4500728679563495</v>
      </c>
      <c r="W289" s="57">
        <v>0</v>
      </c>
      <c r="X289" s="57">
        <v>22.10592061314</v>
      </c>
      <c r="Y289" s="57">
        <v>0</v>
      </c>
      <c r="Z289" s="57">
        <v>4.0054166666666653</v>
      </c>
      <c r="AA289" s="58">
        <v>84.721000000000004</v>
      </c>
      <c r="AB289" s="58">
        <v>129.19999999999999</v>
      </c>
      <c r="AC289" s="58">
        <v>19.95</v>
      </c>
      <c r="AD289" s="58">
        <v>0</v>
      </c>
      <c r="AE289" s="58">
        <v>180</v>
      </c>
      <c r="AF289" s="58">
        <v>0</v>
      </c>
      <c r="AG289" s="69">
        <v>10.195833333333335</v>
      </c>
      <c r="AH289" s="167">
        <v>10.875</v>
      </c>
      <c r="AI289" s="167">
        <v>0</v>
      </c>
    </row>
    <row r="290" spans="1:35" x14ac:dyDescent="0.15">
      <c r="A290" s="62">
        <v>41923</v>
      </c>
      <c r="B290" s="57">
        <v>6.5496191982592356</v>
      </c>
      <c r="C290" s="57">
        <v>8.7396802488545546</v>
      </c>
      <c r="D290" s="57">
        <v>1.7993459335877022</v>
      </c>
      <c r="E290" s="57">
        <v>0</v>
      </c>
      <c r="F290" s="57">
        <v>22.138227480914999</v>
      </c>
      <c r="G290" s="57">
        <v>0</v>
      </c>
      <c r="H290" s="57">
        <v>3.1653125000000006</v>
      </c>
      <c r="I290" s="58">
        <v>53.253199999999993</v>
      </c>
      <c r="J290" s="58">
        <v>71.06</v>
      </c>
      <c r="K290" s="58">
        <v>14.629999999999997</v>
      </c>
      <c r="L290" s="58">
        <v>0</v>
      </c>
      <c r="M290" s="58">
        <v>180</v>
      </c>
      <c r="N290" s="58">
        <v>0</v>
      </c>
      <c r="O290" s="58">
        <v>11.962499999999999</v>
      </c>
      <c r="P290" s="153">
        <v>7.3374999999999986</v>
      </c>
      <c r="Q290" s="60">
        <v>0</v>
      </c>
      <c r="S290" s="62">
        <v>41923</v>
      </c>
      <c r="T290" s="57">
        <v>6.8473291618164751</v>
      </c>
      <c r="U290" s="57">
        <v>11.917745793892577</v>
      </c>
      <c r="V290" s="57">
        <v>2.2900766427479846</v>
      </c>
      <c r="W290" s="57">
        <v>0</v>
      </c>
      <c r="X290" s="57">
        <v>22.138227480914999</v>
      </c>
      <c r="Y290" s="57">
        <v>0</v>
      </c>
      <c r="Z290" s="57">
        <v>3.8287499999999994</v>
      </c>
      <c r="AA290" s="58">
        <v>55.6738</v>
      </c>
      <c r="AB290" s="58">
        <v>96.9</v>
      </c>
      <c r="AC290" s="58">
        <v>18.619999999999997</v>
      </c>
      <c r="AD290" s="58">
        <v>0</v>
      </c>
      <c r="AE290" s="58">
        <v>180</v>
      </c>
      <c r="AF290" s="58">
        <v>0</v>
      </c>
      <c r="AG290" s="69">
        <v>11.962499999999999</v>
      </c>
      <c r="AH290" s="167">
        <v>7.3374999999999986</v>
      </c>
      <c r="AI290" s="167">
        <v>0</v>
      </c>
    </row>
    <row r="291" spans="1:35" x14ac:dyDescent="0.15">
      <c r="A291" s="62">
        <v>41924</v>
      </c>
      <c r="B291" s="57">
        <v>6.5716334828644483</v>
      </c>
      <c r="C291" s="57">
        <v>8.7690556678724985</v>
      </c>
      <c r="D291" s="57">
        <v>1.8053938139737493</v>
      </c>
      <c r="E291" s="57">
        <v>0</v>
      </c>
      <c r="F291" s="57">
        <v>22.212637492499994</v>
      </c>
      <c r="G291" s="57">
        <v>0</v>
      </c>
      <c r="H291" s="57">
        <v>3.2321875000000002</v>
      </c>
      <c r="I291" s="58">
        <v>53.253199999999993</v>
      </c>
      <c r="J291" s="58">
        <v>71.06</v>
      </c>
      <c r="K291" s="58">
        <v>14.629999999999997</v>
      </c>
      <c r="L291" s="58">
        <v>0</v>
      </c>
      <c r="M291" s="58">
        <v>180</v>
      </c>
      <c r="N291" s="58">
        <v>0</v>
      </c>
      <c r="O291" s="58">
        <v>11.070833333333333</v>
      </c>
      <c r="P291" s="153">
        <v>5.9125000000000005</v>
      </c>
      <c r="Q291" s="60">
        <v>0</v>
      </c>
      <c r="S291" s="62">
        <v>41924</v>
      </c>
      <c r="T291" s="57">
        <v>6.8703440957219239</v>
      </c>
      <c r="U291" s="57">
        <v>11.9578031834625</v>
      </c>
      <c r="V291" s="57">
        <v>2.2977739450574992</v>
      </c>
      <c r="W291" s="57">
        <v>0</v>
      </c>
      <c r="X291" s="57">
        <v>22.212637492499994</v>
      </c>
      <c r="Y291" s="57">
        <v>0</v>
      </c>
      <c r="Z291" s="57">
        <v>3.9179166666666667</v>
      </c>
      <c r="AA291" s="58">
        <v>55.6738</v>
      </c>
      <c r="AB291" s="58">
        <v>96.9</v>
      </c>
      <c r="AC291" s="58">
        <v>18.619999999999997</v>
      </c>
      <c r="AD291" s="58">
        <v>0</v>
      </c>
      <c r="AE291" s="58">
        <v>180</v>
      </c>
      <c r="AF291" s="58">
        <v>0</v>
      </c>
      <c r="AG291" s="69">
        <v>11.070833333333333</v>
      </c>
      <c r="AH291" s="167">
        <v>5.9125000000000005</v>
      </c>
      <c r="AI291" s="167">
        <v>0</v>
      </c>
    </row>
    <row r="292" spans="1:35" x14ac:dyDescent="0.15">
      <c r="A292" s="62">
        <v>41925</v>
      </c>
      <c r="B292" s="57">
        <v>6.6239867815474334</v>
      </c>
      <c r="C292" s="57">
        <v>8.8389148576378656</v>
      </c>
      <c r="D292" s="57">
        <v>1.819776588337207</v>
      </c>
      <c r="E292" s="57">
        <v>0</v>
      </c>
      <c r="F292" s="57">
        <v>22.389595755344999</v>
      </c>
      <c r="G292" s="57">
        <v>0</v>
      </c>
      <c r="H292" s="57">
        <v>3.3290625</v>
      </c>
      <c r="I292" s="58">
        <v>53.253199999999993</v>
      </c>
      <c r="J292" s="58">
        <v>71.06</v>
      </c>
      <c r="K292" s="58">
        <v>14.629999999999997</v>
      </c>
      <c r="L292" s="58">
        <v>0</v>
      </c>
      <c r="M292" s="58">
        <v>180</v>
      </c>
      <c r="N292" s="58">
        <v>0</v>
      </c>
      <c r="O292" s="58">
        <v>9.7791666666666668</v>
      </c>
      <c r="P292" s="153">
        <v>8.3000000000000007</v>
      </c>
      <c r="Q292" s="60">
        <v>0</v>
      </c>
      <c r="S292" s="62">
        <v>41925</v>
      </c>
      <c r="T292" s="57">
        <v>6.9250770897995917</v>
      </c>
      <c r="U292" s="57">
        <v>12.053065714960725</v>
      </c>
      <c r="V292" s="57">
        <v>2.3160792942473547</v>
      </c>
      <c r="W292" s="57">
        <v>0</v>
      </c>
      <c r="X292" s="57">
        <v>22.389595755344999</v>
      </c>
      <c r="Y292" s="57">
        <v>0</v>
      </c>
      <c r="Z292" s="57">
        <v>4.0470833333333331</v>
      </c>
      <c r="AA292" s="58">
        <v>55.6738</v>
      </c>
      <c r="AB292" s="58">
        <v>96.9</v>
      </c>
      <c r="AC292" s="58">
        <v>18.619999999999997</v>
      </c>
      <c r="AD292" s="58">
        <v>0</v>
      </c>
      <c r="AE292" s="58">
        <v>180</v>
      </c>
      <c r="AF292" s="58">
        <v>0</v>
      </c>
      <c r="AG292" s="69">
        <v>9.7791666666666668</v>
      </c>
      <c r="AH292" s="167">
        <v>8.3000000000000007</v>
      </c>
      <c r="AI292" s="167">
        <v>0</v>
      </c>
    </row>
    <row r="293" spans="1:35" x14ac:dyDescent="0.15">
      <c r="A293" s="62">
        <v>41926</v>
      </c>
      <c r="B293" s="57">
        <v>10.354575298401134</v>
      </c>
      <c r="C293" s="57">
        <v>13.004176198933921</v>
      </c>
      <c r="D293" s="57">
        <v>2.0079977954236199</v>
      </c>
      <c r="E293" s="57">
        <v>0</v>
      </c>
      <c r="F293" s="57">
        <v>22.646591677709999</v>
      </c>
      <c r="G293" s="57">
        <v>0</v>
      </c>
      <c r="H293" s="57">
        <v>3.3371875000000002</v>
      </c>
      <c r="I293" s="58">
        <v>82.300399999999996</v>
      </c>
      <c r="J293" s="58">
        <v>103.36</v>
      </c>
      <c r="K293" s="58">
        <v>15.959999999999997</v>
      </c>
      <c r="L293" s="58">
        <v>0</v>
      </c>
      <c r="M293" s="58">
        <v>180</v>
      </c>
      <c r="N293" s="58">
        <v>0</v>
      </c>
      <c r="O293" s="58">
        <v>9.6708333333333325</v>
      </c>
      <c r="P293" s="153">
        <v>4.0875000000000004</v>
      </c>
      <c r="Q293" s="60">
        <v>0</v>
      </c>
      <c r="S293" s="62">
        <v>41926</v>
      </c>
      <c r="T293" s="57">
        <v>10.65912163070705</v>
      </c>
      <c r="U293" s="57">
        <v>16.255220248667399</v>
      </c>
      <c r="V293" s="57">
        <v>2.5099972442795253</v>
      </c>
      <c r="W293" s="57">
        <v>0</v>
      </c>
      <c r="X293" s="57">
        <v>22.646591677709999</v>
      </c>
      <c r="Y293" s="57">
        <v>0</v>
      </c>
      <c r="Z293" s="57">
        <v>4.0579166666666664</v>
      </c>
      <c r="AA293" s="58">
        <v>84.721000000000004</v>
      </c>
      <c r="AB293" s="58">
        <v>129.19999999999999</v>
      </c>
      <c r="AC293" s="58">
        <v>19.95</v>
      </c>
      <c r="AD293" s="58">
        <v>0</v>
      </c>
      <c r="AE293" s="58">
        <v>180</v>
      </c>
      <c r="AF293" s="58">
        <v>0</v>
      </c>
      <c r="AG293" s="69">
        <v>9.6708333333333325</v>
      </c>
      <c r="AH293" s="167">
        <v>4.0875000000000004</v>
      </c>
      <c r="AI293" s="167">
        <v>0</v>
      </c>
    </row>
    <row r="294" spans="1:35" x14ac:dyDescent="0.15">
      <c r="A294" s="62">
        <v>41927</v>
      </c>
      <c r="B294" s="57">
        <v>4.4209615031467742</v>
      </c>
      <c r="C294" s="57">
        <v>8.9505743635408095</v>
      </c>
      <c r="D294" s="57">
        <v>2.6803859056592798</v>
      </c>
      <c r="E294" s="57">
        <v>0</v>
      </c>
      <c r="F294" s="57">
        <v>0</v>
      </c>
      <c r="G294" s="57">
        <v>0</v>
      </c>
      <c r="H294" s="57">
        <v>0</v>
      </c>
      <c r="I294" s="58">
        <v>35.098699999999994</v>
      </c>
      <c r="J294" s="58">
        <v>71.06</v>
      </c>
      <c r="K294" s="58">
        <v>21.279999999999998</v>
      </c>
      <c r="L294" s="58">
        <v>0</v>
      </c>
      <c r="M294" s="58">
        <v>0</v>
      </c>
      <c r="N294" s="58">
        <v>0</v>
      </c>
      <c r="O294" s="58">
        <v>8.5541666666666689</v>
      </c>
      <c r="P294" s="153">
        <v>3.55</v>
      </c>
      <c r="Q294" s="60">
        <v>0</v>
      </c>
      <c r="S294" s="62">
        <v>41927</v>
      </c>
      <c r="T294" s="57">
        <v>2.439151174149945</v>
      </c>
      <c r="U294" s="57">
        <v>15.460082991570491</v>
      </c>
      <c r="V294" s="57">
        <v>2.3453376674518696</v>
      </c>
      <c r="W294" s="57">
        <v>0</v>
      </c>
      <c r="X294" s="57">
        <v>0</v>
      </c>
      <c r="Y294" s="57">
        <v>0</v>
      </c>
      <c r="Z294" s="57">
        <v>0</v>
      </c>
      <c r="AA294" s="58">
        <v>19.364799999999999</v>
      </c>
      <c r="AB294" s="58">
        <v>122.74000000000001</v>
      </c>
      <c r="AC294" s="58">
        <v>18.619999999999997</v>
      </c>
      <c r="AD294" s="58">
        <v>0</v>
      </c>
      <c r="AE294" s="58">
        <v>0</v>
      </c>
      <c r="AF294" s="58">
        <v>0</v>
      </c>
      <c r="AG294" s="69">
        <v>8.5541666666666689</v>
      </c>
      <c r="AH294" s="167">
        <v>3.55</v>
      </c>
      <c r="AI294" s="167">
        <v>0</v>
      </c>
    </row>
    <row r="295" spans="1:35" x14ac:dyDescent="0.15">
      <c r="A295" s="62">
        <v>41928</v>
      </c>
      <c r="B295" s="57">
        <v>6.6885496834568405</v>
      </c>
      <c r="C295" s="57">
        <v>8.9250662966064596</v>
      </c>
      <c r="D295" s="57">
        <v>1.8375136493013295</v>
      </c>
      <c r="E295" s="57">
        <v>0</v>
      </c>
      <c r="F295" s="57">
        <v>22.607823436379999</v>
      </c>
      <c r="G295" s="57">
        <v>0</v>
      </c>
      <c r="H295" s="57">
        <v>3.3409374999999999</v>
      </c>
      <c r="I295" s="58">
        <v>53.253199999999993</v>
      </c>
      <c r="J295" s="58">
        <v>71.06</v>
      </c>
      <c r="K295" s="58">
        <v>14.629999999999997</v>
      </c>
      <c r="L295" s="58">
        <v>0</v>
      </c>
      <c r="M295" s="58">
        <v>180</v>
      </c>
      <c r="N295" s="58">
        <v>0</v>
      </c>
      <c r="O295" s="58">
        <v>9.6208333333333336</v>
      </c>
      <c r="P295" s="153">
        <v>4.0375000000000005</v>
      </c>
      <c r="Q295" s="60">
        <v>0</v>
      </c>
      <c r="S295" s="62">
        <v>41928</v>
      </c>
      <c r="T295" s="57">
        <v>6.9925746690685155</v>
      </c>
      <c r="U295" s="57">
        <v>12.1705449499179</v>
      </c>
      <c r="V295" s="57">
        <v>2.3386537354744195</v>
      </c>
      <c r="W295" s="57">
        <v>0</v>
      </c>
      <c r="X295" s="57">
        <v>22.607823436379999</v>
      </c>
      <c r="Y295" s="57">
        <v>0</v>
      </c>
      <c r="Z295" s="57">
        <v>4.0629166666666663</v>
      </c>
      <c r="AA295" s="58">
        <v>55.6738</v>
      </c>
      <c r="AB295" s="58">
        <v>96.9</v>
      </c>
      <c r="AC295" s="58">
        <v>18.619999999999997</v>
      </c>
      <c r="AD295" s="58">
        <v>0</v>
      </c>
      <c r="AE295" s="58">
        <v>180</v>
      </c>
      <c r="AF295" s="58">
        <v>0</v>
      </c>
      <c r="AG295" s="69">
        <v>9.6208333333333336</v>
      </c>
      <c r="AH295" s="167">
        <v>4.0375000000000005</v>
      </c>
      <c r="AI295" s="167">
        <v>0</v>
      </c>
    </row>
    <row r="296" spans="1:35" x14ac:dyDescent="0.15">
      <c r="A296" s="62">
        <v>41929</v>
      </c>
      <c r="B296" s="57">
        <v>3.6328612381364396</v>
      </c>
      <c r="C296" s="57">
        <v>4.8476170367597708</v>
      </c>
      <c r="D296" s="57">
        <v>0.99803880168583492</v>
      </c>
      <c r="E296" s="57">
        <v>0</v>
      </c>
      <c r="F296" s="57">
        <v>22.512153421484999</v>
      </c>
      <c r="G296" s="57">
        <v>0</v>
      </c>
      <c r="H296" s="57">
        <v>3.5568750000000007</v>
      </c>
      <c r="I296" s="58">
        <v>29.0472</v>
      </c>
      <c r="J296" s="58">
        <v>38.760000000000005</v>
      </c>
      <c r="K296" s="58">
        <v>7.9799999999999986</v>
      </c>
      <c r="L296" s="58">
        <v>0</v>
      </c>
      <c r="M296" s="58">
        <v>180</v>
      </c>
      <c r="N296" s="58">
        <v>0</v>
      </c>
      <c r="O296" s="58">
        <v>6.2416666666666671</v>
      </c>
      <c r="P296" s="153">
        <v>3.8375000000000004</v>
      </c>
      <c r="Q296" s="60">
        <v>0</v>
      </c>
      <c r="S296" s="62">
        <v>41929</v>
      </c>
      <c r="T296" s="57">
        <v>4.6924457659262337</v>
      </c>
      <c r="U296" s="57">
        <v>8.0793617279329499</v>
      </c>
      <c r="V296" s="57">
        <v>0.66535920112389002</v>
      </c>
      <c r="W296" s="57">
        <v>0</v>
      </c>
      <c r="X296" s="57">
        <v>22.512153421484999</v>
      </c>
      <c r="Y296" s="57">
        <v>0</v>
      </c>
      <c r="Z296" s="57">
        <v>4.4288541666666665</v>
      </c>
      <c r="AA296" s="58">
        <v>37.519300000000001</v>
      </c>
      <c r="AB296" s="58">
        <v>64.599999999999994</v>
      </c>
      <c r="AC296" s="58">
        <v>5.3199999999999994</v>
      </c>
      <c r="AD296" s="58">
        <v>0</v>
      </c>
      <c r="AE296" s="58">
        <v>180</v>
      </c>
      <c r="AF296" s="58">
        <v>0</v>
      </c>
      <c r="AG296" s="69">
        <v>6.2416666666666671</v>
      </c>
      <c r="AH296" s="167">
        <v>3.8375000000000004</v>
      </c>
      <c r="AI296" s="167">
        <v>0</v>
      </c>
    </row>
    <row r="297" spans="1:35" x14ac:dyDescent="0.15">
      <c r="A297" s="62">
        <v>41930</v>
      </c>
      <c r="B297" s="57">
        <v>10.043369182517171</v>
      </c>
      <c r="C297" s="57">
        <v>12.995558810925601</v>
      </c>
      <c r="D297" s="57">
        <v>2.3411116975564501</v>
      </c>
      <c r="E297" s="57">
        <v>0</v>
      </c>
      <c r="F297" s="57">
        <v>22.631584616550001</v>
      </c>
      <c r="G297" s="57">
        <v>0</v>
      </c>
      <c r="H297" s="57">
        <v>3.6843750000000002</v>
      </c>
      <c r="I297" s="58">
        <v>79.879800000000003</v>
      </c>
      <c r="J297" s="58">
        <v>103.36</v>
      </c>
      <c r="K297" s="58">
        <v>18.619999999999997</v>
      </c>
      <c r="L297" s="58">
        <v>0</v>
      </c>
      <c r="M297" s="58">
        <v>180</v>
      </c>
      <c r="N297" s="58">
        <v>0</v>
      </c>
      <c r="O297" s="58">
        <v>4.541666666666667</v>
      </c>
      <c r="P297" s="153">
        <v>3.55</v>
      </c>
      <c r="Q297" s="60">
        <v>0</v>
      </c>
      <c r="S297" s="62">
        <v>41930</v>
      </c>
      <c r="T297" s="57">
        <v>10.347713703199508</v>
      </c>
      <c r="U297" s="57">
        <v>16.244448513657002</v>
      </c>
      <c r="V297" s="57">
        <v>2.8427784898899748</v>
      </c>
      <c r="W297" s="57">
        <v>0</v>
      </c>
      <c r="X297" s="57">
        <v>22.631584616550001</v>
      </c>
      <c r="Y297" s="57">
        <v>0</v>
      </c>
      <c r="Z297" s="57">
        <v>4.5776041666666671</v>
      </c>
      <c r="AA297" s="58">
        <v>82.300399999999996</v>
      </c>
      <c r="AB297" s="58">
        <v>129.19999999999999</v>
      </c>
      <c r="AC297" s="58">
        <v>22.609999999999996</v>
      </c>
      <c r="AD297" s="58">
        <v>0</v>
      </c>
      <c r="AE297" s="58">
        <v>180</v>
      </c>
      <c r="AF297" s="58">
        <v>0</v>
      </c>
      <c r="AG297" s="69">
        <v>4.541666666666667</v>
      </c>
      <c r="AH297" s="167">
        <v>3.55</v>
      </c>
      <c r="AI297" s="167">
        <v>0</v>
      </c>
    </row>
    <row r="298" spans="1:35" x14ac:dyDescent="0.15">
      <c r="A298" s="62">
        <v>41931</v>
      </c>
      <c r="B298" s="57">
        <v>3.691992043844559</v>
      </c>
      <c r="C298" s="57">
        <v>4.9265199957109509</v>
      </c>
      <c r="D298" s="57">
        <v>1.0142835285287248</v>
      </c>
      <c r="E298" s="57">
        <v>0</v>
      </c>
      <c r="F298" s="57">
        <v>22.878575831475001</v>
      </c>
      <c r="G298" s="57">
        <v>0</v>
      </c>
      <c r="H298" s="57">
        <v>3.7815625000000002</v>
      </c>
      <c r="I298" s="58">
        <v>29.0472</v>
      </c>
      <c r="J298" s="58">
        <v>38.760000000000005</v>
      </c>
      <c r="K298" s="58">
        <v>7.9799999999999986</v>
      </c>
      <c r="L298" s="58">
        <v>0</v>
      </c>
      <c r="M298" s="58">
        <v>180</v>
      </c>
      <c r="N298" s="58">
        <v>0</v>
      </c>
      <c r="O298" s="58">
        <v>3.2458333333333331</v>
      </c>
      <c r="P298" s="153">
        <v>0.21250000000000002</v>
      </c>
      <c r="Q298" s="60">
        <v>0</v>
      </c>
      <c r="S298" s="62">
        <v>41931</v>
      </c>
      <c r="T298" s="57">
        <v>4.7688230566325558</v>
      </c>
      <c r="U298" s="57">
        <v>8.2108666595182491</v>
      </c>
      <c r="V298" s="57">
        <v>0.67618901901914996</v>
      </c>
      <c r="W298" s="57">
        <v>0</v>
      </c>
      <c r="X298" s="57">
        <v>22.878575831475001</v>
      </c>
      <c r="Y298" s="57">
        <v>0</v>
      </c>
      <c r="Z298" s="57">
        <v>4.6909895833333328</v>
      </c>
      <c r="AA298" s="58">
        <v>37.519300000000001</v>
      </c>
      <c r="AB298" s="58">
        <v>64.599999999999994</v>
      </c>
      <c r="AC298" s="58">
        <v>5.3199999999999994</v>
      </c>
      <c r="AD298" s="58">
        <v>0</v>
      </c>
      <c r="AE298" s="58">
        <v>180</v>
      </c>
      <c r="AF298" s="58">
        <v>0</v>
      </c>
      <c r="AG298" s="69">
        <v>3.2458333333333331</v>
      </c>
      <c r="AH298" s="167">
        <v>0.21250000000000002</v>
      </c>
      <c r="AI298" s="167">
        <v>0</v>
      </c>
    </row>
    <row r="299" spans="1:35" x14ac:dyDescent="0.15">
      <c r="A299" s="62">
        <v>41932</v>
      </c>
      <c r="B299" s="57">
        <v>6.8878498734961902</v>
      </c>
      <c r="C299" s="57">
        <v>9.1910084654187791</v>
      </c>
      <c r="D299" s="57">
        <v>1.8922664487626897</v>
      </c>
      <c r="E299" s="57">
        <v>0</v>
      </c>
      <c r="F299" s="57">
        <v>23.281473737340001</v>
      </c>
      <c r="G299" s="57">
        <v>0</v>
      </c>
      <c r="H299" s="57">
        <v>3.7556250000000002</v>
      </c>
      <c r="I299" s="58">
        <v>53.253199999999993</v>
      </c>
      <c r="J299" s="58">
        <v>71.06</v>
      </c>
      <c r="K299" s="58">
        <v>14.629999999999997</v>
      </c>
      <c r="L299" s="58">
        <v>0</v>
      </c>
      <c r="M299" s="58">
        <v>180</v>
      </c>
      <c r="N299" s="58">
        <v>0</v>
      </c>
      <c r="O299" s="58">
        <v>3.5916666666666663</v>
      </c>
      <c r="P299" s="153">
        <v>-1.5</v>
      </c>
      <c r="Q299" s="60">
        <v>0</v>
      </c>
      <c r="S299" s="62">
        <v>41932</v>
      </c>
      <c r="T299" s="57">
        <v>7.20093395865511</v>
      </c>
      <c r="U299" s="57">
        <v>12.5331933619347</v>
      </c>
      <c r="V299" s="57">
        <v>2.4083391166070593</v>
      </c>
      <c r="W299" s="57">
        <v>0</v>
      </c>
      <c r="X299" s="57">
        <v>23.281473737340001</v>
      </c>
      <c r="Y299" s="57">
        <v>0</v>
      </c>
      <c r="Z299" s="57">
        <v>4.660729166666667</v>
      </c>
      <c r="AA299" s="58">
        <v>55.6738</v>
      </c>
      <c r="AB299" s="58">
        <v>96.9</v>
      </c>
      <c r="AC299" s="58">
        <v>18.619999999999997</v>
      </c>
      <c r="AD299" s="58">
        <v>0</v>
      </c>
      <c r="AE299" s="58">
        <v>180</v>
      </c>
      <c r="AF299" s="58">
        <v>0</v>
      </c>
      <c r="AG299" s="69">
        <v>3.5916666666666663</v>
      </c>
      <c r="AH299" s="167">
        <v>-1.5</v>
      </c>
      <c r="AI299" s="167">
        <v>0</v>
      </c>
    </row>
    <row r="300" spans="1:35" x14ac:dyDescent="0.15">
      <c r="A300" s="62">
        <v>41933</v>
      </c>
      <c r="B300" s="57">
        <v>10.795909289772304</v>
      </c>
      <c r="C300" s="57">
        <v>13.558441808191279</v>
      </c>
      <c r="D300" s="57">
        <v>2.0935829262648293</v>
      </c>
      <c r="E300" s="57">
        <v>0</v>
      </c>
      <c r="F300" s="57">
        <v>23.611837514264998</v>
      </c>
      <c r="G300" s="57">
        <v>0</v>
      </c>
      <c r="H300" s="57">
        <v>3.5225000000000009</v>
      </c>
      <c r="I300" s="58">
        <v>82.300399999999996</v>
      </c>
      <c r="J300" s="58">
        <v>103.36</v>
      </c>
      <c r="K300" s="58">
        <v>15.959999999999997</v>
      </c>
      <c r="L300" s="58">
        <v>0</v>
      </c>
      <c r="M300" s="58">
        <v>180</v>
      </c>
      <c r="N300" s="58">
        <v>0</v>
      </c>
      <c r="O300" s="58">
        <v>6.6999999999999984</v>
      </c>
      <c r="P300" s="153">
        <v>3.7749999999999999</v>
      </c>
      <c r="Q300" s="60">
        <v>0</v>
      </c>
      <c r="S300" s="62">
        <v>41933</v>
      </c>
      <c r="T300" s="57">
        <v>11.11343603358914</v>
      </c>
      <c r="U300" s="57">
        <v>16.948052260239095</v>
      </c>
      <c r="V300" s="57">
        <v>2.6169786578310372</v>
      </c>
      <c r="W300" s="57">
        <v>0</v>
      </c>
      <c r="X300" s="57">
        <v>23.611837514264998</v>
      </c>
      <c r="Y300" s="57">
        <v>0</v>
      </c>
      <c r="Z300" s="57">
        <v>4.3887499999999999</v>
      </c>
      <c r="AA300" s="58">
        <v>84.721000000000004</v>
      </c>
      <c r="AB300" s="58">
        <v>129.19999999999999</v>
      </c>
      <c r="AC300" s="58">
        <v>19.95</v>
      </c>
      <c r="AD300" s="58">
        <v>0</v>
      </c>
      <c r="AE300" s="58">
        <v>180</v>
      </c>
      <c r="AF300" s="58">
        <v>0</v>
      </c>
      <c r="AG300" s="69">
        <v>6.6999999999999984</v>
      </c>
      <c r="AH300" s="167">
        <v>3.7749999999999999</v>
      </c>
      <c r="AI300" s="167">
        <v>0</v>
      </c>
    </row>
    <row r="301" spans="1:35" x14ac:dyDescent="0.15">
      <c r="A301" s="62">
        <v>41934</v>
      </c>
      <c r="B301" s="57">
        <v>13.163741097930387</v>
      </c>
      <c r="C301" s="57">
        <v>17.993856767473858</v>
      </c>
      <c r="D301" s="57">
        <v>4.0574382907048898</v>
      </c>
      <c r="E301" s="57">
        <v>0</v>
      </c>
      <c r="F301" s="57">
        <v>23.875086378780001</v>
      </c>
      <c r="G301" s="57">
        <v>0</v>
      </c>
      <c r="H301" s="57">
        <v>3.464375</v>
      </c>
      <c r="I301" s="58">
        <v>99.244600000000005</v>
      </c>
      <c r="J301" s="58">
        <v>135.66</v>
      </c>
      <c r="K301" s="58">
        <v>30.589999999999993</v>
      </c>
      <c r="L301" s="58">
        <v>0</v>
      </c>
      <c r="M301" s="58">
        <v>180</v>
      </c>
      <c r="N301" s="58">
        <v>0</v>
      </c>
      <c r="O301" s="58">
        <v>7.9750000000000005</v>
      </c>
      <c r="P301" s="153">
        <v>3.4000000000000004</v>
      </c>
      <c r="Q301" s="60">
        <v>0</v>
      </c>
      <c r="S301" s="62">
        <v>41934</v>
      </c>
      <c r="T301" s="57">
        <v>14.769075378165798</v>
      </c>
      <c r="U301" s="57">
        <v>20.564407734255841</v>
      </c>
      <c r="V301" s="57">
        <v>4.0574382907048898</v>
      </c>
      <c r="W301" s="57">
        <v>0</v>
      </c>
      <c r="X301" s="57">
        <v>23.875086378780001</v>
      </c>
      <c r="Y301" s="57">
        <v>0</v>
      </c>
      <c r="Z301" s="57">
        <v>4.2274999999999991</v>
      </c>
      <c r="AA301" s="58">
        <v>111.3476</v>
      </c>
      <c r="AB301" s="58">
        <v>155.04000000000002</v>
      </c>
      <c r="AC301" s="58">
        <v>30.589999999999993</v>
      </c>
      <c r="AD301" s="58">
        <v>0</v>
      </c>
      <c r="AE301" s="58">
        <v>180</v>
      </c>
      <c r="AF301" s="58">
        <v>0</v>
      </c>
      <c r="AG301" s="69">
        <v>7.9750000000000005</v>
      </c>
      <c r="AH301" s="167">
        <v>3.4000000000000004</v>
      </c>
      <c r="AI301" s="167">
        <v>0</v>
      </c>
    </row>
    <row r="302" spans="1:35" x14ac:dyDescent="0.15">
      <c r="A302" s="62">
        <v>41935</v>
      </c>
      <c r="B302" s="57">
        <v>7.1092876774662734</v>
      </c>
      <c r="C302" s="57">
        <v>9.4864906214228153</v>
      </c>
      <c r="D302" s="57">
        <v>1.953101010292932</v>
      </c>
      <c r="E302" s="57">
        <v>0</v>
      </c>
      <c r="F302" s="57">
        <v>24.029950912695</v>
      </c>
      <c r="G302" s="57">
        <v>0</v>
      </c>
      <c r="H302" s="57">
        <v>3.5118749999999999</v>
      </c>
      <c r="I302" s="58">
        <v>53.253199999999993</v>
      </c>
      <c r="J302" s="58">
        <v>71.06</v>
      </c>
      <c r="K302" s="58">
        <v>14.629999999999997</v>
      </c>
      <c r="L302" s="58">
        <v>0</v>
      </c>
      <c r="M302" s="58">
        <v>180</v>
      </c>
      <c r="N302" s="58">
        <v>0</v>
      </c>
      <c r="O302" s="58">
        <v>7.3416666666666677</v>
      </c>
      <c r="P302" s="153">
        <v>2.2749999999999999</v>
      </c>
      <c r="Q302" s="60">
        <v>0</v>
      </c>
      <c r="S302" s="62">
        <v>41935</v>
      </c>
      <c r="T302" s="57">
        <v>7.432437117351105</v>
      </c>
      <c r="U302" s="57">
        <v>12.936123574667477</v>
      </c>
      <c r="V302" s="57">
        <v>2.4857649221910045</v>
      </c>
      <c r="W302" s="57">
        <v>0</v>
      </c>
      <c r="X302" s="57">
        <v>24.029950912695</v>
      </c>
      <c r="Y302" s="57">
        <v>0</v>
      </c>
      <c r="Z302" s="57">
        <v>4.2908333333333326</v>
      </c>
      <c r="AA302" s="58">
        <v>55.6738</v>
      </c>
      <c r="AB302" s="58">
        <v>96.9</v>
      </c>
      <c r="AC302" s="58">
        <v>18.619999999999997</v>
      </c>
      <c r="AD302" s="58">
        <v>0</v>
      </c>
      <c r="AE302" s="58">
        <v>180</v>
      </c>
      <c r="AF302" s="58">
        <v>0</v>
      </c>
      <c r="AG302" s="69">
        <v>7.3416666666666677</v>
      </c>
      <c r="AH302" s="167">
        <v>2.2749999999999999</v>
      </c>
      <c r="AI302" s="167">
        <v>0</v>
      </c>
    </row>
    <row r="303" spans="1:35" x14ac:dyDescent="0.15">
      <c r="A303" s="62">
        <v>41936</v>
      </c>
      <c r="B303" s="57">
        <v>3.8974699119167449</v>
      </c>
      <c r="C303" s="57">
        <v>5.2007055339548405</v>
      </c>
      <c r="D303" s="57">
        <v>1.0707334922848197</v>
      </c>
      <c r="E303" s="57">
        <v>0</v>
      </c>
      <c r="F303" s="57">
        <v>24.151883284619998</v>
      </c>
      <c r="G303" s="57">
        <v>0</v>
      </c>
      <c r="H303" s="57">
        <v>3.3650000000000002</v>
      </c>
      <c r="I303" s="58">
        <v>29.0472</v>
      </c>
      <c r="J303" s="58">
        <v>38.760000000000005</v>
      </c>
      <c r="K303" s="58">
        <v>7.9799999999999986</v>
      </c>
      <c r="L303" s="58">
        <v>0</v>
      </c>
      <c r="M303" s="58">
        <v>180</v>
      </c>
      <c r="N303" s="58">
        <v>0</v>
      </c>
      <c r="O303" s="58">
        <v>9.2999999999999989</v>
      </c>
      <c r="P303" s="153">
        <v>4.6375000000000002</v>
      </c>
      <c r="Q303" s="60">
        <v>0</v>
      </c>
      <c r="S303" s="62">
        <v>41936</v>
      </c>
      <c r="T303" s="57">
        <v>5.0342319695591291</v>
      </c>
      <c r="U303" s="57">
        <v>8.667842556591399</v>
      </c>
      <c r="V303" s="57">
        <v>0.7138223281898799</v>
      </c>
      <c r="W303" s="57">
        <v>0</v>
      </c>
      <c r="X303" s="57">
        <v>24.151883284619998</v>
      </c>
      <c r="Y303" s="57">
        <v>0</v>
      </c>
      <c r="Z303" s="57">
        <v>4.0949999999999998</v>
      </c>
      <c r="AA303" s="58">
        <v>37.519300000000001</v>
      </c>
      <c r="AB303" s="58">
        <v>64.599999999999994</v>
      </c>
      <c r="AC303" s="58">
        <v>5.3199999999999994</v>
      </c>
      <c r="AD303" s="58">
        <v>0</v>
      </c>
      <c r="AE303" s="58">
        <v>180</v>
      </c>
      <c r="AF303" s="58">
        <v>0</v>
      </c>
      <c r="AG303" s="69">
        <v>9.2999999999999989</v>
      </c>
      <c r="AH303" s="167">
        <v>4.6375000000000002</v>
      </c>
      <c r="AI303" s="167">
        <v>0</v>
      </c>
    </row>
    <row r="304" spans="1:35" x14ac:dyDescent="0.15">
      <c r="A304" s="62">
        <v>41937</v>
      </c>
      <c r="B304" s="57">
        <v>7.150849660166311</v>
      </c>
      <c r="C304" s="57">
        <v>9.5419500959833048</v>
      </c>
      <c r="D304" s="57">
        <v>1.9645191374083273</v>
      </c>
      <c r="E304" s="57">
        <v>0</v>
      </c>
      <c r="F304" s="57">
        <v>24.170433679664999</v>
      </c>
      <c r="G304" s="57">
        <v>0</v>
      </c>
      <c r="H304" s="57">
        <v>3.3774999999999999</v>
      </c>
      <c r="I304" s="58">
        <v>53.253199999999993</v>
      </c>
      <c r="J304" s="58">
        <v>71.06</v>
      </c>
      <c r="K304" s="58">
        <v>14.629999999999997</v>
      </c>
      <c r="L304" s="58">
        <v>0</v>
      </c>
      <c r="M304" s="58">
        <v>180</v>
      </c>
      <c r="N304" s="58">
        <v>0</v>
      </c>
      <c r="O304" s="58">
        <v>9.1333333333333311</v>
      </c>
      <c r="P304" s="153">
        <v>8.65</v>
      </c>
      <c r="Q304" s="60">
        <v>0</v>
      </c>
      <c r="S304" s="62">
        <v>41937</v>
      </c>
      <c r="T304" s="57">
        <v>7.4758882810829617</v>
      </c>
      <c r="U304" s="57">
        <v>13.011750130886325</v>
      </c>
      <c r="V304" s="57">
        <v>2.5002970839742349</v>
      </c>
      <c r="W304" s="57">
        <v>0</v>
      </c>
      <c r="X304" s="57">
        <v>24.170433679664999</v>
      </c>
      <c r="Y304" s="57">
        <v>0</v>
      </c>
      <c r="Z304" s="57">
        <v>4.1116666666666664</v>
      </c>
      <c r="AA304" s="58">
        <v>55.6738</v>
      </c>
      <c r="AB304" s="58">
        <v>96.9</v>
      </c>
      <c r="AC304" s="58">
        <v>18.619999999999997</v>
      </c>
      <c r="AD304" s="58">
        <v>0</v>
      </c>
      <c r="AE304" s="58">
        <v>180</v>
      </c>
      <c r="AF304" s="58">
        <v>0</v>
      </c>
      <c r="AG304" s="69">
        <v>9.1333333333333311</v>
      </c>
      <c r="AH304" s="167">
        <v>8.65</v>
      </c>
      <c r="AI304" s="167">
        <v>0</v>
      </c>
    </row>
    <row r="305" spans="1:35" x14ac:dyDescent="0.15">
      <c r="A305" s="62">
        <v>41938</v>
      </c>
      <c r="B305" s="57">
        <v>7.142278272042712</v>
      </c>
      <c r="C305" s="57">
        <v>9.5305126079062905</v>
      </c>
      <c r="D305" s="57">
        <v>1.9621643604512942</v>
      </c>
      <c r="E305" s="57">
        <v>0</v>
      </c>
      <c r="F305" s="57">
        <v>24.141461714369999</v>
      </c>
      <c r="G305" s="57">
        <v>0</v>
      </c>
      <c r="H305" s="57">
        <v>3.6684375000000005</v>
      </c>
      <c r="I305" s="58">
        <v>53.253199999999993</v>
      </c>
      <c r="J305" s="58">
        <v>71.06</v>
      </c>
      <c r="K305" s="58">
        <v>14.629999999999997</v>
      </c>
      <c r="L305" s="58">
        <v>0</v>
      </c>
      <c r="M305" s="58">
        <v>180</v>
      </c>
      <c r="N305" s="58">
        <v>0</v>
      </c>
      <c r="O305" s="58">
        <v>4.7541666666666655</v>
      </c>
      <c r="P305" s="153">
        <v>5.2499999999999991</v>
      </c>
      <c r="Q305" s="60">
        <v>0</v>
      </c>
      <c r="S305" s="62">
        <v>41938</v>
      </c>
      <c r="T305" s="57">
        <v>7.4669272844082908</v>
      </c>
      <c r="U305" s="57">
        <v>12.99615355623585</v>
      </c>
      <c r="V305" s="57">
        <v>2.4973000951198294</v>
      </c>
      <c r="W305" s="57">
        <v>0</v>
      </c>
      <c r="X305" s="57">
        <v>24.141461714369999</v>
      </c>
      <c r="Y305" s="57">
        <v>0</v>
      </c>
      <c r="Z305" s="57">
        <v>4.5590104166666663</v>
      </c>
      <c r="AA305" s="58">
        <v>55.6738</v>
      </c>
      <c r="AB305" s="58">
        <v>96.9</v>
      </c>
      <c r="AC305" s="58">
        <v>18.619999999999997</v>
      </c>
      <c r="AD305" s="58">
        <v>0</v>
      </c>
      <c r="AE305" s="58">
        <v>180</v>
      </c>
      <c r="AF305" s="58">
        <v>0</v>
      </c>
      <c r="AG305" s="69">
        <v>4.7541666666666655</v>
      </c>
      <c r="AH305" s="167">
        <v>5.2499999999999991</v>
      </c>
      <c r="AI305" s="167">
        <v>0</v>
      </c>
    </row>
    <row r="306" spans="1:35" x14ac:dyDescent="0.15">
      <c r="A306" s="62">
        <v>41939</v>
      </c>
      <c r="B306" s="57">
        <v>7.2143025981460411</v>
      </c>
      <c r="C306" s="57">
        <v>9.6266204213879689</v>
      </c>
      <c r="D306" s="57">
        <v>1.9819512632269343</v>
      </c>
      <c r="E306" s="57">
        <v>0</v>
      </c>
      <c r="F306" s="57">
        <v>24.384909595410001</v>
      </c>
      <c r="G306" s="57">
        <v>0</v>
      </c>
      <c r="H306" s="57">
        <v>3.6909375</v>
      </c>
      <c r="I306" s="58">
        <v>53.253199999999993</v>
      </c>
      <c r="J306" s="58">
        <v>71.06</v>
      </c>
      <c r="K306" s="58">
        <v>14.629999999999997</v>
      </c>
      <c r="L306" s="58">
        <v>0</v>
      </c>
      <c r="M306" s="58">
        <v>180</v>
      </c>
      <c r="N306" s="58">
        <v>0</v>
      </c>
      <c r="O306" s="58">
        <v>4.4541666666666666</v>
      </c>
      <c r="P306" s="153">
        <v>0.98750000000000004</v>
      </c>
      <c r="Q306" s="60">
        <v>0</v>
      </c>
      <c r="S306" s="62">
        <v>41939</v>
      </c>
      <c r="T306" s="57">
        <v>7.5422254435163181</v>
      </c>
      <c r="U306" s="57">
        <v>13.127209665529049</v>
      </c>
      <c r="V306" s="57">
        <v>2.5224834259251896</v>
      </c>
      <c r="W306" s="57">
        <v>0</v>
      </c>
      <c r="X306" s="57">
        <v>24.384909595410001</v>
      </c>
      <c r="Y306" s="57">
        <v>0</v>
      </c>
      <c r="Z306" s="57">
        <v>4.5852604166666664</v>
      </c>
      <c r="AA306" s="58">
        <v>55.6738</v>
      </c>
      <c r="AB306" s="58">
        <v>96.9</v>
      </c>
      <c r="AC306" s="58">
        <v>18.619999999999997</v>
      </c>
      <c r="AD306" s="58">
        <v>0</v>
      </c>
      <c r="AE306" s="58">
        <v>180</v>
      </c>
      <c r="AF306" s="58">
        <v>0</v>
      </c>
      <c r="AG306" s="69">
        <v>4.4541666666666666</v>
      </c>
      <c r="AH306" s="167">
        <v>0.98750000000000004</v>
      </c>
      <c r="AI306" s="167">
        <v>0</v>
      </c>
    </row>
    <row r="307" spans="1:35" x14ac:dyDescent="0.15">
      <c r="A307" s="62">
        <v>41940</v>
      </c>
      <c r="B307" s="57">
        <v>11.190260413999022</v>
      </c>
      <c r="C307" s="57">
        <v>14.053702246780562</v>
      </c>
      <c r="D307" s="57">
        <v>2.1700569645764096</v>
      </c>
      <c r="E307" s="57">
        <v>0</v>
      </c>
      <c r="F307" s="57">
        <v>24.474326668155001</v>
      </c>
      <c r="G307" s="57">
        <v>0</v>
      </c>
      <c r="H307" s="57">
        <v>3.5540625000000006</v>
      </c>
      <c r="I307" s="58">
        <v>82.300399999999996</v>
      </c>
      <c r="J307" s="58">
        <v>103.36</v>
      </c>
      <c r="K307" s="58">
        <v>15.959999999999997</v>
      </c>
      <c r="L307" s="58">
        <v>0</v>
      </c>
      <c r="M307" s="58">
        <v>180</v>
      </c>
      <c r="N307" s="58">
        <v>0</v>
      </c>
      <c r="O307" s="58">
        <v>6.2791666666666659</v>
      </c>
      <c r="P307" s="153">
        <v>1.4125000000000003</v>
      </c>
      <c r="Q307" s="60">
        <v>0</v>
      </c>
      <c r="S307" s="62">
        <v>41940</v>
      </c>
      <c r="T307" s="57">
        <v>11.519385720293112</v>
      </c>
      <c r="U307" s="57">
        <v>17.5671278084757</v>
      </c>
      <c r="V307" s="57">
        <v>2.7125712057205122</v>
      </c>
      <c r="W307" s="57">
        <v>0</v>
      </c>
      <c r="X307" s="57">
        <v>24.474326668155001</v>
      </c>
      <c r="Y307" s="57">
        <v>0</v>
      </c>
      <c r="Z307" s="57">
        <v>4.4255729166666669</v>
      </c>
      <c r="AA307" s="58">
        <v>84.721000000000004</v>
      </c>
      <c r="AB307" s="58">
        <v>129.19999999999999</v>
      </c>
      <c r="AC307" s="58">
        <v>19.95</v>
      </c>
      <c r="AD307" s="58">
        <v>0</v>
      </c>
      <c r="AE307" s="58">
        <v>180</v>
      </c>
      <c r="AF307" s="58">
        <v>0</v>
      </c>
      <c r="AG307" s="69">
        <v>6.2791666666666659</v>
      </c>
      <c r="AH307" s="167">
        <v>1.4125000000000003</v>
      </c>
      <c r="AI307" s="167">
        <v>0</v>
      </c>
    </row>
    <row r="308" spans="1:35" x14ac:dyDescent="0.15">
      <c r="A308" s="62">
        <v>41941</v>
      </c>
      <c r="B308" s="57">
        <v>4.7553689692926273</v>
      </c>
      <c r="C308" s="57">
        <v>9.6276078304305912</v>
      </c>
      <c r="D308" s="57">
        <v>2.8831338957439199</v>
      </c>
      <c r="E308" s="57">
        <v>0</v>
      </c>
      <c r="F308" s="57">
        <v>0</v>
      </c>
      <c r="G308" s="57">
        <v>0</v>
      </c>
      <c r="H308" s="57">
        <v>0</v>
      </c>
      <c r="I308" s="58">
        <v>35.098699999999994</v>
      </c>
      <c r="J308" s="58">
        <v>71.06</v>
      </c>
      <c r="K308" s="58">
        <v>21.279999999999998</v>
      </c>
      <c r="L308" s="58">
        <v>0</v>
      </c>
      <c r="M308" s="58">
        <v>0</v>
      </c>
      <c r="N308" s="58">
        <v>0</v>
      </c>
      <c r="O308" s="58">
        <v>6.2458333333333336</v>
      </c>
      <c r="P308" s="153">
        <v>0.96250000000000013</v>
      </c>
      <c r="Q308" s="60">
        <v>0</v>
      </c>
      <c r="S308" s="62">
        <v>41941</v>
      </c>
      <c r="T308" s="57">
        <v>2.6236518451269673</v>
      </c>
      <c r="U308" s="57">
        <v>16.629504434380113</v>
      </c>
      <c r="V308" s="57">
        <v>2.5227421587759298</v>
      </c>
      <c r="W308" s="57">
        <v>0</v>
      </c>
      <c r="X308" s="57">
        <v>0</v>
      </c>
      <c r="Y308" s="57">
        <v>0</v>
      </c>
      <c r="Z308" s="57">
        <v>0</v>
      </c>
      <c r="AA308" s="58">
        <v>19.364799999999999</v>
      </c>
      <c r="AB308" s="58">
        <v>122.74000000000001</v>
      </c>
      <c r="AC308" s="58">
        <v>18.619999999999997</v>
      </c>
      <c r="AD308" s="58">
        <v>0</v>
      </c>
      <c r="AE308" s="58">
        <v>0</v>
      </c>
      <c r="AF308" s="58">
        <v>0</v>
      </c>
      <c r="AG308" s="69">
        <v>6.2458333333333336</v>
      </c>
      <c r="AH308" s="167">
        <v>0.96250000000000013</v>
      </c>
      <c r="AI308" s="167">
        <v>0</v>
      </c>
    </row>
    <row r="309" spans="1:35" x14ac:dyDescent="0.15">
      <c r="A309" s="62">
        <v>41942</v>
      </c>
      <c r="B309" s="57">
        <v>7.1706440169121741</v>
      </c>
      <c r="C309" s="57">
        <v>9.5683632878733906</v>
      </c>
      <c r="D309" s="57">
        <v>1.9699571475033446</v>
      </c>
      <c r="E309" s="57">
        <v>0</v>
      </c>
      <c r="F309" s="57">
        <v>24.237340160669998</v>
      </c>
      <c r="G309" s="57">
        <v>0</v>
      </c>
      <c r="H309" s="57">
        <v>3.3103125000000002</v>
      </c>
      <c r="I309" s="58">
        <v>53.253199999999993</v>
      </c>
      <c r="J309" s="58">
        <v>71.06</v>
      </c>
      <c r="K309" s="58">
        <v>14.629999999999997</v>
      </c>
      <c r="L309" s="58">
        <v>0</v>
      </c>
      <c r="M309" s="58">
        <v>180</v>
      </c>
      <c r="N309" s="58">
        <v>0</v>
      </c>
      <c r="O309" s="58">
        <v>10.029166666666667</v>
      </c>
      <c r="P309" s="153">
        <v>5.9624999999999995</v>
      </c>
      <c r="Q309" s="60">
        <v>0</v>
      </c>
      <c r="S309" s="62">
        <v>41942</v>
      </c>
      <c r="T309" s="57">
        <v>7.4965823813172738</v>
      </c>
      <c r="U309" s="57">
        <v>13.047768119827349</v>
      </c>
      <c r="V309" s="57">
        <v>2.5072181877315298</v>
      </c>
      <c r="W309" s="57">
        <v>0</v>
      </c>
      <c r="X309" s="57">
        <v>24.237340160669998</v>
      </c>
      <c r="Y309" s="57">
        <v>0</v>
      </c>
      <c r="Z309" s="57">
        <v>4.0220833333333328</v>
      </c>
      <c r="AA309" s="58">
        <v>55.6738</v>
      </c>
      <c r="AB309" s="58">
        <v>96.9</v>
      </c>
      <c r="AC309" s="58">
        <v>18.619999999999997</v>
      </c>
      <c r="AD309" s="58">
        <v>0</v>
      </c>
      <c r="AE309" s="58">
        <v>180</v>
      </c>
      <c r="AF309" s="58">
        <v>0</v>
      </c>
      <c r="AG309" s="69">
        <v>10.029166666666667</v>
      </c>
      <c r="AH309" s="167">
        <v>5.9624999999999995</v>
      </c>
      <c r="AI309" s="167">
        <v>0</v>
      </c>
    </row>
    <row r="310" spans="1:35" x14ac:dyDescent="0.15">
      <c r="A310" s="62">
        <v>41943</v>
      </c>
      <c r="B310" s="57">
        <v>3.8592938797900578</v>
      </c>
      <c r="C310" s="57">
        <v>5.1497642038014915</v>
      </c>
      <c r="D310" s="57">
        <v>1.0602455713708949</v>
      </c>
      <c r="E310" s="57">
        <v>0</v>
      </c>
      <c r="F310" s="57">
        <v>23.915313639945001</v>
      </c>
      <c r="G310" s="57">
        <v>0</v>
      </c>
      <c r="H310" s="57">
        <v>3.4587499999999998</v>
      </c>
      <c r="I310" s="58">
        <v>29.0472</v>
      </c>
      <c r="J310" s="58">
        <v>38.760000000000005</v>
      </c>
      <c r="K310" s="58">
        <v>7.9799999999999986</v>
      </c>
      <c r="L310" s="58">
        <v>0</v>
      </c>
      <c r="M310" s="58">
        <v>180</v>
      </c>
      <c r="N310" s="58">
        <v>0</v>
      </c>
      <c r="O310" s="58">
        <v>8.0499999999999989</v>
      </c>
      <c r="P310" s="153">
        <v>7.1249999999999991</v>
      </c>
      <c r="Q310" s="60">
        <v>0</v>
      </c>
      <c r="S310" s="62">
        <v>41943</v>
      </c>
      <c r="T310" s="57">
        <v>4.9849212613954919</v>
      </c>
      <c r="U310" s="57">
        <v>8.5829403396691486</v>
      </c>
      <c r="V310" s="57">
        <v>0.70683038091393002</v>
      </c>
      <c r="W310" s="57">
        <v>0</v>
      </c>
      <c r="X310" s="57">
        <v>23.915313639945001</v>
      </c>
      <c r="Y310" s="57">
        <v>0</v>
      </c>
      <c r="Z310" s="57">
        <v>4.2199999999999989</v>
      </c>
      <c r="AA310" s="58">
        <v>37.519300000000001</v>
      </c>
      <c r="AB310" s="58">
        <v>64.599999999999994</v>
      </c>
      <c r="AC310" s="58">
        <v>5.3199999999999994</v>
      </c>
      <c r="AD310" s="58">
        <v>0</v>
      </c>
      <c r="AE310" s="58">
        <v>180</v>
      </c>
      <c r="AF310" s="58">
        <v>0</v>
      </c>
      <c r="AG310" s="69">
        <v>8.0499999999999989</v>
      </c>
      <c r="AH310" s="167">
        <v>7.1249999999999991</v>
      </c>
      <c r="AI310" s="167">
        <v>0</v>
      </c>
    </row>
    <row r="311" spans="1:35" x14ac:dyDescent="0.15">
      <c r="A311" s="62">
        <v>41944</v>
      </c>
      <c r="B311" s="57">
        <v>10.583089143321445</v>
      </c>
      <c r="C311" s="57">
        <v>13.693926297433199</v>
      </c>
      <c r="D311" s="57">
        <v>2.4669205462287742</v>
      </c>
      <c r="E311" s="57">
        <v>0</v>
      </c>
      <c r="F311" s="57">
        <v>23.847781864725</v>
      </c>
      <c r="G311" s="57">
        <v>0</v>
      </c>
      <c r="H311" s="57">
        <v>3.9740625000000001</v>
      </c>
      <c r="I311" s="58">
        <v>79.879800000000003</v>
      </c>
      <c r="J311" s="58">
        <v>103.36</v>
      </c>
      <c r="K311" s="58">
        <v>18.619999999999997</v>
      </c>
      <c r="L311" s="58">
        <v>0</v>
      </c>
      <c r="M311" s="58">
        <v>180</v>
      </c>
      <c r="N311" s="58">
        <v>0</v>
      </c>
      <c r="O311" s="58">
        <v>0.67916666666666659</v>
      </c>
      <c r="P311" s="153">
        <v>-2.5</v>
      </c>
      <c r="Q311" s="60">
        <v>0</v>
      </c>
      <c r="S311" s="62">
        <v>41944</v>
      </c>
      <c r="T311" s="57">
        <v>10.903788814331184</v>
      </c>
      <c r="U311" s="57">
        <v>17.117407871791496</v>
      </c>
      <c r="V311" s="57">
        <v>2.9955463775635116</v>
      </c>
      <c r="W311" s="57">
        <v>0</v>
      </c>
      <c r="X311" s="57">
        <v>23.847781864725</v>
      </c>
      <c r="Y311" s="57">
        <v>0</v>
      </c>
      <c r="Z311" s="57">
        <v>4.9155729166666671</v>
      </c>
      <c r="AA311" s="58">
        <v>82.300399999999996</v>
      </c>
      <c r="AB311" s="58">
        <v>129.19999999999999</v>
      </c>
      <c r="AC311" s="58">
        <v>22.609999999999996</v>
      </c>
      <c r="AD311" s="58">
        <v>0</v>
      </c>
      <c r="AE311" s="58">
        <v>180</v>
      </c>
      <c r="AF311" s="58">
        <v>0</v>
      </c>
      <c r="AG311" s="69">
        <v>0.67916666666666659</v>
      </c>
      <c r="AH311" s="167">
        <v>-2.5</v>
      </c>
      <c r="AI311" s="167">
        <v>0</v>
      </c>
    </row>
    <row r="312" spans="1:35" x14ac:dyDescent="0.15">
      <c r="A312" s="62">
        <v>41945</v>
      </c>
      <c r="B312" s="57">
        <v>3.907291410930835</v>
      </c>
      <c r="C312" s="57">
        <v>5.2138111448841604</v>
      </c>
      <c r="D312" s="57">
        <v>1.0734317062996797</v>
      </c>
      <c r="E312" s="57">
        <v>0</v>
      </c>
      <c r="F312" s="57">
        <v>24.212745254879994</v>
      </c>
      <c r="G312" s="57">
        <v>0</v>
      </c>
      <c r="H312" s="57">
        <v>3.9106250000000005</v>
      </c>
      <c r="I312" s="58">
        <v>29.0472</v>
      </c>
      <c r="J312" s="58">
        <v>38.760000000000005</v>
      </c>
      <c r="K312" s="58">
        <v>7.9799999999999986</v>
      </c>
      <c r="L312" s="58">
        <v>0</v>
      </c>
      <c r="M312" s="58">
        <v>180</v>
      </c>
      <c r="N312" s="58">
        <v>0</v>
      </c>
      <c r="O312" s="58">
        <v>1.5250000000000004</v>
      </c>
      <c r="P312" s="153">
        <v>-2.2749999999999999</v>
      </c>
      <c r="Q312" s="60">
        <v>0</v>
      </c>
      <c r="S312" s="62">
        <v>41945</v>
      </c>
      <c r="T312" s="57">
        <v>5.0469180724523284</v>
      </c>
      <c r="U312" s="57">
        <v>8.6896852414735974</v>
      </c>
      <c r="V312" s="57">
        <v>0.71562113753311984</v>
      </c>
      <c r="W312" s="57">
        <v>0</v>
      </c>
      <c r="X312" s="57">
        <v>24.212745254879994</v>
      </c>
      <c r="Y312" s="57">
        <v>0</v>
      </c>
      <c r="Z312" s="57">
        <v>4.8415625000000002</v>
      </c>
      <c r="AA312" s="58">
        <v>37.519300000000001</v>
      </c>
      <c r="AB312" s="58">
        <v>64.599999999999994</v>
      </c>
      <c r="AC312" s="58">
        <v>5.3199999999999994</v>
      </c>
      <c r="AD312" s="58">
        <v>0</v>
      </c>
      <c r="AE312" s="58">
        <v>180</v>
      </c>
      <c r="AF312" s="58">
        <v>0</v>
      </c>
      <c r="AG312" s="69">
        <v>1.5250000000000004</v>
      </c>
      <c r="AH312" s="167">
        <v>-2.2749999999999999</v>
      </c>
      <c r="AI312" s="167">
        <v>0</v>
      </c>
    </row>
    <row r="313" spans="1:35" x14ac:dyDescent="0.15">
      <c r="A313" s="62">
        <v>41946</v>
      </c>
      <c r="B313" s="57">
        <v>11.203697704602202</v>
      </c>
      <c r="C313" s="57">
        <v>14.070577964963521</v>
      </c>
      <c r="D313" s="57">
        <v>2.1726627740017195</v>
      </c>
      <c r="E313" s="57">
        <v>0</v>
      </c>
      <c r="F313" s="57">
        <v>24.50371549626</v>
      </c>
      <c r="G313" s="57">
        <v>0</v>
      </c>
      <c r="H313" s="57">
        <v>3.6909375000000004</v>
      </c>
      <c r="I313" s="58">
        <v>82.300399999999996</v>
      </c>
      <c r="J313" s="58">
        <v>103.36</v>
      </c>
      <c r="K313" s="58">
        <v>15.959999999999997</v>
      </c>
      <c r="L313" s="58">
        <v>0</v>
      </c>
      <c r="M313" s="58">
        <v>180</v>
      </c>
      <c r="N313" s="58">
        <v>0</v>
      </c>
      <c r="O313" s="58">
        <v>4.4541666666666657</v>
      </c>
      <c r="P313" s="153">
        <v>1.7124999999999999</v>
      </c>
      <c r="Q313" s="60">
        <v>0</v>
      </c>
      <c r="S313" s="62">
        <v>41946</v>
      </c>
      <c r="T313" s="57">
        <v>11.533218225325799</v>
      </c>
      <c r="U313" s="57">
        <v>17.588222456204395</v>
      </c>
      <c r="V313" s="57">
        <v>2.71582846750215</v>
      </c>
      <c r="W313" s="57">
        <v>0</v>
      </c>
      <c r="X313" s="57">
        <v>24.50371549626</v>
      </c>
      <c r="Y313" s="57">
        <v>0</v>
      </c>
      <c r="Z313" s="57">
        <v>4.5852604166666664</v>
      </c>
      <c r="AA313" s="58">
        <v>84.721000000000004</v>
      </c>
      <c r="AB313" s="58">
        <v>129.19999999999999</v>
      </c>
      <c r="AC313" s="58">
        <v>19.95</v>
      </c>
      <c r="AD313" s="58">
        <v>0</v>
      </c>
      <c r="AE313" s="58">
        <v>180</v>
      </c>
      <c r="AF313" s="58">
        <v>0</v>
      </c>
      <c r="AG313" s="69">
        <v>4.4541666666666657</v>
      </c>
      <c r="AH313" s="167">
        <v>1.7124999999999999</v>
      </c>
      <c r="AI313" s="167">
        <v>0</v>
      </c>
    </row>
    <row r="314" spans="1:35" x14ac:dyDescent="0.15">
      <c r="A314" s="62">
        <v>41947</v>
      </c>
      <c r="B314" s="57">
        <v>11.314531527095113</v>
      </c>
      <c r="C314" s="57">
        <v>14.209772718486798</v>
      </c>
      <c r="D314" s="57">
        <v>2.1941560815310495</v>
      </c>
      <c r="E314" s="57">
        <v>0</v>
      </c>
      <c r="F314" s="57">
        <v>24.746121220275</v>
      </c>
      <c r="G314" s="57">
        <v>0</v>
      </c>
      <c r="H314" s="57">
        <v>3.9721875</v>
      </c>
      <c r="I314" s="58">
        <v>82.300399999999996</v>
      </c>
      <c r="J314" s="58">
        <v>103.36</v>
      </c>
      <c r="K314" s="58">
        <v>15.959999999999997</v>
      </c>
      <c r="L314" s="58">
        <v>0</v>
      </c>
      <c r="M314" s="58">
        <v>180</v>
      </c>
      <c r="N314" s="58">
        <v>0</v>
      </c>
      <c r="O314" s="58">
        <v>0.70416666666666661</v>
      </c>
      <c r="P314" s="153">
        <v>-1.5750000000000002</v>
      </c>
      <c r="Q314" s="60">
        <v>0</v>
      </c>
      <c r="S314" s="62">
        <v>41947</v>
      </c>
      <c r="T314" s="57">
        <v>11.647311866127325</v>
      </c>
      <c r="U314" s="57">
        <v>17.762215898108497</v>
      </c>
      <c r="V314" s="57">
        <v>2.7426951019138119</v>
      </c>
      <c r="W314" s="57">
        <v>0</v>
      </c>
      <c r="X314" s="57">
        <v>24.746121220275</v>
      </c>
      <c r="Y314" s="57">
        <v>0</v>
      </c>
      <c r="Z314" s="57">
        <v>4.9133854166666673</v>
      </c>
      <c r="AA314" s="58">
        <v>84.721000000000004</v>
      </c>
      <c r="AB314" s="58">
        <v>129.19999999999999</v>
      </c>
      <c r="AC314" s="58">
        <v>19.95</v>
      </c>
      <c r="AD314" s="58">
        <v>0</v>
      </c>
      <c r="AE314" s="58">
        <v>180</v>
      </c>
      <c r="AF314" s="58">
        <v>0</v>
      </c>
      <c r="AG314" s="69">
        <v>0.70416666666666661</v>
      </c>
      <c r="AH314" s="167">
        <v>-1.5750000000000002</v>
      </c>
      <c r="AI314" s="167">
        <v>0</v>
      </c>
    </row>
    <row r="315" spans="1:35" x14ac:dyDescent="0.15">
      <c r="A315" s="62">
        <v>41948</v>
      </c>
      <c r="B315" s="57">
        <v>13.876478087742296</v>
      </c>
      <c r="C315" s="57">
        <v>18.968115316935329</v>
      </c>
      <c r="D315" s="57">
        <v>4.2771240420540435</v>
      </c>
      <c r="E315" s="57">
        <v>0</v>
      </c>
      <c r="F315" s="57">
        <v>25.167777952590001</v>
      </c>
      <c r="G315" s="57">
        <v>0</v>
      </c>
      <c r="H315" s="57">
        <v>4.0168750000000006</v>
      </c>
      <c r="I315" s="58">
        <v>99.244600000000005</v>
      </c>
      <c r="J315" s="58">
        <v>135.66</v>
      </c>
      <c r="K315" s="58">
        <v>30.589999999999993</v>
      </c>
      <c r="L315" s="58">
        <v>0</v>
      </c>
      <c r="M315" s="58">
        <v>180</v>
      </c>
      <c r="N315" s="58">
        <v>0</v>
      </c>
      <c r="O315" s="58">
        <v>0.10833333333333307</v>
      </c>
      <c r="P315" s="153">
        <v>-5.2500000000000009</v>
      </c>
      <c r="Q315" s="60">
        <v>0</v>
      </c>
      <c r="S315" s="62">
        <v>41948</v>
      </c>
      <c r="T315" s="57">
        <v>15.568731513076724</v>
      </c>
      <c r="U315" s="57">
        <v>21.67784607649752</v>
      </c>
      <c r="V315" s="57">
        <v>4.2771240420540435</v>
      </c>
      <c r="W315" s="57">
        <v>0</v>
      </c>
      <c r="X315" s="57">
        <v>25.167777952590001</v>
      </c>
      <c r="Y315" s="57">
        <v>0</v>
      </c>
      <c r="Z315" s="57">
        <v>4.9655208333333336</v>
      </c>
      <c r="AA315" s="58">
        <v>111.3476</v>
      </c>
      <c r="AB315" s="58">
        <v>155.04000000000002</v>
      </c>
      <c r="AC315" s="58">
        <v>30.589999999999993</v>
      </c>
      <c r="AD315" s="58">
        <v>0</v>
      </c>
      <c r="AE315" s="58">
        <v>180</v>
      </c>
      <c r="AF315" s="58">
        <v>0</v>
      </c>
      <c r="AG315" s="69">
        <v>0.10833333333333307</v>
      </c>
      <c r="AH315" s="167">
        <v>-5.2500000000000009</v>
      </c>
      <c r="AI315" s="167">
        <v>0</v>
      </c>
    </row>
    <row r="316" spans="1:35" x14ac:dyDescent="0.15">
      <c r="A316" s="62">
        <v>41949</v>
      </c>
      <c r="B316" s="57">
        <v>7.5146711704485405</v>
      </c>
      <c r="C316" s="57">
        <v>10.027426208604805</v>
      </c>
      <c r="D316" s="57">
        <v>2.0644701017715765</v>
      </c>
      <c r="E316" s="57">
        <v>0</v>
      </c>
      <c r="F316" s="57">
        <v>25.400178969164998</v>
      </c>
      <c r="G316" s="57">
        <v>0</v>
      </c>
      <c r="H316" s="57">
        <v>3.7684375000000001</v>
      </c>
      <c r="I316" s="58">
        <v>53.253199999999993</v>
      </c>
      <c r="J316" s="58">
        <v>71.06</v>
      </c>
      <c r="K316" s="58">
        <v>14.629999999999997</v>
      </c>
      <c r="L316" s="58">
        <v>0</v>
      </c>
      <c r="M316" s="58">
        <v>180</v>
      </c>
      <c r="N316" s="58">
        <v>0</v>
      </c>
      <c r="O316" s="58">
        <v>3.4208333333333329</v>
      </c>
      <c r="P316" s="153">
        <v>-3.4375000000000004</v>
      </c>
      <c r="Q316" s="60">
        <v>0</v>
      </c>
      <c r="S316" s="62">
        <v>41949</v>
      </c>
      <c r="T316" s="57">
        <v>7.8562471327416565</v>
      </c>
      <c r="U316" s="57">
        <v>13.673763011733826</v>
      </c>
      <c r="V316" s="57">
        <v>2.6275074022547344</v>
      </c>
      <c r="W316" s="57">
        <v>0</v>
      </c>
      <c r="X316" s="57">
        <v>25.400178969164998</v>
      </c>
      <c r="Y316" s="57">
        <v>0</v>
      </c>
      <c r="Z316" s="57">
        <v>4.6756770833333334</v>
      </c>
      <c r="AA316" s="58">
        <v>55.6738</v>
      </c>
      <c r="AB316" s="58">
        <v>96.9</v>
      </c>
      <c r="AC316" s="58">
        <v>18.619999999999997</v>
      </c>
      <c r="AD316" s="58">
        <v>0</v>
      </c>
      <c r="AE316" s="58">
        <v>180</v>
      </c>
      <c r="AF316" s="58">
        <v>0</v>
      </c>
      <c r="AG316" s="69">
        <v>3.4208333333333329</v>
      </c>
      <c r="AH316" s="167">
        <v>-3.4375000000000004</v>
      </c>
      <c r="AI316" s="167">
        <v>0</v>
      </c>
    </row>
    <row r="317" spans="1:35" x14ac:dyDescent="0.15">
      <c r="A317" s="62">
        <v>41950</v>
      </c>
      <c r="B317" s="57">
        <v>4.1072530946252437</v>
      </c>
      <c r="C317" s="57">
        <v>5.4806359975376102</v>
      </c>
      <c r="D317" s="57">
        <v>1.1283662347871548</v>
      </c>
      <c r="E317" s="57">
        <v>0</v>
      </c>
      <c r="F317" s="57">
        <v>25.451869957605002</v>
      </c>
      <c r="G317" s="57">
        <v>0</v>
      </c>
      <c r="H317" s="57">
        <v>3.8493750000000002</v>
      </c>
      <c r="I317" s="58">
        <v>29.0472</v>
      </c>
      <c r="J317" s="58">
        <v>38.760000000000005</v>
      </c>
      <c r="K317" s="58">
        <v>7.9799999999999986</v>
      </c>
      <c r="L317" s="58">
        <v>0</v>
      </c>
      <c r="M317" s="58">
        <v>180</v>
      </c>
      <c r="N317" s="58">
        <v>0</v>
      </c>
      <c r="O317" s="58">
        <v>2.3416666666666668</v>
      </c>
      <c r="P317" s="153">
        <v>0.77500000000000002</v>
      </c>
      <c r="Q317" s="60">
        <v>0</v>
      </c>
      <c r="S317" s="62">
        <v>41950</v>
      </c>
      <c r="T317" s="57">
        <v>5.3052019138909401</v>
      </c>
      <c r="U317" s="57">
        <v>9.1343933292293489</v>
      </c>
      <c r="V317" s="57">
        <v>0.75224415652476995</v>
      </c>
      <c r="W317" s="57">
        <v>0</v>
      </c>
      <c r="X317" s="57">
        <v>25.451869957605002</v>
      </c>
      <c r="Y317" s="57">
        <v>0</v>
      </c>
      <c r="Z317" s="57">
        <v>4.7701041666666661</v>
      </c>
      <c r="AA317" s="58">
        <v>37.519300000000001</v>
      </c>
      <c r="AB317" s="58">
        <v>64.599999999999994</v>
      </c>
      <c r="AC317" s="58">
        <v>5.3199999999999994</v>
      </c>
      <c r="AD317" s="58">
        <v>0</v>
      </c>
      <c r="AE317" s="58">
        <v>180</v>
      </c>
      <c r="AF317" s="58">
        <v>0</v>
      </c>
      <c r="AG317" s="69">
        <v>2.3416666666666668</v>
      </c>
      <c r="AH317" s="167">
        <v>0.77500000000000002</v>
      </c>
      <c r="AI317" s="167">
        <v>0</v>
      </c>
    </row>
    <row r="318" spans="1:35" x14ac:dyDescent="0.15">
      <c r="A318" s="62">
        <v>41951</v>
      </c>
      <c r="B318" s="57">
        <v>7.5882371131208641</v>
      </c>
      <c r="C318" s="57">
        <v>10.125591124258612</v>
      </c>
      <c r="D318" s="57">
        <v>2.0846805255826548</v>
      </c>
      <c r="E318" s="57">
        <v>0</v>
      </c>
      <c r="F318" s="57">
        <v>25.64883763533</v>
      </c>
      <c r="G318" s="57">
        <v>0</v>
      </c>
      <c r="H318" s="57">
        <v>3.8487500000000003</v>
      </c>
      <c r="I318" s="58">
        <v>53.253199999999993</v>
      </c>
      <c r="J318" s="58">
        <v>71.06</v>
      </c>
      <c r="K318" s="58">
        <v>14.629999999999997</v>
      </c>
      <c r="L318" s="58">
        <v>0</v>
      </c>
      <c r="M318" s="58">
        <v>180</v>
      </c>
      <c r="N318" s="58">
        <v>0</v>
      </c>
      <c r="O318" s="58">
        <v>2.35</v>
      </c>
      <c r="P318" s="153">
        <v>-3.6999999999999997</v>
      </c>
      <c r="Q318" s="60">
        <v>0</v>
      </c>
      <c r="S318" s="62">
        <v>41951</v>
      </c>
      <c r="T318" s="57">
        <v>7.9331569818990868</v>
      </c>
      <c r="U318" s="57">
        <v>13.807624260352654</v>
      </c>
      <c r="V318" s="57">
        <v>2.6532297598324699</v>
      </c>
      <c r="W318" s="57">
        <v>0</v>
      </c>
      <c r="X318" s="57">
        <v>25.64883763533</v>
      </c>
      <c r="Y318" s="57">
        <v>0</v>
      </c>
      <c r="Z318" s="57">
        <v>4.7693750000000001</v>
      </c>
      <c r="AA318" s="58">
        <v>55.6738</v>
      </c>
      <c r="AB318" s="58">
        <v>96.9</v>
      </c>
      <c r="AC318" s="58">
        <v>18.619999999999997</v>
      </c>
      <c r="AD318" s="58">
        <v>0</v>
      </c>
      <c r="AE318" s="58">
        <v>180</v>
      </c>
      <c r="AF318" s="58">
        <v>0</v>
      </c>
      <c r="AG318" s="69">
        <v>2.35</v>
      </c>
      <c r="AH318" s="167">
        <v>-3.6999999999999997</v>
      </c>
      <c r="AI318" s="167">
        <v>0</v>
      </c>
    </row>
    <row r="319" spans="1:35" x14ac:dyDescent="0.15">
      <c r="A319" s="62">
        <v>41952</v>
      </c>
      <c r="B319" s="57">
        <v>7.6458935728011825</v>
      </c>
      <c r="C319" s="57">
        <v>10.202526745496085</v>
      </c>
      <c r="D319" s="57">
        <v>2.1005202123080173</v>
      </c>
      <c r="E319" s="57">
        <v>0</v>
      </c>
      <c r="F319" s="57">
        <v>25.843720999005001</v>
      </c>
      <c r="G319" s="57">
        <v>0</v>
      </c>
      <c r="H319" s="57">
        <v>3.7009375000000002</v>
      </c>
      <c r="I319" s="58">
        <v>53.253199999999993</v>
      </c>
      <c r="J319" s="58">
        <v>71.06</v>
      </c>
      <c r="K319" s="58">
        <v>14.629999999999997</v>
      </c>
      <c r="L319" s="58">
        <v>0</v>
      </c>
      <c r="M319" s="58">
        <v>180</v>
      </c>
      <c r="N319" s="58">
        <v>0</v>
      </c>
      <c r="O319" s="58">
        <v>4.3208333333333337</v>
      </c>
      <c r="P319" s="153">
        <v>-1.0125</v>
      </c>
      <c r="Q319" s="60">
        <v>0</v>
      </c>
      <c r="S319" s="62">
        <v>41952</v>
      </c>
      <c r="T319" s="57">
        <v>7.993434189746691</v>
      </c>
      <c r="U319" s="57">
        <v>13.912536471131027</v>
      </c>
      <c r="V319" s="57">
        <v>2.6733893611192943</v>
      </c>
      <c r="W319" s="57">
        <v>0</v>
      </c>
      <c r="X319" s="57">
        <v>25.843720999005001</v>
      </c>
      <c r="Y319" s="57">
        <v>0</v>
      </c>
      <c r="Z319" s="57">
        <v>4.5969270833333331</v>
      </c>
      <c r="AA319" s="58">
        <v>55.6738</v>
      </c>
      <c r="AB319" s="58">
        <v>96.9</v>
      </c>
      <c r="AC319" s="58">
        <v>18.619999999999997</v>
      </c>
      <c r="AD319" s="58">
        <v>0</v>
      </c>
      <c r="AE319" s="58">
        <v>180</v>
      </c>
      <c r="AF319" s="58">
        <v>0</v>
      </c>
      <c r="AG319" s="69">
        <v>4.3208333333333337</v>
      </c>
      <c r="AH319" s="167">
        <v>-1.0125</v>
      </c>
      <c r="AI319" s="167">
        <v>0</v>
      </c>
    </row>
    <row r="320" spans="1:35" x14ac:dyDescent="0.15">
      <c r="A320" s="62">
        <v>41953</v>
      </c>
      <c r="B320" s="57">
        <v>7.730374160781972</v>
      </c>
      <c r="C320" s="57">
        <v>10.315255944528536</v>
      </c>
      <c r="D320" s="57">
        <v>2.1237291650499919</v>
      </c>
      <c r="E320" s="57">
        <v>0</v>
      </c>
      <c r="F320" s="57">
        <v>26.129272023854998</v>
      </c>
      <c r="G320" s="57">
        <v>0</v>
      </c>
      <c r="H320" s="57">
        <v>3.4965625</v>
      </c>
      <c r="I320" s="58">
        <v>53.253199999999993</v>
      </c>
      <c r="J320" s="58">
        <v>71.06</v>
      </c>
      <c r="K320" s="58">
        <v>14.629999999999997</v>
      </c>
      <c r="L320" s="58">
        <v>0</v>
      </c>
      <c r="M320" s="58">
        <v>180</v>
      </c>
      <c r="N320" s="58">
        <v>0</v>
      </c>
      <c r="O320" s="58">
        <v>7.5458333333333343</v>
      </c>
      <c r="P320" s="153">
        <v>1.5625000000000002</v>
      </c>
      <c r="Q320" s="60">
        <v>0</v>
      </c>
      <c r="S320" s="62">
        <v>41953</v>
      </c>
      <c r="T320" s="57">
        <v>8.0817548044538796</v>
      </c>
      <c r="U320" s="57">
        <v>14.066258106175276</v>
      </c>
      <c r="V320" s="57">
        <v>2.7029280282454446</v>
      </c>
      <c r="W320" s="57">
        <v>0</v>
      </c>
      <c r="X320" s="57">
        <v>26.129272023854998</v>
      </c>
      <c r="Y320" s="57">
        <v>0</v>
      </c>
      <c r="Z320" s="57">
        <v>4.2704166666666659</v>
      </c>
      <c r="AA320" s="58">
        <v>55.6738</v>
      </c>
      <c r="AB320" s="58">
        <v>96.9</v>
      </c>
      <c r="AC320" s="58">
        <v>18.619999999999997</v>
      </c>
      <c r="AD320" s="58">
        <v>0</v>
      </c>
      <c r="AE320" s="58">
        <v>180</v>
      </c>
      <c r="AF320" s="58">
        <v>0</v>
      </c>
      <c r="AG320" s="69">
        <v>7.5458333333333343</v>
      </c>
      <c r="AH320" s="167">
        <v>1.5625000000000002</v>
      </c>
      <c r="AI320" s="167">
        <v>0</v>
      </c>
    </row>
    <row r="321" spans="1:35" x14ac:dyDescent="0.15">
      <c r="A321" s="62">
        <v>41954</v>
      </c>
      <c r="B321" s="57">
        <v>11.958473176780929</v>
      </c>
      <c r="C321" s="57">
        <v>15.018490645878718</v>
      </c>
      <c r="D321" s="57">
        <v>2.3190316438489194</v>
      </c>
      <c r="E321" s="57">
        <v>0</v>
      </c>
      <c r="F321" s="57">
        <v>26.154492223859997</v>
      </c>
      <c r="G321" s="57">
        <v>0</v>
      </c>
      <c r="H321" s="57">
        <v>3.4559374999999997</v>
      </c>
      <c r="I321" s="58">
        <v>82.300399999999996</v>
      </c>
      <c r="J321" s="58">
        <v>103.36</v>
      </c>
      <c r="K321" s="58">
        <v>15.959999999999997</v>
      </c>
      <c r="L321" s="58">
        <v>0</v>
      </c>
      <c r="M321" s="58">
        <v>180</v>
      </c>
      <c r="N321" s="58">
        <v>0</v>
      </c>
      <c r="O321" s="58">
        <v>8.0875000000000021</v>
      </c>
      <c r="P321" s="153">
        <v>7.4749999999999988</v>
      </c>
      <c r="Q321" s="60">
        <v>0</v>
      </c>
      <c r="S321" s="62">
        <v>41954</v>
      </c>
      <c r="T321" s="57">
        <v>12.310192976098017</v>
      </c>
      <c r="U321" s="57">
        <v>18.773113307348396</v>
      </c>
      <c r="V321" s="57">
        <v>2.8987895548111497</v>
      </c>
      <c r="W321" s="57">
        <v>0</v>
      </c>
      <c r="X321" s="57">
        <v>26.154492223859997</v>
      </c>
      <c r="Y321" s="57">
        <v>0</v>
      </c>
      <c r="Z321" s="57">
        <v>4.2162499999999987</v>
      </c>
      <c r="AA321" s="58">
        <v>84.721000000000004</v>
      </c>
      <c r="AB321" s="58">
        <v>129.19999999999999</v>
      </c>
      <c r="AC321" s="58">
        <v>19.95</v>
      </c>
      <c r="AD321" s="58">
        <v>0</v>
      </c>
      <c r="AE321" s="58">
        <v>180</v>
      </c>
      <c r="AF321" s="58">
        <v>0</v>
      </c>
      <c r="AG321" s="69">
        <v>8.0875000000000021</v>
      </c>
      <c r="AH321" s="167">
        <v>7.4749999999999988</v>
      </c>
      <c r="AI321" s="167">
        <v>0</v>
      </c>
    </row>
    <row r="322" spans="1:35" x14ac:dyDescent="0.15">
      <c r="A322" s="62">
        <v>41955</v>
      </c>
      <c r="B322" s="57">
        <v>5.0276745141610295</v>
      </c>
      <c r="C322" s="57">
        <v>10.178911212560092</v>
      </c>
      <c r="D322" s="57">
        <v>3.0482300957399193</v>
      </c>
      <c r="E322" s="57">
        <v>0</v>
      </c>
      <c r="F322" s="57">
        <v>0</v>
      </c>
      <c r="G322" s="57">
        <v>0</v>
      </c>
      <c r="H322" s="57">
        <v>0</v>
      </c>
      <c r="I322" s="58">
        <v>35.098699999999994</v>
      </c>
      <c r="J322" s="58">
        <v>71.06</v>
      </c>
      <c r="K322" s="58">
        <v>21.279999999999998</v>
      </c>
      <c r="L322" s="58">
        <v>0</v>
      </c>
      <c r="M322" s="58">
        <v>0</v>
      </c>
      <c r="N322" s="58">
        <v>0</v>
      </c>
      <c r="O322" s="58">
        <v>5.6583333333333341</v>
      </c>
      <c r="P322" s="153">
        <v>6.0250000000000004</v>
      </c>
      <c r="Q322" s="60">
        <v>0</v>
      </c>
      <c r="S322" s="62">
        <v>41955</v>
      </c>
      <c r="T322" s="57">
        <v>2.7738893871233272</v>
      </c>
      <c r="U322" s="57">
        <v>17.581755730785613</v>
      </c>
      <c r="V322" s="57">
        <v>2.6672013337724296</v>
      </c>
      <c r="W322" s="57">
        <v>0</v>
      </c>
      <c r="X322" s="57">
        <v>0</v>
      </c>
      <c r="Y322" s="57">
        <v>0</v>
      </c>
      <c r="Z322" s="57">
        <v>0</v>
      </c>
      <c r="AA322" s="58">
        <v>19.364799999999999</v>
      </c>
      <c r="AB322" s="58">
        <v>122.74000000000001</v>
      </c>
      <c r="AC322" s="58">
        <v>18.619999999999997</v>
      </c>
      <c r="AD322" s="58">
        <v>0</v>
      </c>
      <c r="AE322" s="58">
        <v>0</v>
      </c>
      <c r="AF322" s="58">
        <v>0</v>
      </c>
      <c r="AG322" s="69">
        <v>5.6583333333333341</v>
      </c>
      <c r="AH322" s="167">
        <v>6.0250000000000004</v>
      </c>
      <c r="AI322" s="167">
        <v>0</v>
      </c>
    </row>
    <row r="323" spans="1:35" x14ac:dyDescent="0.15">
      <c r="A323" s="62">
        <v>41956</v>
      </c>
      <c r="B323" s="57">
        <v>7.5670244691315256</v>
      </c>
      <c r="C323" s="57">
        <v>10.097285398370172</v>
      </c>
      <c r="D323" s="57">
        <v>2.0788528761350347</v>
      </c>
      <c r="E323" s="57">
        <v>0</v>
      </c>
      <c r="F323" s="57">
        <v>25.577137232010003</v>
      </c>
      <c r="G323" s="57">
        <v>0</v>
      </c>
      <c r="H323" s="57">
        <v>3.6862500000000002</v>
      </c>
      <c r="I323" s="58">
        <v>53.253199999999993</v>
      </c>
      <c r="J323" s="58">
        <v>71.06</v>
      </c>
      <c r="K323" s="58">
        <v>14.629999999999997</v>
      </c>
      <c r="L323" s="58">
        <v>0</v>
      </c>
      <c r="M323" s="58">
        <v>180</v>
      </c>
      <c r="N323" s="58">
        <v>0</v>
      </c>
      <c r="O323" s="58">
        <v>4.5166666666666666</v>
      </c>
      <c r="P323" s="153">
        <v>3.8375000000000004</v>
      </c>
      <c r="Q323" s="60">
        <v>0</v>
      </c>
      <c r="S323" s="62">
        <v>41956</v>
      </c>
      <c r="T323" s="57">
        <v>7.9109801268193243</v>
      </c>
      <c r="U323" s="57">
        <v>13.769025543232052</v>
      </c>
      <c r="V323" s="57">
        <v>2.6458127514445895</v>
      </c>
      <c r="W323" s="57">
        <v>0</v>
      </c>
      <c r="X323" s="57">
        <v>25.577137232010003</v>
      </c>
      <c r="Y323" s="57">
        <v>0</v>
      </c>
      <c r="Z323" s="57">
        <v>4.5797916666666669</v>
      </c>
      <c r="AA323" s="58">
        <v>55.6738</v>
      </c>
      <c r="AB323" s="58">
        <v>96.9</v>
      </c>
      <c r="AC323" s="58">
        <v>18.619999999999997</v>
      </c>
      <c r="AD323" s="58">
        <v>0</v>
      </c>
      <c r="AE323" s="58">
        <v>180</v>
      </c>
      <c r="AF323" s="58">
        <v>0</v>
      </c>
      <c r="AG323" s="69">
        <v>4.5166666666666666</v>
      </c>
      <c r="AH323" s="167">
        <v>3.8375000000000004</v>
      </c>
      <c r="AI323" s="167">
        <v>0</v>
      </c>
    </row>
    <row r="324" spans="1:35" x14ac:dyDescent="0.15">
      <c r="A324" s="62">
        <v>41957</v>
      </c>
      <c r="B324" s="57">
        <v>4.1269633631946174</v>
      </c>
      <c r="C324" s="57">
        <v>5.5069369838546711</v>
      </c>
      <c r="D324" s="57">
        <v>1.1337811437347847</v>
      </c>
      <c r="E324" s="57">
        <v>0</v>
      </c>
      <c r="F324" s="57">
        <v>25.574010760934996</v>
      </c>
      <c r="G324" s="57">
        <v>0</v>
      </c>
      <c r="H324" s="57">
        <v>3.7456250000000004</v>
      </c>
      <c r="I324" s="58">
        <v>29.0472</v>
      </c>
      <c r="J324" s="58">
        <v>38.760000000000005</v>
      </c>
      <c r="K324" s="58">
        <v>7.9799999999999986</v>
      </c>
      <c r="L324" s="58">
        <v>0</v>
      </c>
      <c r="M324" s="58">
        <v>180</v>
      </c>
      <c r="N324" s="58">
        <v>0</v>
      </c>
      <c r="O324" s="58">
        <v>3.7249999999999996</v>
      </c>
      <c r="P324" s="153">
        <v>3.7124999999999999</v>
      </c>
      <c r="Q324" s="60">
        <v>0</v>
      </c>
      <c r="S324" s="62">
        <v>41957</v>
      </c>
      <c r="T324" s="57">
        <v>5.3306610107930474</v>
      </c>
      <c r="U324" s="57">
        <v>9.1782283064244474</v>
      </c>
      <c r="V324" s="57">
        <v>0.75585409582318985</v>
      </c>
      <c r="W324" s="57">
        <v>0</v>
      </c>
      <c r="X324" s="57">
        <v>25.574010760934996</v>
      </c>
      <c r="Y324" s="57">
        <v>0</v>
      </c>
      <c r="Z324" s="57">
        <v>4.6490625000000003</v>
      </c>
      <c r="AA324" s="58">
        <v>37.519300000000001</v>
      </c>
      <c r="AB324" s="58">
        <v>64.599999999999994</v>
      </c>
      <c r="AC324" s="58">
        <v>5.3199999999999994</v>
      </c>
      <c r="AD324" s="58">
        <v>0</v>
      </c>
      <c r="AE324" s="58">
        <v>180</v>
      </c>
      <c r="AF324" s="58">
        <v>0</v>
      </c>
      <c r="AG324" s="69">
        <v>3.7249999999999996</v>
      </c>
      <c r="AH324" s="167">
        <v>3.7124999999999999</v>
      </c>
      <c r="AI324" s="167">
        <v>0</v>
      </c>
    </row>
    <row r="325" spans="1:35" x14ac:dyDescent="0.15">
      <c r="A325" s="62">
        <v>41958</v>
      </c>
      <c r="B325" s="57">
        <v>11.282088928034023</v>
      </c>
      <c r="C325" s="57">
        <v>14.598392980473118</v>
      </c>
      <c r="D325" s="57">
        <v>2.6298575589822897</v>
      </c>
      <c r="E325" s="57">
        <v>0</v>
      </c>
      <c r="F325" s="57">
        <v>25.422897992309998</v>
      </c>
      <c r="G325" s="57">
        <v>0</v>
      </c>
      <c r="H325" s="57">
        <v>3.7815625000000002</v>
      </c>
      <c r="I325" s="58">
        <v>79.879800000000003</v>
      </c>
      <c r="J325" s="58">
        <v>103.36</v>
      </c>
      <c r="K325" s="58">
        <v>18.619999999999997</v>
      </c>
      <c r="L325" s="58">
        <v>0</v>
      </c>
      <c r="M325" s="58">
        <v>180</v>
      </c>
      <c r="N325" s="58">
        <v>0</v>
      </c>
      <c r="O325" s="58">
        <v>3.2458333333333331</v>
      </c>
      <c r="P325" s="153">
        <v>1.5125</v>
      </c>
      <c r="Q325" s="60">
        <v>0</v>
      </c>
      <c r="S325" s="62">
        <v>41958</v>
      </c>
      <c r="T325" s="57">
        <v>11.62397041070172</v>
      </c>
      <c r="U325" s="57">
        <v>18.247991225591399</v>
      </c>
      <c r="V325" s="57">
        <v>3.1933984644784941</v>
      </c>
      <c r="W325" s="57">
        <v>0</v>
      </c>
      <c r="X325" s="57">
        <v>25.422897992309998</v>
      </c>
      <c r="Y325" s="57">
        <v>0</v>
      </c>
      <c r="Z325" s="57">
        <v>4.6909895833333328</v>
      </c>
      <c r="AA325" s="58">
        <v>82.300399999999996</v>
      </c>
      <c r="AB325" s="58">
        <v>129.19999999999999</v>
      </c>
      <c r="AC325" s="58">
        <v>22.609999999999996</v>
      </c>
      <c r="AD325" s="58">
        <v>0</v>
      </c>
      <c r="AE325" s="58">
        <v>180</v>
      </c>
      <c r="AF325" s="58">
        <v>0</v>
      </c>
      <c r="AG325" s="69">
        <v>3.2458333333333331</v>
      </c>
      <c r="AH325" s="167">
        <v>1.5125</v>
      </c>
      <c r="AI325" s="167">
        <v>0</v>
      </c>
    </row>
    <row r="326" spans="1:35" x14ac:dyDescent="0.15">
      <c r="A326" s="62">
        <v>41959</v>
      </c>
      <c r="B326" s="57">
        <v>4.0772504332534334</v>
      </c>
      <c r="C326" s="57">
        <v>5.4406010490822911</v>
      </c>
      <c r="D326" s="57">
        <v>1.1201237453992949</v>
      </c>
      <c r="E326" s="57">
        <v>0</v>
      </c>
      <c r="F326" s="57">
        <v>25.265949144345001</v>
      </c>
      <c r="G326" s="57">
        <v>0</v>
      </c>
      <c r="H326" s="57">
        <v>3.6925000000000003</v>
      </c>
      <c r="I326" s="58">
        <v>29.0472</v>
      </c>
      <c r="J326" s="58">
        <v>38.760000000000005</v>
      </c>
      <c r="K326" s="58">
        <v>7.9799999999999986</v>
      </c>
      <c r="L326" s="58">
        <v>0</v>
      </c>
      <c r="M326" s="58">
        <v>180</v>
      </c>
      <c r="N326" s="58">
        <v>0</v>
      </c>
      <c r="O326" s="58">
        <v>4.4333333333333327</v>
      </c>
      <c r="P326" s="153">
        <v>-1.2375000000000003</v>
      </c>
      <c r="Q326" s="60">
        <v>0</v>
      </c>
      <c r="S326" s="62">
        <v>41959</v>
      </c>
      <c r="T326" s="57">
        <v>5.2664484762856851</v>
      </c>
      <c r="U326" s="57">
        <v>9.0676684151371489</v>
      </c>
      <c r="V326" s="57">
        <v>0.74674916359952992</v>
      </c>
      <c r="W326" s="57">
        <v>0</v>
      </c>
      <c r="X326" s="57">
        <v>25.265949144345001</v>
      </c>
      <c r="Y326" s="57">
        <v>0</v>
      </c>
      <c r="Z326" s="57">
        <v>4.5870833333333332</v>
      </c>
      <c r="AA326" s="58">
        <v>37.519300000000001</v>
      </c>
      <c r="AB326" s="58">
        <v>64.599999999999994</v>
      </c>
      <c r="AC326" s="58">
        <v>5.3199999999999994</v>
      </c>
      <c r="AD326" s="58">
        <v>0</v>
      </c>
      <c r="AE326" s="58">
        <v>180</v>
      </c>
      <c r="AF326" s="58">
        <v>0</v>
      </c>
      <c r="AG326" s="69">
        <v>4.4333333333333327</v>
      </c>
      <c r="AH326" s="167">
        <v>-1.2375000000000003</v>
      </c>
      <c r="AI326" s="167">
        <v>0</v>
      </c>
    </row>
    <row r="327" spans="1:35" x14ac:dyDescent="0.15">
      <c r="A327" s="62">
        <v>41960</v>
      </c>
      <c r="B327" s="57">
        <v>7.4599746145806867</v>
      </c>
      <c r="C327" s="57">
        <v>9.9544402235378087</v>
      </c>
      <c r="D327" s="57">
        <v>2.049443575434255</v>
      </c>
      <c r="E327" s="57">
        <v>0</v>
      </c>
      <c r="F327" s="57">
        <v>25.215300312929998</v>
      </c>
      <c r="G327" s="57">
        <v>0</v>
      </c>
      <c r="H327" s="57">
        <v>3.4162500000000002</v>
      </c>
      <c r="I327" s="58">
        <v>53.253199999999993</v>
      </c>
      <c r="J327" s="58">
        <v>71.06</v>
      </c>
      <c r="K327" s="58">
        <v>14.629999999999997</v>
      </c>
      <c r="L327" s="58">
        <v>0</v>
      </c>
      <c r="M327" s="58">
        <v>180</v>
      </c>
      <c r="N327" s="58">
        <v>0</v>
      </c>
      <c r="O327" s="58">
        <v>8.6166666666666671</v>
      </c>
      <c r="P327" s="153">
        <v>8.2624999999999993</v>
      </c>
      <c r="Q327" s="60">
        <v>0</v>
      </c>
      <c r="S327" s="62">
        <v>41960</v>
      </c>
      <c r="T327" s="57">
        <v>7.7990643697889013</v>
      </c>
      <c r="U327" s="57">
        <v>13.574236668460651</v>
      </c>
      <c r="V327" s="57">
        <v>2.6083827323708695</v>
      </c>
      <c r="W327" s="57">
        <v>0</v>
      </c>
      <c r="X327" s="57">
        <v>25.215300312929998</v>
      </c>
      <c r="Y327" s="57">
        <v>0</v>
      </c>
      <c r="Z327" s="57">
        <v>4.1633333333333331</v>
      </c>
      <c r="AA327" s="58">
        <v>55.6738</v>
      </c>
      <c r="AB327" s="58">
        <v>96.9</v>
      </c>
      <c r="AC327" s="58">
        <v>18.619999999999997</v>
      </c>
      <c r="AD327" s="58">
        <v>0</v>
      </c>
      <c r="AE327" s="58">
        <v>180</v>
      </c>
      <c r="AF327" s="58">
        <v>0</v>
      </c>
      <c r="AG327" s="69">
        <v>8.6166666666666671</v>
      </c>
      <c r="AH327" s="167">
        <v>8.2624999999999993</v>
      </c>
      <c r="AI327" s="167">
        <v>0</v>
      </c>
    </row>
    <row r="328" spans="1:35" x14ac:dyDescent="0.15">
      <c r="A328" s="62">
        <v>41961</v>
      </c>
      <c r="B328" s="57">
        <v>11.385529977445261</v>
      </c>
      <c r="C328" s="57">
        <v>14.298938747184</v>
      </c>
      <c r="D328" s="57">
        <v>2.2079243653739997</v>
      </c>
      <c r="E328" s="57">
        <v>0</v>
      </c>
      <c r="F328" s="57">
        <v>24.901402616999995</v>
      </c>
      <c r="G328" s="57">
        <v>0</v>
      </c>
      <c r="H328" s="57">
        <v>3.835</v>
      </c>
      <c r="I328" s="58">
        <v>82.300399999999996</v>
      </c>
      <c r="J328" s="58">
        <v>103.36</v>
      </c>
      <c r="K328" s="58">
        <v>15.959999999999997</v>
      </c>
      <c r="L328" s="58">
        <v>0</v>
      </c>
      <c r="M328" s="58">
        <v>180</v>
      </c>
      <c r="N328" s="58">
        <v>0</v>
      </c>
      <c r="O328" s="58">
        <v>2.5333333333333337</v>
      </c>
      <c r="P328" s="153">
        <v>1.425</v>
      </c>
      <c r="Q328" s="60">
        <v>0</v>
      </c>
      <c r="S328" s="62">
        <v>41961</v>
      </c>
      <c r="T328" s="57">
        <v>11.72039850619365</v>
      </c>
      <c r="U328" s="57">
        <v>17.873673433979999</v>
      </c>
      <c r="V328" s="57">
        <v>2.7599054567175001</v>
      </c>
      <c r="W328" s="57">
        <v>0</v>
      </c>
      <c r="X328" s="57">
        <v>24.901402616999995</v>
      </c>
      <c r="Y328" s="57">
        <v>0</v>
      </c>
      <c r="Z328" s="57">
        <v>4.753333333333333</v>
      </c>
      <c r="AA328" s="58">
        <v>84.721000000000004</v>
      </c>
      <c r="AB328" s="58">
        <v>129.19999999999999</v>
      </c>
      <c r="AC328" s="58">
        <v>19.95</v>
      </c>
      <c r="AD328" s="58">
        <v>0</v>
      </c>
      <c r="AE328" s="58">
        <v>180</v>
      </c>
      <c r="AF328" s="58">
        <v>0</v>
      </c>
      <c r="AG328" s="69">
        <v>2.5333333333333337</v>
      </c>
      <c r="AH328" s="167">
        <v>1.425</v>
      </c>
      <c r="AI328" s="167">
        <v>0</v>
      </c>
    </row>
    <row r="329" spans="1:35" x14ac:dyDescent="0.15">
      <c r="A329" s="62">
        <v>41962</v>
      </c>
      <c r="B329" s="57">
        <v>13.724553176337697</v>
      </c>
      <c r="C329" s="57">
        <v>18.760445242380666</v>
      </c>
      <c r="D329" s="57">
        <v>4.2302964762230895</v>
      </c>
      <c r="E329" s="57">
        <v>0</v>
      </c>
      <c r="F329" s="57">
        <v>24.892231635180003</v>
      </c>
      <c r="G329" s="57">
        <v>0</v>
      </c>
      <c r="H329" s="57">
        <v>3.8690625000000001</v>
      </c>
      <c r="I329" s="58">
        <v>99.244600000000005</v>
      </c>
      <c r="J329" s="58">
        <v>135.66</v>
      </c>
      <c r="K329" s="58">
        <v>30.589999999999993</v>
      </c>
      <c r="L329" s="58">
        <v>0</v>
      </c>
      <c r="M329" s="58">
        <v>180</v>
      </c>
      <c r="N329" s="58">
        <v>0</v>
      </c>
      <c r="O329" s="58">
        <v>2.0791666666666671</v>
      </c>
      <c r="P329" s="153">
        <v>0.78749999999999998</v>
      </c>
      <c r="Q329" s="60">
        <v>0</v>
      </c>
      <c r="S329" s="62">
        <v>41962</v>
      </c>
      <c r="T329" s="57">
        <v>15.39827917345205</v>
      </c>
      <c r="U329" s="57">
        <v>21.440508848435044</v>
      </c>
      <c r="V329" s="57">
        <v>4.2302964762230895</v>
      </c>
      <c r="W329" s="57">
        <v>0</v>
      </c>
      <c r="X329" s="57">
        <v>24.892231635180003</v>
      </c>
      <c r="Y329" s="57">
        <v>0</v>
      </c>
      <c r="Z329" s="57">
        <v>4.7930729166666666</v>
      </c>
      <c r="AA329" s="58">
        <v>111.3476</v>
      </c>
      <c r="AB329" s="58">
        <v>155.04000000000002</v>
      </c>
      <c r="AC329" s="58">
        <v>30.589999999999993</v>
      </c>
      <c r="AD329" s="58">
        <v>0</v>
      </c>
      <c r="AE329" s="58">
        <v>180</v>
      </c>
      <c r="AF329" s="58">
        <v>0</v>
      </c>
      <c r="AG329" s="69">
        <v>2.0791666666666671</v>
      </c>
      <c r="AH329" s="167">
        <v>0.78749999999999998</v>
      </c>
      <c r="AI329" s="167">
        <v>0</v>
      </c>
    </row>
    <row r="330" spans="1:35" x14ac:dyDescent="0.15">
      <c r="A330" s="62">
        <v>41963</v>
      </c>
      <c r="B330" s="57">
        <v>7.3975699758678717</v>
      </c>
      <c r="C330" s="57">
        <v>9.8711687276101898</v>
      </c>
      <c r="D330" s="57">
        <v>2.032299443919745</v>
      </c>
      <c r="E330" s="57">
        <v>0</v>
      </c>
      <c r="F330" s="57">
        <v>25.004367731070001</v>
      </c>
      <c r="G330" s="57">
        <v>0</v>
      </c>
      <c r="H330" s="57">
        <v>3.9212500000000001</v>
      </c>
      <c r="I330" s="58">
        <v>53.253199999999993</v>
      </c>
      <c r="J330" s="58">
        <v>71.06</v>
      </c>
      <c r="K330" s="58">
        <v>14.629999999999997</v>
      </c>
      <c r="L330" s="58">
        <v>0</v>
      </c>
      <c r="M330" s="58">
        <v>180</v>
      </c>
      <c r="N330" s="58">
        <v>0</v>
      </c>
      <c r="O330" s="58">
        <v>1.3833333333333331</v>
      </c>
      <c r="P330" s="153">
        <v>-1.5999999999999999</v>
      </c>
      <c r="Q330" s="60">
        <v>0</v>
      </c>
      <c r="S330" s="62">
        <v>41963</v>
      </c>
      <c r="T330" s="57">
        <v>7.7338231565891391</v>
      </c>
      <c r="U330" s="57">
        <v>13.460684628559351</v>
      </c>
      <c r="V330" s="57">
        <v>2.5865629286251295</v>
      </c>
      <c r="W330" s="57">
        <v>0</v>
      </c>
      <c r="X330" s="57">
        <v>25.004367731070001</v>
      </c>
      <c r="Y330" s="57">
        <v>0</v>
      </c>
      <c r="Z330" s="57">
        <v>4.8539583333333338</v>
      </c>
      <c r="AA330" s="58">
        <v>55.6738</v>
      </c>
      <c r="AB330" s="58">
        <v>96.9</v>
      </c>
      <c r="AC330" s="58">
        <v>18.619999999999997</v>
      </c>
      <c r="AD330" s="58">
        <v>0</v>
      </c>
      <c r="AE330" s="58">
        <v>180</v>
      </c>
      <c r="AF330" s="58">
        <v>0</v>
      </c>
      <c r="AG330" s="69">
        <v>1.3833333333333331</v>
      </c>
      <c r="AH330" s="167">
        <v>-1.5999999999999999</v>
      </c>
      <c r="AI330" s="167">
        <v>0</v>
      </c>
    </row>
    <row r="331" spans="1:35" x14ac:dyDescent="0.15">
      <c r="A331" s="62">
        <v>41964</v>
      </c>
      <c r="B331" s="57">
        <v>4.0847847338669832</v>
      </c>
      <c r="C331" s="57">
        <v>5.4506546684253312</v>
      </c>
      <c r="D331" s="57">
        <v>1.1221936082052151</v>
      </c>
      <c r="E331" s="57">
        <v>0</v>
      </c>
      <c r="F331" s="57">
        <v>25.312637779065</v>
      </c>
      <c r="G331" s="57">
        <v>0</v>
      </c>
      <c r="H331" s="57">
        <v>4.0009375</v>
      </c>
      <c r="I331" s="58">
        <v>29.0472</v>
      </c>
      <c r="J331" s="58">
        <v>38.760000000000005</v>
      </c>
      <c r="K331" s="58">
        <v>7.9799999999999986</v>
      </c>
      <c r="L331" s="58">
        <v>0</v>
      </c>
      <c r="M331" s="58">
        <v>180</v>
      </c>
      <c r="N331" s="58">
        <v>0</v>
      </c>
      <c r="O331" s="58">
        <v>0.32083333333333308</v>
      </c>
      <c r="P331" s="153">
        <v>-1.4375000000000002</v>
      </c>
      <c r="Q331" s="60">
        <v>0</v>
      </c>
      <c r="S331" s="62">
        <v>41964</v>
      </c>
      <c r="T331" s="57">
        <v>5.2761802812448533</v>
      </c>
      <c r="U331" s="57">
        <v>9.0844244473755502</v>
      </c>
      <c r="V331" s="57">
        <v>0.7481290721368099</v>
      </c>
      <c r="W331" s="57">
        <v>0</v>
      </c>
      <c r="X331" s="57">
        <v>25.312637779065</v>
      </c>
      <c r="Y331" s="57">
        <v>0</v>
      </c>
      <c r="Z331" s="57">
        <v>4.9469270833333336</v>
      </c>
      <c r="AA331" s="58">
        <v>37.519300000000001</v>
      </c>
      <c r="AB331" s="58">
        <v>64.599999999999994</v>
      </c>
      <c r="AC331" s="58">
        <v>5.3199999999999994</v>
      </c>
      <c r="AD331" s="58">
        <v>0</v>
      </c>
      <c r="AE331" s="58">
        <v>180</v>
      </c>
      <c r="AF331" s="58">
        <v>0</v>
      </c>
      <c r="AG331" s="69">
        <v>0.32083333333333308</v>
      </c>
      <c r="AH331" s="167">
        <v>-1.4375000000000002</v>
      </c>
      <c r="AI331" s="167">
        <v>0</v>
      </c>
    </row>
    <row r="332" spans="1:35" x14ac:dyDescent="0.15">
      <c r="A332" s="62">
        <v>41965</v>
      </c>
      <c r="B332" s="57">
        <v>7.6037149434735483</v>
      </c>
      <c r="C332" s="57">
        <v>10.146244430066744</v>
      </c>
      <c r="D332" s="57">
        <v>2.0889326767784469</v>
      </c>
      <c r="E332" s="57">
        <v>0</v>
      </c>
      <c r="F332" s="57">
        <v>25.701153917984996</v>
      </c>
      <c r="G332" s="57">
        <v>0</v>
      </c>
      <c r="H332" s="57">
        <v>4.2206250000000001</v>
      </c>
      <c r="I332" s="58">
        <v>53.253199999999993</v>
      </c>
      <c r="J332" s="58">
        <v>71.06</v>
      </c>
      <c r="K332" s="58">
        <v>14.629999999999997</v>
      </c>
      <c r="L332" s="58">
        <v>0</v>
      </c>
      <c r="M332" s="58">
        <v>180</v>
      </c>
      <c r="N332" s="58">
        <v>0</v>
      </c>
      <c r="O332" s="58">
        <v>-2.6083333333333343</v>
      </c>
      <c r="P332" s="153">
        <v>-5.2250000000000005</v>
      </c>
      <c r="Q332" s="60">
        <v>0</v>
      </c>
      <c r="S332" s="62">
        <v>41965</v>
      </c>
      <c r="T332" s="57">
        <v>7.9493383499950747</v>
      </c>
      <c r="U332" s="57">
        <v>13.835787859181925</v>
      </c>
      <c r="V332" s="57">
        <v>2.6586415886271149</v>
      </c>
      <c r="W332" s="57">
        <v>0</v>
      </c>
      <c r="X332" s="57">
        <v>25.701153917984996</v>
      </c>
      <c r="Y332" s="57">
        <v>0</v>
      </c>
      <c r="Z332" s="57">
        <v>5.2032291666666666</v>
      </c>
      <c r="AA332" s="58">
        <v>55.6738</v>
      </c>
      <c r="AB332" s="58">
        <v>96.9</v>
      </c>
      <c r="AC332" s="58">
        <v>18.619999999999997</v>
      </c>
      <c r="AD332" s="58">
        <v>0</v>
      </c>
      <c r="AE332" s="58">
        <v>180</v>
      </c>
      <c r="AF332" s="58">
        <v>0</v>
      </c>
      <c r="AG332" s="69">
        <v>-2.6083333333333343</v>
      </c>
      <c r="AH332" s="167">
        <v>-5.2250000000000005</v>
      </c>
      <c r="AI332" s="167">
        <v>0</v>
      </c>
    </row>
    <row r="333" spans="1:35" x14ac:dyDescent="0.15">
      <c r="A333" s="62">
        <v>41966</v>
      </c>
      <c r="B333" s="57">
        <v>11.940270889509954</v>
      </c>
      <c r="C333" s="57">
        <v>14.995630630467762</v>
      </c>
      <c r="D333" s="57">
        <v>2.3155017885281097</v>
      </c>
      <c r="E333" s="57">
        <v>0</v>
      </c>
      <c r="F333" s="57">
        <v>26.114681825505002</v>
      </c>
      <c r="G333" s="57">
        <v>0</v>
      </c>
      <c r="H333" s="57">
        <v>4.1053125000000001</v>
      </c>
      <c r="I333" s="58">
        <v>82.300399999999996</v>
      </c>
      <c r="J333" s="58">
        <v>103.36</v>
      </c>
      <c r="K333" s="58">
        <v>15.959999999999997</v>
      </c>
      <c r="L333" s="58">
        <v>0</v>
      </c>
      <c r="M333" s="58">
        <v>180</v>
      </c>
      <c r="N333" s="58">
        <v>0</v>
      </c>
      <c r="O333" s="58">
        <v>-1.0708333333333331</v>
      </c>
      <c r="P333" s="153">
        <v>-4.875</v>
      </c>
      <c r="Q333" s="60">
        <v>0</v>
      </c>
      <c r="S333" s="62">
        <v>41966</v>
      </c>
      <c r="T333" s="57">
        <v>12.291455327436719</v>
      </c>
      <c r="U333" s="57">
        <v>18.744538288084705</v>
      </c>
      <c r="V333" s="57">
        <v>2.8943772356601376</v>
      </c>
      <c r="W333" s="57">
        <v>0</v>
      </c>
      <c r="X333" s="57">
        <v>26.114681825505002</v>
      </c>
      <c r="Y333" s="57">
        <v>0</v>
      </c>
      <c r="Z333" s="57">
        <v>5.0686979166666664</v>
      </c>
      <c r="AA333" s="58">
        <v>84.721000000000004</v>
      </c>
      <c r="AB333" s="58">
        <v>129.19999999999999</v>
      </c>
      <c r="AC333" s="58">
        <v>19.95</v>
      </c>
      <c r="AD333" s="58">
        <v>0</v>
      </c>
      <c r="AE333" s="58">
        <v>180</v>
      </c>
      <c r="AF333" s="58">
        <v>0</v>
      </c>
      <c r="AG333" s="69">
        <v>-1.0708333333333331</v>
      </c>
      <c r="AH333" s="167">
        <v>-4.875</v>
      </c>
      <c r="AI333" s="167">
        <v>0</v>
      </c>
    </row>
    <row r="334" spans="1:35" x14ac:dyDescent="0.15">
      <c r="A334" s="62">
        <v>41967</v>
      </c>
      <c r="B334" s="57">
        <v>7.8087499471495505</v>
      </c>
      <c r="C334" s="57">
        <v>10.419839018959371</v>
      </c>
      <c r="D334" s="57">
        <v>2.1452609744916344</v>
      </c>
      <c r="E334" s="57">
        <v>0</v>
      </c>
      <c r="F334" s="57">
        <v>26.394188339610004</v>
      </c>
      <c r="G334" s="57">
        <v>0</v>
      </c>
      <c r="H334" s="57">
        <v>4.1287500000000001</v>
      </c>
      <c r="I334" s="58">
        <v>53.253199999999993</v>
      </c>
      <c r="J334" s="58">
        <v>71.06</v>
      </c>
      <c r="K334" s="58">
        <v>14.629999999999997</v>
      </c>
      <c r="L334" s="58">
        <v>0</v>
      </c>
      <c r="M334" s="58">
        <v>180</v>
      </c>
      <c r="N334" s="58">
        <v>0</v>
      </c>
      <c r="O334" s="58">
        <v>-1.3833333333333335</v>
      </c>
      <c r="P334" s="153">
        <v>-4.0750000000000002</v>
      </c>
      <c r="Q334" s="60">
        <v>0</v>
      </c>
      <c r="S334" s="62">
        <v>41967</v>
      </c>
      <c r="T334" s="57">
        <v>8.1636931265654393</v>
      </c>
      <c r="U334" s="57">
        <v>14.208871389490053</v>
      </c>
      <c r="V334" s="57">
        <v>2.7303321493529897</v>
      </c>
      <c r="W334" s="57">
        <v>0</v>
      </c>
      <c r="X334" s="57">
        <v>26.394188339610004</v>
      </c>
      <c r="Y334" s="57">
        <v>0</v>
      </c>
      <c r="Z334" s="57">
        <v>5.0960416666666664</v>
      </c>
      <c r="AA334" s="58">
        <v>55.6738</v>
      </c>
      <c r="AB334" s="58">
        <v>96.9</v>
      </c>
      <c r="AC334" s="58">
        <v>18.619999999999997</v>
      </c>
      <c r="AD334" s="58">
        <v>0</v>
      </c>
      <c r="AE334" s="58">
        <v>180</v>
      </c>
      <c r="AF334" s="58">
        <v>0</v>
      </c>
      <c r="AG334" s="69">
        <v>-1.3833333333333335</v>
      </c>
      <c r="AH334" s="167">
        <v>-4.0750000000000002</v>
      </c>
      <c r="AI334" s="167">
        <v>0</v>
      </c>
    </row>
    <row r="335" spans="1:35" x14ac:dyDescent="0.15">
      <c r="A335" s="62">
        <v>41968</v>
      </c>
      <c r="B335" s="57">
        <v>12.184905818434551</v>
      </c>
      <c r="C335" s="57">
        <v>15.30286445015328</v>
      </c>
      <c r="D335" s="57">
        <v>2.36294230480308</v>
      </c>
      <c r="E335" s="57">
        <v>0</v>
      </c>
      <c r="F335" s="57">
        <v>26.649725242140001</v>
      </c>
      <c r="G335" s="57">
        <v>0</v>
      </c>
      <c r="H335" s="57">
        <v>4.1281250000000007</v>
      </c>
      <c r="I335" s="58">
        <v>82.300399999999996</v>
      </c>
      <c r="J335" s="58">
        <v>103.36</v>
      </c>
      <c r="K335" s="58">
        <v>15.959999999999997</v>
      </c>
      <c r="L335" s="58">
        <v>0</v>
      </c>
      <c r="M335" s="58">
        <v>180</v>
      </c>
      <c r="N335" s="58">
        <v>0</v>
      </c>
      <c r="O335" s="58">
        <v>-1.3749999999999998</v>
      </c>
      <c r="P335" s="153">
        <v>-1.85</v>
      </c>
      <c r="Q335" s="60">
        <v>0</v>
      </c>
      <c r="S335" s="62">
        <v>41968</v>
      </c>
      <c r="T335" s="57">
        <v>12.543285401329683</v>
      </c>
      <c r="U335" s="57">
        <v>19.128580562691599</v>
      </c>
      <c r="V335" s="57">
        <v>2.9536778810038502</v>
      </c>
      <c r="W335" s="57">
        <v>0</v>
      </c>
      <c r="X335" s="57">
        <v>26.649725242140001</v>
      </c>
      <c r="Y335" s="57">
        <v>0</v>
      </c>
      <c r="Z335" s="57">
        <v>5.0953125000000004</v>
      </c>
      <c r="AA335" s="58">
        <v>84.721000000000004</v>
      </c>
      <c r="AB335" s="58">
        <v>129.19999999999999</v>
      </c>
      <c r="AC335" s="58">
        <v>19.95</v>
      </c>
      <c r="AD335" s="58">
        <v>0</v>
      </c>
      <c r="AE335" s="58">
        <v>180</v>
      </c>
      <c r="AF335" s="58">
        <v>0</v>
      </c>
      <c r="AG335" s="69">
        <v>-1.3749999999999998</v>
      </c>
      <c r="AH335" s="167">
        <v>-1.85</v>
      </c>
      <c r="AI335" s="167">
        <v>0</v>
      </c>
    </row>
    <row r="336" spans="1:35" x14ac:dyDescent="0.15">
      <c r="A336" s="62">
        <v>41969</v>
      </c>
      <c r="B336" s="57">
        <v>5.2415766160479551</v>
      </c>
      <c r="C336" s="57">
        <v>10.611972361835846</v>
      </c>
      <c r="D336" s="57">
        <v>3.1779168570203593</v>
      </c>
      <c r="E336" s="57">
        <v>0</v>
      </c>
      <c r="F336" s="57">
        <v>0</v>
      </c>
      <c r="G336" s="57">
        <v>0</v>
      </c>
      <c r="H336" s="57">
        <v>0</v>
      </c>
      <c r="I336" s="58">
        <v>35.098699999999994</v>
      </c>
      <c r="J336" s="58">
        <v>71.06</v>
      </c>
      <c r="K336" s="58">
        <v>21.279999999999998</v>
      </c>
      <c r="L336" s="58">
        <v>0</v>
      </c>
      <c r="M336" s="58">
        <v>0</v>
      </c>
      <c r="N336" s="58">
        <v>0</v>
      </c>
      <c r="O336" s="58">
        <v>-3.6833333333333336</v>
      </c>
      <c r="P336" s="153">
        <v>-4.1375000000000002</v>
      </c>
      <c r="Q336" s="60">
        <v>0</v>
      </c>
      <c r="S336" s="62">
        <v>41969</v>
      </c>
      <c r="T336" s="57">
        <v>2.8919043398885274</v>
      </c>
      <c r="U336" s="57">
        <v>18.329770443171004</v>
      </c>
      <c r="V336" s="57">
        <v>2.7806772498928143</v>
      </c>
      <c r="W336" s="57">
        <v>0</v>
      </c>
      <c r="X336" s="57">
        <v>0</v>
      </c>
      <c r="Y336" s="57">
        <v>0</v>
      </c>
      <c r="Z336" s="57">
        <v>0</v>
      </c>
      <c r="AA336" s="58">
        <v>19.364799999999999</v>
      </c>
      <c r="AB336" s="58">
        <v>122.74000000000001</v>
      </c>
      <c r="AC336" s="58">
        <v>18.619999999999997</v>
      </c>
      <c r="AD336" s="58">
        <v>0</v>
      </c>
      <c r="AE336" s="58">
        <v>0</v>
      </c>
      <c r="AF336" s="58">
        <v>0</v>
      </c>
      <c r="AG336" s="69">
        <v>-3.6833333333333336</v>
      </c>
      <c r="AH336" s="167">
        <v>-4.1375000000000002</v>
      </c>
      <c r="AI336" s="167">
        <v>0</v>
      </c>
    </row>
    <row r="337" spans="1:35" x14ac:dyDescent="0.15">
      <c r="A337" s="62">
        <v>41970</v>
      </c>
      <c r="B337" s="57">
        <v>8.0728596977493456</v>
      </c>
      <c r="C337" s="57">
        <v>10.772261763087824</v>
      </c>
      <c r="D337" s="57">
        <v>2.2178185982827867</v>
      </c>
      <c r="E337" s="57">
        <v>0</v>
      </c>
      <c r="F337" s="57">
        <v>27.286900047225</v>
      </c>
      <c r="G337" s="57">
        <v>0</v>
      </c>
      <c r="H337" s="57">
        <v>4.2706249999999999</v>
      </c>
      <c r="I337" s="58">
        <v>53.253199999999993</v>
      </c>
      <c r="J337" s="58">
        <v>71.06</v>
      </c>
      <c r="K337" s="58">
        <v>14.629999999999997</v>
      </c>
      <c r="L337" s="58">
        <v>0</v>
      </c>
      <c r="M337" s="58">
        <v>180</v>
      </c>
      <c r="N337" s="58">
        <v>0</v>
      </c>
      <c r="O337" s="58">
        <v>-3.2749999999999999</v>
      </c>
      <c r="P337" s="153">
        <v>-9.625</v>
      </c>
      <c r="Q337" s="60">
        <v>0</v>
      </c>
      <c r="S337" s="62">
        <v>41970</v>
      </c>
      <c r="T337" s="57">
        <v>8.4398078658288611</v>
      </c>
      <c r="U337" s="57">
        <v>14.689447858756125</v>
      </c>
      <c r="V337" s="57">
        <v>2.822678215996274</v>
      </c>
      <c r="W337" s="57">
        <v>0</v>
      </c>
      <c r="X337" s="57">
        <v>27.286900047225</v>
      </c>
      <c r="Y337" s="57">
        <v>0</v>
      </c>
      <c r="Z337" s="57">
        <v>5.2615625000000001</v>
      </c>
      <c r="AA337" s="58">
        <v>55.6738</v>
      </c>
      <c r="AB337" s="58">
        <v>96.9</v>
      </c>
      <c r="AC337" s="58">
        <v>18.619999999999997</v>
      </c>
      <c r="AD337" s="58">
        <v>0</v>
      </c>
      <c r="AE337" s="58">
        <v>180</v>
      </c>
      <c r="AF337" s="58">
        <v>0</v>
      </c>
      <c r="AG337" s="69">
        <v>-3.2749999999999999</v>
      </c>
      <c r="AH337" s="167">
        <v>-9.625</v>
      </c>
      <c r="AI337" s="167">
        <v>0</v>
      </c>
    </row>
    <row r="338" spans="1:35" x14ac:dyDescent="0.15">
      <c r="A338" s="62">
        <v>41971</v>
      </c>
      <c r="B338" s="57">
        <v>4.4993730792357427</v>
      </c>
      <c r="C338" s="57">
        <v>6.0038730256677901</v>
      </c>
      <c r="D338" s="57">
        <v>1.2360915052845447</v>
      </c>
      <c r="E338" s="57">
        <v>0</v>
      </c>
      <c r="F338" s="57">
        <v>27.881763277095001</v>
      </c>
      <c r="G338" s="57">
        <v>0</v>
      </c>
      <c r="H338" s="57">
        <v>4.08</v>
      </c>
      <c r="I338" s="58">
        <v>29.0472</v>
      </c>
      <c r="J338" s="58">
        <v>38.760000000000005</v>
      </c>
      <c r="K338" s="58">
        <v>7.9799999999999986</v>
      </c>
      <c r="L338" s="58">
        <v>0</v>
      </c>
      <c r="M338" s="58">
        <v>180</v>
      </c>
      <c r="N338" s="58">
        <v>0</v>
      </c>
      <c r="O338" s="58">
        <v>-0.73333333333333339</v>
      </c>
      <c r="P338" s="153">
        <v>-0.8125</v>
      </c>
      <c r="Q338" s="60">
        <v>0</v>
      </c>
      <c r="S338" s="62">
        <v>41971</v>
      </c>
      <c r="T338" s="57">
        <v>5.811690227346169</v>
      </c>
      <c r="U338" s="57">
        <v>10.006455042779647</v>
      </c>
      <c r="V338" s="57">
        <v>0.82406100352302991</v>
      </c>
      <c r="W338" s="57">
        <v>0</v>
      </c>
      <c r="X338" s="57">
        <v>27.881763277095001</v>
      </c>
      <c r="Y338" s="57">
        <v>0</v>
      </c>
      <c r="Z338" s="57">
        <v>5.0391666666666666</v>
      </c>
      <c r="AA338" s="58">
        <v>37.519300000000001</v>
      </c>
      <c r="AB338" s="58">
        <v>64.599999999999994</v>
      </c>
      <c r="AC338" s="58">
        <v>5.3199999999999994</v>
      </c>
      <c r="AD338" s="58">
        <v>0</v>
      </c>
      <c r="AE338" s="58">
        <v>180</v>
      </c>
      <c r="AF338" s="58">
        <v>0</v>
      </c>
      <c r="AG338" s="69">
        <v>-0.73333333333333339</v>
      </c>
      <c r="AH338" s="167">
        <v>-0.8125</v>
      </c>
      <c r="AI338" s="167">
        <v>0</v>
      </c>
    </row>
    <row r="339" spans="1:35" x14ac:dyDescent="0.15">
      <c r="A339" s="62">
        <v>41972</v>
      </c>
      <c r="B339" s="57">
        <v>12.445793611303705</v>
      </c>
      <c r="C339" s="57">
        <v>16.104161848982478</v>
      </c>
      <c r="D339" s="57">
        <v>2.901117391912285</v>
      </c>
      <c r="E339" s="57">
        <v>0</v>
      </c>
      <c r="F339" s="57">
        <v>28.045173498615</v>
      </c>
      <c r="G339" s="57">
        <v>0</v>
      </c>
      <c r="H339" s="57">
        <v>4.1965624999999998</v>
      </c>
      <c r="I339" s="58">
        <v>79.879800000000003</v>
      </c>
      <c r="J339" s="58">
        <v>103.36</v>
      </c>
      <c r="K339" s="58">
        <v>18.619999999999997</v>
      </c>
      <c r="L339" s="58">
        <v>0</v>
      </c>
      <c r="M339" s="58">
        <v>180</v>
      </c>
      <c r="N339" s="58">
        <v>0</v>
      </c>
      <c r="O339" s="58">
        <v>-2.2874999999999996</v>
      </c>
      <c r="P339" s="153">
        <v>-7.4874999999999998</v>
      </c>
      <c r="Q339" s="60">
        <v>0</v>
      </c>
      <c r="S339" s="62">
        <v>41972</v>
      </c>
      <c r="T339" s="57">
        <v>12.822938872252299</v>
      </c>
      <c r="U339" s="57">
        <v>20.1302023112281</v>
      </c>
      <c r="V339" s="57">
        <v>3.5227854044649165</v>
      </c>
      <c r="W339" s="57">
        <v>0</v>
      </c>
      <c r="X339" s="57">
        <v>28.045173498615</v>
      </c>
      <c r="Y339" s="57">
        <v>0</v>
      </c>
      <c r="Z339" s="57">
        <v>5.1751562500000006</v>
      </c>
      <c r="AA339" s="58">
        <v>82.300399999999996</v>
      </c>
      <c r="AB339" s="58">
        <v>129.19999999999999</v>
      </c>
      <c r="AC339" s="58">
        <v>22.609999999999996</v>
      </c>
      <c r="AD339" s="58">
        <v>0</v>
      </c>
      <c r="AE339" s="58">
        <v>180</v>
      </c>
      <c r="AF339" s="58">
        <v>0</v>
      </c>
      <c r="AG339" s="69">
        <v>-2.2874999999999996</v>
      </c>
      <c r="AH339" s="167">
        <v>-7.4874999999999998</v>
      </c>
      <c r="AI339" s="167">
        <v>0</v>
      </c>
    </row>
    <row r="340" spans="1:35" x14ac:dyDescent="0.15">
      <c r="A340" s="62">
        <v>41973</v>
      </c>
      <c r="B340" s="57">
        <v>4.5609928949679812</v>
      </c>
      <c r="C340" s="57">
        <v>6.0860972695805104</v>
      </c>
      <c r="D340" s="57">
        <v>1.2530200260901048</v>
      </c>
      <c r="E340" s="57">
        <v>0</v>
      </c>
      <c r="F340" s="57">
        <v>28.263609611054996</v>
      </c>
      <c r="G340" s="57">
        <v>0</v>
      </c>
      <c r="H340" s="57">
        <v>3.9468750000000004</v>
      </c>
      <c r="I340" s="58">
        <v>29.0472</v>
      </c>
      <c r="J340" s="58">
        <v>38.760000000000005</v>
      </c>
      <c r="K340" s="58">
        <v>7.9799999999999986</v>
      </c>
      <c r="L340" s="58">
        <v>0</v>
      </c>
      <c r="M340" s="58">
        <v>180</v>
      </c>
      <c r="N340" s="58">
        <v>0</v>
      </c>
      <c r="O340" s="58">
        <v>1.0416666666666665</v>
      </c>
      <c r="P340" s="153">
        <v>-4.75</v>
      </c>
      <c r="Q340" s="60">
        <v>0</v>
      </c>
      <c r="S340" s="62">
        <v>41973</v>
      </c>
      <c r="T340" s="57">
        <v>5.8912824893336442</v>
      </c>
      <c r="U340" s="57">
        <v>10.143495449300849</v>
      </c>
      <c r="V340" s="57">
        <v>0.83534668406006984</v>
      </c>
      <c r="W340" s="57">
        <v>0</v>
      </c>
      <c r="X340" s="57">
        <v>28.263609611054996</v>
      </c>
      <c r="Y340" s="57">
        <v>0</v>
      </c>
      <c r="Z340" s="57">
        <v>4.8838541666666666</v>
      </c>
      <c r="AA340" s="58">
        <v>37.519300000000001</v>
      </c>
      <c r="AB340" s="58">
        <v>64.599999999999994</v>
      </c>
      <c r="AC340" s="58">
        <v>5.3199999999999994</v>
      </c>
      <c r="AD340" s="58">
        <v>0</v>
      </c>
      <c r="AE340" s="58">
        <v>180</v>
      </c>
      <c r="AF340" s="58">
        <v>0</v>
      </c>
      <c r="AG340" s="69">
        <v>1.0416666666666665</v>
      </c>
      <c r="AH340" s="167">
        <v>-4.75</v>
      </c>
      <c r="AI340" s="167">
        <v>0</v>
      </c>
    </row>
    <row r="341" spans="1:35" x14ac:dyDescent="0.15">
      <c r="A341" s="62">
        <v>41974</v>
      </c>
      <c r="B341" s="57">
        <v>8.3668768097875947</v>
      </c>
      <c r="C341" s="57">
        <v>11.164592289355506</v>
      </c>
      <c r="D341" s="57">
        <v>2.298592530161427</v>
      </c>
      <c r="E341" s="57">
        <v>0</v>
      </c>
      <c r="F341" s="57">
        <v>28.280700986265</v>
      </c>
      <c r="G341" s="57">
        <v>0</v>
      </c>
      <c r="H341" s="57">
        <v>4.2340625000000003</v>
      </c>
      <c r="I341" s="58">
        <v>53.253199999999993</v>
      </c>
      <c r="J341" s="58">
        <v>71.06</v>
      </c>
      <c r="K341" s="58">
        <v>14.629999999999997</v>
      </c>
      <c r="L341" s="58">
        <v>0</v>
      </c>
      <c r="M341" s="58">
        <v>180</v>
      </c>
      <c r="N341" s="58">
        <v>0</v>
      </c>
      <c r="O341" s="58">
        <v>-2.787500000000001</v>
      </c>
      <c r="P341" s="153">
        <v>-1.7125000000000001</v>
      </c>
      <c r="Q341" s="60">
        <v>0</v>
      </c>
      <c r="S341" s="62">
        <v>41974</v>
      </c>
      <c r="T341" s="57">
        <v>8.7471893920506663</v>
      </c>
      <c r="U341" s="57">
        <v>15.224444030939326</v>
      </c>
      <c r="V341" s="57">
        <v>2.9254814020236344</v>
      </c>
      <c r="W341" s="57">
        <v>0</v>
      </c>
      <c r="X341" s="57">
        <v>28.280700986265</v>
      </c>
      <c r="Y341" s="57">
        <v>0</v>
      </c>
      <c r="Z341" s="57">
        <v>5.2189062500000007</v>
      </c>
      <c r="AA341" s="58">
        <v>55.6738</v>
      </c>
      <c r="AB341" s="58">
        <v>96.9</v>
      </c>
      <c r="AC341" s="58">
        <v>18.619999999999997</v>
      </c>
      <c r="AD341" s="58">
        <v>0</v>
      </c>
      <c r="AE341" s="58">
        <v>180</v>
      </c>
      <c r="AF341" s="58">
        <v>0</v>
      </c>
      <c r="AG341" s="69">
        <v>-2.787500000000001</v>
      </c>
      <c r="AH341" s="167">
        <v>-1.7125000000000001</v>
      </c>
      <c r="AI341" s="167">
        <v>0</v>
      </c>
    </row>
    <row r="342" spans="1:35" x14ac:dyDescent="0.15">
      <c r="A342" s="62">
        <v>41975</v>
      </c>
      <c r="B342" s="57">
        <v>13.001721547227968</v>
      </c>
      <c r="C342" s="57">
        <v>16.328692680977042</v>
      </c>
      <c r="D342" s="57">
        <v>2.5213422522096898</v>
      </c>
      <c r="E342" s="57">
        <v>0</v>
      </c>
      <c r="F342" s="57">
        <v>28.436190814395001</v>
      </c>
      <c r="G342" s="57">
        <v>0</v>
      </c>
      <c r="H342" s="57">
        <v>3.9828125000000005</v>
      </c>
      <c r="I342" s="58">
        <v>82.300399999999996</v>
      </c>
      <c r="J342" s="58">
        <v>103.36</v>
      </c>
      <c r="K342" s="58">
        <v>15.959999999999997</v>
      </c>
      <c r="L342" s="58">
        <v>0</v>
      </c>
      <c r="M342" s="58">
        <v>180</v>
      </c>
      <c r="N342" s="58">
        <v>0</v>
      </c>
      <c r="O342" s="58">
        <v>0.56250000000000011</v>
      </c>
      <c r="P342" s="153">
        <v>-1.4750000000000001</v>
      </c>
      <c r="Q342" s="60">
        <v>0</v>
      </c>
      <c r="S342" s="62">
        <v>41975</v>
      </c>
      <c r="T342" s="57">
        <v>13.38412512214644</v>
      </c>
      <c r="U342" s="57">
        <v>20.410865851221299</v>
      </c>
      <c r="V342" s="57">
        <v>3.1516778152621128</v>
      </c>
      <c r="W342" s="57">
        <v>0</v>
      </c>
      <c r="X342" s="57">
        <v>28.436190814395001</v>
      </c>
      <c r="Y342" s="57">
        <v>0</v>
      </c>
      <c r="Z342" s="57">
        <v>4.92578125</v>
      </c>
      <c r="AA342" s="58">
        <v>84.721000000000004</v>
      </c>
      <c r="AB342" s="58">
        <v>129.19999999999999</v>
      </c>
      <c r="AC342" s="58">
        <v>19.95</v>
      </c>
      <c r="AD342" s="58">
        <v>0</v>
      </c>
      <c r="AE342" s="58">
        <v>180</v>
      </c>
      <c r="AF342" s="58">
        <v>0</v>
      </c>
      <c r="AG342" s="69">
        <v>0.56250000000000011</v>
      </c>
      <c r="AH342" s="167">
        <v>-1.4750000000000001</v>
      </c>
      <c r="AI342" s="167">
        <v>0</v>
      </c>
    </row>
    <row r="343" spans="1:35" x14ac:dyDescent="0.15">
      <c r="A343" s="62">
        <v>41976</v>
      </c>
      <c r="B343" s="57">
        <v>15.591092065167919</v>
      </c>
      <c r="C343" s="57">
        <v>21.311865326281531</v>
      </c>
      <c r="D343" s="57">
        <v>4.8056166912203446</v>
      </c>
      <c r="E343" s="57">
        <v>0</v>
      </c>
      <c r="F343" s="57">
        <v>28.277574515189997</v>
      </c>
      <c r="G343" s="57">
        <v>0</v>
      </c>
      <c r="H343" s="57">
        <v>4.2887500000000003</v>
      </c>
      <c r="I343" s="58">
        <v>99.244600000000005</v>
      </c>
      <c r="J343" s="58">
        <v>135.66</v>
      </c>
      <c r="K343" s="58">
        <v>30.589999999999993</v>
      </c>
      <c r="L343" s="58">
        <v>0</v>
      </c>
      <c r="M343" s="58">
        <v>180</v>
      </c>
      <c r="N343" s="58">
        <v>0</v>
      </c>
      <c r="O343" s="58">
        <v>-3.5166666666666675</v>
      </c>
      <c r="P343" s="153">
        <v>-4.5000000000000009</v>
      </c>
      <c r="Q343" s="60">
        <v>0</v>
      </c>
      <c r="S343" s="62">
        <v>41976</v>
      </c>
      <c r="T343" s="57">
        <v>17.492444756042055</v>
      </c>
      <c r="U343" s="57">
        <v>24.356417515750323</v>
      </c>
      <c r="V343" s="57">
        <v>4.8056166912203446</v>
      </c>
      <c r="W343" s="57">
        <v>0</v>
      </c>
      <c r="X343" s="57">
        <v>28.277574515189997</v>
      </c>
      <c r="Y343" s="57">
        <v>0</v>
      </c>
      <c r="Z343" s="57">
        <v>5.2827083333333338</v>
      </c>
      <c r="AA343" s="58">
        <v>111.3476</v>
      </c>
      <c r="AB343" s="58">
        <v>155.04000000000002</v>
      </c>
      <c r="AC343" s="58">
        <v>30.589999999999993</v>
      </c>
      <c r="AD343" s="58">
        <v>0</v>
      </c>
      <c r="AE343" s="58">
        <v>180</v>
      </c>
      <c r="AF343" s="58">
        <v>0</v>
      </c>
      <c r="AG343" s="69">
        <v>-3.5166666666666675</v>
      </c>
      <c r="AH343" s="167">
        <v>-4.5000000000000009</v>
      </c>
      <c r="AI343" s="167">
        <v>0</v>
      </c>
    </row>
    <row r="344" spans="1:35" x14ac:dyDescent="0.15">
      <c r="A344" s="62">
        <v>41977</v>
      </c>
      <c r="B344" s="57">
        <v>8.4021489968861438</v>
      </c>
      <c r="C344" s="57">
        <v>11.211658787053727</v>
      </c>
      <c r="D344" s="57">
        <v>2.308282691452237</v>
      </c>
      <c r="E344" s="57">
        <v>0</v>
      </c>
      <c r="F344" s="57">
        <v>28.399923749925001</v>
      </c>
      <c r="G344" s="57">
        <v>0</v>
      </c>
      <c r="H344" s="57">
        <v>4.4346874999999999</v>
      </c>
      <c r="I344" s="58">
        <v>53.253199999999993</v>
      </c>
      <c r="J344" s="58">
        <v>71.06</v>
      </c>
      <c r="K344" s="58">
        <v>14.629999999999997</v>
      </c>
      <c r="L344" s="58">
        <v>0</v>
      </c>
      <c r="M344" s="58">
        <v>180</v>
      </c>
      <c r="N344" s="58">
        <v>0</v>
      </c>
      <c r="O344" s="58">
        <v>-5.4624999999999995</v>
      </c>
      <c r="P344" s="153">
        <v>-7.8</v>
      </c>
      <c r="Q344" s="60">
        <v>0</v>
      </c>
      <c r="S344" s="62">
        <v>41977</v>
      </c>
      <c r="T344" s="57">
        <v>8.784064860380969</v>
      </c>
      <c r="U344" s="57">
        <v>15.288625618709625</v>
      </c>
      <c r="V344" s="57">
        <v>2.9378143345755747</v>
      </c>
      <c r="W344" s="57">
        <v>0</v>
      </c>
      <c r="X344" s="57">
        <v>28.399923749925001</v>
      </c>
      <c r="Y344" s="57">
        <v>0</v>
      </c>
      <c r="Z344" s="57">
        <v>5.4529687500000001</v>
      </c>
      <c r="AA344" s="58">
        <v>55.6738</v>
      </c>
      <c r="AB344" s="58">
        <v>96.9</v>
      </c>
      <c r="AC344" s="58">
        <v>18.619999999999997</v>
      </c>
      <c r="AD344" s="58">
        <v>0</v>
      </c>
      <c r="AE344" s="58">
        <v>180</v>
      </c>
      <c r="AF344" s="58">
        <v>0</v>
      </c>
      <c r="AG344" s="69">
        <v>-5.4624999999999995</v>
      </c>
      <c r="AH344" s="167">
        <v>-7.8</v>
      </c>
      <c r="AI344" s="167">
        <v>0</v>
      </c>
    </row>
    <row r="345" spans="1:35" x14ac:dyDescent="0.15">
      <c r="A345" s="62">
        <v>41978</v>
      </c>
      <c r="B345" s="57">
        <v>4.6159192918515766</v>
      </c>
      <c r="C345" s="57">
        <v>6.1593899498804401</v>
      </c>
      <c r="D345" s="57">
        <v>1.2681096955636197</v>
      </c>
      <c r="E345" s="57">
        <v>0</v>
      </c>
      <c r="F345" s="57">
        <v>28.603978095419997</v>
      </c>
      <c r="G345" s="57">
        <v>0</v>
      </c>
      <c r="H345" s="57">
        <v>4.4325000000000001</v>
      </c>
      <c r="I345" s="58">
        <v>29.0472</v>
      </c>
      <c r="J345" s="58">
        <v>38.760000000000005</v>
      </c>
      <c r="K345" s="58">
        <v>7.9799999999999986</v>
      </c>
      <c r="L345" s="58">
        <v>0</v>
      </c>
      <c r="M345" s="58">
        <v>180</v>
      </c>
      <c r="N345" s="58">
        <v>0</v>
      </c>
      <c r="O345" s="58">
        <v>-5.4333333333333327</v>
      </c>
      <c r="P345" s="153">
        <v>-8.4749999999999996</v>
      </c>
      <c r="Q345" s="60">
        <v>0</v>
      </c>
      <c r="S345" s="62">
        <v>41978</v>
      </c>
      <c r="T345" s="57">
        <v>5.9622290853082864</v>
      </c>
      <c r="U345" s="57">
        <v>10.2656499164674</v>
      </c>
      <c r="V345" s="57">
        <v>0.8454064637090799</v>
      </c>
      <c r="W345" s="57">
        <v>0</v>
      </c>
      <c r="X345" s="57">
        <v>28.603978095419997</v>
      </c>
      <c r="Y345" s="57">
        <v>0</v>
      </c>
      <c r="Z345" s="57">
        <v>5.4504166666666665</v>
      </c>
      <c r="AA345" s="58">
        <v>37.519300000000001</v>
      </c>
      <c r="AB345" s="58">
        <v>64.599999999999994</v>
      </c>
      <c r="AC345" s="58">
        <v>5.3199999999999994</v>
      </c>
      <c r="AD345" s="58">
        <v>0</v>
      </c>
      <c r="AE345" s="58">
        <v>180</v>
      </c>
      <c r="AF345" s="58">
        <v>0</v>
      </c>
      <c r="AG345" s="69">
        <v>-5.4333333333333327</v>
      </c>
      <c r="AH345" s="167">
        <v>-8.4749999999999996</v>
      </c>
      <c r="AI345" s="167">
        <v>0</v>
      </c>
    </row>
    <row r="346" spans="1:35" x14ac:dyDescent="0.15">
      <c r="A346" s="62">
        <v>41979</v>
      </c>
      <c r="B346" s="57">
        <v>8.5225800832558374</v>
      </c>
      <c r="C346" s="57">
        <v>11.372359608740132</v>
      </c>
      <c r="D346" s="57">
        <v>2.3413681547406147</v>
      </c>
      <c r="E346" s="57">
        <v>0</v>
      </c>
      <c r="F346" s="57">
        <v>28.806990283889998</v>
      </c>
      <c r="G346" s="57">
        <v>0</v>
      </c>
      <c r="H346" s="57">
        <v>4.4156250000000004</v>
      </c>
      <c r="I346" s="58">
        <v>53.253199999999993</v>
      </c>
      <c r="J346" s="58">
        <v>71.06</v>
      </c>
      <c r="K346" s="58">
        <v>14.629999999999997</v>
      </c>
      <c r="L346" s="58">
        <v>0</v>
      </c>
      <c r="M346" s="58">
        <v>180</v>
      </c>
      <c r="N346" s="58">
        <v>0</v>
      </c>
      <c r="O346" s="58">
        <v>-5.208333333333333</v>
      </c>
      <c r="P346" s="153">
        <v>-8.5875000000000004</v>
      </c>
      <c r="Q346" s="60">
        <v>0</v>
      </c>
      <c r="S346" s="62">
        <v>41979</v>
      </c>
      <c r="T346" s="57">
        <v>8.9099700870401932</v>
      </c>
      <c r="U346" s="57">
        <v>15.50776310282745</v>
      </c>
      <c r="V346" s="57">
        <v>2.9799231060335098</v>
      </c>
      <c r="W346" s="57">
        <v>0</v>
      </c>
      <c r="X346" s="57">
        <v>28.806990283889998</v>
      </c>
      <c r="Y346" s="57">
        <v>0</v>
      </c>
      <c r="Z346" s="57">
        <v>5.4307291666666666</v>
      </c>
      <c r="AA346" s="58">
        <v>55.6738</v>
      </c>
      <c r="AB346" s="58">
        <v>96.9</v>
      </c>
      <c r="AC346" s="58">
        <v>18.619999999999997</v>
      </c>
      <c r="AD346" s="58">
        <v>0</v>
      </c>
      <c r="AE346" s="58">
        <v>180</v>
      </c>
      <c r="AF346" s="58">
        <v>0</v>
      </c>
      <c r="AG346" s="69">
        <v>-5.208333333333333</v>
      </c>
      <c r="AH346" s="167">
        <v>-8.5875000000000004</v>
      </c>
      <c r="AI346" s="167">
        <v>0</v>
      </c>
    </row>
    <row r="347" spans="1:35" x14ac:dyDescent="0.15">
      <c r="A347" s="62">
        <v>41980</v>
      </c>
      <c r="B347" s="57">
        <v>8.5451493498258859</v>
      </c>
      <c r="C347" s="57">
        <v>11.40247558454004</v>
      </c>
      <c r="D347" s="57">
        <v>2.3475685026994197</v>
      </c>
      <c r="E347" s="57">
        <v>0</v>
      </c>
      <c r="F347" s="57">
        <v>28.883276178119999</v>
      </c>
      <c r="G347" s="57">
        <v>0</v>
      </c>
      <c r="H347" s="57">
        <v>3.8434375000000003</v>
      </c>
      <c r="I347" s="58">
        <v>53.253199999999993</v>
      </c>
      <c r="J347" s="58">
        <v>71.06</v>
      </c>
      <c r="K347" s="58">
        <v>14.629999999999997</v>
      </c>
      <c r="L347" s="58">
        <v>0</v>
      </c>
      <c r="M347" s="58">
        <v>180</v>
      </c>
      <c r="N347" s="58">
        <v>0</v>
      </c>
      <c r="O347" s="58">
        <v>2.4208333333333329</v>
      </c>
      <c r="P347" s="153">
        <v>-1.7250000000000001</v>
      </c>
      <c r="Q347" s="60">
        <v>0</v>
      </c>
      <c r="S347" s="62">
        <v>41980</v>
      </c>
      <c r="T347" s="57">
        <v>8.9335652293634293</v>
      </c>
      <c r="U347" s="57">
        <v>15.5488303425546</v>
      </c>
      <c r="V347" s="57">
        <v>2.9878144579810795</v>
      </c>
      <c r="W347" s="57">
        <v>0</v>
      </c>
      <c r="X347" s="57">
        <v>28.883276178119999</v>
      </c>
      <c r="Y347" s="57">
        <v>0</v>
      </c>
      <c r="Z347" s="57">
        <v>4.7631770833333329</v>
      </c>
      <c r="AA347" s="58">
        <v>55.6738</v>
      </c>
      <c r="AB347" s="58">
        <v>96.9</v>
      </c>
      <c r="AC347" s="58">
        <v>18.619999999999997</v>
      </c>
      <c r="AD347" s="58">
        <v>0</v>
      </c>
      <c r="AE347" s="58">
        <v>180</v>
      </c>
      <c r="AF347" s="58">
        <v>0</v>
      </c>
      <c r="AG347" s="69">
        <v>2.4208333333333329</v>
      </c>
      <c r="AH347" s="167">
        <v>-1.7250000000000001</v>
      </c>
      <c r="AI347" s="167">
        <v>0</v>
      </c>
    </row>
    <row r="348" spans="1:35" x14ac:dyDescent="0.15">
      <c r="A348" s="62">
        <v>41981</v>
      </c>
      <c r="B348" s="57">
        <v>8.4608537558333783</v>
      </c>
      <c r="C348" s="57">
        <v>11.289993237768245</v>
      </c>
      <c r="D348" s="57">
        <v>2.3244103724816969</v>
      </c>
      <c r="E348" s="57">
        <v>0</v>
      </c>
      <c r="F348" s="57">
        <v>28.598350447485</v>
      </c>
      <c r="G348" s="57">
        <v>0</v>
      </c>
      <c r="H348" s="57">
        <v>3.6643750000000002</v>
      </c>
      <c r="I348" s="58">
        <v>53.253199999999993</v>
      </c>
      <c r="J348" s="58">
        <v>71.06</v>
      </c>
      <c r="K348" s="58">
        <v>14.629999999999997</v>
      </c>
      <c r="L348" s="58">
        <v>0</v>
      </c>
      <c r="M348" s="58">
        <v>180</v>
      </c>
      <c r="N348" s="58">
        <v>0</v>
      </c>
      <c r="O348" s="58">
        <v>4.8083333333333345</v>
      </c>
      <c r="P348" s="153">
        <v>5.5250000000000004</v>
      </c>
      <c r="Q348" s="60">
        <v>0</v>
      </c>
      <c r="S348" s="62">
        <v>41981</v>
      </c>
      <c r="T348" s="57">
        <v>8.8454380174621683</v>
      </c>
      <c r="U348" s="57">
        <v>15.395445324229424</v>
      </c>
      <c r="V348" s="57">
        <v>2.9583404740676142</v>
      </c>
      <c r="W348" s="57">
        <v>0</v>
      </c>
      <c r="X348" s="57">
        <v>28.598350447485</v>
      </c>
      <c r="Y348" s="57">
        <v>0</v>
      </c>
      <c r="Z348" s="57">
        <v>4.5542708333333328</v>
      </c>
      <c r="AA348" s="58">
        <v>55.6738</v>
      </c>
      <c r="AB348" s="58">
        <v>96.9</v>
      </c>
      <c r="AC348" s="58">
        <v>18.619999999999997</v>
      </c>
      <c r="AD348" s="58">
        <v>0</v>
      </c>
      <c r="AE348" s="58">
        <v>180</v>
      </c>
      <c r="AF348" s="58">
        <v>0</v>
      </c>
      <c r="AG348" s="69">
        <v>4.8083333333333345</v>
      </c>
      <c r="AH348" s="167">
        <v>5.5250000000000004</v>
      </c>
      <c r="AI348" s="167">
        <v>0</v>
      </c>
    </row>
    <row r="349" spans="1:35" x14ac:dyDescent="0.15">
      <c r="A349" s="62">
        <v>41982</v>
      </c>
      <c r="B349" s="57">
        <v>12.949115984015512</v>
      </c>
      <c r="C349" s="57">
        <v>16.262626039579921</v>
      </c>
      <c r="D349" s="57">
        <v>2.5111407855233692</v>
      </c>
      <c r="E349" s="57">
        <v>0</v>
      </c>
      <c r="F349" s="57">
        <v>28.321136678835</v>
      </c>
      <c r="G349" s="57">
        <v>0</v>
      </c>
      <c r="H349" s="57">
        <v>3.9928125000000003</v>
      </c>
      <c r="I349" s="58">
        <v>82.300399999999996</v>
      </c>
      <c r="J349" s="58">
        <v>103.36</v>
      </c>
      <c r="K349" s="58">
        <v>15.959999999999997</v>
      </c>
      <c r="L349" s="58">
        <v>0</v>
      </c>
      <c r="M349" s="58">
        <v>180</v>
      </c>
      <c r="N349" s="58">
        <v>0</v>
      </c>
      <c r="O349" s="58">
        <v>0.42916666666666664</v>
      </c>
      <c r="P349" s="153">
        <v>1.1000000000000001</v>
      </c>
      <c r="Q349" s="60">
        <v>0</v>
      </c>
      <c r="S349" s="62">
        <v>41982</v>
      </c>
      <c r="T349" s="57">
        <v>13.329972336486557</v>
      </c>
      <c r="U349" s="57">
        <v>20.328282549474899</v>
      </c>
      <c r="V349" s="57">
        <v>3.1389259819042121</v>
      </c>
      <c r="W349" s="57">
        <v>0</v>
      </c>
      <c r="X349" s="57">
        <v>28.321136678835</v>
      </c>
      <c r="Y349" s="57">
        <v>0</v>
      </c>
      <c r="Z349" s="57">
        <v>4.9374479166666667</v>
      </c>
      <c r="AA349" s="58">
        <v>84.721000000000004</v>
      </c>
      <c r="AB349" s="58">
        <v>129.19999999999999</v>
      </c>
      <c r="AC349" s="58">
        <v>19.95</v>
      </c>
      <c r="AD349" s="58">
        <v>0</v>
      </c>
      <c r="AE349" s="58">
        <v>180</v>
      </c>
      <c r="AF349" s="58">
        <v>0</v>
      </c>
      <c r="AG349" s="69">
        <v>0.42916666666666664</v>
      </c>
      <c r="AH349" s="167">
        <v>1.1000000000000001</v>
      </c>
      <c r="AI349" s="167">
        <v>0</v>
      </c>
    </row>
    <row r="350" spans="1:35" x14ac:dyDescent="0.15">
      <c r="A350" s="62">
        <v>41983</v>
      </c>
      <c r="B350" s="57">
        <v>5.49591812347877</v>
      </c>
      <c r="C350" s="57">
        <v>11.126906177562175</v>
      </c>
      <c r="D350" s="57">
        <v>3.3321216360613994</v>
      </c>
      <c r="E350" s="57">
        <v>0</v>
      </c>
      <c r="F350" s="57">
        <v>0</v>
      </c>
      <c r="G350" s="57">
        <v>0</v>
      </c>
      <c r="H350" s="57">
        <v>0</v>
      </c>
      <c r="I350" s="58">
        <v>35.098699999999994</v>
      </c>
      <c r="J350" s="58">
        <v>71.06</v>
      </c>
      <c r="K350" s="58">
        <v>21.279999999999998</v>
      </c>
      <c r="L350" s="58">
        <v>0</v>
      </c>
      <c r="M350" s="58">
        <v>0</v>
      </c>
      <c r="N350" s="58">
        <v>0</v>
      </c>
      <c r="O350" s="58">
        <v>-1.0624999999999998</v>
      </c>
      <c r="P350" s="153">
        <v>-4.2375000000000007</v>
      </c>
      <c r="Q350" s="60">
        <v>0</v>
      </c>
      <c r="S350" s="62">
        <v>41983</v>
      </c>
      <c r="T350" s="57">
        <v>3.0322306888158739</v>
      </c>
      <c r="U350" s="57">
        <v>19.219201579425576</v>
      </c>
      <c r="V350" s="57">
        <v>2.9156064315537242</v>
      </c>
      <c r="W350" s="57">
        <v>0</v>
      </c>
      <c r="X350" s="57">
        <v>0</v>
      </c>
      <c r="Y350" s="57">
        <v>0</v>
      </c>
      <c r="Z350" s="57">
        <v>0</v>
      </c>
      <c r="AA350" s="58">
        <v>19.364799999999999</v>
      </c>
      <c r="AB350" s="58">
        <v>122.74000000000001</v>
      </c>
      <c r="AC350" s="58">
        <v>18.619999999999997</v>
      </c>
      <c r="AD350" s="58">
        <v>0</v>
      </c>
      <c r="AE350" s="58">
        <v>0</v>
      </c>
      <c r="AF350" s="58">
        <v>0</v>
      </c>
      <c r="AG350" s="69">
        <v>-1.0624999999999998</v>
      </c>
      <c r="AH350" s="167">
        <v>-4.2375000000000007</v>
      </c>
      <c r="AI350" s="167">
        <v>0</v>
      </c>
    </row>
    <row r="351" spans="1:35" x14ac:dyDescent="0.15">
      <c r="A351" s="62">
        <v>41984</v>
      </c>
      <c r="B351" s="57">
        <v>8.3697750489373011</v>
      </c>
      <c r="C351" s="57">
        <v>11.1684596414391</v>
      </c>
      <c r="D351" s="57">
        <v>2.2993887497080494</v>
      </c>
      <c r="E351" s="57">
        <v>0</v>
      </c>
      <c r="F351" s="57">
        <v>28.290497262299997</v>
      </c>
      <c r="G351" s="57">
        <v>0</v>
      </c>
      <c r="H351" s="57">
        <v>3.7596875000000001</v>
      </c>
      <c r="I351" s="58">
        <v>53.253199999999993</v>
      </c>
      <c r="J351" s="58">
        <v>71.06</v>
      </c>
      <c r="K351" s="58">
        <v>14.629999999999997</v>
      </c>
      <c r="L351" s="58">
        <v>0</v>
      </c>
      <c r="M351" s="58">
        <v>180</v>
      </c>
      <c r="N351" s="58">
        <v>0</v>
      </c>
      <c r="O351" s="58">
        <v>3.5375000000000001</v>
      </c>
      <c r="P351" s="153">
        <v>5.0874999999999995</v>
      </c>
      <c r="Q351" s="60">
        <v>0</v>
      </c>
      <c r="S351" s="62">
        <v>41984</v>
      </c>
      <c r="T351" s="57">
        <v>8.7502193693435437</v>
      </c>
      <c r="U351" s="57">
        <v>15.2297176928715</v>
      </c>
      <c r="V351" s="57">
        <v>2.9264947723556998</v>
      </c>
      <c r="W351" s="57">
        <v>0</v>
      </c>
      <c r="X351" s="57">
        <v>28.290497262299997</v>
      </c>
      <c r="Y351" s="57">
        <v>0</v>
      </c>
      <c r="Z351" s="57">
        <v>4.6654687499999996</v>
      </c>
      <c r="AA351" s="58">
        <v>55.6738</v>
      </c>
      <c r="AB351" s="58">
        <v>96.9</v>
      </c>
      <c r="AC351" s="58">
        <v>18.619999999999997</v>
      </c>
      <c r="AD351" s="58">
        <v>0</v>
      </c>
      <c r="AE351" s="58">
        <v>180</v>
      </c>
      <c r="AF351" s="58">
        <v>0</v>
      </c>
      <c r="AG351" s="69">
        <v>3.5375000000000001</v>
      </c>
      <c r="AH351" s="167">
        <v>5.0874999999999995</v>
      </c>
      <c r="AI351" s="167">
        <v>0</v>
      </c>
    </row>
    <row r="352" spans="1:35" x14ac:dyDescent="0.15">
      <c r="A352" s="62">
        <v>41985</v>
      </c>
      <c r="B352" s="57">
        <v>4.5142735041098607</v>
      </c>
      <c r="C352" s="57">
        <v>6.0237558532078213</v>
      </c>
      <c r="D352" s="57">
        <v>1.2401850286016096</v>
      </c>
      <c r="E352" s="57">
        <v>0</v>
      </c>
      <c r="F352" s="57">
        <v>27.974098389510001</v>
      </c>
      <c r="G352" s="57">
        <v>0</v>
      </c>
      <c r="H352" s="57">
        <v>4.2596875000000001</v>
      </c>
      <c r="I352" s="58">
        <v>29.0472</v>
      </c>
      <c r="J352" s="58">
        <v>38.760000000000005</v>
      </c>
      <c r="K352" s="58">
        <v>7.9799999999999986</v>
      </c>
      <c r="L352" s="58">
        <v>0</v>
      </c>
      <c r="M352" s="58">
        <v>180</v>
      </c>
      <c r="N352" s="58">
        <v>0</v>
      </c>
      <c r="O352" s="58">
        <v>-3.1291666666666664</v>
      </c>
      <c r="P352" s="153">
        <v>-2.9</v>
      </c>
      <c r="Q352" s="60">
        <v>0</v>
      </c>
      <c r="S352" s="62">
        <v>41985</v>
      </c>
      <c r="T352" s="57">
        <v>5.8309366094752368</v>
      </c>
      <c r="U352" s="57">
        <v>10.039593088679698</v>
      </c>
      <c r="V352" s="57">
        <v>0.82679001906773986</v>
      </c>
      <c r="W352" s="57">
        <v>0</v>
      </c>
      <c r="X352" s="57">
        <v>27.974098389510001</v>
      </c>
      <c r="Y352" s="57">
        <v>0</v>
      </c>
      <c r="Z352" s="57">
        <v>5.2488020833333335</v>
      </c>
      <c r="AA352" s="58">
        <v>37.519300000000001</v>
      </c>
      <c r="AB352" s="58">
        <v>64.599999999999994</v>
      </c>
      <c r="AC352" s="58">
        <v>5.3199999999999994</v>
      </c>
      <c r="AD352" s="58">
        <v>0</v>
      </c>
      <c r="AE352" s="58">
        <v>180</v>
      </c>
      <c r="AF352" s="58">
        <v>0</v>
      </c>
      <c r="AG352" s="69">
        <v>-3.1291666666666664</v>
      </c>
      <c r="AH352" s="167">
        <v>-2.9</v>
      </c>
      <c r="AI352" s="167">
        <v>0</v>
      </c>
    </row>
    <row r="353" spans="1:35" x14ac:dyDescent="0.15">
      <c r="A353" s="62">
        <v>41986</v>
      </c>
      <c r="B353" s="57">
        <v>12.496204473109758</v>
      </c>
      <c r="C353" s="57">
        <v>16.169390688767677</v>
      </c>
      <c r="D353" s="57">
        <v>2.9128681755500594</v>
      </c>
      <c r="E353" s="57">
        <v>0</v>
      </c>
      <c r="F353" s="57">
        <v>28.158768614339998</v>
      </c>
      <c r="G353" s="57">
        <v>0</v>
      </c>
      <c r="H353" s="57">
        <v>4.2387499999999996</v>
      </c>
      <c r="I353" s="58">
        <v>79.879800000000003</v>
      </c>
      <c r="J353" s="58">
        <v>103.36</v>
      </c>
      <c r="K353" s="58">
        <v>18.619999999999997</v>
      </c>
      <c r="L353" s="58">
        <v>0</v>
      </c>
      <c r="M353" s="58">
        <v>180</v>
      </c>
      <c r="N353" s="58">
        <v>0</v>
      </c>
      <c r="O353" s="58">
        <v>-2.85</v>
      </c>
      <c r="P353" s="153">
        <v>-7.95</v>
      </c>
      <c r="Q353" s="60">
        <v>0</v>
      </c>
      <c r="S353" s="62">
        <v>41986</v>
      </c>
      <c r="T353" s="57">
        <v>12.874877335931265</v>
      </c>
      <c r="U353" s="57">
        <v>20.211738360959597</v>
      </c>
      <c r="V353" s="57">
        <v>3.537054213167929</v>
      </c>
      <c r="W353" s="57">
        <v>0</v>
      </c>
      <c r="X353" s="57">
        <v>28.158768614339998</v>
      </c>
      <c r="Y353" s="57">
        <v>0</v>
      </c>
      <c r="Z353" s="57">
        <v>5.2243750000000002</v>
      </c>
      <c r="AA353" s="58">
        <v>82.300399999999996</v>
      </c>
      <c r="AB353" s="58">
        <v>129.19999999999999</v>
      </c>
      <c r="AC353" s="58">
        <v>22.609999999999996</v>
      </c>
      <c r="AD353" s="58">
        <v>0</v>
      </c>
      <c r="AE353" s="58">
        <v>180</v>
      </c>
      <c r="AF353" s="58">
        <v>0</v>
      </c>
      <c r="AG353" s="69">
        <v>-2.85</v>
      </c>
      <c r="AH353" s="167">
        <v>-7.95</v>
      </c>
      <c r="AI353" s="167">
        <v>0</v>
      </c>
    </row>
    <row r="354" spans="1:35" x14ac:dyDescent="0.15">
      <c r="A354" s="62">
        <v>41987</v>
      </c>
      <c r="B354" s="57">
        <v>4.5386927105627013</v>
      </c>
      <c r="C354" s="57">
        <v>6.0563403516142795</v>
      </c>
      <c r="D354" s="57">
        <v>1.2468936018029397</v>
      </c>
      <c r="E354" s="57">
        <v>0</v>
      </c>
      <c r="F354" s="57">
        <v>28.125419589539998</v>
      </c>
      <c r="G354" s="57">
        <v>0</v>
      </c>
      <c r="H354" s="57">
        <v>4.1746875000000001</v>
      </c>
      <c r="I354" s="58">
        <v>29.0472</v>
      </c>
      <c r="J354" s="58">
        <v>38.760000000000005</v>
      </c>
      <c r="K354" s="58">
        <v>7.9799999999999986</v>
      </c>
      <c r="L354" s="58">
        <v>0</v>
      </c>
      <c r="M354" s="58">
        <v>180</v>
      </c>
      <c r="N354" s="58">
        <v>0</v>
      </c>
      <c r="O354" s="58">
        <v>-1.9958333333333333</v>
      </c>
      <c r="P354" s="153">
        <v>-2.15</v>
      </c>
      <c r="Q354" s="60">
        <v>0</v>
      </c>
      <c r="S354" s="62">
        <v>41987</v>
      </c>
      <c r="T354" s="57">
        <v>5.8624780844768223</v>
      </c>
      <c r="U354" s="57">
        <v>10.093900586023798</v>
      </c>
      <c r="V354" s="57">
        <v>0.83126240120195982</v>
      </c>
      <c r="W354" s="57">
        <v>0</v>
      </c>
      <c r="X354" s="57">
        <v>28.125419589539998</v>
      </c>
      <c r="Y354" s="57">
        <v>0</v>
      </c>
      <c r="Z354" s="57">
        <v>5.1496354166666674</v>
      </c>
      <c r="AA354" s="58">
        <v>37.519300000000001</v>
      </c>
      <c r="AB354" s="58">
        <v>64.599999999999994</v>
      </c>
      <c r="AC354" s="58">
        <v>5.3199999999999994</v>
      </c>
      <c r="AD354" s="58">
        <v>0</v>
      </c>
      <c r="AE354" s="58">
        <v>180</v>
      </c>
      <c r="AF354" s="58">
        <v>0</v>
      </c>
      <c r="AG354" s="69">
        <v>-1.9958333333333333</v>
      </c>
      <c r="AH354" s="167">
        <v>-2.15</v>
      </c>
      <c r="AI354" s="167">
        <v>0</v>
      </c>
    </row>
    <row r="355" spans="1:35" x14ac:dyDescent="0.15">
      <c r="A355" s="62">
        <v>41988</v>
      </c>
      <c r="B355" s="57">
        <v>8.2696316366155482</v>
      </c>
      <c r="C355" s="57">
        <v>11.034830284337861</v>
      </c>
      <c r="D355" s="57">
        <v>2.2718768232460298</v>
      </c>
      <c r="E355" s="57">
        <v>0</v>
      </c>
      <c r="F355" s="57">
        <v>27.952004660580002</v>
      </c>
      <c r="G355" s="57">
        <v>0</v>
      </c>
      <c r="H355" s="57">
        <v>4.4031250000000002</v>
      </c>
      <c r="I355" s="58">
        <v>53.253199999999993</v>
      </c>
      <c r="J355" s="58">
        <v>71.06</v>
      </c>
      <c r="K355" s="58">
        <v>14.629999999999997</v>
      </c>
      <c r="L355" s="58">
        <v>0</v>
      </c>
      <c r="M355" s="58">
        <v>180</v>
      </c>
      <c r="N355" s="58">
        <v>0</v>
      </c>
      <c r="O355" s="58">
        <v>-5.0416666666666661</v>
      </c>
      <c r="P355" s="153">
        <v>-8.1624999999999996</v>
      </c>
      <c r="Q355" s="60">
        <v>0</v>
      </c>
      <c r="S355" s="62">
        <v>41988</v>
      </c>
      <c r="T355" s="57">
        <v>8.6455239837344386</v>
      </c>
      <c r="U355" s="57">
        <v>15.0474958422789</v>
      </c>
      <c r="V355" s="57">
        <v>2.8914795932222197</v>
      </c>
      <c r="W355" s="57">
        <v>0</v>
      </c>
      <c r="X355" s="57">
        <v>27.952004660580002</v>
      </c>
      <c r="Y355" s="57">
        <v>0</v>
      </c>
      <c r="Z355" s="57">
        <v>5.4161458333333332</v>
      </c>
      <c r="AA355" s="58">
        <v>55.6738</v>
      </c>
      <c r="AB355" s="58">
        <v>96.9</v>
      </c>
      <c r="AC355" s="58">
        <v>18.619999999999997</v>
      </c>
      <c r="AD355" s="58">
        <v>0</v>
      </c>
      <c r="AE355" s="58">
        <v>180</v>
      </c>
      <c r="AF355" s="58">
        <v>0</v>
      </c>
      <c r="AG355" s="69">
        <v>-5.0416666666666661</v>
      </c>
      <c r="AH355" s="167">
        <v>-8.1624999999999996</v>
      </c>
      <c r="AI355" s="167">
        <v>0</v>
      </c>
    </row>
    <row r="356" spans="1:35" x14ac:dyDescent="0.15">
      <c r="A356" s="62">
        <v>41989</v>
      </c>
      <c r="B356" s="57">
        <v>12.771381608306756</v>
      </c>
      <c r="C356" s="57">
        <v>16.039411752975518</v>
      </c>
      <c r="D356" s="57">
        <v>2.4766738736212197</v>
      </c>
      <c r="E356" s="57">
        <v>0</v>
      </c>
      <c r="F356" s="57">
        <v>27.932412108509993</v>
      </c>
      <c r="G356" s="57">
        <v>0</v>
      </c>
      <c r="H356" s="57">
        <v>4.475625</v>
      </c>
      <c r="I356" s="58">
        <v>82.300399999999996</v>
      </c>
      <c r="J356" s="58">
        <v>103.36</v>
      </c>
      <c r="K356" s="58">
        <v>15.959999999999997</v>
      </c>
      <c r="L356" s="58">
        <v>0</v>
      </c>
      <c r="M356" s="58">
        <v>180</v>
      </c>
      <c r="N356" s="58">
        <v>0</v>
      </c>
      <c r="O356" s="58">
        <v>-6.0083333333333329</v>
      </c>
      <c r="P356" s="153">
        <v>-9.5249999999999986</v>
      </c>
      <c r="Q356" s="60">
        <v>0</v>
      </c>
      <c r="S356" s="62">
        <v>41989</v>
      </c>
      <c r="T356" s="57">
        <v>13.147010479139308</v>
      </c>
      <c r="U356" s="57">
        <v>20.049264691219395</v>
      </c>
      <c r="V356" s="57">
        <v>3.0958423420265246</v>
      </c>
      <c r="W356" s="57">
        <v>0</v>
      </c>
      <c r="X356" s="57">
        <v>27.932412108509993</v>
      </c>
      <c r="Y356" s="57">
        <v>0</v>
      </c>
      <c r="Z356" s="57">
        <v>5.5007291666666669</v>
      </c>
      <c r="AA356" s="58">
        <v>84.721000000000004</v>
      </c>
      <c r="AB356" s="58">
        <v>129.19999999999999</v>
      </c>
      <c r="AC356" s="58">
        <v>19.95</v>
      </c>
      <c r="AD356" s="58">
        <v>0</v>
      </c>
      <c r="AE356" s="58">
        <v>180</v>
      </c>
      <c r="AF356" s="58">
        <v>0</v>
      </c>
      <c r="AG356" s="69">
        <v>-6.0083333333333329</v>
      </c>
      <c r="AH356" s="167">
        <v>-9.5249999999999986</v>
      </c>
      <c r="AI356" s="167">
        <v>0</v>
      </c>
    </row>
    <row r="357" spans="1:35" x14ac:dyDescent="0.15">
      <c r="A357" s="62">
        <v>41990</v>
      </c>
      <c r="B357" s="57">
        <v>15.422848441645728</v>
      </c>
      <c r="C357" s="57">
        <v>21.081888783809493</v>
      </c>
      <c r="D357" s="57">
        <v>4.7537592355648837</v>
      </c>
      <c r="E357" s="57">
        <v>0</v>
      </c>
      <c r="F357" s="57">
        <v>27.972430938270005</v>
      </c>
      <c r="G357" s="57">
        <v>0</v>
      </c>
      <c r="H357" s="57">
        <v>4.5140624999999996</v>
      </c>
      <c r="I357" s="58">
        <v>99.244600000000005</v>
      </c>
      <c r="J357" s="58">
        <v>135.66</v>
      </c>
      <c r="K357" s="58">
        <v>30.589999999999993</v>
      </c>
      <c r="L357" s="58">
        <v>0</v>
      </c>
      <c r="M357" s="58">
        <v>180</v>
      </c>
      <c r="N357" s="58">
        <v>0</v>
      </c>
      <c r="O357" s="58">
        <v>-6.520833333333333</v>
      </c>
      <c r="P357" s="153">
        <v>-10.75</v>
      </c>
      <c r="Q357" s="60">
        <v>0</v>
      </c>
      <c r="S357" s="62">
        <v>41990</v>
      </c>
      <c r="T357" s="57">
        <v>17.303683617456183</v>
      </c>
      <c r="U357" s="57">
        <v>24.093587181496567</v>
      </c>
      <c r="V357" s="57">
        <v>4.7537592355648837</v>
      </c>
      <c r="W357" s="57">
        <v>0</v>
      </c>
      <c r="X357" s="57">
        <v>27.972430938270005</v>
      </c>
      <c r="Y357" s="57">
        <v>0</v>
      </c>
      <c r="Z357" s="57">
        <v>5.545572916666667</v>
      </c>
      <c r="AA357" s="58">
        <v>111.3476</v>
      </c>
      <c r="AB357" s="58">
        <v>155.04000000000002</v>
      </c>
      <c r="AC357" s="58">
        <v>30.589999999999993</v>
      </c>
      <c r="AD357" s="58">
        <v>0</v>
      </c>
      <c r="AE357" s="58">
        <v>180</v>
      </c>
      <c r="AF357" s="58">
        <v>0</v>
      </c>
      <c r="AG357" s="69">
        <v>-6.520833333333333</v>
      </c>
      <c r="AH357" s="167">
        <v>-10.75</v>
      </c>
      <c r="AI357" s="167">
        <v>0</v>
      </c>
    </row>
    <row r="358" spans="1:35" x14ac:dyDescent="0.15">
      <c r="A358" s="62">
        <v>41991</v>
      </c>
      <c r="B358" s="57">
        <v>8.4080071398483156</v>
      </c>
      <c r="C358" s="57">
        <v>11.219475775307801</v>
      </c>
      <c r="D358" s="57">
        <v>2.3098920713868996</v>
      </c>
      <c r="E358" s="57">
        <v>0</v>
      </c>
      <c r="F358" s="57">
        <v>28.419724733400002</v>
      </c>
      <c r="G358" s="57">
        <v>0</v>
      </c>
      <c r="H358" s="57">
        <v>4.4012500000000001</v>
      </c>
      <c r="I358" s="58">
        <v>53.253199999999993</v>
      </c>
      <c r="J358" s="58">
        <v>71.06</v>
      </c>
      <c r="K358" s="58">
        <v>14.629999999999997</v>
      </c>
      <c r="L358" s="58">
        <v>0</v>
      </c>
      <c r="M358" s="58">
        <v>180</v>
      </c>
      <c r="N358" s="58">
        <v>0</v>
      </c>
      <c r="O358" s="58">
        <v>-5.0166666666666657</v>
      </c>
      <c r="P358" s="153">
        <v>-7.7999999999999989</v>
      </c>
      <c r="Q358" s="60">
        <v>0</v>
      </c>
      <c r="S358" s="62">
        <v>41991</v>
      </c>
      <c r="T358" s="57">
        <v>8.7901892825686936</v>
      </c>
      <c r="U358" s="57">
        <v>15.299285148147003</v>
      </c>
      <c r="V358" s="57">
        <v>2.9398626363105995</v>
      </c>
      <c r="W358" s="57">
        <v>0</v>
      </c>
      <c r="X358" s="57">
        <v>28.419724733400002</v>
      </c>
      <c r="Y358" s="57">
        <v>0</v>
      </c>
      <c r="Z358" s="57">
        <v>5.4139583333333334</v>
      </c>
      <c r="AA358" s="58">
        <v>55.6738</v>
      </c>
      <c r="AB358" s="58">
        <v>96.9</v>
      </c>
      <c r="AC358" s="58">
        <v>18.619999999999997</v>
      </c>
      <c r="AD358" s="58">
        <v>0</v>
      </c>
      <c r="AE358" s="58">
        <v>180</v>
      </c>
      <c r="AF358" s="58">
        <v>0</v>
      </c>
      <c r="AG358" s="69">
        <v>-5.0166666666666657</v>
      </c>
      <c r="AH358" s="167">
        <v>-7.7999999999999989</v>
      </c>
      <c r="AI358" s="167">
        <v>0</v>
      </c>
    </row>
    <row r="359" spans="1:35" x14ac:dyDescent="0.15">
      <c r="A359" s="62">
        <v>41992</v>
      </c>
      <c r="B359" s="57">
        <v>4.6654976807103763</v>
      </c>
      <c r="C359" s="57">
        <v>6.2255463557359798</v>
      </c>
      <c r="D359" s="57">
        <v>1.2817301320632897</v>
      </c>
      <c r="E359" s="57">
        <v>0</v>
      </c>
      <c r="F359" s="57">
        <v>28.911205986390001</v>
      </c>
      <c r="G359" s="57">
        <v>0</v>
      </c>
      <c r="H359" s="57">
        <v>4.4662500000000005</v>
      </c>
      <c r="I359" s="58">
        <v>29.0472</v>
      </c>
      <c r="J359" s="58">
        <v>38.760000000000005</v>
      </c>
      <c r="K359" s="58">
        <v>7.9799999999999986</v>
      </c>
      <c r="L359" s="58">
        <v>0</v>
      </c>
      <c r="M359" s="58">
        <v>180</v>
      </c>
      <c r="N359" s="58">
        <v>0</v>
      </c>
      <c r="O359" s="58">
        <v>-5.8833333333333329</v>
      </c>
      <c r="P359" s="153">
        <v>-3.3</v>
      </c>
      <c r="Q359" s="60">
        <v>0</v>
      </c>
      <c r="S359" s="62">
        <v>41992</v>
      </c>
      <c r="T359" s="57">
        <v>6.0262678375842347</v>
      </c>
      <c r="U359" s="57">
        <v>10.375910592893298</v>
      </c>
      <c r="V359" s="57">
        <v>0.85448675470885982</v>
      </c>
      <c r="W359" s="57">
        <v>0</v>
      </c>
      <c r="X359" s="57">
        <v>28.911205986390001</v>
      </c>
      <c r="Y359" s="57">
        <v>0</v>
      </c>
      <c r="Z359" s="57">
        <v>5.4897916666666671</v>
      </c>
      <c r="AA359" s="58">
        <v>37.519300000000001</v>
      </c>
      <c r="AB359" s="58">
        <v>64.599999999999994</v>
      </c>
      <c r="AC359" s="58">
        <v>5.3199999999999994</v>
      </c>
      <c r="AD359" s="58">
        <v>0</v>
      </c>
      <c r="AE359" s="58">
        <v>180</v>
      </c>
      <c r="AF359" s="58">
        <v>0</v>
      </c>
      <c r="AG359" s="69">
        <v>-5.8833333333333329</v>
      </c>
      <c r="AH359" s="167">
        <v>-3.3</v>
      </c>
      <c r="AI359" s="167">
        <v>0</v>
      </c>
    </row>
    <row r="360" spans="1:35" x14ac:dyDescent="0.15">
      <c r="A360" s="62">
        <v>41993</v>
      </c>
      <c r="B360" s="57">
        <v>8.6468343787166351</v>
      </c>
      <c r="C360" s="57">
        <v>11.538162043813406</v>
      </c>
      <c r="D360" s="57">
        <v>2.3755039501968769</v>
      </c>
      <c r="E360" s="57">
        <v>0</v>
      </c>
      <c r="F360" s="57">
        <v>29.226979564965003</v>
      </c>
      <c r="G360" s="57">
        <v>0</v>
      </c>
      <c r="H360" s="57">
        <v>4.7484374999999996</v>
      </c>
      <c r="I360" s="58">
        <v>53.253199999999993</v>
      </c>
      <c r="J360" s="58">
        <v>71.06</v>
      </c>
      <c r="K360" s="58">
        <v>14.629999999999997</v>
      </c>
      <c r="L360" s="58">
        <v>0</v>
      </c>
      <c r="M360" s="58">
        <v>180</v>
      </c>
      <c r="N360" s="58">
        <v>0</v>
      </c>
      <c r="O360" s="58">
        <v>-9.6458333333333339</v>
      </c>
      <c r="P360" s="153">
        <v>-15.075000000000001</v>
      </c>
      <c r="Q360" s="60">
        <v>0</v>
      </c>
      <c r="S360" s="62">
        <v>41993</v>
      </c>
      <c r="T360" s="57">
        <v>9.0398723050219356</v>
      </c>
      <c r="U360" s="57">
        <v>15.733857332472827</v>
      </c>
      <c r="V360" s="57">
        <v>3.0233686638869348</v>
      </c>
      <c r="W360" s="57">
        <v>0</v>
      </c>
      <c r="X360" s="57">
        <v>29.226979564965003</v>
      </c>
      <c r="Y360" s="57">
        <v>0</v>
      </c>
      <c r="Z360" s="57">
        <v>5.819010416666667</v>
      </c>
      <c r="AA360" s="58">
        <v>55.6738</v>
      </c>
      <c r="AB360" s="58">
        <v>96.9</v>
      </c>
      <c r="AC360" s="58">
        <v>18.619999999999997</v>
      </c>
      <c r="AD360" s="58">
        <v>0</v>
      </c>
      <c r="AE360" s="58">
        <v>180</v>
      </c>
      <c r="AF360" s="58">
        <v>0</v>
      </c>
      <c r="AG360" s="69">
        <v>-9.6458333333333339</v>
      </c>
      <c r="AH360" s="167">
        <v>-15.075000000000001</v>
      </c>
      <c r="AI360" s="167">
        <v>0</v>
      </c>
    </row>
    <row r="361" spans="1:35" x14ac:dyDescent="0.15">
      <c r="A361" s="62">
        <v>41994</v>
      </c>
      <c r="B361" s="57">
        <v>8.7738635840016155</v>
      </c>
      <c r="C361" s="57">
        <v>11.707667262796505</v>
      </c>
      <c r="D361" s="57">
        <v>2.4104020835169271</v>
      </c>
      <c r="E361" s="57">
        <v>0</v>
      </c>
      <c r="F361" s="57">
        <v>29.656348259265002</v>
      </c>
      <c r="G361" s="57">
        <v>0</v>
      </c>
      <c r="H361" s="57">
        <v>4.4146875000000003</v>
      </c>
      <c r="I361" s="58">
        <v>53.253199999999993</v>
      </c>
      <c r="J361" s="58">
        <v>71.06</v>
      </c>
      <c r="K361" s="58">
        <v>14.629999999999997</v>
      </c>
      <c r="L361" s="58">
        <v>0</v>
      </c>
      <c r="M361" s="58">
        <v>180</v>
      </c>
      <c r="N361" s="58">
        <v>0</v>
      </c>
      <c r="O361" s="58">
        <v>-5.1958333333333329</v>
      </c>
      <c r="P361" s="153">
        <v>-4.45</v>
      </c>
      <c r="Q361" s="60">
        <v>0</v>
      </c>
      <c r="S361" s="62">
        <v>41994</v>
      </c>
      <c r="T361" s="57">
        <v>9.1726755650925984</v>
      </c>
      <c r="U361" s="57">
        <v>15.965000812904327</v>
      </c>
      <c r="V361" s="57">
        <v>3.0677844699306349</v>
      </c>
      <c r="W361" s="57">
        <v>0</v>
      </c>
      <c r="X361" s="57">
        <v>29.656348259265002</v>
      </c>
      <c r="Y361" s="57">
        <v>0</v>
      </c>
      <c r="Z361" s="57">
        <v>5.4296354166666667</v>
      </c>
      <c r="AA361" s="58">
        <v>55.6738</v>
      </c>
      <c r="AB361" s="58">
        <v>96.9</v>
      </c>
      <c r="AC361" s="58">
        <v>18.619999999999997</v>
      </c>
      <c r="AD361" s="58">
        <v>0</v>
      </c>
      <c r="AE361" s="58">
        <v>180</v>
      </c>
      <c r="AF361" s="58">
        <v>0</v>
      </c>
      <c r="AG361" s="69">
        <v>-5.1958333333333329</v>
      </c>
      <c r="AH361" s="167">
        <v>-4.45</v>
      </c>
      <c r="AI361" s="167">
        <v>0</v>
      </c>
    </row>
    <row r="362" spans="1:35" x14ac:dyDescent="0.15">
      <c r="A362" s="62">
        <v>41995</v>
      </c>
      <c r="B362" s="57">
        <v>8.8052568603999983</v>
      </c>
      <c r="C362" s="57">
        <v>11.74955782</v>
      </c>
      <c r="D362" s="57">
        <v>2.4190266099999995</v>
      </c>
      <c r="E362" s="57">
        <v>0</v>
      </c>
      <c r="F362" s="57">
        <v>29.762460000000001</v>
      </c>
      <c r="G362" s="57">
        <v>0</v>
      </c>
      <c r="H362" s="57">
        <v>4.5878125000000001</v>
      </c>
      <c r="I362" s="58">
        <v>53.253199999999993</v>
      </c>
      <c r="J362" s="58">
        <v>71.06</v>
      </c>
      <c r="K362" s="58">
        <v>14.629999999999997</v>
      </c>
      <c r="L362" s="58">
        <v>0</v>
      </c>
      <c r="M362" s="58">
        <v>180</v>
      </c>
      <c r="N362" s="58">
        <v>0</v>
      </c>
      <c r="O362" s="58">
        <v>-7.5041666666666655</v>
      </c>
      <c r="P362" s="153">
        <v>-14.987499999999999</v>
      </c>
      <c r="Q362" s="60">
        <v>0</v>
      </c>
      <c r="S362" s="62">
        <v>41995</v>
      </c>
      <c r="T362" s="57">
        <v>9.2054958086000003</v>
      </c>
      <c r="U362" s="57">
        <v>16.022124300000002</v>
      </c>
      <c r="V362" s="57">
        <v>3.0787611399999997</v>
      </c>
      <c r="W362" s="57">
        <v>0</v>
      </c>
      <c r="X362" s="57">
        <v>29.762460000000001</v>
      </c>
      <c r="Y362" s="57">
        <v>0</v>
      </c>
      <c r="Z362" s="57">
        <v>5.6316145833333326</v>
      </c>
      <c r="AA362" s="58">
        <v>55.6738</v>
      </c>
      <c r="AB362" s="58">
        <v>96.9</v>
      </c>
      <c r="AC362" s="58">
        <v>18.619999999999997</v>
      </c>
      <c r="AD362" s="58">
        <v>0</v>
      </c>
      <c r="AE362" s="58">
        <v>180</v>
      </c>
      <c r="AF362" s="58">
        <v>0</v>
      </c>
      <c r="AG362" s="69">
        <v>-7.5041666666666655</v>
      </c>
      <c r="AH362" s="167">
        <v>-14.987499999999999</v>
      </c>
      <c r="AI362" s="167">
        <v>0</v>
      </c>
    </row>
    <row r="363" spans="1:35" x14ac:dyDescent="0.15">
      <c r="A363" s="62">
        <v>41996</v>
      </c>
      <c r="B363" s="57">
        <v>13.608124238799999</v>
      </c>
      <c r="C363" s="57">
        <v>17.090265919999997</v>
      </c>
      <c r="D363" s="57">
        <v>2.6389381199999993</v>
      </c>
      <c r="E363" s="57">
        <v>0</v>
      </c>
      <c r="F363" s="57">
        <v>29.762460000000001</v>
      </c>
      <c r="G363" s="57">
        <v>0</v>
      </c>
      <c r="H363" s="57">
        <v>4.1693750000000005</v>
      </c>
      <c r="I363" s="58">
        <v>82.300399999999996</v>
      </c>
      <c r="J363" s="58">
        <v>103.36</v>
      </c>
      <c r="K363" s="58">
        <v>15.959999999999997</v>
      </c>
      <c r="L363" s="58">
        <v>0</v>
      </c>
      <c r="M363" s="58">
        <v>180</v>
      </c>
      <c r="N363" s="58">
        <v>0</v>
      </c>
      <c r="O363" s="58">
        <v>-1.925</v>
      </c>
      <c r="P363" s="153">
        <v>-1.9125000000000001</v>
      </c>
      <c r="Q363" s="60">
        <v>0</v>
      </c>
      <c r="S363" s="62">
        <v>41996</v>
      </c>
      <c r="T363" s="57">
        <v>14.008363187</v>
      </c>
      <c r="U363" s="57">
        <v>21.362832399999999</v>
      </c>
      <c r="V363" s="57">
        <v>3.2986726499999999</v>
      </c>
      <c r="W363" s="57">
        <v>0</v>
      </c>
      <c r="X363" s="57">
        <v>29.762460000000001</v>
      </c>
      <c r="Y363" s="57">
        <v>0</v>
      </c>
      <c r="Z363" s="57">
        <v>5.1434375000000001</v>
      </c>
      <c r="AA363" s="58">
        <v>84.721000000000004</v>
      </c>
      <c r="AB363" s="58">
        <v>129.19999999999999</v>
      </c>
      <c r="AC363" s="58">
        <v>19.95</v>
      </c>
      <c r="AD363" s="58">
        <v>0</v>
      </c>
      <c r="AE363" s="58">
        <v>180</v>
      </c>
      <c r="AF363" s="58">
        <v>0</v>
      </c>
      <c r="AG363" s="69">
        <v>-1.925</v>
      </c>
      <c r="AH363" s="167">
        <v>-1.9125000000000001</v>
      </c>
      <c r="AI363" s="167">
        <v>0</v>
      </c>
    </row>
    <row r="364" spans="1:35" x14ac:dyDescent="0.15">
      <c r="A364" s="62">
        <v>41997</v>
      </c>
      <c r="B364" s="57">
        <v>5.8034647488999989</v>
      </c>
      <c r="C364" s="57">
        <v>11.74955782</v>
      </c>
      <c r="D364" s="57">
        <v>3.5185841600000001</v>
      </c>
      <c r="E364" s="57">
        <v>0</v>
      </c>
      <c r="F364" s="57">
        <v>0</v>
      </c>
      <c r="G364" s="57">
        <v>0</v>
      </c>
      <c r="H364" s="57">
        <v>0</v>
      </c>
      <c r="I364" s="58">
        <v>35.098699999999994</v>
      </c>
      <c r="J364" s="58">
        <v>71.06</v>
      </c>
      <c r="K364" s="58">
        <v>21.279999999999998</v>
      </c>
      <c r="L364" s="58">
        <v>0</v>
      </c>
      <c r="M364" s="58">
        <v>0</v>
      </c>
      <c r="N364" s="58">
        <v>0</v>
      </c>
      <c r="O364" s="58">
        <v>-4.9333333333333327</v>
      </c>
      <c r="P364" s="153">
        <v>-6.125</v>
      </c>
      <c r="Q364" s="60">
        <v>0</v>
      </c>
      <c r="S364" s="62">
        <v>41997</v>
      </c>
      <c r="T364" s="57">
        <v>3.2019115856</v>
      </c>
      <c r="U364" s="57">
        <v>20.29469078</v>
      </c>
      <c r="V364" s="57">
        <v>3.0787611399999997</v>
      </c>
      <c r="W364" s="57">
        <v>0</v>
      </c>
      <c r="X364" s="57">
        <v>0</v>
      </c>
      <c r="Y364" s="57">
        <v>0</v>
      </c>
      <c r="Z364" s="57">
        <v>0</v>
      </c>
      <c r="AA364" s="58">
        <v>19.364799999999999</v>
      </c>
      <c r="AB364" s="58">
        <v>122.74000000000001</v>
      </c>
      <c r="AC364" s="58">
        <v>18.619999999999997</v>
      </c>
      <c r="AD364" s="58">
        <v>0</v>
      </c>
      <c r="AE364" s="58">
        <v>0</v>
      </c>
      <c r="AF364" s="58">
        <v>0</v>
      </c>
      <c r="AG364" s="69">
        <v>-4.9333333333333327</v>
      </c>
      <c r="AH364" s="167">
        <v>-6.125</v>
      </c>
      <c r="AI364" s="167">
        <v>0</v>
      </c>
    </row>
    <row r="365" spans="1:35" x14ac:dyDescent="0.15">
      <c r="A365" s="62">
        <v>41998</v>
      </c>
      <c r="B365" s="57">
        <v>8.8052568603999983</v>
      </c>
      <c r="C365" s="57">
        <v>11.74955782</v>
      </c>
      <c r="D365" s="57">
        <v>2.4190266099999995</v>
      </c>
      <c r="E365" s="57">
        <v>0</v>
      </c>
      <c r="F365" s="57">
        <v>29.762460000000001</v>
      </c>
      <c r="G365" s="57">
        <v>0</v>
      </c>
      <c r="H365" s="57">
        <v>4.3740625</v>
      </c>
      <c r="I365" s="58">
        <v>53.253199999999993</v>
      </c>
      <c r="J365" s="58">
        <v>71.06</v>
      </c>
      <c r="K365" s="58">
        <v>14.629999999999997</v>
      </c>
      <c r="L365" s="58">
        <v>0</v>
      </c>
      <c r="M365" s="58">
        <v>180</v>
      </c>
      <c r="N365" s="58">
        <v>0</v>
      </c>
      <c r="O365" s="58">
        <v>-4.6541666666666668</v>
      </c>
      <c r="P365" s="153">
        <v>-4.45</v>
      </c>
      <c r="Q365" s="60">
        <v>0</v>
      </c>
      <c r="S365" s="62">
        <v>41998</v>
      </c>
      <c r="T365" s="57">
        <v>9.2054958086000003</v>
      </c>
      <c r="U365" s="57">
        <v>16.022124300000002</v>
      </c>
      <c r="V365" s="57">
        <v>3.0787611399999997</v>
      </c>
      <c r="W365" s="57">
        <v>0</v>
      </c>
      <c r="X365" s="57">
        <v>29.762460000000001</v>
      </c>
      <c r="Y365" s="57">
        <v>0</v>
      </c>
      <c r="Z365" s="57">
        <v>5.3822395833333339</v>
      </c>
      <c r="AA365" s="58">
        <v>55.6738</v>
      </c>
      <c r="AB365" s="58">
        <v>96.9</v>
      </c>
      <c r="AC365" s="58">
        <v>18.619999999999997</v>
      </c>
      <c r="AD365" s="58">
        <v>0</v>
      </c>
      <c r="AE365" s="58">
        <v>180</v>
      </c>
      <c r="AF365" s="58">
        <v>0</v>
      </c>
      <c r="AG365" s="69">
        <v>-4.6541666666666668</v>
      </c>
      <c r="AH365" s="167">
        <v>-4.45</v>
      </c>
      <c r="AI365" s="167">
        <v>0</v>
      </c>
    </row>
    <row r="366" spans="1:35" x14ac:dyDescent="0.15">
      <c r="A366" s="62">
        <v>41999</v>
      </c>
      <c r="B366" s="57">
        <v>4.8028673783999993</v>
      </c>
      <c r="C366" s="57">
        <v>6.408849720000001</v>
      </c>
      <c r="D366" s="57">
        <v>1.3194690599999996</v>
      </c>
      <c r="E366" s="57">
        <v>0</v>
      </c>
      <c r="F366" s="57">
        <v>29.762460000000001</v>
      </c>
      <c r="G366" s="57">
        <v>0</v>
      </c>
      <c r="H366" s="57">
        <v>4.7568750000000009</v>
      </c>
      <c r="I366" s="58">
        <v>29.0472</v>
      </c>
      <c r="J366" s="58">
        <v>38.760000000000005</v>
      </c>
      <c r="K366" s="58">
        <v>7.9799999999999986</v>
      </c>
      <c r="L366" s="58">
        <v>0</v>
      </c>
      <c r="M366" s="58">
        <v>180</v>
      </c>
      <c r="N366" s="58">
        <v>0</v>
      </c>
      <c r="O366" s="58">
        <v>-9.7583333333333346</v>
      </c>
      <c r="P366" s="153">
        <v>-13.0875</v>
      </c>
      <c r="Q366" s="60">
        <v>0</v>
      </c>
      <c r="S366" s="62">
        <v>41999</v>
      </c>
      <c r="T366" s="57">
        <v>6.2037036970999999</v>
      </c>
      <c r="U366" s="57">
        <v>10.681416199999999</v>
      </c>
      <c r="V366" s="57">
        <v>0.87964604000000002</v>
      </c>
      <c r="W366" s="57">
        <v>0</v>
      </c>
      <c r="X366" s="57">
        <v>29.762460000000001</v>
      </c>
      <c r="Y366" s="57">
        <v>0</v>
      </c>
      <c r="Z366" s="57">
        <v>5.8288541666666669</v>
      </c>
      <c r="AA366" s="58">
        <v>37.519300000000001</v>
      </c>
      <c r="AB366" s="58">
        <v>64.599999999999994</v>
      </c>
      <c r="AC366" s="58">
        <v>5.3199999999999994</v>
      </c>
      <c r="AD366" s="58">
        <v>0</v>
      </c>
      <c r="AE366" s="58">
        <v>180</v>
      </c>
      <c r="AF366" s="58">
        <v>0</v>
      </c>
      <c r="AG366" s="69">
        <v>-9.7583333333333346</v>
      </c>
      <c r="AH366" s="167">
        <v>-13.0875</v>
      </c>
      <c r="AI366" s="167">
        <v>0</v>
      </c>
    </row>
    <row r="367" spans="1:35" x14ac:dyDescent="0.15">
      <c r="A367" s="62">
        <v>42000</v>
      </c>
      <c r="B367" s="57">
        <v>13.207885290600002</v>
      </c>
      <c r="C367" s="57">
        <v>17.090265919999997</v>
      </c>
      <c r="D367" s="57">
        <v>3.0787611399999997</v>
      </c>
      <c r="E367" s="57">
        <v>0</v>
      </c>
      <c r="F367" s="57">
        <v>29.762460000000001</v>
      </c>
      <c r="G367" s="57">
        <v>0</v>
      </c>
      <c r="H367" s="57">
        <v>4.6074999999999999</v>
      </c>
      <c r="I367" s="58">
        <v>79.879800000000003</v>
      </c>
      <c r="J367" s="58">
        <v>103.36</v>
      </c>
      <c r="K367" s="58">
        <v>18.619999999999997</v>
      </c>
      <c r="L367" s="58">
        <v>0</v>
      </c>
      <c r="M367" s="58">
        <v>180</v>
      </c>
      <c r="N367" s="58">
        <v>0</v>
      </c>
      <c r="O367" s="58">
        <v>-7.7666666666666648</v>
      </c>
      <c r="P367" s="153">
        <v>-12.950000000000001</v>
      </c>
      <c r="Q367" s="60">
        <v>0</v>
      </c>
      <c r="S367" s="62">
        <v>42000</v>
      </c>
      <c r="T367" s="57">
        <v>13.608124238799999</v>
      </c>
      <c r="U367" s="57">
        <v>21.362832399999999</v>
      </c>
      <c r="V367" s="57">
        <v>3.7384956699999994</v>
      </c>
      <c r="W367" s="57">
        <v>0</v>
      </c>
      <c r="X367" s="57">
        <v>29.762460000000001</v>
      </c>
      <c r="Y367" s="57">
        <v>0</v>
      </c>
      <c r="Z367" s="57">
        <v>5.6545833333333331</v>
      </c>
      <c r="AA367" s="58">
        <v>82.300399999999996</v>
      </c>
      <c r="AB367" s="58">
        <v>129.19999999999999</v>
      </c>
      <c r="AC367" s="58">
        <v>22.609999999999996</v>
      </c>
      <c r="AD367" s="58">
        <v>0</v>
      </c>
      <c r="AE367" s="58">
        <v>180</v>
      </c>
      <c r="AF367" s="58">
        <v>0</v>
      </c>
      <c r="AG367" s="69">
        <v>-7.7666666666666648</v>
      </c>
      <c r="AH367" s="167">
        <v>-12.950000000000001</v>
      </c>
      <c r="AI367" s="167">
        <v>0</v>
      </c>
    </row>
    <row r="368" spans="1:35" x14ac:dyDescent="0.15">
      <c r="A368" s="62">
        <v>42001</v>
      </c>
      <c r="B368" s="57">
        <v>4.8028673783999993</v>
      </c>
      <c r="C368" s="57">
        <v>6.408849720000001</v>
      </c>
      <c r="D368" s="57">
        <v>1.3194690599999996</v>
      </c>
      <c r="E368" s="57">
        <v>0</v>
      </c>
      <c r="F368" s="57">
        <v>29.762460000000001</v>
      </c>
      <c r="G368" s="57">
        <v>0</v>
      </c>
      <c r="H368" s="57">
        <v>4.6893750000000001</v>
      </c>
      <c r="I368" s="58">
        <v>29.0472</v>
      </c>
      <c r="J368" s="58">
        <v>38.760000000000005</v>
      </c>
      <c r="K368" s="58">
        <v>7.9799999999999986</v>
      </c>
      <c r="L368" s="58">
        <v>0</v>
      </c>
      <c r="M368" s="58">
        <v>180</v>
      </c>
      <c r="N368" s="58">
        <v>0</v>
      </c>
      <c r="O368" s="58">
        <v>-8.8583333333333325</v>
      </c>
      <c r="P368" s="153">
        <v>-10.3375</v>
      </c>
      <c r="Q368" s="60">
        <v>0</v>
      </c>
      <c r="S368" s="62">
        <v>42001</v>
      </c>
      <c r="T368" s="57">
        <v>6.2037036970999999</v>
      </c>
      <c r="U368" s="57">
        <v>10.681416199999999</v>
      </c>
      <c r="V368" s="57">
        <v>0.87964604000000002</v>
      </c>
      <c r="W368" s="57">
        <v>0</v>
      </c>
      <c r="X368" s="57">
        <v>29.762460000000001</v>
      </c>
      <c r="Y368" s="57">
        <v>0</v>
      </c>
      <c r="Z368" s="57">
        <v>5.7501041666666666</v>
      </c>
      <c r="AA368" s="58">
        <v>37.519300000000001</v>
      </c>
      <c r="AB368" s="58">
        <v>64.599999999999994</v>
      </c>
      <c r="AC368" s="58">
        <v>5.3199999999999994</v>
      </c>
      <c r="AD368" s="58">
        <v>0</v>
      </c>
      <c r="AE368" s="58">
        <v>180</v>
      </c>
      <c r="AF368" s="58">
        <v>0</v>
      </c>
      <c r="AG368" s="69">
        <v>-8.8583333333333325</v>
      </c>
      <c r="AH368" s="167">
        <v>-10.3375</v>
      </c>
      <c r="AI368" s="167">
        <v>0</v>
      </c>
    </row>
    <row r="369" spans="1:35" x14ac:dyDescent="0.15">
      <c r="A369" s="62">
        <v>42002</v>
      </c>
      <c r="B369" s="57">
        <v>8.8052568603999983</v>
      </c>
      <c r="C369" s="57">
        <v>11.74955782</v>
      </c>
      <c r="D369" s="57">
        <v>2.4190266099999995</v>
      </c>
      <c r="E369" s="57">
        <v>0</v>
      </c>
      <c r="F369" s="57">
        <v>29.762460000000001</v>
      </c>
      <c r="G369" s="57">
        <v>0</v>
      </c>
      <c r="H369" s="57">
        <v>4.8462499999999995</v>
      </c>
      <c r="I369" s="58">
        <v>53.253199999999993</v>
      </c>
      <c r="J369" s="58">
        <v>71.06</v>
      </c>
      <c r="K369" s="58">
        <v>14.629999999999997</v>
      </c>
      <c r="L369" s="58">
        <v>0</v>
      </c>
      <c r="M369" s="58">
        <v>180</v>
      </c>
      <c r="N369" s="58">
        <v>0</v>
      </c>
      <c r="O369" s="58">
        <v>-10.949999999999998</v>
      </c>
      <c r="P369" s="153">
        <v>-14.4</v>
      </c>
      <c r="Q369" s="60">
        <v>0</v>
      </c>
      <c r="S369" s="62">
        <v>42002</v>
      </c>
      <c r="T369" s="57">
        <v>9.2054958086000003</v>
      </c>
      <c r="U369" s="57">
        <v>16.022124300000002</v>
      </c>
      <c r="V369" s="57">
        <v>3.0787611399999997</v>
      </c>
      <c r="W369" s="57">
        <v>0</v>
      </c>
      <c r="X369" s="57">
        <v>29.762460000000001</v>
      </c>
      <c r="Y369" s="57">
        <v>0</v>
      </c>
      <c r="Z369" s="57">
        <v>5.9331250000000004</v>
      </c>
      <c r="AA369" s="58">
        <v>55.6738</v>
      </c>
      <c r="AB369" s="58">
        <v>96.9</v>
      </c>
      <c r="AC369" s="58">
        <v>18.619999999999997</v>
      </c>
      <c r="AD369" s="58">
        <v>0</v>
      </c>
      <c r="AE369" s="58">
        <v>180</v>
      </c>
      <c r="AF369" s="58">
        <v>0</v>
      </c>
      <c r="AG369" s="69">
        <v>-10.949999999999998</v>
      </c>
      <c r="AH369" s="167">
        <v>-14.4</v>
      </c>
      <c r="AI369" s="167">
        <v>0</v>
      </c>
    </row>
    <row r="370" spans="1:35" x14ac:dyDescent="0.15">
      <c r="A370" s="62">
        <v>42003</v>
      </c>
      <c r="B370" s="57">
        <v>5.8034647488999989</v>
      </c>
      <c r="C370" s="57">
        <v>11.74955782</v>
      </c>
      <c r="D370" s="57">
        <v>3.5185841600000001</v>
      </c>
      <c r="E370" s="57">
        <v>0</v>
      </c>
      <c r="F370" s="57">
        <v>0</v>
      </c>
      <c r="G370" s="57">
        <v>0</v>
      </c>
      <c r="H370" s="57">
        <v>0</v>
      </c>
      <c r="I370" s="58">
        <v>35.098699999999994</v>
      </c>
      <c r="J370" s="58">
        <v>71.06</v>
      </c>
      <c r="K370" s="58">
        <v>21.279999999999998</v>
      </c>
      <c r="L370" s="58">
        <v>0</v>
      </c>
      <c r="M370" s="58">
        <v>0</v>
      </c>
      <c r="N370" s="58">
        <v>0</v>
      </c>
      <c r="O370" s="58">
        <v>-8.7750000000000004</v>
      </c>
      <c r="P370" s="153">
        <v>-13.412500000000001</v>
      </c>
      <c r="Q370" s="60">
        <v>0</v>
      </c>
      <c r="S370" s="62">
        <v>42003</v>
      </c>
      <c r="T370" s="57">
        <v>3.2019115856</v>
      </c>
      <c r="U370" s="57">
        <v>20.29469078</v>
      </c>
      <c r="V370" s="57">
        <v>3.0787611399999997</v>
      </c>
      <c r="W370" s="57">
        <v>0</v>
      </c>
      <c r="X370" s="57">
        <v>0</v>
      </c>
      <c r="Y370" s="57">
        <v>0</v>
      </c>
      <c r="Z370" s="57">
        <v>0</v>
      </c>
      <c r="AA370" s="58">
        <v>19.364799999999999</v>
      </c>
      <c r="AB370" s="58">
        <v>122.74000000000001</v>
      </c>
      <c r="AC370" s="58">
        <v>18.619999999999997</v>
      </c>
      <c r="AD370" s="58">
        <v>0</v>
      </c>
      <c r="AE370" s="58">
        <v>0</v>
      </c>
      <c r="AF370" s="58">
        <v>0</v>
      </c>
      <c r="AG370" s="69">
        <v>-8.7750000000000004</v>
      </c>
      <c r="AH370" s="167">
        <v>-13.412500000000001</v>
      </c>
      <c r="AI370" s="167">
        <v>0</v>
      </c>
    </row>
    <row r="371" spans="1:35" x14ac:dyDescent="0.15">
      <c r="A371" s="62">
        <v>42004</v>
      </c>
      <c r="B371" s="57">
        <v>13.608124238799999</v>
      </c>
      <c r="C371" s="57">
        <v>17.090265919999997</v>
      </c>
      <c r="D371" s="57">
        <v>2.6389381199999993</v>
      </c>
      <c r="E371" s="57">
        <v>0</v>
      </c>
      <c r="F371" s="57">
        <v>29.762460000000001</v>
      </c>
      <c r="G371" s="57">
        <v>0</v>
      </c>
      <c r="H371" s="57">
        <v>4.6243750000000006</v>
      </c>
      <c r="I371" s="58">
        <v>82.300399999999996</v>
      </c>
      <c r="J371" s="58">
        <v>103.36</v>
      </c>
      <c r="K371" s="58">
        <v>15.959999999999997</v>
      </c>
      <c r="L371" s="58">
        <v>0</v>
      </c>
      <c r="M371" s="58">
        <v>180</v>
      </c>
      <c r="N371" s="58">
        <v>0</v>
      </c>
      <c r="O371" s="58">
        <v>-7.9916666666666671</v>
      </c>
      <c r="P371" s="153">
        <v>-10.050000000000001</v>
      </c>
      <c r="Q371" s="60">
        <v>0</v>
      </c>
      <c r="S371" s="62">
        <v>42004</v>
      </c>
      <c r="T371" s="57">
        <v>14.008363187</v>
      </c>
      <c r="U371" s="57">
        <v>21.362832399999999</v>
      </c>
      <c r="V371" s="57">
        <v>3.2986726499999999</v>
      </c>
      <c r="W371" s="57">
        <v>0</v>
      </c>
      <c r="X371" s="57">
        <v>29.762460000000001</v>
      </c>
      <c r="Y371" s="57">
        <v>0</v>
      </c>
      <c r="Z371" s="57">
        <v>5.6742708333333338</v>
      </c>
      <c r="AA371" s="58">
        <v>84.721000000000004</v>
      </c>
      <c r="AB371" s="58">
        <v>129.19999999999999</v>
      </c>
      <c r="AC371" s="58">
        <v>19.95</v>
      </c>
      <c r="AD371" s="58">
        <v>0</v>
      </c>
      <c r="AE371" s="58">
        <v>180</v>
      </c>
      <c r="AF371" s="58">
        <v>0</v>
      </c>
      <c r="AG371" s="69">
        <v>-7.9916666666666671</v>
      </c>
      <c r="AH371" s="167">
        <v>-10.050000000000001</v>
      </c>
      <c r="AI371" s="167">
        <v>0</v>
      </c>
    </row>
  </sheetData>
  <mergeCells count="8">
    <mergeCell ref="B3:Q3"/>
    <mergeCell ref="T3:AI3"/>
    <mergeCell ref="AG1:AG2"/>
    <mergeCell ref="B1:H1"/>
    <mergeCell ref="I1:N1"/>
    <mergeCell ref="O1:O2"/>
    <mergeCell ref="T1:Z1"/>
    <mergeCell ref="AA1:AF1"/>
  </mergeCells>
  <phoneticPr fontId="1"/>
  <conditionalFormatting sqref="AI7:AI371">
    <cfRule type="expression" dxfId="4" priority="3">
      <formula>"&lt;&gt;0"</formula>
    </cfRule>
  </conditionalFormatting>
  <conditionalFormatting sqref="AI371">
    <cfRule type="expression" dxfId="3" priority="2">
      <formula>$Q$7&lt;&gt;0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8765"/>
  <sheetViews>
    <sheetView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6.5" x14ac:dyDescent="0.15"/>
  <cols>
    <col min="1" max="1" width="10" style="8" bestFit="1" customWidth="1"/>
    <col min="2" max="2" width="5.875" style="8" bestFit="1" customWidth="1"/>
    <col min="3" max="3" width="18.875" style="8" bestFit="1" customWidth="1"/>
    <col min="4" max="16384" width="9" style="8"/>
  </cols>
  <sheetData>
    <row r="1" spans="1:3" ht="18.75" customHeight="1" x14ac:dyDescent="0.15">
      <c r="A1" s="54" t="s">
        <v>0</v>
      </c>
      <c r="B1" s="63"/>
      <c r="C1" s="31" t="s">
        <v>172</v>
      </c>
    </row>
    <row r="2" spans="1:3" x14ac:dyDescent="0.15">
      <c r="A2" s="54" t="s">
        <v>1</v>
      </c>
      <c r="B2" s="63"/>
      <c r="C2" s="31" t="s">
        <v>173</v>
      </c>
    </row>
    <row r="3" spans="1:3" x14ac:dyDescent="0.15">
      <c r="A3" s="54" t="s">
        <v>2</v>
      </c>
      <c r="B3" s="65"/>
      <c r="C3" s="25" t="s">
        <v>175</v>
      </c>
    </row>
    <row r="4" spans="1:3" x14ac:dyDescent="0.15">
      <c r="A4" s="55" t="s">
        <v>3</v>
      </c>
      <c r="B4" s="67"/>
      <c r="C4" s="23" t="s">
        <v>212</v>
      </c>
    </row>
    <row r="5" spans="1:3" x14ac:dyDescent="0.15">
      <c r="A5" s="54" t="s">
        <v>4</v>
      </c>
      <c r="B5" s="65"/>
      <c r="C5" s="23" t="s">
        <v>174</v>
      </c>
    </row>
    <row r="6" spans="1:3" x14ac:dyDescent="0.15">
      <c r="A6" s="56">
        <v>41640</v>
      </c>
      <c r="B6" s="68" t="s">
        <v>234</v>
      </c>
      <c r="C6" s="69"/>
    </row>
    <row r="7" spans="1:3" x14ac:dyDescent="0.15">
      <c r="A7" s="56">
        <v>41640</v>
      </c>
      <c r="B7" s="68" t="s">
        <v>235</v>
      </c>
      <c r="C7" s="69"/>
    </row>
    <row r="8" spans="1:3" x14ac:dyDescent="0.15">
      <c r="A8" s="56">
        <v>41640</v>
      </c>
      <c r="B8" s="68" t="s">
        <v>236</v>
      </c>
      <c r="C8" s="69"/>
    </row>
    <row r="9" spans="1:3" x14ac:dyDescent="0.15">
      <c r="A9" s="56">
        <v>41640</v>
      </c>
      <c r="B9" s="68" t="s">
        <v>237</v>
      </c>
      <c r="C9" s="69"/>
    </row>
    <row r="10" spans="1:3" x14ac:dyDescent="0.15">
      <c r="A10" s="56">
        <v>41640</v>
      </c>
      <c r="B10" s="68" t="s">
        <v>238</v>
      </c>
      <c r="C10" s="69"/>
    </row>
    <row r="11" spans="1:3" x14ac:dyDescent="0.15">
      <c r="A11" s="56">
        <v>41640</v>
      </c>
      <c r="B11" s="68" t="s">
        <v>239</v>
      </c>
      <c r="C11" s="69"/>
    </row>
    <row r="12" spans="1:3" x14ac:dyDescent="0.15">
      <c r="A12" s="56">
        <v>41640</v>
      </c>
      <c r="B12" s="68" t="s">
        <v>240</v>
      </c>
      <c r="C12" s="69"/>
    </row>
    <row r="13" spans="1:3" x14ac:dyDescent="0.15">
      <c r="A13" s="56">
        <v>41640</v>
      </c>
      <c r="B13" s="68" t="s">
        <v>241</v>
      </c>
      <c r="C13" s="69"/>
    </row>
    <row r="14" spans="1:3" x14ac:dyDescent="0.15">
      <c r="A14" s="56">
        <v>41640</v>
      </c>
      <c r="B14" s="68" t="s">
        <v>242</v>
      </c>
      <c r="C14" s="69"/>
    </row>
    <row r="15" spans="1:3" x14ac:dyDescent="0.15">
      <c r="A15" s="56">
        <v>41640</v>
      </c>
      <c r="B15" s="68" t="s">
        <v>243</v>
      </c>
      <c r="C15" s="69"/>
    </row>
    <row r="16" spans="1:3" x14ac:dyDescent="0.15">
      <c r="A16" s="56">
        <v>41640</v>
      </c>
      <c r="B16" s="68" t="s">
        <v>244</v>
      </c>
      <c r="C16" s="69"/>
    </row>
    <row r="17" spans="1:3" x14ac:dyDescent="0.15">
      <c r="A17" s="56">
        <v>41640</v>
      </c>
      <c r="B17" s="68" t="s">
        <v>245</v>
      </c>
      <c r="C17" s="69"/>
    </row>
    <row r="18" spans="1:3" x14ac:dyDescent="0.15">
      <c r="A18" s="56">
        <v>41640</v>
      </c>
      <c r="B18" s="68" t="s">
        <v>246</v>
      </c>
      <c r="C18" s="69"/>
    </row>
    <row r="19" spans="1:3" x14ac:dyDescent="0.15">
      <c r="A19" s="56">
        <v>41640</v>
      </c>
      <c r="B19" s="68" t="s">
        <v>247</v>
      </c>
      <c r="C19" s="69"/>
    </row>
    <row r="20" spans="1:3" x14ac:dyDescent="0.15">
      <c r="A20" s="56">
        <v>41640</v>
      </c>
      <c r="B20" s="68" t="s">
        <v>248</v>
      </c>
      <c r="C20" s="69"/>
    </row>
    <row r="21" spans="1:3" x14ac:dyDescent="0.15">
      <c r="A21" s="56">
        <v>41640</v>
      </c>
      <c r="B21" s="68" t="s">
        <v>249</v>
      </c>
      <c r="C21" s="69"/>
    </row>
    <row r="22" spans="1:3" x14ac:dyDescent="0.15">
      <c r="A22" s="56">
        <v>41640</v>
      </c>
      <c r="B22" s="68" t="s">
        <v>250</v>
      </c>
      <c r="C22" s="69"/>
    </row>
    <row r="23" spans="1:3" x14ac:dyDescent="0.15">
      <c r="A23" s="56">
        <v>41640</v>
      </c>
      <c r="B23" s="68" t="s">
        <v>251</v>
      </c>
      <c r="C23" s="69"/>
    </row>
    <row r="24" spans="1:3" x14ac:dyDescent="0.15">
      <c r="A24" s="56">
        <v>41640</v>
      </c>
      <c r="B24" s="68" t="s">
        <v>252</v>
      </c>
      <c r="C24" s="69"/>
    </row>
    <row r="25" spans="1:3" x14ac:dyDescent="0.15">
      <c r="A25" s="56">
        <v>41640</v>
      </c>
      <c r="B25" s="68" t="s">
        <v>253</v>
      </c>
      <c r="C25" s="69"/>
    </row>
    <row r="26" spans="1:3" x14ac:dyDescent="0.15">
      <c r="A26" s="56">
        <v>41640</v>
      </c>
      <c r="B26" s="68" t="s">
        <v>254</v>
      </c>
      <c r="C26" s="69"/>
    </row>
    <row r="27" spans="1:3" x14ac:dyDescent="0.15">
      <c r="A27" s="56">
        <v>41640</v>
      </c>
      <c r="B27" s="68" t="s">
        <v>255</v>
      </c>
      <c r="C27" s="69"/>
    </row>
    <row r="28" spans="1:3" x14ac:dyDescent="0.15">
      <c r="A28" s="56">
        <v>41640</v>
      </c>
      <c r="B28" s="68" t="s">
        <v>256</v>
      </c>
      <c r="C28" s="69"/>
    </row>
    <row r="29" spans="1:3" x14ac:dyDescent="0.15">
      <c r="A29" s="56">
        <v>41640</v>
      </c>
      <c r="B29" s="68" t="s">
        <v>257</v>
      </c>
      <c r="C29" s="69"/>
    </row>
    <row r="30" spans="1:3" x14ac:dyDescent="0.15">
      <c r="A30" s="56">
        <v>41641</v>
      </c>
      <c r="B30" s="68" t="s">
        <v>234</v>
      </c>
      <c r="C30" s="69"/>
    </row>
    <row r="31" spans="1:3" x14ac:dyDescent="0.15">
      <c r="A31" s="56">
        <v>41641</v>
      </c>
      <c r="B31" s="68" t="s">
        <v>235</v>
      </c>
      <c r="C31" s="69"/>
    </row>
    <row r="32" spans="1:3" x14ac:dyDescent="0.15">
      <c r="A32" s="56">
        <v>41641</v>
      </c>
      <c r="B32" s="68" t="s">
        <v>236</v>
      </c>
      <c r="C32" s="69"/>
    </row>
    <row r="33" spans="1:3" x14ac:dyDescent="0.15">
      <c r="A33" s="56">
        <v>41641</v>
      </c>
      <c r="B33" s="68" t="s">
        <v>237</v>
      </c>
      <c r="C33" s="69"/>
    </row>
    <row r="34" spans="1:3" x14ac:dyDescent="0.15">
      <c r="A34" s="56">
        <v>41641</v>
      </c>
      <c r="B34" s="68" t="s">
        <v>238</v>
      </c>
      <c r="C34" s="69"/>
    </row>
    <row r="35" spans="1:3" x14ac:dyDescent="0.15">
      <c r="A35" s="56">
        <v>41641</v>
      </c>
      <c r="B35" s="68" t="s">
        <v>239</v>
      </c>
      <c r="C35" s="69"/>
    </row>
    <row r="36" spans="1:3" x14ac:dyDescent="0.15">
      <c r="A36" s="56">
        <v>41641</v>
      </c>
      <c r="B36" s="68" t="s">
        <v>240</v>
      </c>
      <c r="C36" s="69"/>
    </row>
    <row r="37" spans="1:3" x14ac:dyDescent="0.15">
      <c r="A37" s="56">
        <v>41641</v>
      </c>
      <c r="B37" s="68" t="s">
        <v>241</v>
      </c>
      <c r="C37" s="69"/>
    </row>
    <row r="38" spans="1:3" x14ac:dyDescent="0.15">
      <c r="A38" s="56">
        <v>41641</v>
      </c>
      <c r="B38" s="68" t="s">
        <v>242</v>
      </c>
      <c r="C38" s="69"/>
    </row>
    <row r="39" spans="1:3" x14ac:dyDescent="0.15">
      <c r="A39" s="56">
        <v>41641</v>
      </c>
      <c r="B39" s="68" t="s">
        <v>243</v>
      </c>
      <c r="C39" s="69"/>
    </row>
    <row r="40" spans="1:3" x14ac:dyDescent="0.15">
      <c r="A40" s="56">
        <v>41641</v>
      </c>
      <c r="B40" s="68" t="s">
        <v>244</v>
      </c>
      <c r="C40" s="69"/>
    </row>
    <row r="41" spans="1:3" x14ac:dyDescent="0.15">
      <c r="A41" s="56">
        <v>41641</v>
      </c>
      <c r="B41" s="68" t="s">
        <v>245</v>
      </c>
      <c r="C41" s="69"/>
    </row>
    <row r="42" spans="1:3" x14ac:dyDescent="0.15">
      <c r="A42" s="56">
        <v>41641</v>
      </c>
      <c r="B42" s="68" t="s">
        <v>246</v>
      </c>
      <c r="C42" s="69"/>
    </row>
    <row r="43" spans="1:3" x14ac:dyDescent="0.15">
      <c r="A43" s="56">
        <v>41641</v>
      </c>
      <c r="B43" s="68" t="s">
        <v>247</v>
      </c>
      <c r="C43" s="69"/>
    </row>
    <row r="44" spans="1:3" x14ac:dyDescent="0.15">
      <c r="A44" s="56">
        <v>41641</v>
      </c>
      <c r="B44" s="68" t="s">
        <v>248</v>
      </c>
      <c r="C44" s="69"/>
    </row>
    <row r="45" spans="1:3" x14ac:dyDescent="0.15">
      <c r="A45" s="56">
        <v>41641</v>
      </c>
      <c r="B45" s="68" t="s">
        <v>249</v>
      </c>
      <c r="C45" s="69"/>
    </row>
    <row r="46" spans="1:3" x14ac:dyDescent="0.15">
      <c r="A46" s="56">
        <v>41641</v>
      </c>
      <c r="B46" s="68" t="s">
        <v>250</v>
      </c>
      <c r="C46" s="69"/>
    </row>
    <row r="47" spans="1:3" x14ac:dyDescent="0.15">
      <c r="A47" s="56">
        <v>41641</v>
      </c>
      <c r="B47" s="68" t="s">
        <v>251</v>
      </c>
      <c r="C47" s="69"/>
    </row>
    <row r="48" spans="1:3" x14ac:dyDescent="0.15">
      <c r="A48" s="56">
        <v>41641</v>
      </c>
      <c r="B48" s="68" t="s">
        <v>252</v>
      </c>
      <c r="C48" s="69"/>
    </row>
    <row r="49" spans="1:3" x14ac:dyDescent="0.15">
      <c r="A49" s="56">
        <v>41641</v>
      </c>
      <c r="B49" s="68" t="s">
        <v>253</v>
      </c>
      <c r="C49" s="69"/>
    </row>
    <row r="50" spans="1:3" x14ac:dyDescent="0.15">
      <c r="A50" s="56">
        <v>41641</v>
      </c>
      <c r="B50" s="68" t="s">
        <v>254</v>
      </c>
      <c r="C50" s="69"/>
    </row>
    <row r="51" spans="1:3" x14ac:dyDescent="0.15">
      <c r="A51" s="56">
        <v>41641</v>
      </c>
      <c r="B51" s="68" t="s">
        <v>255</v>
      </c>
      <c r="C51" s="69"/>
    </row>
    <row r="52" spans="1:3" x14ac:dyDescent="0.15">
      <c r="A52" s="56">
        <v>41641</v>
      </c>
      <c r="B52" s="68" t="s">
        <v>256</v>
      </c>
      <c r="C52" s="69"/>
    </row>
    <row r="53" spans="1:3" x14ac:dyDescent="0.15">
      <c r="A53" s="56">
        <v>41641</v>
      </c>
      <c r="B53" s="68" t="s">
        <v>257</v>
      </c>
      <c r="C53" s="69"/>
    </row>
    <row r="54" spans="1:3" x14ac:dyDescent="0.15">
      <c r="A54" s="56">
        <v>41642</v>
      </c>
      <c r="B54" s="68" t="s">
        <v>234</v>
      </c>
      <c r="C54" s="69"/>
    </row>
    <row r="55" spans="1:3" x14ac:dyDescent="0.15">
      <c r="A55" s="56">
        <v>41642</v>
      </c>
      <c r="B55" s="68" t="s">
        <v>235</v>
      </c>
      <c r="C55" s="69"/>
    </row>
    <row r="56" spans="1:3" x14ac:dyDescent="0.15">
      <c r="A56" s="56">
        <v>41642</v>
      </c>
      <c r="B56" s="68" t="s">
        <v>236</v>
      </c>
      <c r="C56" s="69"/>
    </row>
    <row r="57" spans="1:3" x14ac:dyDescent="0.15">
      <c r="A57" s="56">
        <v>41642</v>
      </c>
      <c r="B57" s="68" t="s">
        <v>237</v>
      </c>
      <c r="C57" s="69"/>
    </row>
    <row r="58" spans="1:3" x14ac:dyDescent="0.15">
      <c r="A58" s="56">
        <v>41642</v>
      </c>
      <c r="B58" s="68" t="s">
        <v>238</v>
      </c>
      <c r="C58" s="69"/>
    </row>
    <row r="59" spans="1:3" x14ac:dyDescent="0.15">
      <c r="A59" s="56">
        <v>41642</v>
      </c>
      <c r="B59" s="68" t="s">
        <v>239</v>
      </c>
      <c r="C59" s="69"/>
    </row>
    <row r="60" spans="1:3" x14ac:dyDescent="0.15">
      <c r="A60" s="56">
        <v>41642</v>
      </c>
      <c r="B60" s="68" t="s">
        <v>240</v>
      </c>
      <c r="C60" s="69"/>
    </row>
    <row r="61" spans="1:3" x14ac:dyDescent="0.15">
      <c r="A61" s="56">
        <v>41642</v>
      </c>
      <c r="B61" s="68" t="s">
        <v>241</v>
      </c>
      <c r="C61" s="69"/>
    </row>
    <row r="62" spans="1:3" x14ac:dyDescent="0.15">
      <c r="A62" s="56">
        <v>41642</v>
      </c>
      <c r="B62" s="68" t="s">
        <v>242</v>
      </c>
      <c r="C62" s="69"/>
    </row>
    <row r="63" spans="1:3" x14ac:dyDescent="0.15">
      <c r="A63" s="56">
        <v>41642</v>
      </c>
      <c r="B63" s="68" t="s">
        <v>243</v>
      </c>
      <c r="C63" s="69"/>
    </row>
    <row r="64" spans="1:3" x14ac:dyDescent="0.15">
      <c r="A64" s="56">
        <v>41642</v>
      </c>
      <c r="B64" s="68" t="s">
        <v>244</v>
      </c>
      <c r="C64" s="69"/>
    </row>
    <row r="65" spans="1:3" x14ac:dyDescent="0.15">
      <c r="A65" s="56">
        <v>41642</v>
      </c>
      <c r="B65" s="68" t="s">
        <v>245</v>
      </c>
      <c r="C65" s="69"/>
    </row>
    <row r="66" spans="1:3" x14ac:dyDescent="0.15">
      <c r="A66" s="56">
        <v>41642</v>
      </c>
      <c r="B66" s="68" t="s">
        <v>246</v>
      </c>
      <c r="C66" s="69"/>
    </row>
    <row r="67" spans="1:3" x14ac:dyDescent="0.15">
      <c r="A67" s="56">
        <v>41642</v>
      </c>
      <c r="B67" s="68" t="s">
        <v>247</v>
      </c>
      <c r="C67" s="69"/>
    </row>
    <row r="68" spans="1:3" x14ac:dyDescent="0.15">
      <c r="A68" s="56">
        <v>41642</v>
      </c>
      <c r="B68" s="68" t="s">
        <v>248</v>
      </c>
      <c r="C68" s="69"/>
    </row>
    <row r="69" spans="1:3" x14ac:dyDescent="0.15">
      <c r="A69" s="56">
        <v>41642</v>
      </c>
      <c r="B69" s="68" t="s">
        <v>249</v>
      </c>
      <c r="C69" s="69"/>
    </row>
    <row r="70" spans="1:3" x14ac:dyDescent="0.15">
      <c r="A70" s="56">
        <v>41642</v>
      </c>
      <c r="B70" s="68" t="s">
        <v>250</v>
      </c>
      <c r="C70" s="69"/>
    </row>
    <row r="71" spans="1:3" x14ac:dyDescent="0.15">
      <c r="A71" s="56">
        <v>41642</v>
      </c>
      <c r="B71" s="68" t="s">
        <v>251</v>
      </c>
      <c r="C71" s="69"/>
    </row>
    <row r="72" spans="1:3" x14ac:dyDescent="0.15">
      <c r="A72" s="56">
        <v>41642</v>
      </c>
      <c r="B72" s="68" t="s">
        <v>252</v>
      </c>
      <c r="C72" s="69"/>
    </row>
    <row r="73" spans="1:3" x14ac:dyDescent="0.15">
      <c r="A73" s="56">
        <v>41642</v>
      </c>
      <c r="B73" s="68" t="s">
        <v>253</v>
      </c>
      <c r="C73" s="69"/>
    </row>
    <row r="74" spans="1:3" x14ac:dyDescent="0.15">
      <c r="A74" s="56">
        <v>41642</v>
      </c>
      <c r="B74" s="68" t="s">
        <v>254</v>
      </c>
      <c r="C74" s="69"/>
    </row>
    <row r="75" spans="1:3" x14ac:dyDescent="0.15">
      <c r="A75" s="56">
        <v>41642</v>
      </c>
      <c r="B75" s="68" t="s">
        <v>255</v>
      </c>
      <c r="C75" s="69"/>
    </row>
    <row r="76" spans="1:3" x14ac:dyDescent="0.15">
      <c r="A76" s="56">
        <v>41642</v>
      </c>
      <c r="B76" s="68" t="s">
        <v>256</v>
      </c>
      <c r="C76" s="69"/>
    </row>
    <row r="77" spans="1:3" x14ac:dyDescent="0.15">
      <c r="A77" s="56">
        <v>41642</v>
      </c>
      <c r="B77" s="68" t="s">
        <v>257</v>
      </c>
      <c r="C77" s="69"/>
    </row>
    <row r="78" spans="1:3" x14ac:dyDescent="0.15">
      <c r="A78" s="56">
        <v>41643</v>
      </c>
      <c r="B78" s="68" t="s">
        <v>234</v>
      </c>
      <c r="C78" s="69"/>
    </row>
    <row r="79" spans="1:3" x14ac:dyDescent="0.15">
      <c r="A79" s="56">
        <v>41643</v>
      </c>
      <c r="B79" s="68" t="s">
        <v>235</v>
      </c>
      <c r="C79" s="69"/>
    </row>
    <row r="80" spans="1:3" x14ac:dyDescent="0.15">
      <c r="A80" s="56">
        <v>41643</v>
      </c>
      <c r="B80" s="68" t="s">
        <v>236</v>
      </c>
      <c r="C80" s="69"/>
    </row>
    <row r="81" spans="1:3" x14ac:dyDescent="0.15">
      <c r="A81" s="56">
        <v>41643</v>
      </c>
      <c r="B81" s="68" t="s">
        <v>237</v>
      </c>
      <c r="C81" s="69"/>
    </row>
    <row r="82" spans="1:3" x14ac:dyDescent="0.15">
      <c r="A82" s="56">
        <v>41643</v>
      </c>
      <c r="B82" s="68" t="s">
        <v>238</v>
      </c>
      <c r="C82" s="69"/>
    </row>
    <row r="83" spans="1:3" x14ac:dyDescent="0.15">
      <c r="A83" s="56">
        <v>41643</v>
      </c>
      <c r="B83" s="68" t="s">
        <v>239</v>
      </c>
      <c r="C83" s="69"/>
    </row>
    <row r="84" spans="1:3" x14ac:dyDescent="0.15">
      <c r="A84" s="56">
        <v>41643</v>
      </c>
      <c r="B84" s="68" t="s">
        <v>240</v>
      </c>
      <c r="C84" s="69"/>
    </row>
    <row r="85" spans="1:3" x14ac:dyDescent="0.15">
      <c r="A85" s="56">
        <v>41643</v>
      </c>
      <c r="B85" s="68" t="s">
        <v>241</v>
      </c>
      <c r="C85" s="69"/>
    </row>
    <row r="86" spans="1:3" x14ac:dyDescent="0.15">
      <c r="A86" s="56">
        <v>41643</v>
      </c>
      <c r="B86" s="68" t="s">
        <v>242</v>
      </c>
      <c r="C86" s="69"/>
    </row>
    <row r="87" spans="1:3" x14ac:dyDescent="0.15">
      <c r="A87" s="56">
        <v>41643</v>
      </c>
      <c r="B87" s="68" t="s">
        <v>243</v>
      </c>
      <c r="C87" s="69"/>
    </row>
    <row r="88" spans="1:3" x14ac:dyDescent="0.15">
      <c r="A88" s="56">
        <v>41643</v>
      </c>
      <c r="B88" s="68" t="s">
        <v>244</v>
      </c>
      <c r="C88" s="69"/>
    </row>
    <row r="89" spans="1:3" x14ac:dyDescent="0.15">
      <c r="A89" s="56">
        <v>41643</v>
      </c>
      <c r="B89" s="68" t="s">
        <v>245</v>
      </c>
      <c r="C89" s="69"/>
    </row>
    <row r="90" spans="1:3" x14ac:dyDescent="0.15">
      <c r="A90" s="56">
        <v>41643</v>
      </c>
      <c r="B90" s="68" t="s">
        <v>246</v>
      </c>
      <c r="C90" s="69"/>
    </row>
    <row r="91" spans="1:3" x14ac:dyDescent="0.15">
      <c r="A91" s="56">
        <v>41643</v>
      </c>
      <c r="B91" s="68" t="s">
        <v>247</v>
      </c>
      <c r="C91" s="69"/>
    </row>
    <row r="92" spans="1:3" x14ac:dyDescent="0.15">
      <c r="A92" s="56">
        <v>41643</v>
      </c>
      <c r="B92" s="68" t="s">
        <v>248</v>
      </c>
      <c r="C92" s="69"/>
    </row>
    <row r="93" spans="1:3" x14ac:dyDescent="0.15">
      <c r="A93" s="56">
        <v>41643</v>
      </c>
      <c r="B93" s="68" t="s">
        <v>249</v>
      </c>
      <c r="C93" s="69"/>
    </row>
    <row r="94" spans="1:3" x14ac:dyDescent="0.15">
      <c r="A94" s="56">
        <v>41643</v>
      </c>
      <c r="B94" s="68" t="s">
        <v>250</v>
      </c>
      <c r="C94" s="69"/>
    </row>
    <row r="95" spans="1:3" x14ac:dyDescent="0.15">
      <c r="A95" s="56">
        <v>41643</v>
      </c>
      <c r="B95" s="68" t="s">
        <v>251</v>
      </c>
      <c r="C95" s="69"/>
    </row>
    <row r="96" spans="1:3" x14ac:dyDescent="0.15">
      <c r="A96" s="56">
        <v>41643</v>
      </c>
      <c r="B96" s="68" t="s">
        <v>252</v>
      </c>
      <c r="C96" s="69"/>
    </row>
    <row r="97" spans="1:3" x14ac:dyDescent="0.15">
      <c r="A97" s="56">
        <v>41643</v>
      </c>
      <c r="B97" s="68" t="s">
        <v>253</v>
      </c>
      <c r="C97" s="69"/>
    </row>
    <row r="98" spans="1:3" x14ac:dyDescent="0.15">
      <c r="A98" s="56">
        <v>41643</v>
      </c>
      <c r="B98" s="68" t="s">
        <v>254</v>
      </c>
      <c r="C98" s="69"/>
    </row>
    <row r="99" spans="1:3" x14ac:dyDescent="0.15">
      <c r="A99" s="56">
        <v>41643</v>
      </c>
      <c r="B99" s="68" t="s">
        <v>255</v>
      </c>
      <c r="C99" s="69"/>
    </row>
    <row r="100" spans="1:3" x14ac:dyDescent="0.15">
      <c r="A100" s="56">
        <v>41643</v>
      </c>
      <c r="B100" s="68" t="s">
        <v>256</v>
      </c>
      <c r="C100" s="69"/>
    </row>
    <row r="101" spans="1:3" x14ac:dyDescent="0.15">
      <c r="A101" s="56">
        <v>41643</v>
      </c>
      <c r="B101" s="68" t="s">
        <v>257</v>
      </c>
      <c r="C101" s="69"/>
    </row>
    <row r="102" spans="1:3" x14ac:dyDescent="0.15">
      <c r="A102" s="56">
        <v>41644</v>
      </c>
      <c r="B102" s="68" t="s">
        <v>234</v>
      </c>
      <c r="C102" s="69"/>
    </row>
    <row r="103" spans="1:3" x14ac:dyDescent="0.15">
      <c r="A103" s="56">
        <v>41644</v>
      </c>
      <c r="B103" s="68" t="s">
        <v>235</v>
      </c>
      <c r="C103" s="69"/>
    </row>
    <row r="104" spans="1:3" x14ac:dyDescent="0.15">
      <c r="A104" s="56">
        <v>41644</v>
      </c>
      <c r="B104" s="68" t="s">
        <v>236</v>
      </c>
      <c r="C104" s="69"/>
    </row>
    <row r="105" spans="1:3" x14ac:dyDescent="0.15">
      <c r="A105" s="56">
        <v>41644</v>
      </c>
      <c r="B105" s="68" t="s">
        <v>237</v>
      </c>
      <c r="C105" s="69"/>
    </row>
    <row r="106" spans="1:3" x14ac:dyDescent="0.15">
      <c r="A106" s="56">
        <v>41644</v>
      </c>
      <c r="B106" s="68" t="s">
        <v>238</v>
      </c>
      <c r="C106" s="69"/>
    </row>
    <row r="107" spans="1:3" x14ac:dyDescent="0.15">
      <c r="A107" s="56">
        <v>41644</v>
      </c>
      <c r="B107" s="68" t="s">
        <v>239</v>
      </c>
      <c r="C107" s="69"/>
    </row>
    <row r="108" spans="1:3" x14ac:dyDescent="0.15">
      <c r="A108" s="56">
        <v>41644</v>
      </c>
      <c r="B108" s="68" t="s">
        <v>240</v>
      </c>
      <c r="C108" s="69"/>
    </row>
    <row r="109" spans="1:3" x14ac:dyDescent="0.15">
      <c r="A109" s="56">
        <v>41644</v>
      </c>
      <c r="B109" s="68" t="s">
        <v>241</v>
      </c>
      <c r="C109" s="69"/>
    </row>
    <row r="110" spans="1:3" x14ac:dyDescent="0.15">
      <c r="A110" s="56">
        <v>41644</v>
      </c>
      <c r="B110" s="68" t="s">
        <v>242</v>
      </c>
      <c r="C110" s="69"/>
    </row>
    <row r="111" spans="1:3" x14ac:dyDescent="0.15">
      <c r="A111" s="56">
        <v>41644</v>
      </c>
      <c r="B111" s="68" t="s">
        <v>243</v>
      </c>
      <c r="C111" s="69"/>
    </row>
    <row r="112" spans="1:3" x14ac:dyDescent="0.15">
      <c r="A112" s="56">
        <v>41644</v>
      </c>
      <c r="B112" s="68" t="s">
        <v>244</v>
      </c>
      <c r="C112" s="69"/>
    </row>
    <row r="113" spans="1:3" x14ac:dyDescent="0.15">
      <c r="A113" s="56">
        <v>41644</v>
      </c>
      <c r="B113" s="68" t="s">
        <v>245</v>
      </c>
      <c r="C113" s="69"/>
    </row>
    <row r="114" spans="1:3" x14ac:dyDescent="0.15">
      <c r="A114" s="56">
        <v>41644</v>
      </c>
      <c r="B114" s="68" t="s">
        <v>246</v>
      </c>
      <c r="C114" s="69"/>
    </row>
    <row r="115" spans="1:3" x14ac:dyDescent="0.15">
      <c r="A115" s="56">
        <v>41644</v>
      </c>
      <c r="B115" s="68" t="s">
        <v>247</v>
      </c>
      <c r="C115" s="69"/>
    </row>
    <row r="116" spans="1:3" x14ac:dyDescent="0.15">
      <c r="A116" s="56">
        <v>41644</v>
      </c>
      <c r="B116" s="68" t="s">
        <v>248</v>
      </c>
      <c r="C116" s="69"/>
    </row>
    <row r="117" spans="1:3" x14ac:dyDescent="0.15">
      <c r="A117" s="56">
        <v>41644</v>
      </c>
      <c r="B117" s="68" t="s">
        <v>249</v>
      </c>
      <c r="C117" s="69"/>
    </row>
    <row r="118" spans="1:3" x14ac:dyDescent="0.15">
      <c r="A118" s="56">
        <v>41644</v>
      </c>
      <c r="B118" s="68" t="s">
        <v>250</v>
      </c>
      <c r="C118" s="69"/>
    </row>
    <row r="119" spans="1:3" x14ac:dyDescent="0.15">
      <c r="A119" s="56">
        <v>41644</v>
      </c>
      <c r="B119" s="68" t="s">
        <v>251</v>
      </c>
      <c r="C119" s="69"/>
    </row>
    <row r="120" spans="1:3" x14ac:dyDescent="0.15">
      <c r="A120" s="56">
        <v>41644</v>
      </c>
      <c r="B120" s="68" t="s">
        <v>252</v>
      </c>
      <c r="C120" s="69"/>
    </row>
    <row r="121" spans="1:3" x14ac:dyDescent="0.15">
      <c r="A121" s="56">
        <v>41644</v>
      </c>
      <c r="B121" s="68" t="s">
        <v>253</v>
      </c>
      <c r="C121" s="69"/>
    </row>
    <row r="122" spans="1:3" x14ac:dyDescent="0.15">
      <c r="A122" s="56">
        <v>41644</v>
      </c>
      <c r="B122" s="68" t="s">
        <v>254</v>
      </c>
      <c r="C122" s="69"/>
    </row>
    <row r="123" spans="1:3" x14ac:dyDescent="0.15">
      <c r="A123" s="56">
        <v>41644</v>
      </c>
      <c r="B123" s="68" t="s">
        <v>255</v>
      </c>
      <c r="C123" s="69"/>
    </row>
    <row r="124" spans="1:3" x14ac:dyDescent="0.15">
      <c r="A124" s="56">
        <v>41644</v>
      </c>
      <c r="B124" s="68" t="s">
        <v>256</v>
      </c>
      <c r="C124" s="69"/>
    </row>
    <row r="125" spans="1:3" x14ac:dyDescent="0.15">
      <c r="A125" s="56">
        <v>41644</v>
      </c>
      <c r="B125" s="68" t="s">
        <v>257</v>
      </c>
      <c r="C125" s="69"/>
    </row>
    <row r="126" spans="1:3" x14ac:dyDescent="0.15">
      <c r="A126" s="56">
        <v>41645</v>
      </c>
      <c r="B126" s="68" t="s">
        <v>234</v>
      </c>
      <c r="C126" s="69"/>
    </row>
    <row r="127" spans="1:3" x14ac:dyDescent="0.15">
      <c r="A127" s="56">
        <v>41645</v>
      </c>
      <c r="B127" s="68" t="s">
        <v>235</v>
      </c>
      <c r="C127" s="69"/>
    </row>
    <row r="128" spans="1:3" x14ac:dyDescent="0.15">
      <c r="A128" s="56">
        <v>41645</v>
      </c>
      <c r="B128" s="68" t="s">
        <v>236</v>
      </c>
      <c r="C128" s="69"/>
    </row>
    <row r="129" spans="1:3" x14ac:dyDescent="0.15">
      <c r="A129" s="56">
        <v>41645</v>
      </c>
      <c r="B129" s="68" t="s">
        <v>237</v>
      </c>
      <c r="C129" s="69"/>
    </row>
    <row r="130" spans="1:3" x14ac:dyDescent="0.15">
      <c r="A130" s="56">
        <v>41645</v>
      </c>
      <c r="B130" s="68" t="s">
        <v>238</v>
      </c>
      <c r="C130" s="69"/>
    </row>
    <row r="131" spans="1:3" x14ac:dyDescent="0.15">
      <c r="A131" s="56">
        <v>41645</v>
      </c>
      <c r="B131" s="68" t="s">
        <v>239</v>
      </c>
      <c r="C131" s="69"/>
    </row>
    <row r="132" spans="1:3" x14ac:dyDescent="0.15">
      <c r="A132" s="56">
        <v>41645</v>
      </c>
      <c r="B132" s="68" t="s">
        <v>240</v>
      </c>
      <c r="C132" s="69"/>
    </row>
    <row r="133" spans="1:3" x14ac:dyDescent="0.15">
      <c r="A133" s="56">
        <v>41645</v>
      </c>
      <c r="B133" s="68" t="s">
        <v>241</v>
      </c>
      <c r="C133" s="69"/>
    </row>
    <row r="134" spans="1:3" x14ac:dyDescent="0.15">
      <c r="A134" s="56">
        <v>41645</v>
      </c>
      <c r="B134" s="68" t="s">
        <v>242</v>
      </c>
      <c r="C134" s="69"/>
    </row>
    <row r="135" spans="1:3" x14ac:dyDescent="0.15">
      <c r="A135" s="56">
        <v>41645</v>
      </c>
      <c r="B135" s="68" t="s">
        <v>243</v>
      </c>
      <c r="C135" s="69"/>
    </row>
    <row r="136" spans="1:3" x14ac:dyDescent="0.15">
      <c r="A136" s="56">
        <v>41645</v>
      </c>
      <c r="B136" s="68" t="s">
        <v>244</v>
      </c>
      <c r="C136" s="69"/>
    </row>
    <row r="137" spans="1:3" x14ac:dyDescent="0.15">
      <c r="A137" s="56">
        <v>41645</v>
      </c>
      <c r="B137" s="68" t="s">
        <v>245</v>
      </c>
      <c r="C137" s="69"/>
    </row>
    <row r="138" spans="1:3" x14ac:dyDescent="0.15">
      <c r="A138" s="56">
        <v>41645</v>
      </c>
      <c r="B138" s="68" t="s">
        <v>246</v>
      </c>
      <c r="C138" s="69"/>
    </row>
    <row r="139" spans="1:3" x14ac:dyDescent="0.15">
      <c r="A139" s="56">
        <v>41645</v>
      </c>
      <c r="B139" s="68" t="s">
        <v>247</v>
      </c>
      <c r="C139" s="69"/>
    </row>
    <row r="140" spans="1:3" x14ac:dyDescent="0.15">
      <c r="A140" s="56">
        <v>41645</v>
      </c>
      <c r="B140" s="68" t="s">
        <v>248</v>
      </c>
      <c r="C140" s="69"/>
    </row>
    <row r="141" spans="1:3" x14ac:dyDescent="0.15">
      <c r="A141" s="56">
        <v>41645</v>
      </c>
      <c r="B141" s="68" t="s">
        <v>249</v>
      </c>
      <c r="C141" s="69"/>
    </row>
    <row r="142" spans="1:3" x14ac:dyDescent="0.15">
      <c r="A142" s="56">
        <v>41645</v>
      </c>
      <c r="B142" s="68" t="s">
        <v>250</v>
      </c>
      <c r="C142" s="69"/>
    </row>
    <row r="143" spans="1:3" x14ac:dyDescent="0.15">
      <c r="A143" s="56">
        <v>41645</v>
      </c>
      <c r="B143" s="68" t="s">
        <v>251</v>
      </c>
      <c r="C143" s="69"/>
    </row>
    <row r="144" spans="1:3" x14ac:dyDescent="0.15">
      <c r="A144" s="56">
        <v>41645</v>
      </c>
      <c r="B144" s="68" t="s">
        <v>252</v>
      </c>
      <c r="C144" s="69"/>
    </row>
    <row r="145" spans="1:3" x14ac:dyDescent="0.15">
      <c r="A145" s="56">
        <v>41645</v>
      </c>
      <c r="B145" s="68" t="s">
        <v>253</v>
      </c>
      <c r="C145" s="69"/>
    </row>
    <row r="146" spans="1:3" x14ac:dyDescent="0.15">
      <c r="A146" s="56">
        <v>41645</v>
      </c>
      <c r="B146" s="68" t="s">
        <v>254</v>
      </c>
      <c r="C146" s="69"/>
    </row>
    <row r="147" spans="1:3" x14ac:dyDescent="0.15">
      <c r="A147" s="56">
        <v>41645</v>
      </c>
      <c r="B147" s="68" t="s">
        <v>255</v>
      </c>
      <c r="C147" s="69"/>
    </row>
    <row r="148" spans="1:3" x14ac:dyDescent="0.15">
      <c r="A148" s="56">
        <v>41645</v>
      </c>
      <c r="B148" s="68" t="s">
        <v>256</v>
      </c>
      <c r="C148" s="69"/>
    </row>
    <row r="149" spans="1:3" x14ac:dyDescent="0.15">
      <c r="A149" s="56">
        <v>41645</v>
      </c>
      <c r="B149" s="68" t="s">
        <v>257</v>
      </c>
      <c r="C149" s="69"/>
    </row>
    <row r="150" spans="1:3" x14ac:dyDescent="0.15">
      <c r="A150" s="56">
        <v>41646</v>
      </c>
      <c r="B150" s="68" t="s">
        <v>234</v>
      </c>
      <c r="C150" s="69"/>
    </row>
    <row r="151" spans="1:3" x14ac:dyDescent="0.15">
      <c r="A151" s="56">
        <v>41646</v>
      </c>
      <c r="B151" s="68" t="s">
        <v>235</v>
      </c>
      <c r="C151" s="69"/>
    </row>
    <row r="152" spans="1:3" x14ac:dyDescent="0.15">
      <c r="A152" s="56">
        <v>41646</v>
      </c>
      <c r="B152" s="68" t="s">
        <v>236</v>
      </c>
      <c r="C152" s="69"/>
    </row>
    <row r="153" spans="1:3" x14ac:dyDescent="0.15">
      <c r="A153" s="56">
        <v>41646</v>
      </c>
      <c r="B153" s="68" t="s">
        <v>237</v>
      </c>
      <c r="C153" s="69"/>
    </row>
    <row r="154" spans="1:3" x14ac:dyDescent="0.15">
      <c r="A154" s="56">
        <v>41646</v>
      </c>
      <c r="B154" s="68" t="s">
        <v>238</v>
      </c>
      <c r="C154" s="69"/>
    </row>
    <row r="155" spans="1:3" x14ac:dyDescent="0.15">
      <c r="A155" s="56">
        <v>41646</v>
      </c>
      <c r="B155" s="68" t="s">
        <v>239</v>
      </c>
      <c r="C155" s="69"/>
    </row>
    <row r="156" spans="1:3" x14ac:dyDescent="0.15">
      <c r="A156" s="56">
        <v>41646</v>
      </c>
      <c r="B156" s="68" t="s">
        <v>240</v>
      </c>
      <c r="C156" s="69"/>
    </row>
    <row r="157" spans="1:3" x14ac:dyDescent="0.15">
      <c r="A157" s="56">
        <v>41646</v>
      </c>
      <c r="B157" s="68" t="s">
        <v>241</v>
      </c>
      <c r="C157" s="69"/>
    </row>
    <row r="158" spans="1:3" x14ac:dyDescent="0.15">
      <c r="A158" s="56">
        <v>41646</v>
      </c>
      <c r="B158" s="68" t="s">
        <v>242</v>
      </c>
      <c r="C158" s="69"/>
    </row>
    <row r="159" spans="1:3" x14ac:dyDescent="0.15">
      <c r="A159" s="56">
        <v>41646</v>
      </c>
      <c r="B159" s="68" t="s">
        <v>243</v>
      </c>
      <c r="C159" s="69"/>
    </row>
    <row r="160" spans="1:3" x14ac:dyDescent="0.15">
      <c r="A160" s="56">
        <v>41646</v>
      </c>
      <c r="B160" s="68" t="s">
        <v>244</v>
      </c>
      <c r="C160" s="69"/>
    </row>
    <row r="161" spans="1:3" x14ac:dyDescent="0.15">
      <c r="A161" s="56">
        <v>41646</v>
      </c>
      <c r="B161" s="68" t="s">
        <v>245</v>
      </c>
      <c r="C161" s="69"/>
    </row>
    <row r="162" spans="1:3" x14ac:dyDescent="0.15">
      <c r="A162" s="56">
        <v>41646</v>
      </c>
      <c r="B162" s="68" t="s">
        <v>246</v>
      </c>
      <c r="C162" s="69"/>
    </row>
    <row r="163" spans="1:3" x14ac:dyDescent="0.15">
      <c r="A163" s="56">
        <v>41646</v>
      </c>
      <c r="B163" s="68" t="s">
        <v>247</v>
      </c>
      <c r="C163" s="69"/>
    </row>
    <row r="164" spans="1:3" x14ac:dyDescent="0.15">
      <c r="A164" s="56">
        <v>41646</v>
      </c>
      <c r="B164" s="68" t="s">
        <v>248</v>
      </c>
      <c r="C164" s="69"/>
    </row>
    <row r="165" spans="1:3" x14ac:dyDescent="0.15">
      <c r="A165" s="56">
        <v>41646</v>
      </c>
      <c r="B165" s="68" t="s">
        <v>249</v>
      </c>
      <c r="C165" s="69"/>
    </row>
    <row r="166" spans="1:3" x14ac:dyDescent="0.15">
      <c r="A166" s="56">
        <v>41646</v>
      </c>
      <c r="B166" s="68" t="s">
        <v>250</v>
      </c>
      <c r="C166" s="69"/>
    </row>
    <row r="167" spans="1:3" x14ac:dyDescent="0.15">
      <c r="A167" s="56">
        <v>41646</v>
      </c>
      <c r="B167" s="68" t="s">
        <v>251</v>
      </c>
      <c r="C167" s="69"/>
    </row>
    <row r="168" spans="1:3" x14ac:dyDescent="0.15">
      <c r="A168" s="56">
        <v>41646</v>
      </c>
      <c r="B168" s="68" t="s">
        <v>252</v>
      </c>
      <c r="C168" s="69"/>
    </row>
    <row r="169" spans="1:3" x14ac:dyDescent="0.15">
      <c r="A169" s="56">
        <v>41646</v>
      </c>
      <c r="B169" s="68" t="s">
        <v>253</v>
      </c>
      <c r="C169" s="69"/>
    </row>
    <row r="170" spans="1:3" x14ac:dyDescent="0.15">
      <c r="A170" s="56">
        <v>41646</v>
      </c>
      <c r="B170" s="68" t="s">
        <v>254</v>
      </c>
      <c r="C170" s="69"/>
    </row>
    <row r="171" spans="1:3" x14ac:dyDescent="0.15">
      <c r="A171" s="56">
        <v>41646</v>
      </c>
      <c r="B171" s="68" t="s">
        <v>255</v>
      </c>
      <c r="C171" s="69"/>
    </row>
    <row r="172" spans="1:3" x14ac:dyDescent="0.15">
      <c r="A172" s="56">
        <v>41646</v>
      </c>
      <c r="B172" s="68" t="s">
        <v>256</v>
      </c>
      <c r="C172" s="69"/>
    </row>
    <row r="173" spans="1:3" x14ac:dyDescent="0.15">
      <c r="A173" s="56">
        <v>41646</v>
      </c>
      <c r="B173" s="68" t="s">
        <v>257</v>
      </c>
      <c r="C173" s="69"/>
    </row>
    <row r="174" spans="1:3" x14ac:dyDescent="0.15">
      <c r="A174" s="56">
        <v>41647</v>
      </c>
      <c r="B174" s="68" t="s">
        <v>234</v>
      </c>
      <c r="C174" s="69"/>
    </row>
    <row r="175" spans="1:3" x14ac:dyDescent="0.15">
      <c r="A175" s="56">
        <v>41647</v>
      </c>
      <c r="B175" s="68" t="s">
        <v>235</v>
      </c>
      <c r="C175" s="69"/>
    </row>
    <row r="176" spans="1:3" x14ac:dyDescent="0.15">
      <c r="A176" s="56">
        <v>41647</v>
      </c>
      <c r="B176" s="68" t="s">
        <v>236</v>
      </c>
      <c r="C176" s="69"/>
    </row>
    <row r="177" spans="1:3" x14ac:dyDescent="0.15">
      <c r="A177" s="56">
        <v>41647</v>
      </c>
      <c r="B177" s="68" t="s">
        <v>237</v>
      </c>
      <c r="C177" s="69"/>
    </row>
    <row r="178" spans="1:3" x14ac:dyDescent="0.15">
      <c r="A178" s="56">
        <v>41647</v>
      </c>
      <c r="B178" s="68" t="s">
        <v>238</v>
      </c>
      <c r="C178" s="69"/>
    </row>
    <row r="179" spans="1:3" x14ac:dyDescent="0.15">
      <c r="A179" s="56">
        <v>41647</v>
      </c>
      <c r="B179" s="68" t="s">
        <v>239</v>
      </c>
      <c r="C179" s="69"/>
    </row>
    <row r="180" spans="1:3" x14ac:dyDescent="0.15">
      <c r="A180" s="56">
        <v>41647</v>
      </c>
      <c r="B180" s="68" t="s">
        <v>240</v>
      </c>
      <c r="C180" s="69"/>
    </row>
    <row r="181" spans="1:3" x14ac:dyDescent="0.15">
      <c r="A181" s="56">
        <v>41647</v>
      </c>
      <c r="B181" s="68" t="s">
        <v>241</v>
      </c>
      <c r="C181" s="69"/>
    </row>
    <row r="182" spans="1:3" x14ac:dyDescent="0.15">
      <c r="A182" s="56">
        <v>41647</v>
      </c>
      <c r="B182" s="68" t="s">
        <v>242</v>
      </c>
      <c r="C182" s="69"/>
    </row>
    <row r="183" spans="1:3" x14ac:dyDescent="0.15">
      <c r="A183" s="56">
        <v>41647</v>
      </c>
      <c r="B183" s="68" t="s">
        <v>243</v>
      </c>
      <c r="C183" s="69"/>
    </row>
    <row r="184" spans="1:3" x14ac:dyDescent="0.15">
      <c r="A184" s="56">
        <v>41647</v>
      </c>
      <c r="B184" s="68" t="s">
        <v>244</v>
      </c>
      <c r="C184" s="69"/>
    </row>
    <row r="185" spans="1:3" x14ac:dyDescent="0.15">
      <c r="A185" s="56">
        <v>41647</v>
      </c>
      <c r="B185" s="68" t="s">
        <v>245</v>
      </c>
      <c r="C185" s="69"/>
    </row>
    <row r="186" spans="1:3" x14ac:dyDescent="0.15">
      <c r="A186" s="56">
        <v>41647</v>
      </c>
      <c r="B186" s="68" t="s">
        <v>246</v>
      </c>
      <c r="C186" s="69"/>
    </row>
    <row r="187" spans="1:3" x14ac:dyDescent="0.15">
      <c r="A187" s="56">
        <v>41647</v>
      </c>
      <c r="B187" s="68" t="s">
        <v>247</v>
      </c>
      <c r="C187" s="69"/>
    </row>
    <row r="188" spans="1:3" x14ac:dyDescent="0.15">
      <c r="A188" s="56">
        <v>41647</v>
      </c>
      <c r="B188" s="68" t="s">
        <v>248</v>
      </c>
      <c r="C188" s="69"/>
    </row>
    <row r="189" spans="1:3" x14ac:dyDescent="0.15">
      <c r="A189" s="56">
        <v>41647</v>
      </c>
      <c r="B189" s="68" t="s">
        <v>249</v>
      </c>
      <c r="C189" s="69"/>
    </row>
    <row r="190" spans="1:3" x14ac:dyDescent="0.15">
      <c r="A190" s="56">
        <v>41647</v>
      </c>
      <c r="B190" s="68" t="s">
        <v>250</v>
      </c>
      <c r="C190" s="69"/>
    </row>
    <row r="191" spans="1:3" x14ac:dyDescent="0.15">
      <c r="A191" s="56">
        <v>41647</v>
      </c>
      <c r="B191" s="68" t="s">
        <v>251</v>
      </c>
      <c r="C191" s="69"/>
    </row>
    <row r="192" spans="1:3" x14ac:dyDescent="0.15">
      <c r="A192" s="56">
        <v>41647</v>
      </c>
      <c r="B192" s="68" t="s">
        <v>252</v>
      </c>
      <c r="C192" s="69"/>
    </row>
    <row r="193" spans="1:3" x14ac:dyDescent="0.15">
      <c r="A193" s="56">
        <v>41647</v>
      </c>
      <c r="B193" s="68" t="s">
        <v>253</v>
      </c>
      <c r="C193" s="69"/>
    </row>
    <row r="194" spans="1:3" x14ac:dyDescent="0.15">
      <c r="A194" s="56">
        <v>41647</v>
      </c>
      <c r="B194" s="68" t="s">
        <v>254</v>
      </c>
      <c r="C194" s="69"/>
    </row>
    <row r="195" spans="1:3" x14ac:dyDescent="0.15">
      <c r="A195" s="56">
        <v>41647</v>
      </c>
      <c r="B195" s="68" t="s">
        <v>255</v>
      </c>
      <c r="C195" s="69"/>
    </row>
    <row r="196" spans="1:3" x14ac:dyDescent="0.15">
      <c r="A196" s="56">
        <v>41647</v>
      </c>
      <c r="B196" s="68" t="s">
        <v>256</v>
      </c>
      <c r="C196" s="69"/>
    </row>
    <row r="197" spans="1:3" x14ac:dyDescent="0.15">
      <c r="A197" s="56">
        <v>41647</v>
      </c>
      <c r="B197" s="68" t="s">
        <v>257</v>
      </c>
      <c r="C197" s="69"/>
    </row>
    <row r="198" spans="1:3" x14ac:dyDescent="0.15">
      <c r="A198" s="56">
        <v>41648</v>
      </c>
      <c r="B198" s="68" t="s">
        <v>234</v>
      </c>
      <c r="C198" s="69"/>
    </row>
    <row r="199" spans="1:3" x14ac:dyDescent="0.15">
      <c r="A199" s="56">
        <v>41648</v>
      </c>
      <c r="B199" s="68" t="s">
        <v>235</v>
      </c>
      <c r="C199" s="69"/>
    </row>
    <row r="200" spans="1:3" x14ac:dyDescent="0.15">
      <c r="A200" s="56">
        <v>41648</v>
      </c>
      <c r="B200" s="68" t="s">
        <v>236</v>
      </c>
      <c r="C200" s="69"/>
    </row>
    <row r="201" spans="1:3" x14ac:dyDescent="0.15">
      <c r="A201" s="56">
        <v>41648</v>
      </c>
      <c r="B201" s="68" t="s">
        <v>237</v>
      </c>
      <c r="C201" s="69"/>
    </row>
    <row r="202" spans="1:3" x14ac:dyDescent="0.15">
      <c r="A202" s="56">
        <v>41648</v>
      </c>
      <c r="B202" s="68" t="s">
        <v>238</v>
      </c>
      <c r="C202" s="69"/>
    </row>
    <row r="203" spans="1:3" x14ac:dyDescent="0.15">
      <c r="A203" s="56">
        <v>41648</v>
      </c>
      <c r="B203" s="68" t="s">
        <v>239</v>
      </c>
      <c r="C203" s="69"/>
    </row>
    <row r="204" spans="1:3" x14ac:dyDescent="0.15">
      <c r="A204" s="56">
        <v>41648</v>
      </c>
      <c r="B204" s="68" t="s">
        <v>240</v>
      </c>
      <c r="C204" s="69"/>
    </row>
    <row r="205" spans="1:3" x14ac:dyDescent="0.15">
      <c r="A205" s="56">
        <v>41648</v>
      </c>
      <c r="B205" s="68" t="s">
        <v>241</v>
      </c>
      <c r="C205" s="69"/>
    </row>
    <row r="206" spans="1:3" x14ac:dyDescent="0.15">
      <c r="A206" s="56">
        <v>41648</v>
      </c>
      <c r="B206" s="68" t="s">
        <v>242</v>
      </c>
      <c r="C206" s="69"/>
    </row>
    <row r="207" spans="1:3" x14ac:dyDescent="0.15">
      <c r="A207" s="56">
        <v>41648</v>
      </c>
      <c r="B207" s="68" t="s">
        <v>243</v>
      </c>
      <c r="C207" s="69"/>
    </row>
    <row r="208" spans="1:3" x14ac:dyDescent="0.15">
      <c r="A208" s="56">
        <v>41648</v>
      </c>
      <c r="B208" s="68" t="s">
        <v>244</v>
      </c>
      <c r="C208" s="69"/>
    </row>
    <row r="209" spans="1:3" x14ac:dyDescent="0.15">
      <c r="A209" s="56">
        <v>41648</v>
      </c>
      <c r="B209" s="68" t="s">
        <v>245</v>
      </c>
      <c r="C209" s="69"/>
    </row>
    <row r="210" spans="1:3" x14ac:dyDescent="0.15">
      <c r="A210" s="56">
        <v>41648</v>
      </c>
      <c r="B210" s="68" t="s">
        <v>246</v>
      </c>
      <c r="C210" s="69"/>
    </row>
    <row r="211" spans="1:3" x14ac:dyDescent="0.15">
      <c r="A211" s="56">
        <v>41648</v>
      </c>
      <c r="B211" s="68" t="s">
        <v>247</v>
      </c>
      <c r="C211" s="69"/>
    </row>
    <row r="212" spans="1:3" x14ac:dyDescent="0.15">
      <c r="A212" s="56">
        <v>41648</v>
      </c>
      <c r="B212" s="68" t="s">
        <v>248</v>
      </c>
      <c r="C212" s="69"/>
    </row>
    <row r="213" spans="1:3" x14ac:dyDescent="0.15">
      <c r="A213" s="56">
        <v>41648</v>
      </c>
      <c r="B213" s="68" t="s">
        <v>249</v>
      </c>
      <c r="C213" s="69"/>
    </row>
    <row r="214" spans="1:3" x14ac:dyDescent="0.15">
      <c r="A214" s="56">
        <v>41648</v>
      </c>
      <c r="B214" s="68" t="s">
        <v>250</v>
      </c>
      <c r="C214" s="69"/>
    </row>
    <row r="215" spans="1:3" x14ac:dyDescent="0.15">
      <c r="A215" s="56">
        <v>41648</v>
      </c>
      <c r="B215" s="68" t="s">
        <v>251</v>
      </c>
      <c r="C215" s="69"/>
    </row>
    <row r="216" spans="1:3" x14ac:dyDescent="0.15">
      <c r="A216" s="56">
        <v>41648</v>
      </c>
      <c r="B216" s="68" t="s">
        <v>252</v>
      </c>
      <c r="C216" s="69"/>
    </row>
    <row r="217" spans="1:3" x14ac:dyDescent="0.15">
      <c r="A217" s="56">
        <v>41648</v>
      </c>
      <c r="B217" s="68" t="s">
        <v>253</v>
      </c>
      <c r="C217" s="69"/>
    </row>
    <row r="218" spans="1:3" x14ac:dyDescent="0.15">
      <c r="A218" s="56">
        <v>41648</v>
      </c>
      <c r="B218" s="68" t="s">
        <v>254</v>
      </c>
      <c r="C218" s="69"/>
    </row>
    <row r="219" spans="1:3" x14ac:dyDescent="0.15">
      <c r="A219" s="56">
        <v>41648</v>
      </c>
      <c r="B219" s="68" t="s">
        <v>255</v>
      </c>
      <c r="C219" s="69"/>
    </row>
    <row r="220" spans="1:3" x14ac:dyDescent="0.15">
      <c r="A220" s="56">
        <v>41648</v>
      </c>
      <c r="B220" s="68" t="s">
        <v>256</v>
      </c>
      <c r="C220" s="69"/>
    </row>
    <row r="221" spans="1:3" x14ac:dyDescent="0.15">
      <c r="A221" s="56">
        <v>41648</v>
      </c>
      <c r="B221" s="68" t="s">
        <v>257</v>
      </c>
      <c r="C221" s="69"/>
    </row>
    <row r="222" spans="1:3" x14ac:dyDescent="0.15">
      <c r="A222" s="56">
        <v>41649</v>
      </c>
      <c r="B222" s="68" t="s">
        <v>234</v>
      </c>
      <c r="C222" s="69"/>
    </row>
    <row r="223" spans="1:3" x14ac:dyDescent="0.15">
      <c r="A223" s="56">
        <v>41649</v>
      </c>
      <c r="B223" s="68" t="s">
        <v>235</v>
      </c>
      <c r="C223" s="69"/>
    </row>
    <row r="224" spans="1:3" x14ac:dyDescent="0.15">
      <c r="A224" s="56">
        <v>41649</v>
      </c>
      <c r="B224" s="68" t="s">
        <v>236</v>
      </c>
      <c r="C224" s="69"/>
    </row>
    <row r="225" spans="1:3" x14ac:dyDescent="0.15">
      <c r="A225" s="56">
        <v>41649</v>
      </c>
      <c r="B225" s="68" t="s">
        <v>237</v>
      </c>
      <c r="C225" s="69"/>
    </row>
    <row r="226" spans="1:3" x14ac:dyDescent="0.15">
      <c r="A226" s="56">
        <v>41649</v>
      </c>
      <c r="B226" s="68" t="s">
        <v>238</v>
      </c>
      <c r="C226" s="69"/>
    </row>
    <row r="227" spans="1:3" x14ac:dyDescent="0.15">
      <c r="A227" s="56">
        <v>41649</v>
      </c>
      <c r="B227" s="68" t="s">
        <v>239</v>
      </c>
      <c r="C227" s="69"/>
    </row>
    <row r="228" spans="1:3" x14ac:dyDescent="0.15">
      <c r="A228" s="56">
        <v>41649</v>
      </c>
      <c r="B228" s="68" t="s">
        <v>240</v>
      </c>
      <c r="C228" s="69"/>
    </row>
    <row r="229" spans="1:3" x14ac:dyDescent="0.15">
      <c r="A229" s="56">
        <v>41649</v>
      </c>
      <c r="B229" s="68" t="s">
        <v>241</v>
      </c>
      <c r="C229" s="69"/>
    </row>
    <row r="230" spans="1:3" x14ac:dyDescent="0.15">
      <c r="A230" s="56">
        <v>41649</v>
      </c>
      <c r="B230" s="68" t="s">
        <v>242</v>
      </c>
      <c r="C230" s="69"/>
    </row>
    <row r="231" spans="1:3" x14ac:dyDescent="0.15">
      <c r="A231" s="56">
        <v>41649</v>
      </c>
      <c r="B231" s="68" t="s">
        <v>243</v>
      </c>
      <c r="C231" s="69"/>
    </row>
    <row r="232" spans="1:3" x14ac:dyDescent="0.15">
      <c r="A232" s="56">
        <v>41649</v>
      </c>
      <c r="B232" s="68" t="s">
        <v>244</v>
      </c>
      <c r="C232" s="69"/>
    </row>
    <row r="233" spans="1:3" x14ac:dyDescent="0.15">
      <c r="A233" s="56">
        <v>41649</v>
      </c>
      <c r="B233" s="68" t="s">
        <v>245</v>
      </c>
      <c r="C233" s="69"/>
    </row>
    <row r="234" spans="1:3" x14ac:dyDescent="0.15">
      <c r="A234" s="56">
        <v>41649</v>
      </c>
      <c r="B234" s="68" t="s">
        <v>246</v>
      </c>
      <c r="C234" s="69"/>
    </row>
    <row r="235" spans="1:3" x14ac:dyDescent="0.15">
      <c r="A235" s="56">
        <v>41649</v>
      </c>
      <c r="B235" s="68" t="s">
        <v>247</v>
      </c>
      <c r="C235" s="69"/>
    </row>
    <row r="236" spans="1:3" x14ac:dyDescent="0.15">
      <c r="A236" s="56">
        <v>41649</v>
      </c>
      <c r="B236" s="68" t="s">
        <v>248</v>
      </c>
      <c r="C236" s="69"/>
    </row>
    <row r="237" spans="1:3" x14ac:dyDescent="0.15">
      <c r="A237" s="56">
        <v>41649</v>
      </c>
      <c r="B237" s="68" t="s">
        <v>249</v>
      </c>
      <c r="C237" s="69"/>
    </row>
    <row r="238" spans="1:3" x14ac:dyDescent="0.15">
      <c r="A238" s="56">
        <v>41649</v>
      </c>
      <c r="B238" s="68" t="s">
        <v>250</v>
      </c>
      <c r="C238" s="69"/>
    </row>
    <row r="239" spans="1:3" x14ac:dyDescent="0.15">
      <c r="A239" s="56">
        <v>41649</v>
      </c>
      <c r="B239" s="68" t="s">
        <v>251</v>
      </c>
      <c r="C239" s="69"/>
    </row>
    <row r="240" spans="1:3" x14ac:dyDescent="0.15">
      <c r="A240" s="56">
        <v>41649</v>
      </c>
      <c r="B240" s="68" t="s">
        <v>252</v>
      </c>
      <c r="C240" s="69"/>
    </row>
    <row r="241" spans="1:3" x14ac:dyDescent="0.15">
      <c r="A241" s="56">
        <v>41649</v>
      </c>
      <c r="B241" s="68" t="s">
        <v>253</v>
      </c>
      <c r="C241" s="69"/>
    </row>
    <row r="242" spans="1:3" x14ac:dyDescent="0.15">
      <c r="A242" s="56">
        <v>41649</v>
      </c>
      <c r="B242" s="68" t="s">
        <v>254</v>
      </c>
      <c r="C242" s="69"/>
    </row>
    <row r="243" spans="1:3" x14ac:dyDescent="0.15">
      <c r="A243" s="56">
        <v>41649</v>
      </c>
      <c r="B243" s="68" t="s">
        <v>255</v>
      </c>
      <c r="C243" s="69"/>
    </row>
    <row r="244" spans="1:3" x14ac:dyDescent="0.15">
      <c r="A244" s="56">
        <v>41649</v>
      </c>
      <c r="B244" s="68" t="s">
        <v>256</v>
      </c>
      <c r="C244" s="69"/>
    </row>
    <row r="245" spans="1:3" x14ac:dyDescent="0.15">
      <c r="A245" s="56">
        <v>41649</v>
      </c>
      <c r="B245" s="68" t="s">
        <v>257</v>
      </c>
      <c r="C245" s="69"/>
    </row>
    <row r="246" spans="1:3" x14ac:dyDescent="0.15">
      <c r="A246" s="56">
        <v>41650</v>
      </c>
      <c r="B246" s="68" t="s">
        <v>234</v>
      </c>
      <c r="C246" s="69"/>
    </row>
    <row r="247" spans="1:3" x14ac:dyDescent="0.15">
      <c r="A247" s="56">
        <v>41650</v>
      </c>
      <c r="B247" s="68" t="s">
        <v>235</v>
      </c>
      <c r="C247" s="69"/>
    </row>
    <row r="248" spans="1:3" x14ac:dyDescent="0.15">
      <c r="A248" s="56">
        <v>41650</v>
      </c>
      <c r="B248" s="68" t="s">
        <v>236</v>
      </c>
      <c r="C248" s="69"/>
    </row>
    <row r="249" spans="1:3" x14ac:dyDescent="0.15">
      <c r="A249" s="56">
        <v>41650</v>
      </c>
      <c r="B249" s="68" t="s">
        <v>237</v>
      </c>
      <c r="C249" s="69"/>
    </row>
    <row r="250" spans="1:3" x14ac:dyDescent="0.15">
      <c r="A250" s="56">
        <v>41650</v>
      </c>
      <c r="B250" s="68" t="s">
        <v>238</v>
      </c>
      <c r="C250" s="69"/>
    </row>
    <row r="251" spans="1:3" x14ac:dyDescent="0.15">
      <c r="A251" s="56">
        <v>41650</v>
      </c>
      <c r="B251" s="68" t="s">
        <v>239</v>
      </c>
      <c r="C251" s="69"/>
    </row>
    <row r="252" spans="1:3" x14ac:dyDescent="0.15">
      <c r="A252" s="56">
        <v>41650</v>
      </c>
      <c r="B252" s="68" t="s">
        <v>240</v>
      </c>
      <c r="C252" s="69"/>
    </row>
    <row r="253" spans="1:3" x14ac:dyDescent="0.15">
      <c r="A253" s="56">
        <v>41650</v>
      </c>
      <c r="B253" s="68" t="s">
        <v>241</v>
      </c>
      <c r="C253" s="69"/>
    </row>
    <row r="254" spans="1:3" x14ac:dyDescent="0.15">
      <c r="A254" s="56">
        <v>41650</v>
      </c>
      <c r="B254" s="68" t="s">
        <v>242</v>
      </c>
      <c r="C254" s="69"/>
    </row>
    <row r="255" spans="1:3" x14ac:dyDescent="0.15">
      <c r="A255" s="56">
        <v>41650</v>
      </c>
      <c r="B255" s="68" t="s">
        <v>243</v>
      </c>
      <c r="C255" s="69"/>
    </row>
    <row r="256" spans="1:3" x14ac:dyDescent="0.15">
      <c r="A256" s="56">
        <v>41650</v>
      </c>
      <c r="B256" s="68" t="s">
        <v>244</v>
      </c>
      <c r="C256" s="69"/>
    </row>
    <row r="257" spans="1:3" x14ac:dyDescent="0.15">
      <c r="A257" s="56">
        <v>41650</v>
      </c>
      <c r="B257" s="68" t="s">
        <v>245</v>
      </c>
      <c r="C257" s="69"/>
    </row>
    <row r="258" spans="1:3" x14ac:dyDescent="0.15">
      <c r="A258" s="56">
        <v>41650</v>
      </c>
      <c r="B258" s="68" t="s">
        <v>246</v>
      </c>
      <c r="C258" s="69"/>
    </row>
    <row r="259" spans="1:3" x14ac:dyDescent="0.15">
      <c r="A259" s="56">
        <v>41650</v>
      </c>
      <c r="B259" s="68" t="s">
        <v>247</v>
      </c>
      <c r="C259" s="69"/>
    </row>
    <row r="260" spans="1:3" x14ac:dyDescent="0.15">
      <c r="A260" s="56">
        <v>41650</v>
      </c>
      <c r="B260" s="68" t="s">
        <v>248</v>
      </c>
      <c r="C260" s="69"/>
    </row>
    <row r="261" spans="1:3" x14ac:dyDescent="0.15">
      <c r="A261" s="56">
        <v>41650</v>
      </c>
      <c r="B261" s="68" t="s">
        <v>249</v>
      </c>
      <c r="C261" s="69"/>
    </row>
    <row r="262" spans="1:3" x14ac:dyDescent="0.15">
      <c r="A262" s="56">
        <v>41650</v>
      </c>
      <c r="B262" s="68" t="s">
        <v>250</v>
      </c>
      <c r="C262" s="69"/>
    </row>
    <row r="263" spans="1:3" x14ac:dyDescent="0.15">
      <c r="A263" s="56">
        <v>41650</v>
      </c>
      <c r="B263" s="68" t="s">
        <v>251</v>
      </c>
      <c r="C263" s="69"/>
    </row>
    <row r="264" spans="1:3" x14ac:dyDescent="0.15">
      <c r="A264" s="56">
        <v>41650</v>
      </c>
      <c r="B264" s="68" t="s">
        <v>252</v>
      </c>
      <c r="C264" s="69"/>
    </row>
    <row r="265" spans="1:3" x14ac:dyDescent="0.15">
      <c r="A265" s="56">
        <v>41650</v>
      </c>
      <c r="B265" s="68" t="s">
        <v>253</v>
      </c>
      <c r="C265" s="69"/>
    </row>
    <row r="266" spans="1:3" x14ac:dyDescent="0.15">
      <c r="A266" s="56">
        <v>41650</v>
      </c>
      <c r="B266" s="68" t="s">
        <v>254</v>
      </c>
      <c r="C266" s="69"/>
    </row>
    <row r="267" spans="1:3" x14ac:dyDescent="0.15">
      <c r="A267" s="56">
        <v>41650</v>
      </c>
      <c r="B267" s="68" t="s">
        <v>255</v>
      </c>
      <c r="C267" s="69"/>
    </row>
    <row r="268" spans="1:3" x14ac:dyDescent="0.15">
      <c r="A268" s="56">
        <v>41650</v>
      </c>
      <c r="B268" s="68" t="s">
        <v>256</v>
      </c>
      <c r="C268" s="69"/>
    </row>
    <row r="269" spans="1:3" x14ac:dyDescent="0.15">
      <c r="A269" s="56">
        <v>41650</v>
      </c>
      <c r="B269" s="68" t="s">
        <v>257</v>
      </c>
      <c r="C269" s="69"/>
    </row>
    <row r="270" spans="1:3" x14ac:dyDescent="0.15">
      <c r="A270" s="56">
        <v>41651</v>
      </c>
      <c r="B270" s="68" t="s">
        <v>234</v>
      </c>
      <c r="C270" s="69"/>
    </row>
    <row r="271" spans="1:3" x14ac:dyDescent="0.15">
      <c r="A271" s="56">
        <v>41651</v>
      </c>
      <c r="B271" s="68" t="s">
        <v>235</v>
      </c>
      <c r="C271" s="69"/>
    </row>
    <row r="272" spans="1:3" x14ac:dyDescent="0.15">
      <c r="A272" s="56">
        <v>41651</v>
      </c>
      <c r="B272" s="68" t="s">
        <v>236</v>
      </c>
      <c r="C272" s="69"/>
    </row>
    <row r="273" spans="1:3" x14ac:dyDescent="0.15">
      <c r="A273" s="56">
        <v>41651</v>
      </c>
      <c r="B273" s="68" t="s">
        <v>237</v>
      </c>
      <c r="C273" s="69"/>
    </row>
    <row r="274" spans="1:3" x14ac:dyDescent="0.15">
      <c r="A274" s="56">
        <v>41651</v>
      </c>
      <c r="B274" s="68" t="s">
        <v>238</v>
      </c>
      <c r="C274" s="69"/>
    </row>
    <row r="275" spans="1:3" x14ac:dyDescent="0.15">
      <c r="A275" s="56">
        <v>41651</v>
      </c>
      <c r="B275" s="68" t="s">
        <v>239</v>
      </c>
      <c r="C275" s="69"/>
    </row>
    <row r="276" spans="1:3" x14ac:dyDescent="0.15">
      <c r="A276" s="56">
        <v>41651</v>
      </c>
      <c r="B276" s="68" t="s">
        <v>240</v>
      </c>
      <c r="C276" s="69"/>
    </row>
    <row r="277" spans="1:3" x14ac:dyDescent="0.15">
      <c r="A277" s="56">
        <v>41651</v>
      </c>
      <c r="B277" s="68" t="s">
        <v>241</v>
      </c>
      <c r="C277" s="69"/>
    </row>
    <row r="278" spans="1:3" x14ac:dyDescent="0.15">
      <c r="A278" s="56">
        <v>41651</v>
      </c>
      <c r="B278" s="68" t="s">
        <v>242</v>
      </c>
      <c r="C278" s="69"/>
    </row>
    <row r="279" spans="1:3" x14ac:dyDescent="0.15">
      <c r="A279" s="56">
        <v>41651</v>
      </c>
      <c r="B279" s="68" t="s">
        <v>243</v>
      </c>
      <c r="C279" s="69"/>
    </row>
    <row r="280" spans="1:3" x14ac:dyDescent="0.15">
      <c r="A280" s="56">
        <v>41651</v>
      </c>
      <c r="B280" s="68" t="s">
        <v>244</v>
      </c>
      <c r="C280" s="69"/>
    </row>
    <row r="281" spans="1:3" x14ac:dyDescent="0.15">
      <c r="A281" s="56">
        <v>41651</v>
      </c>
      <c r="B281" s="68" t="s">
        <v>245</v>
      </c>
      <c r="C281" s="69"/>
    </row>
    <row r="282" spans="1:3" x14ac:dyDescent="0.15">
      <c r="A282" s="56">
        <v>41651</v>
      </c>
      <c r="B282" s="68" t="s">
        <v>246</v>
      </c>
      <c r="C282" s="69"/>
    </row>
    <row r="283" spans="1:3" x14ac:dyDescent="0.15">
      <c r="A283" s="56">
        <v>41651</v>
      </c>
      <c r="B283" s="68" t="s">
        <v>247</v>
      </c>
      <c r="C283" s="69"/>
    </row>
    <row r="284" spans="1:3" x14ac:dyDescent="0.15">
      <c r="A284" s="56">
        <v>41651</v>
      </c>
      <c r="B284" s="68" t="s">
        <v>248</v>
      </c>
      <c r="C284" s="69"/>
    </row>
    <row r="285" spans="1:3" x14ac:dyDescent="0.15">
      <c r="A285" s="56">
        <v>41651</v>
      </c>
      <c r="B285" s="68" t="s">
        <v>249</v>
      </c>
      <c r="C285" s="69"/>
    </row>
    <row r="286" spans="1:3" x14ac:dyDescent="0.15">
      <c r="A286" s="56">
        <v>41651</v>
      </c>
      <c r="B286" s="68" t="s">
        <v>250</v>
      </c>
      <c r="C286" s="69"/>
    </row>
    <row r="287" spans="1:3" x14ac:dyDescent="0.15">
      <c r="A287" s="56">
        <v>41651</v>
      </c>
      <c r="B287" s="68" t="s">
        <v>251</v>
      </c>
      <c r="C287" s="69"/>
    </row>
    <row r="288" spans="1:3" x14ac:dyDescent="0.15">
      <c r="A288" s="56">
        <v>41651</v>
      </c>
      <c r="B288" s="68" t="s">
        <v>252</v>
      </c>
      <c r="C288" s="69"/>
    </row>
    <row r="289" spans="1:3" x14ac:dyDescent="0.15">
      <c r="A289" s="56">
        <v>41651</v>
      </c>
      <c r="B289" s="68" t="s">
        <v>253</v>
      </c>
      <c r="C289" s="69"/>
    </row>
    <row r="290" spans="1:3" x14ac:dyDescent="0.15">
      <c r="A290" s="56">
        <v>41651</v>
      </c>
      <c r="B290" s="68" t="s">
        <v>254</v>
      </c>
      <c r="C290" s="69"/>
    </row>
    <row r="291" spans="1:3" x14ac:dyDescent="0.15">
      <c r="A291" s="56">
        <v>41651</v>
      </c>
      <c r="B291" s="68" t="s">
        <v>255</v>
      </c>
      <c r="C291" s="69"/>
    </row>
    <row r="292" spans="1:3" x14ac:dyDescent="0.15">
      <c r="A292" s="56">
        <v>41651</v>
      </c>
      <c r="B292" s="68" t="s">
        <v>256</v>
      </c>
      <c r="C292" s="69"/>
    </row>
    <row r="293" spans="1:3" x14ac:dyDescent="0.15">
      <c r="A293" s="56">
        <v>41651</v>
      </c>
      <c r="B293" s="68" t="s">
        <v>257</v>
      </c>
      <c r="C293" s="69"/>
    </row>
    <row r="294" spans="1:3" x14ac:dyDescent="0.15">
      <c r="A294" s="56">
        <v>41652</v>
      </c>
      <c r="B294" s="68" t="s">
        <v>234</v>
      </c>
      <c r="C294" s="69"/>
    </row>
    <row r="295" spans="1:3" x14ac:dyDescent="0.15">
      <c r="A295" s="56">
        <v>41652</v>
      </c>
      <c r="B295" s="68" t="s">
        <v>235</v>
      </c>
      <c r="C295" s="69"/>
    </row>
    <row r="296" spans="1:3" x14ac:dyDescent="0.15">
      <c r="A296" s="56">
        <v>41652</v>
      </c>
      <c r="B296" s="68" t="s">
        <v>236</v>
      </c>
      <c r="C296" s="69"/>
    </row>
    <row r="297" spans="1:3" x14ac:dyDescent="0.15">
      <c r="A297" s="56">
        <v>41652</v>
      </c>
      <c r="B297" s="68" t="s">
        <v>237</v>
      </c>
      <c r="C297" s="69"/>
    </row>
    <row r="298" spans="1:3" x14ac:dyDescent="0.15">
      <c r="A298" s="56">
        <v>41652</v>
      </c>
      <c r="B298" s="68" t="s">
        <v>238</v>
      </c>
      <c r="C298" s="69"/>
    </row>
    <row r="299" spans="1:3" x14ac:dyDescent="0.15">
      <c r="A299" s="56">
        <v>41652</v>
      </c>
      <c r="B299" s="68" t="s">
        <v>239</v>
      </c>
      <c r="C299" s="69"/>
    </row>
    <row r="300" spans="1:3" x14ac:dyDescent="0.15">
      <c r="A300" s="56">
        <v>41652</v>
      </c>
      <c r="B300" s="68" t="s">
        <v>240</v>
      </c>
      <c r="C300" s="69"/>
    </row>
    <row r="301" spans="1:3" x14ac:dyDescent="0.15">
      <c r="A301" s="56">
        <v>41652</v>
      </c>
      <c r="B301" s="68" t="s">
        <v>241</v>
      </c>
      <c r="C301" s="69"/>
    </row>
    <row r="302" spans="1:3" x14ac:dyDescent="0.15">
      <c r="A302" s="56">
        <v>41652</v>
      </c>
      <c r="B302" s="68" t="s">
        <v>242</v>
      </c>
      <c r="C302" s="69"/>
    </row>
    <row r="303" spans="1:3" x14ac:dyDescent="0.15">
      <c r="A303" s="56">
        <v>41652</v>
      </c>
      <c r="B303" s="68" t="s">
        <v>243</v>
      </c>
      <c r="C303" s="69"/>
    </row>
    <row r="304" spans="1:3" x14ac:dyDescent="0.15">
      <c r="A304" s="56">
        <v>41652</v>
      </c>
      <c r="B304" s="68" t="s">
        <v>244</v>
      </c>
      <c r="C304" s="69"/>
    </row>
    <row r="305" spans="1:3" x14ac:dyDescent="0.15">
      <c r="A305" s="56">
        <v>41652</v>
      </c>
      <c r="B305" s="68" t="s">
        <v>245</v>
      </c>
      <c r="C305" s="69"/>
    </row>
    <row r="306" spans="1:3" x14ac:dyDescent="0.15">
      <c r="A306" s="56">
        <v>41652</v>
      </c>
      <c r="B306" s="68" t="s">
        <v>246</v>
      </c>
      <c r="C306" s="69"/>
    </row>
    <row r="307" spans="1:3" x14ac:dyDescent="0.15">
      <c r="A307" s="56">
        <v>41652</v>
      </c>
      <c r="B307" s="68" t="s">
        <v>247</v>
      </c>
      <c r="C307" s="69"/>
    </row>
    <row r="308" spans="1:3" x14ac:dyDescent="0.15">
      <c r="A308" s="56">
        <v>41652</v>
      </c>
      <c r="B308" s="68" t="s">
        <v>248</v>
      </c>
      <c r="C308" s="69"/>
    </row>
    <row r="309" spans="1:3" x14ac:dyDescent="0.15">
      <c r="A309" s="56">
        <v>41652</v>
      </c>
      <c r="B309" s="68" t="s">
        <v>249</v>
      </c>
      <c r="C309" s="69"/>
    </row>
    <row r="310" spans="1:3" x14ac:dyDescent="0.15">
      <c r="A310" s="56">
        <v>41652</v>
      </c>
      <c r="B310" s="68" t="s">
        <v>250</v>
      </c>
      <c r="C310" s="69"/>
    </row>
    <row r="311" spans="1:3" x14ac:dyDescent="0.15">
      <c r="A311" s="56">
        <v>41652</v>
      </c>
      <c r="B311" s="68" t="s">
        <v>251</v>
      </c>
      <c r="C311" s="69"/>
    </row>
    <row r="312" spans="1:3" x14ac:dyDescent="0.15">
      <c r="A312" s="56">
        <v>41652</v>
      </c>
      <c r="B312" s="68" t="s">
        <v>252</v>
      </c>
      <c r="C312" s="69"/>
    </row>
    <row r="313" spans="1:3" x14ac:dyDescent="0.15">
      <c r="A313" s="56">
        <v>41652</v>
      </c>
      <c r="B313" s="68" t="s">
        <v>253</v>
      </c>
      <c r="C313" s="69"/>
    </row>
    <row r="314" spans="1:3" x14ac:dyDescent="0.15">
      <c r="A314" s="56">
        <v>41652</v>
      </c>
      <c r="B314" s="68" t="s">
        <v>254</v>
      </c>
      <c r="C314" s="69"/>
    </row>
    <row r="315" spans="1:3" x14ac:dyDescent="0.15">
      <c r="A315" s="56">
        <v>41652</v>
      </c>
      <c r="B315" s="68" t="s">
        <v>255</v>
      </c>
      <c r="C315" s="69"/>
    </row>
    <row r="316" spans="1:3" x14ac:dyDescent="0.15">
      <c r="A316" s="56">
        <v>41652</v>
      </c>
      <c r="B316" s="68" t="s">
        <v>256</v>
      </c>
      <c r="C316" s="69"/>
    </row>
    <row r="317" spans="1:3" x14ac:dyDescent="0.15">
      <c r="A317" s="56">
        <v>41652</v>
      </c>
      <c r="B317" s="68" t="s">
        <v>257</v>
      </c>
      <c r="C317" s="69"/>
    </row>
    <row r="318" spans="1:3" x14ac:dyDescent="0.15">
      <c r="A318" s="56">
        <v>41653</v>
      </c>
      <c r="B318" s="68" t="s">
        <v>234</v>
      </c>
      <c r="C318" s="69"/>
    </row>
    <row r="319" spans="1:3" x14ac:dyDescent="0.15">
      <c r="A319" s="56">
        <v>41653</v>
      </c>
      <c r="B319" s="68" t="s">
        <v>235</v>
      </c>
      <c r="C319" s="69"/>
    </row>
    <row r="320" spans="1:3" x14ac:dyDescent="0.15">
      <c r="A320" s="56">
        <v>41653</v>
      </c>
      <c r="B320" s="68" t="s">
        <v>236</v>
      </c>
      <c r="C320" s="69"/>
    </row>
    <row r="321" spans="1:3" x14ac:dyDescent="0.15">
      <c r="A321" s="56">
        <v>41653</v>
      </c>
      <c r="B321" s="68" t="s">
        <v>237</v>
      </c>
      <c r="C321" s="69"/>
    </row>
    <row r="322" spans="1:3" x14ac:dyDescent="0.15">
      <c r="A322" s="56">
        <v>41653</v>
      </c>
      <c r="B322" s="68" t="s">
        <v>238</v>
      </c>
      <c r="C322" s="69"/>
    </row>
    <row r="323" spans="1:3" x14ac:dyDescent="0.15">
      <c r="A323" s="56">
        <v>41653</v>
      </c>
      <c r="B323" s="68" t="s">
        <v>239</v>
      </c>
      <c r="C323" s="69"/>
    </row>
    <row r="324" spans="1:3" x14ac:dyDescent="0.15">
      <c r="A324" s="56">
        <v>41653</v>
      </c>
      <c r="B324" s="68" t="s">
        <v>240</v>
      </c>
      <c r="C324" s="69"/>
    </row>
    <row r="325" spans="1:3" x14ac:dyDescent="0.15">
      <c r="A325" s="56">
        <v>41653</v>
      </c>
      <c r="B325" s="68" t="s">
        <v>241</v>
      </c>
      <c r="C325" s="69"/>
    </row>
    <row r="326" spans="1:3" x14ac:dyDescent="0.15">
      <c r="A326" s="56">
        <v>41653</v>
      </c>
      <c r="B326" s="68" t="s">
        <v>242</v>
      </c>
      <c r="C326" s="69"/>
    </row>
    <row r="327" spans="1:3" x14ac:dyDescent="0.15">
      <c r="A327" s="56">
        <v>41653</v>
      </c>
      <c r="B327" s="68" t="s">
        <v>243</v>
      </c>
      <c r="C327" s="69"/>
    </row>
    <row r="328" spans="1:3" x14ac:dyDescent="0.15">
      <c r="A328" s="56">
        <v>41653</v>
      </c>
      <c r="B328" s="68" t="s">
        <v>244</v>
      </c>
      <c r="C328" s="69"/>
    </row>
    <row r="329" spans="1:3" x14ac:dyDescent="0.15">
      <c r="A329" s="56">
        <v>41653</v>
      </c>
      <c r="B329" s="68" t="s">
        <v>245</v>
      </c>
      <c r="C329" s="69"/>
    </row>
    <row r="330" spans="1:3" x14ac:dyDescent="0.15">
      <c r="A330" s="56">
        <v>41653</v>
      </c>
      <c r="B330" s="68" t="s">
        <v>246</v>
      </c>
      <c r="C330" s="69"/>
    </row>
    <row r="331" spans="1:3" x14ac:dyDescent="0.15">
      <c r="A331" s="56">
        <v>41653</v>
      </c>
      <c r="B331" s="68" t="s">
        <v>247</v>
      </c>
      <c r="C331" s="69"/>
    </row>
    <row r="332" spans="1:3" x14ac:dyDescent="0.15">
      <c r="A332" s="56">
        <v>41653</v>
      </c>
      <c r="B332" s="68" t="s">
        <v>248</v>
      </c>
      <c r="C332" s="69"/>
    </row>
    <row r="333" spans="1:3" x14ac:dyDescent="0.15">
      <c r="A333" s="56">
        <v>41653</v>
      </c>
      <c r="B333" s="68" t="s">
        <v>249</v>
      </c>
      <c r="C333" s="69"/>
    </row>
    <row r="334" spans="1:3" x14ac:dyDescent="0.15">
      <c r="A334" s="56">
        <v>41653</v>
      </c>
      <c r="B334" s="68" t="s">
        <v>250</v>
      </c>
      <c r="C334" s="69"/>
    </row>
    <row r="335" spans="1:3" x14ac:dyDescent="0.15">
      <c r="A335" s="56">
        <v>41653</v>
      </c>
      <c r="B335" s="68" t="s">
        <v>251</v>
      </c>
      <c r="C335" s="69"/>
    </row>
    <row r="336" spans="1:3" x14ac:dyDescent="0.15">
      <c r="A336" s="56">
        <v>41653</v>
      </c>
      <c r="B336" s="68" t="s">
        <v>252</v>
      </c>
      <c r="C336" s="69"/>
    </row>
    <row r="337" spans="1:3" x14ac:dyDescent="0.15">
      <c r="A337" s="56">
        <v>41653</v>
      </c>
      <c r="B337" s="68" t="s">
        <v>253</v>
      </c>
      <c r="C337" s="69"/>
    </row>
    <row r="338" spans="1:3" x14ac:dyDescent="0.15">
      <c r="A338" s="56">
        <v>41653</v>
      </c>
      <c r="B338" s="68" t="s">
        <v>254</v>
      </c>
      <c r="C338" s="69"/>
    </row>
    <row r="339" spans="1:3" x14ac:dyDescent="0.15">
      <c r="A339" s="56">
        <v>41653</v>
      </c>
      <c r="B339" s="68" t="s">
        <v>255</v>
      </c>
      <c r="C339" s="69"/>
    </row>
    <row r="340" spans="1:3" x14ac:dyDescent="0.15">
      <c r="A340" s="56">
        <v>41653</v>
      </c>
      <c r="B340" s="68" t="s">
        <v>256</v>
      </c>
      <c r="C340" s="69"/>
    </row>
    <row r="341" spans="1:3" x14ac:dyDescent="0.15">
      <c r="A341" s="56">
        <v>41653</v>
      </c>
      <c r="B341" s="68" t="s">
        <v>257</v>
      </c>
      <c r="C341" s="69"/>
    </row>
    <row r="342" spans="1:3" x14ac:dyDescent="0.15">
      <c r="A342" s="56">
        <v>41654</v>
      </c>
      <c r="B342" s="68" t="s">
        <v>234</v>
      </c>
      <c r="C342" s="69"/>
    </row>
    <row r="343" spans="1:3" x14ac:dyDescent="0.15">
      <c r="A343" s="56">
        <v>41654</v>
      </c>
      <c r="B343" s="68" t="s">
        <v>235</v>
      </c>
      <c r="C343" s="69"/>
    </row>
    <row r="344" spans="1:3" x14ac:dyDescent="0.15">
      <c r="A344" s="56">
        <v>41654</v>
      </c>
      <c r="B344" s="68" t="s">
        <v>236</v>
      </c>
      <c r="C344" s="69"/>
    </row>
    <row r="345" spans="1:3" x14ac:dyDescent="0.15">
      <c r="A345" s="56">
        <v>41654</v>
      </c>
      <c r="B345" s="68" t="s">
        <v>237</v>
      </c>
      <c r="C345" s="69"/>
    </row>
    <row r="346" spans="1:3" x14ac:dyDescent="0.15">
      <c r="A346" s="56">
        <v>41654</v>
      </c>
      <c r="B346" s="68" t="s">
        <v>238</v>
      </c>
      <c r="C346" s="69"/>
    </row>
    <row r="347" spans="1:3" x14ac:dyDescent="0.15">
      <c r="A347" s="56">
        <v>41654</v>
      </c>
      <c r="B347" s="68" t="s">
        <v>239</v>
      </c>
      <c r="C347" s="69"/>
    </row>
    <row r="348" spans="1:3" x14ac:dyDescent="0.15">
      <c r="A348" s="56">
        <v>41654</v>
      </c>
      <c r="B348" s="68" t="s">
        <v>240</v>
      </c>
      <c r="C348" s="69"/>
    </row>
    <row r="349" spans="1:3" x14ac:dyDescent="0.15">
      <c r="A349" s="56">
        <v>41654</v>
      </c>
      <c r="B349" s="68" t="s">
        <v>241</v>
      </c>
      <c r="C349" s="69"/>
    </row>
    <row r="350" spans="1:3" x14ac:dyDescent="0.15">
      <c r="A350" s="56">
        <v>41654</v>
      </c>
      <c r="B350" s="68" t="s">
        <v>242</v>
      </c>
      <c r="C350" s="69"/>
    </row>
    <row r="351" spans="1:3" x14ac:dyDescent="0.15">
      <c r="A351" s="56">
        <v>41654</v>
      </c>
      <c r="B351" s="68" t="s">
        <v>243</v>
      </c>
      <c r="C351" s="69"/>
    </row>
    <row r="352" spans="1:3" x14ac:dyDescent="0.15">
      <c r="A352" s="56">
        <v>41654</v>
      </c>
      <c r="B352" s="68" t="s">
        <v>244</v>
      </c>
      <c r="C352" s="69"/>
    </row>
    <row r="353" spans="1:3" x14ac:dyDescent="0.15">
      <c r="A353" s="56">
        <v>41654</v>
      </c>
      <c r="B353" s="68" t="s">
        <v>245</v>
      </c>
      <c r="C353" s="69"/>
    </row>
    <row r="354" spans="1:3" x14ac:dyDescent="0.15">
      <c r="A354" s="56">
        <v>41654</v>
      </c>
      <c r="B354" s="68" t="s">
        <v>246</v>
      </c>
      <c r="C354" s="69"/>
    </row>
    <row r="355" spans="1:3" x14ac:dyDescent="0.15">
      <c r="A355" s="56">
        <v>41654</v>
      </c>
      <c r="B355" s="68" t="s">
        <v>247</v>
      </c>
      <c r="C355" s="69"/>
    </row>
    <row r="356" spans="1:3" x14ac:dyDescent="0.15">
      <c r="A356" s="56">
        <v>41654</v>
      </c>
      <c r="B356" s="68" t="s">
        <v>248</v>
      </c>
      <c r="C356" s="69"/>
    </row>
    <row r="357" spans="1:3" x14ac:dyDescent="0.15">
      <c r="A357" s="56">
        <v>41654</v>
      </c>
      <c r="B357" s="68" t="s">
        <v>249</v>
      </c>
      <c r="C357" s="69"/>
    </row>
    <row r="358" spans="1:3" x14ac:dyDescent="0.15">
      <c r="A358" s="56">
        <v>41654</v>
      </c>
      <c r="B358" s="68" t="s">
        <v>250</v>
      </c>
      <c r="C358" s="69"/>
    </row>
    <row r="359" spans="1:3" x14ac:dyDescent="0.15">
      <c r="A359" s="56">
        <v>41654</v>
      </c>
      <c r="B359" s="68" t="s">
        <v>251</v>
      </c>
      <c r="C359" s="69"/>
    </row>
    <row r="360" spans="1:3" x14ac:dyDescent="0.15">
      <c r="A360" s="56">
        <v>41654</v>
      </c>
      <c r="B360" s="68" t="s">
        <v>252</v>
      </c>
      <c r="C360" s="69"/>
    </row>
    <row r="361" spans="1:3" x14ac:dyDescent="0.15">
      <c r="A361" s="56">
        <v>41654</v>
      </c>
      <c r="B361" s="68" t="s">
        <v>253</v>
      </c>
      <c r="C361" s="69"/>
    </row>
    <row r="362" spans="1:3" x14ac:dyDescent="0.15">
      <c r="A362" s="56">
        <v>41654</v>
      </c>
      <c r="B362" s="68" t="s">
        <v>254</v>
      </c>
      <c r="C362" s="69"/>
    </row>
    <row r="363" spans="1:3" x14ac:dyDescent="0.15">
      <c r="A363" s="56">
        <v>41654</v>
      </c>
      <c r="B363" s="68" t="s">
        <v>255</v>
      </c>
      <c r="C363" s="69"/>
    </row>
    <row r="364" spans="1:3" x14ac:dyDescent="0.15">
      <c r="A364" s="56">
        <v>41654</v>
      </c>
      <c r="B364" s="68" t="s">
        <v>256</v>
      </c>
      <c r="C364" s="69"/>
    </row>
    <row r="365" spans="1:3" x14ac:dyDescent="0.15">
      <c r="A365" s="56">
        <v>41654</v>
      </c>
      <c r="B365" s="68" t="s">
        <v>257</v>
      </c>
      <c r="C365" s="69"/>
    </row>
    <row r="366" spans="1:3" x14ac:dyDescent="0.15">
      <c r="A366" s="56">
        <v>41655</v>
      </c>
      <c r="B366" s="68" t="s">
        <v>234</v>
      </c>
      <c r="C366" s="69"/>
    </row>
    <row r="367" spans="1:3" x14ac:dyDescent="0.15">
      <c r="A367" s="56">
        <v>41655</v>
      </c>
      <c r="B367" s="68" t="s">
        <v>235</v>
      </c>
      <c r="C367" s="69"/>
    </row>
    <row r="368" spans="1:3" x14ac:dyDescent="0.15">
      <c r="A368" s="56">
        <v>41655</v>
      </c>
      <c r="B368" s="68" t="s">
        <v>236</v>
      </c>
      <c r="C368" s="69"/>
    </row>
    <row r="369" spans="1:3" x14ac:dyDescent="0.15">
      <c r="A369" s="56">
        <v>41655</v>
      </c>
      <c r="B369" s="68" t="s">
        <v>237</v>
      </c>
      <c r="C369" s="69"/>
    </row>
    <row r="370" spans="1:3" x14ac:dyDescent="0.15">
      <c r="A370" s="56">
        <v>41655</v>
      </c>
      <c r="B370" s="68" t="s">
        <v>238</v>
      </c>
      <c r="C370" s="69"/>
    </row>
    <row r="371" spans="1:3" x14ac:dyDescent="0.15">
      <c r="A371" s="56">
        <v>41655</v>
      </c>
      <c r="B371" s="68" t="s">
        <v>239</v>
      </c>
      <c r="C371" s="69"/>
    </row>
    <row r="372" spans="1:3" x14ac:dyDescent="0.15">
      <c r="A372" s="56">
        <v>41655</v>
      </c>
      <c r="B372" s="68" t="s">
        <v>240</v>
      </c>
      <c r="C372" s="69"/>
    </row>
    <row r="373" spans="1:3" x14ac:dyDescent="0.15">
      <c r="A373" s="56">
        <v>41655</v>
      </c>
      <c r="B373" s="68" t="s">
        <v>241</v>
      </c>
      <c r="C373" s="69"/>
    </row>
    <row r="374" spans="1:3" x14ac:dyDescent="0.15">
      <c r="A374" s="56">
        <v>41655</v>
      </c>
      <c r="B374" s="68" t="s">
        <v>242</v>
      </c>
      <c r="C374" s="69"/>
    </row>
    <row r="375" spans="1:3" x14ac:dyDescent="0.15">
      <c r="A375" s="56">
        <v>41655</v>
      </c>
      <c r="B375" s="68" t="s">
        <v>243</v>
      </c>
      <c r="C375" s="69"/>
    </row>
    <row r="376" spans="1:3" x14ac:dyDescent="0.15">
      <c r="A376" s="56">
        <v>41655</v>
      </c>
      <c r="B376" s="68" t="s">
        <v>244</v>
      </c>
      <c r="C376" s="69"/>
    </row>
    <row r="377" spans="1:3" x14ac:dyDescent="0.15">
      <c r="A377" s="56">
        <v>41655</v>
      </c>
      <c r="B377" s="68" t="s">
        <v>245</v>
      </c>
      <c r="C377" s="69"/>
    </row>
    <row r="378" spans="1:3" x14ac:dyDescent="0.15">
      <c r="A378" s="56">
        <v>41655</v>
      </c>
      <c r="B378" s="68" t="s">
        <v>246</v>
      </c>
      <c r="C378" s="69"/>
    </row>
    <row r="379" spans="1:3" x14ac:dyDescent="0.15">
      <c r="A379" s="56">
        <v>41655</v>
      </c>
      <c r="B379" s="68" t="s">
        <v>247</v>
      </c>
      <c r="C379" s="69"/>
    </row>
    <row r="380" spans="1:3" x14ac:dyDescent="0.15">
      <c r="A380" s="56">
        <v>41655</v>
      </c>
      <c r="B380" s="68" t="s">
        <v>248</v>
      </c>
      <c r="C380" s="69"/>
    </row>
    <row r="381" spans="1:3" x14ac:dyDescent="0.15">
      <c r="A381" s="56">
        <v>41655</v>
      </c>
      <c r="B381" s="68" t="s">
        <v>249</v>
      </c>
      <c r="C381" s="69"/>
    </row>
    <row r="382" spans="1:3" x14ac:dyDescent="0.15">
      <c r="A382" s="56">
        <v>41655</v>
      </c>
      <c r="B382" s="68" t="s">
        <v>250</v>
      </c>
      <c r="C382" s="69"/>
    </row>
    <row r="383" spans="1:3" x14ac:dyDescent="0.15">
      <c r="A383" s="56">
        <v>41655</v>
      </c>
      <c r="B383" s="68" t="s">
        <v>251</v>
      </c>
      <c r="C383" s="69"/>
    </row>
    <row r="384" spans="1:3" x14ac:dyDescent="0.15">
      <c r="A384" s="56">
        <v>41655</v>
      </c>
      <c r="B384" s="68" t="s">
        <v>252</v>
      </c>
      <c r="C384" s="69"/>
    </row>
    <row r="385" spans="1:3" x14ac:dyDescent="0.15">
      <c r="A385" s="56">
        <v>41655</v>
      </c>
      <c r="B385" s="68" t="s">
        <v>253</v>
      </c>
      <c r="C385" s="69"/>
    </row>
    <row r="386" spans="1:3" x14ac:dyDescent="0.15">
      <c r="A386" s="56">
        <v>41655</v>
      </c>
      <c r="B386" s="68" t="s">
        <v>254</v>
      </c>
      <c r="C386" s="69"/>
    </row>
    <row r="387" spans="1:3" x14ac:dyDescent="0.15">
      <c r="A387" s="56">
        <v>41655</v>
      </c>
      <c r="B387" s="68" t="s">
        <v>255</v>
      </c>
      <c r="C387" s="69"/>
    </row>
    <row r="388" spans="1:3" x14ac:dyDescent="0.15">
      <c r="A388" s="56">
        <v>41655</v>
      </c>
      <c r="B388" s="68" t="s">
        <v>256</v>
      </c>
      <c r="C388" s="69"/>
    </row>
    <row r="389" spans="1:3" x14ac:dyDescent="0.15">
      <c r="A389" s="56">
        <v>41655</v>
      </c>
      <c r="B389" s="68" t="s">
        <v>257</v>
      </c>
      <c r="C389" s="69"/>
    </row>
    <row r="390" spans="1:3" x14ac:dyDescent="0.15">
      <c r="A390" s="56">
        <v>41656</v>
      </c>
      <c r="B390" s="68" t="s">
        <v>234</v>
      </c>
      <c r="C390" s="69"/>
    </row>
    <row r="391" spans="1:3" x14ac:dyDescent="0.15">
      <c r="A391" s="56">
        <v>41656</v>
      </c>
      <c r="B391" s="68" t="s">
        <v>235</v>
      </c>
      <c r="C391" s="69"/>
    </row>
    <row r="392" spans="1:3" x14ac:dyDescent="0.15">
      <c r="A392" s="56">
        <v>41656</v>
      </c>
      <c r="B392" s="68" t="s">
        <v>236</v>
      </c>
      <c r="C392" s="69"/>
    </row>
    <row r="393" spans="1:3" x14ac:dyDescent="0.15">
      <c r="A393" s="56">
        <v>41656</v>
      </c>
      <c r="B393" s="68" t="s">
        <v>237</v>
      </c>
      <c r="C393" s="69"/>
    </row>
    <row r="394" spans="1:3" x14ac:dyDescent="0.15">
      <c r="A394" s="56">
        <v>41656</v>
      </c>
      <c r="B394" s="68" t="s">
        <v>238</v>
      </c>
      <c r="C394" s="69"/>
    </row>
    <row r="395" spans="1:3" x14ac:dyDescent="0.15">
      <c r="A395" s="56">
        <v>41656</v>
      </c>
      <c r="B395" s="68" t="s">
        <v>239</v>
      </c>
      <c r="C395" s="69"/>
    </row>
    <row r="396" spans="1:3" x14ac:dyDescent="0.15">
      <c r="A396" s="56">
        <v>41656</v>
      </c>
      <c r="B396" s="68" t="s">
        <v>240</v>
      </c>
      <c r="C396" s="69"/>
    </row>
    <row r="397" spans="1:3" x14ac:dyDescent="0.15">
      <c r="A397" s="56">
        <v>41656</v>
      </c>
      <c r="B397" s="68" t="s">
        <v>241</v>
      </c>
      <c r="C397" s="69"/>
    </row>
    <row r="398" spans="1:3" x14ac:dyDescent="0.15">
      <c r="A398" s="56">
        <v>41656</v>
      </c>
      <c r="B398" s="68" t="s">
        <v>242</v>
      </c>
      <c r="C398" s="69"/>
    </row>
    <row r="399" spans="1:3" x14ac:dyDescent="0.15">
      <c r="A399" s="56">
        <v>41656</v>
      </c>
      <c r="B399" s="68" t="s">
        <v>243</v>
      </c>
      <c r="C399" s="69"/>
    </row>
    <row r="400" spans="1:3" x14ac:dyDescent="0.15">
      <c r="A400" s="56">
        <v>41656</v>
      </c>
      <c r="B400" s="68" t="s">
        <v>244</v>
      </c>
      <c r="C400" s="69"/>
    </row>
    <row r="401" spans="1:3" x14ac:dyDescent="0.15">
      <c r="A401" s="56">
        <v>41656</v>
      </c>
      <c r="B401" s="68" t="s">
        <v>245</v>
      </c>
      <c r="C401" s="69"/>
    </row>
    <row r="402" spans="1:3" x14ac:dyDescent="0.15">
      <c r="A402" s="56">
        <v>41656</v>
      </c>
      <c r="B402" s="68" t="s">
        <v>246</v>
      </c>
      <c r="C402" s="69"/>
    </row>
    <row r="403" spans="1:3" x14ac:dyDescent="0.15">
      <c r="A403" s="56">
        <v>41656</v>
      </c>
      <c r="B403" s="68" t="s">
        <v>247</v>
      </c>
      <c r="C403" s="69"/>
    </row>
    <row r="404" spans="1:3" x14ac:dyDescent="0.15">
      <c r="A404" s="56">
        <v>41656</v>
      </c>
      <c r="B404" s="68" t="s">
        <v>248</v>
      </c>
      <c r="C404" s="69"/>
    </row>
    <row r="405" spans="1:3" x14ac:dyDescent="0.15">
      <c r="A405" s="56">
        <v>41656</v>
      </c>
      <c r="B405" s="68" t="s">
        <v>249</v>
      </c>
      <c r="C405" s="69"/>
    </row>
    <row r="406" spans="1:3" x14ac:dyDescent="0.15">
      <c r="A406" s="56">
        <v>41656</v>
      </c>
      <c r="B406" s="68" t="s">
        <v>250</v>
      </c>
      <c r="C406" s="69"/>
    </row>
    <row r="407" spans="1:3" x14ac:dyDescent="0.15">
      <c r="A407" s="56">
        <v>41656</v>
      </c>
      <c r="B407" s="68" t="s">
        <v>251</v>
      </c>
      <c r="C407" s="69"/>
    </row>
    <row r="408" spans="1:3" x14ac:dyDescent="0.15">
      <c r="A408" s="56">
        <v>41656</v>
      </c>
      <c r="B408" s="68" t="s">
        <v>252</v>
      </c>
      <c r="C408" s="69"/>
    </row>
    <row r="409" spans="1:3" x14ac:dyDescent="0.15">
      <c r="A409" s="56">
        <v>41656</v>
      </c>
      <c r="B409" s="68" t="s">
        <v>253</v>
      </c>
      <c r="C409" s="69"/>
    </row>
    <row r="410" spans="1:3" x14ac:dyDescent="0.15">
      <c r="A410" s="56">
        <v>41656</v>
      </c>
      <c r="B410" s="68" t="s">
        <v>254</v>
      </c>
      <c r="C410" s="69"/>
    </row>
    <row r="411" spans="1:3" x14ac:dyDescent="0.15">
      <c r="A411" s="56">
        <v>41656</v>
      </c>
      <c r="B411" s="68" t="s">
        <v>255</v>
      </c>
      <c r="C411" s="69"/>
    </row>
    <row r="412" spans="1:3" x14ac:dyDescent="0.15">
      <c r="A412" s="56">
        <v>41656</v>
      </c>
      <c r="B412" s="68" t="s">
        <v>256</v>
      </c>
      <c r="C412" s="69"/>
    </row>
    <row r="413" spans="1:3" x14ac:dyDescent="0.15">
      <c r="A413" s="56">
        <v>41656</v>
      </c>
      <c r="B413" s="68" t="s">
        <v>257</v>
      </c>
      <c r="C413" s="69"/>
    </row>
    <row r="414" spans="1:3" x14ac:dyDescent="0.15">
      <c r="A414" s="56">
        <v>41657</v>
      </c>
      <c r="B414" s="68" t="s">
        <v>234</v>
      </c>
      <c r="C414" s="69"/>
    </row>
    <row r="415" spans="1:3" x14ac:dyDescent="0.15">
      <c r="A415" s="56">
        <v>41657</v>
      </c>
      <c r="B415" s="68" t="s">
        <v>235</v>
      </c>
      <c r="C415" s="69"/>
    </row>
    <row r="416" spans="1:3" x14ac:dyDescent="0.15">
      <c r="A416" s="56">
        <v>41657</v>
      </c>
      <c r="B416" s="68" t="s">
        <v>236</v>
      </c>
      <c r="C416" s="69"/>
    </row>
    <row r="417" spans="1:3" x14ac:dyDescent="0.15">
      <c r="A417" s="56">
        <v>41657</v>
      </c>
      <c r="B417" s="68" t="s">
        <v>237</v>
      </c>
      <c r="C417" s="69"/>
    </row>
    <row r="418" spans="1:3" x14ac:dyDescent="0.15">
      <c r="A418" s="56">
        <v>41657</v>
      </c>
      <c r="B418" s="68" t="s">
        <v>238</v>
      </c>
      <c r="C418" s="69"/>
    </row>
    <row r="419" spans="1:3" x14ac:dyDescent="0.15">
      <c r="A419" s="56">
        <v>41657</v>
      </c>
      <c r="B419" s="68" t="s">
        <v>239</v>
      </c>
      <c r="C419" s="69"/>
    </row>
    <row r="420" spans="1:3" x14ac:dyDescent="0.15">
      <c r="A420" s="56">
        <v>41657</v>
      </c>
      <c r="B420" s="68" t="s">
        <v>240</v>
      </c>
      <c r="C420" s="69"/>
    </row>
    <row r="421" spans="1:3" x14ac:dyDescent="0.15">
      <c r="A421" s="56">
        <v>41657</v>
      </c>
      <c r="B421" s="68" t="s">
        <v>241</v>
      </c>
      <c r="C421" s="69"/>
    </row>
    <row r="422" spans="1:3" x14ac:dyDescent="0.15">
      <c r="A422" s="56">
        <v>41657</v>
      </c>
      <c r="B422" s="68" t="s">
        <v>242</v>
      </c>
      <c r="C422" s="69"/>
    </row>
    <row r="423" spans="1:3" x14ac:dyDescent="0.15">
      <c r="A423" s="56">
        <v>41657</v>
      </c>
      <c r="B423" s="68" t="s">
        <v>243</v>
      </c>
      <c r="C423" s="69"/>
    </row>
    <row r="424" spans="1:3" x14ac:dyDescent="0.15">
      <c r="A424" s="56">
        <v>41657</v>
      </c>
      <c r="B424" s="68" t="s">
        <v>244</v>
      </c>
      <c r="C424" s="69"/>
    </row>
    <row r="425" spans="1:3" x14ac:dyDescent="0.15">
      <c r="A425" s="56">
        <v>41657</v>
      </c>
      <c r="B425" s="68" t="s">
        <v>245</v>
      </c>
      <c r="C425" s="69"/>
    </row>
    <row r="426" spans="1:3" x14ac:dyDescent="0.15">
      <c r="A426" s="56">
        <v>41657</v>
      </c>
      <c r="B426" s="68" t="s">
        <v>246</v>
      </c>
      <c r="C426" s="69"/>
    </row>
    <row r="427" spans="1:3" x14ac:dyDescent="0.15">
      <c r="A427" s="56">
        <v>41657</v>
      </c>
      <c r="B427" s="68" t="s">
        <v>247</v>
      </c>
      <c r="C427" s="69"/>
    </row>
    <row r="428" spans="1:3" x14ac:dyDescent="0.15">
      <c r="A428" s="56">
        <v>41657</v>
      </c>
      <c r="B428" s="68" t="s">
        <v>248</v>
      </c>
      <c r="C428" s="69"/>
    </row>
    <row r="429" spans="1:3" x14ac:dyDescent="0.15">
      <c r="A429" s="56">
        <v>41657</v>
      </c>
      <c r="B429" s="68" t="s">
        <v>249</v>
      </c>
      <c r="C429" s="69"/>
    </row>
    <row r="430" spans="1:3" x14ac:dyDescent="0.15">
      <c r="A430" s="56">
        <v>41657</v>
      </c>
      <c r="B430" s="68" t="s">
        <v>250</v>
      </c>
      <c r="C430" s="69"/>
    </row>
    <row r="431" spans="1:3" x14ac:dyDescent="0.15">
      <c r="A431" s="56">
        <v>41657</v>
      </c>
      <c r="B431" s="68" t="s">
        <v>251</v>
      </c>
      <c r="C431" s="69"/>
    </row>
    <row r="432" spans="1:3" x14ac:dyDescent="0.15">
      <c r="A432" s="56">
        <v>41657</v>
      </c>
      <c r="B432" s="68" t="s">
        <v>252</v>
      </c>
      <c r="C432" s="69"/>
    </row>
    <row r="433" spans="1:3" x14ac:dyDescent="0.15">
      <c r="A433" s="56">
        <v>41657</v>
      </c>
      <c r="B433" s="68" t="s">
        <v>253</v>
      </c>
      <c r="C433" s="69"/>
    </row>
    <row r="434" spans="1:3" x14ac:dyDescent="0.15">
      <c r="A434" s="56">
        <v>41657</v>
      </c>
      <c r="B434" s="68" t="s">
        <v>254</v>
      </c>
      <c r="C434" s="69"/>
    </row>
    <row r="435" spans="1:3" x14ac:dyDescent="0.15">
      <c r="A435" s="56">
        <v>41657</v>
      </c>
      <c r="B435" s="68" t="s">
        <v>255</v>
      </c>
      <c r="C435" s="69"/>
    </row>
    <row r="436" spans="1:3" x14ac:dyDescent="0.15">
      <c r="A436" s="56">
        <v>41657</v>
      </c>
      <c r="B436" s="68" t="s">
        <v>256</v>
      </c>
      <c r="C436" s="69"/>
    </row>
    <row r="437" spans="1:3" x14ac:dyDescent="0.15">
      <c r="A437" s="56">
        <v>41657</v>
      </c>
      <c r="B437" s="68" t="s">
        <v>257</v>
      </c>
      <c r="C437" s="69"/>
    </row>
    <row r="438" spans="1:3" x14ac:dyDescent="0.15">
      <c r="A438" s="56">
        <v>41658</v>
      </c>
      <c r="B438" s="68" t="s">
        <v>234</v>
      </c>
      <c r="C438" s="69"/>
    </row>
    <row r="439" spans="1:3" x14ac:dyDescent="0.15">
      <c r="A439" s="56">
        <v>41658</v>
      </c>
      <c r="B439" s="68" t="s">
        <v>235</v>
      </c>
      <c r="C439" s="69"/>
    </row>
    <row r="440" spans="1:3" x14ac:dyDescent="0.15">
      <c r="A440" s="56">
        <v>41658</v>
      </c>
      <c r="B440" s="68" t="s">
        <v>236</v>
      </c>
      <c r="C440" s="69"/>
    </row>
    <row r="441" spans="1:3" x14ac:dyDescent="0.15">
      <c r="A441" s="56">
        <v>41658</v>
      </c>
      <c r="B441" s="68" t="s">
        <v>237</v>
      </c>
      <c r="C441" s="69"/>
    </row>
    <row r="442" spans="1:3" x14ac:dyDescent="0.15">
      <c r="A442" s="56">
        <v>41658</v>
      </c>
      <c r="B442" s="68" t="s">
        <v>238</v>
      </c>
      <c r="C442" s="69"/>
    </row>
    <row r="443" spans="1:3" x14ac:dyDescent="0.15">
      <c r="A443" s="56">
        <v>41658</v>
      </c>
      <c r="B443" s="68" t="s">
        <v>239</v>
      </c>
      <c r="C443" s="69"/>
    </row>
    <row r="444" spans="1:3" x14ac:dyDescent="0.15">
      <c r="A444" s="56">
        <v>41658</v>
      </c>
      <c r="B444" s="68" t="s">
        <v>240</v>
      </c>
      <c r="C444" s="69"/>
    </row>
    <row r="445" spans="1:3" x14ac:dyDescent="0.15">
      <c r="A445" s="56">
        <v>41658</v>
      </c>
      <c r="B445" s="68" t="s">
        <v>241</v>
      </c>
      <c r="C445" s="69"/>
    </row>
    <row r="446" spans="1:3" x14ac:dyDescent="0.15">
      <c r="A446" s="56">
        <v>41658</v>
      </c>
      <c r="B446" s="68" t="s">
        <v>242</v>
      </c>
      <c r="C446" s="69"/>
    </row>
    <row r="447" spans="1:3" x14ac:dyDescent="0.15">
      <c r="A447" s="56">
        <v>41658</v>
      </c>
      <c r="B447" s="68" t="s">
        <v>243</v>
      </c>
      <c r="C447" s="69"/>
    </row>
    <row r="448" spans="1:3" x14ac:dyDescent="0.15">
      <c r="A448" s="56">
        <v>41658</v>
      </c>
      <c r="B448" s="68" t="s">
        <v>244</v>
      </c>
      <c r="C448" s="69"/>
    </row>
    <row r="449" spans="1:3" x14ac:dyDescent="0.15">
      <c r="A449" s="56">
        <v>41658</v>
      </c>
      <c r="B449" s="68" t="s">
        <v>245</v>
      </c>
      <c r="C449" s="69"/>
    </row>
    <row r="450" spans="1:3" x14ac:dyDescent="0.15">
      <c r="A450" s="56">
        <v>41658</v>
      </c>
      <c r="B450" s="68" t="s">
        <v>246</v>
      </c>
      <c r="C450" s="69"/>
    </row>
    <row r="451" spans="1:3" x14ac:dyDescent="0.15">
      <c r="A451" s="56">
        <v>41658</v>
      </c>
      <c r="B451" s="68" t="s">
        <v>247</v>
      </c>
      <c r="C451" s="69"/>
    </row>
    <row r="452" spans="1:3" x14ac:dyDescent="0.15">
      <c r="A452" s="56">
        <v>41658</v>
      </c>
      <c r="B452" s="68" t="s">
        <v>248</v>
      </c>
      <c r="C452" s="69"/>
    </row>
    <row r="453" spans="1:3" x14ac:dyDescent="0.15">
      <c r="A453" s="56">
        <v>41658</v>
      </c>
      <c r="B453" s="68" t="s">
        <v>249</v>
      </c>
      <c r="C453" s="69"/>
    </row>
    <row r="454" spans="1:3" x14ac:dyDescent="0.15">
      <c r="A454" s="56">
        <v>41658</v>
      </c>
      <c r="B454" s="68" t="s">
        <v>250</v>
      </c>
      <c r="C454" s="69"/>
    </row>
    <row r="455" spans="1:3" x14ac:dyDescent="0.15">
      <c r="A455" s="56">
        <v>41658</v>
      </c>
      <c r="B455" s="68" t="s">
        <v>251</v>
      </c>
      <c r="C455" s="69"/>
    </row>
    <row r="456" spans="1:3" x14ac:dyDescent="0.15">
      <c r="A456" s="56">
        <v>41658</v>
      </c>
      <c r="B456" s="68" t="s">
        <v>252</v>
      </c>
      <c r="C456" s="69"/>
    </row>
    <row r="457" spans="1:3" x14ac:dyDescent="0.15">
      <c r="A457" s="56">
        <v>41658</v>
      </c>
      <c r="B457" s="68" t="s">
        <v>253</v>
      </c>
      <c r="C457" s="69"/>
    </row>
    <row r="458" spans="1:3" x14ac:dyDescent="0.15">
      <c r="A458" s="56">
        <v>41658</v>
      </c>
      <c r="B458" s="68" t="s">
        <v>254</v>
      </c>
      <c r="C458" s="69"/>
    </row>
    <row r="459" spans="1:3" x14ac:dyDescent="0.15">
      <c r="A459" s="56">
        <v>41658</v>
      </c>
      <c r="B459" s="68" t="s">
        <v>255</v>
      </c>
      <c r="C459" s="69"/>
    </row>
    <row r="460" spans="1:3" x14ac:dyDescent="0.15">
      <c r="A460" s="56">
        <v>41658</v>
      </c>
      <c r="B460" s="68" t="s">
        <v>256</v>
      </c>
      <c r="C460" s="69"/>
    </row>
    <row r="461" spans="1:3" x14ac:dyDescent="0.15">
      <c r="A461" s="56">
        <v>41658</v>
      </c>
      <c r="B461" s="68" t="s">
        <v>257</v>
      </c>
      <c r="C461" s="69"/>
    </row>
    <row r="462" spans="1:3" x14ac:dyDescent="0.15">
      <c r="A462" s="56">
        <v>41659</v>
      </c>
      <c r="B462" s="68" t="s">
        <v>234</v>
      </c>
      <c r="C462" s="69"/>
    </row>
    <row r="463" spans="1:3" x14ac:dyDescent="0.15">
      <c r="A463" s="56">
        <v>41659</v>
      </c>
      <c r="B463" s="68" t="s">
        <v>235</v>
      </c>
      <c r="C463" s="69"/>
    </row>
    <row r="464" spans="1:3" x14ac:dyDescent="0.15">
      <c r="A464" s="56">
        <v>41659</v>
      </c>
      <c r="B464" s="68" t="s">
        <v>236</v>
      </c>
      <c r="C464" s="69"/>
    </row>
    <row r="465" spans="1:3" x14ac:dyDescent="0.15">
      <c r="A465" s="56">
        <v>41659</v>
      </c>
      <c r="B465" s="68" t="s">
        <v>237</v>
      </c>
      <c r="C465" s="69"/>
    </row>
    <row r="466" spans="1:3" x14ac:dyDescent="0.15">
      <c r="A466" s="56">
        <v>41659</v>
      </c>
      <c r="B466" s="68" t="s">
        <v>238</v>
      </c>
      <c r="C466" s="69"/>
    </row>
    <row r="467" spans="1:3" x14ac:dyDescent="0.15">
      <c r="A467" s="56">
        <v>41659</v>
      </c>
      <c r="B467" s="68" t="s">
        <v>239</v>
      </c>
      <c r="C467" s="69"/>
    </row>
    <row r="468" spans="1:3" x14ac:dyDescent="0.15">
      <c r="A468" s="56">
        <v>41659</v>
      </c>
      <c r="B468" s="68" t="s">
        <v>240</v>
      </c>
      <c r="C468" s="69"/>
    </row>
    <row r="469" spans="1:3" x14ac:dyDescent="0.15">
      <c r="A469" s="56">
        <v>41659</v>
      </c>
      <c r="B469" s="68" t="s">
        <v>241</v>
      </c>
      <c r="C469" s="69"/>
    </row>
    <row r="470" spans="1:3" x14ac:dyDescent="0.15">
      <c r="A470" s="56">
        <v>41659</v>
      </c>
      <c r="B470" s="68" t="s">
        <v>242</v>
      </c>
      <c r="C470" s="69"/>
    </row>
    <row r="471" spans="1:3" x14ac:dyDescent="0.15">
      <c r="A471" s="56">
        <v>41659</v>
      </c>
      <c r="B471" s="68" t="s">
        <v>243</v>
      </c>
      <c r="C471" s="69"/>
    </row>
    <row r="472" spans="1:3" x14ac:dyDescent="0.15">
      <c r="A472" s="56">
        <v>41659</v>
      </c>
      <c r="B472" s="68" t="s">
        <v>244</v>
      </c>
      <c r="C472" s="69"/>
    </row>
    <row r="473" spans="1:3" x14ac:dyDescent="0.15">
      <c r="A473" s="56">
        <v>41659</v>
      </c>
      <c r="B473" s="68" t="s">
        <v>245</v>
      </c>
      <c r="C473" s="69"/>
    </row>
    <row r="474" spans="1:3" x14ac:dyDescent="0.15">
      <c r="A474" s="56">
        <v>41659</v>
      </c>
      <c r="B474" s="68" t="s">
        <v>246</v>
      </c>
      <c r="C474" s="69"/>
    </row>
    <row r="475" spans="1:3" x14ac:dyDescent="0.15">
      <c r="A475" s="56">
        <v>41659</v>
      </c>
      <c r="B475" s="68" t="s">
        <v>247</v>
      </c>
      <c r="C475" s="69"/>
    </row>
    <row r="476" spans="1:3" x14ac:dyDescent="0.15">
      <c r="A476" s="56">
        <v>41659</v>
      </c>
      <c r="B476" s="68" t="s">
        <v>248</v>
      </c>
      <c r="C476" s="69"/>
    </row>
    <row r="477" spans="1:3" x14ac:dyDescent="0.15">
      <c r="A477" s="56">
        <v>41659</v>
      </c>
      <c r="B477" s="68" t="s">
        <v>249</v>
      </c>
      <c r="C477" s="69"/>
    </row>
    <row r="478" spans="1:3" x14ac:dyDescent="0.15">
      <c r="A478" s="56">
        <v>41659</v>
      </c>
      <c r="B478" s="68" t="s">
        <v>250</v>
      </c>
      <c r="C478" s="69"/>
    </row>
    <row r="479" spans="1:3" x14ac:dyDescent="0.15">
      <c r="A479" s="56">
        <v>41659</v>
      </c>
      <c r="B479" s="68" t="s">
        <v>251</v>
      </c>
      <c r="C479" s="69"/>
    </row>
    <row r="480" spans="1:3" x14ac:dyDescent="0.15">
      <c r="A480" s="56">
        <v>41659</v>
      </c>
      <c r="B480" s="68" t="s">
        <v>252</v>
      </c>
      <c r="C480" s="69"/>
    </row>
    <row r="481" spans="1:3" x14ac:dyDescent="0.15">
      <c r="A481" s="56">
        <v>41659</v>
      </c>
      <c r="B481" s="68" t="s">
        <v>253</v>
      </c>
      <c r="C481" s="69"/>
    </row>
    <row r="482" spans="1:3" x14ac:dyDescent="0.15">
      <c r="A482" s="56">
        <v>41659</v>
      </c>
      <c r="B482" s="68" t="s">
        <v>254</v>
      </c>
      <c r="C482" s="69"/>
    </row>
    <row r="483" spans="1:3" x14ac:dyDescent="0.15">
      <c r="A483" s="56">
        <v>41659</v>
      </c>
      <c r="B483" s="68" t="s">
        <v>255</v>
      </c>
      <c r="C483" s="69"/>
    </row>
    <row r="484" spans="1:3" x14ac:dyDescent="0.15">
      <c r="A484" s="56">
        <v>41659</v>
      </c>
      <c r="B484" s="68" t="s">
        <v>256</v>
      </c>
      <c r="C484" s="69"/>
    </row>
    <row r="485" spans="1:3" x14ac:dyDescent="0.15">
      <c r="A485" s="56">
        <v>41659</v>
      </c>
      <c r="B485" s="68" t="s">
        <v>257</v>
      </c>
      <c r="C485" s="69"/>
    </row>
    <row r="486" spans="1:3" x14ac:dyDescent="0.15">
      <c r="A486" s="56">
        <v>41660</v>
      </c>
      <c r="B486" s="68" t="s">
        <v>234</v>
      </c>
      <c r="C486" s="69"/>
    </row>
    <row r="487" spans="1:3" x14ac:dyDescent="0.15">
      <c r="A487" s="56">
        <v>41660</v>
      </c>
      <c r="B487" s="68" t="s">
        <v>235</v>
      </c>
      <c r="C487" s="69"/>
    </row>
    <row r="488" spans="1:3" x14ac:dyDescent="0.15">
      <c r="A488" s="56">
        <v>41660</v>
      </c>
      <c r="B488" s="68" t="s">
        <v>236</v>
      </c>
      <c r="C488" s="69"/>
    </row>
    <row r="489" spans="1:3" x14ac:dyDescent="0.15">
      <c r="A489" s="56">
        <v>41660</v>
      </c>
      <c r="B489" s="68" t="s">
        <v>237</v>
      </c>
      <c r="C489" s="69"/>
    </row>
    <row r="490" spans="1:3" x14ac:dyDescent="0.15">
      <c r="A490" s="56">
        <v>41660</v>
      </c>
      <c r="B490" s="68" t="s">
        <v>238</v>
      </c>
      <c r="C490" s="69"/>
    </row>
    <row r="491" spans="1:3" x14ac:dyDescent="0.15">
      <c r="A491" s="56">
        <v>41660</v>
      </c>
      <c r="B491" s="68" t="s">
        <v>239</v>
      </c>
      <c r="C491" s="69"/>
    </row>
    <row r="492" spans="1:3" x14ac:dyDescent="0.15">
      <c r="A492" s="56">
        <v>41660</v>
      </c>
      <c r="B492" s="68" t="s">
        <v>240</v>
      </c>
      <c r="C492" s="69"/>
    </row>
    <row r="493" spans="1:3" x14ac:dyDescent="0.15">
      <c r="A493" s="56">
        <v>41660</v>
      </c>
      <c r="B493" s="68" t="s">
        <v>241</v>
      </c>
      <c r="C493" s="69"/>
    </row>
    <row r="494" spans="1:3" x14ac:dyDescent="0.15">
      <c r="A494" s="56">
        <v>41660</v>
      </c>
      <c r="B494" s="68" t="s">
        <v>242</v>
      </c>
      <c r="C494" s="69"/>
    </row>
    <row r="495" spans="1:3" x14ac:dyDescent="0.15">
      <c r="A495" s="56">
        <v>41660</v>
      </c>
      <c r="B495" s="68" t="s">
        <v>243</v>
      </c>
      <c r="C495" s="69"/>
    </row>
    <row r="496" spans="1:3" x14ac:dyDescent="0.15">
      <c r="A496" s="56">
        <v>41660</v>
      </c>
      <c r="B496" s="68" t="s">
        <v>244</v>
      </c>
      <c r="C496" s="69"/>
    </row>
    <row r="497" spans="1:3" x14ac:dyDescent="0.15">
      <c r="A497" s="56">
        <v>41660</v>
      </c>
      <c r="B497" s="68" t="s">
        <v>245</v>
      </c>
      <c r="C497" s="69"/>
    </row>
    <row r="498" spans="1:3" x14ac:dyDescent="0.15">
      <c r="A498" s="56">
        <v>41660</v>
      </c>
      <c r="B498" s="68" t="s">
        <v>246</v>
      </c>
      <c r="C498" s="69"/>
    </row>
    <row r="499" spans="1:3" x14ac:dyDescent="0.15">
      <c r="A499" s="56">
        <v>41660</v>
      </c>
      <c r="B499" s="68" t="s">
        <v>247</v>
      </c>
      <c r="C499" s="69"/>
    </row>
    <row r="500" spans="1:3" x14ac:dyDescent="0.15">
      <c r="A500" s="56">
        <v>41660</v>
      </c>
      <c r="B500" s="68" t="s">
        <v>248</v>
      </c>
      <c r="C500" s="69"/>
    </row>
    <row r="501" spans="1:3" x14ac:dyDescent="0.15">
      <c r="A501" s="56">
        <v>41660</v>
      </c>
      <c r="B501" s="68" t="s">
        <v>249</v>
      </c>
      <c r="C501" s="69"/>
    </row>
    <row r="502" spans="1:3" x14ac:dyDescent="0.15">
      <c r="A502" s="56">
        <v>41660</v>
      </c>
      <c r="B502" s="68" t="s">
        <v>250</v>
      </c>
      <c r="C502" s="69"/>
    </row>
    <row r="503" spans="1:3" x14ac:dyDescent="0.15">
      <c r="A503" s="56">
        <v>41660</v>
      </c>
      <c r="B503" s="68" t="s">
        <v>251</v>
      </c>
      <c r="C503" s="69"/>
    </row>
    <row r="504" spans="1:3" x14ac:dyDescent="0.15">
      <c r="A504" s="56">
        <v>41660</v>
      </c>
      <c r="B504" s="68" t="s">
        <v>252</v>
      </c>
      <c r="C504" s="69"/>
    </row>
    <row r="505" spans="1:3" x14ac:dyDescent="0.15">
      <c r="A505" s="56">
        <v>41660</v>
      </c>
      <c r="B505" s="68" t="s">
        <v>253</v>
      </c>
      <c r="C505" s="69"/>
    </row>
    <row r="506" spans="1:3" x14ac:dyDescent="0.15">
      <c r="A506" s="56">
        <v>41660</v>
      </c>
      <c r="B506" s="68" t="s">
        <v>254</v>
      </c>
      <c r="C506" s="69"/>
    </row>
    <row r="507" spans="1:3" x14ac:dyDescent="0.15">
      <c r="A507" s="56">
        <v>41660</v>
      </c>
      <c r="B507" s="68" t="s">
        <v>255</v>
      </c>
      <c r="C507" s="69"/>
    </row>
    <row r="508" spans="1:3" x14ac:dyDescent="0.15">
      <c r="A508" s="56">
        <v>41660</v>
      </c>
      <c r="B508" s="68" t="s">
        <v>256</v>
      </c>
      <c r="C508" s="69"/>
    </row>
    <row r="509" spans="1:3" x14ac:dyDescent="0.15">
      <c r="A509" s="56">
        <v>41660</v>
      </c>
      <c r="B509" s="68" t="s">
        <v>257</v>
      </c>
      <c r="C509" s="69"/>
    </row>
    <row r="510" spans="1:3" x14ac:dyDescent="0.15">
      <c r="A510" s="56">
        <v>41661</v>
      </c>
      <c r="B510" s="68" t="s">
        <v>234</v>
      </c>
      <c r="C510" s="69"/>
    </row>
    <row r="511" spans="1:3" x14ac:dyDescent="0.15">
      <c r="A511" s="56">
        <v>41661</v>
      </c>
      <c r="B511" s="68" t="s">
        <v>235</v>
      </c>
      <c r="C511" s="69"/>
    </row>
    <row r="512" spans="1:3" x14ac:dyDescent="0.15">
      <c r="A512" s="56">
        <v>41661</v>
      </c>
      <c r="B512" s="68" t="s">
        <v>236</v>
      </c>
      <c r="C512" s="69"/>
    </row>
    <row r="513" spans="1:3" x14ac:dyDescent="0.15">
      <c r="A513" s="56">
        <v>41661</v>
      </c>
      <c r="B513" s="68" t="s">
        <v>237</v>
      </c>
      <c r="C513" s="69"/>
    </row>
    <row r="514" spans="1:3" x14ac:dyDescent="0.15">
      <c r="A514" s="56">
        <v>41661</v>
      </c>
      <c r="B514" s="68" t="s">
        <v>238</v>
      </c>
      <c r="C514" s="69"/>
    </row>
    <row r="515" spans="1:3" x14ac:dyDescent="0.15">
      <c r="A515" s="56">
        <v>41661</v>
      </c>
      <c r="B515" s="68" t="s">
        <v>239</v>
      </c>
      <c r="C515" s="69"/>
    </row>
    <row r="516" spans="1:3" x14ac:dyDescent="0.15">
      <c r="A516" s="56">
        <v>41661</v>
      </c>
      <c r="B516" s="68" t="s">
        <v>240</v>
      </c>
      <c r="C516" s="69"/>
    </row>
    <row r="517" spans="1:3" x14ac:dyDescent="0.15">
      <c r="A517" s="56">
        <v>41661</v>
      </c>
      <c r="B517" s="68" t="s">
        <v>241</v>
      </c>
      <c r="C517" s="69"/>
    </row>
    <row r="518" spans="1:3" x14ac:dyDescent="0.15">
      <c r="A518" s="56">
        <v>41661</v>
      </c>
      <c r="B518" s="68" t="s">
        <v>242</v>
      </c>
      <c r="C518" s="69"/>
    </row>
    <row r="519" spans="1:3" x14ac:dyDescent="0.15">
      <c r="A519" s="56">
        <v>41661</v>
      </c>
      <c r="B519" s="68" t="s">
        <v>243</v>
      </c>
      <c r="C519" s="69"/>
    </row>
    <row r="520" spans="1:3" x14ac:dyDescent="0.15">
      <c r="A520" s="56">
        <v>41661</v>
      </c>
      <c r="B520" s="68" t="s">
        <v>244</v>
      </c>
      <c r="C520" s="69"/>
    </row>
    <row r="521" spans="1:3" x14ac:dyDescent="0.15">
      <c r="A521" s="56">
        <v>41661</v>
      </c>
      <c r="B521" s="68" t="s">
        <v>245</v>
      </c>
      <c r="C521" s="69"/>
    </row>
    <row r="522" spans="1:3" x14ac:dyDescent="0.15">
      <c r="A522" s="56">
        <v>41661</v>
      </c>
      <c r="B522" s="68" t="s">
        <v>246</v>
      </c>
      <c r="C522" s="69"/>
    </row>
    <row r="523" spans="1:3" x14ac:dyDescent="0.15">
      <c r="A523" s="56">
        <v>41661</v>
      </c>
      <c r="B523" s="68" t="s">
        <v>247</v>
      </c>
      <c r="C523" s="69"/>
    </row>
    <row r="524" spans="1:3" x14ac:dyDescent="0.15">
      <c r="A524" s="56">
        <v>41661</v>
      </c>
      <c r="B524" s="68" t="s">
        <v>248</v>
      </c>
      <c r="C524" s="69"/>
    </row>
    <row r="525" spans="1:3" x14ac:dyDescent="0.15">
      <c r="A525" s="56">
        <v>41661</v>
      </c>
      <c r="B525" s="68" t="s">
        <v>249</v>
      </c>
      <c r="C525" s="69"/>
    </row>
    <row r="526" spans="1:3" x14ac:dyDescent="0.15">
      <c r="A526" s="56">
        <v>41661</v>
      </c>
      <c r="B526" s="68" t="s">
        <v>250</v>
      </c>
      <c r="C526" s="69"/>
    </row>
    <row r="527" spans="1:3" x14ac:dyDescent="0.15">
      <c r="A527" s="56">
        <v>41661</v>
      </c>
      <c r="B527" s="68" t="s">
        <v>251</v>
      </c>
      <c r="C527" s="69"/>
    </row>
    <row r="528" spans="1:3" x14ac:dyDescent="0.15">
      <c r="A528" s="56">
        <v>41661</v>
      </c>
      <c r="B528" s="68" t="s">
        <v>252</v>
      </c>
      <c r="C528" s="69"/>
    </row>
    <row r="529" spans="1:3" x14ac:dyDescent="0.15">
      <c r="A529" s="56">
        <v>41661</v>
      </c>
      <c r="B529" s="68" t="s">
        <v>253</v>
      </c>
      <c r="C529" s="69"/>
    </row>
    <row r="530" spans="1:3" x14ac:dyDescent="0.15">
      <c r="A530" s="56">
        <v>41661</v>
      </c>
      <c r="B530" s="68" t="s">
        <v>254</v>
      </c>
      <c r="C530" s="69"/>
    </row>
    <row r="531" spans="1:3" x14ac:dyDescent="0.15">
      <c r="A531" s="56">
        <v>41661</v>
      </c>
      <c r="B531" s="68" t="s">
        <v>255</v>
      </c>
      <c r="C531" s="69"/>
    </row>
    <row r="532" spans="1:3" x14ac:dyDescent="0.15">
      <c r="A532" s="56">
        <v>41661</v>
      </c>
      <c r="B532" s="68" t="s">
        <v>256</v>
      </c>
      <c r="C532" s="69"/>
    </row>
    <row r="533" spans="1:3" x14ac:dyDescent="0.15">
      <c r="A533" s="56">
        <v>41661</v>
      </c>
      <c r="B533" s="68" t="s">
        <v>257</v>
      </c>
      <c r="C533" s="69"/>
    </row>
    <row r="534" spans="1:3" x14ac:dyDescent="0.15">
      <c r="A534" s="56">
        <v>41662</v>
      </c>
      <c r="B534" s="68" t="s">
        <v>234</v>
      </c>
      <c r="C534" s="69"/>
    </row>
    <row r="535" spans="1:3" x14ac:dyDescent="0.15">
      <c r="A535" s="56">
        <v>41662</v>
      </c>
      <c r="B535" s="68" t="s">
        <v>235</v>
      </c>
      <c r="C535" s="69"/>
    </row>
    <row r="536" spans="1:3" x14ac:dyDescent="0.15">
      <c r="A536" s="56">
        <v>41662</v>
      </c>
      <c r="B536" s="68" t="s">
        <v>236</v>
      </c>
      <c r="C536" s="69"/>
    </row>
    <row r="537" spans="1:3" x14ac:dyDescent="0.15">
      <c r="A537" s="56">
        <v>41662</v>
      </c>
      <c r="B537" s="68" t="s">
        <v>237</v>
      </c>
      <c r="C537" s="69"/>
    </row>
    <row r="538" spans="1:3" x14ac:dyDescent="0.15">
      <c r="A538" s="56">
        <v>41662</v>
      </c>
      <c r="B538" s="68" t="s">
        <v>238</v>
      </c>
      <c r="C538" s="69"/>
    </row>
    <row r="539" spans="1:3" x14ac:dyDescent="0.15">
      <c r="A539" s="56">
        <v>41662</v>
      </c>
      <c r="B539" s="68" t="s">
        <v>239</v>
      </c>
      <c r="C539" s="69"/>
    </row>
    <row r="540" spans="1:3" x14ac:dyDescent="0.15">
      <c r="A540" s="56">
        <v>41662</v>
      </c>
      <c r="B540" s="68" t="s">
        <v>240</v>
      </c>
      <c r="C540" s="69"/>
    </row>
    <row r="541" spans="1:3" x14ac:dyDescent="0.15">
      <c r="A541" s="56">
        <v>41662</v>
      </c>
      <c r="B541" s="68" t="s">
        <v>241</v>
      </c>
      <c r="C541" s="69"/>
    </row>
    <row r="542" spans="1:3" x14ac:dyDescent="0.15">
      <c r="A542" s="56">
        <v>41662</v>
      </c>
      <c r="B542" s="68" t="s">
        <v>242</v>
      </c>
      <c r="C542" s="69"/>
    </row>
    <row r="543" spans="1:3" x14ac:dyDescent="0.15">
      <c r="A543" s="56">
        <v>41662</v>
      </c>
      <c r="B543" s="68" t="s">
        <v>243</v>
      </c>
      <c r="C543" s="69"/>
    </row>
    <row r="544" spans="1:3" x14ac:dyDescent="0.15">
      <c r="A544" s="56">
        <v>41662</v>
      </c>
      <c r="B544" s="68" t="s">
        <v>244</v>
      </c>
      <c r="C544" s="69"/>
    </row>
    <row r="545" spans="1:3" x14ac:dyDescent="0.15">
      <c r="A545" s="56">
        <v>41662</v>
      </c>
      <c r="B545" s="68" t="s">
        <v>245</v>
      </c>
      <c r="C545" s="69"/>
    </row>
    <row r="546" spans="1:3" x14ac:dyDescent="0.15">
      <c r="A546" s="56">
        <v>41662</v>
      </c>
      <c r="B546" s="68" t="s">
        <v>246</v>
      </c>
      <c r="C546" s="69"/>
    </row>
    <row r="547" spans="1:3" x14ac:dyDescent="0.15">
      <c r="A547" s="56">
        <v>41662</v>
      </c>
      <c r="B547" s="68" t="s">
        <v>247</v>
      </c>
      <c r="C547" s="69"/>
    </row>
    <row r="548" spans="1:3" x14ac:dyDescent="0.15">
      <c r="A548" s="56">
        <v>41662</v>
      </c>
      <c r="B548" s="68" t="s">
        <v>248</v>
      </c>
      <c r="C548" s="69"/>
    </row>
    <row r="549" spans="1:3" x14ac:dyDescent="0.15">
      <c r="A549" s="56">
        <v>41662</v>
      </c>
      <c r="B549" s="68" t="s">
        <v>249</v>
      </c>
      <c r="C549" s="69"/>
    </row>
    <row r="550" spans="1:3" x14ac:dyDescent="0.15">
      <c r="A550" s="56">
        <v>41662</v>
      </c>
      <c r="B550" s="68" t="s">
        <v>250</v>
      </c>
      <c r="C550" s="69"/>
    </row>
    <row r="551" spans="1:3" x14ac:dyDescent="0.15">
      <c r="A551" s="56">
        <v>41662</v>
      </c>
      <c r="B551" s="68" t="s">
        <v>251</v>
      </c>
      <c r="C551" s="69"/>
    </row>
    <row r="552" spans="1:3" x14ac:dyDescent="0.15">
      <c r="A552" s="56">
        <v>41662</v>
      </c>
      <c r="B552" s="68" t="s">
        <v>252</v>
      </c>
      <c r="C552" s="69"/>
    </row>
    <row r="553" spans="1:3" x14ac:dyDescent="0.15">
      <c r="A553" s="56">
        <v>41662</v>
      </c>
      <c r="B553" s="68" t="s">
        <v>253</v>
      </c>
      <c r="C553" s="69"/>
    </row>
    <row r="554" spans="1:3" x14ac:dyDescent="0.15">
      <c r="A554" s="56">
        <v>41662</v>
      </c>
      <c r="B554" s="68" t="s">
        <v>254</v>
      </c>
      <c r="C554" s="69"/>
    </row>
    <row r="555" spans="1:3" x14ac:dyDescent="0.15">
      <c r="A555" s="56">
        <v>41662</v>
      </c>
      <c r="B555" s="68" t="s">
        <v>255</v>
      </c>
      <c r="C555" s="69"/>
    </row>
    <row r="556" spans="1:3" x14ac:dyDescent="0.15">
      <c r="A556" s="56">
        <v>41662</v>
      </c>
      <c r="B556" s="68" t="s">
        <v>256</v>
      </c>
      <c r="C556" s="69"/>
    </row>
    <row r="557" spans="1:3" x14ac:dyDescent="0.15">
      <c r="A557" s="56">
        <v>41662</v>
      </c>
      <c r="B557" s="68" t="s">
        <v>257</v>
      </c>
      <c r="C557" s="69"/>
    </row>
    <row r="558" spans="1:3" x14ac:dyDescent="0.15">
      <c r="A558" s="56">
        <v>41663</v>
      </c>
      <c r="B558" s="68" t="s">
        <v>234</v>
      </c>
      <c r="C558" s="69"/>
    </row>
    <row r="559" spans="1:3" x14ac:dyDescent="0.15">
      <c r="A559" s="56">
        <v>41663</v>
      </c>
      <c r="B559" s="68" t="s">
        <v>235</v>
      </c>
      <c r="C559" s="69"/>
    </row>
    <row r="560" spans="1:3" x14ac:dyDescent="0.15">
      <c r="A560" s="56">
        <v>41663</v>
      </c>
      <c r="B560" s="68" t="s">
        <v>236</v>
      </c>
      <c r="C560" s="69"/>
    </row>
    <row r="561" spans="1:3" x14ac:dyDescent="0.15">
      <c r="A561" s="56">
        <v>41663</v>
      </c>
      <c r="B561" s="68" t="s">
        <v>237</v>
      </c>
      <c r="C561" s="69"/>
    </row>
    <row r="562" spans="1:3" x14ac:dyDescent="0.15">
      <c r="A562" s="56">
        <v>41663</v>
      </c>
      <c r="B562" s="68" t="s">
        <v>238</v>
      </c>
      <c r="C562" s="69"/>
    </row>
    <row r="563" spans="1:3" x14ac:dyDescent="0.15">
      <c r="A563" s="56">
        <v>41663</v>
      </c>
      <c r="B563" s="68" t="s">
        <v>239</v>
      </c>
      <c r="C563" s="69"/>
    </row>
    <row r="564" spans="1:3" x14ac:dyDescent="0.15">
      <c r="A564" s="56">
        <v>41663</v>
      </c>
      <c r="B564" s="68" t="s">
        <v>240</v>
      </c>
      <c r="C564" s="69"/>
    </row>
    <row r="565" spans="1:3" x14ac:dyDescent="0.15">
      <c r="A565" s="56">
        <v>41663</v>
      </c>
      <c r="B565" s="68" t="s">
        <v>241</v>
      </c>
      <c r="C565" s="69"/>
    </row>
    <row r="566" spans="1:3" x14ac:dyDescent="0.15">
      <c r="A566" s="56">
        <v>41663</v>
      </c>
      <c r="B566" s="68" t="s">
        <v>242</v>
      </c>
      <c r="C566" s="69"/>
    </row>
    <row r="567" spans="1:3" x14ac:dyDescent="0.15">
      <c r="A567" s="56">
        <v>41663</v>
      </c>
      <c r="B567" s="68" t="s">
        <v>243</v>
      </c>
      <c r="C567" s="69"/>
    </row>
    <row r="568" spans="1:3" x14ac:dyDescent="0.15">
      <c r="A568" s="56">
        <v>41663</v>
      </c>
      <c r="B568" s="68" t="s">
        <v>244</v>
      </c>
      <c r="C568" s="69"/>
    </row>
    <row r="569" spans="1:3" x14ac:dyDescent="0.15">
      <c r="A569" s="56">
        <v>41663</v>
      </c>
      <c r="B569" s="68" t="s">
        <v>245</v>
      </c>
      <c r="C569" s="69"/>
    </row>
    <row r="570" spans="1:3" x14ac:dyDescent="0.15">
      <c r="A570" s="56">
        <v>41663</v>
      </c>
      <c r="B570" s="68" t="s">
        <v>246</v>
      </c>
      <c r="C570" s="69"/>
    </row>
    <row r="571" spans="1:3" x14ac:dyDescent="0.15">
      <c r="A571" s="56">
        <v>41663</v>
      </c>
      <c r="B571" s="68" t="s">
        <v>247</v>
      </c>
      <c r="C571" s="69"/>
    </row>
    <row r="572" spans="1:3" x14ac:dyDescent="0.15">
      <c r="A572" s="56">
        <v>41663</v>
      </c>
      <c r="B572" s="68" t="s">
        <v>248</v>
      </c>
      <c r="C572" s="69"/>
    </row>
    <row r="573" spans="1:3" x14ac:dyDescent="0.15">
      <c r="A573" s="56">
        <v>41663</v>
      </c>
      <c r="B573" s="68" t="s">
        <v>249</v>
      </c>
      <c r="C573" s="69"/>
    </row>
    <row r="574" spans="1:3" x14ac:dyDescent="0.15">
      <c r="A574" s="56">
        <v>41663</v>
      </c>
      <c r="B574" s="68" t="s">
        <v>250</v>
      </c>
      <c r="C574" s="69"/>
    </row>
    <row r="575" spans="1:3" x14ac:dyDescent="0.15">
      <c r="A575" s="56">
        <v>41663</v>
      </c>
      <c r="B575" s="68" t="s">
        <v>251</v>
      </c>
      <c r="C575" s="69"/>
    </row>
    <row r="576" spans="1:3" x14ac:dyDescent="0.15">
      <c r="A576" s="56">
        <v>41663</v>
      </c>
      <c r="B576" s="68" t="s">
        <v>252</v>
      </c>
      <c r="C576" s="69"/>
    </row>
    <row r="577" spans="1:3" x14ac:dyDescent="0.15">
      <c r="A577" s="56">
        <v>41663</v>
      </c>
      <c r="B577" s="68" t="s">
        <v>253</v>
      </c>
      <c r="C577" s="69"/>
    </row>
    <row r="578" spans="1:3" x14ac:dyDescent="0.15">
      <c r="A578" s="56">
        <v>41663</v>
      </c>
      <c r="B578" s="68" t="s">
        <v>254</v>
      </c>
      <c r="C578" s="69"/>
    </row>
    <row r="579" spans="1:3" x14ac:dyDescent="0.15">
      <c r="A579" s="56">
        <v>41663</v>
      </c>
      <c r="B579" s="68" t="s">
        <v>255</v>
      </c>
      <c r="C579" s="69"/>
    </row>
    <row r="580" spans="1:3" x14ac:dyDescent="0.15">
      <c r="A580" s="56">
        <v>41663</v>
      </c>
      <c r="B580" s="68" t="s">
        <v>256</v>
      </c>
      <c r="C580" s="69"/>
    </row>
    <row r="581" spans="1:3" x14ac:dyDescent="0.15">
      <c r="A581" s="56">
        <v>41663</v>
      </c>
      <c r="B581" s="68" t="s">
        <v>257</v>
      </c>
      <c r="C581" s="69"/>
    </row>
    <row r="582" spans="1:3" x14ac:dyDescent="0.15">
      <c r="A582" s="56">
        <v>41664</v>
      </c>
      <c r="B582" s="68" t="s">
        <v>234</v>
      </c>
      <c r="C582" s="69"/>
    </row>
    <row r="583" spans="1:3" x14ac:dyDescent="0.15">
      <c r="A583" s="56">
        <v>41664</v>
      </c>
      <c r="B583" s="68" t="s">
        <v>235</v>
      </c>
      <c r="C583" s="69"/>
    </row>
    <row r="584" spans="1:3" x14ac:dyDescent="0.15">
      <c r="A584" s="56">
        <v>41664</v>
      </c>
      <c r="B584" s="68" t="s">
        <v>236</v>
      </c>
      <c r="C584" s="69"/>
    </row>
    <row r="585" spans="1:3" x14ac:dyDescent="0.15">
      <c r="A585" s="56">
        <v>41664</v>
      </c>
      <c r="B585" s="68" t="s">
        <v>237</v>
      </c>
      <c r="C585" s="69"/>
    </row>
    <row r="586" spans="1:3" x14ac:dyDescent="0.15">
      <c r="A586" s="56">
        <v>41664</v>
      </c>
      <c r="B586" s="68" t="s">
        <v>238</v>
      </c>
      <c r="C586" s="69"/>
    </row>
    <row r="587" spans="1:3" x14ac:dyDescent="0.15">
      <c r="A587" s="56">
        <v>41664</v>
      </c>
      <c r="B587" s="68" t="s">
        <v>239</v>
      </c>
      <c r="C587" s="69"/>
    </row>
    <row r="588" spans="1:3" x14ac:dyDescent="0.15">
      <c r="A588" s="56">
        <v>41664</v>
      </c>
      <c r="B588" s="68" t="s">
        <v>240</v>
      </c>
      <c r="C588" s="69"/>
    </row>
    <row r="589" spans="1:3" x14ac:dyDescent="0.15">
      <c r="A589" s="56">
        <v>41664</v>
      </c>
      <c r="B589" s="68" t="s">
        <v>241</v>
      </c>
      <c r="C589" s="69"/>
    </row>
    <row r="590" spans="1:3" x14ac:dyDescent="0.15">
      <c r="A590" s="56">
        <v>41664</v>
      </c>
      <c r="B590" s="68" t="s">
        <v>242</v>
      </c>
      <c r="C590" s="69"/>
    </row>
    <row r="591" spans="1:3" x14ac:dyDescent="0.15">
      <c r="A591" s="56">
        <v>41664</v>
      </c>
      <c r="B591" s="68" t="s">
        <v>243</v>
      </c>
      <c r="C591" s="69"/>
    </row>
    <row r="592" spans="1:3" x14ac:dyDescent="0.15">
      <c r="A592" s="56">
        <v>41664</v>
      </c>
      <c r="B592" s="68" t="s">
        <v>244</v>
      </c>
      <c r="C592" s="69"/>
    </row>
    <row r="593" spans="1:3" x14ac:dyDescent="0.15">
      <c r="A593" s="56">
        <v>41664</v>
      </c>
      <c r="B593" s="68" t="s">
        <v>245</v>
      </c>
      <c r="C593" s="69"/>
    </row>
    <row r="594" spans="1:3" x14ac:dyDescent="0.15">
      <c r="A594" s="56">
        <v>41664</v>
      </c>
      <c r="B594" s="68" t="s">
        <v>246</v>
      </c>
      <c r="C594" s="69"/>
    </row>
    <row r="595" spans="1:3" x14ac:dyDescent="0.15">
      <c r="A595" s="56">
        <v>41664</v>
      </c>
      <c r="B595" s="68" t="s">
        <v>247</v>
      </c>
      <c r="C595" s="69"/>
    </row>
    <row r="596" spans="1:3" x14ac:dyDescent="0.15">
      <c r="A596" s="56">
        <v>41664</v>
      </c>
      <c r="B596" s="68" t="s">
        <v>248</v>
      </c>
      <c r="C596" s="69"/>
    </row>
    <row r="597" spans="1:3" x14ac:dyDescent="0.15">
      <c r="A597" s="56">
        <v>41664</v>
      </c>
      <c r="B597" s="68" t="s">
        <v>249</v>
      </c>
      <c r="C597" s="69"/>
    </row>
    <row r="598" spans="1:3" x14ac:dyDescent="0.15">
      <c r="A598" s="56">
        <v>41664</v>
      </c>
      <c r="B598" s="68" t="s">
        <v>250</v>
      </c>
      <c r="C598" s="69"/>
    </row>
    <row r="599" spans="1:3" x14ac:dyDescent="0.15">
      <c r="A599" s="56">
        <v>41664</v>
      </c>
      <c r="B599" s="68" t="s">
        <v>251</v>
      </c>
      <c r="C599" s="69"/>
    </row>
    <row r="600" spans="1:3" x14ac:dyDescent="0.15">
      <c r="A600" s="56">
        <v>41664</v>
      </c>
      <c r="B600" s="68" t="s">
        <v>252</v>
      </c>
      <c r="C600" s="69"/>
    </row>
    <row r="601" spans="1:3" x14ac:dyDescent="0.15">
      <c r="A601" s="56">
        <v>41664</v>
      </c>
      <c r="B601" s="68" t="s">
        <v>253</v>
      </c>
      <c r="C601" s="69"/>
    </row>
    <row r="602" spans="1:3" x14ac:dyDescent="0.15">
      <c r="A602" s="56">
        <v>41664</v>
      </c>
      <c r="B602" s="68" t="s">
        <v>254</v>
      </c>
      <c r="C602" s="69"/>
    </row>
    <row r="603" spans="1:3" x14ac:dyDescent="0.15">
      <c r="A603" s="56">
        <v>41664</v>
      </c>
      <c r="B603" s="68" t="s">
        <v>255</v>
      </c>
      <c r="C603" s="69"/>
    </row>
    <row r="604" spans="1:3" x14ac:dyDescent="0.15">
      <c r="A604" s="56">
        <v>41664</v>
      </c>
      <c r="B604" s="68" t="s">
        <v>256</v>
      </c>
      <c r="C604" s="69"/>
    </row>
    <row r="605" spans="1:3" x14ac:dyDescent="0.15">
      <c r="A605" s="56">
        <v>41664</v>
      </c>
      <c r="B605" s="68" t="s">
        <v>257</v>
      </c>
      <c r="C605" s="69"/>
    </row>
    <row r="606" spans="1:3" x14ac:dyDescent="0.15">
      <c r="A606" s="56">
        <v>41665</v>
      </c>
      <c r="B606" s="68" t="s">
        <v>234</v>
      </c>
      <c r="C606" s="69"/>
    </row>
    <row r="607" spans="1:3" x14ac:dyDescent="0.15">
      <c r="A607" s="56">
        <v>41665</v>
      </c>
      <c r="B607" s="68" t="s">
        <v>235</v>
      </c>
      <c r="C607" s="69"/>
    </row>
    <row r="608" spans="1:3" x14ac:dyDescent="0.15">
      <c r="A608" s="56">
        <v>41665</v>
      </c>
      <c r="B608" s="68" t="s">
        <v>236</v>
      </c>
      <c r="C608" s="69"/>
    </row>
    <row r="609" spans="1:3" x14ac:dyDescent="0.15">
      <c r="A609" s="56">
        <v>41665</v>
      </c>
      <c r="B609" s="68" t="s">
        <v>237</v>
      </c>
      <c r="C609" s="69"/>
    </row>
    <row r="610" spans="1:3" x14ac:dyDescent="0.15">
      <c r="A610" s="56">
        <v>41665</v>
      </c>
      <c r="B610" s="68" t="s">
        <v>238</v>
      </c>
      <c r="C610" s="69"/>
    </row>
    <row r="611" spans="1:3" x14ac:dyDescent="0.15">
      <c r="A611" s="56">
        <v>41665</v>
      </c>
      <c r="B611" s="68" t="s">
        <v>239</v>
      </c>
      <c r="C611" s="69"/>
    </row>
    <row r="612" spans="1:3" x14ac:dyDescent="0.15">
      <c r="A612" s="56">
        <v>41665</v>
      </c>
      <c r="B612" s="68" t="s">
        <v>240</v>
      </c>
      <c r="C612" s="69"/>
    </row>
    <row r="613" spans="1:3" x14ac:dyDescent="0.15">
      <c r="A613" s="56">
        <v>41665</v>
      </c>
      <c r="B613" s="68" t="s">
        <v>241</v>
      </c>
      <c r="C613" s="69"/>
    </row>
    <row r="614" spans="1:3" x14ac:dyDescent="0.15">
      <c r="A614" s="56">
        <v>41665</v>
      </c>
      <c r="B614" s="68" t="s">
        <v>242</v>
      </c>
      <c r="C614" s="69"/>
    </row>
    <row r="615" spans="1:3" x14ac:dyDescent="0.15">
      <c r="A615" s="56">
        <v>41665</v>
      </c>
      <c r="B615" s="68" t="s">
        <v>243</v>
      </c>
      <c r="C615" s="69"/>
    </row>
    <row r="616" spans="1:3" x14ac:dyDescent="0.15">
      <c r="A616" s="56">
        <v>41665</v>
      </c>
      <c r="B616" s="68" t="s">
        <v>244</v>
      </c>
      <c r="C616" s="69"/>
    </row>
    <row r="617" spans="1:3" x14ac:dyDescent="0.15">
      <c r="A617" s="56">
        <v>41665</v>
      </c>
      <c r="B617" s="68" t="s">
        <v>245</v>
      </c>
      <c r="C617" s="69"/>
    </row>
    <row r="618" spans="1:3" x14ac:dyDescent="0.15">
      <c r="A618" s="56">
        <v>41665</v>
      </c>
      <c r="B618" s="68" t="s">
        <v>246</v>
      </c>
      <c r="C618" s="69"/>
    </row>
    <row r="619" spans="1:3" x14ac:dyDescent="0.15">
      <c r="A619" s="56">
        <v>41665</v>
      </c>
      <c r="B619" s="68" t="s">
        <v>247</v>
      </c>
      <c r="C619" s="69"/>
    </row>
    <row r="620" spans="1:3" x14ac:dyDescent="0.15">
      <c r="A620" s="56">
        <v>41665</v>
      </c>
      <c r="B620" s="68" t="s">
        <v>248</v>
      </c>
      <c r="C620" s="69"/>
    </row>
    <row r="621" spans="1:3" x14ac:dyDescent="0.15">
      <c r="A621" s="56">
        <v>41665</v>
      </c>
      <c r="B621" s="68" t="s">
        <v>249</v>
      </c>
      <c r="C621" s="69"/>
    </row>
    <row r="622" spans="1:3" x14ac:dyDescent="0.15">
      <c r="A622" s="56">
        <v>41665</v>
      </c>
      <c r="B622" s="68" t="s">
        <v>250</v>
      </c>
      <c r="C622" s="69"/>
    </row>
    <row r="623" spans="1:3" x14ac:dyDescent="0.15">
      <c r="A623" s="56">
        <v>41665</v>
      </c>
      <c r="B623" s="68" t="s">
        <v>251</v>
      </c>
      <c r="C623" s="69"/>
    </row>
    <row r="624" spans="1:3" x14ac:dyDescent="0.15">
      <c r="A624" s="56">
        <v>41665</v>
      </c>
      <c r="B624" s="68" t="s">
        <v>252</v>
      </c>
      <c r="C624" s="69"/>
    </row>
    <row r="625" spans="1:3" x14ac:dyDescent="0.15">
      <c r="A625" s="56">
        <v>41665</v>
      </c>
      <c r="B625" s="68" t="s">
        <v>253</v>
      </c>
      <c r="C625" s="69"/>
    </row>
    <row r="626" spans="1:3" x14ac:dyDescent="0.15">
      <c r="A626" s="56">
        <v>41665</v>
      </c>
      <c r="B626" s="68" t="s">
        <v>254</v>
      </c>
      <c r="C626" s="69"/>
    </row>
    <row r="627" spans="1:3" x14ac:dyDescent="0.15">
      <c r="A627" s="56">
        <v>41665</v>
      </c>
      <c r="B627" s="68" t="s">
        <v>255</v>
      </c>
      <c r="C627" s="69"/>
    </row>
    <row r="628" spans="1:3" x14ac:dyDescent="0.15">
      <c r="A628" s="56">
        <v>41665</v>
      </c>
      <c r="B628" s="68" t="s">
        <v>256</v>
      </c>
      <c r="C628" s="69"/>
    </row>
    <row r="629" spans="1:3" x14ac:dyDescent="0.15">
      <c r="A629" s="56">
        <v>41665</v>
      </c>
      <c r="B629" s="68" t="s">
        <v>257</v>
      </c>
      <c r="C629" s="69"/>
    </row>
    <row r="630" spans="1:3" x14ac:dyDescent="0.15">
      <c r="A630" s="56">
        <v>41666</v>
      </c>
      <c r="B630" s="68" t="s">
        <v>234</v>
      </c>
      <c r="C630" s="69"/>
    </row>
    <row r="631" spans="1:3" x14ac:dyDescent="0.15">
      <c r="A631" s="56">
        <v>41666</v>
      </c>
      <c r="B631" s="68" t="s">
        <v>235</v>
      </c>
      <c r="C631" s="69"/>
    </row>
    <row r="632" spans="1:3" x14ac:dyDescent="0.15">
      <c r="A632" s="56">
        <v>41666</v>
      </c>
      <c r="B632" s="68" t="s">
        <v>236</v>
      </c>
      <c r="C632" s="69"/>
    </row>
    <row r="633" spans="1:3" x14ac:dyDescent="0.15">
      <c r="A633" s="56">
        <v>41666</v>
      </c>
      <c r="B633" s="68" t="s">
        <v>237</v>
      </c>
      <c r="C633" s="69"/>
    </row>
    <row r="634" spans="1:3" x14ac:dyDescent="0.15">
      <c r="A634" s="56">
        <v>41666</v>
      </c>
      <c r="B634" s="68" t="s">
        <v>238</v>
      </c>
      <c r="C634" s="69"/>
    </row>
    <row r="635" spans="1:3" x14ac:dyDescent="0.15">
      <c r="A635" s="56">
        <v>41666</v>
      </c>
      <c r="B635" s="68" t="s">
        <v>239</v>
      </c>
      <c r="C635" s="69"/>
    </row>
    <row r="636" spans="1:3" x14ac:dyDescent="0.15">
      <c r="A636" s="56">
        <v>41666</v>
      </c>
      <c r="B636" s="68" t="s">
        <v>240</v>
      </c>
      <c r="C636" s="69"/>
    </row>
    <row r="637" spans="1:3" x14ac:dyDescent="0.15">
      <c r="A637" s="56">
        <v>41666</v>
      </c>
      <c r="B637" s="68" t="s">
        <v>241</v>
      </c>
      <c r="C637" s="69"/>
    </row>
    <row r="638" spans="1:3" x14ac:dyDescent="0.15">
      <c r="A638" s="56">
        <v>41666</v>
      </c>
      <c r="B638" s="68" t="s">
        <v>242</v>
      </c>
      <c r="C638" s="69"/>
    </row>
    <row r="639" spans="1:3" x14ac:dyDescent="0.15">
      <c r="A639" s="56">
        <v>41666</v>
      </c>
      <c r="B639" s="68" t="s">
        <v>243</v>
      </c>
      <c r="C639" s="69"/>
    </row>
    <row r="640" spans="1:3" x14ac:dyDescent="0.15">
      <c r="A640" s="56">
        <v>41666</v>
      </c>
      <c r="B640" s="68" t="s">
        <v>244</v>
      </c>
      <c r="C640" s="69"/>
    </row>
    <row r="641" spans="1:3" x14ac:dyDescent="0.15">
      <c r="A641" s="56">
        <v>41666</v>
      </c>
      <c r="B641" s="68" t="s">
        <v>245</v>
      </c>
      <c r="C641" s="69"/>
    </row>
    <row r="642" spans="1:3" x14ac:dyDescent="0.15">
      <c r="A642" s="56">
        <v>41666</v>
      </c>
      <c r="B642" s="68" t="s">
        <v>246</v>
      </c>
      <c r="C642" s="69"/>
    </row>
    <row r="643" spans="1:3" x14ac:dyDescent="0.15">
      <c r="A643" s="56">
        <v>41666</v>
      </c>
      <c r="B643" s="68" t="s">
        <v>247</v>
      </c>
      <c r="C643" s="69"/>
    </row>
    <row r="644" spans="1:3" x14ac:dyDescent="0.15">
      <c r="A644" s="56">
        <v>41666</v>
      </c>
      <c r="B644" s="68" t="s">
        <v>248</v>
      </c>
      <c r="C644" s="69"/>
    </row>
    <row r="645" spans="1:3" x14ac:dyDescent="0.15">
      <c r="A645" s="56">
        <v>41666</v>
      </c>
      <c r="B645" s="68" t="s">
        <v>249</v>
      </c>
      <c r="C645" s="69"/>
    </row>
    <row r="646" spans="1:3" x14ac:dyDescent="0.15">
      <c r="A646" s="56">
        <v>41666</v>
      </c>
      <c r="B646" s="68" t="s">
        <v>250</v>
      </c>
      <c r="C646" s="69"/>
    </row>
    <row r="647" spans="1:3" x14ac:dyDescent="0.15">
      <c r="A647" s="56">
        <v>41666</v>
      </c>
      <c r="B647" s="68" t="s">
        <v>251</v>
      </c>
      <c r="C647" s="69"/>
    </row>
    <row r="648" spans="1:3" x14ac:dyDescent="0.15">
      <c r="A648" s="56">
        <v>41666</v>
      </c>
      <c r="B648" s="68" t="s">
        <v>252</v>
      </c>
      <c r="C648" s="69"/>
    </row>
    <row r="649" spans="1:3" x14ac:dyDescent="0.15">
      <c r="A649" s="56">
        <v>41666</v>
      </c>
      <c r="B649" s="68" t="s">
        <v>253</v>
      </c>
      <c r="C649" s="69"/>
    </row>
    <row r="650" spans="1:3" x14ac:dyDescent="0.15">
      <c r="A650" s="56">
        <v>41666</v>
      </c>
      <c r="B650" s="68" t="s">
        <v>254</v>
      </c>
      <c r="C650" s="69"/>
    </row>
    <row r="651" spans="1:3" x14ac:dyDescent="0.15">
      <c r="A651" s="56">
        <v>41666</v>
      </c>
      <c r="B651" s="68" t="s">
        <v>255</v>
      </c>
      <c r="C651" s="69"/>
    </row>
    <row r="652" spans="1:3" x14ac:dyDescent="0.15">
      <c r="A652" s="56">
        <v>41666</v>
      </c>
      <c r="B652" s="68" t="s">
        <v>256</v>
      </c>
      <c r="C652" s="69"/>
    </row>
    <row r="653" spans="1:3" x14ac:dyDescent="0.15">
      <c r="A653" s="56">
        <v>41666</v>
      </c>
      <c r="B653" s="68" t="s">
        <v>257</v>
      </c>
      <c r="C653" s="69"/>
    </row>
    <row r="654" spans="1:3" x14ac:dyDescent="0.15">
      <c r="A654" s="56">
        <v>41667</v>
      </c>
      <c r="B654" s="68" t="s">
        <v>234</v>
      </c>
      <c r="C654" s="69"/>
    </row>
    <row r="655" spans="1:3" x14ac:dyDescent="0.15">
      <c r="A655" s="56">
        <v>41667</v>
      </c>
      <c r="B655" s="68" t="s">
        <v>235</v>
      </c>
      <c r="C655" s="69"/>
    </row>
    <row r="656" spans="1:3" x14ac:dyDescent="0.15">
      <c r="A656" s="56">
        <v>41667</v>
      </c>
      <c r="B656" s="68" t="s">
        <v>236</v>
      </c>
      <c r="C656" s="69"/>
    </row>
    <row r="657" spans="1:3" x14ac:dyDescent="0.15">
      <c r="A657" s="56">
        <v>41667</v>
      </c>
      <c r="B657" s="68" t="s">
        <v>237</v>
      </c>
      <c r="C657" s="69"/>
    </row>
    <row r="658" spans="1:3" x14ac:dyDescent="0.15">
      <c r="A658" s="56">
        <v>41667</v>
      </c>
      <c r="B658" s="68" t="s">
        <v>238</v>
      </c>
      <c r="C658" s="69"/>
    </row>
    <row r="659" spans="1:3" x14ac:dyDescent="0.15">
      <c r="A659" s="56">
        <v>41667</v>
      </c>
      <c r="B659" s="68" t="s">
        <v>239</v>
      </c>
      <c r="C659" s="69"/>
    </row>
    <row r="660" spans="1:3" x14ac:dyDescent="0.15">
      <c r="A660" s="56">
        <v>41667</v>
      </c>
      <c r="B660" s="68" t="s">
        <v>240</v>
      </c>
      <c r="C660" s="69"/>
    </row>
    <row r="661" spans="1:3" x14ac:dyDescent="0.15">
      <c r="A661" s="56">
        <v>41667</v>
      </c>
      <c r="B661" s="68" t="s">
        <v>241</v>
      </c>
      <c r="C661" s="69"/>
    </row>
    <row r="662" spans="1:3" x14ac:dyDescent="0.15">
      <c r="A662" s="56">
        <v>41667</v>
      </c>
      <c r="B662" s="68" t="s">
        <v>242</v>
      </c>
      <c r="C662" s="69"/>
    </row>
    <row r="663" spans="1:3" x14ac:dyDescent="0.15">
      <c r="A663" s="56">
        <v>41667</v>
      </c>
      <c r="B663" s="68" t="s">
        <v>243</v>
      </c>
      <c r="C663" s="69"/>
    </row>
    <row r="664" spans="1:3" x14ac:dyDescent="0.15">
      <c r="A664" s="56">
        <v>41667</v>
      </c>
      <c r="B664" s="68" t="s">
        <v>244</v>
      </c>
      <c r="C664" s="69"/>
    </row>
    <row r="665" spans="1:3" x14ac:dyDescent="0.15">
      <c r="A665" s="56">
        <v>41667</v>
      </c>
      <c r="B665" s="68" t="s">
        <v>245</v>
      </c>
      <c r="C665" s="69"/>
    </row>
    <row r="666" spans="1:3" x14ac:dyDescent="0.15">
      <c r="A666" s="56">
        <v>41667</v>
      </c>
      <c r="B666" s="68" t="s">
        <v>246</v>
      </c>
      <c r="C666" s="69"/>
    </row>
    <row r="667" spans="1:3" x14ac:dyDescent="0.15">
      <c r="A667" s="56">
        <v>41667</v>
      </c>
      <c r="B667" s="68" t="s">
        <v>247</v>
      </c>
      <c r="C667" s="69"/>
    </row>
    <row r="668" spans="1:3" x14ac:dyDescent="0.15">
      <c r="A668" s="56">
        <v>41667</v>
      </c>
      <c r="B668" s="68" t="s">
        <v>248</v>
      </c>
      <c r="C668" s="69"/>
    </row>
    <row r="669" spans="1:3" x14ac:dyDescent="0.15">
      <c r="A669" s="56">
        <v>41667</v>
      </c>
      <c r="B669" s="68" t="s">
        <v>249</v>
      </c>
      <c r="C669" s="69"/>
    </row>
    <row r="670" spans="1:3" x14ac:dyDescent="0.15">
      <c r="A670" s="56">
        <v>41667</v>
      </c>
      <c r="B670" s="68" t="s">
        <v>250</v>
      </c>
      <c r="C670" s="69"/>
    </row>
    <row r="671" spans="1:3" x14ac:dyDescent="0.15">
      <c r="A671" s="56">
        <v>41667</v>
      </c>
      <c r="B671" s="68" t="s">
        <v>251</v>
      </c>
      <c r="C671" s="69"/>
    </row>
    <row r="672" spans="1:3" x14ac:dyDescent="0.15">
      <c r="A672" s="56">
        <v>41667</v>
      </c>
      <c r="B672" s="68" t="s">
        <v>252</v>
      </c>
      <c r="C672" s="69"/>
    </row>
    <row r="673" spans="1:3" x14ac:dyDescent="0.15">
      <c r="A673" s="56">
        <v>41667</v>
      </c>
      <c r="B673" s="68" t="s">
        <v>253</v>
      </c>
      <c r="C673" s="69"/>
    </row>
    <row r="674" spans="1:3" x14ac:dyDescent="0.15">
      <c r="A674" s="56">
        <v>41667</v>
      </c>
      <c r="B674" s="68" t="s">
        <v>254</v>
      </c>
      <c r="C674" s="69"/>
    </row>
    <row r="675" spans="1:3" x14ac:dyDescent="0.15">
      <c r="A675" s="56">
        <v>41667</v>
      </c>
      <c r="B675" s="68" t="s">
        <v>255</v>
      </c>
      <c r="C675" s="69"/>
    </row>
    <row r="676" spans="1:3" x14ac:dyDescent="0.15">
      <c r="A676" s="56">
        <v>41667</v>
      </c>
      <c r="B676" s="68" t="s">
        <v>256</v>
      </c>
      <c r="C676" s="69"/>
    </row>
    <row r="677" spans="1:3" x14ac:dyDescent="0.15">
      <c r="A677" s="56">
        <v>41667</v>
      </c>
      <c r="B677" s="68" t="s">
        <v>257</v>
      </c>
      <c r="C677" s="69"/>
    </row>
    <row r="678" spans="1:3" x14ac:dyDescent="0.15">
      <c r="A678" s="56">
        <v>41668</v>
      </c>
      <c r="B678" s="68" t="s">
        <v>234</v>
      </c>
      <c r="C678" s="69"/>
    </row>
    <row r="679" spans="1:3" x14ac:dyDescent="0.15">
      <c r="A679" s="56">
        <v>41668</v>
      </c>
      <c r="B679" s="68" t="s">
        <v>235</v>
      </c>
      <c r="C679" s="69"/>
    </row>
    <row r="680" spans="1:3" x14ac:dyDescent="0.15">
      <c r="A680" s="56">
        <v>41668</v>
      </c>
      <c r="B680" s="68" t="s">
        <v>236</v>
      </c>
      <c r="C680" s="69"/>
    </row>
    <row r="681" spans="1:3" x14ac:dyDescent="0.15">
      <c r="A681" s="56">
        <v>41668</v>
      </c>
      <c r="B681" s="68" t="s">
        <v>237</v>
      </c>
      <c r="C681" s="69"/>
    </row>
    <row r="682" spans="1:3" x14ac:dyDescent="0.15">
      <c r="A682" s="56">
        <v>41668</v>
      </c>
      <c r="B682" s="68" t="s">
        <v>238</v>
      </c>
      <c r="C682" s="69"/>
    </row>
    <row r="683" spans="1:3" x14ac:dyDescent="0.15">
      <c r="A683" s="56">
        <v>41668</v>
      </c>
      <c r="B683" s="68" t="s">
        <v>239</v>
      </c>
      <c r="C683" s="69"/>
    </row>
    <row r="684" spans="1:3" x14ac:dyDescent="0.15">
      <c r="A684" s="56">
        <v>41668</v>
      </c>
      <c r="B684" s="68" t="s">
        <v>240</v>
      </c>
      <c r="C684" s="69"/>
    </row>
    <row r="685" spans="1:3" x14ac:dyDescent="0.15">
      <c r="A685" s="56">
        <v>41668</v>
      </c>
      <c r="B685" s="68" t="s">
        <v>241</v>
      </c>
      <c r="C685" s="69"/>
    </row>
    <row r="686" spans="1:3" x14ac:dyDescent="0.15">
      <c r="A686" s="56">
        <v>41668</v>
      </c>
      <c r="B686" s="68" t="s">
        <v>242</v>
      </c>
      <c r="C686" s="69"/>
    </row>
    <row r="687" spans="1:3" x14ac:dyDescent="0.15">
      <c r="A687" s="56">
        <v>41668</v>
      </c>
      <c r="B687" s="68" t="s">
        <v>243</v>
      </c>
      <c r="C687" s="69"/>
    </row>
    <row r="688" spans="1:3" x14ac:dyDescent="0.15">
      <c r="A688" s="56">
        <v>41668</v>
      </c>
      <c r="B688" s="68" t="s">
        <v>244</v>
      </c>
      <c r="C688" s="69"/>
    </row>
    <row r="689" spans="1:3" x14ac:dyDescent="0.15">
      <c r="A689" s="56">
        <v>41668</v>
      </c>
      <c r="B689" s="68" t="s">
        <v>245</v>
      </c>
      <c r="C689" s="69"/>
    </row>
    <row r="690" spans="1:3" x14ac:dyDescent="0.15">
      <c r="A690" s="56">
        <v>41668</v>
      </c>
      <c r="B690" s="68" t="s">
        <v>246</v>
      </c>
      <c r="C690" s="69"/>
    </row>
    <row r="691" spans="1:3" x14ac:dyDescent="0.15">
      <c r="A691" s="56">
        <v>41668</v>
      </c>
      <c r="B691" s="68" t="s">
        <v>247</v>
      </c>
      <c r="C691" s="69"/>
    </row>
    <row r="692" spans="1:3" x14ac:dyDescent="0.15">
      <c r="A692" s="56">
        <v>41668</v>
      </c>
      <c r="B692" s="68" t="s">
        <v>248</v>
      </c>
      <c r="C692" s="69"/>
    </row>
    <row r="693" spans="1:3" x14ac:dyDescent="0.15">
      <c r="A693" s="56">
        <v>41668</v>
      </c>
      <c r="B693" s="68" t="s">
        <v>249</v>
      </c>
      <c r="C693" s="69"/>
    </row>
    <row r="694" spans="1:3" x14ac:dyDescent="0.15">
      <c r="A694" s="56">
        <v>41668</v>
      </c>
      <c r="B694" s="68" t="s">
        <v>250</v>
      </c>
      <c r="C694" s="69"/>
    </row>
    <row r="695" spans="1:3" x14ac:dyDescent="0.15">
      <c r="A695" s="56">
        <v>41668</v>
      </c>
      <c r="B695" s="68" t="s">
        <v>251</v>
      </c>
      <c r="C695" s="69"/>
    </row>
    <row r="696" spans="1:3" x14ac:dyDescent="0.15">
      <c r="A696" s="56">
        <v>41668</v>
      </c>
      <c r="B696" s="68" t="s">
        <v>252</v>
      </c>
      <c r="C696" s="69"/>
    </row>
    <row r="697" spans="1:3" x14ac:dyDescent="0.15">
      <c r="A697" s="56">
        <v>41668</v>
      </c>
      <c r="B697" s="68" t="s">
        <v>253</v>
      </c>
      <c r="C697" s="69"/>
    </row>
    <row r="698" spans="1:3" x14ac:dyDescent="0.15">
      <c r="A698" s="56">
        <v>41668</v>
      </c>
      <c r="B698" s="68" t="s">
        <v>254</v>
      </c>
      <c r="C698" s="69"/>
    </row>
    <row r="699" spans="1:3" x14ac:dyDescent="0.15">
      <c r="A699" s="56">
        <v>41668</v>
      </c>
      <c r="B699" s="68" t="s">
        <v>255</v>
      </c>
      <c r="C699" s="69"/>
    </row>
    <row r="700" spans="1:3" x14ac:dyDescent="0.15">
      <c r="A700" s="56">
        <v>41668</v>
      </c>
      <c r="B700" s="68" t="s">
        <v>256</v>
      </c>
      <c r="C700" s="69"/>
    </row>
    <row r="701" spans="1:3" x14ac:dyDescent="0.15">
      <c r="A701" s="56">
        <v>41668</v>
      </c>
      <c r="B701" s="68" t="s">
        <v>257</v>
      </c>
      <c r="C701" s="69"/>
    </row>
    <row r="702" spans="1:3" x14ac:dyDescent="0.15">
      <c r="A702" s="56">
        <v>41669</v>
      </c>
      <c r="B702" s="68" t="s">
        <v>234</v>
      </c>
      <c r="C702" s="69"/>
    </row>
    <row r="703" spans="1:3" x14ac:dyDescent="0.15">
      <c r="A703" s="56">
        <v>41669</v>
      </c>
      <c r="B703" s="68" t="s">
        <v>235</v>
      </c>
      <c r="C703" s="69"/>
    </row>
    <row r="704" spans="1:3" x14ac:dyDescent="0.15">
      <c r="A704" s="56">
        <v>41669</v>
      </c>
      <c r="B704" s="68" t="s">
        <v>236</v>
      </c>
      <c r="C704" s="69"/>
    </row>
    <row r="705" spans="1:3" x14ac:dyDescent="0.15">
      <c r="A705" s="56">
        <v>41669</v>
      </c>
      <c r="B705" s="68" t="s">
        <v>237</v>
      </c>
      <c r="C705" s="69"/>
    </row>
    <row r="706" spans="1:3" x14ac:dyDescent="0.15">
      <c r="A706" s="56">
        <v>41669</v>
      </c>
      <c r="B706" s="68" t="s">
        <v>238</v>
      </c>
      <c r="C706" s="69"/>
    </row>
    <row r="707" spans="1:3" x14ac:dyDescent="0.15">
      <c r="A707" s="56">
        <v>41669</v>
      </c>
      <c r="B707" s="68" t="s">
        <v>239</v>
      </c>
      <c r="C707" s="69"/>
    </row>
    <row r="708" spans="1:3" x14ac:dyDescent="0.15">
      <c r="A708" s="56">
        <v>41669</v>
      </c>
      <c r="B708" s="68" t="s">
        <v>240</v>
      </c>
      <c r="C708" s="69"/>
    </row>
    <row r="709" spans="1:3" x14ac:dyDescent="0.15">
      <c r="A709" s="56">
        <v>41669</v>
      </c>
      <c r="B709" s="68" t="s">
        <v>241</v>
      </c>
      <c r="C709" s="69"/>
    </row>
    <row r="710" spans="1:3" x14ac:dyDescent="0.15">
      <c r="A710" s="56">
        <v>41669</v>
      </c>
      <c r="B710" s="68" t="s">
        <v>242</v>
      </c>
      <c r="C710" s="69"/>
    </row>
    <row r="711" spans="1:3" x14ac:dyDescent="0.15">
      <c r="A711" s="56">
        <v>41669</v>
      </c>
      <c r="B711" s="68" t="s">
        <v>243</v>
      </c>
      <c r="C711" s="69"/>
    </row>
    <row r="712" spans="1:3" x14ac:dyDescent="0.15">
      <c r="A712" s="56">
        <v>41669</v>
      </c>
      <c r="B712" s="68" t="s">
        <v>244</v>
      </c>
      <c r="C712" s="69"/>
    </row>
    <row r="713" spans="1:3" x14ac:dyDescent="0.15">
      <c r="A713" s="56">
        <v>41669</v>
      </c>
      <c r="B713" s="68" t="s">
        <v>245</v>
      </c>
      <c r="C713" s="69"/>
    </row>
    <row r="714" spans="1:3" x14ac:dyDescent="0.15">
      <c r="A714" s="56">
        <v>41669</v>
      </c>
      <c r="B714" s="68" t="s">
        <v>246</v>
      </c>
      <c r="C714" s="69"/>
    </row>
    <row r="715" spans="1:3" x14ac:dyDescent="0.15">
      <c r="A715" s="56">
        <v>41669</v>
      </c>
      <c r="B715" s="68" t="s">
        <v>247</v>
      </c>
      <c r="C715" s="69"/>
    </row>
    <row r="716" spans="1:3" x14ac:dyDescent="0.15">
      <c r="A716" s="56">
        <v>41669</v>
      </c>
      <c r="B716" s="68" t="s">
        <v>248</v>
      </c>
      <c r="C716" s="69"/>
    </row>
    <row r="717" spans="1:3" x14ac:dyDescent="0.15">
      <c r="A717" s="56">
        <v>41669</v>
      </c>
      <c r="B717" s="68" t="s">
        <v>249</v>
      </c>
      <c r="C717" s="69"/>
    </row>
    <row r="718" spans="1:3" x14ac:dyDescent="0.15">
      <c r="A718" s="56">
        <v>41669</v>
      </c>
      <c r="B718" s="68" t="s">
        <v>250</v>
      </c>
      <c r="C718" s="69"/>
    </row>
    <row r="719" spans="1:3" x14ac:dyDescent="0.15">
      <c r="A719" s="56">
        <v>41669</v>
      </c>
      <c r="B719" s="68" t="s">
        <v>251</v>
      </c>
      <c r="C719" s="69"/>
    </row>
    <row r="720" spans="1:3" x14ac:dyDescent="0.15">
      <c r="A720" s="56">
        <v>41669</v>
      </c>
      <c r="B720" s="68" t="s">
        <v>252</v>
      </c>
      <c r="C720" s="69"/>
    </row>
    <row r="721" spans="1:3" x14ac:dyDescent="0.15">
      <c r="A721" s="56">
        <v>41669</v>
      </c>
      <c r="B721" s="68" t="s">
        <v>253</v>
      </c>
      <c r="C721" s="69"/>
    </row>
    <row r="722" spans="1:3" x14ac:dyDescent="0.15">
      <c r="A722" s="56">
        <v>41669</v>
      </c>
      <c r="B722" s="68" t="s">
        <v>254</v>
      </c>
      <c r="C722" s="69"/>
    </row>
    <row r="723" spans="1:3" x14ac:dyDescent="0.15">
      <c r="A723" s="56">
        <v>41669</v>
      </c>
      <c r="B723" s="68" t="s">
        <v>255</v>
      </c>
      <c r="C723" s="69"/>
    </row>
    <row r="724" spans="1:3" x14ac:dyDescent="0.15">
      <c r="A724" s="56">
        <v>41669</v>
      </c>
      <c r="B724" s="68" t="s">
        <v>256</v>
      </c>
      <c r="C724" s="69"/>
    </row>
    <row r="725" spans="1:3" x14ac:dyDescent="0.15">
      <c r="A725" s="56">
        <v>41669</v>
      </c>
      <c r="B725" s="68" t="s">
        <v>257</v>
      </c>
      <c r="C725" s="69"/>
    </row>
    <row r="726" spans="1:3" x14ac:dyDescent="0.15">
      <c r="A726" s="56">
        <v>41670</v>
      </c>
      <c r="B726" s="68" t="s">
        <v>234</v>
      </c>
      <c r="C726" s="69"/>
    </row>
    <row r="727" spans="1:3" x14ac:dyDescent="0.15">
      <c r="A727" s="56">
        <v>41670</v>
      </c>
      <c r="B727" s="68" t="s">
        <v>235</v>
      </c>
      <c r="C727" s="69"/>
    </row>
    <row r="728" spans="1:3" x14ac:dyDescent="0.15">
      <c r="A728" s="56">
        <v>41670</v>
      </c>
      <c r="B728" s="68" t="s">
        <v>236</v>
      </c>
      <c r="C728" s="69"/>
    </row>
    <row r="729" spans="1:3" x14ac:dyDescent="0.15">
      <c r="A729" s="56">
        <v>41670</v>
      </c>
      <c r="B729" s="68" t="s">
        <v>237</v>
      </c>
      <c r="C729" s="69"/>
    </row>
    <row r="730" spans="1:3" x14ac:dyDescent="0.15">
      <c r="A730" s="56">
        <v>41670</v>
      </c>
      <c r="B730" s="68" t="s">
        <v>238</v>
      </c>
      <c r="C730" s="69"/>
    </row>
    <row r="731" spans="1:3" x14ac:dyDescent="0.15">
      <c r="A731" s="56">
        <v>41670</v>
      </c>
      <c r="B731" s="68" t="s">
        <v>239</v>
      </c>
      <c r="C731" s="69"/>
    </row>
    <row r="732" spans="1:3" x14ac:dyDescent="0.15">
      <c r="A732" s="56">
        <v>41670</v>
      </c>
      <c r="B732" s="68" t="s">
        <v>240</v>
      </c>
      <c r="C732" s="69"/>
    </row>
    <row r="733" spans="1:3" x14ac:dyDescent="0.15">
      <c r="A733" s="56">
        <v>41670</v>
      </c>
      <c r="B733" s="68" t="s">
        <v>241</v>
      </c>
      <c r="C733" s="69"/>
    </row>
    <row r="734" spans="1:3" x14ac:dyDescent="0.15">
      <c r="A734" s="56">
        <v>41670</v>
      </c>
      <c r="B734" s="68" t="s">
        <v>242</v>
      </c>
      <c r="C734" s="69"/>
    </row>
    <row r="735" spans="1:3" x14ac:dyDescent="0.15">
      <c r="A735" s="56">
        <v>41670</v>
      </c>
      <c r="B735" s="68" t="s">
        <v>243</v>
      </c>
      <c r="C735" s="69"/>
    </row>
    <row r="736" spans="1:3" x14ac:dyDescent="0.15">
      <c r="A736" s="56">
        <v>41670</v>
      </c>
      <c r="B736" s="68" t="s">
        <v>244</v>
      </c>
      <c r="C736" s="69"/>
    </row>
    <row r="737" spans="1:3" x14ac:dyDescent="0.15">
      <c r="A737" s="56">
        <v>41670</v>
      </c>
      <c r="B737" s="68" t="s">
        <v>245</v>
      </c>
      <c r="C737" s="69"/>
    </row>
    <row r="738" spans="1:3" x14ac:dyDescent="0.15">
      <c r="A738" s="56">
        <v>41670</v>
      </c>
      <c r="B738" s="68" t="s">
        <v>246</v>
      </c>
      <c r="C738" s="69"/>
    </row>
    <row r="739" spans="1:3" x14ac:dyDescent="0.15">
      <c r="A739" s="56">
        <v>41670</v>
      </c>
      <c r="B739" s="68" t="s">
        <v>247</v>
      </c>
      <c r="C739" s="69"/>
    </row>
    <row r="740" spans="1:3" x14ac:dyDescent="0.15">
      <c r="A740" s="56">
        <v>41670</v>
      </c>
      <c r="B740" s="68" t="s">
        <v>248</v>
      </c>
      <c r="C740" s="69"/>
    </row>
    <row r="741" spans="1:3" x14ac:dyDescent="0.15">
      <c r="A741" s="56">
        <v>41670</v>
      </c>
      <c r="B741" s="68" t="s">
        <v>249</v>
      </c>
      <c r="C741" s="69"/>
    </row>
    <row r="742" spans="1:3" x14ac:dyDescent="0.15">
      <c r="A742" s="56">
        <v>41670</v>
      </c>
      <c r="B742" s="68" t="s">
        <v>250</v>
      </c>
      <c r="C742" s="69"/>
    </row>
    <row r="743" spans="1:3" x14ac:dyDescent="0.15">
      <c r="A743" s="56">
        <v>41670</v>
      </c>
      <c r="B743" s="68" t="s">
        <v>251</v>
      </c>
      <c r="C743" s="69"/>
    </row>
    <row r="744" spans="1:3" x14ac:dyDescent="0.15">
      <c r="A744" s="56">
        <v>41670</v>
      </c>
      <c r="B744" s="68" t="s">
        <v>252</v>
      </c>
      <c r="C744" s="69"/>
    </row>
    <row r="745" spans="1:3" x14ac:dyDescent="0.15">
      <c r="A745" s="56">
        <v>41670</v>
      </c>
      <c r="B745" s="68" t="s">
        <v>253</v>
      </c>
      <c r="C745" s="69"/>
    </row>
    <row r="746" spans="1:3" x14ac:dyDescent="0.15">
      <c r="A746" s="56">
        <v>41670</v>
      </c>
      <c r="B746" s="68" t="s">
        <v>254</v>
      </c>
      <c r="C746" s="69"/>
    </row>
    <row r="747" spans="1:3" x14ac:dyDescent="0.15">
      <c r="A747" s="56">
        <v>41670</v>
      </c>
      <c r="B747" s="68" t="s">
        <v>255</v>
      </c>
      <c r="C747" s="69"/>
    </row>
    <row r="748" spans="1:3" x14ac:dyDescent="0.15">
      <c r="A748" s="56">
        <v>41670</v>
      </c>
      <c r="B748" s="68" t="s">
        <v>256</v>
      </c>
      <c r="C748" s="69"/>
    </row>
    <row r="749" spans="1:3" x14ac:dyDescent="0.15">
      <c r="A749" s="56">
        <v>41670</v>
      </c>
      <c r="B749" s="68" t="s">
        <v>257</v>
      </c>
      <c r="C749" s="69"/>
    </row>
    <row r="750" spans="1:3" x14ac:dyDescent="0.15">
      <c r="A750" s="56">
        <v>41671</v>
      </c>
      <c r="B750" s="68" t="s">
        <v>234</v>
      </c>
      <c r="C750" s="69"/>
    </row>
    <row r="751" spans="1:3" x14ac:dyDescent="0.15">
      <c r="A751" s="56">
        <v>41671</v>
      </c>
      <c r="B751" s="68" t="s">
        <v>235</v>
      </c>
      <c r="C751" s="69"/>
    </row>
    <row r="752" spans="1:3" x14ac:dyDescent="0.15">
      <c r="A752" s="56">
        <v>41671</v>
      </c>
      <c r="B752" s="68" t="s">
        <v>236</v>
      </c>
      <c r="C752" s="69"/>
    </row>
    <row r="753" spans="1:3" x14ac:dyDescent="0.15">
      <c r="A753" s="56">
        <v>41671</v>
      </c>
      <c r="B753" s="68" t="s">
        <v>237</v>
      </c>
      <c r="C753" s="69"/>
    </row>
    <row r="754" spans="1:3" x14ac:dyDescent="0.15">
      <c r="A754" s="56">
        <v>41671</v>
      </c>
      <c r="B754" s="68" t="s">
        <v>238</v>
      </c>
      <c r="C754" s="69"/>
    </row>
    <row r="755" spans="1:3" x14ac:dyDescent="0.15">
      <c r="A755" s="56">
        <v>41671</v>
      </c>
      <c r="B755" s="68" t="s">
        <v>239</v>
      </c>
      <c r="C755" s="69"/>
    </row>
    <row r="756" spans="1:3" x14ac:dyDescent="0.15">
      <c r="A756" s="56">
        <v>41671</v>
      </c>
      <c r="B756" s="68" t="s">
        <v>240</v>
      </c>
      <c r="C756" s="69"/>
    </row>
    <row r="757" spans="1:3" x14ac:dyDescent="0.15">
      <c r="A757" s="56">
        <v>41671</v>
      </c>
      <c r="B757" s="68" t="s">
        <v>241</v>
      </c>
      <c r="C757" s="69"/>
    </row>
    <row r="758" spans="1:3" x14ac:dyDescent="0.15">
      <c r="A758" s="56">
        <v>41671</v>
      </c>
      <c r="B758" s="68" t="s">
        <v>242</v>
      </c>
      <c r="C758" s="69"/>
    </row>
    <row r="759" spans="1:3" x14ac:dyDescent="0.15">
      <c r="A759" s="56">
        <v>41671</v>
      </c>
      <c r="B759" s="68" t="s">
        <v>243</v>
      </c>
      <c r="C759" s="69"/>
    </row>
    <row r="760" spans="1:3" x14ac:dyDescent="0.15">
      <c r="A760" s="56">
        <v>41671</v>
      </c>
      <c r="B760" s="68" t="s">
        <v>244</v>
      </c>
      <c r="C760" s="69"/>
    </row>
    <row r="761" spans="1:3" x14ac:dyDescent="0.15">
      <c r="A761" s="56">
        <v>41671</v>
      </c>
      <c r="B761" s="68" t="s">
        <v>245</v>
      </c>
      <c r="C761" s="69"/>
    </row>
    <row r="762" spans="1:3" x14ac:dyDescent="0.15">
      <c r="A762" s="56">
        <v>41671</v>
      </c>
      <c r="B762" s="68" t="s">
        <v>246</v>
      </c>
      <c r="C762" s="69"/>
    </row>
    <row r="763" spans="1:3" x14ac:dyDescent="0.15">
      <c r="A763" s="56">
        <v>41671</v>
      </c>
      <c r="B763" s="68" t="s">
        <v>247</v>
      </c>
      <c r="C763" s="69"/>
    </row>
    <row r="764" spans="1:3" x14ac:dyDescent="0.15">
      <c r="A764" s="56">
        <v>41671</v>
      </c>
      <c r="B764" s="68" t="s">
        <v>248</v>
      </c>
      <c r="C764" s="69"/>
    </row>
    <row r="765" spans="1:3" x14ac:dyDescent="0.15">
      <c r="A765" s="56">
        <v>41671</v>
      </c>
      <c r="B765" s="68" t="s">
        <v>249</v>
      </c>
      <c r="C765" s="69"/>
    </row>
    <row r="766" spans="1:3" x14ac:dyDescent="0.15">
      <c r="A766" s="56">
        <v>41671</v>
      </c>
      <c r="B766" s="68" t="s">
        <v>250</v>
      </c>
      <c r="C766" s="69"/>
    </row>
    <row r="767" spans="1:3" x14ac:dyDescent="0.15">
      <c r="A767" s="56">
        <v>41671</v>
      </c>
      <c r="B767" s="68" t="s">
        <v>251</v>
      </c>
      <c r="C767" s="69"/>
    </row>
    <row r="768" spans="1:3" x14ac:dyDescent="0.15">
      <c r="A768" s="56">
        <v>41671</v>
      </c>
      <c r="B768" s="68" t="s">
        <v>252</v>
      </c>
      <c r="C768" s="69"/>
    </row>
    <row r="769" spans="1:3" x14ac:dyDescent="0.15">
      <c r="A769" s="56">
        <v>41671</v>
      </c>
      <c r="B769" s="68" t="s">
        <v>253</v>
      </c>
      <c r="C769" s="69"/>
    </row>
    <row r="770" spans="1:3" x14ac:dyDescent="0.15">
      <c r="A770" s="56">
        <v>41671</v>
      </c>
      <c r="B770" s="68" t="s">
        <v>254</v>
      </c>
      <c r="C770" s="69"/>
    </row>
    <row r="771" spans="1:3" x14ac:dyDescent="0.15">
      <c r="A771" s="56">
        <v>41671</v>
      </c>
      <c r="B771" s="68" t="s">
        <v>255</v>
      </c>
      <c r="C771" s="69"/>
    </row>
    <row r="772" spans="1:3" x14ac:dyDescent="0.15">
      <c r="A772" s="56">
        <v>41671</v>
      </c>
      <c r="B772" s="68" t="s">
        <v>256</v>
      </c>
      <c r="C772" s="69"/>
    </row>
    <row r="773" spans="1:3" x14ac:dyDescent="0.15">
      <c r="A773" s="56">
        <v>41671</v>
      </c>
      <c r="B773" s="68" t="s">
        <v>257</v>
      </c>
      <c r="C773" s="69"/>
    </row>
    <row r="774" spans="1:3" x14ac:dyDescent="0.15">
      <c r="A774" s="56">
        <v>41672</v>
      </c>
      <c r="B774" s="68" t="s">
        <v>234</v>
      </c>
      <c r="C774" s="69"/>
    </row>
    <row r="775" spans="1:3" x14ac:dyDescent="0.15">
      <c r="A775" s="56">
        <v>41672</v>
      </c>
      <c r="B775" s="68" t="s">
        <v>235</v>
      </c>
      <c r="C775" s="69"/>
    </row>
    <row r="776" spans="1:3" x14ac:dyDescent="0.15">
      <c r="A776" s="56">
        <v>41672</v>
      </c>
      <c r="B776" s="68" t="s">
        <v>236</v>
      </c>
      <c r="C776" s="69"/>
    </row>
    <row r="777" spans="1:3" x14ac:dyDescent="0.15">
      <c r="A777" s="56">
        <v>41672</v>
      </c>
      <c r="B777" s="68" t="s">
        <v>237</v>
      </c>
      <c r="C777" s="69"/>
    </row>
    <row r="778" spans="1:3" x14ac:dyDescent="0.15">
      <c r="A778" s="56">
        <v>41672</v>
      </c>
      <c r="B778" s="68" t="s">
        <v>238</v>
      </c>
      <c r="C778" s="69"/>
    </row>
    <row r="779" spans="1:3" x14ac:dyDescent="0.15">
      <c r="A779" s="56">
        <v>41672</v>
      </c>
      <c r="B779" s="68" t="s">
        <v>239</v>
      </c>
      <c r="C779" s="69"/>
    </row>
    <row r="780" spans="1:3" x14ac:dyDescent="0.15">
      <c r="A780" s="56">
        <v>41672</v>
      </c>
      <c r="B780" s="68" t="s">
        <v>240</v>
      </c>
      <c r="C780" s="69"/>
    </row>
    <row r="781" spans="1:3" x14ac:dyDescent="0.15">
      <c r="A781" s="56">
        <v>41672</v>
      </c>
      <c r="B781" s="68" t="s">
        <v>241</v>
      </c>
      <c r="C781" s="69"/>
    </row>
    <row r="782" spans="1:3" x14ac:dyDescent="0.15">
      <c r="A782" s="56">
        <v>41672</v>
      </c>
      <c r="B782" s="68" t="s">
        <v>242</v>
      </c>
      <c r="C782" s="69"/>
    </row>
    <row r="783" spans="1:3" x14ac:dyDescent="0.15">
      <c r="A783" s="56">
        <v>41672</v>
      </c>
      <c r="B783" s="68" t="s">
        <v>243</v>
      </c>
      <c r="C783" s="69"/>
    </row>
    <row r="784" spans="1:3" x14ac:dyDescent="0.15">
      <c r="A784" s="56">
        <v>41672</v>
      </c>
      <c r="B784" s="68" t="s">
        <v>244</v>
      </c>
      <c r="C784" s="69"/>
    </row>
    <row r="785" spans="1:3" x14ac:dyDescent="0.15">
      <c r="A785" s="56">
        <v>41672</v>
      </c>
      <c r="B785" s="68" t="s">
        <v>245</v>
      </c>
      <c r="C785" s="69"/>
    </row>
    <row r="786" spans="1:3" x14ac:dyDescent="0.15">
      <c r="A786" s="56">
        <v>41672</v>
      </c>
      <c r="B786" s="68" t="s">
        <v>246</v>
      </c>
      <c r="C786" s="69"/>
    </row>
    <row r="787" spans="1:3" x14ac:dyDescent="0.15">
      <c r="A787" s="56">
        <v>41672</v>
      </c>
      <c r="B787" s="68" t="s">
        <v>247</v>
      </c>
      <c r="C787" s="69"/>
    </row>
    <row r="788" spans="1:3" x14ac:dyDescent="0.15">
      <c r="A788" s="56">
        <v>41672</v>
      </c>
      <c r="B788" s="68" t="s">
        <v>248</v>
      </c>
      <c r="C788" s="69"/>
    </row>
    <row r="789" spans="1:3" x14ac:dyDescent="0.15">
      <c r="A789" s="56">
        <v>41672</v>
      </c>
      <c r="B789" s="68" t="s">
        <v>249</v>
      </c>
      <c r="C789" s="69"/>
    </row>
    <row r="790" spans="1:3" x14ac:dyDescent="0.15">
      <c r="A790" s="56">
        <v>41672</v>
      </c>
      <c r="B790" s="68" t="s">
        <v>250</v>
      </c>
      <c r="C790" s="69"/>
    </row>
    <row r="791" spans="1:3" x14ac:dyDescent="0.15">
      <c r="A791" s="56">
        <v>41672</v>
      </c>
      <c r="B791" s="68" t="s">
        <v>251</v>
      </c>
      <c r="C791" s="69"/>
    </row>
    <row r="792" spans="1:3" x14ac:dyDescent="0.15">
      <c r="A792" s="56">
        <v>41672</v>
      </c>
      <c r="B792" s="68" t="s">
        <v>252</v>
      </c>
      <c r="C792" s="69"/>
    </row>
    <row r="793" spans="1:3" x14ac:dyDescent="0.15">
      <c r="A793" s="56">
        <v>41672</v>
      </c>
      <c r="B793" s="68" t="s">
        <v>253</v>
      </c>
      <c r="C793" s="69"/>
    </row>
    <row r="794" spans="1:3" x14ac:dyDescent="0.15">
      <c r="A794" s="56">
        <v>41672</v>
      </c>
      <c r="B794" s="68" t="s">
        <v>254</v>
      </c>
      <c r="C794" s="69"/>
    </row>
    <row r="795" spans="1:3" x14ac:dyDescent="0.15">
      <c r="A795" s="56">
        <v>41672</v>
      </c>
      <c r="B795" s="68" t="s">
        <v>255</v>
      </c>
      <c r="C795" s="69"/>
    </row>
    <row r="796" spans="1:3" x14ac:dyDescent="0.15">
      <c r="A796" s="56">
        <v>41672</v>
      </c>
      <c r="B796" s="68" t="s">
        <v>256</v>
      </c>
      <c r="C796" s="69"/>
    </row>
    <row r="797" spans="1:3" x14ac:dyDescent="0.15">
      <c r="A797" s="56">
        <v>41672</v>
      </c>
      <c r="B797" s="68" t="s">
        <v>257</v>
      </c>
      <c r="C797" s="69"/>
    </row>
    <row r="798" spans="1:3" x14ac:dyDescent="0.15">
      <c r="A798" s="56">
        <v>41673</v>
      </c>
      <c r="B798" s="68" t="s">
        <v>234</v>
      </c>
      <c r="C798" s="69"/>
    </row>
    <row r="799" spans="1:3" x14ac:dyDescent="0.15">
      <c r="A799" s="56">
        <v>41673</v>
      </c>
      <c r="B799" s="68" t="s">
        <v>235</v>
      </c>
      <c r="C799" s="69"/>
    </row>
    <row r="800" spans="1:3" x14ac:dyDescent="0.15">
      <c r="A800" s="56">
        <v>41673</v>
      </c>
      <c r="B800" s="68" t="s">
        <v>236</v>
      </c>
      <c r="C800" s="69"/>
    </row>
    <row r="801" spans="1:3" x14ac:dyDescent="0.15">
      <c r="A801" s="56">
        <v>41673</v>
      </c>
      <c r="B801" s="68" t="s">
        <v>237</v>
      </c>
      <c r="C801" s="69"/>
    </row>
    <row r="802" spans="1:3" x14ac:dyDescent="0.15">
      <c r="A802" s="56">
        <v>41673</v>
      </c>
      <c r="B802" s="68" t="s">
        <v>238</v>
      </c>
      <c r="C802" s="69"/>
    </row>
    <row r="803" spans="1:3" x14ac:dyDescent="0.15">
      <c r="A803" s="56">
        <v>41673</v>
      </c>
      <c r="B803" s="68" t="s">
        <v>239</v>
      </c>
      <c r="C803" s="69"/>
    </row>
    <row r="804" spans="1:3" x14ac:dyDescent="0.15">
      <c r="A804" s="56">
        <v>41673</v>
      </c>
      <c r="B804" s="68" t="s">
        <v>240</v>
      </c>
      <c r="C804" s="69"/>
    </row>
    <row r="805" spans="1:3" x14ac:dyDescent="0.15">
      <c r="A805" s="56">
        <v>41673</v>
      </c>
      <c r="B805" s="68" t="s">
        <v>241</v>
      </c>
      <c r="C805" s="69"/>
    </row>
    <row r="806" spans="1:3" x14ac:dyDescent="0.15">
      <c r="A806" s="56">
        <v>41673</v>
      </c>
      <c r="B806" s="68" t="s">
        <v>242</v>
      </c>
      <c r="C806" s="69"/>
    </row>
    <row r="807" spans="1:3" x14ac:dyDescent="0.15">
      <c r="A807" s="56">
        <v>41673</v>
      </c>
      <c r="B807" s="68" t="s">
        <v>243</v>
      </c>
      <c r="C807" s="69"/>
    </row>
    <row r="808" spans="1:3" x14ac:dyDescent="0.15">
      <c r="A808" s="56">
        <v>41673</v>
      </c>
      <c r="B808" s="68" t="s">
        <v>244</v>
      </c>
      <c r="C808" s="69"/>
    </row>
    <row r="809" spans="1:3" x14ac:dyDescent="0.15">
      <c r="A809" s="56">
        <v>41673</v>
      </c>
      <c r="B809" s="68" t="s">
        <v>245</v>
      </c>
      <c r="C809" s="69"/>
    </row>
    <row r="810" spans="1:3" x14ac:dyDescent="0.15">
      <c r="A810" s="56">
        <v>41673</v>
      </c>
      <c r="B810" s="68" t="s">
        <v>246</v>
      </c>
      <c r="C810" s="69"/>
    </row>
    <row r="811" spans="1:3" x14ac:dyDescent="0.15">
      <c r="A811" s="56">
        <v>41673</v>
      </c>
      <c r="B811" s="68" t="s">
        <v>247</v>
      </c>
      <c r="C811" s="69"/>
    </row>
    <row r="812" spans="1:3" x14ac:dyDescent="0.15">
      <c r="A812" s="56">
        <v>41673</v>
      </c>
      <c r="B812" s="68" t="s">
        <v>248</v>
      </c>
      <c r="C812" s="69"/>
    </row>
    <row r="813" spans="1:3" x14ac:dyDescent="0.15">
      <c r="A813" s="56">
        <v>41673</v>
      </c>
      <c r="B813" s="68" t="s">
        <v>249</v>
      </c>
      <c r="C813" s="69"/>
    </row>
    <row r="814" spans="1:3" x14ac:dyDescent="0.15">
      <c r="A814" s="56">
        <v>41673</v>
      </c>
      <c r="B814" s="68" t="s">
        <v>250</v>
      </c>
      <c r="C814" s="69"/>
    </row>
    <row r="815" spans="1:3" x14ac:dyDescent="0.15">
      <c r="A815" s="56">
        <v>41673</v>
      </c>
      <c r="B815" s="68" t="s">
        <v>251</v>
      </c>
      <c r="C815" s="69"/>
    </row>
    <row r="816" spans="1:3" x14ac:dyDescent="0.15">
      <c r="A816" s="56">
        <v>41673</v>
      </c>
      <c r="B816" s="68" t="s">
        <v>252</v>
      </c>
      <c r="C816" s="69"/>
    </row>
    <row r="817" spans="1:3" x14ac:dyDescent="0.15">
      <c r="A817" s="56">
        <v>41673</v>
      </c>
      <c r="B817" s="68" t="s">
        <v>253</v>
      </c>
      <c r="C817" s="69"/>
    </row>
    <row r="818" spans="1:3" x14ac:dyDescent="0.15">
      <c r="A818" s="56">
        <v>41673</v>
      </c>
      <c r="B818" s="68" t="s">
        <v>254</v>
      </c>
      <c r="C818" s="69"/>
    </row>
    <row r="819" spans="1:3" x14ac:dyDescent="0.15">
      <c r="A819" s="56">
        <v>41673</v>
      </c>
      <c r="B819" s="68" t="s">
        <v>255</v>
      </c>
      <c r="C819" s="69"/>
    </row>
    <row r="820" spans="1:3" x14ac:dyDescent="0.15">
      <c r="A820" s="56">
        <v>41673</v>
      </c>
      <c r="B820" s="68" t="s">
        <v>256</v>
      </c>
      <c r="C820" s="69"/>
    </row>
    <row r="821" spans="1:3" x14ac:dyDescent="0.15">
      <c r="A821" s="56">
        <v>41673</v>
      </c>
      <c r="B821" s="68" t="s">
        <v>257</v>
      </c>
      <c r="C821" s="69"/>
    </row>
    <row r="822" spans="1:3" x14ac:dyDescent="0.15">
      <c r="A822" s="56">
        <v>41674</v>
      </c>
      <c r="B822" s="68" t="s">
        <v>234</v>
      </c>
      <c r="C822" s="69"/>
    </row>
    <row r="823" spans="1:3" x14ac:dyDescent="0.15">
      <c r="A823" s="56">
        <v>41674</v>
      </c>
      <c r="B823" s="68" t="s">
        <v>235</v>
      </c>
      <c r="C823" s="69"/>
    </row>
    <row r="824" spans="1:3" x14ac:dyDescent="0.15">
      <c r="A824" s="56">
        <v>41674</v>
      </c>
      <c r="B824" s="68" t="s">
        <v>236</v>
      </c>
      <c r="C824" s="69"/>
    </row>
    <row r="825" spans="1:3" x14ac:dyDescent="0.15">
      <c r="A825" s="56">
        <v>41674</v>
      </c>
      <c r="B825" s="68" t="s">
        <v>237</v>
      </c>
      <c r="C825" s="69"/>
    </row>
    <row r="826" spans="1:3" x14ac:dyDescent="0.15">
      <c r="A826" s="56">
        <v>41674</v>
      </c>
      <c r="B826" s="68" t="s">
        <v>238</v>
      </c>
      <c r="C826" s="69"/>
    </row>
    <row r="827" spans="1:3" x14ac:dyDescent="0.15">
      <c r="A827" s="56">
        <v>41674</v>
      </c>
      <c r="B827" s="68" t="s">
        <v>239</v>
      </c>
      <c r="C827" s="69"/>
    </row>
    <row r="828" spans="1:3" x14ac:dyDescent="0.15">
      <c r="A828" s="56">
        <v>41674</v>
      </c>
      <c r="B828" s="68" t="s">
        <v>240</v>
      </c>
      <c r="C828" s="69"/>
    </row>
    <row r="829" spans="1:3" x14ac:dyDescent="0.15">
      <c r="A829" s="56">
        <v>41674</v>
      </c>
      <c r="B829" s="68" t="s">
        <v>241</v>
      </c>
      <c r="C829" s="69"/>
    </row>
    <row r="830" spans="1:3" x14ac:dyDescent="0.15">
      <c r="A830" s="56">
        <v>41674</v>
      </c>
      <c r="B830" s="68" t="s">
        <v>242</v>
      </c>
      <c r="C830" s="69"/>
    </row>
    <row r="831" spans="1:3" x14ac:dyDescent="0.15">
      <c r="A831" s="56">
        <v>41674</v>
      </c>
      <c r="B831" s="68" t="s">
        <v>243</v>
      </c>
      <c r="C831" s="69"/>
    </row>
    <row r="832" spans="1:3" x14ac:dyDescent="0.15">
      <c r="A832" s="56">
        <v>41674</v>
      </c>
      <c r="B832" s="68" t="s">
        <v>244</v>
      </c>
      <c r="C832" s="69"/>
    </row>
    <row r="833" spans="1:3" x14ac:dyDescent="0.15">
      <c r="A833" s="56">
        <v>41674</v>
      </c>
      <c r="B833" s="68" t="s">
        <v>245</v>
      </c>
      <c r="C833" s="69"/>
    </row>
    <row r="834" spans="1:3" x14ac:dyDescent="0.15">
      <c r="A834" s="56">
        <v>41674</v>
      </c>
      <c r="B834" s="68" t="s">
        <v>246</v>
      </c>
      <c r="C834" s="69"/>
    </row>
    <row r="835" spans="1:3" x14ac:dyDescent="0.15">
      <c r="A835" s="56">
        <v>41674</v>
      </c>
      <c r="B835" s="68" t="s">
        <v>247</v>
      </c>
      <c r="C835" s="69"/>
    </row>
    <row r="836" spans="1:3" x14ac:dyDescent="0.15">
      <c r="A836" s="56">
        <v>41674</v>
      </c>
      <c r="B836" s="68" t="s">
        <v>248</v>
      </c>
      <c r="C836" s="69"/>
    </row>
    <row r="837" spans="1:3" x14ac:dyDescent="0.15">
      <c r="A837" s="56">
        <v>41674</v>
      </c>
      <c r="B837" s="68" t="s">
        <v>249</v>
      </c>
      <c r="C837" s="69"/>
    </row>
    <row r="838" spans="1:3" x14ac:dyDescent="0.15">
      <c r="A838" s="56">
        <v>41674</v>
      </c>
      <c r="B838" s="68" t="s">
        <v>250</v>
      </c>
      <c r="C838" s="69"/>
    </row>
    <row r="839" spans="1:3" x14ac:dyDescent="0.15">
      <c r="A839" s="56">
        <v>41674</v>
      </c>
      <c r="B839" s="68" t="s">
        <v>251</v>
      </c>
      <c r="C839" s="69"/>
    </row>
    <row r="840" spans="1:3" x14ac:dyDescent="0.15">
      <c r="A840" s="56">
        <v>41674</v>
      </c>
      <c r="B840" s="68" t="s">
        <v>252</v>
      </c>
      <c r="C840" s="69"/>
    </row>
    <row r="841" spans="1:3" x14ac:dyDescent="0.15">
      <c r="A841" s="56">
        <v>41674</v>
      </c>
      <c r="B841" s="68" t="s">
        <v>253</v>
      </c>
      <c r="C841" s="69"/>
    </row>
    <row r="842" spans="1:3" x14ac:dyDescent="0.15">
      <c r="A842" s="56">
        <v>41674</v>
      </c>
      <c r="B842" s="68" t="s">
        <v>254</v>
      </c>
      <c r="C842" s="69"/>
    </row>
    <row r="843" spans="1:3" x14ac:dyDescent="0.15">
      <c r="A843" s="56">
        <v>41674</v>
      </c>
      <c r="B843" s="68" t="s">
        <v>255</v>
      </c>
      <c r="C843" s="69"/>
    </row>
    <row r="844" spans="1:3" x14ac:dyDescent="0.15">
      <c r="A844" s="56">
        <v>41674</v>
      </c>
      <c r="B844" s="68" t="s">
        <v>256</v>
      </c>
      <c r="C844" s="69"/>
    </row>
    <row r="845" spans="1:3" x14ac:dyDescent="0.15">
      <c r="A845" s="56">
        <v>41674</v>
      </c>
      <c r="B845" s="68" t="s">
        <v>257</v>
      </c>
      <c r="C845" s="69"/>
    </row>
    <row r="846" spans="1:3" x14ac:dyDescent="0.15">
      <c r="A846" s="56">
        <v>41675</v>
      </c>
      <c r="B846" s="68" t="s">
        <v>234</v>
      </c>
      <c r="C846" s="69"/>
    </row>
    <row r="847" spans="1:3" x14ac:dyDescent="0.15">
      <c r="A847" s="56">
        <v>41675</v>
      </c>
      <c r="B847" s="68" t="s">
        <v>235</v>
      </c>
      <c r="C847" s="69"/>
    </row>
    <row r="848" spans="1:3" x14ac:dyDescent="0.15">
      <c r="A848" s="56">
        <v>41675</v>
      </c>
      <c r="B848" s="68" t="s">
        <v>236</v>
      </c>
      <c r="C848" s="69"/>
    </row>
    <row r="849" spans="1:3" x14ac:dyDescent="0.15">
      <c r="A849" s="56">
        <v>41675</v>
      </c>
      <c r="B849" s="68" t="s">
        <v>237</v>
      </c>
      <c r="C849" s="69"/>
    </row>
    <row r="850" spans="1:3" x14ac:dyDescent="0.15">
      <c r="A850" s="56">
        <v>41675</v>
      </c>
      <c r="B850" s="68" t="s">
        <v>238</v>
      </c>
      <c r="C850" s="69"/>
    </row>
    <row r="851" spans="1:3" x14ac:dyDescent="0.15">
      <c r="A851" s="56">
        <v>41675</v>
      </c>
      <c r="B851" s="68" t="s">
        <v>239</v>
      </c>
      <c r="C851" s="69"/>
    </row>
    <row r="852" spans="1:3" x14ac:dyDescent="0.15">
      <c r="A852" s="56">
        <v>41675</v>
      </c>
      <c r="B852" s="68" t="s">
        <v>240</v>
      </c>
      <c r="C852" s="69"/>
    </row>
    <row r="853" spans="1:3" x14ac:dyDescent="0.15">
      <c r="A853" s="56">
        <v>41675</v>
      </c>
      <c r="B853" s="68" t="s">
        <v>241</v>
      </c>
      <c r="C853" s="69"/>
    </row>
    <row r="854" spans="1:3" x14ac:dyDescent="0.15">
      <c r="A854" s="56">
        <v>41675</v>
      </c>
      <c r="B854" s="68" t="s">
        <v>242</v>
      </c>
      <c r="C854" s="69"/>
    </row>
    <row r="855" spans="1:3" x14ac:dyDescent="0.15">
      <c r="A855" s="56">
        <v>41675</v>
      </c>
      <c r="B855" s="68" t="s">
        <v>243</v>
      </c>
      <c r="C855" s="69"/>
    </row>
    <row r="856" spans="1:3" x14ac:dyDescent="0.15">
      <c r="A856" s="56">
        <v>41675</v>
      </c>
      <c r="B856" s="68" t="s">
        <v>244</v>
      </c>
      <c r="C856" s="69"/>
    </row>
    <row r="857" spans="1:3" x14ac:dyDescent="0.15">
      <c r="A857" s="56">
        <v>41675</v>
      </c>
      <c r="B857" s="68" t="s">
        <v>245</v>
      </c>
      <c r="C857" s="69"/>
    </row>
    <row r="858" spans="1:3" x14ac:dyDescent="0.15">
      <c r="A858" s="56">
        <v>41675</v>
      </c>
      <c r="B858" s="68" t="s">
        <v>246</v>
      </c>
      <c r="C858" s="69"/>
    </row>
    <row r="859" spans="1:3" x14ac:dyDescent="0.15">
      <c r="A859" s="56">
        <v>41675</v>
      </c>
      <c r="B859" s="68" t="s">
        <v>247</v>
      </c>
      <c r="C859" s="69"/>
    </row>
    <row r="860" spans="1:3" x14ac:dyDescent="0.15">
      <c r="A860" s="56">
        <v>41675</v>
      </c>
      <c r="B860" s="68" t="s">
        <v>248</v>
      </c>
      <c r="C860" s="69"/>
    </row>
    <row r="861" spans="1:3" x14ac:dyDescent="0.15">
      <c r="A861" s="56">
        <v>41675</v>
      </c>
      <c r="B861" s="68" t="s">
        <v>249</v>
      </c>
      <c r="C861" s="69"/>
    </row>
    <row r="862" spans="1:3" x14ac:dyDescent="0.15">
      <c r="A862" s="56">
        <v>41675</v>
      </c>
      <c r="B862" s="68" t="s">
        <v>250</v>
      </c>
      <c r="C862" s="69"/>
    </row>
    <row r="863" spans="1:3" x14ac:dyDescent="0.15">
      <c r="A863" s="56">
        <v>41675</v>
      </c>
      <c r="B863" s="68" t="s">
        <v>251</v>
      </c>
      <c r="C863" s="69"/>
    </row>
    <row r="864" spans="1:3" x14ac:dyDescent="0.15">
      <c r="A864" s="56">
        <v>41675</v>
      </c>
      <c r="B864" s="68" t="s">
        <v>252</v>
      </c>
      <c r="C864" s="69"/>
    </row>
    <row r="865" spans="1:3" x14ac:dyDescent="0.15">
      <c r="A865" s="56">
        <v>41675</v>
      </c>
      <c r="B865" s="68" t="s">
        <v>253</v>
      </c>
      <c r="C865" s="69"/>
    </row>
    <row r="866" spans="1:3" x14ac:dyDescent="0.15">
      <c r="A866" s="56">
        <v>41675</v>
      </c>
      <c r="B866" s="68" t="s">
        <v>254</v>
      </c>
      <c r="C866" s="69"/>
    </row>
    <row r="867" spans="1:3" x14ac:dyDescent="0.15">
      <c r="A867" s="56">
        <v>41675</v>
      </c>
      <c r="B867" s="68" t="s">
        <v>255</v>
      </c>
      <c r="C867" s="69"/>
    </row>
    <row r="868" spans="1:3" x14ac:dyDescent="0.15">
      <c r="A868" s="56">
        <v>41675</v>
      </c>
      <c r="B868" s="68" t="s">
        <v>256</v>
      </c>
      <c r="C868" s="69"/>
    </row>
    <row r="869" spans="1:3" x14ac:dyDescent="0.15">
      <c r="A869" s="56">
        <v>41675</v>
      </c>
      <c r="B869" s="68" t="s">
        <v>257</v>
      </c>
      <c r="C869" s="69"/>
    </row>
    <row r="870" spans="1:3" x14ac:dyDescent="0.15">
      <c r="A870" s="56">
        <v>41676</v>
      </c>
      <c r="B870" s="68" t="s">
        <v>234</v>
      </c>
      <c r="C870" s="69"/>
    </row>
    <row r="871" spans="1:3" x14ac:dyDescent="0.15">
      <c r="A871" s="56">
        <v>41676</v>
      </c>
      <c r="B871" s="68" t="s">
        <v>235</v>
      </c>
      <c r="C871" s="69"/>
    </row>
    <row r="872" spans="1:3" x14ac:dyDescent="0.15">
      <c r="A872" s="56">
        <v>41676</v>
      </c>
      <c r="B872" s="68" t="s">
        <v>236</v>
      </c>
      <c r="C872" s="69"/>
    </row>
    <row r="873" spans="1:3" x14ac:dyDescent="0.15">
      <c r="A873" s="56">
        <v>41676</v>
      </c>
      <c r="B873" s="68" t="s">
        <v>237</v>
      </c>
      <c r="C873" s="69"/>
    </row>
    <row r="874" spans="1:3" x14ac:dyDescent="0.15">
      <c r="A874" s="56">
        <v>41676</v>
      </c>
      <c r="B874" s="68" t="s">
        <v>238</v>
      </c>
      <c r="C874" s="69"/>
    </row>
    <row r="875" spans="1:3" x14ac:dyDescent="0.15">
      <c r="A875" s="56">
        <v>41676</v>
      </c>
      <c r="B875" s="68" t="s">
        <v>239</v>
      </c>
      <c r="C875" s="69"/>
    </row>
    <row r="876" spans="1:3" x14ac:dyDescent="0.15">
      <c r="A876" s="56">
        <v>41676</v>
      </c>
      <c r="B876" s="68" t="s">
        <v>240</v>
      </c>
      <c r="C876" s="69"/>
    </row>
    <row r="877" spans="1:3" x14ac:dyDescent="0.15">
      <c r="A877" s="56">
        <v>41676</v>
      </c>
      <c r="B877" s="68" t="s">
        <v>241</v>
      </c>
      <c r="C877" s="69"/>
    </row>
    <row r="878" spans="1:3" x14ac:dyDescent="0.15">
      <c r="A878" s="56">
        <v>41676</v>
      </c>
      <c r="B878" s="68" t="s">
        <v>242</v>
      </c>
      <c r="C878" s="69"/>
    </row>
    <row r="879" spans="1:3" x14ac:dyDescent="0.15">
      <c r="A879" s="56">
        <v>41676</v>
      </c>
      <c r="B879" s="68" t="s">
        <v>243</v>
      </c>
      <c r="C879" s="69"/>
    </row>
    <row r="880" spans="1:3" x14ac:dyDescent="0.15">
      <c r="A880" s="56">
        <v>41676</v>
      </c>
      <c r="B880" s="68" t="s">
        <v>244</v>
      </c>
      <c r="C880" s="69"/>
    </row>
    <row r="881" spans="1:3" x14ac:dyDescent="0.15">
      <c r="A881" s="56">
        <v>41676</v>
      </c>
      <c r="B881" s="68" t="s">
        <v>245</v>
      </c>
      <c r="C881" s="69"/>
    </row>
    <row r="882" spans="1:3" x14ac:dyDescent="0.15">
      <c r="A882" s="56">
        <v>41676</v>
      </c>
      <c r="B882" s="68" t="s">
        <v>246</v>
      </c>
      <c r="C882" s="69"/>
    </row>
    <row r="883" spans="1:3" x14ac:dyDescent="0.15">
      <c r="A883" s="56">
        <v>41676</v>
      </c>
      <c r="B883" s="68" t="s">
        <v>247</v>
      </c>
      <c r="C883" s="69"/>
    </row>
    <row r="884" spans="1:3" x14ac:dyDescent="0.15">
      <c r="A884" s="56">
        <v>41676</v>
      </c>
      <c r="B884" s="68" t="s">
        <v>248</v>
      </c>
      <c r="C884" s="69"/>
    </row>
    <row r="885" spans="1:3" x14ac:dyDescent="0.15">
      <c r="A885" s="56">
        <v>41676</v>
      </c>
      <c r="B885" s="68" t="s">
        <v>249</v>
      </c>
      <c r="C885" s="69"/>
    </row>
    <row r="886" spans="1:3" x14ac:dyDescent="0.15">
      <c r="A886" s="56">
        <v>41676</v>
      </c>
      <c r="B886" s="68" t="s">
        <v>250</v>
      </c>
      <c r="C886" s="69"/>
    </row>
    <row r="887" spans="1:3" x14ac:dyDescent="0.15">
      <c r="A887" s="56">
        <v>41676</v>
      </c>
      <c r="B887" s="68" t="s">
        <v>251</v>
      </c>
      <c r="C887" s="69"/>
    </row>
    <row r="888" spans="1:3" x14ac:dyDescent="0.15">
      <c r="A888" s="56">
        <v>41676</v>
      </c>
      <c r="B888" s="68" t="s">
        <v>252</v>
      </c>
      <c r="C888" s="69"/>
    </row>
    <row r="889" spans="1:3" x14ac:dyDescent="0.15">
      <c r="A889" s="56">
        <v>41676</v>
      </c>
      <c r="B889" s="68" t="s">
        <v>253</v>
      </c>
      <c r="C889" s="69"/>
    </row>
    <row r="890" spans="1:3" x14ac:dyDescent="0.15">
      <c r="A890" s="56">
        <v>41676</v>
      </c>
      <c r="B890" s="68" t="s">
        <v>254</v>
      </c>
      <c r="C890" s="69"/>
    </row>
    <row r="891" spans="1:3" x14ac:dyDescent="0.15">
      <c r="A891" s="56">
        <v>41676</v>
      </c>
      <c r="B891" s="68" t="s">
        <v>255</v>
      </c>
      <c r="C891" s="69"/>
    </row>
    <row r="892" spans="1:3" x14ac:dyDescent="0.15">
      <c r="A892" s="56">
        <v>41676</v>
      </c>
      <c r="B892" s="68" t="s">
        <v>256</v>
      </c>
      <c r="C892" s="69"/>
    </row>
    <row r="893" spans="1:3" x14ac:dyDescent="0.15">
      <c r="A893" s="56">
        <v>41676</v>
      </c>
      <c r="B893" s="68" t="s">
        <v>257</v>
      </c>
      <c r="C893" s="69"/>
    </row>
    <row r="894" spans="1:3" x14ac:dyDescent="0.15">
      <c r="A894" s="56">
        <v>41677</v>
      </c>
      <c r="B894" s="68" t="s">
        <v>234</v>
      </c>
      <c r="C894" s="69"/>
    </row>
    <row r="895" spans="1:3" x14ac:dyDescent="0.15">
      <c r="A895" s="56">
        <v>41677</v>
      </c>
      <c r="B895" s="68" t="s">
        <v>235</v>
      </c>
      <c r="C895" s="69"/>
    </row>
    <row r="896" spans="1:3" x14ac:dyDescent="0.15">
      <c r="A896" s="56">
        <v>41677</v>
      </c>
      <c r="B896" s="68" t="s">
        <v>236</v>
      </c>
      <c r="C896" s="69"/>
    </row>
    <row r="897" spans="1:3" x14ac:dyDescent="0.15">
      <c r="A897" s="56">
        <v>41677</v>
      </c>
      <c r="B897" s="68" t="s">
        <v>237</v>
      </c>
      <c r="C897" s="69"/>
    </row>
    <row r="898" spans="1:3" x14ac:dyDescent="0.15">
      <c r="A898" s="56">
        <v>41677</v>
      </c>
      <c r="B898" s="68" t="s">
        <v>238</v>
      </c>
      <c r="C898" s="69"/>
    </row>
    <row r="899" spans="1:3" x14ac:dyDescent="0.15">
      <c r="A899" s="56">
        <v>41677</v>
      </c>
      <c r="B899" s="68" t="s">
        <v>239</v>
      </c>
      <c r="C899" s="69"/>
    </row>
    <row r="900" spans="1:3" x14ac:dyDescent="0.15">
      <c r="A900" s="56">
        <v>41677</v>
      </c>
      <c r="B900" s="68" t="s">
        <v>240</v>
      </c>
      <c r="C900" s="69"/>
    </row>
    <row r="901" spans="1:3" x14ac:dyDescent="0.15">
      <c r="A901" s="56">
        <v>41677</v>
      </c>
      <c r="B901" s="68" t="s">
        <v>241</v>
      </c>
      <c r="C901" s="69"/>
    </row>
    <row r="902" spans="1:3" x14ac:dyDescent="0.15">
      <c r="A902" s="56">
        <v>41677</v>
      </c>
      <c r="B902" s="68" t="s">
        <v>242</v>
      </c>
      <c r="C902" s="69"/>
    </row>
    <row r="903" spans="1:3" x14ac:dyDescent="0.15">
      <c r="A903" s="56">
        <v>41677</v>
      </c>
      <c r="B903" s="68" t="s">
        <v>243</v>
      </c>
      <c r="C903" s="69"/>
    </row>
    <row r="904" spans="1:3" x14ac:dyDescent="0.15">
      <c r="A904" s="56">
        <v>41677</v>
      </c>
      <c r="B904" s="68" t="s">
        <v>244</v>
      </c>
      <c r="C904" s="69"/>
    </row>
    <row r="905" spans="1:3" x14ac:dyDescent="0.15">
      <c r="A905" s="56">
        <v>41677</v>
      </c>
      <c r="B905" s="68" t="s">
        <v>245</v>
      </c>
      <c r="C905" s="69"/>
    </row>
    <row r="906" spans="1:3" x14ac:dyDescent="0.15">
      <c r="A906" s="56">
        <v>41677</v>
      </c>
      <c r="B906" s="68" t="s">
        <v>246</v>
      </c>
      <c r="C906" s="69"/>
    </row>
    <row r="907" spans="1:3" x14ac:dyDescent="0.15">
      <c r="A907" s="56">
        <v>41677</v>
      </c>
      <c r="B907" s="68" t="s">
        <v>247</v>
      </c>
      <c r="C907" s="69"/>
    </row>
    <row r="908" spans="1:3" x14ac:dyDescent="0.15">
      <c r="A908" s="56">
        <v>41677</v>
      </c>
      <c r="B908" s="68" t="s">
        <v>248</v>
      </c>
      <c r="C908" s="69"/>
    </row>
    <row r="909" spans="1:3" x14ac:dyDescent="0.15">
      <c r="A909" s="56">
        <v>41677</v>
      </c>
      <c r="B909" s="68" t="s">
        <v>249</v>
      </c>
      <c r="C909" s="69"/>
    </row>
    <row r="910" spans="1:3" x14ac:dyDescent="0.15">
      <c r="A910" s="56">
        <v>41677</v>
      </c>
      <c r="B910" s="68" t="s">
        <v>250</v>
      </c>
      <c r="C910" s="69"/>
    </row>
    <row r="911" spans="1:3" x14ac:dyDescent="0.15">
      <c r="A911" s="56">
        <v>41677</v>
      </c>
      <c r="B911" s="68" t="s">
        <v>251</v>
      </c>
      <c r="C911" s="69"/>
    </row>
    <row r="912" spans="1:3" x14ac:dyDescent="0.15">
      <c r="A912" s="56">
        <v>41677</v>
      </c>
      <c r="B912" s="68" t="s">
        <v>252</v>
      </c>
      <c r="C912" s="69"/>
    </row>
    <row r="913" spans="1:3" x14ac:dyDescent="0.15">
      <c r="A913" s="56">
        <v>41677</v>
      </c>
      <c r="B913" s="68" t="s">
        <v>253</v>
      </c>
      <c r="C913" s="69"/>
    </row>
    <row r="914" spans="1:3" x14ac:dyDescent="0.15">
      <c r="A914" s="56">
        <v>41677</v>
      </c>
      <c r="B914" s="68" t="s">
        <v>254</v>
      </c>
      <c r="C914" s="69"/>
    </row>
    <row r="915" spans="1:3" x14ac:dyDescent="0.15">
      <c r="A915" s="56">
        <v>41677</v>
      </c>
      <c r="B915" s="68" t="s">
        <v>255</v>
      </c>
      <c r="C915" s="69"/>
    </row>
    <row r="916" spans="1:3" x14ac:dyDescent="0.15">
      <c r="A916" s="56">
        <v>41677</v>
      </c>
      <c r="B916" s="68" t="s">
        <v>256</v>
      </c>
      <c r="C916" s="69"/>
    </row>
    <row r="917" spans="1:3" x14ac:dyDescent="0.15">
      <c r="A917" s="56">
        <v>41677</v>
      </c>
      <c r="B917" s="68" t="s">
        <v>257</v>
      </c>
      <c r="C917" s="69"/>
    </row>
    <row r="918" spans="1:3" x14ac:dyDescent="0.15">
      <c r="A918" s="56">
        <v>41678</v>
      </c>
      <c r="B918" s="68" t="s">
        <v>234</v>
      </c>
      <c r="C918" s="69"/>
    </row>
    <row r="919" spans="1:3" x14ac:dyDescent="0.15">
      <c r="A919" s="56">
        <v>41678</v>
      </c>
      <c r="B919" s="68" t="s">
        <v>235</v>
      </c>
      <c r="C919" s="69"/>
    </row>
    <row r="920" spans="1:3" x14ac:dyDescent="0.15">
      <c r="A920" s="56">
        <v>41678</v>
      </c>
      <c r="B920" s="68" t="s">
        <v>236</v>
      </c>
      <c r="C920" s="69"/>
    </row>
    <row r="921" spans="1:3" x14ac:dyDescent="0.15">
      <c r="A921" s="56">
        <v>41678</v>
      </c>
      <c r="B921" s="68" t="s">
        <v>237</v>
      </c>
      <c r="C921" s="69"/>
    </row>
    <row r="922" spans="1:3" x14ac:dyDescent="0.15">
      <c r="A922" s="56">
        <v>41678</v>
      </c>
      <c r="B922" s="68" t="s">
        <v>238</v>
      </c>
      <c r="C922" s="69"/>
    </row>
    <row r="923" spans="1:3" x14ac:dyDescent="0.15">
      <c r="A923" s="56">
        <v>41678</v>
      </c>
      <c r="B923" s="68" t="s">
        <v>239</v>
      </c>
      <c r="C923" s="69"/>
    </row>
    <row r="924" spans="1:3" x14ac:dyDescent="0.15">
      <c r="A924" s="56">
        <v>41678</v>
      </c>
      <c r="B924" s="68" t="s">
        <v>240</v>
      </c>
      <c r="C924" s="69"/>
    </row>
    <row r="925" spans="1:3" x14ac:dyDescent="0.15">
      <c r="A925" s="56">
        <v>41678</v>
      </c>
      <c r="B925" s="68" t="s">
        <v>241</v>
      </c>
      <c r="C925" s="69"/>
    </row>
    <row r="926" spans="1:3" x14ac:dyDescent="0.15">
      <c r="A926" s="56">
        <v>41678</v>
      </c>
      <c r="B926" s="68" t="s">
        <v>242</v>
      </c>
      <c r="C926" s="69"/>
    </row>
    <row r="927" spans="1:3" x14ac:dyDescent="0.15">
      <c r="A927" s="56">
        <v>41678</v>
      </c>
      <c r="B927" s="68" t="s">
        <v>243</v>
      </c>
      <c r="C927" s="69"/>
    </row>
    <row r="928" spans="1:3" x14ac:dyDescent="0.15">
      <c r="A928" s="56">
        <v>41678</v>
      </c>
      <c r="B928" s="68" t="s">
        <v>244</v>
      </c>
      <c r="C928" s="69"/>
    </row>
    <row r="929" spans="1:3" x14ac:dyDescent="0.15">
      <c r="A929" s="56">
        <v>41678</v>
      </c>
      <c r="B929" s="68" t="s">
        <v>245</v>
      </c>
      <c r="C929" s="69"/>
    </row>
    <row r="930" spans="1:3" x14ac:dyDescent="0.15">
      <c r="A930" s="56">
        <v>41678</v>
      </c>
      <c r="B930" s="68" t="s">
        <v>246</v>
      </c>
      <c r="C930" s="69"/>
    </row>
    <row r="931" spans="1:3" x14ac:dyDescent="0.15">
      <c r="A931" s="56">
        <v>41678</v>
      </c>
      <c r="B931" s="68" t="s">
        <v>247</v>
      </c>
      <c r="C931" s="69"/>
    </row>
    <row r="932" spans="1:3" x14ac:dyDescent="0.15">
      <c r="A932" s="56">
        <v>41678</v>
      </c>
      <c r="B932" s="68" t="s">
        <v>248</v>
      </c>
      <c r="C932" s="69"/>
    </row>
    <row r="933" spans="1:3" x14ac:dyDescent="0.15">
      <c r="A933" s="56">
        <v>41678</v>
      </c>
      <c r="B933" s="68" t="s">
        <v>249</v>
      </c>
      <c r="C933" s="69"/>
    </row>
    <row r="934" spans="1:3" x14ac:dyDescent="0.15">
      <c r="A934" s="56">
        <v>41678</v>
      </c>
      <c r="B934" s="68" t="s">
        <v>250</v>
      </c>
      <c r="C934" s="69"/>
    </row>
    <row r="935" spans="1:3" x14ac:dyDescent="0.15">
      <c r="A935" s="56">
        <v>41678</v>
      </c>
      <c r="B935" s="68" t="s">
        <v>251</v>
      </c>
      <c r="C935" s="69"/>
    </row>
    <row r="936" spans="1:3" x14ac:dyDescent="0.15">
      <c r="A936" s="56">
        <v>41678</v>
      </c>
      <c r="B936" s="68" t="s">
        <v>252</v>
      </c>
      <c r="C936" s="69"/>
    </row>
    <row r="937" spans="1:3" x14ac:dyDescent="0.15">
      <c r="A937" s="56">
        <v>41678</v>
      </c>
      <c r="B937" s="68" t="s">
        <v>253</v>
      </c>
      <c r="C937" s="69"/>
    </row>
    <row r="938" spans="1:3" x14ac:dyDescent="0.15">
      <c r="A938" s="56">
        <v>41678</v>
      </c>
      <c r="B938" s="68" t="s">
        <v>254</v>
      </c>
      <c r="C938" s="69"/>
    </row>
    <row r="939" spans="1:3" x14ac:dyDescent="0.15">
      <c r="A939" s="56">
        <v>41678</v>
      </c>
      <c r="B939" s="68" t="s">
        <v>255</v>
      </c>
      <c r="C939" s="69"/>
    </row>
    <row r="940" spans="1:3" x14ac:dyDescent="0.15">
      <c r="A940" s="56">
        <v>41678</v>
      </c>
      <c r="B940" s="68" t="s">
        <v>256</v>
      </c>
      <c r="C940" s="69"/>
    </row>
    <row r="941" spans="1:3" x14ac:dyDescent="0.15">
      <c r="A941" s="56">
        <v>41678</v>
      </c>
      <c r="B941" s="68" t="s">
        <v>257</v>
      </c>
      <c r="C941" s="69"/>
    </row>
    <row r="942" spans="1:3" x14ac:dyDescent="0.15">
      <c r="A942" s="56">
        <v>41679</v>
      </c>
      <c r="B942" s="68" t="s">
        <v>234</v>
      </c>
      <c r="C942" s="69"/>
    </row>
    <row r="943" spans="1:3" x14ac:dyDescent="0.15">
      <c r="A943" s="56">
        <v>41679</v>
      </c>
      <c r="B943" s="68" t="s">
        <v>235</v>
      </c>
      <c r="C943" s="69"/>
    </row>
    <row r="944" spans="1:3" x14ac:dyDescent="0.15">
      <c r="A944" s="56">
        <v>41679</v>
      </c>
      <c r="B944" s="68" t="s">
        <v>236</v>
      </c>
      <c r="C944" s="69"/>
    </row>
    <row r="945" spans="1:3" x14ac:dyDescent="0.15">
      <c r="A945" s="56">
        <v>41679</v>
      </c>
      <c r="B945" s="68" t="s">
        <v>237</v>
      </c>
      <c r="C945" s="69"/>
    </row>
    <row r="946" spans="1:3" x14ac:dyDescent="0.15">
      <c r="A946" s="56">
        <v>41679</v>
      </c>
      <c r="B946" s="68" t="s">
        <v>238</v>
      </c>
      <c r="C946" s="69"/>
    </row>
    <row r="947" spans="1:3" x14ac:dyDescent="0.15">
      <c r="A947" s="56">
        <v>41679</v>
      </c>
      <c r="B947" s="68" t="s">
        <v>239</v>
      </c>
      <c r="C947" s="69"/>
    </row>
    <row r="948" spans="1:3" x14ac:dyDescent="0.15">
      <c r="A948" s="56">
        <v>41679</v>
      </c>
      <c r="B948" s="68" t="s">
        <v>240</v>
      </c>
      <c r="C948" s="69"/>
    </row>
    <row r="949" spans="1:3" x14ac:dyDescent="0.15">
      <c r="A949" s="56">
        <v>41679</v>
      </c>
      <c r="B949" s="68" t="s">
        <v>241</v>
      </c>
      <c r="C949" s="69"/>
    </row>
    <row r="950" spans="1:3" x14ac:dyDescent="0.15">
      <c r="A950" s="56">
        <v>41679</v>
      </c>
      <c r="B950" s="68" t="s">
        <v>242</v>
      </c>
      <c r="C950" s="69"/>
    </row>
    <row r="951" spans="1:3" x14ac:dyDescent="0.15">
      <c r="A951" s="56">
        <v>41679</v>
      </c>
      <c r="B951" s="68" t="s">
        <v>243</v>
      </c>
      <c r="C951" s="69"/>
    </row>
    <row r="952" spans="1:3" x14ac:dyDescent="0.15">
      <c r="A952" s="56">
        <v>41679</v>
      </c>
      <c r="B952" s="68" t="s">
        <v>244</v>
      </c>
      <c r="C952" s="69"/>
    </row>
    <row r="953" spans="1:3" x14ac:dyDescent="0.15">
      <c r="A953" s="56">
        <v>41679</v>
      </c>
      <c r="B953" s="68" t="s">
        <v>245</v>
      </c>
      <c r="C953" s="69"/>
    </row>
    <row r="954" spans="1:3" x14ac:dyDescent="0.15">
      <c r="A954" s="56">
        <v>41679</v>
      </c>
      <c r="B954" s="68" t="s">
        <v>246</v>
      </c>
      <c r="C954" s="69"/>
    </row>
    <row r="955" spans="1:3" x14ac:dyDescent="0.15">
      <c r="A955" s="56">
        <v>41679</v>
      </c>
      <c r="B955" s="68" t="s">
        <v>247</v>
      </c>
      <c r="C955" s="69"/>
    </row>
    <row r="956" spans="1:3" x14ac:dyDescent="0.15">
      <c r="A956" s="56">
        <v>41679</v>
      </c>
      <c r="B956" s="68" t="s">
        <v>248</v>
      </c>
      <c r="C956" s="69"/>
    </row>
    <row r="957" spans="1:3" x14ac:dyDescent="0.15">
      <c r="A957" s="56">
        <v>41679</v>
      </c>
      <c r="B957" s="68" t="s">
        <v>249</v>
      </c>
      <c r="C957" s="69"/>
    </row>
    <row r="958" spans="1:3" x14ac:dyDescent="0.15">
      <c r="A958" s="56">
        <v>41679</v>
      </c>
      <c r="B958" s="68" t="s">
        <v>250</v>
      </c>
      <c r="C958" s="69"/>
    </row>
    <row r="959" spans="1:3" x14ac:dyDescent="0.15">
      <c r="A959" s="56">
        <v>41679</v>
      </c>
      <c r="B959" s="68" t="s">
        <v>251</v>
      </c>
      <c r="C959" s="69"/>
    </row>
    <row r="960" spans="1:3" x14ac:dyDescent="0.15">
      <c r="A960" s="56">
        <v>41679</v>
      </c>
      <c r="B960" s="68" t="s">
        <v>252</v>
      </c>
      <c r="C960" s="69"/>
    </row>
    <row r="961" spans="1:3" x14ac:dyDescent="0.15">
      <c r="A961" s="56">
        <v>41679</v>
      </c>
      <c r="B961" s="68" t="s">
        <v>253</v>
      </c>
      <c r="C961" s="69"/>
    </row>
    <row r="962" spans="1:3" x14ac:dyDescent="0.15">
      <c r="A962" s="56">
        <v>41679</v>
      </c>
      <c r="B962" s="68" t="s">
        <v>254</v>
      </c>
      <c r="C962" s="69"/>
    </row>
    <row r="963" spans="1:3" x14ac:dyDescent="0.15">
      <c r="A963" s="56">
        <v>41679</v>
      </c>
      <c r="B963" s="68" t="s">
        <v>255</v>
      </c>
      <c r="C963" s="69"/>
    </row>
    <row r="964" spans="1:3" x14ac:dyDescent="0.15">
      <c r="A964" s="56">
        <v>41679</v>
      </c>
      <c r="B964" s="68" t="s">
        <v>256</v>
      </c>
      <c r="C964" s="69"/>
    </row>
    <row r="965" spans="1:3" x14ac:dyDescent="0.15">
      <c r="A965" s="56">
        <v>41679</v>
      </c>
      <c r="B965" s="68" t="s">
        <v>257</v>
      </c>
      <c r="C965" s="69"/>
    </row>
    <row r="966" spans="1:3" x14ac:dyDescent="0.15">
      <c r="A966" s="56">
        <v>41680</v>
      </c>
      <c r="B966" s="68" t="s">
        <v>234</v>
      </c>
      <c r="C966" s="69"/>
    </row>
    <row r="967" spans="1:3" x14ac:dyDescent="0.15">
      <c r="A967" s="56">
        <v>41680</v>
      </c>
      <c r="B967" s="68" t="s">
        <v>235</v>
      </c>
      <c r="C967" s="69"/>
    </row>
    <row r="968" spans="1:3" x14ac:dyDescent="0.15">
      <c r="A968" s="56">
        <v>41680</v>
      </c>
      <c r="B968" s="68" t="s">
        <v>236</v>
      </c>
      <c r="C968" s="69"/>
    </row>
    <row r="969" spans="1:3" x14ac:dyDescent="0.15">
      <c r="A969" s="56">
        <v>41680</v>
      </c>
      <c r="B969" s="68" t="s">
        <v>237</v>
      </c>
      <c r="C969" s="69"/>
    </row>
    <row r="970" spans="1:3" x14ac:dyDescent="0.15">
      <c r="A970" s="56">
        <v>41680</v>
      </c>
      <c r="B970" s="68" t="s">
        <v>238</v>
      </c>
      <c r="C970" s="69"/>
    </row>
    <row r="971" spans="1:3" x14ac:dyDescent="0.15">
      <c r="A971" s="56">
        <v>41680</v>
      </c>
      <c r="B971" s="68" t="s">
        <v>239</v>
      </c>
      <c r="C971" s="69"/>
    </row>
    <row r="972" spans="1:3" x14ac:dyDescent="0.15">
      <c r="A972" s="56">
        <v>41680</v>
      </c>
      <c r="B972" s="68" t="s">
        <v>240</v>
      </c>
      <c r="C972" s="69"/>
    </row>
    <row r="973" spans="1:3" x14ac:dyDescent="0.15">
      <c r="A973" s="56">
        <v>41680</v>
      </c>
      <c r="B973" s="68" t="s">
        <v>241</v>
      </c>
      <c r="C973" s="69"/>
    </row>
    <row r="974" spans="1:3" x14ac:dyDescent="0.15">
      <c r="A974" s="56">
        <v>41680</v>
      </c>
      <c r="B974" s="68" t="s">
        <v>242</v>
      </c>
      <c r="C974" s="69"/>
    </row>
    <row r="975" spans="1:3" x14ac:dyDescent="0.15">
      <c r="A975" s="56">
        <v>41680</v>
      </c>
      <c r="B975" s="68" t="s">
        <v>243</v>
      </c>
      <c r="C975" s="69"/>
    </row>
    <row r="976" spans="1:3" x14ac:dyDescent="0.15">
      <c r="A976" s="56">
        <v>41680</v>
      </c>
      <c r="B976" s="68" t="s">
        <v>244</v>
      </c>
      <c r="C976" s="69"/>
    </row>
    <row r="977" spans="1:3" x14ac:dyDescent="0.15">
      <c r="A977" s="56">
        <v>41680</v>
      </c>
      <c r="B977" s="68" t="s">
        <v>245</v>
      </c>
      <c r="C977" s="69"/>
    </row>
    <row r="978" spans="1:3" x14ac:dyDescent="0.15">
      <c r="A978" s="56">
        <v>41680</v>
      </c>
      <c r="B978" s="68" t="s">
        <v>246</v>
      </c>
      <c r="C978" s="69"/>
    </row>
    <row r="979" spans="1:3" x14ac:dyDescent="0.15">
      <c r="A979" s="56">
        <v>41680</v>
      </c>
      <c r="B979" s="68" t="s">
        <v>247</v>
      </c>
      <c r="C979" s="69"/>
    </row>
    <row r="980" spans="1:3" x14ac:dyDescent="0.15">
      <c r="A980" s="56">
        <v>41680</v>
      </c>
      <c r="B980" s="68" t="s">
        <v>248</v>
      </c>
      <c r="C980" s="69"/>
    </row>
    <row r="981" spans="1:3" x14ac:dyDescent="0.15">
      <c r="A981" s="56">
        <v>41680</v>
      </c>
      <c r="B981" s="68" t="s">
        <v>249</v>
      </c>
      <c r="C981" s="69"/>
    </row>
    <row r="982" spans="1:3" x14ac:dyDescent="0.15">
      <c r="A982" s="56">
        <v>41680</v>
      </c>
      <c r="B982" s="68" t="s">
        <v>250</v>
      </c>
      <c r="C982" s="69"/>
    </row>
    <row r="983" spans="1:3" x14ac:dyDescent="0.15">
      <c r="A983" s="56">
        <v>41680</v>
      </c>
      <c r="B983" s="68" t="s">
        <v>251</v>
      </c>
      <c r="C983" s="69"/>
    </row>
    <row r="984" spans="1:3" x14ac:dyDescent="0.15">
      <c r="A984" s="56">
        <v>41680</v>
      </c>
      <c r="B984" s="68" t="s">
        <v>252</v>
      </c>
      <c r="C984" s="69"/>
    </row>
    <row r="985" spans="1:3" x14ac:dyDescent="0.15">
      <c r="A985" s="56">
        <v>41680</v>
      </c>
      <c r="B985" s="68" t="s">
        <v>253</v>
      </c>
      <c r="C985" s="69"/>
    </row>
    <row r="986" spans="1:3" x14ac:dyDescent="0.15">
      <c r="A986" s="56">
        <v>41680</v>
      </c>
      <c r="B986" s="68" t="s">
        <v>254</v>
      </c>
      <c r="C986" s="69"/>
    </row>
    <row r="987" spans="1:3" x14ac:dyDescent="0.15">
      <c r="A987" s="56">
        <v>41680</v>
      </c>
      <c r="B987" s="68" t="s">
        <v>255</v>
      </c>
      <c r="C987" s="69"/>
    </row>
    <row r="988" spans="1:3" x14ac:dyDescent="0.15">
      <c r="A988" s="56">
        <v>41680</v>
      </c>
      <c r="B988" s="68" t="s">
        <v>256</v>
      </c>
      <c r="C988" s="69"/>
    </row>
    <row r="989" spans="1:3" x14ac:dyDescent="0.15">
      <c r="A989" s="56">
        <v>41680</v>
      </c>
      <c r="B989" s="68" t="s">
        <v>257</v>
      </c>
      <c r="C989" s="69"/>
    </row>
    <row r="990" spans="1:3" x14ac:dyDescent="0.15">
      <c r="A990" s="56">
        <v>41681</v>
      </c>
      <c r="B990" s="68" t="s">
        <v>234</v>
      </c>
      <c r="C990" s="69"/>
    </row>
    <row r="991" spans="1:3" x14ac:dyDescent="0.15">
      <c r="A991" s="56">
        <v>41681</v>
      </c>
      <c r="B991" s="68" t="s">
        <v>235</v>
      </c>
      <c r="C991" s="69"/>
    </row>
    <row r="992" spans="1:3" x14ac:dyDescent="0.15">
      <c r="A992" s="56">
        <v>41681</v>
      </c>
      <c r="B992" s="68" t="s">
        <v>236</v>
      </c>
      <c r="C992" s="69"/>
    </row>
    <row r="993" spans="1:3" x14ac:dyDescent="0.15">
      <c r="A993" s="56">
        <v>41681</v>
      </c>
      <c r="B993" s="68" t="s">
        <v>237</v>
      </c>
      <c r="C993" s="69"/>
    </row>
    <row r="994" spans="1:3" x14ac:dyDescent="0.15">
      <c r="A994" s="56">
        <v>41681</v>
      </c>
      <c r="B994" s="68" t="s">
        <v>238</v>
      </c>
      <c r="C994" s="69"/>
    </row>
    <row r="995" spans="1:3" x14ac:dyDescent="0.15">
      <c r="A995" s="56">
        <v>41681</v>
      </c>
      <c r="B995" s="68" t="s">
        <v>239</v>
      </c>
      <c r="C995" s="69"/>
    </row>
    <row r="996" spans="1:3" x14ac:dyDescent="0.15">
      <c r="A996" s="56">
        <v>41681</v>
      </c>
      <c r="B996" s="68" t="s">
        <v>240</v>
      </c>
      <c r="C996" s="69"/>
    </row>
    <row r="997" spans="1:3" x14ac:dyDescent="0.15">
      <c r="A997" s="56">
        <v>41681</v>
      </c>
      <c r="B997" s="68" t="s">
        <v>241</v>
      </c>
      <c r="C997" s="69"/>
    </row>
    <row r="998" spans="1:3" x14ac:dyDescent="0.15">
      <c r="A998" s="56">
        <v>41681</v>
      </c>
      <c r="B998" s="68" t="s">
        <v>242</v>
      </c>
      <c r="C998" s="69"/>
    </row>
    <row r="999" spans="1:3" x14ac:dyDescent="0.15">
      <c r="A999" s="56">
        <v>41681</v>
      </c>
      <c r="B999" s="68" t="s">
        <v>243</v>
      </c>
      <c r="C999" s="69"/>
    </row>
    <row r="1000" spans="1:3" x14ac:dyDescent="0.15">
      <c r="A1000" s="56">
        <v>41681</v>
      </c>
      <c r="B1000" s="68" t="s">
        <v>244</v>
      </c>
      <c r="C1000" s="69"/>
    </row>
    <row r="1001" spans="1:3" x14ac:dyDescent="0.15">
      <c r="A1001" s="56">
        <v>41681</v>
      </c>
      <c r="B1001" s="68" t="s">
        <v>245</v>
      </c>
      <c r="C1001" s="69"/>
    </row>
    <row r="1002" spans="1:3" x14ac:dyDescent="0.15">
      <c r="A1002" s="56">
        <v>41681</v>
      </c>
      <c r="B1002" s="68" t="s">
        <v>246</v>
      </c>
      <c r="C1002" s="69"/>
    </row>
    <row r="1003" spans="1:3" x14ac:dyDescent="0.15">
      <c r="A1003" s="56">
        <v>41681</v>
      </c>
      <c r="B1003" s="68" t="s">
        <v>247</v>
      </c>
      <c r="C1003" s="69"/>
    </row>
    <row r="1004" spans="1:3" x14ac:dyDescent="0.15">
      <c r="A1004" s="56">
        <v>41681</v>
      </c>
      <c r="B1004" s="68" t="s">
        <v>248</v>
      </c>
      <c r="C1004" s="69"/>
    </row>
    <row r="1005" spans="1:3" x14ac:dyDescent="0.15">
      <c r="A1005" s="56">
        <v>41681</v>
      </c>
      <c r="B1005" s="68" t="s">
        <v>249</v>
      </c>
      <c r="C1005" s="69"/>
    </row>
    <row r="1006" spans="1:3" x14ac:dyDescent="0.15">
      <c r="A1006" s="56">
        <v>41681</v>
      </c>
      <c r="B1006" s="68" t="s">
        <v>250</v>
      </c>
      <c r="C1006" s="69"/>
    </row>
    <row r="1007" spans="1:3" x14ac:dyDescent="0.15">
      <c r="A1007" s="56">
        <v>41681</v>
      </c>
      <c r="B1007" s="68" t="s">
        <v>251</v>
      </c>
      <c r="C1007" s="69"/>
    </row>
    <row r="1008" spans="1:3" x14ac:dyDescent="0.15">
      <c r="A1008" s="56">
        <v>41681</v>
      </c>
      <c r="B1008" s="68" t="s">
        <v>252</v>
      </c>
      <c r="C1008" s="69"/>
    </row>
    <row r="1009" spans="1:3" x14ac:dyDescent="0.15">
      <c r="A1009" s="56">
        <v>41681</v>
      </c>
      <c r="B1009" s="68" t="s">
        <v>253</v>
      </c>
      <c r="C1009" s="69"/>
    </row>
    <row r="1010" spans="1:3" x14ac:dyDescent="0.15">
      <c r="A1010" s="56">
        <v>41681</v>
      </c>
      <c r="B1010" s="68" t="s">
        <v>254</v>
      </c>
      <c r="C1010" s="69"/>
    </row>
    <row r="1011" spans="1:3" x14ac:dyDescent="0.15">
      <c r="A1011" s="56">
        <v>41681</v>
      </c>
      <c r="B1011" s="68" t="s">
        <v>255</v>
      </c>
      <c r="C1011" s="69"/>
    </row>
    <row r="1012" spans="1:3" x14ac:dyDescent="0.15">
      <c r="A1012" s="56">
        <v>41681</v>
      </c>
      <c r="B1012" s="68" t="s">
        <v>256</v>
      </c>
      <c r="C1012" s="69"/>
    </row>
    <row r="1013" spans="1:3" x14ac:dyDescent="0.15">
      <c r="A1013" s="56">
        <v>41681</v>
      </c>
      <c r="B1013" s="68" t="s">
        <v>257</v>
      </c>
      <c r="C1013" s="69"/>
    </row>
    <row r="1014" spans="1:3" x14ac:dyDescent="0.15">
      <c r="A1014" s="56">
        <v>41682</v>
      </c>
      <c r="B1014" s="68" t="s">
        <v>234</v>
      </c>
      <c r="C1014" s="69"/>
    </row>
    <row r="1015" spans="1:3" x14ac:dyDescent="0.15">
      <c r="A1015" s="56">
        <v>41682</v>
      </c>
      <c r="B1015" s="68" t="s">
        <v>235</v>
      </c>
      <c r="C1015" s="69"/>
    </row>
    <row r="1016" spans="1:3" x14ac:dyDescent="0.15">
      <c r="A1016" s="56">
        <v>41682</v>
      </c>
      <c r="B1016" s="68" t="s">
        <v>236</v>
      </c>
      <c r="C1016" s="69"/>
    </row>
    <row r="1017" spans="1:3" x14ac:dyDescent="0.15">
      <c r="A1017" s="56">
        <v>41682</v>
      </c>
      <c r="B1017" s="68" t="s">
        <v>237</v>
      </c>
      <c r="C1017" s="69"/>
    </row>
    <row r="1018" spans="1:3" x14ac:dyDescent="0.15">
      <c r="A1018" s="56">
        <v>41682</v>
      </c>
      <c r="B1018" s="68" t="s">
        <v>238</v>
      </c>
      <c r="C1018" s="69"/>
    </row>
    <row r="1019" spans="1:3" x14ac:dyDescent="0.15">
      <c r="A1019" s="56">
        <v>41682</v>
      </c>
      <c r="B1019" s="68" t="s">
        <v>239</v>
      </c>
      <c r="C1019" s="69"/>
    </row>
    <row r="1020" spans="1:3" x14ac:dyDescent="0.15">
      <c r="A1020" s="56">
        <v>41682</v>
      </c>
      <c r="B1020" s="68" t="s">
        <v>240</v>
      </c>
      <c r="C1020" s="69"/>
    </row>
    <row r="1021" spans="1:3" x14ac:dyDescent="0.15">
      <c r="A1021" s="56">
        <v>41682</v>
      </c>
      <c r="B1021" s="68" t="s">
        <v>241</v>
      </c>
      <c r="C1021" s="69"/>
    </row>
    <row r="1022" spans="1:3" x14ac:dyDescent="0.15">
      <c r="A1022" s="56">
        <v>41682</v>
      </c>
      <c r="B1022" s="68" t="s">
        <v>242</v>
      </c>
      <c r="C1022" s="69"/>
    </row>
    <row r="1023" spans="1:3" x14ac:dyDescent="0.15">
      <c r="A1023" s="56">
        <v>41682</v>
      </c>
      <c r="B1023" s="68" t="s">
        <v>243</v>
      </c>
      <c r="C1023" s="69"/>
    </row>
    <row r="1024" spans="1:3" x14ac:dyDescent="0.15">
      <c r="A1024" s="56">
        <v>41682</v>
      </c>
      <c r="B1024" s="68" t="s">
        <v>244</v>
      </c>
      <c r="C1024" s="69"/>
    </row>
    <row r="1025" spans="1:3" x14ac:dyDescent="0.15">
      <c r="A1025" s="56">
        <v>41682</v>
      </c>
      <c r="B1025" s="68" t="s">
        <v>245</v>
      </c>
      <c r="C1025" s="69"/>
    </row>
    <row r="1026" spans="1:3" x14ac:dyDescent="0.15">
      <c r="A1026" s="56">
        <v>41682</v>
      </c>
      <c r="B1026" s="68" t="s">
        <v>246</v>
      </c>
      <c r="C1026" s="69"/>
    </row>
    <row r="1027" spans="1:3" x14ac:dyDescent="0.15">
      <c r="A1027" s="56">
        <v>41682</v>
      </c>
      <c r="B1027" s="68" t="s">
        <v>247</v>
      </c>
      <c r="C1027" s="69"/>
    </row>
    <row r="1028" spans="1:3" x14ac:dyDescent="0.15">
      <c r="A1028" s="56">
        <v>41682</v>
      </c>
      <c r="B1028" s="68" t="s">
        <v>248</v>
      </c>
      <c r="C1028" s="69"/>
    </row>
    <row r="1029" spans="1:3" x14ac:dyDescent="0.15">
      <c r="A1029" s="56">
        <v>41682</v>
      </c>
      <c r="B1029" s="68" t="s">
        <v>249</v>
      </c>
      <c r="C1029" s="69"/>
    </row>
    <row r="1030" spans="1:3" x14ac:dyDescent="0.15">
      <c r="A1030" s="56">
        <v>41682</v>
      </c>
      <c r="B1030" s="68" t="s">
        <v>250</v>
      </c>
      <c r="C1030" s="69"/>
    </row>
    <row r="1031" spans="1:3" x14ac:dyDescent="0.15">
      <c r="A1031" s="56">
        <v>41682</v>
      </c>
      <c r="B1031" s="68" t="s">
        <v>251</v>
      </c>
      <c r="C1031" s="69"/>
    </row>
    <row r="1032" spans="1:3" x14ac:dyDescent="0.15">
      <c r="A1032" s="56">
        <v>41682</v>
      </c>
      <c r="B1032" s="68" t="s">
        <v>252</v>
      </c>
      <c r="C1032" s="69"/>
    </row>
    <row r="1033" spans="1:3" x14ac:dyDescent="0.15">
      <c r="A1033" s="56">
        <v>41682</v>
      </c>
      <c r="B1033" s="68" t="s">
        <v>253</v>
      </c>
      <c r="C1033" s="69"/>
    </row>
    <row r="1034" spans="1:3" x14ac:dyDescent="0.15">
      <c r="A1034" s="56">
        <v>41682</v>
      </c>
      <c r="B1034" s="68" t="s">
        <v>254</v>
      </c>
      <c r="C1034" s="69"/>
    </row>
    <row r="1035" spans="1:3" x14ac:dyDescent="0.15">
      <c r="A1035" s="56">
        <v>41682</v>
      </c>
      <c r="B1035" s="68" t="s">
        <v>255</v>
      </c>
      <c r="C1035" s="69"/>
    </row>
    <row r="1036" spans="1:3" x14ac:dyDescent="0.15">
      <c r="A1036" s="56">
        <v>41682</v>
      </c>
      <c r="B1036" s="68" t="s">
        <v>256</v>
      </c>
      <c r="C1036" s="69"/>
    </row>
    <row r="1037" spans="1:3" x14ac:dyDescent="0.15">
      <c r="A1037" s="56">
        <v>41682</v>
      </c>
      <c r="B1037" s="68" t="s">
        <v>257</v>
      </c>
      <c r="C1037" s="69"/>
    </row>
    <row r="1038" spans="1:3" x14ac:dyDescent="0.15">
      <c r="A1038" s="56">
        <v>41683</v>
      </c>
      <c r="B1038" s="68" t="s">
        <v>234</v>
      </c>
      <c r="C1038" s="69"/>
    </row>
    <row r="1039" spans="1:3" x14ac:dyDescent="0.15">
      <c r="A1039" s="56">
        <v>41683</v>
      </c>
      <c r="B1039" s="68" t="s">
        <v>235</v>
      </c>
      <c r="C1039" s="69"/>
    </row>
    <row r="1040" spans="1:3" x14ac:dyDescent="0.15">
      <c r="A1040" s="56">
        <v>41683</v>
      </c>
      <c r="B1040" s="68" t="s">
        <v>236</v>
      </c>
      <c r="C1040" s="69"/>
    </row>
    <row r="1041" spans="1:3" x14ac:dyDescent="0.15">
      <c r="A1041" s="56">
        <v>41683</v>
      </c>
      <c r="B1041" s="68" t="s">
        <v>237</v>
      </c>
      <c r="C1041" s="69"/>
    </row>
    <row r="1042" spans="1:3" x14ac:dyDescent="0.15">
      <c r="A1042" s="56">
        <v>41683</v>
      </c>
      <c r="B1042" s="68" t="s">
        <v>238</v>
      </c>
      <c r="C1042" s="69"/>
    </row>
    <row r="1043" spans="1:3" x14ac:dyDescent="0.15">
      <c r="A1043" s="56">
        <v>41683</v>
      </c>
      <c r="B1043" s="68" t="s">
        <v>239</v>
      </c>
      <c r="C1043" s="69"/>
    </row>
    <row r="1044" spans="1:3" x14ac:dyDescent="0.15">
      <c r="A1044" s="56">
        <v>41683</v>
      </c>
      <c r="B1044" s="68" t="s">
        <v>240</v>
      </c>
      <c r="C1044" s="69"/>
    </row>
    <row r="1045" spans="1:3" x14ac:dyDescent="0.15">
      <c r="A1045" s="56">
        <v>41683</v>
      </c>
      <c r="B1045" s="68" t="s">
        <v>241</v>
      </c>
      <c r="C1045" s="69"/>
    </row>
    <row r="1046" spans="1:3" x14ac:dyDescent="0.15">
      <c r="A1046" s="56">
        <v>41683</v>
      </c>
      <c r="B1046" s="68" t="s">
        <v>242</v>
      </c>
      <c r="C1046" s="69"/>
    </row>
    <row r="1047" spans="1:3" x14ac:dyDescent="0.15">
      <c r="A1047" s="56">
        <v>41683</v>
      </c>
      <c r="B1047" s="68" t="s">
        <v>243</v>
      </c>
      <c r="C1047" s="69"/>
    </row>
    <row r="1048" spans="1:3" x14ac:dyDescent="0.15">
      <c r="A1048" s="56">
        <v>41683</v>
      </c>
      <c r="B1048" s="68" t="s">
        <v>244</v>
      </c>
      <c r="C1048" s="69"/>
    </row>
    <row r="1049" spans="1:3" x14ac:dyDescent="0.15">
      <c r="A1049" s="56">
        <v>41683</v>
      </c>
      <c r="B1049" s="68" t="s">
        <v>245</v>
      </c>
      <c r="C1049" s="69"/>
    </row>
    <row r="1050" spans="1:3" x14ac:dyDescent="0.15">
      <c r="A1050" s="56">
        <v>41683</v>
      </c>
      <c r="B1050" s="68" t="s">
        <v>246</v>
      </c>
      <c r="C1050" s="69"/>
    </row>
    <row r="1051" spans="1:3" x14ac:dyDescent="0.15">
      <c r="A1051" s="56">
        <v>41683</v>
      </c>
      <c r="B1051" s="68" t="s">
        <v>247</v>
      </c>
      <c r="C1051" s="69"/>
    </row>
    <row r="1052" spans="1:3" x14ac:dyDescent="0.15">
      <c r="A1052" s="56">
        <v>41683</v>
      </c>
      <c r="B1052" s="68" t="s">
        <v>248</v>
      </c>
      <c r="C1052" s="69"/>
    </row>
    <row r="1053" spans="1:3" x14ac:dyDescent="0.15">
      <c r="A1053" s="56">
        <v>41683</v>
      </c>
      <c r="B1053" s="68" t="s">
        <v>249</v>
      </c>
      <c r="C1053" s="69"/>
    </row>
    <row r="1054" spans="1:3" x14ac:dyDescent="0.15">
      <c r="A1054" s="56">
        <v>41683</v>
      </c>
      <c r="B1054" s="68" t="s">
        <v>250</v>
      </c>
      <c r="C1054" s="69"/>
    </row>
    <row r="1055" spans="1:3" x14ac:dyDescent="0.15">
      <c r="A1055" s="56">
        <v>41683</v>
      </c>
      <c r="B1055" s="68" t="s">
        <v>251</v>
      </c>
      <c r="C1055" s="69"/>
    </row>
    <row r="1056" spans="1:3" x14ac:dyDescent="0.15">
      <c r="A1056" s="56">
        <v>41683</v>
      </c>
      <c r="B1056" s="68" t="s">
        <v>252</v>
      </c>
      <c r="C1056" s="69"/>
    </row>
    <row r="1057" spans="1:3" x14ac:dyDescent="0.15">
      <c r="A1057" s="56">
        <v>41683</v>
      </c>
      <c r="B1057" s="68" t="s">
        <v>253</v>
      </c>
      <c r="C1057" s="69"/>
    </row>
    <row r="1058" spans="1:3" x14ac:dyDescent="0.15">
      <c r="A1058" s="56">
        <v>41683</v>
      </c>
      <c r="B1058" s="68" t="s">
        <v>254</v>
      </c>
      <c r="C1058" s="69"/>
    </row>
    <row r="1059" spans="1:3" x14ac:dyDescent="0.15">
      <c r="A1059" s="56">
        <v>41683</v>
      </c>
      <c r="B1059" s="68" t="s">
        <v>255</v>
      </c>
      <c r="C1059" s="69"/>
    </row>
    <row r="1060" spans="1:3" x14ac:dyDescent="0.15">
      <c r="A1060" s="56">
        <v>41683</v>
      </c>
      <c r="B1060" s="68" t="s">
        <v>256</v>
      </c>
      <c r="C1060" s="69"/>
    </row>
    <row r="1061" spans="1:3" x14ac:dyDescent="0.15">
      <c r="A1061" s="56">
        <v>41683</v>
      </c>
      <c r="B1061" s="68" t="s">
        <v>257</v>
      </c>
      <c r="C1061" s="69"/>
    </row>
    <row r="1062" spans="1:3" x14ac:dyDescent="0.15">
      <c r="A1062" s="56">
        <v>41684</v>
      </c>
      <c r="B1062" s="68" t="s">
        <v>234</v>
      </c>
      <c r="C1062" s="69"/>
    </row>
    <row r="1063" spans="1:3" x14ac:dyDescent="0.15">
      <c r="A1063" s="56">
        <v>41684</v>
      </c>
      <c r="B1063" s="68" t="s">
        <v>235</v>
      </c>
      <c r="C1063" s="69"/>
    </row>
    <row r="1064" spans="1:3" x14ac:dyDescent="0.15">
      <c r="A1064" s="56">
        <v>41684</v>
      </c>
      <c r="B1064" s="68" t="s">
        <v>236</v>
      </c>
      <c r="C1064" s="69"/>
    </row>
    <row r="1065" spans="1:3" x14ac:dyDescent="0.15">
      <c r="A1065" s="56">
        <v>41684</v>
      </c>
      <c r="B1065" s="68" t="s">
        <v>237</v>
      </c>
      <c r="C1065" s="69"/>
    </row>
    <row r="1066" spans="1:3" x14ac:dyDescent="0.15">
      <c r="A1066" s="56">
        <v>41684</v>
      </c>
      <c r="B1066" s="68" t="s">
        <v>238</v>
      </c>
      <c r="C1066" s="69"/>
    </row>
    <row r="1067" spans="1:3" x14ac:dyDescent="0.15">
      <c r="A1067" s="56">
        <v>41684</v>
      </c>
      <c r="B1067" s="68" t="s">
        <v>239</v>
      </c>
      <c r="C1067" s="69"/>
    </row>
    <row r="1068" spans="1:3" x14ac:dyDescent="0.15">
      <c r="A1068" s="56">
        <v>41684</v>
      </c>
      <c r="B1068" s="68" t="s">
        <v>240</v>
      </c>
      <c r="C1068" s="69"/>
    </row>
    <row r="1069" spans="1:3" x14ac:dyDescent="0.15">
      <c r="A1069" s="56">
        <v>41684</v>
      </c>
      <c r="B1069" s="68" t="s">
        <v>241</v>
      </c>
      <c r="C1069" s="69"/>
    </row>
    <row r="1070" spans="1:3" x14ac:dyDescent="0.15">
      <c r="A1070" s="56">
        <v>41684</v>
      </c>
      <c r="B1070" s="68" t="s">
        <v>242</v>
      </c>
      <c r="C1070" s="69"/>
    </row>
    <row r="1071" spans="1:3" x14ac:dyDescent="0.15">
      <c r="A1071" s="56">
        <v>41684</v>
      </c>
      <c r="B1071" s="68" t="s">
        <v>243</v>
      </c>
      <c r="C1071" s="69"/>
    </row>
    <row r="1072" spans="1:3" x14ac:dyDescent="0.15">
      <c r="A1072" s="56">
        <v>41684</v>
      </c>
      <c r="B1072" s="68" t="s">
        <v>244</v>
      </c>
      <c r="C1072" s="69"/>
    </row>
    <row r="1073" spans="1:3" x14ac:dyDescent="0.15">
      <c r="A1073" s="56">
        <v>41684</v>
      </c>
      <c r="B1073" s="68" t="s">
        <v>245</v>
      </c>
      <c r="C1073" s="69"/>
    </row>
    <row r="1074" spans="1:3" x14ac:dyDescent="0.15">
      <c r="A1074" s="56">
        <v>41684</v>
      </c>
      <c r="B1074" s="68" t="s">
        <v>246</v>
      </c>
      <c r="C1074" s="69"/>
    </row>
    <row r="1075" spans="1:3" x14ac:dyDescent="0.15">
      <c r="A1075" s="56">
        <v>41684</v>
      </c>
      <c r="B1075" s="68" t="s">
        <v>247</v>
      </c>
      <c r="C1075" s="69"/>
    </row>
    <row r="1076" spans="1:3" x14ac:dyDescent="0.15">
      <c r="A1076" s="56">
        <v>41684</v>
      </c>
      <c r="B1076" s="68" t="s">
        <v>248</v>
      </c>
      <c r="C1076" s="69"/>
    </row>
    <row r="1077" spans="1:3" x14ac:dyDescent="0.15">
      <c r="A1077" s="56">
        <v>41684</v>
      </c>
      <c r="B1077" s="68" t="s">
        <v>249</v>
      </c>
      <c r="C1077" s="69"/>
    </row>
    <row r="1078" spans="1:3" x14ac:dyDescent="0.15">
      <c r="A1078" s="56">
        <v>41684</v>
      </c>
      <c r="B1078" s="68" t="s">
        <v>250</v>
      </c>
      <c r="C1078" s="69"/>
    </row>
    <row r="1079" spans="1:3" x14ac:dyDescent="0.15">
      <c r="A1079" s="56">
        <v>41684</v>
      </c>
      <c r="B1079" s="68" t="s">
        <v>251</v>
      </c>
      <c r="C1079" s="69"/>
    </row>
    <row r="1080" spans="1:3" x14ac:dyDescent="0.15">
      <c r="A1080" s="56">
        <v>41684</v>
      </c>
      <c r="B1080" s="68" t="s">
        <v>252</v>
      </c>
      <c r="C1080" s="69"/>
    </row>
    <row r="1081" spans="1:3" x14ac:dyDescent="0.15">
      <c r="A1081" s="56">
        <v>41684</v>
      </c>
      <c r="B1081" s="68" t="s">
        <v>253</v>
      </c>
      <c r="C1081" s="69"/>
    </row>
    <row r="1082" spans="1:3" x14ac:dyDescent="0.15">
      <c r="A1082" s="56">
        <v>41684</v>
      </c>
      <c r="B1082" s="68" t="s">
        <v>254</v>
      </c>
      <c r="C1082" s="69"/>
    </row>
    <row r="1083" spans="1:3" x14ac:dyDescent="0.15">
      <c r="A1083" s="56">
        <v>41684</v>
      </c>
      <c r="B1083" s="68" t="s">
        <v>255</v>
      </c>
      <c r="C1083" s="69"/>
    </row>
    <row r="1084" spans="1:3" x14ac:dyDescent="0.15">
      <c r="A1084" s="56">
        <v>41684</v>
      </c>
      <c r="B1084" s="68" t="s">
        <v>256</v>
      </c>
      <c r="C1084" s="69"/>
    </row>
    <row r="1085" spans="1:3" x14ac:dyDescent="0.15">
      <c r="A1085" s="56">
        <v>41684</v>
      </c>
      <c r="B1085" s="68" t="s">
        <v>257</v>
      </c>
      <c r="C1085" s="69"/>
    </row>
    <row r="1086" spans="1:3" x14ac:dyDescent="0.15">
      <c r="A1086" s="56">
        <v>41685</v>
      </c>
      <c r="B1086" s="68" t="s">
        <v>234</v>
      </c>
      <c r="C1086" s="69"/>
    </row>
    <row r="1087" spans="1:3" x14ac:dyDescent="0.15">
      <c r="A1087" s="56">
        <v>41685</v>
      </c>
      <c r="B1087" s="68" t="s">
        <v>235</v>
      </c>
      <c r="C1087" s="69"/>
    </row>
    <row r="1088" spans="1:3" x14ac:dyDescent="0.15">
      <c r="A1088" s="56">
        <v>41685</v>
      </c>
      <c r="B1088" s="68" t="s">
        <v>236</v>
      </c>
      <c r="C1088" s="69"/>
    </row>
    <row r="1089" spans="1:3" x14ac:dyDescent="0.15">
      <c r="A1089" s="56">
        <v>41685</v>
      </c>
      <c r="B1089" s="68" t="s">
        <v>237</v>
      </c>
      <c r="C1089" s="69"/>
    </row>
    <row r="1090" spans="1:3" x14ac:dyDescent="0.15">
      <c r="A1090" s="56">
        <v>41685</v>
      </c>
      <c r="B1090" s="68" t="s">
        <v>238</v>
      </c>
      <c r="C1090" s="69"/>
    </row>
    <row r="1091" spans="1:3" x14ac:dyDescent="0.15">
      <c r="A1091" s="56">
        <v>41685</v>
      </c>
      <c r="B1091" s="68" t="s">
        <v>239</v>
      </c>
      <c r="C1091" s="69"/>
    </row>
    <row r="1092" spans="1:3" x14ac:dyDescent="0.15">
      <c r="A1092" s="56">
        <v>41685</v>
      </c>
      <c r="B1092" s="68" t="s">
        <v>240</v>
      </c>
      <c r="C1092" s="69"/>
    </row>
    <row r="1093" spans="1:3" x14ac:dyDescent="0.15">
      <c r="A1093" s="56">
        <v>41685</v>
      </c>
      <c r="B1093" s="68" t="s">
        <v>241</v>
      </c>
      <c r="C1093" s="69"/>
    </row>
    <row r="1094" spans="1:3" x14ac:dyDescent="0.15">
      <c r="A1094" s="56">
        <v>41685</v>
      </c>
      <c r="B1094" s="68" t="s">
        <v>242</v>
      </c>
      <c r="C1094" s="69"/>
    </row>
    <row r="1095" spans="1:3" x14ac:dyDescent="0.15">
      <c r="A1095" s="56">
        <v>41685</v>
      </c>
      <c r="B1095" s="68" t="s">
        <v>243</v>
      </c>
      <c r="C1095" s="69"/>
    </row>
    <row r="1096" spans="1:3" x14ac:dyDescent="0.15">
      <c r="A1096" s="56">
        <v>41685</v>
      </c>
      <c r="B1096" s="68" t="s">
        <v>244</v>
      </c>
      <c r="C1096" s="69"/>
    </row>
    <row r="1097" spans="1:3" x14ac:dyDescent="0.15">
      <c r="A1097" s="56">
        <v>41685</v>
      </c>
      <c r="B1097" s="68" t="s">
        <v>245</v>
      </c>
      <c r="C1097" s="69"/>
    </row>
    <row r="1098" spans="1:3" x14ac:dyDescent="0.15">
      <c r="A1098" s="56">
        <v>41685</v>
      </c>
      <c r="B1098" s="68" t="s">
        <v>246</v>
      </c>
      <c r="C1098" s="69"/>
    </row>
    <row r="1099" spans="1:3" x14ac:dyDescent="0.15">
      <c r="A1099" s="56">
        <v>41685</v>
      </c>
      <c r="B1099" s="68" t="s">
        <v>247</v>
      </c>
      <c r="C1099" s="69"/>
    </row>
    <row r="1100" spans="1:3" x14ac:dyDescent="0.15">
      <c r="A1100" s="56">
        <v>41685</v>
      </c>
      <c r="B1100" s="68" t="s">
        <v>248</v>
      </c>
      <c r="C1100" s="69"/>
    </row>
    <row r="1101" spans="1:3" x14ac:dyDescent="0.15">
      <c r="A1101" s="56">
        <v>41685</v>
      </c>
      <c r="B1101" s="68" t="s">
        <v>249</v>
      </c>
      <c r="C1101" s="69"/>
    </row>
    <row r="1102" spans="1:3" x14ac:dyDescent="0.15">
      <c r="A1102" s="56">
        <v>41685</v>
      </c>
      <c r="B1102" s="68" t="s">
        <v>250</v>
      </c>
      <c r="C1102" s="69"/>
    </row>
    <row r="1103" spans="1:3" x14ac:dyDescent="0.15">
      <c r="A1103" s="56">
        <v>41685</v>
      </c>
      <c r="B1103" s="68" t="s">
        <v>251</v>
      </c>
      <c r="C1103" s="69"/>
    </row>
    <row r="1104" spans="1:3" x14ac:dyDescent="0.15">
      <c r="A1104" s="56">
        <v>41685</v>
      </c>
      <c r="B1104" s="68" t="s">
        <v>252</v>
      </c>
      <c r="C1104" s="69"/>
    </row>
    <row r="1105" spans="1:3" x14ac:dyDescent="0.15">
      <c r="A1105" s="56">
        <v>41685</v>
      </c>
      <c r="B1105" s="68" t="s">
        <v>253</v>
      </c>
      <c r="C1105" s="69"/>
    </row>
    <row r="1106" spans="1:3" x14ac:dyDescent="0.15">
      <c r="A1106" s="56">
        <v>41685</v>
      </c>
      <c r="B1106" s="68" t="s">
        <v>254</v>
      </c>
      <c r="C1106" s="69"/>
    </row>
    <row r="1107" spans="1:3" x14ac:dyDescent="0.15">
      <c r="A1107" s="56">
        <v>41685</v>
      </c>
      <c r="B1107" s="68" t="s">
        <v>255</v>
      </c>
      <c r="C1107" s="69"/>
    </row>
    <row r="1108" spans="1:3" x14ac:dyDescent="0.15">
      <c r="A1108" s="56">
        <v>41685</v>
      </c>
      <c r="B1108" s="68" t="s">
        <v>256</v>
      </c>
      <c r="C1108" s="69"/>
    </row>
    <row r="1109" spans="1:3" x14ac:dyDescent="0.15">
      <c r="A1109" s="56">
        <v>41685</v>
      </c>
      <c r="B1109" s="68" t="s">
        <v>257</v>
      </c>
      <c r="C1109" s="69"/>
    </row>
    <row r="1110" spans="1:3" x14ac:dyDescent="0.15">
      <c r="A1110" s="56">
        <v>41686</v>
      </c>
      <c r="B1110" s="68" t="s">
        <v>234</v>
      </c>
      <c r="C1110" s="69"/>
    </row>
    <row r="1111" spans="1:3" x14ac:dyDescent="0.15">
      <c r="A1111" s="56">
        <v>41686</v>
      </c>
      <c r="B1111" s="68" t="s">
        <v>235</v>
      </c>
      <c r="C1111" s="69"/>
    </row>
    <row r="1112" spans="1:3" x14ac:dyDescent="0.15">
      <c r="A1112" s="56">
        <v>41686</v>
      </c>
      <c r="B1112" s="68" t="s">
        <v>236</v>
      </c>
      <c r="C1112" s="69"/>
    </row>
    <row r="1113" spans="1:3" x14ac:dyDescent="0.15">
      <c r="A1113" s="56">
        <v>41686</v>
      </c>
      <c r="B1113" s="68" t="s">
        <v>237</v>
      </c>
      <c r="C1113" s="69"/>
    </row>
    <row r="1114" spans="1:3" x14ac:dyDescent="0.15">
      <c r="A1114" s="56">
        <v>41686</v>
      </c>
      <c r="B1114" s="68" t="s">
        <v>238</v>
      </c>
      <c r="C1114" s="69"/>
    </row>
    <row r="1115" spans="1:3" x14ac:dyDescent="0.15">
      <c r="A1115" s="56">
        <v>41686</v>
      </c>
      <c r="B1115" s="68" t="s">
        <v>239</v>
      </c>
      <c r="C1115" s="69"/>
    </row>
    <row r="1116" spans="1:3" x14ac:dyDescent="0.15">
      <c r="A1116" s="56">
        <v>41686</v>
      </c>
      <c r="B1116" s="68" t="s">
        <v>240</v>
      </c>
      <c r="C1116" s="69"/>
    </row>
    <row r="1117" spans="1:3" x14ac:dyDescent="0.15">
      <c r="A1117" s="56">
        <v>41686</v>
      </c>
      <c r="B1117" s="68" t="s">
        <v>241</v>
      </c>
      <c r="C1117" s="69"/>
    </row>
    <row r="1118" spans="1:3" x14ac:dyDescent="0.15">
      <c r="A1118" s="56">
        <v>41686</v>
      </c>
      <c r="B1118" s="68" t="s">
        <v>242</v>
      </c>
      <c r="C1118" s="69"/>
    </row>
    <row r="1119" spans="1:3" x14ac:dyDescent="0.15">
      <c r="A1119" s="56">
        <v>41686</v>
      </c>
      <c r="B1119" s="68" t="s">
        <v>243</v>
      </c>
      <c r="C1119" s="69"/>
    </row>
    <row r="1120" spans="1:3" x14ac:dyDescent="0.15">
      <c r="A1120" s="56">
        <v>41686</v>
      </c>
      <c r="B1120" s="68" t="s">
        <v>244</v>
      </c>
      <c r="C1120" s="69"/>
    </row>
    <row r="1121" spans="1:3" x14ac:dyDescent="0.15">
      <c r="A1121" s="56">
        <v>41686</v>
      </c>
      <c r="B1121" s="68" t="s">
        <v>245</v>
      </c>
      <c r="C1121" s="69"/>
    </row>
    <row r="1122" spans="1:3" x14ac:dyDescent="0.15">
      <c r="A1122" s="56">
        <v>41686</v>
      </c>
      <c r="B1122" s="68" t="s">
        <v>246</v>
      </c>
      <c r="C1122" s="69"/>
    </row>
    <row r="1123" spans="1:3" x14ac:dyDescent="0.15">
      <c r="A1123" s="56">
        <v>41686</v>
      </c>
      <c r="B1123" s="68" t="s">
        <v>247</v>
      </c>
      <c r="C1123" s="69"/>
    </row>
    <row r="1124" spans="1:3" x14ac:dyDescent="0.15">
      <c r="A1124" s="56">
        <v>41686</v>
      </c>
      <c r="B1124" s="68" t="s">
        <v>248</v>
      </c>
      <c r="C1124" s="69"/>
    </row>
    <row r="1125" spans="1:3" x14ac:dyDescent="0.15">
      <c r="A1125" s="56">
        <v>41686</v>
      </c>
      <c r="B1125" s="68" t="s">
        <v>249</v>
      </c>
      <c r="C1125" s="69"/>
    </row>
    <row r="1126" spans="1:3" x14ac:dyDescent="0.15">
      <c r="A1126" s="56">
        <v>41686</v>
      </c>
      <c r="B1126" s="68" t="s">
        <v>250</v>
      </c>
      <c r="C1126" s="69"/>
    </row>
    <row r="1127" spans="1:3" x14ac:dyDescent="0.15">
      <c r="A1127" s="56">
        <v>41686</v>
      </c>
      <c r="B1127" s="68" t="s">
        <v>251</v>
      </c>
      <c r="C1127" s="69"/>
    </row>
    <row r="1128" spans="1:3" x14ac:dyDescent="0.15">
      <c r="A1128" s="56">
        <v>41686</v>
      </c>
      <c r="B1128" s="68" t="s">
        <v>252</v>
      </c>
      <c r="C1128" s="69"/>
    </row>
    <row r="1129" spans="1:3" x14ac:dyDescent="0.15">
      <c r="A1129" s="56">
        <v>41686</v>
      </c>
      <c r="B1129" s="68" t="s">
        <v>253</v>
      </c>
      <c r="C1129" s="69"/>
    </row>
    <row r="1130" spans="1:3" x14ac:dyDescent="0.15">
      <c r="A1130" s="56">
        <v>41686</v>
      </c>
      <c r="B1130" s="68" t="s">
        <v>254</v>
      </c>
      <c r="C1130" s="69"/>
    </row>
    <row r="1131" spans="1:3" x14ac:dyDescent="0.15">
      <c r="A1131" s="56">
        <v>41686</v>
      </c>
      <c r="B1131" s="68" t="s">
        <v>255</v>
      </c>
      <c r="C1131" s="69"/>
    </row>
    <row r="1132" spans="1:3" x14ac:dyDescent="0.15">
      <c r="A1132" s="56">
        <v>41686</v>
      </c>
      <c r="B1132" s="68" t="s">
        <v>256</v>
      </c>
      <c r="C1132" s="69"/>
    </row>
    <row r="1133" spans="1:3" x14ac:dyDescent="0.15">
      <c r="A1133" s="56">
        <v>41686</v>
      </c>
      <c r="B1133" s="68" t="s">
        <v>257</v>
      </c>
      <c r="C1133" s="69"/>
    </row>
    <row r="1134" spans="1:3" x14ac:dyDescent="0.15">
      <c r="A1134" s="56">
        <v>41687</v>
      </c>
      <c r="B1134" s="68" t="s">
        <v>234</v>
      </c>
      <c r="C1134" s="69"/>
    </row>
    <row r="1135" spans="1:3" x14ac:dyDescent="0.15">
      <c r="A1135" s="56">
        <v>41687</v>
      </c>
      <c r="B1135" s="68" t="s">
        <v>235</v>
      </c>
      <c r="C1135" s="69"/>
    </row>
    <row r="1136" spans="1:3" x14ac:dyDescent="0.15">
      <c r="A1136" s="56">
        <v>41687</v>
      </c>
      <c r="B1136" s="68" t="s">
        <v>236</v>
      </c>
      <c r="C1136" s="69"/>
    </row>
    <row r="1137" spans="1:3" x14ac:dyDescent="0.15">
      <c r="A1137" s="56">
        <v>41687</v>
      </c>
      <c r="B1137" s="68" t="s">
        <v>237</v>
      </c>
      <c r="C1137" s="69"/>
    </row>
    <row r="1138" spans="1:3" x14ac:dyDescent="0.15">
      <c r="A1138" s="56">
        <v>41687</v>
      </c>
      <c r="B1138" s="68" t="s">
        <v>238</v>
      </c>
      <c r="C1138" s="69"/>
    </row>
    <row r="1139" spans="1:3" x14ac:dyDescent="0.15">
      <c r="A1139" s="56">
        <v>41687</v>
      </c>
      <c r="B1139" s="68" t="s">
        <v>239</v>
      </c>
      <c r="C1139" s="69"/>
    </row>
    <row r="1140" spans="1:3" x14ac:dyDescent="0.15">
      <c r="A1140" s="56">
        <v>41687</v>
      </c>
      <c r="B1140" s="68" t="s">
        <v>240</v>
      </c>
      <c r="C1140" s="69"/>
    </row>
    <row r="1141" spans="1:3" x14ac:dyDescent="0.15">
      <c r="A1141" s="56">
        <v>41687</v>
      </c>
      <c r="B1141" s="68" t="s">
        <v>241</v>
      </c>
      <c r="C1141" s="69"/>
    </row>
    <row r="1142" spans="1:3" x14ac:dyDescent="0.15">
      <c r="A1142" s="56">
        <v>41687</v>
      </c>
      <c r="B1142" s="68" t="s">
        <v>242</v>
      </c>
      <c r="C1142" s="69"/>
    </row>
    <row r="1143" spans="1:3" x14ac:dyDescent="0.15">
      <c r="A1143" s="56">
        <v>41687</v>
      </c>
      <c r="B1143" s="68" t="s">
        <v>243</v>
      </c>
      <c r="C1143" s="69"/>
    </row>
    <row r="1144" spans="1:3" x14ac:dyDescent="0.15">
      <c r="A1144" s="56">
        <v>41687</v>
      </c>
      <c r="B1144" s="68" t="s">
        <v>244</v>
      </c>
      <c r="C1144" s="69"/>
    </row>
    <row r="1145" spans="1:3" x14ac:dyDescent="0.15">
      <c r="A1145" s="56">
        <v>41687</v>
      </c>
      <c r="B1145" s="68" t="s">
        <v>245</v>
      </c>
      <c r="C1145" s="69"/>
    </row>
    <row r="1146" spans="1:3" x14ac:dyDescent="0.15">
      <c r="A1146" s="56">
        <v>41687</v>
      </c>
      <c r="B1146" s="68" t="s">
        <v>246</v>
      </c>
      <c r="C1146" s="69"/>
    </row>
    <row r="1147" spans="1:3" x14ac:dyDescent="0.15">
      <c r="A1147" s="56">
        <v>41687</v>
      </c>
      <c r="B1147" s="68" t="s">
        <v>247</v>
      </c>
      <c r="C1147" s="69"/>
    </row>
    <row r="1148" spans="1:3" x14ac:dyDescent="0.15">
      <c r="A1148" s="56">
        <v>41687</v>
      </c>
      <c r="B1148" s="68" t="s">
        <v>248</v>
      </c>
      <c r="C1148" s="69"/>
    </row>
    <row r="1149" spans="1:3" x14ac:dyDescent="0.15">
      <c r="A1149" s="56">
        <v>41687</v>
      </c>
      <c r="B1149" s="68" t="s">
        <v>249</v>
      </c>
      <c r="C1149" s="69"/>
    </row>
    <row r="1150" spans="1:3" x14ac:dyDescent="0.15">
      <c r="A1150" s="56">
        <v>41687</v>
      </c>
      <c r="B1150" s="68" t="s">
        <v>250</v>
      </c>
      <c r="C1150" s="69"/>
    </row>
    <row r="1151" spans="1:3" x14ac:dyDescent="0.15">
      <c r="A1151" s="56">
        <v>41687</v>
      </c>
      <c r="B1151" s="68" t="s">
        <v>251</v>
      </c>
      <c r="C1151" s="69"/>
    </row>
    <row r="1152" spans="1:3" x14ac:dyDescent="0.15">
      <c r="A1152" s="56">
        <v>41687</v>
      </c>
      <c r="B1152" s="68" t="s">
        <v>252</v>
      </c>
      <c r="C1152" s="69"/>
    </row>
    <row r="1153" spans="1:3" x14ac:dyDescent="0.15">
      <c r="A1153" s="56">
        <v>41687</v>
      </c>
      <c r="B1153" s="68" t="s">
        <v>253</v>
      </c>
      <c r="C1153" s="69"/>
    </row>
    <row r="1154" spans="1:3" x14ac:dyDescent="0.15">
      <c r="A1154" s="56">
        <v>41687</v>
      </c>
      <c r="B1154" s="68" t="s">
        <v>254</v>
      </c>
      <c r="C1154" s="69"/>
    </row>
    <row r="1155" spans="1:3" x14ac:dyDescent="0.15">
      <c r="A1155" s="56">
        <v>41687</v>
      </c>
      <c r="B1155" s="68" t="s">
        <v>255</v>
      </c>
      <c r="C1155" s="69"/>
    </row>
    <row r="1156" spans="1:3" x14ac:dyDescent="0.15">
      <c r="A1156" s="56">
        <v>41687</v>
      </c>
      <c r="B1156" s="68" t="s">
        <v>256</v>
      </c>
      <c r="C1156" s="69"/>
    </row>
    <row r="1157" spans="1:3" x14ac:dyDescent="0.15">
      <c r="A1157" s="56">
        <v>41687</v>
      </c>
      <c r="B1157" s="68" t="s">
        <v>257</v>
      </c>
      <c r="C1157" s="69"/>
    </row>
    <row r="1158" spans="1:3" x14ac:dyDescent="0.15">
      <c r="A1158" s="56">
        <v>41688</v>
      </c>
      <c r="B1158" s="68" t="s">
        <v>234</v>
      </c>
      <c r="C1158" s="69"/>
    </row>
    <row r="1159" spans="1:3" x14ac:dyDescent="0.15">
      <c r="A1159" s="56">
        <v>41688</v>
      </c>
      <c r="B1159" s="68" t="s">
        <v>235</v>
      </c>
      <c r="C1159" s="69"/>
    </row>
    <row r="1160" spans="1:3" x14ac:dyDescent="0.15">
      <c r="A1160" s="56">
        <v>41688</v>
      </c>
      <c r="B1160" s="68" t="s">
        <v>236</v>
      </c>
      <c r="C1160" s="69"/>
    </row>
    <row r="1161" spans="1:3" x14ac:dyDescent="0.15">
      <c r="A1161" s="56">
        <v>41688</v>
      </c>
      <c r="B1161" s="68" t="s">
        <v>237</v>
      </c>
      <c r="C1161" s="69"/>
    </row>
    <row r="1162" spans="1:3" x14ac:dyDescent="0.15">
      <c r="A1162" s="56">
        <v>41688</v>
      </c>
      <c r="B1162" s="68" t="s">
        <v>238</v>
      </c>
      <c r="C1162" s="69"/>
    </row>
    <row r="1163" spans="1:3" x14ac:dyDescent="0.15">
      <c r="A1163" s="56">
        <v>41688</v>
      </c>
      <c r="B1163" s="68" t="s">
        <v>239</v>
      </c>
      <c r="C1163" s="69"/>
    </row>
    <row r="1164" spans="1:3" x14ac:dyDescent="0.15">
      <c r="A1164" s="56">
        <v>41688</v>
      </c>
      <c r="B1164" s="68" t="s">
        <v>240</v>
      </c>
      <c r="C1164" s="69"/>
    </row>
    <row r="1165" spans="1:3" x14ac:dyDescent="0.15">
      <c r="A1165" s="56">
        <v>41688</v>
      </c>
      <c r="B1165" s="68" t="s">
        <v>241</v>
      </c>
      <c r="C1165" s="69"/>
    </row>
    <row r="1166" spans="1:3" x14ac:dyDescent="0.15">
      <c r="A1166" s="56">
        <v>41688</v>
      </c>
      <c r="B1166" s="68" t="s">
        <v>242</v>
      </c>
      <c r="C1166" s="69"/>
    </row>
    <row r="1167" spans="1:3" x14ac:dyDescent="0.15">
      <c r="A1167" s="56">
        <v>41688</v>
      </c>
      <c r="B1167" s="68" t="s">
        <v>243</v>
      </c>
      <c r="C1167" s="69"/>
    </row>
    <row r="1168" spans="1:3" x14ac:dyDescent="0.15">
      <c r="A1168" s="56">
        <v>41688</v>
      </c>
      <c r="B1168" s="68" t="s">
        <v>244</v>
      </c>
      <c r="C1168" s="69"/>
    </row>
    <row r="1169" spans="1:3" x14ac:dyDescent="0.15">
      <c r="A1169" s="56">
        <v>41688</v>
      </c>
      <c r="B1169" s="68" t="s">
        <v>245</v>
      </c>
      <c r="C1169" s="69"/>
    </row>
    <row r="1170" spans="1:3" x14ac:dyDescent="0.15">
      <c r="A1170" s="56">
        <v>41688</v>
      </c>
      <c r="B1170" s="68" t="s">
        <v>246</v>
      </c>
      <c r="C1170" s="69"/>
    </row>
    <row r="1171" spans="1:3" x14ac:dyDescent="0.15">
      <c r="A1171" s="56">
        <v>41688</v>
      </c>
      <c r="B1171" s="68" t="s">
        <v>247</v>
      </c>
      <c r="C1171" s="69"/>
    </row>
    <row r="1172" spans="1:3" x14ac:dyDescent="0.15">
      <c r="A1172" s="56">
        <v>41688</v>
      </c>
      <c r="B1172" s="68" t="s">
        <v>248</v>
      </c>
      <c r="C1172" s="69"/>
    </row>
    <row r="1173" spans="1:3" x14ac:dyDescent="0.15">
      <c r="A1173" s="56">
        <v>41688</v>
      </c>
      <c r="B1173" s="68" t="s">
        <v>249</v>
      </c>
      <c r="C1173" s="69"/>
    </row>
    <row r="1174" spans="1:3" x14ac:dyDescent="0.15">
      <c r="A1174" s="56">
        <v>41688</v>
      </c>
      <c r="B1174" s="68" t="s">
        <v>250</v>
      </c>
      <c r="C1174" s="69"/>
    </row>
    <row r="1175" spans="1:3" x14ac:dyDescent="0.15">
      <c r="A1175" s="56">
        <v>41688</v>
      </c>
      <c r="B1175" s="68" t="s">
        <v>251</v>
      </c>
      <c r="C1175" s="69"/>
    </row>
    <row r="1176" spans="1:3" x14ac:dyDescent="0.15">
      <c r="A1176" s="56">
        <v>41688</v>
      </c>
      <c r="B1176" s="68" t="s">
        <v>252</v>
      </c>
      <c r="C1176" s="69"/>
    </row>
    <row r="1177" spans="1:3" x14ac:dyDescent="0.15">
      <c r="A1177" s="56">
        <v>41688</v>
      </c>
      <c r="B1177" s="68" t="s">
        <v>253</v>
      </c>
      <c r="C1177" s="69"/>
    </row>
    <row r="1178" spans="1:3" x14ac:dyDescent="0.15">
      <c r="A1178" s="56">
        <v>41688</v>
      </c>
      <c r="B1178" s="68" t="s">
        <v>254</v>
      </c>
      <c r="C1178" s="69"/>
    </row>
    <row r="1179" spans="1:3" x14ac:dyDescent="0.15">
      <c r="A1179" s="56">
        <v>41688</v>
      </c>
      <c r="B1179" s="68" t="s">
        <v>255</v>
      </c>
      <c r="C1179" s="69"/>
    </row>
    <row r="1180" spans="1:3" x14ac:dyDescent="0.15">
      <c r="A1180" s="56">
        <v>41688</v>
      </c>
      <c r="B1180" s="68" t="s">
        <v>256</v>
      </c>
      <c r="C1180" s="69"/>
    </row>
    <row r="1181" spans="1:3" x14ac:dyDescent="0.15">
      <c r="A1181" s="56">
        <v>41688</v>
      </c>
      <c r="B1181" s="68" t="s">
        <v>257</v>
      </c>
      <c r="C1181" s="69"/>
    </row>
    <row r="1182" spans="1:3" x14ac:dyDescent="0.15">
      <c r="A1182" s="56">
        <v>41689</v>
      </c>
      <c r="B1182" s="68" t="s">
        <v>234</v>
      </c>
      <c r="C1182" s="69"/>
    </row>
    <row r="1183" spans="1:3" x14ac:dyDescent="0.15">
      <c r="A1183" s="56">
        <v>41689</v>
      </c>
      <c r="B1183" s="68" t="s">
        <v>235</v>
      </c>
      <c r="C1183" s="69"/>
    </row>
    <row r="1184" spans="1:3" x14ac:dyDescent="0.15">
      <c r="A1184" s="56">
        <v>41689</v>
      </c>
      <c r="B1184" s="68" t="s">
        <v>236</v>
      </c>
      <c r="C1184" s="69"/>
    </row>
    <row r="1185" spans="1:3" x14ac:dyDescent="0.15">
      <c r="A1185" s="56">
        <v>41689</v>
      </c>
      <c r="B1185" s="68" t="s">
        <v>237</v>
      </c>
      <c r="C1185" s="69"/>
    </row>
    <row r="1186" spans="1:3" x14ac:dyDescent="0.15">
      <c r="A1186" s="56">
        <v>41689</v>
      </c>
      <c r="B1186" s="68" t="s">
        <v>238</v>
      </c>
      <c r="C1186" s="69"/>
    </row>
    <row r="1187" spans="1:3" x14ac:dyDescent="0.15">
      <c r="A1187" s="56">
        <v>41689</v>
      </c>
      <c r="B1187" s="68" t="s">
        <v>239</v>
      </c>
      <c r="C1187" s="69"/>
    </row>
    <row r="1188" spans="1:3" x14ac:dyDescent="0.15">
      <c r="A1188" s="56">
        <v>41689</v>
      </c>
      <c r="B1188" s="68" t="s">
        <v>240</v>
      </c>
      <c r="C1188" s="69"/>
    </row>
    <row r="1189" spans="1:3" x14ac:dyDescent="0.15">
      <c r="A1189" s="56">
        <v>41689</v>
      </c>
      <c r="B1189" s="68" t="s">
        <v>241</v>
      </c>
      <c r="C1189" s="69"/>
    </row>
    <row r="1190" spans="1:3" x14ac:dyDescent="0.15">
      <c r="A1190" s="56">
        <v>41689</v>
      </c>
      <c r="B1190" s="68" t="s">
        <v>242</v>
      </c>
      <c r="C1190" s="69"/>
    </row>
    <row r="1191" spans="1:3" x14ac:dyDescent="0.15">
      <c r="A1191" s="56">
        <v>41689</v>
      </c>
      <c r="B1191" s="68" t="s">
        <v>243</v>
      </c>
      <c r="C1191" s="69"/>
    </row>
    <row r="1192" spans="1:3" x14ac:dyDescent="0.15">
      <c r="A1192" s="56">
        <v>41689</v>
      </c>
      <c r="B1192" s="68" t="s">
        <v>244</v>
      </c>
      <c r="C1192" s="69"/>
    </row>
    <row r="1193" spans="1:3" x14ac:dyDescent="0.15">
      <c r="A1193" s="56">
        <v>41689</v>
      </c>
      <c r="B1193" s="68" t="s">
        <v>245</v>
      </c>
      <c r="C1193" s="69"/>
    </row>
    <row r="1194" spans="1:3" x14ac:dyDescent="0.15">
      <c r="A1194" s="56">
        <v>41689</v>
      </c>
      <c r="B1194" s="68" t="s">
        <v>246</v>
      </c>
      <c r="C1194" s="69"/>
    </row>
    <row r="1195" spans="1:3" x14ac:dyDescent="0.15">
      <c r="A1195" s="56">
        <v>41689</v>
      </c>
      <c r="B1195" s="68" t="s">
        <v>247</v>
      </c>
      <c r="C1195" s="69"/>
    </row>
    <row r="1196" spans="1:3" x14ac:dyDescent="0.15">
      <c r="A1196" s="56">
        <v>41689</v>
      </c>
      <c r="B1196" s="68" t="s">
        <v>248</v>
      </c>
      <c r="C1196" s="69"/>
    </row>
    <row r="1197" spans="1:3" x14ac:dyDescent="0.15">
      <c r="A1197" s="56">
        <v>41689</v>
      </c>
      <c r="B1197" s="68" t="s">
        <v>249</v>
      </c>
      <c r="C1197" s="69"/>
    </row>
    <row r="1198" spans="1:3" x14ac:dyDescent="0.15">
      <c r="A1198" s="56">
        <v>41689</v>
      </c>
      <c r="B1198" s="68" t="s">
        <v>250</v>
      </c>
      <c r="C1198" s="69"/>
    </row>
    <row r="1199" spans="1:3" x14ac:dyDescent="0.15">
      <c r="A1199" s="56">
        <v>41689</v>
      </c>
      <c r="B1199" s="68" t="s">
        <v>251</v>
      </c>
      <c r="C1199" s="69"/>
    </row>
    <row r="1200" spans="1:3" x14ac:dyDescent="0.15">
      <c r="A1200" s="56">
        <v>41689</v>
      </c>
      <c r="B1200" s="68" t="s">
        <v>252</v>
      </c>
      <c r="C1200" s="69"/>
    </row>
    <row r="1201" spans="1:3" x14ac:dyDescent="0.15">
      <c r="A1201" s="56">
        <v>41689</v>
      </c>
      <c r="B1201" s="68" t="s">
        <v>253</v>
      </c>
      <c r="C1201" s="69"/>
    </row>
    <row r="1202" spans="1:3" x14ac:dyDescent="0.15">
      <c r="A1202" s="56">
        <v>41689</v>
      </c>
      <c r="B1202" s="68" t="s">
        <v>254</v>
      </c>
      <c r="C1202" s="69"/>
    </row>
    <row r="1203" spans="1:3" x14ac:dyDescent="0.15">
      <c r="A1203" s="56">
        <v>41689</v>
      </c>
      <c r="B1203" s="68" t="s">
        <v>255</v>
      </c>
      <c r="C1203" s="69"/>
    </row>
    <row r="1204" spans="1:3" x14ac:dyDescent="0.15">
      <c r="A1204" s="56">
        <v>41689</v>
      </c>
      <c r="B1204" s="68" t="s">
        <v>256</v>
      </c>
      <c r="C1204" s="69"/>
    </row>
    <row r="1205" spans="1:3" x14ac:dyDescent="0.15">
      <c r="A1205" s="56">
        <v>41689</v>
      </c>
      <c r="B1205" s="68" t="s">
        <v>257</v>
      </c>
      <c r="C1205" s="69"/>
    </row>
    <row r="1206" spans="1:3" x14ac:dyDescent="0.15">
      <c r="A1206" s="56">
        <v>41690</v>
      </c>
      <c r="B1206" s="68" t="s">
        <v>234</v>
      </c>
      <c r="C1206" s="69"/>
    </row>
    <row r="1207" spans="1:3" x14ac:dyDescent="0.15">
      <c r="A1207" s="56">
        <v>41690</v>
      </c>
      <c r="B1207" s="68" t="s">
        <v>235</v>
      </c>
      <c r="C1207" s="69"/>
    </row>
    <row r="1208" spans="1:3" x14ac:dyDescent="0.15">
      <c r="A1208" s="56">
        <v>41690</v>
      </c>
      <c r="B1208" s="68" t="s">
        <v>236</v>
      </c>
      <c r="C1208" s="69"/>
    </row>
    <row r="1209" spans="1:3" x14ac:dyDescent="0.15">
      <c r="A1209" s="56">
        <v>41690</v>
      </c>
      <c r="B1209" s="68" t="s">
        <v>237</v>
      </c>
      <c r="C1209" s="69"/>
    </row>
    <row r="1210" spans="1:3" x14ac:dyDescent="0.15">
      <c r="A1210" s="56">
        <v>41690</v>
      </c>
      <c r="B1210" s="68" t="s">
        <v>238</v>
      </c>
      <c r="C1210" s="69"/>
    </row>
    <row r="1211" spans="1:3" x14ac:dyDescent="0.15">
      <c r="A1211" s="56">
        <v>41690</v>
      </c>
      <c r="B1211" s="68" t="s">
        <v>239</v>
      </c>
      <c r="C1211" s="69"/>
    </row>
    <row r="1212" spans="1:3" x14ac:dyDescent="0.15">
      <c r="A1212" s="56">
        <v>41690</v>
      </c>
      <c r="B1212" s="68" t="s">
        <v>240</v>
      </c>
      <c r="C1212" s="69"/>
    </row>
    <row r="1213" spans="1:3" x14ac:dyDescent="0.15">
      <c r="A1213" s="56">
        <v>41690</v>
      </c>
      <c r="B1213" s="68" t="s">
        <v>241</v>
      </c>
      <c r="C1213" s="69"/>
    </row>
    <row r="1214" spans="1:3" x14ac:dyDescent="0.15">
      <c r="A1214" s="56">
        <v>41690</v>
      </c>
      <c r="B1214" s="68" t="s">
        <v>242</v>
      </c>
      <c r="C1214" s="69"/>
    </row>
    <row r="1215" spans="1:3" x14ac:dyDescent="0.15">
      <c r="A1215" s="56">
        <v>41690</v>
      </c>
      <c r="B1215" s="68" t="s">
        <v>243</v>
      </c>
      <c r="C1215" s="69"/>
    </row>
    <row r="1216" spans="1:3" x14ac:dyDescent="0.15">
      <c r="A1216" s="56">
        <v>41690</v>
      </c>
      <c r="B1216" s="68" t="s">
        <v>244</v>
      </c>
      <c r="C1216" s="69"/>
    </row>
    <row r="1217" spans="1:3" x14ac:dyDescent="0.15">
      <c r="A1217" s="56">
        <v>41690</v>
      </c>
      <c r="B1217" s="68" t="s">
        <v>245</v>
      </c>
      <c r="C1217" s="69"/>
    </row>
    <row r="1218" spans="1:3" x14ac:dyDescent="0.15">
      <c r="A1218" s="56">
        <v>41690</v>
      </c>
      <c r="B1218" s="68" t="s">
        <v>246</v>
      </c>
      <c r="C1218" s="69"/>
    </row>
    <row r="1219" spans="1:3" x14ac:dyDescent="0.15">
      <c r="A1219" s="56">
        <v>41690</v>
      </c>
      <c r="B1219" s="68" t="s">
        <v>247</v>
      </c>
      <c r="C1219" s="69"/>
    </row>
    <row r="1220" spans="1:3" x14ac:dyDescent="0.15">
      <c r="A1220" s="56">
        <v>41690</v>
      </c>
      <c r="B1220" s="68" t="s">
        <v>248</v>
      </c>
      <c r="C1220" s="69"/>
    </row>
    <row r="1221" spans="1:3" x14ac:dyDescent="0.15">
      <c r="A1221" s="56">
        <v>41690</v>
      </c>
      <c r="B1221" s="68" t="s">
        <v>249</v>
      </c>
      <c r="C1221" s="69"/>
    </row>
    <row r="1222" spans="1:3" x14ac:dyDescent="0.15">
      <c r="A1222" s="56">
        <v>41690</v>
      </c>
      <c r="B1222" s="68" t="s">
        <v>250</v>
      </c>
      <c r="C1222" s="69"/>
    </row>
    <row r="1223" spans="1:3" x14ac:dyDescent="0.15">
      <c r="A1223" s="56">
        <v>41690</v>
      </c>
      <c r="B1223" s="68" t="s">
        <v>251</v>
      </c>
      <c r="C1223" s="69"/>
    </row>
    <row r="1224" spans="1:3" x14ac:dyDescent="0.15">
      <c r="A1224" s="56">
        <v>41690</v>
      </c>
      <c r="B1224" s="68" t="s">
        <v>252</v>
      </c>
      <c r="C1224" s="69"/>
    </row>
    <row r="1225" spans="1:3" x14ac:dyDescent="0.15">
      <c r="A1225" s="56">
        <v>41690</v>
      </c>
      <c r="B1225" s="68" t="s">
        <v>253</v>
      </c>
      <c r="C1225" s="69"/>
    </row>
    <row r="1226" spans="1:3" x14ac:dyDescent="0.15">
      <c r="A1226" s="56">
        <v>41690</v>
      </c>
      <c r="B1226" s="68" t="s">
        <v>254</v>
      </c>
      <c r="C1226" s="69"/>
    </row>
    <row r="1227" spans="1:3" x14ac:dyDescent="0.15">
      <c r="A1227" s="56">
        <v>41690</v>
      </c>
      <c r="B1227" s="68" t="s">
        <v>255</v>
      </c>
      <c r="C1227" s="69"/>
    </row>
    <row r="1228" spans="1:3" x14ac:dyDescent="0.15">
      <c r="A1228" s="56">
        <v>41690</v>
      </c>
      <c r="B1228" s="68" t="s">
        <v>256</v>
      </c>
      <c r="C1228" s="69"/>
    </row>
    <row r="1229" spans="1:3" x14ac:dyDescent="0.15">
      <c r="A1229" s="56">
        <v>41690</v>
      </c>
      <c r="B1229" s="68" t="s">
        <v>257</v>
      </c>
      <c r="C1229" s="69"/>
    </row>
    <row r="1230" spans="1:3" x14ac:dyDescent="0.15">
      <c r="A1230" s="56">
        <v>41691</v>
      </c>
      <c r="B1230" s="68" t="s">
        <v>234</v>
      </c>
      <c r="C1230" s="69"/>
    </row>
    <row r="1231" spans="1:3" x14ac:dyDescent="0.15">
      <c r="A1231" s="56">
        <v>41691</v>
      </c>
      <c r="B1231" s="68" t="s">
        <v>235</v>
      </c>
      <c r="C1231" s="69"/>
    </row>
    <row r="1232" spans="1:3" x14ac:dyDescent="0.15">
      <c r="A1232" s="56">
        <v>41691</v>
      </c>
      <c r="B1232" s="68" t="s">
        <v>236</v>
      </c>
      <c r="C1232" s="69"/>
    </row>
    <row r="1233" spans="1:3" x14ac:dyDescent="0.15">
      <c r="A1233" s="56">
        <v>41691</v>
      </c>
      <c r="B1233" s="68" t="s">
        <v>237</v>
      </c>
      <c r="C1233" s="69"/>
    </row>
    <row r="1234" spans="1:3" x14ac:dyDescent="0.15">
      <c r="A1234" s="56">
        <v>41691</v>
      </c>
      <c r="B1234" s="68" t="s">
        <v>238</v>
      </c>
      <c r="C1234" s="69"/>
    </row>
    <row r="1235" spans="1:3" x14ac:dyDescent="0.15">
      <c r="A1235" s="56">
        <v>41691</v>
      </c>
      <c r="B1235" s="68" t="s">
        <v>239</v>
      </c>
      <c r="C1235" s="69"/>
    </row>
    <row r="1236" spans="1:3" x14ac:dyDescent="0.15">
      <c r="A1236" s="56">
        <v>41691</v>
      </c>
      <c r="B1236" s="68" t="s">
        <v>240</v>
      </c>
      <c r="C1236" s="69"/>
    </row>
    <row r="1237" spans="1:3" x14ac:dyDescent="0.15">
      <c r="A1237" s="56">
        <v>41691</v>
      </c>
      <c r="B1237" s="68" t="s">
        <v>241</v>
      </c>
      <c r="C1237" s="69"/>
    </row>
    <row r="1238" spans="1:3" x14ac:dyDescent="0.15">
      <c r="A1238" s="56">
        <v>41691</v>
      </c>
      <c r="B1238" s="68" t="s">
        <v>242</v>
      </c>
      <c r="C1238" s="69"/>
    </row>
    <row r="1239" spans="1:3" x14ac:dyDescent="0.15">
      <c r="A1239" s="56">
        <v>41691</v>
      </c>
      <c r="B1239" s="68" t="s">
        <v>243</v>
      </c>
      <c r="C1239" s="69"/>
    </row>
    <row r="1240" spans="1:3" x14ac:dyDescent="0.15">
      <c r="A1240" s="56">
        <v>41691</v>
      </c>
      <c r="B1240" s="68" t="s">
        <v>244</v>
      </c>
      <c r="C1240" s="69"/>
    </row>
    <row r="1241" spans="1:3" x14ac:dyDescent="0.15">
      <c r="A1241" s="56">
        <v>41691</v>
      </c>
      <c r="B1241" s="68" t="s">
        <v>245</v>
      </c>
      <c r="C1241" s="69"/>
    </row>
    <row r="1242" spans="1:3" x14ac:dyDescent="0.15">
      <c r="A1242" s="56">
        <v>41691</v>
      </c>
      <c r="B1242" s="68" t="s">
        <v>246</v>
      </c>
      <c r="C1242" s="69"/>
    </row>
    <row r="1243" spans="1:3" x14ac:dyDescent="0.15">
      <c r="A1243" s="56">
        <v>41691</v>
      </c>
      <c r="B1243" s="68" t="s">
        <v>247</v>
      </c>
      <c r="C1243" s="69"/>
    </row>
    <row r="1244" spans="1:3" x14ac:dyDescent="0.15">
      <c r="A1244" s="56">
        <v>41691</v>
      </c>
      <c r="B1244" s="68" t="s">
        <v>248</v>
      </c>
      <c r="C1244" s="69"/>
    </row>
    <row r="1245" spans="1:3" x14ac:dyDescent="0.15">
      <c r="A1245" s="56">
        <v>41691</v>
      </c>
      <c r="B1245" s="68" t="s">
        <v>249</v>
      </c>
      <c r="C1245" s="69"/>
    </row>
    <row r="1246" spans="1:3" x14ac:dyDescent="0.15">
      <c r="A1246" s="56">
        <v>41691</v>
      </c>
      <c r="B1246" s="68" t="s">
        <v>250</v>
      </c>
      <c r="C1246" s="69"/>
    </row>
    <row r="1247" spans="1:3" x14ac:dyDescent="0.15">
      <c r="A1247" s="56">
        <v>41691</v>
      </c>
      <c r="B1247" s="68" t="s">
        <v>251</v>
      </c>
      <c r="C1247" s="69"/>
    </row>
    <row r="1248" spans="1:3" x14ac:dyDescent="0.15">
      <c r="A1248" s="56">
        <v>41691</v>
      </c>
      <c r="B1248" s="68" t="s">
        <v>252</v>
      </c>
      <c r="C1248" s="69"/>
    </row>
    <row r="1249" spans="1:3" x14ac:dyDescent="0.15">
      <c r="A1249" s="56">
        <v>41691</v>
      </c>
      <c r="B1249" s="68" t="s">
        <v>253</v>
      </c>
      <c r="C1249" s="69"/>
    </row>
    <row r="1250" spans="1:3" x14ac:dyDescent="0.15">
      <c r="A1250" s="56">
        <v>41691</v>
      </c>
      <c r="B1250" s="68" t="s">
        <v>254</v>
      </c>
      <c r="C1250" s="69"/>
    </row>
    <row r="1251" spans="1:3" x14ac:dyDescent="0.15">
      <c r="A1251" s="56">
        <v>41691</v>
      </c>
      <c r="B1251" s="68" t="s">
        <v>255</v>
      </c>
      <c r="C1251" s="69"/>
    </row>
    <row r="1252" spans="1:3" x14ac:dyDescent="0.15">
      <c r="A1252" s="56">
        <v>41691</v>
      </c>
      <c r="B1252" s="68" t="s">
        <v>256</v>
      </c>
      <c r="C1252" s="69"/>
    </row>
    <row r="1253" spans="1:3" x14ac:dyDescent="0.15">
      <c r="A1253" s="56">
        <v>41691</v>
      </c>
      <c r="B1253" s="68" t="s">
        <v>257</v>
      </c>
      <c r="C1253" s="69"/>
    </row>
    <row r="1254" spans="1:3" x14ac:dyDescent="0.15">
      <c r="A1254" s="56">
        <v>41692</v>
      </c>
      <c r="B1254" s="68" t="s">
        <v>234</v>
      </c>
      <c r="C1254" s="69"/>
    </row>
    <row r="1255" spans="1:3" x14ac:dyDescent="0.15">
      <c r="A1255" s="56">
        <v>41692</v>
      </c>
      <c r="B1255" s="68" t="s">
        <v>235</v>
      </c>
      <c r="C1255" s="69"/>
    </row>
    <row r="1256" spans="1:3" x14ac:dyDescent="0.15">
      <c r="A1256" s="56">
        <v>41692</v>
      </c>
      <c r="B1256" s="68" t="s">
        <v>236</v>
      </c>
      <c r="C1256" s="69"/>
    </row>
    <row r="1257" spans="1:3" x14ac:dyDescent="0.15">
      <c r="A1257" s="56">
        <v>41692</v>
      </c>
      <c r="B1257" s="68" t="s">
        <v>237</v>
      </c>
      <c r="C1257" s="69"/>
    </row>
    <row r="1258" spans="1:3" x14ac:dyDescent="0.15">
      <c r="A1258" s="56">
        <v>41692</v>
      </c>
      <c r="B1258" s="68" t="s">
        <v>238</v>
      </c>
      <c r="C1258" s="69"/>
    </row>
    <row r="1259" spans="1:3" x14ac:dyDescent="0.15">
      <c r="A1259" s="56">
        <v>41692</v>
      </c>
      <c r="B1259" s="68" t="s">
        <v>239</v>
      </c>
      <c r="C1259" s="69"/>
    </row>
    <row r="1260" spans="1:3" x14ac:dyDescent="0.15">
      <c r="A1260" s="56">
        <v>41692</v>
      </c>
      <c r="B1260" s="68" t="s">
        <v>240</v>
      </c>
      <c r="C1260" s="69"/>
    </row>
    <row r="1261" spans="1:3" x14ac:dyDescent="0.15">
      <c r="A1261" s="56">
        <v>41692</v>
      </c>
      <c r="B1261" s="68" t="s">
        <v>241</v>
      </c>
      <c r="C1261" s="69"/>
    </row>
    <row r="1262" spans="1:3" x14ac:dyDescent="0.15">
      <c r="A1262" s="56">
        <v>41692</v>
      </c>
      <c r="B1262" s="68" t="s">
        <v>242</v>
      </c>
      <c r="C1262" s="69"/>
    </row>
    <row r="1263" spans="1:3" x14ac:dyDescent="0.15">
      <c r="A1263" s="56">
        <v>41692</v>
      </c>
      <c r="B1263" s="68" t="s">
        <v>243</v>
      </c>
      <c r="C1263" s="69"/>
    </row>
    <row r="1264" spans="1:3" x14ac:dyDescent="0.15">
      <c r="A1264" s="56">
        <v>41692</v>
      </c>
      <c r="B1264" s="68" t="s">
        <v>244</v>
      </c>
      <c r="C1264" s="69"/>
    </row>
    <row r="1265" spans="1:3" x14ac:dyDescent="0.15">
      <c r="A1265" s="56">
        <v>41692</v>
      </c>
      <c r="B1265" s="68" t="s">
        <v>245</v>
      </c>
      <c r="C1265" s="69"/>
    </row>
    <row r="1266" spans="1:3" x14ac:dyDescent="0.15">
      <c r="A1266" s="56">
        <v>41692</v>
      </c>
      <c r="B1266" s="68" t="s">
        <v>246</v>
      </c>
      <c r="C1266" s="69"/>
    </row>
    <row r="1267" spans="1:3" x14ac:dyDescent="0.15">
      <c r="A1267" s="56">
        <v>41692</v>
      </c>
      <c r="B1267" s="68" t="s">
        <v>247</v>
      </c>
      <c r="C1267" s="69"/>
    </row>
    <row r="1268" spans="1:3" x14ac:dyDescent="0.15">
      <c r="A1268" s="56">
        <v>41692</v>
      </c>
      <c r="B1268" s="68" t="s">
        <v>248</v>
      </c>
      <c r="C1268" s="69"/>
    </row>
    <row r="1269" spans="1:3" x14ac:dyDescent="0.15">
      <c r="A1269" s="56">
        <v>41692</v>
      </c>
      <c r="B1269" s="68" t="s">
        <v>249</v>
      </c>
      <c r="C1269" s="69"/>
    </row>
    <row r="1270" spans="1:3" x14ac:dyDescent="0.15">
      <c r="A1270" s="56">
        <v>41692</v>
      </c>
      <c r="B1270" s="68" t="s">
        <v>250</v>
      </c>
      <c r="C1270" s="69"/>
    </row>
    <row r="1271" spans="1:3" x14ac:dyDescent="0.15">
      <c r="A1271" s="56">
        <v>41692</v>
      </c>
      <c r="B1271" s="68" t="s">
        <v>251</v>
      </c>
      <c r="C1271" s="69"/>
    </row>
    <row r="1272" spans="1:3" x14ac:dyDescent="0.15">
      <c r="A1272" s="56">
        <v>41692</v>
      </c>
      <c r="B1272" s="68" t="s">
        <v>252</v>
      </c>
      <c r="C1272" s="69"/>
    </row>
    <row r="1273" spans="1:3" x14ac:dyDescent="0.15">
      <c r="A1273" s="56">
        <v>41692</v>
      </c>
      <c r="B1273" s="68" t="s">
        <v>253</v>
      </c>
      <c r="C1273" s="69"/>
    </row>
    <row r="1274" spans="1:3" x14ac:dyDescent="0.15">
      <c r="A1274" s="56">
        <v>41692</v>
      </c>
      <c r="B1274" s="68" t="s">
        <v>254</v>
      </c>
      <c r="C1274" s="69"/>
    </row>
    <row r="1275" spans="1:3" x14ac:dyDescent="0.15">
      <c r="A1275" s="56">
        <v>41692</v>
      </c>
      <c r="B1275" s="68" t="s">
        <v>255</v>
      </c>
      <c r="C1275" s="69"/>
    </row>
    <row r="1276" spans="1:3" x14ac:dyDescent="0.15">
      <c r="A1276" s="56">
        <v>41692</v>
      </c>
      <c r="B1276" s="68" t="s">
        <v>256</v>
      </c>
      <c r="C1276" s="69"/>
    </row>
    <row r="1277" spans="1:3" x14ac:dyDescent="0.15">
      <c r="A1277" s="56">
        <v>41692</v>
      </c>
      <c r="B1277" s="68" t="s">
        <v>257</v>
      </c>
      <c r="C1277" s="69"/>
    </row>
    <row r="1278" spans="1:3" x14ac:dyDescent="0.15">
      <c r="A1278" s="56">
        <v>41693</v>
      </c>
      <c r="B1278" s="68" t="s">
        <v>234</v>
      </c>
      <c r="C1278" s="69"/>
    </row>
    <row r="1279" spans="1:3" x14ac:dyDescent="0.15">
      <c r="A1279" s="56">
        <v>41693</v>
      </c>
      <c r="B1279" s="68" t="s">
        <v>235</v>
      </c>
      <c r="C1279" s="69"/>
    </row>
    <row r="1280" spans="1:3" x14ac:dyDescent="0.15">
      <c r="A1280" s="56">
        <v>41693</v>
      </c>
      <c r="B1280" s="68" t="s">
        <v>236</v>
      </c>
      <c r="C1280" s="69"/>
    </row>
    <row r="1281" spans="1:3" x14ac:dyDescent="0.15">
      <c r="A1281" s="56">
        <v>41693</v>
      </c>
      <c r="B1281" s="68" t="s">
        <v>237</v>
      </c>
      <c r="C1281" s="69"/>
    </row>
    <row r="1282" spans="1:3" x14ac:dyDescent="0.15">
      <c r="A1282" s="56">
        <v>41693</v>
      </c>
      <c r="B1282" s="68" t="s">
        <v>238</v>
      </c>
      <c r="C1282" s="69"/>
    </row>
    <row r="1283" spans="1:3" x14ac:dyDescent="0.15">
      <c r="A1283" s="56">
        <v>41693</v>
      </c>
      <c r="B1283" s="68" t="s">
        <v>239</v>
      </c>
      <c r="C1283" s="69"/>
    </row>
    <row r="1284" spans="1:3" x14ac:dyDescent="0.15">
      <c r="A1284" s="56">
        <v>41693</v>
      </c>
      <c r="B1284" s="68" t="s">
        <v>240</v>
      </c>
      <c r="C1284" s="69"/>
    </row>
    <row r="1285" spans="1:3" x14ac:dyDescent="0.15">
      <c r="A1285" s="56">
        <v>41693</v>
      </c>
      <c r="B1285" s="68" t="s">
        <v>241</v>
      </c>
      <c r="C1285" s="69"/>
    </row>
    <row r="1286" spans="1:3" x14ac:dyDescent="0.15">
      <c r="A1286" s="56">
        <v>41693</v>
      </c>
      <c r="B1286" s="68" t="s">
        <v>242</v>
      </c>
      <c r="C1286" s="69"/>
    </row>
    <row r="1287" spans="1:3" x14ac:dyDescent="0.15">
      <c r="A1287" s="56">
        <v>41693</v>
      </c>
      <c r="B1287" s="68" t="s">
        <v>243</v>
      </c>
      <c r="C1287" s="69"/>
    </row>
    <row r="1288" spans="1:3" x14ac:dyDescent="0.15">
      <c r="A1288" s="56">
        <v>41693</v>
      </c>
      <c r="B1288" s="68" t="s">
        <v>244</v>
      </c>
      <c r="C1288" s="69"/>
    </row>
    <row r="1289" spans="1:3" x14ac:dyDescent="0.15">
      <c r="A1289" s="56">
        <v>41693</v>
      </c>
      <c r="B1289" s="68" t="s">
        <v>245</v>
      </c>
      <c r="C1289" s="69"/>
    </row>
    <row r="1290" spans="1:3" x14ac:dyDescent="0.15">
      <c r="A1290" s="56">
        <v>41693</v>
      </c>
      <c r="B1290" s="68" t="s">
        <v>246</v>
      </c>
      <c r="C1290" s="69"/>
    </row>
    <row r="1291" spans="1:3" x14ac:dyDescent="0.15">
      <c r="A1291" s="56">
        <v>41693</v>
      </c>
      <c r="B1291" s="68" t="s">
        <v>247</v>
      </c>
      <c r="C1291" s="69"/>
    </row>
    <row r="1292" spans="1:3" x14ac:dyDescent="0.15">
      <c r="A1292" s="56">
        <v>41693</v>
      </c>
      <c r="B1292" s="68" t="s">
        <v>248</v>
      </c>
      <c r="C1292" s="69"/>
    </row>
    <row r="1293" spans="1:3" x14ac:dyDescent="0.15">
      <c r="A1293" s="56">
        <v>41693</v>
      </c>
      <c r="B1293" s="68" t="s">
        <v>249</v>
      </c>
      <c r="C1293" s="69"/>
    </row>
    <row r="1294" spans="1:3" x14ac:dyDescent="0.15">
      <c r="A1294" s="56">
        <v>41693</v>
      </c>
      <c r="B1294" s="68" t="s">
        <v>250</v>
      </c>
      <c r="C1294" s="69"/>
    </row>
    <row r="1295" spans="1:3" x14ac:dyDescent="0.15">
      <c r="A1295" s="56">
        <v>41693</v>
      </c>
      <c r="B1295" s="68" t="s">
        <v>251</v>
      </c>
      <c r="C1295" s="69"/>
    </row>
    <row r="1296" spans="1:3" x14ac:dyDescent="0.15">
      <c r="A1296" s="56">
        <v>41693</v>
      </c>
      <c r="B1296" s="68" t="s">
        <v>252</v>
      </c>
      <c r="C1296" s="69"/>
    </row>
    <row r="1297" spans="1:3" x14ac:dyDescent="0.15">
      <c r="A1297" s="56">
        <v>41693</v>
      </c>
      <c r="B1297" s="68" t="s">
        <v>253</v>
      </c>
      <c r="C1297" s="69"/>
    </row>
    <row r="1298" spans="1:3" x14ac:dyDescent="0.15">
      <c r="A1298" s="56">
        <v>41693</v>
      </c>
      <c r="B1298" s="68" t="s">
        <v>254</v>
      </c>
      <c r="C1298" s="69"/>
    </row>
    <row r="1299" spans="1:3" x14ac:dyDescent="0.15">
      <c r="A1299" s="56">
        <v>41693</v>
      </c>
      <c r="B1299" s="68" t="s">
        <v>255</v>
      </c>
      <c r="C1299" s="69"/>
    </row>
    <row r="1300" spans="1:3" x14ac:dyDescent="0.15">
      <c r="A1300" s="56">
        <v>41693</v>
      </c>
      <c r="B1300" s="68" t="s">
        <v>256</v>
      </c>
      <c r="C1300" s="69"/>
    </row>
    <row r="1301" spans="1:3" x14ac:dyDescent="0.15">
      <c r="A1301" s="56">
        <v>41693</v>
      </c>
      <c r="B1301" s="68" t="s">
        <v>257</v>
      </c>
      <c r="C1301" s="69"/>
    </row>
    <row r="1302" spans="1:3" x14ac:dyDescent="0.15">
      <c r="A1302" s="56">
        <v>41694</v>
      </c>
      <c r="B1302" s="68" t="s">
        <v>234</v>
      </c>
      <c r="C1302" s="69"/>
    </row>
    <row r="1303" spans="1:3" x14ac:dyDescent="0.15">
      <c r="A1303" s="56">
        <v>41694</v>
      </c>
      <c r="B1303" s="68" t="s">
        <v>235</v>
      </c>
      <c r="C1303" s="69"/>
    </row>
    <row r="1304" spans="1:3" x14ac:dyDescent="0.15">
      <c r="A1304" s="56">
        <v>41694</v>
      </c>
      <c r="B1304" s="68" t="s">
        <v>236</v>
      </c>
      <c r="C1304" s="69"/>
    </row>
    <row r="1305" spans="1:3" x14ac:dyDescent="0.15">
      <c r="A1305" s="56">
        <v>41694</v>
      </c>
      <c r="B1305" s="68" t="s">
        <v>237</v>
      </c>
      <c r="C1305" s="69"/>
    </row>
    <row r="1306" spans="1:3" x14ac:dyDescent="0.15">
      <c r="A1306" s="56">
        <v>41694</v>
      </c>
      <c r="B1306" s="68" t="s">
        <v>238</v>
      </c>
      <c r="C1306" s="69"/>
    </row>
    <row r="1307" spans="1:3" x14ac:dyDescent="0.15">
      <c r="A1307" s="56">
        <v>41694</v>
      </c>
      <c r="B1307" s="68" t="s">
        <v>239</v>
      </c>
      <c r="C1307" s="69"/>
    </row>
    <row r="1308" spans="1:3" x14ac:dyDescent="0.15">
      <c r="A1308" s="56">
        <v>41694</v>
      </c>
      <c r="B1308" s="68" t="s">
        <v>240</v>
      </c>
      <c r="C1308" s="69"/>
    </row>
    <row r="1309" spans="1:3" x14ac:dyDescent="0.15">
      <c r="A1309" s="56">
        <v>41694</v>
      </c>
      <c r="B1309" s="68" t="s">
        <v>241</v>
      </c>
      <c r="C1309" s="69"/>
    </row>
    <row r="1310" spans="1:3" x14ac:dyDescent="0.15">
      <c r="A1310" s="56">
        <v>41694</v>
      </c>
      <c r="B1310" s="68" t="s">
        <v>242</v>
      </c>
      <c r="C1310" s="69"/>
    </row>
    <row r="1311" spans="1:3" x14ac:dyDescent="0.15">
      <c r="A1311" s="56">
        <v>41694</v>
      </c>
      <c r="B1311" s="68" t="s">
        <v>243</v>
      </c>
      <c r="C1311" s="69"/>
    </row>
    <row r="1312" spans="1:3" x14ac:dyDescent="0.15">
      <c r="A1312" s="56">
        <v>41694</v>
      </c>
      <c r="B1312" s="68" t="s">
        <v>244</v>
      </c>
      <c r="C1312" s="69"/>
    </row>
    <row r="1313" spans="1:3" x14ac:dyDescent="0.15">
      <c r="A1313" s="56">
        <v>41694</v>
      </c>
      <c r="B1313" s="68" t="s">
        <v>245</v>
      </c>
      <c r="C1313" s="69"/>
    </row>
    <row r="1314" spans="1:3" x14ac:dyDescent="0.15">
      <c r="A1314" s="56">
        <v>41694</v>
      </c>
      <c r="B1314" s="68" t="s">
        <v>246</v>
      </c>
      <c r="C1314" s="69"/>
    </row>
    <row r="1315" spans="1:3" x14ac:dyDescent="0.15">
      <c r="A1315" s="56">
        <v>41694</v>
      </c>
      <c r="B1315" s="68" t="s">
        <v>247</v>
      </c>
      <c r="C1315" s="69"/>
    </row>
    <row r="1316" spans="1:3" x14ac:dyDescent="0.15">
      <c r="A1316" s="56">
        <v>41694</v>
      </c>
      <c r="B1316" s="68" t="s">
        <v>248</v>
      </c>
      <c r="C1316" s="69"/>
    </row>
    <row r="1317" spans="1:3" x14ac:dyDescent="0.15">
      <c r="A1317" s="56">
        <v>41694</v>
      </c>
      <c r="B1317" s="68" t="s">
        <v>249</v>
      </c>
      <c r="C1317" s="69"/>
    </row>
    <row r="1318" spans="1:3" x14ac:dyDescent="0.15">
      <c r="A1318" s="56">
        <v>41694</v>
      </c>
      <c r="B1318" s="68" t="s">
        <v>250</v>
      </c>
      <c r="C1318" s="69"/>
    </row>
    <row r="1319" spans="1:3" x14ac:dyDescent="0.15">
      <c r="A1319" s="56">
        <v>41694</v>
      </c>
      <c r="B1319" s="68" t="s">
        <v>251</v>
      </c>
      <c r="C1319" s="69"/>
    </row>
    <row r="1320" spans="1:3" x14ac:dyDescent="0.15">
      <c r="A1320" s="56">
        <v>41694</v>
      </c>
      <c r="B1320" s="68" t="s">
        <v>252</v>
      </c>
      <c r="C1320" s="69"/>
    </row>
    <row r="1321" spans="1:3" x14ac:dyDescent="0.15">
      <c r="A1321" s="56">
        <v>41694</v>
      </c>
      <c r="B1321" s="68" t="s">
        <v>253</v>
      </c>
      <c r="C1321" s="69"/>
    </row>
    <row r="1322" spans="1:3" x14ac:dyDescent="0.15">
      <c r="A1322" s="56">
        <v>41694</v>
      </c>
      <c r="B1322" s="68" t="s">
        <v>254</v>
      </c>
      <c r="C1322" s="69"/>
    </row>
    <row r="1323" spans="1:3" x14ac:dyDescent="0.15">
      <c r="A1323" s="56">
        <v>41694</v>
      </c>
      <c r="B1323" s="68" t="s">
        <v>255</v>
      </c>
      <c r="C1323" s="69"/>
    </row>
    <row r="1324" spans="1:3" x14ac:dyDescent="0.15">
      <c r="A1324" s="56">
        <v>41694</v>
      </c>
      <c r="B1324" s="68" t="s">
        <v>256</v>
      </c>
      <c r="C1324" s="69"/>
    </row>
    <row r="1325" spans="1:3" x14ac:dyDescent="0.15">
      <c r="A1325" s="56">
        <v>41694</v>
      </c>
      <c r="B1325" s="68" t="s">
        <v>257</v>
      </c>
      <c r="C1325" s="69"/>
    </row>
    <row r="1326" spans="1:3" x14ac:dyDescent="0.15">
      <c r="A1326" s="56">
        <v>41695</v>
      </c>
      <c r="B1326" s="68" t="s">
        <v>234</v>
      </c>
      <c r="C1326" s="69"/>
    </row>
    <row r="1327" spans="1:3" x14ac:dyDescent="0.15">
      <c r="A1327" s="56">
        <v>41695</v>
      </c>
      <c r="B1327" s="68" t="s">
        <v>235</v>
      </c>
      <c r="C1327" s="69"/>
    </row>
    <row r="1328" spans="1:3" x14ac:dyDescent="0.15">
      <c r="A1328" s="56">
        <v>41695</v>
      </c>
      <c r="B1328" s="68" t="s">
        <v>236</v>
      </c>
      <c r="C1328" s="69"/>
    </row>
    <row r="1329" spans="1:3" x14ac:dyDescent="0.15">
      <c r="A1329" s="56">
        <v>41695</v>
      </c>
      <c r="B1329" s="68" t="s">
        <v>237</v>
      </c>
      <c r="C1329" s="69"/>
    </row>
    <row r="1330" spans="1:3" x14ac:dyDescent="0.15">
      <c r="A1330" s="56">
        <v>41695</v>
      </c>
      <c r="B1330" s="68" t="s">
        <v>238</v>
      </c>
      <c r="C1330" s="69"/>
    </row>
    <row r="1331" spans="1:3" x14ac:dyDescent="0.15">
      <c r="A1331" s="56">
        <v>41695</v>
      </c>
      <c r="B1331" s="68" t="s">
        <v>239</v>
      </c>
      <c r="C1331" s="69"/>
    </row>
    <row r="1332" spans="1:3" x14ac:dyDescent="0.15">
      <c r="A1332" s="56">
        <v>41695</v>
      </c>
      <c r="B1332" s="68" t="s">
        <v>240</v>
      </c>
      <c r="C1332" s="69"/>
    </row>
    <row r="1333" spans="1:3" x14ac:dyDescent="0.15">
      <c r="A1333" s="56">
        <v>41695</v>
      </c>
      <c r="B1333" s="68" t="s">
        <v>241</v>
      </c>
      <c r="C1333" s="69"/>
    </row>
    <row r="1334" spans="1:3" x14ac:dyDescent="0.15">
      <c r="A1334" s="56">
        <v>41695</v>
      </c>
      <c r="B1334" s="68" t="s">
        <v>242</v>
      </c>
      <c r="C1334" s="69"/>
    </row>
    <row r="1335" spans="1:3" x14ac:dyDescent="0.15">
      <c r="A1335" s="56">
        <v>41695</v>
      </c>
      <c r="B1335" s="68" t="s">
        <v>243</v>
      </c>
      <c r="C1335" s="69"/>
    </row>
    <row r="1336" spans="1:3" x14ac:dyDescent="0.15">
      <c r="A1336" s="56">
        <v>41695</v>
      </c>
      <c r="B1336" s="68" t="s">
        <v>244</v>
      </c>
      <c r="C1336" s="69"/>
    </row>
    <row r="1337" spans="1:3" x14ac:dyDescent="0.15">
      <c r="A1337" s="56">
        <v>41695</v>
      </c>
      <c r="B1337" s="68" t="s">
        <v>245</v>
      </c>
      <c r="C1337" s="69"/>
    </row>
    <row r="1338" spans="1:3" x14ac:dyDescent="0.15">
      <c r="A1338" s="56">
        <v>41695</v>
      </c>
      <c r="B1338" s="68" t="s">
        <v>246</v>
      </c>
      <c r="C1338" s="69"/>
    </row>
    <row r="1339" spans="1:3" x14ac:dyDescent="0.15">
      <c r="A1339" s="56">
        <v>41695</v>
      </c>
      <c r="B1339" s="68" t="s">
        <v>247</v>
      </c>
      <c r="C1339" s="69"/>
    </row>
    <row r="1340" spans="1:3" x14ac:dyDescent="0.15">
      <c r="A1340" s="56">
        <v>41695</v>
      </c>
      <c r="B1340" s="68" t="s">
        <v>248</v>
      </c>
      <c r="C1340" s="69"/>
    </row>
    <row r="1341" spans="1:3" x14ac:dyDescent="0.15">
      <c r="A1341" s="56">
        <v>41695</v>
      </c>
      <c r="B1341" s="68" t="s">
        <v>249</v>
      </c>
      <c r="C1341" s="69"/>
    </row>
    <row r="1342" spans="1:3" x14ac:dyDescent="0.15">
      <c r="A1342" s="56">
        <v>41695</v>
      </c>
      <c r="B1342" s="68" t="s">
        <v>250</v>
      </c>
      <c r="C1342" s="69"/>
    </row>
    <row r="1343" spans="1:3" x14ac:dyDescent="0.15">
      <c r="A1343" s="56">
        <v>41695</v>
      </c>
      <c r="B1343" s="68" t="s">
        <v>251</v>
      </c>
      <c r="C1343" s="69"/>
    </row>
    <row r="1344" spans="1:3" x14ac:dyDescent="0.15">
      <c r="A1344" s="56">
        <v>41695</v>
      </c>
      <c r="B1344" s="68" t="s">
        <v>252</v>
      </c>
      <c r="C1344" s="69"/>
    </row>
    <row r="1345" spans="1:3" x14ac:dyDescent="0.15">
      <c r="A1345" s="56">
        <v>41695</v>
      </c>
      <c r="B1345" s="68" t="s">
        <v>253</v>
      </c>
      <c r="C1345" s="69"/>
    </row>
    <row r="1346" spans="1:3" x14ac:dyDescent="0.15">
      <c r="A1346" s="56">
        <v>41695</v>
      </c>
      <c r="B1346" s="68" t="s">
        <v>254</v>
      </c>
      <c r="C1346" s="69"/>
    </row>
    <row r="1347" spans="1:3" x14ac:dyDescent="0.15">
      <c r="A1347" s="56">
        <v>41695</v>
      </c>
      <c r="B1347" s="68" t="s">
        <v>255</v>
      </c>
      <c r="C1347" s="69"/>
    </row>
    <row r="1348" spans="1:3" x14ac:dyDescent="0.15">
      <c r="A1348" s="56">
        <v>41695</v>
      </c>
      <c r="B1348" s="68" t="s">
        <v>256</v>
      </c>
      <c r="C1348" s="69"/>
    </row>
    <row r="1349" spans="1:3" x14ac:dyDescent="0.15">
      <c r="A1349" s="56">
        <v>41695</v>
      </c>
      <c r="B1349" s="68" t="s">
        <v>257</v>
      </c>
      <c r="C1349" s="69"/>
    </row>
    <row r="1350" spans="1:3" x14ac:dyDescent="0.15">
      <c r="A1350" s="56">
        <v>41696</v>
      </c>
      <c r="B1350" s="68" t="s">
        <v>234</v>
      </c>
      <c r="C1350" s="69"/>
    </row>
    <row r="1351" spans="1:3" x14ac:dyDescent="0.15">
      <c r="A1351" s="56">
        <v>41696</v>
      </c>
      <c r="B1351" s="68" t="s">
        <v>235</v>
      </c>
      <c r="C1351" s="69"/>
    </row>
    <row r="1352" spans="1:3" x14ac:dyDescent="0.15">
      <c r="A1352" s="56">
        <v>41696</v>
      </c>
      <c r="B1352" s="68" t="s">
        <v>236</v>
      </c>
      <c r="C1352" s="69"/>
    </row>
    <row r="1353" spans="1:3" x14ac:dyDescent="0.15">
      <c r="A1353" s="56">
        <v>41696</v>
      </c>
      <c r="B1353" s="68" t="s">
        <v>237</v>
      </c>
      <c r="C1353" s="69"/>
    </row>
    <row r="1354" spans="1:3" x14ac:dyDescent="0.15">
      <c r="A1354" s="56">
        <v>41696</v>
      </c>
      <c r="B1354" s="68" t="s">
        <v>238</v>
      </c>
      <c r="C1354" s="69"/>
    </row>
    <row r="1355" spans="1:3" x14ac:dyDescent="0.15">
      <c r="A1355" s="56">
        <v>41696</v>
      </c>
      <c r="B1355" s="68" t="s">
        <v>239</v>
      </c>
      <c r="C1355" s="69"/>
    </row>
    <row r="1356" spans="1:3" x14ac:dyDescent="0.15">
      <c r="A1356" s="56">
        <v>41696</v>
      </c>
      <c r="B1356" s="68" t="s">
        <v>240</v>
      </c>
      <c r="C1356" s="69"/>
    </row>
    <row r="1357" spans="1:3" x14ac:dyDescent="0.15">
      <c r="A1357" s="56">
        <v>41696</v>
      </c>
      <c r="B1357" s="68" t="s">
        <v>241</v>
      </c>
      <c r="C1357" s="69"/>
    </row>
    <row r="1358" spans="1:3" x14ac:dyDescent="0.15">
      <c r="A1358" s="56">
        <v>41696</v>
      </c>
      <c r="B1358" s="68" t="s">
        <v>242</v>
      </c>
      <c r="C1358" s="69"/>
    </row>
    <row r="1359" spans="1:3" x14ac:dyDescent="0.15">
      <c r="A1359" s="56">
        <v>41696</v>
      </c>
      <c r="B1359" s="68" t="s">
        <v>243</v>
      </c>
      <c r="C1359" s="69"/>
    </row>
    <row r="1360" spans="1:3" x14ac:dyDescent="0.15">
      <c r="A1360" s="56">
        <v>41696</v>
      </c>
      <c r="B1360" s="68" t="s">
        <v>244</v>
      </c>
      <c r="C1360" s="69"/>
    </row>
    <row r="1361" spans="1:3" x14ac:dyDescent="0.15">
      <c r="A1361" s="56">
        <v>41696</v>
      </c>
      <c r="B1361" s="68" t="s">
        <v>245</v>
      </c>
      <c r="C1361" s="69"/>
    </row>
    <row r="1362" spans="1:3" x14ac:dyDescent="0.15">
      <c r="A1362" s="56">
        <v>41696</v>
      </c>
      <c r="B1362" s="68" t="s">
        <v>246</v>
      </c>
      <c r="C1362" s="69"/>
    </row>
    <row r="1363" spans="1:3" x14ac:dyDescent="0.15">
      <c r="A1363" s="56">
        <v>41696</v>
      </c>
      <c r="B1363" s="68" t="s">
        <v>247</v>
      </c>
      <c r="C1363" s="69"/>
    </row>
    <row r="1364" spans="1:3" x14ac:dyDescent="0.15">
      <c r="A1364" s="56">
        <v>41696</v>
      </c>
      <c r="B1364" s="68" t="s">
        <v>248</v>
      </c>
      <c r="C1364" s="69"/>
    </row>
    <row r="1365" spans="1:3" x14ac:dyDescent="0.15">
      <c r="A1365" s="56">
        <v>41696</v>
      </c>
      <c r="B1365" s="68" t="s">
        <v>249</v>
      </c>
      <c r="C1365" s="69"/>
    </row>
    <row r="1366" spans="1:3" x14ac:dyDescent="0.15">
      <c r="A1366" s="56">
        <v>41696</v>
      </c>
      <c r="B1366" s="68" t="s">
        <v>250</v>
      </c>
      <c r="C1366" s="69"/>
    </row>
    <row r="1367" spans="1:3" x14ac:dyDescent="0.15">
      <c r="A1367" s="56">
        <v>41696</v>
      </c>
      <c r="B1367" s="68" t="s">
        <v>251</v>
      </c>
      <c r="C1367" s="69"/>
    </row>
    <row r="1368" spans="1:3" x14ac:dyDescent="0.15">
      <c r="A1368" s="56">
        <v>41696</v>
      </c>
      <c r="B1368" s="68" t="s">
        <v>252</v>
      </c>
      <c r="C1368" s="69"/>
    </row>
    <row r="1369" spans="1:3" x14ac:dyDescent="0.15">
      <c r="A1369" s="56">
        <v>41696</v>
      </c>
      <c r="B1369" s="68" t="s">
        <v>253</v>
      </c>
      <c r="C1369" s="69"/>
    </row>
    <row r="1370" spans="1:3" x14ac:dyDescent="0.15">
      <c r="A1370" s="56">
        <v>41696</v>
      </c>
      <c r="B1370" s="68" t="s">
        <v>254</v>
      </c>
      <c r="C1370" s="69"/>
    </row>
    <row r="1371" spans="1:3" x14ac:dyDescent="0.15">
      <c r="A1371" s="56">
        <v>41696</v>
      </c>
      <c r="B1371" s="68" t="s">
        <v>255</v>
      </c>
      <c r="C1371" s="69"/>
    </row>
    <row r="1372" spans="1:3" x14ac:dyDescent="0.15">
      <c r="A1372" s="56">
        <v>41696</v>
      </c>
      <c r="B1372" s="68" t="s">
        <v>256</v>
      </c>
      <c r="C1372" s="69"/>
    </row>
    <row r="1373" spans="1:3" x14ac:dyDescent="0.15">
      <c r="A1373" s="56">
        <v>41696</v>
      </c>
      <c r="B1373" s="68" t="s">
        <v>257</v>
      </c>
      <c r="C1373" s="69"/>
    </row>
    <row r="1374" spans="1:3" x14ac:dyDescent="0.15">
      <c r="A1374" s="56">
        <v>41697</v>
      </c>
      <c r="B1374" s="68" t="s">
        <v>234</v>
      </c>
      <c r="C1374" s="69"/>
    </row>
    <row r="1375" spans="1:3" x14ac:dyDescent="0.15">
      <c r="A1375" s="56">
        <v>41697</v>
      </c>
      <c r="B1375" s="68" t="s">
        <v>235</v>
      </c>
      <c r="C1375" s="69"/>
    </row>
    <row r="1376" spans="1:3" x14ac:dyDescent="0.15">
      <c r="A1376" s="56">
        <v>41697</v>
      </c>
      <c r="B1376" s="68" t="s">
        <v>236</v>
      </c>
      <c r="C1376" s="69"/>
    </row>
    <row r="1377" spans="1:3" x14ac:dyDescent="0.15">
      <c r="A1377" s="56">
        <v>41697</v>
      </c>
      <c r="B1377" s="68" t="s">
        <v>237</v>
      </c>
      <c r="C1377" s="69"/>
    </row>
    <row r="1378" spans="1:3" x14ac:dyDescent="0.15">
      <c r="A1378" s="56">
        <v>41697</v>
      </c>
      <c r="B1378" s="68" t="s">
        <v>238</v>
      </c>
      <c r="C1378" s="69"/>
    </row>
    <row r="1379" spans="1:3" x14ac:dyDescent="0.15">
      <c r="A1379" s="56">
        <v>41697</v>
      </c>
      <c r="B1379" s="68" t="s">
        <v>239</v>
      </c>
      <c r="C1379" s="69"/>
    </row>
    <row r="1380" spans="1:3" x14ac:dyDescent="0.15">
      <c r="A1380" s="56">
        <v>41697</v>
      </c>
      <c r="B1380" s="68" t="s">
        <v>240</v>
      </c>
      <c r="C1380" s="69"/>
    </row>
    <row r="1381" spans="1:3" x14ac:dyDescent="0.15">
      <c r="A1381" s="56">
        <v>41697</v>
      </c>
      <c r="B1381" s="68" t="s">
        <v>241</v>
      </c>
      <c r="C1381" s="69"/>
    </row>
    <row r="1382" spans="1:3" x14ac:dyDescent="0.15">
      <c r="A1382" s="56">
        <v>41697</v>
      </c>
      <c r="B1382" s="68" t="s">
        <v>242</v>
      </c>
      <c r="C1382" s="69"/>
    </row>
    <row r="1383" spans="1:3" x14ac:dyDescent="0.15">
      <c r="A1383" s="56">
        <v>41697</v>
      </c>
      <c r="B1383" s="68" t="s">
        <v>243</v>
      </c>
      <c r="C1383" s="69"/>
    </row>
    <row r="1384" spans="1:3" x14ac:dyDescent="0.15">
      <c r="A1384" s="56">
        <v>41697</v>
      </c>
      <c r="B1384" s="68" t="s">
        <v>244</v>
      </c>
      <c r="C1384" s="69"/>
    </row>
    <row r="1385" spans="1:3" x14ac:dyDescent="0.15">
      <c r="A1385" s="56">
        <v>41697</v>
      </c>
      <c r="B1385" s="68" t="s">
        <v>245</v>
      </c>
      <c r="C1385" s="69"/>
    </row>
    <row r="1386" spans="1:3" x14ac:dyDescent="0.15">
      <c r="A1386" s="56">
        <v>41697</v>
      </c>
      <c r="B1386" s="68" t="s">
        <v>246</v>
      </c>
      <c r="C1386" s="69"/>
    </row>
    <row r="1387" spans="1:3" x14ac:dyDescent="0.15">
      <c r="A1387" s="56">
        <v>41697</v>
      </c>
      <c r="B1387" s="68" t="s">
        <v>247</v>
      </c>
      <c r="C1387" s="69"/>
    </row>
    <row r="1388" spans="1:3" x14ac:dyDescent="0.15">
      <c r="A1388" s="56">
        <v>41697</v>
      </c>
      <c r="B1388" s="68" t="s">
        <v>248</v>
      </c>
      <c r="C1388" s="69"/>
    </row>
    <row r="1389" spans="1:3" x14ac:dyDescent="0.15">
      <c r="A1389" s="56">
        <v>41697</v>
      </c>
      <c r="B1389" s="68" t="s">
        <v>249</v>
      </c>
      <c r="C1389" s="69"/>
    </row>
    <row r="1390" spans="1:3" x14ac:dyDescent="0.15">
      <c r="A1390" s="56">
        <v>41697</v>
      </c>
      <c r="B1390" s="68" t="s">
        <v>250</v>
      </c>
      <c r="C1390" s="69"/>
    </row>
    <row r="1391" spans="1:3" x14ac:dyDescent="0.15">
      <c r="A1391" s="56">
        <v>41697</v>
      </c>
      <c r="B1391" s="68" t="s">
        <v>251</v>
      </c>
      <c r="C1391" s="69"/>
    </row>
    <row r="1392" spans="1:3" x14ac:dyDescent="0.15">
      <c r="A1392" s="56">
        <v>41697</v>
      </c>
      <c r="B1392" s="68" t="s">
        <v>252</v>
      </c>
      <c r="C1392" s="69"/>
    </row>
    <row r="1393" spans="1:3" x14ac:dyDescent="0.15">
      <c r="A1393" s="56">
        <v>41697</v>
      </c>
      <c r="B1393" s="68" t="s">
        <v>253</v>
      </c>
      <c r="C1393" s="69"/>
    </row>
    <row r="1394" spans="1:3" x14ac:dyDescent="0.15">
      <c r="A1394" s="56">
        <v>41697</v>
      </c>
      <c r="B1394" s="68" t="s">
        <v>254</v>
      </c>
      <c r="C1394" s="69"/>
    </row>
    <row r="1395" spans="1:3" x14ac:dyDescent="0.15">
      <c r="A1395" s="56">
        <v>41697</v>
      </c>
      <c r="B1395" s="68" t="s">
        <v>255</v>
      </c>
      <c r="C1395" s="69"/>
    </row>
    <row r="1396" spans="1:3" x14ac:dyDescent="0.15">
      <c r="A1396" s="56">
        <v>41697</v>
      </c>
      <c r="B1396" s="68" t="s">
        <v>256</v>
      </c>
      <c r="C1396" s="69"/>
    </row>
    <row r="1397" spans="1:3" x14ac:dyDescent="0.15">
      <c r="A1397" s="56">
        <v>41697</v>
      </c>
      <c r="B1397" s="68" t="s">
        <v>257</v>
      </c>
      <c r="C1397" s="69"/>
    </row>
    <row r="1398" spans="1:3" x14ac:dyDescent="0.15">
      <c r="A1398" s="56">
        <v>41698</v>
      </c>
      <c r="B1398" s="68" t="s">
        <v>234</v>
      </c>
      <c r="C1398" s="69"/>
    </row>
    <row r="1399" spans="1:3" x14ac:dyDescent="0.15">
      <c r="A1399" s="56">
        <v>41698</v>
      </c>
      <c r="B1399" s="68" t="s">
        <v>235</v>
      </c>
      <c r="C1399" s="69"/>
    </row>
    <row r="1400" spans="1:3" x14ac:dyDescent="0.15">
      <c r="A1400" s="56">
        <v>41698</v>
      </c>
      <c r="B1400" s="68" t="s">
        <v>236</v>
      </c>
      <c r="C1400" s="69"/>
    </row>
    <row r="1401" spans="1:3" x14ac:dyDescent="0.15">
      <c r="A1401" s="56">
        <v>41698</v>
      </c>
      <c r="B1401" s="68" t="s">
        <v>237</v>
      </c>
      <c r="C1401" s="69"/>
    </row>
    <row r="1402" spans="1:3" x14ac:dyDescent="0.15">
      <c r="A1402" s="56">
        <v>41698</v>
      </c>
      <c r="B1402" s="68" t="s">
        <v>238</v>
      </c>
      <c r="C1402" s="69"/>
    </row>
    <row r="1403" spans="1:3" x14ac:dyDescent="0.15">
      <c r="A1403" s="56">
        <v>41698</v>
      </c>
      <c r="B1403" s="68" t="s">
        <v>239</v>
      </c>
      <c r="C1403" s="69"/>
    </row>
    <row r="1404" spans="1:3" x14ac:dyDescent="0.15">
      <c r="A1404" s="56">
        <v>41698</v>
      </c>
      <c r="B1404" s="68" t="s">
        <v>240</v>
      </c>
      <c r="C1404" s="69"/>
    </row>
    <row r="1405" spans="1:3" x14ac:dyDescent="0.15">
      <c r="A1405" s="56">
        <v>41698</v>
      </c>
      <c r="B1405" s="68" t="s">
        <v>241</v>
      </c>
      <c r="C1405" s="69"/>
    </row>
    <row r="1406" spans="1:3" x14ac:dyDescent="0.15">
      <c r="A1406" s="56">
        <v>41698</v>
      </c>
      <c r="B1406" s="68" t="s">
        <v>242</v>
      </c>
      <c r="C1406" s="69"/>
    </row>
    <row r="1407" spans="1:3" x14ac:dyDescent="0.15">
      <c r="A1407" s="56">
        <v>41698</v>
      </c>
      <c r="B1407" s="68" t="s">
        <v>243</v>
      </c>
      <c r="C1407" s="69"/>
    </row>
    <row r="1408" spans="1:3" x14ac:dyDescent="0.15">
      <c r="A1408" s="56">
        <v>41698</v>
      </c>
      <c r="B1408" s="68" t="s">
        <v>244</v>
      </c>
      <c r="C1408" s="69"/>
    </row>
    <row r="1409" spans="1:3" x14ac:dyDescent="0.15">
      <c r="A1409" s="56">
        <v>41698</v>
      </c>
      <c r="B1409" s="68" t="s">
        <v>245</v>
      </c>
      <c r="C1409" s="69"/>
    </row>
    <row r="1410" spans="1:3" x14ac:dyDescent="0.15">
      <c r="A1410" s="56">
        <v>41698</v>
      </c>
      <c r="B1410" s="68" t="s">
        <v>246</v>
      </c>
      <c r="C1410" s="69"/>
    </row>
    <row r="1411" spans="1:3" x14ac:dyDescent="0.15">
      <c r="A1411" s="56">
        <v>41698</v>
      </c>
      <c r="B1411" s="68" t="s">
        <v>247</v>
      </c>
      <c r="C1411" s="69"/>
    </row>
    <row r="1412" spans="1:3" x14ac:dyDescent="0.15">
      <c r="A1412" s="56">
        <v>41698</v>
      </c>
      <c r="B1412" s="68" t="s">
        <v>248</v>
      </c>
      <c r="C1412" s="69"/>
    </row>
    <row r="1413" spans="1:3" x14ac:dyDescent="0.15">
      <c r="A1413" s="56">
        <v>41698</v>
      </c>
      <c r="B1413" s="68" t="s">
        <v>249</v>
      </c>
      <c r="C1413" s="69"/>
    </row>
    <row r="1414" spans="1:3" x14ac:dyDescent="0.15">
      <c r="A1414" s="56">
        <v>41698</v>
      </c>
      <c r="B1414" s="68" t="s">
        <v>250</v>
      </c>
      <c r="C1414" s="69"/>
    </row>
    <row r="1415" spans="1:3" x14ac:dyDescent="0.15">
      <c r="A1415" s="56">
        <v>41698</v>
      </c>
      <c r="B1415" s="68" t="s">
        <v>251</v>
      </c>
      <c r="C1415" s="69"/>
    </row>
    <row r="1416" spans="1:3" x14ac:dyDescent="0.15">
      <c r="A1416" s="56">
        <v>41698</v>
      </c>
      <c r="B1416" s="68" t="s">
        <v>252</v>
      </c>
      <c r="C1416" s="69"/>
    </row>
    <row r="1417" spans="1:3" x14ac:dyDescent="0.15">
      <c r="A1417" s="56">
        <v>41698</v>
      </c>
      <c r="B1417" s="68" t="s">
        <v>253</v>
      </c>
      <c r="C1417" s="69"/>
    </row>
    <row r="1418" spans="1:3" x14ac:dyDescent="0.15">
      <c r="A1418" s="56">
        <v>41698</v>
      </c>
      <c r="B1418" s="68" t="s">
        <v>254</v>
      </c>
      <c r="C1418" s="69"/>
    </row>
    <row r="1419" spans="1:3" x14ac:dyDescent="0.15">
      <c r="A1419" s="56">
        <v>41698</v>
      </c>
      <c r="B1419" s="68" t="s">
        <v>255</v>
      </c>
      <c r="C1419" s="69"/>
    </row>
    <row r="1420" spans="1:3" x14ac:dyDescent="0.15">
      <c r="A1420" s="56">
        <v>41698</v>
      </c>
      <c r="B1420" s="68" t="s">
        <v>256</v>
      </c>
      <c r="C1420" s="69"/>
    </row>
    <row r="1421" spans="1:3" x14ac:dyDescent="0.15">
      <c r="A1421" s="56">
        <v>41698</v>
      </c>
      <c r="B1421" s="68" t="s">
        <v>257</v>
      </c>
      <c r="C1421" s="69"/>
    </row>
    <row r="1422" spans="1:3" x14ac:dyDescent="0.15">
      <c r="A1422" s="56">
        <v>41699</v>
      </c>
      <c r="B1422" s="68" t="s">
        <v>234</v>
      </c>
      <c r="C1422" s="69"/>
    </row>
    <row r="1423" spans="1:3" x14ac:dyDescent="0.15">
      <c r="A1423" s="56">
        <v>41699</v>
      </c>
      <c r="B1423" s="68" t="s">
        <v>235</v>
      </c>
      <c r="C1423" s="69"/>
    </row>
    <row r="1424" spans="1:3" x14ac:dyDescent="0.15">
      <c r="A1424" s="56">
        <v>41699</v>
      </c>
      <c r="B1424" s="68" t="s">
        <v>236</v>
      </c>
      <c r="C1424" s="69"/>
    </row>
    <row r="1425" spans="1:3" x14ac:dyDescent="0.15">
      <c r="A1425" s="56">
        <v>41699</v>
      </c>
      <c r="B1425" s="68" t="s">
        <v>237</v>
      </c>
      <c r="C1425" s="69"/>
    </row>
    <row r="1426" spans="1:3" x14ac:dyDescent="0.15">
      <c r="A1426" s="56">
        <v>41699</v>
      </c>
      <c r="B1426" s="68" t="s">
        <v>238</v>
      </c>
      <c r="C1426" s="69"/>
    </row>
    <row r="1427" spans="1:3" x14ac:dyDescent="0.15">
      <c r="A1427" s="56">
        <v>41699</v>
      </c>
      <c r="B1427" s="68" t="s">
        <v>239</v>
      </c>
      <c r="C1427" s="69"/>
    </row>
    <row r="1428" spans="1:3" x14ac:dyDescent="0.15">
      <c r="A1428" s="56">
        <v>41699</v>
      </c>
      <c r="B1428" s="68" t="s">
        <v>240</v>
      </c>
      <c r="C1428" s="69"/>
    </row>
    <row r="1429" spans="1:3" x14ac:dyDescent="0.15">
      <c r="A1429" s="56">
        <v>41699</v>
      </c>
      <c r="B1429" s="68" t="s">
        <v>241</v>
      </c>
      <c r="C1429" s="69"/>
    </row>
    <row r="1430" spans="1:3" x14ac:dyDescent="0.15">
      <c r="A1430" s="56">
        <v>41699</v>
      </c>
      <c r="B1430" s="68" t="s">
        <v>242</v>
      </c>
      <c r="C1430" s="69"/>
    </row>
    <row r="1431" spans="1:3" x14ac:dyDescent="0.15">
      <c r="A1431" s="56">
        <v>41699</v>
      </c>
      <c r="B1431" s="68" t="s">
        <v>243</v>
      </c>
      <c r="C1431" s="69"/>
    </row>
    <row r="1432" spans="1:3" x14ac:dyDescent="0.15">
      <c r="A1432" s="56">
        <v>41699</v>
      </c>
      <c r="B1432" s="68" t="s">
        <v>244</v>
      </c>
      <c r="C1432" s="69"/>
    </row>
    <row r="1433" spans="1:3" x14ac:dyDescent="0.15">
      <c r="A1433" s="56">
        <v>41699</v>
      </c>
      <c r="B1433" s="68" t="s">
        <v>245</v>
      </c>
      <c r="C1433" s="69"/>
    </row>
    <row r="1434" spans="1:3" x14ac:dyDescent="0.15">
      <c r="A1434" s="56">
        <v>41699</v>
      </c>
      <c r="B1434" s="68" t="s">
        <v>246</v>
      </c>
      <c r="C1434" s="69"/>
    </row>
    <row r="1435" spans="1:3" x14ac:dyDescent="0.15">
      <c r="A1435" s="56">
        <v>41699</v>
      </c>
      <c r="B1435" s="68" t="s">
        <v>247</v>
      </c>
      <c r="C1435" s="69"/>
    </row>
    <row r="1436" spans="1:3" x14ac:dyDescent="0.15">
      <c r="A1436" s="56">
        <v>41699</v>
      </c>
      <c r="B1436" s="68" t="s">
        <v>248</v>
      </c>
      <c r="C1436" s="69"/>
    </row>
    <row r="1437" spans="1:3" x14ac:dyDescent="0.15">
      <c r="A1437" s="56">
        <v>41699</v>
      </c>
      <c r="B1437" s="68" t="s">
        <v>249</v>
      </c>
      <c r="C1437" s="69"/>
    </row>
    <row r="1438" spans="1:3" x14ac:dyDescent="0.15">
      <c r="A1438" s="56">
        <v>41699</v>
      </c>
      <c r="B1438" s="68" t="s">
        <v>250</v>
      </c>
      <c r="C1438" s="69"/>
    </row>
    <row r="1439" spans="1:3" x14ac:dyDescent="0.15">
      <c r="A1439" s="56">
        <v>41699</v>
      </c>
      <c r="B1439" s="68" t="s">
        <v>251</v>
      </c>
      <c r="C1439" s="69"/>
    </row>
    <row r="1440" spans="1:3" x14ac:dyDescent="0.15">
      <c r="A1440" s="56">
        <v>41699</v>
      </c>
      <c r="B1440" s="68" t="s">
        <v>252</v>
      </c>
      <c r="C1440" s="69"/>
    </row>
    <row r="1441" spans="1:3" x14ac:dyDescent="0.15">
      <c r="A1441" s="56">
        <v>41699</v>
      </c>
      <c r="B1441" s="68" t="s">
        <v>253</v>
      </c>
      <c r="C1441" s="69"/>
    </row>
    <row r="1442" spans="1:3" x14ac:dyDescent="0.15">
      <c r="A1442" s="56">
        <v>41699</v>
      </c>
      <c r="B1442" s="68" t="s">
        <v>254</v>
      </c>
      <c r="C1442" s="69"/>
    </row>
    <row r="1443" spans="1:3" x14ac:dyDescent="0.15">
      <c r="A1443" s="56">
        <v>41699</v>
      </c>
      <c r="B1443" s="68" t="s">
        <v>255</v>
      </c>
      <c r="C1443" s="69"/>
    </row>
    <row r="1444" spans="1:3" x14ac:dyDescent="0.15">
      <c r="A1444" s="56">
        <v>41699</v>
      </c>
      <c r="B1444" s="68" t="s">
        <v>256</v>
      </c>
      <c r="C1444" s="69"/>
    </row>
    <row r="1445" spans="1:3" x14ac:dyDescent="0.15">
      <c r="A1445" s="56">
        <v>41699</v>
      </c>
      <c r="B1445" s="68" t="s">
        <v>257</v>
      </c>
      <c r="C1445" s="69"/>
    </row>
    <row r="1446" spans="1:3" x14ac:dyDescent="0.15">
      <c r="A1446" s="56">
        <v>41700</v>
      </c>
      <c r="B1446" s="68" t="s">
        <v>234</v>
      </c>
      <c r="C1446" s="69"/>
    </row>
    <row r="1447" spans="1:3" x14ac:dyDescent="0.15">
      <c r="A1447" s="56">
        <v>41700</v>
      </c>
      <c r="B1447" s="68" t="s">
        <v>235</v>
      </c>
      <c r="C1447" s="69"/>
    </row>
    <row r="1448" spans="1:3" x14ac:dyDescent="0.15">
      <c r="A1448" s="56">
        <v>41700</v>
      </c>
      <c r="B1448" s="68" t="s">
        <v>236</v>
      </c>
      <c r="C1448" s="69"/>
    </row>
    <row r="1449" spans="1:3" x14ac:dyDescent="0.15">
      <c r="A1449" s="56">
        <v>41700</v>
      </c>
      <c r="B1449" s="68" t="s">
        <v>237</v>
      </c>
      <c r="C1449" s="69"/>
    </row>
    <row r="1450" spans="1:3" x14ac:dyDescent="0.15">
      <c r="A1450" s="56">
        <v>41700</v>
      </c>
      <c r="B1450" s="68" t="s">
        <v>238</v>
      </c>
      <c r="C1450" s="69"/>
    </row>
    <row r="1451" spans="1:3" x14ac:dyDescent="0.15">
      <c r="A1451" s="56">
        <v>41700</v>
      </c>
      <c r="B1451" s="68" t="s">
        <v>239</v>
      </c>
      <c r="C1451" s="69"/>
    </row>
    <row r="1452" spans="1:3" x14ac:dyDescent="0.15">
      <c r="A1452" s="56">
        <v>41700</v>
      </c>
      <c r="B1452" s="68" t="s">
        <v>240</v>
      </c>
      <c r="C1452" s="69"/>
    </row>
    <row r="1453" spans="1:3" x14ac:dyDescent="0.15">
      <c r="A1453" s="56">
        <v>41700</v>
      </c>
      <c r="B1453" s="68" t="s">
        <v>241</v>
      </c>
      <c r="C1453" s="69"/>
    </row>
    <row r="1454" spans="1:3" x14ac:dyDescent="0.15">
      <c r="A1454" s="56">
        <v>41700</v>
      </c>
      <c r="B1454" s="68" t="s">
        <v>242</v>
      </c>
      <c r="C1454" s="69"/>
    </row>
    <row r="1455" spans="1:3" x14ac:dyDescent="0.15">
      <c r="A1455" s="56">
        <v>41700</v>
      </c>
      <c r="B1455" s="68" t="s">
        <v>243</v>
      </c>
      <c r="C1455" s="69"/>
    </row>
    <row r="1456" spans="1:3" x14ac:dyDescent="0.15">
      <c r="A1456" s="56">
        <v>41700</v>
      </c>
      <c r="B1456" s="68" t="s">
        <v>244</v>
      </c>
      <c r="C1456" s="69"/>
    </row>
    <row r="1457" spans="1:3" x14ac:dyDescent="0.15">
      <c r="A1457" s="56">
        <v>41700</v>
      </c>
      <c r="B1457" s="68" t="s">
        <v>245</v>
      </c>
      <c r="C1457" s="69"/>
    </row>
    <row r="1458" spans="1:3" x14ac:dyDescent="0.15">
      <c r="A1458" s="56">
        <v>41700</v>
      </c>
      <c r="B1458" s="68" t="s">
        <v>246</v>
      </c>
      <c r="C1458" s="69"/>
    </row>
    <row r="1459" spans="1:3" x14ac:dyDescent="0.15">
      <c r="A1459" s="56">
        <v>41700</v>
      </c>
      <c r="B1459" s="68" t="s">
        <v>247</v>
      </c>
      <c r="C1459" s="69"/>
    </row>
    <row r="1460" spans="1:3" x14ac:dyDescent="0.15">
      <c r="A1460" s="56">
        <v>41700</v>
      </c>
      <c r="B1460" s="68" t="s">
        <v>248</v>
      </c>
      <c r="C1460" s="69"/>
    </row>
    <row r="1461" spans="1:3" x14ac:dyDescent="0.15">
      <c r="A1461" s="56">
        <v>41700</v>
      </c>
      <c r="B1461" s="68" t="s">
        <v>249</v>
      </c>
      <c r="C1461" s="69"/>
    </row>
    <row r="1462" spans="1:3" x14ac:dyDescent="0.15">
      <c r="A1462" s="56">
        <v>41700</v>
      </c>
      <c r="B1462" s="68" t="s">
        <v>250</v>
      </c>
      <c r="C1462" s="69"/>
    </row>
    <row r="1463" spans="1:3" x14ac:dyDescent="0.15">
      <c r="A1463" s="56">
        <v>41700</v>
      </c>
      <c r="B1463" s="68" t="s">
        <v>251</v>
      </c>
      <c r="C1463" s="69"/>
    </row>
    <row r="1464" spans="1:3" x14ac:dyDescent="0.15">
      <c r="A1464" s="56">
        <v>41700</v>
      </c>
      <c r="B1464" s="68" t="s">
        <v>252</v>
      </c>
      <c r="C1464" s="69"/>
    </row>
    <row r="1465" spans="1:3" x14ac:dyDescent="0.15">
      <c r="A1465" s="56">
        <v>41700</v>
      </c>
      <c r="B1465" s="68" t="s">
        <v>253</v>
      </c>
      <c r="C1465" s="69"/>
    </row>
    <row r="1466" spans="1:3" x14ac:dyDescent="0.15">
      <c r="A1466" s="56">
        <v>41700</v>
      </c>
      <c r="B1466" s="68" t="s">
        <v>254</v>
      </c>
      <c r="C1466" s="69"/>
    </row>
    <row r="1467" spans="1:3" x14ac:dyDescent="0.15">
      <c r="A1467" s="56">
        <v>41700</v>
      </c>
      <c r="B1467" s="68" t="s">
        <v>255</v>
      </c>
      <c r="C1467" s="69"/>
    </row>
    <row r="1468" spans="1:3" x14ac:dyDescent="0.15">
      <c r="A1468" s="56">
        <v>41700</v>
      </c>
      <c r="B1468" s="68" t="s">
        <v>256</v>
      </c>
      <c r="C1468" s="69"/>
    </row>
    <row r="1469" spans="1:3" x14ac:dyDescent="0.15">
      <c r="A1469" s="56">
        <v>41700</v>
      </c>
      <c r="B1469" s="68" t="s">
        <v>257</v>
      </c>
      <c r="C1469" s="69"/>
    </row>
    <row r="1470" spans="1:3" x14ac:dyDescent="0.15">
      <c r="A1470" s="56">
        <v>41701</v>
      </c>
      <c r="B1470" s="68" t="s">
        <v>234</v>
      </c>
      <c r="C1470" s="69"/>
    </row>
    <row r="1471" spans="1:3" x14ac:dyDescent="0.15">
      <c r="A1471" s="56">
        <v>41701</v>
      </c>
      <c r="B1471" s="68" t="s">
        <v>235</v>
      </c>
      <c r="C1471" s="69"/>
    </row>
    <row r="1472" spans="1:3" x14ac:dyDescent="0.15">
      <c r="A1472" s="56">
        <v>41701</v>
      </c>
      <c r="B1472" s="68" t="s">
        <v>236</v>
      </c>
      <c r="C1472" s="69"/>
    </row>
    <row r="1473" spans="1:3" x14ac:dyDescent="0.15">
      <c r="A1473" s="56">
        <v>41701</v>
      </c>
      <c r="B1473" s="68" t="s">
        <v>237</v>
      </c>
      <c r="C1473" s="69"/>
    </row>
    <row r="1474" spans="1:3" x14ac:dyDescent="0.15">
      <c r="A1474" s="56">
        <v>41701</v>
      </c>
      <c r="B1474" s="68" t="s">
        <v>238</v>
      </c>
      <c r="C1474" s="69"/>
    </row>
    <row r="1475" spans="1:3" x14ac:dyDescent="0.15">
      <c r="A1475" s="56">
        <v>41701</v>
      </c>
      <c r="B1475" s="68" t="s">
        <v>239</v>
      </c>
      <c r="C1475" s="69"/>
    </row>
    <row r="1476" spans="1:3" x14ac:dyDescent="0.15">
      <c r="A1476" s="56">
        <v>41701</v>
      </c>
      <c r="B1476" s="68" t="s">
        <v>240</v>
      </c>
      <c r="C1476" s="69"/>
    </row>
    <row r="1477" spans="1:3" x14ac:dyDescent="0.15">
      <c r="A1477" s="56">
        <v>41701</v>
      </c>
      <c r="B1477" s="68" t="s">
        <v>241</v>
      </c>
      <c r="C1477" s="69"/>
    </row>
    <row r="1478" spans="1:3" x14ac:dyDescent="0.15">
      <c r="A1478" s="56">
        <v>41701</v>
      </c>
      <c r="B1478" s="68" t="s">
        <v>242</v>
      </c>
      <c r="C1478" s="69"/>
    </row>
    <row r="1479" spans="1:3" x14ac:dyDescent="0.15">
      <c r="A1479" s="56">
        <v>41701</v>
      </c>
      <c r="B1479" s="68" t="s">
        <v>243</v>
      </c>
      <c r="C1479" s="69"/>
    </row>
    <row r="1480" spans="1:3" x14ac:dyDescent="0.15">
      <c r="A1480" s="56">
        <v>41701</v>
      </c>
      <c r="B1480" s="68" t="s">
        <v>244</v>
      </c>
      <c r="C1480" s="69"/>
    </row>
    <row r="1481" spans="1:3" x14ac:dyDescent="0.15">
      <c r="A1481" s="56">
        <v>41701</v>
      </c>
      <c r="B1481" s="68" t="s">
        <v>245</v>
      </c>
      <c r="C1481" s="69"/>
    </row>
    <row r="1482" spans="1:3" x14ac:dyDescent="0.15">
      <c r="A1482" s="56">
        <v>41701</v>
      </c>
      <c r="B1482" s="68" t="s">
        <v>246</v>
      </c>
      <c r="C1482" s="69"/>
    </row>
    <row r="1483" spans="1:3" x14ac:dyDescent="0.15">
      <c r="A1483" s="56">
        <v>41701</v>
      </c>
      <c r="B1483" s="68" t="s">
        <v>247</v>
      </c>
      <c r="C1483" s="69"/>
    </row>
    <row r="1484" spans="1:3" x14ac:dyDescent="0.15">
      <c r="A1484" s="56">
        <v>41701</v>
      </c>
      <c r="B1484" s="68" t="s">
        <v>248</v>
      </c>
      <c r="C1484" s="69"/>
    </row>
    <row r="1485" spans="1:3" x14ac:dyDescent="0.15">
      <c r="A1485" s="56">
        <v>41701</v>
      </c>
      <c r="B1485" s="68" t="s">
        <v>249</v>
      </c>
      <c r="C1485" s="69"/>
    </row>
    <row r="1486" spans="1:3" x14ac:dyDescent="0.15">
      <c r="A1486" s="56">
        <v>41701</v>
      </c>
      <c r="B1486" s="68" t="s">
        <v>250</v>
      </c>
      <c r="C1486" s="69"/>
    </row>
    <row r="1487" spans="1:3" x14ac:dyDescent="0.15">
      <c r="A1487" s="56">
        <v>41701</v>
      </c>
      <c r="B1487" s="68" t="s">
        <v>251</v>
      </c>
      <c r="C1487" s="69"/>
    </row>
    <row r="1488" spans="1:3" x14ac:dyDescent="0.15">
      <c r="A1488" s="56">
        <v>41701</v>
      </c>
      <c r="B1488" s="68" t="s">
        <v>252</v>
      </c>
      <c r="C1488" s="69"/>
    </row>
    <row r="1489" spans="1:3" x14ac:dyDescent="0.15">
      <c r="A1489" s="56">
        <v>41701</v>
      </c>
      <c r="B1489" s="68" t="s">
        <v>253</v>
      </c>
      <c r="C1489" s="69"/>
    </row>
    <row r="1490" spans="1:3" x14ac:dyDescent="0.15">
      <c r="A1490" s="56">
        <v>41701</v>
      </c>
      <c r="B1490" s="68" t="s">
        <v>254</v>
      </c>
      <c r="C1490" s="69"/>
    </row>
    <row r="1491" spans="1:3" x14ac:dyDescent="0.15">
      <c r="A1491" s="56">
        <v>41701</v>
      </c>
      <c r="B1491" s="68" t="s">
        <v>255</v>
      </c>
      <c r="C1491" s="69"/>
    </row>
    <row r="1492" spans="1:3" x14ac:dyDescent="0.15">
      <c r="A1492" s="56">
        <v>41701</v>
      </c>
      <c r="B1492" s="68" t="s">
        <v>256</v>
      </c>
      <c r="C1492" s="69"/>
    </row>
    <row r="1493" spans="1:3" x14ac:dyDescent="0.15">
      <c r="A1493" s="56">
        <v>41701</v>
      </c>
      <c r="B1493" s="68" t="s">
        <v>257</v>
      </c>
      <c r="C1493" s="69"/>
    </row>
    <row r="1494" spans="1:3" x14ac:dyDescent="0.15">
      <c r="A1494" s="56">
        <v>41702</v>
      </c>
      <c r="B1494" s="68" t="s">
        <v>234</v>
      </c>
      <c r="C1494" s="69"/>
    </row>
    <row r="1495" spans="1:3" x14ac:dyDescent="0.15">
      <c r="A1495" s="56">
        <v>41702</v>
      </c>
      <c r="B1495" s="68" t="s">
        <v>235</v>
      </c>
      <c r="C1495" s="69"/>
    </row>
    <row r="1496" spans="1:3" x14ac:dyDescent="0.15">
      <c r="A1496" s="56">
        <v>41702</v>
      </c>
      <c r="B1496" s="68" t="s">
        <v>236</v>
      </c>
      <c r="C1496" s="69"/>
    </row>
    <row r="1497" spans="1:3" x14ac:dyDescent="0.15">
      <c r="A1497" s="56">
        <v>41702</v>
      </c>
      <c r="B1497" s="68" t="s">
        <v>237</v>
      </c>
      <c r="C1497" s="69"/>
    </row>
    <row r="1498" spans="1:3" x14ac:dyDescent="0.15">
      <c r="A1498" s="56">
        <v>41702</v>
      </c>
      <c r="B1498" s="68" t="s">
        <v>238</v>
      </c>
      <c r="C1498" s="69"/>
    </row>
    <row r="1499" spans="1:3" x14ac:dyDescent="0.15">
      <c r="A1499" s="56">
        <v>41702</v>
      </c>
      <c r="B1499" s="68" t="s">
        <v>239</v>
      </c>
      <c r="C1499" s="69"/>
    </row>
    <row r="1500" spans="1:3" x14ac:dyDescent="0.15">
      <c r="A1500" s="56">
        <v>41702</v>
      </c>
      <c r="B1500" s="68" t="s">
        <v>240</v>
      </c>
      <c r="C1500" s="69"/>
    </row>
    <row r="1501" spans="1:3" x14ac:dyDescent="0.15">
      <c r="A1501" s="56">
        <v>41702</v>
      </c>
      <c r="B1501" s="68" t="s">
        <v>241</v>
      </c>
      <c r="C1501" s="69"/>
    </row>
    <row r="1502" spans="1:3" x14ac:dyDescent="0.15">
      <c r="A1502" s="56">
        <v>41702</v>
      </c>
      <c r="B1502" s="68" t="s">
        <v>242</v>
      </c>
      <c r="C1502" s="69"/>
    </row>
    <row r="1503" spans="1:3" x14ac:dyDescent="0.15">
      <c r="A1503" s="56">
        <v>41702</v>
      </c>
      <c r="B1503" s="68" t="s">
        <v>243</v>
      </c>
      <c r="C1503" s="69"/>
    </row>
    <row r="1504" spans="1:3" x14ac:dyDescent="0.15">
      <c r="A1504" s="56">
        <v>41702</v>
      </c>
      <c r="B1504" s="68" t="s">
        <v>244</v>
      </c>
      <c r="C1504" s="69"/>
    </row>
    <row r="1505" spans="1:3" x14ac:dyDescent="0.15">
      <c r="A1505" s="56">
        <v>41702</v>
      </c>
      <c r="B1505" s="68" t="s">
        <v>245</v>
      </c>
      <c r="C1505" s="69"/>
    </row>
    <row r="1506" spans="1:3" x14ac:dyDescent="0.15">
      <c r="A1506" s="56">
        <v>41702</v>
      </c>
      <c r="B1506" s="68" t="s">
        <v>246</v>
      </c>
      <c r="C1506" s="69"/>
    </row>
    <row r="1507" spans="1:3" x14ac:dyDescent="0.15">
      <c r="A1507" s="56">
        <v>41702</v>
      </c>
      <c r="B1507" s="68" t="s">
        <v>247</v>
      </c>
      <c r="C1507" s="69"/>
    </row>
    <row r="1508" spans="1:3" x14ac:dyDescent="0.15">
      <c r="A1508" s="56">
        <v>41702</v>
      </c>
      <c r="B1508" s="68" t="s">
        <v>248</v>
      </c>
      <c r="C1508" s="69"/>
    </row>
    <row r="1509" spans="1:3" x14ac:dyDescent="0.15">
      <c r="A1509" s="56">
        <v>41702</v>
      </c>
      <c r="B1509" s="68" t="s">
        <v>249</v>
      </c>
      <c r="C1509" s="69"/>
    </row>
    <row r="1510" spans="1:3" x14ac:dyDescent="0.15">
      <c r="A1510" s="56">
        <v>41702</v>
      </c>
      <c r="B1510" s="68" t="s">
        <v>250</v>
      </c>
      <c r="C1510" s="69"/>
    </row>
    <row r="1511" spans="1:3" x14ac:dyDescent="0.15">
      <c r="A1511" s="56">
        <v>41702</v>
      </c>
      <c r="B1511" s="68" t="s">
        <v>251</v>
      </c>
      <c r="C1511" s="69"/>
    </row>
    <row r="1512" spans="1:3" x14ac:dyDescent="0.15">
      <c r="A1512" s="56">
        <v>41702</v>
      </c>
      <c r="B1512" s="68" t="s">
        <v>252</v>
      </c>
      <c r="C1512" s="69"/>
    </row>
    <row r="1513" spans="1:3" x14ac:dyDescent="0.15">
      <c r="A1513" s="56">
        <v>41702</v>
      </c>
      <c r="B1513" s="68" t="s">
        <v>253</v>
      </c>
      <c r="C1513" s="69"/>
    </row>
    <row r="1514" spans="1:3" x14ac:dyDescent="0.15">
      <c r="A1514" s="56">
        <v>41702</v>
      </c>
      <c r="B1514" s="68" t="s">
        <v>254</v>
      </c>
      <c r="C1514" s="69"/>
    </row>
    <row r="1515" spans="1:3" x14ac:dyDescent="0.15">
      <c r="A1515" s="56">
        <v>41702</v>
      </c>
      <c r="B1515" s="68" t="s">
        <v>255</v>
      </c>
      <c r="C1515" s="69"/>
    </row>
    <row r="1516" spans="1:3" x14ac:dyDescent="0.15">
      <c r="A1516" s="56">
        <v>41702</v>
      </c>
      <c r="B1516" s="68" t="s">
        <v>256</v>
      </c>
      <c r="C1516" s="69"/>
    </row>
    <row r="1517" spans="1:3" x14ac:dyDescent="0.15">
      <c r="A1517" s="56">
        <v>41702</v>
      </c>
      <c r="B1517" s="68" t="s">
        <v>257</v>
      </c>
      <c r="C1517" s="69"/>
    </row>
    <row r="1518" spans="1:3" x14ac:dyDescent="0.15">
      <c r="A1518" s="56">
        <v>41703</v>
      </c>
      <c r="B1518" s="68" t="s">
        <v>234</v>
      </c>
      <c r="C1518" s="69"/>
    </row>
    <row r="1519" spans="1:3" x14ac:dyDescent="0.15">
      <c r="A1519" s="56">
        <v>41703</v>
      </c>
      <c r="B1519" s="68" t="s">
        <v>235</v>
      </c>
      <c r="C1519" s="69"/>
    </row>
    <row r="1520" spans="1:3" x14ac:dyDescent="0.15">
      <c r="A1520" s="56">
        <v>41703</v>
      </c>
      <c r="B1520" s="68" t="s">
        <v>236</v>
      </c>
      <c r="C1520" s="69"/>
    </row>
    <row r="1521" spans="1:3" x14ac:dyDescent="0.15">
      <c r="A1521" s="56">
        <v>41703</v>
      </c>
      <c r="B1521" s="68" t="s">
        <v>237</v>
      </c>
      <c r="C1521" s="69"/>
    </row>
    <row r="1522" spans="1:3" x14ac:dyDescent="0.15">
      <c r="A1522" s="56">
        <v>41703</v>
      </c>
      <c r="B1522" s="68" t="s">
        <v>238</v>
      </c>
      <c r="C1522" s="69"/>
    </row>
    <row r="1523" spans="1:3" x14ac:dyDescent="0.15">
      <c r="A1523" s="56">
        <v>41703</v>
      </c>
      <c r="B1523" s="68" t="s">
        <v>239</v>
      </c>
      <c r="C1523" s="69"/>
    </row>
    <row r="1524" spans="1:3" x14ac:dyDescent="0.15">
      <c r="A1524" s="56">
        <v>41703</v>
      </c>
      <c r="B1524" s="68" t="s">
        <v>240</v>
      </c>
      <c r="C1524" s="69"/>
    </row>
    <row r="1525" spans="1:3" x14ac:dyDescent="0.15">
      <c r="A1525" s="56">
        <v>41703</v>
      </c>
      <c r="B1525" s="68" t="s">
        <v>241</v>
      </c>
      <c r="C1525" s="69"/>
    </row>
    <row r="1526" spans="1:3" x14ac:dyDescent="0.15">
      <c r="A1526" s="56">
        <v>41703</v>
      </c>
      <c r="B1526" s="68" t="s">
        <v>242</v>
      </c>
      <c r="C1526" s="69"/>
    </row>
    <row r="1527" spans="1:3" x14ac:dyDescent="0.15">
      <c r="A1527" s="56">
        <v>41703</v>
      </c>
      <c r="B1527" s="68" t="s">
        <v>243</v>
      </c>
      <c r="C1527" s="69"/>
    </row>
    <row r="1528" spans="1:3" x14ac:dyDescent="0.15">
      <c r="A1528" s="56">
        <v>41703</v>
      </c>
      <c r="B1528" s="68" t="s">
        <v>244</v>
      </c>
      <c r="C1528" s="69"/>
    </row>
    <row r="1529" spans="1:3" x14ac:dyDescent="0.15">
      <c r="A1529" s="56">
        <v>41703</v>
      </c>
      <c r="B1529" s="68" t="s">
        <v>245</v>
      </c>
      <c r="C1529" s="69"/>
    </row>
    <row r="1530" spans="1:3" x14ac:dyDescent="0.15">
      <c r="A1530" s="56">
        <v>41703</v>
      </c>
      <c r="B1530" s="68" t="s">
        <v>246</v>
      </c>
      <c r="C1530" s="69"/>
    </row>
    <row r="1531" spans="1:3" x14ac:dyDescent="0.15">
      <c r="A1531" s="56">
        <v>41703</v>
      </c>
      <c r="B1531" s="68" t="s">
        <v>247</v>
      </c>
      <c r="C1531" s="69"/>
    </row>
    <row r="1532" spans="1:3" x14ac:dyDescent="0.15">
      <c r="A1532" s="56">
        <v>41703</v>
      </c>
      <c r="B1532" s="68" t="s">
        <v>248</v>
      </c>
      <c r="C1532" s="69"/>
    </row>
    <row r="1533" spans="1:3" x14ac:dyDescent="0.15">
      <c r="A1533" s="56">
        <v>41703</v>
      </c>
      <c r="B1533" s="68" t="s">
        <v>249</v>
      </c>
      <c r="C1533" s="69"/>
    </row>
    <row r="1534" spans="1:3" x14ac:dyDescent="0.15">
      <c r="A1534" s="56">
        <v>41703</v>
      </c>
      <c r="B1534" s="68" t="s">
        <v>250</v>
      </c>
      <c r="C1534" s="69"/>
    </row>
    <row r="1535" spans="1:3" x14ac:dyDescent="0.15">
      <c r="A1535" s="56">
        <v>41703</v>
      </c>
      <c r="B1535" s="68" t="s">
        <v>251</v>
      </c>
      <c r="C1535" s="69"/>
    </row>
    <row r="1536" spans="1:3" x14ac:dyDescent="0.15">
      <c r="A1536" s="56">
        <v>41703</v>
      </c>
      <c r="B1536" s="68" t="s">
        <v>252</v>
      </c>
      <c r="C1536" s="69"/>
    </row>
    <row r="1537" spans="1:3" x14ac:dyDescent="0.15">
      <c r="A1537" s="56">
        <v>41703</v>
      </c>
      <c r="B1537" s="68" t="s">
        <v>253</v>
      </c>
      <c r="C1537" s="69"/>
    </row>
    <row r="1538" spans="1:3" x14ac:dyDescent="0.15">
      <c r="A1538" s="56">
        <v>41703</v>
      </c>
      <c r="B1538" s="68" t="s">
        <v>254</v>
      </c>
      <c r="C1538" s="69"/>
    </row>
    <row r="1539" spans="1:3" x14ac:dyDescent="0.15">
      <c r="A1539" s="56">
        <v>41703</v>
      </c>
      <c r="B1539" s="68" t="s">
        <v>255</v>
      </c>
      <c r="C1539" s="69"/>
    </row>
    <row r="1540" spans="1:3" x14ac:dyDescent="0.15">
      <c r="A1540" s="56">
        <v>41703</v>
      </c>
      <c r="B1540" s="68" t="s">
        <v>256</v>
      </c>
      <c r="C1540" s="69"/>
    </row>
    <row r="1541" spans="1:3" x14ac:dyDescent="0.15">
      <c r="A1541" s="56">
        <v>41703</v>
      </c>
      <c r="B1541" s="68" t="s">
        <v>257</v>
      </c>
      <c r="C1541" s="69"/>
    </row>
    <row r="1542" spans="1:3" x14ac:dyDescent="0.15">
      <c r="A1542" s="56">
        <v>41704</v>
      </c>
      <c r="B1542" s="68" t="s">
        <v>234</v>
      </c>
      <c r="C1542" s="69"/>
    </row>
    <row r="1543" spans="1:3" x14ac:dyDescent="0.15">
      <c r="A1543" s="56">
        <v>41704</v>
      </c>
      <c r="B1543" s="68" t="s">
        <v>235</v>
      </c>
      <c r="C1543" s="69"/>
    </row>
    <row r="1544" spans="1:3" x14ac:dyDescent="0.15">
      <c r="A1544" s="56">
        <v>41704</v>
      </c>
      <c r="B1544" s="68" t="s">
        <v>236</v>
      </c>
      <c r="C1544" s="69"/>
    </row>
    <row r="1545" spans="1:3" x14ac:dyDescent="0.15">
      <c r="A1545" s="56">
        <v>41704</v>
      </c>
      <c r="B1545" s="68" t="s">
        <v>237</v>
      </c>
      <c r="C1545" s="69"/>
    </row>
    <row r="1546" spans="1:3" x14ac:dyDescent="0.15">
      <c r="A1546" s="56">
        <v>41704</v>
      </c>
      <c r="B1546" s="68" t="s">
        <v>238</v>
      </c>
      <c r="C1546" s="69"/>
    </row>
    <row r="1547" spans="1:3" x14ac:dyDescent="0.15">
      <c r="A1547" s="56">
        <v>41704</v>
      </c>
      <c r="B1547" s="68" t="s">
        <v>239</v>
      </c>
      <c r="C1547" s="69"/>
    </row>
    <row r="1548" spans="1:3" x14ac:dyDescent="0.15">
      <c r="A1548" s="56">
        <v>41704</v>
      </c>
      <c r="B1548" s="68" t="s">
        <v>240</v>
      </c>
      <c r="C1548" s="69"/>
    </row>
    <row r="1549" spans="1:3" x14ac:dyDescent="0.15">
      <c r="A1549" s="56">
        <v>41704</v>
      </c>
      <c r="B1549" s="68" t="s">
        <v>241</v>
      </c>
      <c r="C1549" s="69"/>
    </row>
    <row r="1550" spans="1:3" x14ac:dyDescent="0.15">
      <c r="A1550" s="56">
        <v>41704</v>
      </c>
      <c r="B1550" s="68" t="s">
        <v>242</v>
      </c>
      <c r="C1550" s="69"/>
    </row>
    <row r="1551" spans="1:3" x14ac:dyDescent="0.15">
      <c r="A1551" s="56">
        <v>41704</v>
      </c>
      <c r="B1551" s="68" t="s">
        <v>243</v>
      </c>
      <c r="C1551" s="69"/>
    </row>
    <row r="1552" spans="1:3" x14ac:dyDescent="0.15">
      <c r="A1552" s="56">
        <v>41704</v>
      </c>
      <c r="B1552" s="68" t="s">
        <v>244</v>
      </c>
      <c r="C1552" s="69"/>
    </row>
    <row r="1553" spans="1:3" x14ac:dyDescent="0.15">
      <c r="A1553" s="56">
        <v>41704</v>
      </c>
      <c r="B1553" s="68" t="s">
        <v>245</v>
      </c>
      <c r="C1553" s="69"/>
    </row>
    <row r="1554" spans="1:3" x14ac:dyDescent="0.15">
      <c r="A1554" s="56">
        <v>41704</v>
      </c>
      <c r="B1554" s="68" t="s">
        <v>246</v>
      </c>
      <c r="C1554" s="69"/>
    </row>
    <row r="1555" spans="1:3" x14ac:dyDescent="0.15">
      <c r="A1555" s="56">
        <v>41704</v>
      </c>
      <c r="B1555" s="68" t="s">
        <v>247</v>
      </c>
      <c r="C1555" s="69"/>
    </row>
    <row r="1556" spans="1:3" x14ac:dyDescent="0.15">
      <c r="A1556" s="56">
        <v>41704</v>
      </c>
      <c r="B1556" s="68" t="s">
        <v>248</v>
      </c>
      <c r="C1556" s="69"/>
    </row>
    <row r="1557" spans="1:3" x14ac:dyDescent="0.15">
      <c r="A1557" s="56">
        <v>41704</v>
      </c>
      <c r="B1557" s="68" t="s">
        <v>249</v>
      </c>
      <c r="C1557" s="69"/>
    </row>
    <row r="1558" spans="1:3" x14ac:dyDescent="0.15">
      <c r="A1558" s="56">
        <v>41704</v>
      </c>
      <c r="B1558" s="68" t="s">
        <v>250</v>
      </c>
      <c r="C1558" s="69"/>
    </row>
    <row r="1559" spans="1:3" x14ac:dyDescent="0.15">
      <c r="A1559" s="56">
        <v>41704</v>
      </c>
      <c r="B1559" s="68" t="s">
        <v>251</v>
      </c>
      <c r="C1559" s="69"/>
    </row>
    <row r="1560" spans="1:3" x14ac:dyDescent="0.15">
      <c r="A1560" s="56">
        <v>41704</v>
      </c>
      <c r="B1560" s="68" t="s">
        <v>252</v>
      </c>
      <c r="C1560" s="69"/>
    </row>
    <row r="1561" spans="1:3" x14ac:dyDescent="0.15">
      <c r="A1561" s="56">
        <v>41704</v>
      </c>
      <c r="B1561" s="68" t="s">
        <v>253</v>
      </c>
      <c r="C1561" s="69"/>
    </row>
    <row r="1562" spans="1:3" x14ac:dyDescent="0.15">
      <c r="A1562" s="56">
        <v>41704</v>
      </c>
      <c r="B1562" s="68" t="s">
        <v>254</v>
      </c>
      <c r="C1562" s="69"/>
    </row>
    <row r="1563" spans="1:3" x14ac:dyDescent="0.15">
      <c r="A1563" s="56">
        <v>41704</v>
      </c>
      <c r="B1563" s="68" t="s">
        <v>255</v>
      </c>
      <c r="C1563" s="69"/>
    </row>
    <row r="1564" spans="1:3" x14ac:dyDescent="0.15">
      <c r="A1564" s="56">
        <v>41704</v>
      </c>
      <c r="B1564" s="68" t="s">
        <v>256</v>
      </c>
      <c r="C1564" s="69"/>
    </row>
    <row r="1565" spans="1:3" x14ac:dyDescent="0.15">
      <c r="A1565" s="56">
        <v>41704</v>
      </c>
      <c r="B1565" s="68" t="s">
        <v>257</v>
      </c>
      <c r="C1565" s="69"/>
    </row>
    <row r="1566" spans="1:3" x14ac:dyDescent="0.15">
      <c r="A1566" s="56">
        <v>41705</v>
      </c>
      <c r="B1566" s="68" t="s">
        <v>234</v>
      </c>
      <c r="C1566" s="69"/>
    </row>
    <row r="1567" spans="1:3" x14ac:dyDescent="0.15">
      <c r="A1567" s="56">
        <v>41705</v>
      </c>
      <c r="B1567" s="68" t="s">
        <v>235</v>
      </c>
      <c r="C1567" s="69"/>
    </row>
    <row r="1568" spans="1:3" x14ac:dyDescent="0.15">
      <c r="A1568" s="56">
        <v>41705</v>
      </c>
      <c r="B1568" s="68" t="s">
        <v>236</v>
      </c>
      <c r="C1568" s="69"/>
    </row>
    <row r="1569" spans="1:3" x14ac:dyDescent="0.15">
      <c r="A1569" s="56">
        <v>41705</v>
      </c>
      <c r="B1569" s="68" t="s">
        <v>237</v>
      </c>
      <c r="C1569" s="69"/>
    </row>
    <row r="1570" spans="1:3" x14ac:dyDescent="0.15">
      <c r="A1570" s="56">
        <v>41705</v>
      </c>
      <c r="B1570" s="68" t="s">
        <v>238</v>
      </c>
      <c r="C1570" s="69"/>
    </row>
    <row r="1571" spans="1:3" x14ac:dyDescent="0.15">
      <c r="A1571" s="56">
        <v>41705</v>
      </c>
      <c r="B1571" s="68" t="s">
        <v>239</v>
      </c>
      <c r="C1571" s="69"/>
    </row>
    <row r="1572" spans="1:3" x14ac:dyDescent="0.15">
      <c r="A1572" s="56">
        <v>41705</v>
      </c>
      <c r="B1572" s="68" t="s">
        <v>240</v>
      </c>
      <c r="C1572" s="69"/>
    </row>
    <row r="1573" spans="1:3" x14ac:dyDescent="0.15">
      <c r="A1573" s="56">
        <v>41705</v>
      </c>
      <c r="B1573" s="68" t="s">
        <v>241</v>
      </c>
      <c r="C1573" s="69"/>
    </row>
    <row r="1574" spans="1:3" x14ac:dyDescent="0.15">
      <c r="A1574" s="56">
        <v>41705</v>
      </c>
      <c r="B1574" s="68" t="s">
        <v>242</v>
      </c>
      <c r="C1574" s="69"/>
    </row>
    <row r="1575" spans="1:3" x14ac:dyDescent="0.15">
      <c r="A1575" s="56">
        <v>41705</v>
      </c>
      <c r="B1575" s="68" t="s">
        <v>243</v>
      </c>
      <c r="C1575" s="69"/>
    </row>
    <row r="1576" spans="1:3" x14ac:dyDescent="0.15">
      <c r="A1576" s="56">
        <v>41705</v>
      </c>
      <c r="B1576" s="68" t="s">
        <v>244</v>
      </c>
      <c r="C1576" s="69"/>
    </row>
    <row r="1577" spans="1:3" x14ac:dyDescent="0.15">
      <c r="A1577" s="56">
        <v>41705</v>
      </c>
      <c r="B1577" s="68" t="s">
        <v>245</v>
      </c>
      <c r="C1577" s="69"/>
    </row>
    <row r="1578" spans="1:3" x14ac:dyDescent="0.15">
      <c r="A1578" s="56">
        <v>41705</v>
      </c>
      <c r="B1578" s="68" t="s">
        <v>246</v>
      </c>
      <c r="C1578" s="69"/>
    </row>
    <row r="1579" spans="1:3" x14ac:dyDescent="0.15">
      <c r="A1579" s="56">
        <v>41705</v>
      </c>
      <c r="B1579" s="68" t="s">
        <v>247</v>
      </c>
      <c r="C1579" s="69"/>
    </row>
    <row r="1580" spans="1:3" x14ac:dyDescent="0.15">
      <c r="A1580" s="56">
        <v>41705</v>
      </c>
      <c r="B1580" s="68" t="s">
        <v>248</v>
      </c>
      <c r="C1580" s="69"/>
    </row>
    <row r="1581" spans="1:3" x14ac:dyDescent="0.15">
      <c r="A1581" s="56">
        <v>41705</v>
      </c>
      <c r="B1581" s="68" t="s">
        <v>249</v>
      </c>
      <c r="C1581" s="69"/>
    </row>
    <row r="1582" spans="1:3" x14ac:dyDescent="0.15">
      <c r="A1582" s="56">
        <v>41705</v>
      </c>
      <c r="B1582" s="68" t="s">
        <v>250</v>
      </c>
      <c r="C1582" s="69"/>
    </row>
    <row r="1583" spans="1:3" x14ac:dyDescent="0.15">
      <c r="A1583" s="56">
        <v>41705</v>
      </c>
      <c r="B1583" s="68" t="s">
        <v>251</v>
      </c>
      <c r="C1583" s="69"/>
    </row>
    <row r="1584" spans="1:3" x14ac:dyDescent="0.15">
      <c r="A1584" s="56">
        <v>41705</v>
      </c>
      <c r="B1584" s="68" t="s">
        <v>252</v>
      </c>
      <c r="C1584" s="69"/>
    </row>
    <row r="1585" spans="1:3" x14ac:dyDescent="0.15">
      <c r="A1585" s="56">
        <v>41705</v>
      </c>
      <c r="B1585" s="68" t="s">
        <v>253</v>
      </c>
      <c r="C1585" s="69"/>
    </row>
    <row r="1586" spans="1:3" x14ac:dyDescent="0.15">
      <c r="A1586" s="56">
        <v>41705</v>
      </c>
      <c r="B1586" s="68" t="s">
        <v>254</v>
      </c>
      <c r="C1586" s="69"/>
    </row>
    <row r="1587" spans="1:3" x14ac:dyDescent="0.15">
      <c r="A1587" s="56">
        <v>41705</v>
      </c>
      <c r="B1587" s="68" t="s">
        <v>255</v>
      </c>
      <c r="C1587" s="69"/>
    </row>
    <row r="1588" spans="1:3" x14ac:dyDescent="0.15">
      <c r="A1588" s="56">
        <v>41705</v>
      </c>
      <c r="B1588" s="68" t="s">
        <v>256</v>
      </c>
      <c r="C1588" s="69"/>
    </row>
    <row r="1589" spans="1:3" x14ac:dyDescent="0.15">
      <c r="A1589" s="56">
        <v>41705</v>
      </c>
      <c r="B1589" s="68" t="s">
        <v>257</v>
      </c>
      <c r="C1589" s="69"/>
    </row>
    <row r="1590" spans="1:3" x14ac:dyDescent="0.15">
      <c r="A1590" s="56">
        <v>41706</v>
      </c>
      <c r="B1590" s="68" t="s">
        <v>234</v>
      </c>
      <c r="C1590" s="69"/>
    </row>
    <row r="1591" spans="1:3" x14ac:dyDescent="0.15">
      <c r="A1591" s="56">
        <v>41706</v>
      </c>
      <c r="B1591" s="68" t="s">
        <v>235</v>
      </c>
      <c r="C1591" s="69"/>
    </row>
    <row r="1592" spans="1:3" x14ac:dyDescent="0.15">
      <c r="A1592" s="56">
        <v>41706</v>
      </c>
      <c r="B1592" s="68" t="s">
        <v>236</v>
      </c>
      <c r="C1592" s="69"/>
    </row>
    <row r="1593" spans="1:3" x14ac:dyDescent="0.15">
      <c r="A1593" s="56">
        <v>41706</v>
      </c>
      <c r="B1593" s="68" t="s">
        <v>237</v>
      </c>
      <c r="C1593" s="69"/>
    </row>
    <row r="1594" spans="1:3" x14ac:dyDescent="0.15">
      <c r="A1594" s="56">
        <v>41706</v>
      </c>
      <c r="B1594" s="68" t="s">
        <v>238</v>
      </c>
      <c r="C1594" s="69"/>
    </row>
    <row r="1595" spans="1:3" x14ac:dyDescent="0.15">
      <c r="A1595" s="56">
        <v>41706</v>
      </c>
      <c r="B1595" s="68" t="s">
        <v>239</v>
      </c>
      <c r="C1595" s="69"/>
    </row>
    <row r="1596" spans="1:3" x14ac:dyDescent="0.15">
      <c r="A1596" s="56">
        <v>41706</v>
      </c>
      <c r="B1596" s="68" t="s">
        <v>240</v>
      </c>
      <c r="C1596" s="69"/>
    </row>
    <row r="1597" spans="1:3" x14ac:dyDescent="0.15">
      <c r="A1597" s="56">
        <v>41706</v>
      </c>
      <c r="B1597" s="68" t="s">
        <v>241</v>
      </c>
      <c r="C1597" s="69"/>
    </row>
    <row r="1598" spans="1:3" x14ac:dyDescent="0.15">
      <c r="A1598" s="56">
        <v>41706</v>
      </c>
      <c r="B1598" s="68" t="s">
        <v>242</v>
      </c>
      <c r="C1598" s="69"/>
    </row>
    <row r="1599" spans="1:3" x14ac:dyDescent="0.15">
      <c r="A1599" s="56">
        <v>41706</v>
      </c>
      <c r="B1599" s="68" t="s">
        <v>243</v>
      </c>
      <c r="C1599" s="69"/>
    </row>
    <row r="1600" spans="1:3" x14ac:dyDescent="0.15">
      <c r="A1600" s="56">
        <v>41706</v>
      </c>
      <c r="B1600" s="68" t="s">
        <v>244</v>
      </c>
      <c r="C1600" s="69"/>
    </row>
    <row r="1601" spans="1:3" x14ac:dyDescent="0.15">
      <c r="A1601" s="56">
        <v>41706</v>
      </c>
      <c r="B1601" s="68" t="s">
        <v>245</v>
      </c>
      <c r="C1601" s="69"/>
    </row>
    <row r="1602" spans="1:3" x14ac:dyDescent="0.15">
      <c r="A1602" s="56">
        <v>41706</v>
      </c>
      <c r="B1602" s="68" t="s">
        <v>246</v>
      </c>
      <c r="C1602" s="69"/>
    </row>
    <row r="1603" spans="1:3" x14ac:dyDescent="0.15">
      <c r="A1603" s="56">
        <v>41706</v>
      </c>
      <c r="B1603" s="68" t="s">
        <v>247</v>
      </c>
      <c r="C1603" s="69"/>
    </row>
    <row r="1604" spans="1:3" x14ac:dyDescent="0.15">
      <c r="A1604" s="56">
        <v>41706</v>
      </c>
      <c r="B1604" s="68" t="s">
        <v>248</v>
      </c>
      <c r="C1604" s="69"/>
    </row>
    <row r="1605" spans="1:3" x14ac:dyDescent="0.15">
      <c r="A1605" s="56">
        <v>41706</v>
      </c>
      <c r="B1605" s="68" t="s">
        <v>249</v>
      </c>
      <c r="C1605" s="69"/>
    </row>
    <row r="1606" spans="1:3" x14ac:dyDescent="0.15">
      <c r="A1606" s="56">
        <v>41706</v>
      </c>
      <c r="B1606" s="68" t="s">
        <v>250</v>
      </c>
      <c r="C1606" s="69"/>
    </row>
    <row r="1607" spans="1:3" x14ac:dyDescent="0.15">
      <c r="A1607" s="56">
        <v>41706</v>
      </c>
      <c r="B1607" s="68" t="s">
        <v>251</v>
      </c>
      <c r="C1607" s="69"/>
    </row>
    <row r="1608" spans="1:3" x14ac:dyDescent="0.15">
      <c r="A1608" s="56">
        <v>41706</v>
      </c>
      <c r="B1608" s="68" t="s">
        <v>252</v>
      </c>
      <c r="C1608" s="69"/>
    </row>
    <row r="1609" spans="1:3" x14ac:dyDescent="0.15">
      <c r="A1609" s="56">
        <v>41706</v>
      </c>
      <c r="B1609" s="68" t="s">
        <v>253</v>
      </c>
      <c r="C1609" s="69"/>
    </row>
    <row r="1610" spans="1:3" x14ac:dyDescent="0.15">
      <c r="A1610" s="56">
        <v>41706</v>
      </c>
      <c r="B1610" s="68" t="s">
        <v>254</v>
      </c>
      <c r="C1610" s="69"/>
    </row>
    <row r="1611" spans="1:3" x14ac:dyDescent="0.15">
      <c r="A1611" s="56">
        <v>41706</v>
      </c>
      <c r="B1611" s="68" t="s">
        <v>255</v>
      </c>
      <c r="C1611" s="69"/>
    </row>
    <row r="1612" spans="1:3" x14ac:dyDescent="0.15">
      <c r="A1612" s="56">
        <v>41706</v>
      </c>
      <c r="B1612" s="68" t="s">
        <v>256</v>
      </c>
      <c r="C1612" s="69"/>
    </row>
    <row r="1613" spans="1:3" x14ac:dyDescent="0.15">
      <c r="A1613" s="56">
        <v>41706</v>
      </c>
      <c r="B1613" s="68" t="s">
        <v>257</v>
      </c>
      <c r="C1613" s="69"/>
    </row>
    <row r="1614" spans="1:3" x14ac:dyDescent="0.15">
      <c r="A1614" s="56">
        <v>41707</v>
      </c>
      <c r="B1614" s="68" t="s">
        <v>234</v>
      </c>
      <c r="C1614" s="69"/>
    </row>
    <row r="1615" spans="1:3" x14ac:dyDescent="0.15">
      <c r="A1615" s="56">
        <v>41707</v>
      </c>
      <c r="B1615" s="68" t="s">
        <v>235</v>
      </c>
      <c r="C1615" s="69"/>
    </row>
    <row r="1616" spans="1:3" x14ac:dyDescent="0.15">
      <c r="A1616" s="56">
        <v>41707</v>
      </c>
      <c r="B1616" s="68" t="s">
        <v>236</v>
      </c>
      <c r="C1616" s="69"/>
    </row>
    <row r="1617" spans="1:3" x14ac:dyDescent="0.15">
      <c r="A1617" s="56">
        <v>41707</v>
      </c>
      <c r="B1617" s="68" t="s">
        <v>237</v>
      </c>
      <c r="C1617" s="69"/>
    </row>
    <row r="1618" spans="1:3" x14ac:dyDescent="0.15">
      <c r="A1618" s="56">
        <v>41707</v>
      </c>
      <c r="B1618" s="68" t="s">
        <v>238</v>
      </c>
      <c r="C1618" s="69"/>
    </row>
    <row r="1619" spans="1:3" x14ac:dyDescent="0.15">
      <c r="A1619" s="56">
        <v>41707</v>
      </c>
      <c r="B1619" s="68" t="s">
        <v>239</v>
      </c>
      <c r="C1619" s="69"/>
    </row>
    <row r="1620" spans="1:3" x14ac:dyDescent="0.15">
      <c r="A1620" s="56">
        <v>41707</v>
      </c>
      <c r="B1620" s="68" t="s">
        <v>240</v>
      </c>
      <c r="C1620" s="69"/>
    </row>
    <row r="1621" spans="1:3" x14ac:dyDescent="0.15">
      <c r="A1621" s="56">
        <v>41707</v>
      </c>
      <c r="B1621" s="68" t="s">
        <v>241</v>
      </c>
      <c r="C1621" s="69"/>
    </row>
    <row r="1622" spans="1:3" x14ac:dyDescent="0.15">
      <c r="A1622" s="56">
        <v>41707</v>
      </c>
      <c r="B1622" s="68" t="s">
        <v>242</v>
      </c>
      <c r="C1622" s="69"/>
    </row>
    <row r="1623" spans="1:3" x14ac:dyDescent="0.15">
      <c r="A1623" s="56">
        <v>41707</v>
      </c>
      <c r="B1623" s="68" t="s">
        <v>243</v>
      </c>
      <c r="C1623" s="69"/>
    </row>
    <row r="1624" spans="1:3" x14ac:dyDescent="0.15">
      <c r="A1624" s="56">
        <v>41707</v>
      </c>
      <c r="B1624" s="68" t="s">
        <v>244</v>
      </c>
      <c r="C1624" s="69"/>
    </row>
    <row r="1625" spans="1:3" x14ac:dyDescent="0.15">
      <c r="A1625" s="56">
        <v>41707</v>
      </c>
      <c r="B1625" s="68" t="s">
        <v>245</v>
      </c>
      <c r="C1625" s="69"/>
    </row>
    <row r="1626" spans="1:3" x14ac:dyDescent="0.15">
      <c r="A1626" s="56">
        <v>41707</v>
      </c>
      <c r="B1626" s="68" t="s">
        <v>246</v>
      </c>
      <c r="C1626" s="69"/>
    </row>
    <row r="1627" spans="1:3" x14ac:dyDescent="0.15">
      <c r="A1627" s="56">
        <v>41707</v>
      </c>
      <c r="B1627" s="68" t="s">
        <v>247</v>
      </c>
      <c r="C1627" s="69"/>
    </row>
    <row r="1628" spans="1:3" x14ac:dyDescent="0.15">
      <c r="A1628" s="56">
        <v>41707</v>
      </c>
      <c r="B1628" s="68" t="s">
        <v>248</v>
      </c>
      <c r="C1628" s="69"/>
    </row>
    <row r="1629" spans="1:3" x14ac:dyDescent="0.15">
      <c r="A1629" s="56">
        <v>41707</v>
      </c>
      <c r="B1629" s="68" t="s">
        <v>249</v>
      </c>
      <c r="C1629" s="69"/>
    </row>
    <row r="1630" spans="1:3" x14ac:dyDescent="0.15">
      <c r="A1630" s="56">
        <v>41707</v>
      </c>
      <c r="B1630" s="68" t="s">
        <v>250</v>
      </c>
      <c r="C1630" s="69"/>
    </row>
    <row r="1631" spans="1:3" x14ac:dyDescent="0.15">
      <c r="A1631" s="56">
        <v>41707</v>
      </c>
      <c r="B1631" s="68" t="s">
        <v>251</v>
      </c>
      <c r="C1631" s="69"/>
    </row>
    <row r="1632" spans="1:3" x14ac:dyDescent="0.15">
      <c r="A1632" s="56">
        <v>41707</v>
      </c>
      <c r="B1632" s="68" t="s">
        <v>252</v>
      </c>
      <c r="C1632" s="69"/>
    </row>
    <row r="1633" spans="1:3" x14ac:dyDescent="0.15">
      <c r="A1633" s="56">
        <v>41707</v>
      </c>
      <c r="B1633" s="68" t="s">
        <v>253</v>
      </c>
      <c r="C1633" s="69"/>
    </row>
    <row r="1634" spans="1:3" x14ac:dyDescent="0.15">
      <c r="A1634" s="56">
        <v>41707</v>
      </c>
      <c r="B1634" s="68" t="s">
        <v>254</v>
      </c>
      <c r="C1634" s="69"/>
    </row>
    <row r="1635" spans="1:3" x14ac:dyDescent="0.15">
      <c r="A1635" s="56">
        <v>41707</v>
      </c>
      <c r="B1635" s="68" t="s">
        <v>255</v>
      </c>
      <c r="C1635" s="69"/>
    </row>
    <row r="1636" spans="1:3" x14ac:dyDescent="0.15">
      <c r="A1636" s="56">
        <v>41707</v>
      </c>
      <c r="B1636" s="68" t="s">
        <v>256</v>
      </c>
      <c r="C1636" s="69"/>
    </row>
    <row r="1637" spans="1:3" x14ac:dyDescent="0.15">
      <c r="A1637" s="56">
        <v>41707</v>
      </c>
      <c r="B1637" s="68" t="s">
        <v>257</v>
      </c>
      <c r="C1637" s="69"/>
    </row>
    <row r="1638" spans="1:3" x14ac:dyDescent="0.15">
      <c r="A1638" s="56">
        <v>41708</v>
      </c>
      <c r="B1638" s="68" t="s">
        <v>234</v>
      </c>
      <c r="C1638" s="69"/>
    </row>
    <row r="1639" spans="1:3" x14ac:dyDescent="0.15">
      <c r="A1639" s="56">
        <v>41708</v>
      </c>
      <c r="B1639" s="68" t="s">
        <v>235</v>
      </c>
      <c r="C1639" s="69"/>
    </row>
    <row r="1640" spans="1:3" x14ac:dyDescent="0.15">
      <c r="A1640" s="56">
        <v>41708</v>
      </c>
      <c r="B1640" s="68" t="s">
        <v>236</v>
      </c>
      <c r="C1640" s="69"/>
    </row>
    <row r="1641" spans="1:3" x14ac:dyDescent="0.15">
      <c r="A1641" s="56">
        <v>41708</v>
      </c>
      <c r="B1641" s="68" t="s">
        <v>237</v>
      </c>
      <c r="C1641" s="69"/>
    </row>
    <row r="1642" spans="1:3" x14ac:dyDescent="0.15">
      <c r="A1642" s="56">
        <v>41708</v>
      </c>
      <c r="B1642" s="68" t="s">
        <v>238</v>
      </c>
      <c r="C1642" s="69"/>
    </row>
    <row r="1643" spans="1:3" x14ac:dyDescent="0.15">
      <c r="A1643" s="56">
        <v>41708</v>
      </c>
      <c r="B1643" s="68" t="s">
        <v>239</v>
      </c>
      <c r="C1643" s="69"/>
    </row>
    <row r="1644" spans="1:3" x14ac:dyDescent="0.15">
      <c r="A1644" s="56">
        <v>41708</v>
      </c>
      <c r="B1644" s="68" t="s">
        <v>240</v>
      </c>
      <c r="C1644" s="69"/>
    </row>
    <row r="1645" spans="1:3" x14ac:dyDescent="0.15">
      <c r="A1645" s="56">
        <v>41708</v>
      </c>
      <c r="B1645" s="68" t="s">
        <v>241</v>
      </c>
      <c r="C1645" s="69"/>
    </row>
    <row r="1646" spans="1:3" x14ac:dyDescent="0.15">
      <c r="A1646" s="56">
        <v>41708</v>
      </c>
      <c r="B1646" s="68" t="s">
        <v>242</v>
      </c>
      <c r="C1646" s="69"/>
    </row>
    <row r="1647" spans="1:3" x14ac:dyDescent="0.15">
      <c r="A1647" s="56">
        <v>41708</v>
      </c>
      <c r="B1647" s="68" t="s">
        <v>243</v>
      </c>
      <c r="C1647" s="69"/>
    </row>
    <row r="1648" spans="1:3" x14ac:dyDescent="0.15">
      <c r="A1648" s="56">
        <v>41708</v>
      </c>
      <c r="B1648" s="68" t="s">
        <v>244</v>
      </c>
      <c r="C1648" s="69"/>
    </row>
    <row r="1649" spans="1:3" x14ac:dyDescent="0.15">
      <c r="A1649" s="56">
        <v>41708</v>
      </c>
      <c r="B1649" s="68" t="s">
        <v>245</v>
      </c>
      <c r="C1649" s="69"/>
    </row>
    <row r="1650" spans="1:3" x14ac:dyDescent="0.15">
      <c r="A1650" s="56">
        <v>41708</v>
      </c>
      <c r="B1650" s="68" t="s">
        <v>246</v>
      </c>
      <c r="C1650" s="69"/>
    </row>
    <row r="1651" spans="1:3" x14ac:dyDescent="0.15">
      <c r="A1651" s="56">
        <v>41708</v>
      </c>
      <c r="B1651" s="68" t="s">
        <v>247</v>
      </c>
      <c r="C1651" s="69"/>
    </row>
    <row r="1652" spans="1:3" x14ac:dyDescent="0.15">
      <c r="A1652" s="56">
        <v>41708</v>
      </c>
      <c r="B1652" s="68" t="s">
        <v>248</v>
      </c>
      <c r="C1652" s="69"/>
    </row>
    <row r="1653" spans="1:3" x14ac:dyDescent="0.15">
      <c r="A1653" s="56">
        <v>41708</v>
      </c>
      <c r="B1653" s="68" t="s">
        <v>249</v>
      </c>
      <c r="C1653" s="69"/>
    </row>
    <row r="1654" spans="1:3" x14ac:dyDescent="0.15">
      <c r="A1654" s="56">
        <v>41708</v>
      </c>
      <c r="B1654" s="68" t="s">
        <v>250</v>
      </c>
      <c r="C1654" s="69"/>
    </row>
    <row r="1655" spans="1:3" x14ac:dyDescent="0.15">
      <c r="A1655" s="56">
        <v>41708</v>
      </c>
      <c r="B1655" s="68" t="s">
        <v>251</v>
      </c>
      <c r="C1655" s="69"/>
    </row>
    <row r="1656" spans="1:3" x14ac:dyDescent="0.15">
      <c r="A1656" s="56">
        <v>41708</v>
      </c>
      <c r="B1656" s="68" t="s">
        <v>252</v>
      </c>
      <c r="C1656" s="69"/>
    </row>
    <row r="1657" spans="1:3" x14ac:dyDescent="0.15">
      <c r="A1657" s="56">
        <v>41708</v>
      </c>
      <c r="B1657" s="68" t="s">
        <v>253</v>
      </c>
      <c r="C1657" s="69"/>
    </row>
    <row r="1658" spans="1:3" x14ac:dyDescent="0.15">
      <c r="A1658" s="56">
        <v>41708</v>
      </c>
      <c r="B1658" s="68" t="s">
        <v>254</v>
      </c>
      <c r="C1658" s="69"/>
    </row>
    <row r="1659" spans="1:3" x14ac:dyDescent="0.15">
      <c r="A1659" s="56">
        <v>41708</v>
      </c>
      <c r="B1659" s="68" t="s">
        <v>255</v>
      </c>
      <c r="C1659" s="69"/>
    </row>
    <row r="1660" spans="1:3" x14ac:dyDescent="0.15">
      <c r="A1660" s="56">
        <v>41708</v>
      </c>
      <c r="B1660" s="68" t="s">
        <v>256</v>
      </c>
      <c r="C1660" s="69"/>
    </row>
    <row r="1661" spans="1:3" x14ac:dyDescent="0.15">
      <c r="A1661" s="56">
        <v>41708</v>
      </c>
      <c r="B1661" s="68" t="s">
        <v>257</v>
      </c>
      <c r="C1661" s="69"/>
    </row>
    <row r="1662" spans="1:3" x14ac:dyDescent="0.15">
      <c r="A1662" s="56">
        <v>41709</v>
      </c>
      <c r="B1662" s="68" t="s">
        <v>234</v>
      </c>
      <c r="C1662" s="69"/>
    </row>
    <row r="1663" spans="1:3" x14ac:dyDescent="0.15">
      <c r="A1663" s="56">
        <v>41709</v>
      </c>
      <c r="B1663" s="68" t="s">
        <v>235</v>
      </c>
      <c r="C1663" s="69"/>
    </row>
    <row r="1664" spans="1:3" x14ac:dyDescent="0.15">
      <c r="A1664" s="56">
        <v>41709</v>
      </c>
      <c r="B1664" s="68" t="s">
        <v>236</v>
      </c>
      <c r="C1664" s="69"/>
    </row>
    <row r="1665" spans="1:3" x14ac:dyDescent="0.15">
      <c r="A1665" s="56">
        <v>41709</v>
      </c>
      <c r="B1665" s="68" t="s">
        <v>237</v>
      </c>
      <c r="C1665" s="69"/>
    </row>
    <row r="1666" spans="1:3" x14ac:dyDescent="0.15">
      <c r="A1666" s="56">
        <v>41709</v>
      </c>
      <c r="B1666" s="68" t="s">
        <v>238</v>
      </c>
      <c r="C1666" s="69"/>
    </row>
    <row r="1667" spans="1:3" x14ac:dyDescent="0.15">
      <c r="A1667" s="56">
        <v>41709</v>
      </c>
      <c r="B1667" s="68" t="s">
        <v>239</v>
      </c>
      <c r="C1667" s="69"/>
    </row>
    <row r="1668" spans="1:3" x14ac:dyDescent="0.15">
      <c r="A1668" s="56">
        <v>41709</v>
      </c>
      <c r="B1668" s="68" t="s">
        <v>240</v>
      </c>
      <c r="C1668" s="69"/>
    </row>
    <row r="1669" spans="1:3" x14ac:dyDescent="0.15">
      <c r="A1669" s="56">
        <v>41709</v>
      </c>
      <c r="B1669" s="68" t="s">
        <v>241</v>
      </c>
      <c r="C1669" s="69"/>
    </row>
    <row r="1670" spans="1:3" x14ac:dyDescent="0.15">
      <c r="A1670" s="56">
        <v>41709</v>
      </c>
      <c r="B1670" s="68" t="s">
        <v>242</v>
      </c>
      <c r="C1670" s="69"/>
    </row>
    <row r="1671" spans="1:3" x14ac:dyDescent="0.15">
      <c r="A1671" s="56">
        <v>41709</v>
      </c>
      <c r="B1671" s="68" t="s">
        <v>243</v>
      </c>
      <c r="C1671" s="69"/>
    </row>
    <row r="1672" spans="1:3" x14ac:dyDescent="0.15">
      <c r="A1672" s="56">
        <v>41709</v>
      </c>
      <c r="B1672" s="68" t="s">
        <v>244</v>
      </c>
      <c r="C1672" s="69"/>
    </row>
    <row r="1673" spans="1:3" x14ac:dyDescent="0.15">
      <c r="A1673" s="56">
        <v>41709</v>
      </c>
      <c r="B1673" s="68" t="s">
        <v>245</v>
      </c>
      <c r="C1673" s="69"/>
    </row>
    <row r="1674" spans="1:3" x14ac:dyDescent="0.15">
      <c r="A1674" s="56">
        <v>41709</v>
      </c>
      <c r="B1674" s="68" t="s">
        <v>246</v>
      </c>
      <c r="C1674" s="69"/>
    </row>
    <row r="1675" spans="1:3" x14ac:dyDescent="0.15">
      <c r="A1675" s="56">
        <v>41709</v>
      </c>
      <c r="B1675" s="68" t="s">
        <v>247</v>
      </c>
      <c r="C1675" s="69"/>
    </row>
    <row r="1676" spans="1:3" x14ac:dyDescent="0.15">
      <c r="A1676" s="56">
        <v>41709</v>
      </c>
      <c r="B1676" s="68" t="s">
        <v>248</v>
      </c>
      <c r="C1676" s="69"/>
    </row>
    <row r="1677" spans="1:3" x14ac:dyDescent="0.15">
      <c r="A1677" s="56">
        <v>41709</v>
      </c>
      <c r="B1677" s="68" t="s">
        <v>249</v>
      </c>
      <c r="C1677" s="69"/>
    </row>
    <row r="1678" spans="1:3" x14ac:dyDescent="0.15">
      <c r="A1678" s="56">
        <v>41709</v>
      </c>
      <c r="B1678" s="68" t="s">
        <v>250</v>
      </c>
      <c r="C1678" s="69"/>
    </row>
    <row r="1679" spans="1:3" x14ac:dyDescent="0.15">
      <c r="A1679" s="56">
        <v>41709</v>
      </c>
      <c r="B1679" s="68" t="s">
        <v>251</v>
      </c>
      <c r="C1679" s="69"/>
    </row>
    <row r="1680" spans="1:3" x14ac:dyDescent="0.15">
      <c r="A1680" s="56">
        <v>41709</v>
      </c>
      <c r="B1680" s="68" t="s">
        <v>252</v>
      </c>
      <c r="C1680" s="69"/>
    </row>
    <row r="1681" spans="1:3" x14ac:dyDescent="0.15">
      <c r="A1681" s="56">
        <v>41709</v>
      </c>
      <c r="B1681" s="68" t="s">
        <v>253</v>
      </c>
      <c r="C1681" s="69"/>
    </row>
    <row r="1682" spans="1:3" x14ac:dyDescent="0.15">
      <c r="A1682" s="56">
        <v>41709</v>
      </c>
      <c r="B1682" s="68" t="s">
        <v>254</v>
      </c>
      <c r="C1682" s="69"/>
    </row>
    <row r="1683" spans="1:3" x14ac:dyDescent="0.15">
      <c r="A1683" s="56">
        <v>41709</v>
      </c>
      <c r="B1683" s="68" t="s">
        <v>255</v>
      </c>
      <c r="C1683" s="69"/>
    </row>
    <row r="1684" spans="1:3" x14ac:dyDescent="0.15">
      <c r="A1684" s="56">
        <v>41709</v>
      </c>
      <c r="B1684" s="68" t="s">
        <v>256</v>
      </c>
      <c r="C1684" s="69"/>
    </row>
    <row r="1685" spans="1:3" x14ac:dyDescent="0.15">
      <c r="A1685" s="56">
        <v>41709</v>
      </c>
      <c r="B1685" s="68" t="s">
        <v>257</v>
      </c>
      <c r="C1685" s="69"/>
    </row>
    <row r="1686" spans="1:3" x14ac:dyDescent="0.15">
      <c r="A1686" s="56">
        <v>41710</v>
      </c>
      <c r="B1686" s="68" t="s">
        <v>234</v>
      </c>
      <c r="C1686" s="69"/>
    </row>
    <row r="1687" spans="1:3" x14ac:dyDescent="0.15">
      <c r="A1687" s="56">
        <v>41710</v>
      </c>
      <c r="B1687" s="68" t="s">
        <v>235</v>
      </c>
      <c r="C1687" s="69"/>
    </row>
    <row r="1688" spans="1:3" x14ac:dyDescent="0.15">
      <c r="A1688" s="56">
        <v>41710</v>
      </c>
      <c r="B1688" s="68" t="s">
        <v>236</v>
      </c>
      <c r="C1688" s="69"/>
    </row>
    <row r="1689" spans="1:3" x14ac:dyDescent="0.15">
      <c r="A1689" s="56">
        <v>41710</v>
      </c>
      <c r="B1689" s="68" t="s">
        <v>237</v>
      </c>
      <c r="C1689" s="69"/>
    </row>
    <row r="1690" spans="1:3" x14ac:dyDescent="0.15">
      <c r="A1690" s="56">
        <v>41710</v>
      </c>
      <c r="B1690" s="68" t="s">
        <v>238</v>
      </c>
      <c r="C1690" s="69"/>
    </row>
    <row r="1691" spans="1:3" x14ac:dyDescent="0.15">
      <c r="A1691" s="56">
        <v>41710</v>
      </c>
      <c r="B1691" s="68" t="s">
        <v>239</v>
      </c>
      <c r="C1691" s="69"/>
    </row>
    <row r="1692" spans="1:3" x14ac:dyDescent="0.15">
      <c r="A1692" s="56">
        <v>41710</v>
      </c>
      <c r="B1692" s="68" t="s">
        <v>240</v>
      </c>
      <c r="C1692" s="69"/>
    </row>
    <row r="1693" spans="1:3" x14ac:dyDescent="0.15">
      <c r="A1693" s="56">
        <v>41710</v>
      </c>
      <c r="B1693" s="68" t="s">
        <v>241</v>
      </c>
      <c r="C1693" s="69"/>
    </row>
    <row r="1694" spans="1:3" x14ac:dyDescent="0.15">
      <c r="A1694" s="56">
        <v>41710</v>
      </c>
      <c r="B1694" s="68" t="s">
        <v>242</v>
      </c>
      <c r="C1694" s="69"/>
    </row>
    <row r="1695" spans="1:3" x14ac:dyDescent="0.15">
      <c r="A1695" s="56">
        <v>41710</v>
      </c>
      <c r="B1695" s="68" t="s">
        <v>243</v>
      </c>
      <c r="C1695" s="69"/>
    </row>
    <row r="1696" spans="1:3" x14ac:dyDescent="0.15">
      <c r="A1696" s="56">
        <v>41710</v>
      </c>
      <c r="B1696" s="68" t="s">
        <v>244</v>
      </c>
      <c r="C1696" s="69"/>
    </row>
    <row r="1697" spans="1:3" x14ac:dyDescent="0.15">
      <c r="A1697" s="56">
        <v>41710</v>
      </c>
      <c r="B1697" s="68" t="s">
        <v>245</v>
      </c>
      <c r="C1697" s="69"/>
    </row>
    <row r="1698" spans="1:3" x14ac:dyDescent="0.15">
      <c r="A1698" s="56">
        <v>41710</v>
      </c>
      <c r="B1698" s="68" t="s">
        <v>246</v>
      </c>
      <c r="C1698" s="69"/>
    </row>
    <row r="1699" spans="1:3" x14ac:dyDescent="0.15">
      <c r="A1699" s="56">
        <v>41710</v>
      </c>
      <c r="B1699" s="68" t="s">
        <v>247</v>
      </c>
      <c r="C1699" s="69"/>
    </row>
    <row r="1700" spans="1:3" x14ac:dyDescent="0.15">
      <c r="A1700" s="56">
        <v>41710</v>
      </c>
      <c r="B1700" s="68" t="s">
        <v>248</v>
      </c>
      <c r="C1700" s="69"/>
    </row>
    <row r="1701" spans="1:3" x14ac:dyDescent="0.15">
      <c r="A1701" s="56">
        <v>41710</v>
      </c>
      <c r="B1701" s="68" t="s">
        <v>249</v>
      </c>
      <c r="C1701" s="69"/>
    </row>
    <row r="1702" spans="1:3" x14ac:dyDescent="0.15">
      <c r="A1702" s="56">
        <v>41710</v>
      </c>
      <c r="B1702" s="68" t="s">
        <v>250</v>
      </c>
      <c r="C1702" s="69"/>
    </row>
    <row r="1703" spans="1:3" x14ac:dyDescent="0.15">
      <c r="A1703" s="56">
        <v>41710</v>
      </c>
      <c r="B1703" s="68" t="s">
        <v>251</v>
      </c>
      <c r="C1703" s="69"/>
    </row>
    <row r="1704" spans="1:3" x14ac:dyDescent="0.15">
      <c r="A1704" s="56">
        <v>41710</v>
      </c>
      <c r="B1704" s="68" t="s">
        <v>252</v>
      </c>
      <c r="C1704" s="69"/>
    </row>
    <row r="1705" spans="1:3" x14ac:dyDescent="0.15">
      <c r="A1705" s="56">
        <v>41710</v>
      </c>
      <c r="B1705" s="68" t="s">
        <v>253</v>
      </c>
      <c r="C1705" s="69"/>
    </row>
    <row r="1706" spans="1:3" x14ac:dyDescent="0.15">
      <c r="A1706" s="56">
        <v>41710</v>
      </c>
      <c r="B1706" s="68" t="s">
        <v>254</v>
      </c>
      <c r="C1706" s="69"/>
    </row>
    <row r="1707" spans="1:3" x14ac:dyDescent="0.15">
      <c r="A1707" s="56">
        <v>41710</v>
      </c>
      <c r="B1707" s="68" t="s">
        <v>255</v>
      </c>
      <c r="C1707" s="69"/>
    </row>
    <row r="1708" spans="1:3" x14ac:dyDescent="0.15">
      <c r="A1708" s="56">
        <v>41710</v>
      </c>
      <c r="B1708" s="68" t="s">
        <v>256</v>
      </c>
      <c r="C1708" s="69"/>
    </row>
    <row r="1709" spans="1:3" x14ac:dyDescent="0.15">
      <c r="A1709" s="56">
        <v>41710</v>
      </c>
      <c r="B1709" s="68" t="s">
        <v>257</v>
      </c>
      <c r="C1709" s="69"/>
    </row>
    <row r="1710" spans="1:3" x14ac:dyDescent="0.15">
      <c r="A1710" s="56">
        <v>41711</v>
      </c>
      <c r="B1710" s="68" t="s">
        <v>234</v>
      </c>
      <c r="C1710" s="69"/>
    </row>
    <row r="1711" spans="1:3" x14ac:dyDescent="0.15">
      <c r="A1711" s="56">
        <v>41711</v>
      </c>
      <c r="B1711" s="68" t="s">
        <v>235</v>
      </c>
      <c r="C1711" s="69"/>
    </row>
    <row r="1712" spans="1:3" x14ac:dyDescent="0.15">
      <c r="A1712" s="56">
        <v>41711</v>
      </c>
      <c r="B1712" s="68" t="s">
        <v>236</v>
      </c>
      <c r="C1712" s="69"/>
    </row>
    <row r="1713" spans="1:3" x14ac:dyDescent="0.15">
      <c r="A1713" s="56">
        <v>41711</v>
      </c>
      <c r="B1713" s="68" t="s">
        <v>237</v>
      </c>
      <c r="C1713" s="69"/>
    </row>
    <row r="1714" spans="1:3" x14ac:dyDescent="0.15">
      <c r="A1714" s="56">
        <v>41711</v>
      </c>
      <c r="B1714" s="68" t="s">
        <v>238</v>
      </c>
      <c r="C1714" s="69"/>
    </row>
    <row r="1715" spans="1:3" x14ac:dyDescent="0.15">
      <c r="A1715" s="56">
        <v>41711</v>
      </c>
      <c r="B1715" s="68" t="s">
        <v>239</v>
      </c>
      <c r="C1715" s="69"/>
    </row>
    <row r="1716" spans="1:3" x14ac:dyDescent="0.15">
      <c r="A1716" s="56">
        <v>41711</v>
      </c>
      <c r="B1716" s="68" t="s">
        <v>240</v>
      </c>
      <c r="C1716" s="69"/>
    </row>
    <row r="1717" spans="1:3" x14ac:dyDescent="0.15">
      <c r="A1717" s="56">
        <v>41711</v>
      </c>
      <c r="B1717" s="68" t="s">
        <v>241</v>
      </c>
      <c r="C1717" s="69"/>
    </row>
    <row r="1718" spans="1:3" x14ac:dyDescent="0.15">
      <c r="A1718" s="56">
        <v>41711</v>
      </c>
      <c r="B1718" s="68" t="s">
        <v>242</v>
      </c>
      <c r="C1718" s="69"/>
    </row>
    <row r="1719" spans="1:3" x14ac:dyDescent="0.15">
      <c r="A1719" s="56">
        <v>41711</v>
      </c>
      <c r="B1719" s="68" t="s">
        <v>243</v>
      </c>
      <c r="C1719" s="69"/>
    </row>
    <row r="1720" spans="1:3" x14ac:dyDescent="0.15">
      <c r="A1720" s="56">
        <v>41711</v>
      </c>
      <c r="B1720" s="68" t="s">
        <v>244</v>
      </c>
      <c r="C1720" s="69"/>
    </row>
    <row r="1721" spans="1:3" x14ac:dyDescent="0.15">
      <c r="A1721" s="56">
        <v>41711</v>
      </c>
      <c r="B1721" s="68" t="s">
        <v>245</v>
      </c>
      <c r="C1721" s="69"/>
    </row>
    <row r="1722" spans="1:3" x14ac:dyDescent="0.15">
      <c r="A1722" s="56">
        <v>41711</v>
      </c>
      <c r="B1722" s="68" t="s">
        <v>246</v>
      </c>
      <c r="C1722" s="69"/>
    </row>
    <row r="1723" spans="1:3" x14ac:dyDescent="0.15">
      <c r="A1723" s="56">
        <v>41711</v>
      </c>
      <c r="B1723" s="68" t="s">
        <v>247</v>
      </c>
      <c r="C1723" s="69"/>
    </row>
    <row r="1724" spans="1:3" x14ac:dyDescent="0.15">
      <c r="A1724" s="56">
        <v>41711</v>
      </c>
      <c r="B1724" s="68" t="s">
        <v>248</v>
      </c>
      <c r="C1724" s="69"/>
    </row>
    <row r="1725" spans="1:3" x14ac:dyDescent="0.15">
      <c r="A1725" s="56">
        <v>41711</v>
      </c>
      <c r="B1725" s="68" t="s">
        <v>249</v>
      </c>
      <c r="C1725" s="69"/>
    </row>
    <row r="1726" spans="1:3" x14ac:dyDescent="0.15">
      <c r="A1726" s="56">
        <v>41711</v>
      </c>
      <c r="B1726" s="68" t="s">
        <v>250</v>
      </c>
      <c r="C1726" s="69"/>
    </row>
    <row r="1727" spans="1:3" x14ac:dyDescent="0.15">
      <c r="A1727" s="56">
        <v>41711</v>
      </c>
      <c r="B1727" s="68" t="s">
        <v>251</v>
      </c>
      <c r="C1727" s="69"/>
    </row>
    <row r="1728" spans="1:3" x14ac:dyDescent="0.15">
      <c r="A1728" s="56">
        <v>41711</v>
      </c>
      <c r="B1728" s="68" t="s">
        <v>252</v>
      </c>
      <c r="C1728" s="69"/>
    </row>
    <row r="1729" spans="1:3" x14ac:dyDescent="0.15">
      <c r="A1729" s="56">
        <v>41711</v>
      </c>
      <c r="B1729" s="68" t="s">
        <v>253</v>
      </c>
      <c r="C1729" s="69"/>
    </row>
    <row r="1730" spans="1:3" x14ac:dyDescent="0.15">
      <c r="A1730" s="56">
        <v>41711</v>
      </c>
      <c r="B1730" s="68" t="s">
        <v>254</v>
      </c>
      <c r="C1730" s="69"/>
    </row>
    <row r="1731" spans="1:3" x14ac:dyDescent="0.15">
      <c r="A1731" s="56">
        <v>41711</v>
      </c>
      <c r="B1731" s="68" t="s">
        <v>255</v>
      </c>
      <c r="C1731" s="69"/>
    </row>
    <row r="1732" spans="1:3" x14ac:dyDescent="0.15">
      <c r="A1732" s="56">
        <v>41711</v>
      </c>
      <c r="B1732" s="68" t="s">
        <v>256</v>
      </c>
      <c r="C1732" s="69"/>
    </row>
    <row r="1733" spans="1:3" x14ac:dyDescent="0.15">
      <c r="A1733" s="56">
        <v>41711</v>
      </c>
      <c r="B1733" s="68" t="s">
        <v>257</v>
      </c>
      <c r="C1733" s="69"/>
    </row>
    <row r="1734" spans="1:3" x14ac:dyDescent="0.15">
      <c r="A1734" s="56">
        <v>41712</v>
      </c>
      <c r="B1734" s="68" t="s">
        <v>234</v>
      </c>
      <c r="C1734" s="69"/>
    </row>
    <row r="1735" spans="1:3" x14ac:dyDescent="0.15">
      <c r="A1735" s="56">
        <v>41712</v>
      </c>
      <c r="B1735" s="68" t="s">
        <v>235</v>
      </c>
      <c r="C1735" s="69"/>
    </row>
    <row r="1736" spans="1:3" x14ac:dyDescent="0.15">
      <c r="A1736" s="56">
        <v>41712</v>
      </c>
      <c r="B1736" s="68" t="s">
        <v>236</v>
      </c>
      <c r="C1736" s="69"/>
    </row>
    <row r="1737" spans="1:3" x14ac:dyDescent="0.15">
      <c r="A1737" s="56">
        <v>41712</v>
      </c>
      <c r="B1737" s="68" t="s">
        <v>237</v>
      </c>
      <c r="C1737" s="69"/>
    </row>
    <row r="1738" spans="1:3" x14ac:dyDescent="0.15">
      <c r="A1738" s="56">
        <v>41712</v>
      </c>
      <c r="B1738" s="68" t="s">
        <v>238</v>
      </c>
      <c r="C1738" s="69"/>
    </row>
    <row r="1739" spans="1:3" x14ac:dyDescent="0.15">
      <c r="A1739" s="56">
        <v>41712</v>
      </c>
      <c r="B1739" s="68" t="s">
        <v>239</v>
      </c>
      <c r="C1739" s="69"/>
    </row>
    <row r="1740" spans="1:3" x14ac:dyDescent="0.15">
      <c r="A1740" s="56">
        <v>41712</v>
      </c>
      <c r="B1740" s="68" t="s">
        <v>240</v>
      </c>
      <c r="C1740" s="69"/>
    </row>
    <row r="1741" spans="1:3" x14ac:dyDescent="0.15">
      <c r="A1741" s="56">
        <v>41712</v>
      </c>
      <c r="B1741" s="68" t="s">
        <v>241</v>
      </c>
      <c r="C1741" s="69"/>
    </row>
    <row r="1742" spans="1:3" x14ac:dyDescent="0.15">
      <c r="A1742" s="56">
        <v>41712</v>
      </c>
      <c r="B1742" s="68" t="s">
        <v>242</v>
      </c>
      <c r="C1742" s="69"/>
    </row>
    <row r="1743" spans="1:3" x14ac:dyDescent="0.15">
      <c r="A1743" s="56">
        <v>41712</v>
      </c>
      <c r="B1743" s="68" t="s">
        <v>243</v>
      </c>
      <c r="C1743" s="69"/>
    </row>
    <row r="1744" spans="1:3" x14ac:dyDescent="0.15">
      <c r="A1744" s="56">
        <v>41712</v>
      </c>
      <c r="B1744" s="68" t="s">
        <v>244</v>
      </c>
      <c r="C1744" s="69"/>
    </row>
    <row r="1745" spans="1:3" x14ac:dyDescent="0.15">
      <c r="A1745" s="56">
        <v>41712</v>
      </c>
      <c r="B1745" s="68" t="s">
        <v>245</v>
      </c>
      <c r="C1745" s="69"/>
    </row>
    <row r="1746" spans="1:3" x14ac:dyDescent="0.15">
      <c r="A1746" s="56">
        <v>41712</v>
      </c>
      <c r="B1746" s="68" t="s">
        <v>246</v>
      </c>
      <c r="C1746" s="69"/>
    </row>
    <row r="1747" spans="1:3" x14ac:dyDescent="0.15">
      <c r="A1747" s="56">
        <v>41712</v>
      </c>
      <c r="B1747" s="68" t="s">
        <v>247</v>
      </c>
      <c r="C1747" s="69"/>
    </row>
    <row r="1748" spans="1:3" x14ac:dyDescent="0.15">
      <c r="A1748" s="56">
        <v>41712</v>
      </c>
      <c r="B1748" s="68" t="s">
        <v>248</v>
      </c>
      <c r="C1748" s="69"/>
    </row>
    <row r="1749" spans="1:3" x14ac:dyDescent="0.15">
      <c r="A1749" s="56">
        <v>41712</v>
      </c>
      <c r="B1749" s="68" t="s">
        <v>249</v>
      </c>
      <c r="C1749" s="69"/>
    </row>
    <row r="1750" spans="1:3" x14ac:dyDescent="0.15">
      <c r="A1750" s="56">
        <v>41712</v>
      </c>
      <c r="B1750" s="68" t="s">
        <v>250</v>
      </c>
      <c r="C1750" s="69"/>
    </row>
    <row r="1751" spans="1:3" x14ac:dyDescent="0.15">
      <c r="A1751" s="56">
        <v>41712</v>
      </c>
      <c r="B1751" s="68" t="s">
        <v>251</v>
      </c>
      <c r="C1751" s="69"/>
    </row>
    <row r="1752" spans="1:3" x14ac:dyDescent="0.15">
      <c r="A1752" s="56">
        <v>41712</v>
      </c>
      <c r="B1752" s="68" t="s">
        <v>252</v>
      </c>
      <c r="C1752" s="69"/>
    </row>
    <row r="1753" spans="1:3" x14ac:dyDescent="0.15">
      <c r="A1753" s="56">
        <v>41712</v>
      </c>
      <c r="B1753" s="68" t="s">
        <v>253</v>
      </c>
      <c r="C1753" s="69"/>
    </row>
    <row r="1754" spans="1:3" x14ac:dyDescent="0.15">
      <c r="A1754" s="56">
        <v>41712</v>
      </c>
      <c r="B1754" s="68" t="s">
        <v>254</v>
      </c>
      <c r="C1754" s="69"/>
    </row>
    <row r="1755" spans="1:3" x14ac:dyDescent="0.15">
      <c r="A1755" s="56">
        <v>41712</v>
      </c>
      <c r="B1755" s="68" t="s">
        <v>255</v>
      </c>
      <c r="C1755" s="69"/>
    </row>
    <row r="1756" spans="1:3" x14ac:dyDescent="0.15">
      <c r="A1756" s="56">
        <v>41712</v>
      </c>
      <c r="B1756" s="68" t="s">
        <v>256</v>
      </c>
      <c r="C1756" s="69"/>
    </row>
    <row r="1757" spans="1:3" x14ac:dyDescent="0.15">
      <c r="A1757" s="56">
        <v>41712</v>
      </c>
      <c r="B1757" s="68" t="s">
        <v>257</v>
      </c>
      <c r="C1757" s="69"/>
    </row>
    <row r="1758" spans="1:3" x14ac:dyDescent="0.15">
      <c r="A1758" s="56">
        <v>41713</v>
      </c>
      <c r="B1758" s="68" t="s">
        <v>234</v>
      </c>
      <c r="C1758" s="69"/>
    </row>
    <row r="1759" spans="1:3" x14ac:dyDescent="0.15">
      <c r="A1759" s="56">
        <v>41713</v>
      </c>
      <c r="B1759" s="68" t="s">
        <v>235</v>
      </c>
      <c r="C1759" s="69"/>
    </row>
    <row r="1760" spans="1:3" x14ac:dyDescent="0.15">
      <c r="A1760" s="56">
        <v>41713</v>
      </c>
      <c r="B1760" s="68" t="s">
        <v>236</v>
      </c>
      <c r="C1760" s="69"/>
    </row>
    <row r="1761" spans="1:3" x14ac:dyDescent="0.15">
      <c r="A1761" s="56">
        <v>41713</v>
      </c>
      <c r="B1761" s="68" t="s">
        <v>237</v>
      </c>
      <c r="C1761" s="69"/>
    </row>
    <row r="1762" spans="1:3" x14ac:dyDescent="0.15">
      <c r="A1762" s="56">
        <v>41713</v>
      </c>
      <c r="B1762" s="68" t="s">
        <v>238</v>
      </c>
      <c r="C1762" s="69"/>
    </row>
    <row r="1763" spans="1:3" x14ac:dyDescent="0.15">
      <c r="A1763" s="56">
        <v>41713</v>
      </c>
      <c r="B1763" s="68" t="s">
        <v>239</v>
      </c>
      <c r="C1763" s="69"/>
    </row>
    <row r="1764" spans="1:3" x14ac:dyDescent="0.15">
      <c r="A1764" s="56">
        <v>41713</v>
      </c>
      <c r="B1764" s="68" t="s">
        <v>240</v>
      </c>
      <c r="C1764" s="69"/>
    </row>
    <row r="1765" spans="1:3" x14ac:dyDescent="0.15">
      <c r="A1765" s="56">
        <v>41713</v>
      </c>
      <c r="B1765" s="68" t="s">
        <v>241</v>
      </c>
      <c r="C1765" s="69"/>
    </row>
    <row r="1766" spans="1:3" x14ac:dyDescent="0.15">
      <c r="A1766" s="56">
        <v>41713</v>
      </c>
      <c r="B1766" s="68" t="s">
        <v>242</v>
      </c>
      <c r="C1766" s="69"/>
    </row>
    <row r="1767" spans="1:3" x14ac:dyDescent="0.15">
      <c r="A1767" s="56">
        <v>41713</v>
      </c>
      <c r="B1767" s="68" t="s">
        <v>243</v>
      </c>
      <c r="C1767" s="69"/>
    </row>
    <row r="1768" spans="1:3" x14ac:dyDescent="0.15">
      <c r="A1768" s="56">
        <v>41713</v>
      </c>
      <c r="B1768" s="68" t="s">
        <v>244</v>
      </c>
      <c r="C1768" s="69"/>
    </row>
    <row r="1769" spans="1:3" x14ac:dyDescent="0.15">
      <c r="A1769" s="56">
        <v>41713</v>
      </c>
      <c r="B1769" s="68" t="s">
        <v>245</v>
      </c>
      <c r="C1769" s="69"/>
    </row>
    <row r="1770" spans="1:3" x14ac:dyDescent="0.15">
      <c r="A1770" s="56">
        <v>41713</v>
      </c>
      <c r="B1770" s="68" t="s">
        <v>246</v>
      </c>
      <c r="C1770" s="69"/>
    </row>
    <row r="1771" spans="1:3" x14ac:dyDescent="0.15">
      <c r="A1771" s="56">
        <v>41713</v>
      </c>
      <c r="B1771" s="68" t="s">
        <v>247</v>
      </c>
      <c r="C1771" s="69"/>
    </row>
    <row r="1772" spans="1:3" x14ac:dyDescent="0.15">
      <c r="A1772" s="56">
        <v>41713</v>
      </c>
      <c r="B1772" s="68" t="s">
        <v>248</v>
      </c>
      <c r="C1772" s="69"/>
    </row>
    <row r="1773" spans="1:3" x14ac:dyDescent="0.15">
      <c r="A1773" s="56">
        <v>41713</v>
      </c>
      <c r="B1773" s="68" t="s">
        <v>249</v>
      </c>
      <c r="C1773" s="69"/>
    </row>
    <row r="1774" spans="1:3" x14ac:dyDescent="0.15">
      <c r="A1774" s="56">
        <v>41713</v>
      </c>
      <c r="B1774" s="68" t="s">
        <v>250</v>
      </c>
      <c r="C1774" s="69"/>
    </row>
    <row r="1775" spans="1:3" x14ac:dyDescent="0.15">
      <c r="A1775" s="56">
        <v>41713</v>
      </c>
      <c r="B1775" s="68" t="s">
        <v>251</v>
      </c>
      <c r="C1775" s="69"/>
    </row>
    <row r="1776" spans="1:3" x14ac:dyDescent="0.15">
      <c r="A1776" s="56">
        <v>41713</v>
      </c>
      <c r="B1776" s="68" t="s">
        <v>252</v>
      </c>
      <c r="C1776" s="69"/>
    </row>
    <row r="1777" spans="1:3" x14ac:dyDescent="0.15">
      <c r="A1777" s="56">
        <v>41713</v>
      </c>
      <c r="B1777" s="68" t="s">
        <v>253</v>
      </c>
      <c r="C1777" s="69"/>
    </row>
    <row r="1778" spans="1:3" x14ac:dyDescent="0.15">
      <c r="A1778" s="56">
        <v>41713</v>
      </c>
      <c r="B1778" s="68" t="s">
        <v>254</v>
      </c>
      <c r="C1778" s="69"/>
    </row>
    <row r="1779" spans="1:3" x14ac:dyDescent="0.15">
      <c r="A1779" s="56">
        <v>41713</v>
      </c>
      <c r="B1779" s="68" t="s">
        <v>255</v>
      </c>
      <c r="C1779" s="69"/>
    </row>
    <row r="1780" spans="1:3" x14ac:dyDescent="0.15">
      <c r="A1780" s="56">
        <v>41713</v>
      </c>
      <c r="B1780" s="68" t="s">
        <v>256</v>
      </c>
      <c r="C1780" s="69"/>
    </row>
    <row r="1781" spans="1:3" x14ac:dyDescent="0.15">
      <c r="A1781" s="56">
        <v>41713</v>
      </c>
      <c r="B1781" s="68" t="s">
        <v>257</v>
      </c>
      <c r="C1781" s="69"/>
    </row>
    <row r="1782" spans="1:3" x14ac:dyDescent="0.15">
      <c r="A1782" s="56">
        <v>41714</v>
      </c>
      <c r="B1782" s="68" t="s">
        <v>234</v>
      </c>
      <c r="C1782" s="69"/>
    </row>
    <row r="1783" spans="1:3" x14ac:dyDescent="0.15">
      <c r="A1783" s="56">
        <v>41714</v>
      </c>
      <c r="B1783" s="68" t="s">
        <v>235</v>
      </c>
      <c r="C1783" s="69"/>
    </row>
    <row r="1784" spans="1:3" x14ac:dyDescent="0.15">
      <c r="A1784" s="56">
        <v>41714</v>
      </c>
      <c r="B1784" s="68" t="s">
        <v>236</v>
      </c>
      <c r="C1784" s="69"/>
    </row>
    <row r="1785" spans="1:3" x14ac:dyDescent="0.15">
      <c r="A1785" s="56">
        <v>41714</v>
      </c>
      <c r="B1785" s="68" t="s">
        <v>237</v>
      </c>
      <c r="C1785" s="69"/>
    </row>
    <row r="1786" spans="1:3" x14ac:dyDescent="0.15">
      <c r="A1786" s="56">
        <v>41714</v>
      </c>
      <c r="B1786" s="68" t="s">
        <v>238</v>
      </c>
      <c r="C1786" s="69"/>
    </row>
    <row r="1787" spans="1:3" x14ac:dyDescent="0.15">
      <c r="A1787" s="56">
        <v>41714</v>
      </c>
      <c r="B1787" s="68" t="s">
        <v>239</v>
      </c>
      <c r="C1787" s="69"/>
    </row>
    <row r="1788" spans="1:3" x14ac:dyDescent="0.15">
      <c r="A1788" s="56">
        <v>41714</v>
      </c>
      <c r="B1788" s="68" t="s">
        <v>240</v>
      </c>
      <c r="C1788" s="69"/>
    </row>
    <row r="1789" spans="1:3" x14ac:dyDescent="0.15">
      <c r="A1789" s="56">
        <v>41714</v>
      </c>
      <c r="B1789" s="68" t="s">
        <v>241</v>
      </c>
      <c r="C1789" s="69"/>
    </row>
    <row r="1790" spans="1:3" x14ac:dyDescent="0.15">
      <c r="A1790" s="56">
        <v>41714</v>
      </c>
      <c r="B1790" s="68" t="s">
        <v>242</v>
      </c>
      <c r="C1790" s="69"/>
    </row>
    <row r="1791" spans="1:3" x14ac:dyDescent="0.15">
      <c r="A1791" s="56">
        <v>41714</v>
      </c>
      <c r="B1791" s="68" t="s">
        <v>243</v>
      </c>
      <c r="C1791" s="69"/>
    </row>
    <row r="1792" spans="1:3" x14ac:dyDescent="0.15">
      <c r="A1792" s="56">
        <v>41714</v>
      </c>
      <c r="B1792" s="68" t="s">
        <v>244</v>
      </c>
      <c r="C1792" s="69"/>
    </row>
    <row r="1793" spans="1:3" x14ac:dyDescent="0.15">
      <c r="A1793" s="56">
        <v>41714</v>
      </c>
      <c r="B1793" s="68" t="s">
        <v>245</v>
      </c>
      <c r="C1793" s="69"/>
    </row>
    <row r="1794" spans="1:3" x14ac:dyDescent="0.15">
      <c r="A1794" s="56">
        <v>41714</v>
      </c>
      <c r="B1794" s="68" t="s">
        <v>246</v>
      </c>
      <c r="C1794" s="69"/>
    </row>
    <row r="1795" spans="1:3" x14ac:dyDescent="0.15">
      <c r="A1795" s="56">
        <v>41714</v>
      </c>
      <c r="B1795" s="68" t="s">
        <v>247</v>
      </c>
      <c r="C1795" s="69"/>
    </row>
    <row r="1796" spans="1:3" x14ac:dyDescent="0.15">
      <c r="A1796" s="56">
        <v>41714</v>
      </c>
      <c r="B1796" s="68" t="s">
        <v>248</v>
      </c>
      <c r="C1796" s="69"/>
    </row>
    <row r="1797" spans="1:3" x14ac:dyDescent="0.15">
      <c r="A1797" s="56">
        <v>41714</v>
      </c>
      <c r="B1797" s="68" t="s">
        <v>249</v>
      </c>
      <c r="C1797" s="69"/>
    </row>
    <row r="1798" spans="1:3" x14ac:dyDescent="0.15">
      <c r="A1798" s="56">
        <v>41714</v>
      </c>
      <c r="B1798" s="68" t="s">
        <v>250</v>
      </c>
      <c r="C1798" s="69"/>
    </row>
    <row r="1799" spans="1:3" x14ac:dyDescent="0.15">
      <c r="A1799" s="56">
        <v>41714</v>
      </c>
      <c r="B1799" s="68" t="s">
        <v>251</v>
      </c>
      <c r="C1799" s="69"/>
    </row>
    <row r="1800" spans="1:3" x14ac:dyDescent="0.15">
      <c r="A1800" s="56">
        <v>41714</v>
      </c>
      <c r="B1800" s="68" t="s">
        <v>252</v>
      </c>
      <c r="C1800" s="69"/>
    </row>
    <row r="1801" spans="1:3" x14ac:dyDescent="0.15">
      <c r="A1801" s="56">
        <v>41714</v>
      </c>
      <c r="B1801" s="68" t="s">
        <v>253</v>
      </c>
      <c r="C1801" s="69"/>
    </row>
    <row r="1802" spans="1:3" x14ac:dyDescent="0.15">
      <c r="A1802" s="56">
        <v>41714</v>
      </c>
      <c r="B1802" s="68" t="s">
        <v>254</v>
      </c>
      <c r="C1802" s="69"/>
    </row>
    <row r="1803" spans="1:3" x14ac:dyDescent="0.15">
      <c r="A1803" s="56">
        <v>41714</v>
      </c>
      <c r="B1803" s="68" t="s">
        <v>255</v>
      </c>
      <c r="C1803" s="69"/>
    </row>
    <row r="1804" spans="1:3" x14ac:dyDescent="0.15">
      <c r="A1804" s="56">
        <v>41714</v>
      </c>
      <c r="B1804" s="68" t="s">
        <v>256</v>
      </c>
      <c r="C1804" s="69"/>
    </row>
    <row r="1805" spans="1:3" x14ac:dyDescent="0.15">
      <c r="A1805" s="56">
        <v>41714</v>
      </c>
      <c r="B1805" s="68" t="s">
        <v>257</v>
      </c>
      <c r="C1805" s="69"/>
    </row>
    <row r="1806" spans="1:3" x14ac:dyDescent="0.15">
      <c r="A1806" s="56">
        <v>41715</v>
      </c>
      <c r="B1806" s="68" t="s">
        <v>234</v>
      </c>
      <c r="C1806" s="69"/>
    </row>
    <row r="1807" spans="1:3" x14ac:dyDescent="0.15">
      <c r="A1807" s="56">
        <v>41715</v>
      </c>
      <c r="B1807" s="68" t="s">
        <v>235</v>
      </c>
      <c r="C1807" s="69"/>
    </row>
    <row r="1808" spans="1:3" x14ac:dyDescent="0.15">
      <c r="A1808" s="56">
        <v>41715</v>
      </c>
      <c r="B1808" s="68" t="s">
        <v>236</v>
      </c>
      <c r="C1808" s="69"/>
    </row>
    <row r="1809" spans="1:3" x14ac:dyDescent="0.15">
      <c r="A1809" s="56">
        <v>41715</v>
      </c>
      <c r="B1809" s="68" t="s">
        <v>237</v>
      </c>
      <c r="C1809" s="69"/>
    </row>
    <row r="1810" spans="1:3" x14ac:dyDescent="0.15">
      <c r="A1810" s="56">
        <v>41715</v>
      </c>
      <c r="B1810" s="68" t="s">
        <v>238</v>
      </c>
      <c r="C1810" s="69"/>
    </row>
    <row r="1811" spans="1:3" x14ac:dyDescent="0.15">
      <c r="A1811" s="56">
        <v>41715</v>
      </c>
      <c r="B1811" s="68" t="s">
        <v>239</v>
      </c>
      <c r="C1811" s="69"/>
    </row>
    <row r="1812" spans="1:3" x14ac:dyDescent="0.15">
      <c r="A1812" s="56">
        <v>41715</v>
      </c>
      <c r="B1812" s="68" t="s">
        <v>240</v>
      </c>
      <c r="C1812" s="69"/>
    </row>
    <row r="1813" spans="1:3" x14ac:dyDescent="0.15">
      <c r="A1813" s="56">
        <v>41715</v>
      </c>
      <c r="B1813" s="68" t="s">
        <v>241</v>
      </c>
      <c r="C1813" s="69"/>
    </row>
    <row r="1814" spans="1:3" x14ac:dyDescent="0.15">
      <c r="A1814" s="56">
        <v>41715</v>
      </c>
      <c r="B1814" s="68" t="s">
        <v>242</v>
      </c>
      <c r="C1814" s="69"/>
    </row>
    <row r="1815" spans="1:3" x14ac:dyDescent="0.15">
      <c r="A1815" s="56">
        <v>41715</v>
      </c>
      <c r="B1815" s="68" t="s">
        <v>243</v>
      </c>
      <c r="C1815" s="69"/>
    </row>
    <row r="1816" spans="1:3" x14ac:dyDescent="0.15">
      <c r="A1816" s="56">
        <v>41715</v>
      </c>
      <c r="B1816" s="68" t="s">
        <v>244</v>
      </c>
      <c r="C1816" s="69"/>
    </row>
    <row r="1817" spans="1:3" x14ac:dyDescent="0.15">
      <c r="A1817" s="56">
        <v>41715</v>
      </c>
      <c r="B1817" s="68" t="s">
        <v>245</v>
      </c>
      <c r="C1817" s="69"/>
    </row>
    <row r="1818" spans="1:3" x14ac:dyDescent="0.15">
      <c r="A1818" s="56">
        <v>41715</v>
      </c>
      <c r="B1818" s="68" t="s">
        <v>246</v>
      </c>
      <c r="C1818" s="69"/>
    </row>
    <row r="1819" spans="1:3" x14ac:dyDescent="0.15">
      <c r="A1819" s="56">
        <v>41715</v>
      </c>
      <c r="B1819" s="68" t="s">
        <v>247</v>
      </c>
      <c r="C1819" s="69"/>
    </row>
    <row r="1820" spans="1:3" x14ac:dyDescent="0.15">
      <c r="A1820" s="56">
        <v>41715</v>
      </c>
      <c r="B1820" s="68" t="s">
        <v>248</v>
      </c>
      <c r="C1820" s="69"/>
    </row>
    <row r="1821" spans="1:3" x14ac:dyDescent="0.15">
      <c r="A1821" s="56">
        <v>41715</v>
      </c>
      <c r="B1821" s="68" t="s">
        <v>249</v>
      </c>
      <c r="C1821" s="69"/>
    </row>
    <row r="1822" spans="1:3" x14ac:dyDescent="0.15">
      <c r="A1822" s="56">
        <v>41715</v>
      </c>
      <c r="B1822" s="68" t="s">
        <v>250</v>
      </c>
      <c r="C1822" s="69"/>
    </row>
    <row r="1823" spans="1:3" x14ac:dyDescent="0.15">
      <c r="A1823" s="56">
        <v>41715</v>
      </c>
      <c r="B1823" s="68" t="s">
        <v>251</v>
      </c>
      <c r="C1823" s="69"/>
    </row>
    <row r="1824" spans="1:3" x14ac:dyDescent="0.15">
      <c r="A1824" s="56">
        <v>41715</v>
      </c>
      <c r="B1824" s="68" t="s">
        <v>252</v>
      </c>
      <c r="C1824" s="69"/>
    </row>
    <row r="1825" spans="1:3" x14ac:dyDescent="0.15">
      <c r="A1825" s="56">
        <v>41715</v>
      </c>
      <c r="B1825" s="68" t="s">
        <v>253</v>
      </c>
      <c r="C1825" s="69"/>
    </row>
    <row r="1826" spans="1:3" x14ac:dyDescent="0.15">
      <c r="A1826" s="56">
        <v>41715</v>
      </c>
      <c r="B1826" s="68" t="s">
        <v>254</v>
      </c>
      <c r="C1826" s="69"/>
    </row>
    <row r="1827" spans="1:3" x14ac:dyDescent="0.15">
      <c r="A1827" s="56">
        <v>41715</v>
      </c>
      <c r="B1827" s="68" t="s">
        <v>255</v>
      </c>
      <c r="C1827" s="69"/>
    </row>
    <row r="1828" spans="1:3" x14ac:dyDescent="0.15">
      <c r="A1828" s="56">
        <v>41715</v>
      </c>
      <c r="B1828" s="68" t="s">
        <v>256</v>
      </c>
      <c r="C1828" s="69"/>
    </row>
    <row r="1829" spans="1:3" x14ac:dyDescent="0.15">
      <c r="A1829" s="56">
        <v>41715</v>
      </c>
      <c r="B1829" s="68" t="s">
        <v>257</v>
      </c>
      <c r="C1829" s="69"/>
    </row>
    <row r="1830" spans="1:3" x14ac:dyDescent="0.15">
      <c r="A1830" s="56">
        <v>41716</v>
      </c>
      <c r="B1830" s="68" t="s">
        <v>234</v>
      </c>
      <c r="C1830" s="69"/>
    </row>
    <row r="1831" spans="1:3" x14ac:dyDescent="0.15">
      <c r="A1831" s="56">
        <v>41716</v>
      </c>
      <c r="B1831" s="68" t="s">
        <v>235</v>
      </c>
      <c r="C1831" s="69"/>
    </row>
    <row r="1832" spans="1:3" x14ac:dyDescent="0.15">
      <c r="A1832" s="56">
        <v>41716</v>
      </c>
      <c r="B1832" s="68" t="s">
        <v>236</v>
      </c>
      <c r="C1832" s="69"/>
    </row>
    <row r="1833" spans="1:3" x14ac:dyDescent="0.15">
      <c r="A1833" s="56">
        <v>41716</v>
      </c>
      <c r="B1833" s="68" t="s">
        <v>237</v>
      </c>
      <c r="C1833" s="69"/>
    </row>
    <row r="1834" spans="1:3" x14ac:dyDescent="0.15">
      <c r="A1834" s="56">
        <v>41716</v>
      </c>
      <c r="B1834" s="68" t="s">
        <v>238</v>
      </c>
      <c r="C1834" s="69"/>
    </row>
    <row r="1835" spans="1:3" x14ac:dyDescent="0.15">
      <c r="A1835" s="56">
        <v>41716</v>
      </c>
      <c r="B1835" s="68" t="s">
        <v>239</v>
      </c>
      <c r="C1835" s="69"/>
    </row>
    <row r="1836" spans="1:3" x14ac:dyDescent="0.15">
      <c r="A1836" s="56">
        <v>41716</v>
      </c>
      <c r="B1836" s="68" t="s">
        <v>240</v>
      </c>
      <c r="C1836" s="69"/>
    </row>
    <row r="1837" spans="1:3" x14ac:dyDescent="0.15">
      <c r="A1837" s="56">
        <v>41716</v>
      </c>
      <c r="B1837" s="68" t="s">
        <v>241</v>
      </c>
      <c r="C1837" s="69"/>
    </row>
    <row r="1838" spans="1:3" x14ac:dyDescent="0.15">
      <c r="A1838" s="56">
        <v>41716</v>
      </c>
      <c r="B1838" s="68" t="s">
        <v>242</v>
      </c>
      <c r="C1838" s="69"/>
    </row>
    <row r="1839" spans="1:3" x14ac:dyDescent="0.15">
      <c r="A1839" s="56">
        <v>41716</v>
      </c>
      <c r="B1839" s="68" t="s">
        <v>243</v>
      </c>
      <c r="C1839" s="69"/>
    </row>
    <row r="1840" spans="1:3" x14ac:dyDescent="0.15">
      <c r="A1840" s="56">
        <v>41716</v>
      </c>
      <c r="B1840" s="68" t="s">
        <v>244</v>
      </c>
      <c r="C1840" s="69"/>
    </row>
    <row r="1841" spans="1:3" x14ac:dyDescent="0.15">
      <c r="A1841" s="56">
        <v>41716</v>
      </c>
      <c r="B1841" s="68" t="s">
        <v>245</v>
      </c>
      <c r="C1841" s="69"/>
    </row>
    <row r="1842" spans="1:3" x14ac:dyDescent="0.15">
      <c r="A1842" s="56">
        <v>41716</v>
      </c>
      <c r="B1842" s="68" t="s">
        <v>246</v>
      </c>
      <c r="C1842" s="69"/>
    </row>
    <row r="1843" spans="1:3" x14ac:dyDescent="0.15">
      <c r="A1843" s="56">
        <v>41716</v>
      </c>
      <c r="B1843" s="68" t="s">
        <v>247</v>
      </c>
      <c r="C1843" s="69"/>
    </row>
    <row r="1844" spans="1:3" x14ac:dyDescent="0.15">
      <c r="A1844" s="56">
        <v>41716</v>
      </c>
      <c r="B1844" s="68" t="s">
        <v>248</v>
      </c>
      <c r="C1844" s="69"/>
    </row>
    <row r="1845" spans="1:3" x14ac:dyDescent="0.15">
      <c r="A1845" s="56">
        <v>41716</v>
      </c>
      <c r="B1845" s="68" t="s">
        <v>249</v>
      </c>
      <c r="C1845" s="69"/>
    </row>
    <row r="1846" spans="1:3" x14ac:dyDescent="0.15">
      <c r="A1846" s="56">
        <v>41716</v>
      </c>
      <c r="B1846" s="68" t="s">
        <v>250</v>
      </c>
      <c r="C1846" s="69"/>
    </row>
    <row r="1847" spans="1:3" x14ac:dyDescent="0.15">
      <c r="A1847" s="56">
        <v>41716</v>
      </c>
      <c r="B1847" s="68" t="s">
        <v>251</v>
      </c>
      <c r="C1847" s="69"/>
    </row>
    <row r="1848" spans="1:3" x14ac:dyDescent="0.15">
      <c r="A1848" s="56">
        <v>41716</v>
      </c>
      <c r="B1848" s="68" t="s">
        <v>252</v>
      </c>
      <c r="C1848" s="69"/>
    </row>
    <row r="1849" spans="1:3" x14ac:dyDescent="0.15">
      <c r="A1849" s="56">
        <v>41716</v>
      </c>
      <c r="B1849" s="68" t="s">
        <v>253</v>
      </c>
      <c r="C1849" s="69"/>
    </row>
    <row r="1850" spans="1:3" x14ac:dyDescent="0.15">
      <c r="A1850" s="56">
        <v>41716</v>
      </c>
      <c r="B1850" s="68" t="s">
        <v>254</v>
      </c>
      <c r="C1850" s="69"/>
    </row>
    <row r="1851" spans="1:3" x14ac:dyDescent="0.15">
      <c r="A1851" s="56">
        <v>41716</v>
      </c>
      <c r="B1851" s="68" t="s">
        <v>255</v>
      </c>
      <c r="C1851" s="69"/>
    </row>
    <row r="1852" spans="1:3" x14ac:dyDescent="0.15">
      <c r="A1852" s="56">
        <v>41716</v>
      </c>
      <c r="B1852" s="68" t="s">
        <v>256</v>
      </c>
      <c r="C1852" s="69"/>
    </row>
    <row r="1853" spans="1:3" x14ac:dyDescent="0.15">
      <c r="A1853" s="56">
        <v>41716</v>
      </c>
      <c r="B1853" s="68" t="s">
        <v>257</v>
      </c>
      <c r="C1853" s="69"/>
    </row>
    <row r="1854" spans="1:3" x14ac:dyDescent="0.15">
      <c r="A1854" s="56">
        <v>41717</v>
      </c>
      <c r="B1854" s="68" t="s">
        <v>234</v>
      </c>
      <c r="C1854" s="69"/>
    </row>
    <row r="1855" spans="1:3" x14ac:dyDescent="0.15">
      <c r="A1855" s="56">
        <v>41717</v>
      </c>
      <c r="B1855" s="68" t="s">
        <v>235</v>
      </c>
      <c r="C1855" s="69"/>
    </row>
    <row r="1856" spans="1:3" x14ac:dyDescent="0.15">
      <c r="A1856" s="56">
        <v>41717</v>
      </c>
      <c r="B1856" s="68" t="s">
        <v>236</v>
      </c>
      <c r="C1856" s="69"/>
    </row>
    <row r="1857" spans="1:3" x14ac:dyDescent="0.15">
      <c r="A1857" s="56">
        <v>41717</v>
      </c>
      <c r="B1857" s="68" t="s">
        <v>237</v>
      </c>
      <c r="C1857" s="69"/>
    </row>
    <row r="1858" spans="1:3" x14ac:dyDescent="0.15">
      <c r="A1858" s="56">
        <v>41717</v>
      </c>
      <c r="B1858" s="68" t="s">
        <v>238</v>
      </c>
      <c r="C1858" s="69"/>
    </row>
    <row r="1859" spans="1:3" x14ac:dyDescent="0.15">
      <c r="A1859" s="56">
        <v>41717</v>
      </c>
      <c r="B1859" s="68" t="s">
        <v>239</v>
      </c>
      <c r="C1859" s="69"/>
    </row>
    <row r="1860" spans="1:3" x14ac:dyDescent="0.15">
      <c r="A1860" s="56">
        <v>41717</v>
      </c>
      <c r="B1860" s="68" t="s">
        <v>240</v>
      </c>
      <c r="C1860" s="69"/>
    </row>
    <row r="1861" spans="1:3" x14ac:dyDescent="0.15">
      <c r="A1861" s="56">
        <v>41717</v>
      </c>
      <c r="B1861" s="68" t="s">
        <v>241</v>
      </c>
      <c r="C1861" s="69"/>
    </row>
    <row r="1862" spans="1:3" x14ac:dyDescent="0.15">
      <c r="A1862" s="56">
        <v>41717</v>
      </c>
      <c r="B1862" s="68" t="s">
        <v>242</v>
      </c>
      <c r="C1862" s="69"/>
    </row>
    <row r="1863" spans="1:3" x14ac:dyDescent="0.15">
      <c r="A1863" s="56">
        <v>41717</v>
      </c>
      <c r="B1863" s="68" t="s">
        <v>243</v>
      </c>
      <c r="C1863" s="69"/>
    </row>
    <row r="1864" spans="1:3" x14ac:dyDescent="0.15">
      <c r="A1864" s="56">
        <v>41717</v>
      </c>
      <c r="B1864" s="68" t="s">
        <v>244</v>
      </c>
      <c r="C1864" s="69"/>
    </row>
    <row r="1865" spans="1:3" x14ac:dyDescent="0.15">
      <c r="A1865" s="56">
        <v>41717</v>
      </c>
      <c r="B1865" s="68" t="s">
        <v>245</v>
      </c>
      <c r="C1865" s="69"/>
    </row>
    <row r="1866" spans="1:3" x14ac:dyDescent="0.15">
      <c r="A1866" s="56">
        <v>41717</v>
      </c>
      <c r="B1866" s="68" t="s">
        <v>246</v>
      </c>
      <c r="C1866" s="69"/>
    </row>
    <row r="1867" spans="1:3" x14ac:dyDescent="0.15">
      <c r="A1867" s="56">
        <v>41717</v>
      </c>
      <c r="B1867" s="68" t="s">
        <v>247</v>
      </c>
      <c r="C1867" s="69"/>
    </row>
    <row r="1868" spans="1:3" x14ac:dyDescent="0.15">
      <c r="A1868" s="56">
        <v>41717</v>
      </c>
      <c r="B1868" s="68" t="s">
        <v>248</v>
      </c>
      <c r="C1868" s="69"/>
    </row>
    <row r="1869" spans="1:3" x14ac:dyDescent="0.15">
      <c r="A1869" s="56">
        <v>41717</v>
      </c>
      <c r="B1869" s="68" t="s">
        <v>249</v>
      </c>
      <c r="C1869" s="69"/>
    </row>
    <row r="1870" spans="1:3" x14ac:dyDescent="0.15">
      <c r="A1870" s="56">
        <v>41717</v>
      </c>
      <c r="B1870" s="68" t="s">
        <v>250</v>
      </c>
      <c r="C1870" s="69"/>
    </row>
    <row r="1871" spans="1:3" x14ac:dyDescent="0.15">
      <c r="A1871" s="56">
        <v>41717</v>
      </c>
      <c r="B1871" s="68" t="s">
        <v>251</v>
      </c>
      <c r="C1871" s="69"/>
    </row>
    <row r="1872" spans="1:3" x14ac:dyDescent="0.15">
      <c r="A1872" s="56">
        <v>41717</v>
      </c>
      <c r="B1872" s="68" t="s">
        <v>252</v>
      </c>
      <c r="C1872" s="69"/>
    </row>
    <row r="1873" spans="1:3" x14ac:dyDescent="0.15">
      <c r="A1873" s="56">
        <v>41717</v>
      </c>
      <c r="B1873" s="68" t="s">
        <v>253</v>
      </c>
      <c r="C1873" s="69"/>
    </row>
    <row r="1874" spans="1:3" x14ac:dyDescent="0.15">
      <c r="A1874" s="56">
        <v>41717</v>
      </c>
      <c r="B1874" s="68" t="s">
        <v>254</v>
      </c>
      <c r="C1874" s="69"/>
    </row>
    <row r="1875" spans="1:3" x14ac:dyDescent="0.15">
      <c r="A1875" s="56">
        <v>41717</v>
      </c>
      <c r="B1875" s="68" t="s">
        <v>255</v>
      </c>
      <c r="C1875" s="69"/>
    </row>
    <row r="1876" spans="1:3" x14ac:dyDescent="0.15">
      <c r="A1876" s="56">
        <v>41717</v>
      </c>
      <c r="B1876" s="68" t="s">
        <v>256</v>
      </c>
      <c r="C1876" s="69"/>
    </row>
    <row r="1877" spans="1:3" x14ac:dyDescent="0.15">
      <c r="A1877" s="56">
        <v>41717</v>
      </c>
      <c r="B1877" s="68" t="s">
        <v>257</v>
      </c>
      <c r="C1877" s="69"/>
    </row>
    <row r="1878" spans="1:3" x14ac:dyDescent="0.15">
      <c r="A1878" s="56">
        <v>41718</v>
      </c>
      <c r="B1878" s="68" t="s">
        <v>234</v>
      </c>
      <c r="C1878" s="69"/>
    </row>
    <row r="1879" spans="1:3" x14ac:dyDescent="0.15">
      <c r="A1879" s="56">
        <v>41718</v>
      </c>
      <c r="B1879" s="68" t="s">
        <v>235</v>
      </c>
      <c r="C1879" s="69"/>
    </row>
    <row r="1880" spans="1:3" x14ac:dyDescent="0.15">
      <c r="A1880" s="56">
        <v>41718</v>
      </c>
      <c r="B1880" s="68" t="s">
        <v>236</v>
      </c>
      <c r="C1880" s="69"/>
    </row>
    <row r="1881" spans="1:3" x14ac:dyDescent="0.15">
      <c r="A1881" s="56">
        <v>41718</v>
      </c>
      <c r="B1881" s="68" t="s">
        <v>237</v>
      </c>
      <c r="C1881" s="69"/>
    </row>
    <row r="1882" spans="1:3" x14ac:dyDescent="0.15">
      <c r="A1882" s="56">
        <v>41718</v>
      </c>
      <c r="B1882" s="68" t="s">
        <v>238</v>
      </c>
      <c r="C1882" s="69"/>
    </row>
    <row r="1883" spans="1:3" x14ac:dyDescent="0.15">
      <c r="A1883" s="56">
        <v>41718</v>
      </c>
      <c r="B1883" s="68" t="s">
        <v>239</v>
      </c>
      <c r="C1883" s="69"/>
    </row>
    <row r="1884" spans="1:3" x14ac:dyDescent="0.15">
      <c r="A1884" s="56">
        <v>41718</v>
      </c>
      <c r="B1884" s="68" t="s">
        <v>240</v>
      </c>
      <c r="C1884" s="69"/>
    </row>
    <row r="1885" spans="1:3" x14ac:dyDescent="0.15">
      <c r="A1885" s="56">
        <v>41718</v>
      </c>
      <c r="B1885" s="68" t="s">
        <v>241</v>
      </c>
      <c r="C1885" s="69"/>
    </row>
    <row r="1886" spans="1:3" x14ac:dyDescent="0.15">
      <c r="A1886" s="56">
        <v>41718</v>
      </c>
      <c r="B1886" s="68" t="s">
        <v>242</v>
      </c>
      <c r="C1886" s="69"/>
    </row>
    <row r="1887" spans="1:3" x14ac:dyDescent="0.15">
      <c r="A1887" s="56">
        <v>41718</v>
      </c>
      <c r="B1887" s="68" t="s">
        <v>243</v>
      </c>
      <c r="C1887" s="69"/>
    </row>
    <row r="1888" spans="1:3" x14ac:dyDescent="0.15">
      <c r="A1888" s="56">
        <v>41718</v>
      </c>
      <c r="B1888" s="68" t="s">
        <v>244</v>
      </c>
      <c r="C1888" s="69"/>
    </row>
    <row r="1889" spans="1:3" x14ac:dyDescent="0.15">
      <c r="A1889" s="56">
        <v>41718</v>
      </c>
      <c r="B1889" s="68" t="s">
        <v>245</v>
      </c>
      <c r="C1889" s="69"/>
    </row>
    <row r="1890" spans="1:3" x14ac:dyDescent="0.15">
      <c r="A1890" s="56">
        <v>41718</v>
      </c>
      <c r="B1890" s="68" t="s">
        <v>246</v>
      </c>
      <c r="C1890" s="69"/>
    </row>
    <row r="1891" spans="1:3" x14ac:dyDescent="0.15">
      <c r="A1891" s="56">
        <v>41718</v>
      </c>
      <c r="B1891" s="68" t="s">
        <v>247</v>
      </c>
      <c r="C1891" s="69"/>
    </row>
    <row r="1892" spans="1:3" x14ac:dyDescent="0.15">
      <c r="A1892" s="56">
        <v>41718</v>
      </c>
      <c r="B1892" s="68" t="s">
        <v>248</v>
      </c>
      <c r="C1892" s="69"/>
    </row>
    <row r="1893" spans="1:3" x14ac:dyDescent="0.15">
      <c r="A1893" s="56">
        <v>41718</v>
      </c>
      <c r="B1893" s="68" t="s">
        <v>249</v>
      </c>
      <c r="C1893" s="69"/>
    </row>
    <row r="1894" spans="1:3" x14ac:dyDescent="0.15">
      <c r="A1894" s="56">
        <v>41718</v>
      </c>
      <c r="B1894" s="68" t="s">
        <v>250</v>
      </c>
      <c r="C1894" s="69"/>
    </row>
    <row r="1895" spans="1:3" x14ac:dyDescent="0.15">
      <c r="A1895" s="56">
        <v>41718</v>
      </c>
      <c r="B1895" s="68" t="s">
        <v>251</v>
      </c>
      <c r="C1895" s="69"/>
    </row>
    <row r="1896" spans="1:3" x14ac:dyDescent="0.15">
      <c r="A1896" s="56">
        <v>41718</v>
      </c>
      <c r="B1896" s="68" t="s">
        <v>252</v>
      </c>
      <c r="C1896" s="69"/>
    </row>
    <row r="1897" spans="1:3" x14ac:dyDescent="0.15">
      <c r="A1897" s="56">
        <v>41718</v>
      </c>
      <c r="B1897" s="68" t="s">
        <v>253</v>
      </c>
      <c r="C1897" s="69"/>
    </row>
    <row r="1898" spans="1:3" x14ac:dyDescent="0.15">
      <c r="A1898" s="56">
        <v>41718</v>
      </c>
      <c r="B1898" s="68" t="s">
        <v>254</v>
      </c>
      <c r="C1898" s="69"/>
    </row>
    <row r="1899" spans="1:3" x14ac:dyDescent="0.15">
      <c r="A1899" s="56">
        <v>41718</v>
      </c>
      <c r="B1899" s="68" t="s">
        <v>255</v>
      </c>
      <c r="C1899" s="69"/>
    </row>
    <row r="1900" spans="1:3" x14ac:dyDescent="0.15">
      <c r="A1900" s="56">
        <v>41718</v>
      </c>
      <c r="B1900" s="68" t="s">
        <v>256</v>
      </c>
      <c r="C1900" s="69"/>
    </row>
    <row r="1901" spans="1:3" x14ac:dyDescent="0.15">
      <c r="A1901" s="56">
        <v>41718</v>
      </c>
      <c r="B1901" s="68" t="s">
        <v>257</v>
      </c>
      <c r="C1901" s="69"/>
    </row>
    <row r="1902" spans="1:3" x14ac:dyDescent="0.15">
      <c r="A1902" s="56">
        <v>41719</v>
      </c>
      <c r="B1902" s="68" t="s">
        <v>234</v>
      </c>
      <c r="C1902" s="69"/>
    </row>
    <row r="1903" spans="1:3" x14ac:dyDescent="0.15">
      <c r="A1903" s="56">
        <v>41719</v>
      </c>
      <c r="B1903" s="68" t="s">
        <v>235</v>
      </c>
      <c r="C1903" s="69"/>
    </row>
    <row r="1904" spans="1:3" x14ac:dyDescent="0.15">
      <c r="A1904" s="56">
        <v>41719</v>
      </c>
      <c r="B1904" s="68" t="s">
        <v>236</v>
      </c>
      <c r="C1904" s="69"/>
    </row>
    <row r="1905" spans="1:3" x14ac:dyDescent="0.15">
      <c r="A1905" s="56">
        <v>41719</v>
      </c>
      <c r="B1905" s="68" t="s">
        <v>237</v>
      </c>
      <c r="C1905" s="69"/>
    </row>
    <row r="1906" spans="1:3" x14ac:dyDescent="0.15">
      <c r="A1906" s="56">
        <v>41719</v>
      </c>
      <c r="B1906" s="68" t="s">
        <v>238</v>
      </c>
      <c r="C1906" s="69"/>
    </row>
    <row r="1907" spans="1:3" x14ac:dyDescent="0.15">
      <c r="A1907" s="56">
        <v>41719</v>
      </c>
      <c r="B1907" s="68" t="s">
        <v>239</v>
      </c>
      <c r="C1907" s="69"/>
    </row>
    <row r="1908" spans="1:3" x14ac:dyDescent="0.15">
      <c r="A1908" s="56">
        <v>41719</v>
      </c>
      <c r="B1908" s="68" t="s">
        <v>240</v>
      </c>
      <c r="C1908" s="69"/>
    </row>
    <row r="1909" spans="1:3" x14ac:dyDescent="0.15">
      <c r="A1909" s="56">
        <v>41719</v>
      </c>
      <c r="B1909" s="68" t="s">
        <v>241</v>
      </c>
      <c r="C1909" s="69"/>
    </row>
    <row r="1910" spans="1:3" x14ac:dyDescent="0.15">
      <c r="A1910" s="56">
        <v>41719</v>
      </c>
      <c r="B1910" s="68" t="s">
        <v>242</v>
      </c>
      <c r="C1910" s="69"/>
    </row>
    <row r="1911" spans="1:3" x14ac:dyDescent="0.15">
      <c r="A1911" s="56">
        <v>41719</v>
      </c>
      <c r="B1911" s="68" t="s">
        <v>243</v>
      </c>
      <c r="C1911" s="69"/>
    </row>
    <row r="1912" spans="1:3" x14ac:dyDescent="0.15">
      <c r="A1912" s="56">
        <v>41719</v>
      </c>
      <c r="B1912" s="68" t="s">
        <v>244</v>
      </c>
      <c r="C1912" s="69"/>
    </row>
    <row r="1913" spans="1:3" x14ac:dyDescent="0.15">
      <c r="A1913" s="56">
        <v>41719</v>
      </c>
      <c r="B1913" s="68" t="s">
        <v>245</v>
      </c>
      <c r="C1913" s="69"/>
    </row>
    <row r="1914" spans="1:3" x14ac:dyDescent="0.15">
      <c r="A1914" s="56">
        <v>41719</v>
      </c>
      <c r="B1914" s="68" t="s">
        <v>246</v>
      </c>
      <c r="C1914" s="69"/>
    </row>
    <row r="1915" spans="1:3" x14ac:dyDescent="0.15">
      <c r="A1915" s="56">
        <v>41719</v>
      </c>
      <c r="B1915" s="68" t="s">
        <v>247</v>
      </c>
      <c r="C1915" s="69"/>
    </row>
    <row r="1916" spans="1:3" x14ac:dyDescent="0.15">
      <c r="A1916" s="56">
        <v>41719</v>
      </c>
      <c r="B1916" s="68" t="s">
        <v>248</v>
      </c>
      <c r="C1916" s="69"/>
    </row>
    <row r="1917" spans="1:3" x14ac:dyDescent="0.15">
      <c r="A1917" s="56">
        <v>41719</v>
      </c>
      <c r="B1917" s="68" t="s">
        <v>249</v>
      </c>
      <c r="C1917" s="69"/>
    </row>
    <row r="1918" spans="1:3" x14ac:dyDescent="0.15">
      <c r="A1918" s="56">
        <v>41719</v>
      </c>
      <c r="B1918" s="68" t="s">
        <v>250</v>
      </c>
      <c r="C1918" s="69"/>
    </row>
    <row r="1919" spans="1:3" x14ac:dyDescent="0.15">
      <c r="A1919" s="56">
        <v>41719</v>
      </c>
      <c r="B1919" s="68" t="s">
        <v>251</v>
      </c>
      <c r="C1919" s="69"/>
    </row>
    <row r="1920" spans="1:3" x14ac:dyDescent="0.15">
      <c r="A1920" s="56">
        <v>41719</v>
      </c>
      <c r="B1920" s="68" t="s">
        <v>252</v>
      </c>
      <c r="C1920" s="69"/>
    </row>
    <row r="1921" spans="1:3" x14ac:dyDescent="0.15">
      <c r="A1921" s="56">
        <v>41719</v>
      </c>
      <c r="B1921" s="68" t="s">
        <v>253</v>
      </c>
      <c r="C1921" s="69"/>
    </row>
    <row r="1922" spans="1:3" x14ac:dyDescent="0.15">
      <c r="A1922" s="56">
        <v>41719</v>
      </c>
      <c r="B1922" s="68" t="s">
        <v>254</v>
      </c>
      <c r="C1922" s="69"/>
    </row>
    <row r="1923" spans="1:3" x14ac:dyDescent="0.15">
      <c r="A1923" s="56">
        <v>41719</v>
      </c>
      <c r="B1923" s="68" t="s">
        <v>255</v>
      </c>
      <c r="C1923" s="69"/>
    </row>
    <row r="1924" spans="1:3" x14ac:dyDescent="0.15">
      <c r="A1924" s="56">
        <v>41719</v>
      </c>
      <c r="B1924" s="68" t="s">
        <v>256</v>
      </c>
      <c r="C1924" s="69"/>
    </row>
    <row r="1925" spans="1:3" x14ac:dyDescent="0.15">
      <c r="A1925" s="56">
        <v>41719</v>
      </c>
      <c r="B1925" s="68" t="s">
        <v>257</v>
      </c>
      <c r="C1925" s="69"/>
    </row>
    <row r="1926" spans="1:3" x14ac:dyDescent="0.15">
      <c r="A1926" s="56">
        <v>41720</v>
      </c>
      <c r="B1926" s="68" t="s">
        <v>234</v>
      </c>
      <c r="C1926" s="69"/>
    </row>
    <row r="1927" spans="1:3" x14ac:dyDescent="0.15">
      <c r="A1927" s="56">
        <v>41720</v>
      </c>
      <c r="B1927" s="68" t="s">
        <v>235</v>
      </c>
      <c r="C1927" s="69"/>
    </row>
    <row r="1928" spans="1:3" x14ac:dyDescent="0.15">
      <c r="A1928" s="56">
        <v>41720</v>
      </c>
      <c r="B1928" s="68" t="s">
        <v>236</v>
      </c>
      <c r="C1928" s="69"/>
    </row>
    <row r="1929" spans="1:3" x14ac:dyDescent="0.15">
      <c r="A1929" s="56">
        <v>41720</v>
      </c>
      <c r="B1929" s="68" t="s">
        <v>237</v>
      </c>
      <c r="C1929" s="69"/>
    </row>
    <row r="1930" spans="1:3" x14ac:dyDescent="0.15">
      <c r="A1930" s="56">
        <v>41720</v>
      </c>
      <c r="B1930" s="68" t="s">
        <v>238</v>
      </c>
      <c r="C1930" s="69"/>
    </row>
    <row r="1931" spans="1:3" x14ac:dyDescent="0.15">
      <c r="A1931" s="56">
        <v>41720</v>
      </c>
      <c r="B1931" s="68" t="s">
        <v>239</v>
      </c>
      <c r="C1931" s="69"/>
    </row>
    <row r="1932" spans="1:3" x14ac:dyDescent="0.15">
      <c r="A1932" s="56">
        <v>41720</v>
      </c>
      <c r="B1932" s="68" t="s">
        <v>240</v>
      </c>
      <c r="C1932" s="69"/>
    </row>
    <row r="1933" spans="1:3" x14ac:dyDescent="0.15">
      <c r="A1933" s="56">
        <v>41720</v>
      </c>
      <c r="B1933" s="68" t="s">
        <v>241</v>
      </c>
      <c r="C1933" s="69"/>
    </row>
    <row r="1934" spans="1:3" x14ac:dyDescent="0.15">
      <c r="A1934" s="56">
        <v>41720</v>
      </c>
      <c r="B1934" s="68" t="s">
        <v>242</v>
      </c>
      <c r="C1934" s="69"/>
    </row>
    <row r="1935" spans="1:3" x14ac:dyDescent="0.15">
      <c r="A1935" s="56">
        <v>41720</v>
      </c>
      <c r="B1935" s="68" t="s">
        <v>243</v>
      </c>
      <c r="C1935" s="69"/>
    </row>
    <row r="1936" spans="1:3" x14ac:dyDescent="0.15">
      <c r="A1936" s="56">
        <v>41720</v>
      </c>
      <c r="B1936" s="68" t="s">
        <v>244</v>
      </c>
      <c r="C1936" s="69"/>
    </row>
    <row r="1937" spans="1:3" x14ac:dyDescent="0.15">
      <c r="A1937" s="56">
        <v>41720</v>
      </c>
      <c r="B1937" s="68" t="s">
        <v>245</v>
      </c>
      <c r="C1937" s="69"/>
    </row>
    <row r="1938" spans="1:3" x14ac:dyDescent="0.15">
      <c r="A1938" s="56">
        <v>41720</v>
      </c>
      <c r="B1938" s="68" t="s">
        <v>246</v>
      </c>
      <c r="C1938" s="69"/>
    </row>
    <row r="1939" spans="1:3" x14ac:dyDescent="0.15">
      <c r="A1939" s="56">
        <v>41720</v>
      </c>
      <c r="B1939" s="68" t="s">
        <v>247</v>
      </c>
      <c r="C1939" s="69"/>
    </row>
    <row r="1940" spans="1:3" x14ac:dyDescent="0.15">
      <c r="A1940" s="56">
        <v>41720</v>
      </c>
      <c r="B1940" s="68" t="s">
        <v>248</v>
      </c>
      <c r="C1940" s="69"/>
    </row>
    <row r="1941" spans="1:3" x14ac:dyDescent="0.15">
      <c r="A1941" s="56">
        <v>41720</v>
      </c>
      <c r="B1941" s="68" t="s">
        <v>249</v>
      </c>
      <c r="C1941" s="69"/>
    </row>
    <row r="1942" spans="1:3" x14ac:dyDescent="0.15">
      <c r="A1942" s="56">
        <v>41720</v>
      </c>
      <c r="B1942" s="68" t="s">
        <v>250</v>
      </c>
      <c r="C1942" s="69"/>
    </row>
    <row r="1943" spans="1:3" x14ac:dyDescent="0.15">
      <c r="A1943" s="56">
        <v>41720</v>
      </c>
      <c r="B1943" s="68" t="s">
        <v>251</v>
      </c>
      <c r="C1943" s="69"/>
    </row>
    <row r="1944" spans="1:3" x14ac:dyDescent="0.15">
      <c r="A1944" s="56">
        <v>41720</v>
      </c>
      <c r="B1944" s="68" t="s">
        <v>252</v>
      </c>
      <c r="C1944" s="69"/>
    </row>
    <row r="1945" spans="1:3" x14ac:dyDescent="0.15">
      <c r="A1945" s="56">
        <v>41720</v>
      </c>
      <c r="B1945" s="68" t="s">
        <v>253</v>
      </c>
      <c r="C1945" s="69"/>
    </row>
    <row r="1946" spans="1:3" x14ac:dyDescent="0.15">
      <c r="A1946" s="56">
        <v>41720</v>
      </c>
      <c r="B1946" s="68" t="s">
        <v>254</v>
      </c>
      <c r="C1946" s="69"/>
    </row>
    <row r="1947" spans="1:3" x14ac:dyDescent="0.15">
      <c r="A1947" s="56">
        <v>41720</v>
      </c>
      <c r="B1947" s="68" t="s">
        <v>255</v>
      </c>
      <c r="C1947" s="69"/>
    </row>
    <row r="1948" spans="1:3" x14ac:dyDescent="0.15">
      <c r="A1948" s="56">
        <v>41720</v>
      </c>
      <c r="B1948" s="68" t="s">
        <v>256</v>
      </c>
      <c r="C1948" s="69"/>
    </row>
    <row r="1949" spans="1:3" x14ac:dyDescent="0.15">
      <c r="A1949" s="56">
        <v>41720</v>
      </c>
      <c r="B1949" s="68" t="s">
        <v>257</v>
      </c>
      <c r="C1949" s="69"/>
    </row>
    <row r="1950" spans="1:3" x14ac:dyDescent="0.15">
      <c r="A1950" s="56">
        <v>41721</v>
      </c>
      <c r="B1950" s="68" t="s">
        <v>234</v>
      </c>
      <c r="C1950" s="69"/>
    </row>
    <row r="1951" spans="1:3" x14ac:dyDescent="0.15">
      <c r="A1951" s="56">
        <v>41721</v>
      </c>
      <c r="B1951" s="68" t="s">
        <v>235</v>
      </c>
      <c r="C1951" s="69"/>
    </row>
    <row r="1952" spans="1:3" x14ac:dyDescent="0.15">
      <c r="A1952" s="56">
        <v>41721</v>
      </c>
      <c r="B1952" s="68" t="s">
        <v>236</v>
      </c>
      <c r="C1952" s="69"/>
    </row>
    <row r="1953" spans="1:3" x14ac:dyDescent="0.15">
      <c r="A1953" s="56">
        <v>41721</v>
      </c>
      <c r="B1953" s="68" t="s">
        <v>237</v>
      </c>
      <c r="C1953" s="69"/>
    </row>
    <row r="1954" spans="1:3" x14ac:dyDescent="0.15">
      <c r="A1954" s="56">
        <v>41721</v>
      </c>
      <c r="B1954" s="68" t="s">
        <v>238</v>
      </c>
      <c r="C1954" s="69"/>
    </row>
    <row r="1955" spans="1:3" x14ac:dyDescent="0.15">
      <c r="A1955" s="56">
        <v>41721</v>
      </c>
      <c r="B1955" s="68" t="s">
        <v>239</v>
      </c>
      <c r="C1955" s="69"/>
    </row>
    <row r="1956" spans="1:3" x14ac:dyDescent="0.15">
      <c r="A1956" s="56">
        <v>41721</v>
      </c>
      <c r="B1956" s="68" t="s">
        <v>240</v>
      </c>
      <c r="C1956" s="69"/>
    </row>
    <row r="1957" spans="1:3" x14ac:dyDescent="0.15">
      <c r="A1957" s="56">
        <v>41721</v>
      </c>
      <c r="B1957" s="68" t="s">
        <v>241</v>
      </c>
      <c r="C1957" s="69"/>
    </row>
    <row r="1958" spans="1:3" x14ac:dyDescent="0.15">
      <c r="A1958" s="56">
        <v>41721</v>
      </c>
      <c r="B1958" s="68" t="s">
        <v>242</v>
      </c>
      <c r="C1958" s="69"/>
    </row>
    <row r="1959" spans="1:3" x14ac:dyDescent="0.15">
      <c r="A1959" s="56">
        <v>41721</v>
      </c>
      <c r="B1959" s="68" t="s">
        <v>243</v>
      </c>
      <c r="C1959" s="69"/>
    </row>
    <row r="1960" spans="1:3" x14ac:dyDescent="0.15">
      <c r="A1960" s="56">
        <v>41721</v>
      </c>
      <c r="B1960" s="68" t="s">
        <v>244</v>
      </c>
      <c r="C1960" s="69"/>
    </row>
    <row r="1961" spans="1:3" x14ac:dyDescent="0.15">
      <c r="A1961" s="56">
        <v>41721</v>
      </c>
      <c r="B1961" s="68" t="s">
        <v>245</v>
      </c>
      <c r="C1961" s="69"/>
    </row>
    <row r="1962" spans="1:3" x14ac:dyDescent="0.15">
      <c r="A1962" s="56">
        <v>41721</v>
      </c>
      <c r="B1962" s="68" t="s">
        <v>246</v>
      </c>
      <c r="C1962" s="69"/>
    </row>
    <row r="1963" spans="1:3" x14ac:dyDescent="0.15">
      <c r="A1963" s="56">
        <v>41721</v>
      </c>
      <c r="B1963" s="68" t="s">
        <v>247</v>
      </c>
      <c r="C1963" s="69"/>
    </row>
    <row r="1964" spans="1:3" x14ac:dyDescent="0.15">
      <c r="A1964" s="56">
        <v>41721</v>
      </c>
      <c r="B1964" s="68" t="s">
        <v>248</v>
      </c>
      <c r="C1964" s="69"/>
    </row>
    <row r="1965" spans="1:3" x14ac:dyDescent="0.15">
      <c r="A1965" s="56">
        <v>41721</v>
      </c>
      <c r="B1965" s="68" t="s">
        <v>249</v>
      </c>
      <c r="C1965" s="69"/>
    </row>
    <row r="1966" spans="1:3" x14ac:dyDescent="0.15">
      <c r="A1966" s="56">
        <v>41721</v>
      </c>
      <c r="B1966" s="68" t="s">
        <v>250</v>
      </c>
      <c r="C1966" s="69"/>
    </row>
    <row r="1967" spans="1:3" x14ac:dyDescent="0.15">
      <c r="A1967" s="56">
        <v>41721</v>
      </c>
      <c r="B1967" s="68" t="s">
        <v>251</v>
      </c>
      <c r="C1967" s="69"/>
    </row>
    <row r="1968" spans="1:3" x14ac:dyDescent="0.15">
      <c r="A1968" s="56">
        <v>41721</v>
      </c>
      <c r="B1968" s="68" t="s">
        <v>252</v>
      </c>
      <c r="C1968" s="69"/>
    </row>
    <row r="1969" spans="1:3" x14ac:dyDescent="0.15">
      <c r="A1969" s="56">
        <v>41721</v>
      </c>
      <c r="B1969" s="68" t="s">
        <v>253</v>
      </c>
      <c r="C1969" s="69"/>
    </row>
    <row r="1970" spans="1:3" x14ac:dyDescent="0.15">
      <c r="A1970" s="56">
        <v>41721</v>
      </c>
      <c r="B1970" s="68" t="s">
        <v>254</v>
      </c>
      <c r="C1970" s="69"/>
    </row>
    <row r="1971" spans="1:3" x14ac:dyDescent="0.15">
      <c r="A1971" s="56">
        <v>41721</v>
      </c>
      <c r="B1971" s="68" t="s">
        <v>255</v>
      </c>
      <c r="C1971" s="69"/>
    </row>
    <row r="1972" spans="1:3" x14ac:dyDescent="0.15">
      <c r="A1972" s="56">
        <v>41721</v>
      </c>
      <c r="B1972" s="68" t="s">
        <v>256</v>
      </c>
      <c r="C1972" s="69"/>
    </row>
    <row r="1973" spans="1:3" x14ac:dyDescent="0.15">
      <c r="A1973" s="56">
        <v>41721</v>
      </c>
      <c r="B1973" s="68" t="s">
        <v>257</v>
      </c>
      <c r="C1973" s="69"/>
    </row>
    <row r="1974" spans="1:3" x14ac:dyDescent="0.15">
      <c r="A1974" s="56">
        <v>41722</v>
      </c>
      <c r="B1974" s="68" t="s">
        <v>234</v>
      </c>
      <c r="C1974" s="69"/>
    </row>
    <row r="1975" spans="1:3" x14ac:dyDescent="0.15">
      <c r="A1975" s="56">
        <v>41722</v>
      </c>
      <c r="B1975" s="68" t="s">
        <v>235</v>
      </c>
      <c r="C1975" s="69"/>
    </row>
    <row r="1976" spans="1:3" x14ac:dyDescent="0.15">
      <c r="A1976" s="56">
        <v>41722</v>
      </c>
      <c r="B1976" s="68" t="s">
        <v>236</v>
      </c>
      <c r="C1976" s="69"/>
    </row>
    <row r="1977" spans="1:3" x14ac:dyDescent="0.15">
      <c r="A1977" s="56">
        <v>41722</v>
      </c>
      <c r="B1977" s="68" t="s">
        <v>237</v>
      </c>
      <c r="C1977" s="69"/>
    </row>
    <row r="1978" spans="1:3" x14ac:dyDescent="0.15">
      <c r="A1978" s="56">
        <v>41722</v>
      </c>
      <c r="B1978" s="68" t="s">
        <v>238</v>
      </c>
      <c r="C1978" s="69"/>
    </row>
    <row r="1979" spans="1:3" x14ac:dyDescent="0.15">
      <c r="A1979" s="56">
        <v>41722</v>
      </c>
      <c r="B1979" s="68" t="s">
        <v>239</v>
      </c>
      <c r="C1979" s="69"/>
    </row>
    <row r="1980" spans="1:3" x14ac:dyDescent="0.15">
      <c r="A1980" s="56">
        <v>41722</v>
      </c>
      <c r="B1980" s="68" t="s">
        <v>240</v>
      </c>
      <c r="C1980" s="69"/>
    </row>
    <row r="1981" spans="1:3" x14ac:dyDescent="0.15">
      <c r="A1981" s="56">
        <v>41722</v>
      </c>
      <c r="B1981" s="68" t="s">
        <v>241</v>
      </c>
      <c r="C1981" s="69"/>
    </row>
    <row r="1982" spans="1:3" x14ac:dyDescent="0.15">
      <c r="A1982" s="56">
        <v>41722</v>
      </c>
      <c r="B1982" s="68" t="s">
        <v>242</v>
      </c>
      <c r="C1982" s="69"/>
    </row>
    <row r="1983" spans="1:3" x14ac:dyDescent="0.15">
      <c r="A1983" s="56">
        <v>41722</v>
      </c>
      <c r="B1983" s="68" t="s">
        <v>243</v>
      </c>
      <c r="C1983" s="69"/>
    </row>
    <row r="1984" spans="1:3" x14ac:dyDescent="0.15">
      <c r="A1984" s="56">
        <v>41722</v>
      </c>
      <c r="B1984" s="68" t="s">
        <v>244</v>
      </c>
      <c r="C1984" s="69"/>
    </row>
    <row r="1985" spans="1:3" x14ac:dyDescent="0.15">
      <c r="A1985" s="56">
        <v>41722</v>
      </c>
      <c r="B1985" s="68" t="s">
        <v>245</v>
      </c>
      <c r="C1985" s="69"/>
    </row>
    <row r="1986" spans="1:3" x14ac:dyDescent="0.15">
      <c r="A1986" s="56">
        <v>41722</v>
      </c>
      <c r="B1986" s="68" t="s">
        <v>246</v>
      </c>
      <c r="C1986" s="69"/>
    </row>
    <row r="1987" spans="1:3" x14ac:dyDescent="0.15">
      <c r="A1987" s="56">
        <v>41722</v>
      </c>
      <c r="B1987" s="68" t="s">
        <v>247</v>
      </c>
      <c r="C1987" s="69"/>
    </row>
    <row r="1988" spans="1:3" x14ac:dyDescent="0.15">
      <c r="A1988" s="56">
        <v>41722</v>
      </c>
      <c r="B1988" s="68" t="s">
        <v>248</v>
      </c>
      <c r="C1988" s="69"/>
    </row>
    <row r="1989" spans="1:3" x14ac:dyDescent="0.15">
      <c r="A1989" s="56">
        <v>41722</v>
      </c>
      <c r="B1989" s="68" t="s">
        <v>249</v>
      </c>
      <c r="C1989" s="69"/>
    </row>
    <row r="1990" spans="1:3" x14ac:dyDescent="0.15">
      <c r="A1990" s="56">
        <v>41722</v>
      </c>
      <c r="B1990" s="68" t="s">
        <v>250</v>
      </c>
      <c r="C1990" s="69"/>
    </row>
    <row r="1991" spans="1:3" x14ac:dyDescent="0.15">
      <c r="A1991" s="56">
        <v>41722</v>
      </c>
      <c r="B1991" s="68" t="s">
        <v>251</v>
      </c>
      <c r="C1991" s="69"/>
    </row>
    <row r="1992" spans="1:3" x14ac:dyDescent="0.15">
      <c r="A1992" s="56">
        <v>41722</v>
      </c>
      <c r="B1992" s="68" t="s">
        <v>252</v>
      </c>
      <c r="C1992" s="69"/>
    </row>
    <row r="1993" spans="1:3" x14ac:dyDescent="0.15">
      <c r="A1993" s="56">
        <v>41722</v>
      </c>
      <c r="B1993" s="68" t="s">
        <v>253</v>
      </c>
      <c r="C1993" s="69"/>
    </row>
    <row r="1994" spans="1:3" x14ac:dyDescent="0.15">
      <c r="A1994" s="56">
        <v>41722</v>
      </c>
      <c r="B1994" s="68" t="s">
        <v>254</v>
      </c>
      <c r="C1994" s="69"/>
    </row>
    <row r="1995" spans="1:3" x14ac:dyDescent="0.15">
      <c r="A1995" s="56">
        <v>41722</v>
      </c>
      <c r="B1995" s="68" t="s">
        <v>255</v>
      </c>
      <c r="C1995" s="69"/>
    </row>
    <row r="1996" spans="1:3" x14ac:dyDescent="0.15">
      <c r="A1996" s="56">
        <v>41722</v>
      </c>
      <c r="B1996" s="68" t="s">
        <v>256</v>
      </c>
      <c r="C1996" s="69"/>
    </row>
    <row r="1997" spans="1:3" x14ac:dyDescent="0.15">
      <c r="A1997" s="56">
        <v>41722</v>
      </c>
      <c r="B1997" s="68" t="s">
        <v>257</v>
      </c>
      <c r="C1997" s="69"/>
    </row>
    <row r="1998" spans="1:3" x14ac:dyDescent="0.15">
      <c r="A1998" s="56">
        <v>41723</v>
      </c>
      <c r="B1998" s="68" t="s">
        <v>234</v>
      </c>
      <c r="C1998" s="69"/>
    </row>
    <row r="1999" spans="1:3" x14ac:dyDescent="0.15">
      <c r="A1999" s="56">
        <v>41723</v>
      </c>
      <c r="B1999" s="68" t="s">
        <v>235</v>
      </c>
      <c r="C1999" s="69"/>
    </row>
    <row r="2000" spans="1:3" x14ac:dyDescent="0.15">
      <c r="A2000" s="56">
        <v>41723</v>
      </c>
      <c r="B2000" s="68" t="s">
        <v>236</v>
      </c>
      <c r="C2000" s="69"/>
    </row>
    <row r="2001" spans="1:3" x14ac:dyDescent="0.15">
      <c r="A2001" s="56">
        <v>41723</v>
      </c>
      <c r="B2001" s="68" t="s">
        <v>237</v>
      </c>
      <c r="C2001" s="69"/>
    </row>
    <row r="2002" spans="1:3" x14ac:dyDescent="0.15">
      <c r="A2002" s="56">
        <v>41723</v>
      </c>
      <c r="B2002" s="68" t="s">
        <v>238</v>
      </c>
      <c r="C2002" s="69"/>
    </row>
    <row r="2003" spans="1:3" x14ac:dyDescent="0.15">
      <c r="A2003" s="56">
        <v>41723</v>
      </c>
      <c r="B2003" s="68" t="s">
        <v>239</v>
      </c>
      <c r="C2003" s="69"/>
    </row>
    <row r="2004" spans="1:3" x14ac:dyDescent="0.15">
      <c r="A2004" s="56">
        <v>41723</v>
      </c>
      <c r="B2004" s="68" t="s">
        <v>240</v>
      </c>
      <c r="C2004" s="69"/>
    </row>
    <row r="2005" spans="1:3" x14ac:dyDescent="0.15">
      <c r="A2005" s="56">
        <v>41723</v>
      </c>
      <c r="B2005" s="68" t="s">
        <v>241</v>
      </c>
      <c r="C2005" s="69"/>
    </row>
    <row r="2006" spans="1:3" x14ac:dyDescent="0.15">
      <c r="A2006" s="56">
        <v>41723</v>
      </c>
      <c r="B2006" s="68" t="s">
        <v>242</v>
      </c>
      <c r="C2006" s="69"/>
    </row>
    <row r="2007" spans="1:3" x14ac:dyDescent="0.15">
      <c r="A2007" s="56">
        <v>41723</v>
      </c>
      <c r="B2007" s="68" t="s">
        <v>243</v>
      </c>
      <c r="C2007" s="69"/>
    </row>
    <row r="2008" spans="1:3" x14ac:dyDescent="0.15">
      <c r="A2008" s="56">
        <v>41723</v>
      </c>
      <c r="B2008" s="68" t="s">
        <v>244</v>
      </c>
      <c r="C2008" s="69"/>
    </row>
    <row r="2009" spans="1:3" x14ac:dyDescent="0.15">
      <c r="A2009" s="56">
        <v>41723</v>
      </c>
      <c r="B2009" s="68" t="s">
        <v>245</v>
      </c>
      <c r="C2009" s="69"/>
    </row>
    <row r="2010" spans="1:3" x14ac:dyDescent="0.15">
      <c r="A2010" s="56">
        <v>41723</v>
      </c>
      <c r="B2010" s="68" t="s">
        <v>246</v>
      </c>
      <c r="C2010" s="69"/>
    </row>
    <row r="2011" spans="1:3" x14ac:dyDescent="0.15">
      <c r="A2011" s="56">
        <v>41723</v>
      </c>
      <c r="B2011" s="68" t="s">
        <v>247</v>
      </c>
      <c r="C2011" s="69"/>
    </row>
    <row r="2012" spans="1:3" x14ac:dyDescent="0.15">
      <c r="A2012" s="56">
        <v>41723</v>
      </c>
      <c r="B2012" s="68" t="s">
        <v>248</v>
      </c>
      <c r="C2012" s="69"/>
    </row>
    <row r="2013" spans="1:3" x14ac:dyDescent="0.15">
      <c r="A2013" s="56">
        <v>41723</v>
      </c>
      <c r="B2013" s="68" t="s">
        <v>249</v>
      </c>
      <c r="C2013" s="69"/>
    </row>
    <row r="2014" spans="1:3" x14ac:dyDescent="0.15">
      <c r="A2014" s="56">
        <v>41723</v>
      </c>
      <c r="B2014" s="68" t="s">
        <v>250</v>
      </c>
      <c r="C2014" s="69"/>
    </row>
    <row r="2015" spans="1:3" x14ac:dyDescent="0.15">
      <c r="A2015" s="56">
        <v>41723</v>
      </c>
      <c r="B2015" s="68" t="s">
        <v>251</v>
      </c>
      <c r="C2015" s="69"/>
    </row>
    <row r="2016" spans="1:3" x14ac:dyDescent="0.15">
      <c r="A2016" s="56">
        <v>41723</v>
      </c>
      <c r="B2016" s="68" t="s">
        <v>252</v>
      </c>
      <c r="C2016" s="69"/>
    </row>
    <row r="2017" spans="1:3" x14ac:dyDescent="0.15">
      <c r="A2017" s="56">
        <v>41723</v>
      </c>
      <c r="B2017" s="68" t="s">
        <v>253</v>
      </c>
      <c r="C2017" s="69"/>
    </row>
    <row r="2018" spans="1:3" x14ac:dyDescent="0.15">
      <c r="A2018" s="56">
        <v>41723</v>
      </c>
      <c r="B2018" s="68" t="s">
        <v>254</v>
      </c>
      <c r="C2018" s="69"/>
    </row>
    <row r="2019" spans="1:3" x14ac:dyDescent="0.15">
      <c r="A2019" s="56">
        <v>41723</v>
      </c>
      <c r="B2019" s="68" t="s">
        <v>255</v>
      </c>
      <c r="C2019" s="69"/>
    </row>
    <row r="2020" spans="1:3" x14ac:dyDescent="0.15">
      <c r="A2020" s="56">
        <v>41723</v>
      </c>
      <c r="B2020" s="68" t="s">
        <v>256</v>
      </c>
      <c r="C2020" s="69"/>
    </row>
    <row r="2021" spans="1:3" x14ac:dyDescent="0.15">
      <c r="A2021" s="56">
        <v>41723</v>
      </c>
      <c r="B2021" s="68" t="s">
        <v>257</v>
      </c>
      <c r="C2021" s="69"/>
    </row>
    <row r="2022" spans="1:3" x14ac:dyDescent="0.15">
      <c r="A2022" s="56">
        <v>41724</v>
      </c>
      <c r="B2022" s="68" t="s">
        <v>234</v>
      </c>
      <c r="C2022" s="69"/>
    </row>
    <row r="2023" spans="1:3" x14ac:dyDescent="0.15">
      <c r="A2023" s="56">
        <v>41724</v>
      </c>
      <c r="B2023" s="68" t="s">
        <v>235</v>
      </c>
      <c r="C2023" s="69"/>
    </row>
    <row r="2024" spans="1:3" x14ac:dyDescent="0.15">
      <c r="A2024" s="56">
        <v>41724</v>
      </c>
      <c r="B2024" s="68" t="s">
        <v>236</v>
      </c>
      <c r="C2024" s="69"/>
    </row>
    <row r="2025" spans="1:3" x14ac:dyDescent="0.15">
      <c r="A2025" s="56">
        <v>41724</v>
      </c>
      <c r="B2025" s="68" t="s">
        <v>237</v>
      </c>
      <c r="C2025" s="69"/>
    </row>
    <row r="2026" spans="1:3" x14ac:dyDescent="0.15">
      <c r="A2026" s="56">
        <v>41724</v>
      </c>
      <c r="B2026" s="68" t="s">
        <v>238</v>
      </c>
      <c r="C2026" s="69"/>
    </row>
    <row r="2027" spans="1:3" x14ac:dyDescent="0.15">
      <c r="A2027" s="56">
        <v>41724</v>
      </c>
      <c r="B2027" s="68" t="s">
        <v>239</v>
      </c>
      <c r="C2027" s="69"/>
    </row>
    <row r="2028" spans="1:3" x14ac:dyDescent="0.15">
      <c r="A2028" s="56">
        <v>41724</v>
      </c>
      <c r="B2028" s="68" t="s">
        <v>240</v>
      </c>
      <c r="C2028" s="69"/>
    </row>
    <row r="2029" spans="1:3" x14ac:dyDescent="0.15">
      <c r="A2029" s="56">
        <v>41724</v>
      </c>
      <c r="B2029" s="68" t="s">
        <v>241</v>
      </c>
      <c r="C2029" s="69"/>
    </row>
    <row r="2030" spans="1:3" x14ac:dyDescent="0.15">
      <c r="A2030" s="56">
        <v>41724</v>
      </c>
      <c r="B2030" s="68" t="s">
        <v>242</v>
      </c>
      <c r="C2030" s="69"/>
    </row>
    <row r="2031" spans="1:3" x14ac:dyDescent="0.15">
      <c r="A2031" s="56">
        <v>41724</v>
      </c>
      <c r="B2031" s="68" t="s">
        <v>243</v>
      </c>
      <c r="C2031" s="69"/>
    </row>
    <row r="2032" spans="1:3" x14ac:dyDescent="0.15">
      <c r="A2032" s="56">
        <v>41724</v>
      </c>
      <c r="B2032" s="68" t="s">
        <v>244</v>
      </c>
      <c r="C2032" s="69"/>
    </row>
    <row r="2033" spans="1:3" x14ac:dyDescent="0.15">
      <c r="A2033" s="56">
        <v>41724</v>
      </c>
      <c r="B2033" s="68" t="s">
        <v>245</v>
      </c>
      <c r="C2033" s="69"/>
    </row>
    <row r="2034" spans="1:3" x14ac:dyDescent="0.15">
      <c r="A2034" s="56">
        <v>41724</v>
      </c>
      <c r="B2034" s="68" t="s">
        <v>246</v>
      </c>
      <c r="C2034" s="69"/>
    </row>
    <row r="2035" spans="1:3" x14ac:dyDescent="0.15">
      <c r="A2035" s="56">
        <v>41724</v>
      </c>
      <c r="B2035" s="68" t="s">
        <v>247</v>
      </c>
      <c r="C2035" s="69"/>
    </row>
    <row r="2036" spans="1:3" x14ac:dyDescent="0.15">
      <c r="A2036" s="56">
        <v>41724</v>
      </c>
      <c r="B2036" s="68" t="s">
        <v>248</v>
      </c>
      <c r="C2036" s="69"/>
    </row>
    <row r="2037" spans="1:3" x14ac:dyDescent="0.15">
      <c r="A2037" s="56">
        <v>41724</v>
      </c>
      <c r="B2037" s="68" t="s">
        <v>249</v>
      </c>
      <c r="C2037" s="69"/>
    </row>
    <row r="2038" spans="1:3" x14ac:dyDescent="0.15">
      <c r="A2038" s="56">
        <v>41724</v>
      </c>
      <c r="B2038" s="68" t="s">
        <v>250</v>
      </c>
      <c r="C2038" s="69"/>
    </row>
    <row r="2039" spans="1:3" x14ac:dyDescent="0.15">
      <c r="A2039" s="56">
        <v>41724</v>
      </c>
      <c r="B2039" s="68" t="s">
        <v>251</v>
      </c>
      <c r="C2039" s="69"/>
    </row>
    <row r="2040" spans="1:3" x14ac:dyDescent="0.15">
      <c r="A2040" s="56">
        <v>41724</v>
      </c>
      <c r="B2040" s="68" t="s">
        <v>252</v>
      </c>
      <c r="C2040" s="69"/>
    </row>
    <row r="2041" spans="1:3" x14ac:dyDescent="0.15">
      <c r="A2041" s="56">
        <v>41724</v>
      </c>
      <c r="B2041" s="68" t="s">
        <v>253</v>
      </c>
      <c r="C2041" s="69"/>
    </row>
    <row r="2042" spans="1:3" x14ac:dyDescent="0.15">
      <c r="A2042" s="56">
        <v>41724</v>
      </c>
      <c r="B2042" s="68" t="s">
        <v>254</v>
      </c>
      <c r="C2042" s="69"/>
    </row>
    <row r="2043" spans="1:3" x14ac:dyDescent="0.15">
      <c r="A2043" s="56">
        <v>41724</v>
      </c>
      <c r="B2043" s="68" t="s">
        <v>255</v>
      </c>
      <c r="C2043" s="69"/>
    </row>
    <row r="2044" spans="1:3" x14ac:dyDescent="0.15">
      <c r="A2044" s="56">
        <v>41724</v>
      </c>
      <c r="B2044" s="68" t="s">
        <v>256</v>
      </c>
      <c r="C2044" s="69"/>
    </row>
    <row r="2045" spans="1:3" x14ac:dyDescent="0.15">
      <c r="A2045" s="56">
        <v>41724</v>
      </c>
      <c r="B2045" s="68" t="s">
        <v>257</v>
      </c>
      <c r="C2045" s="69"/>
    </row>
    <row r="2046" spans="1:3" x14ac:dyDescent="0.15">
      <c r="A2046" s="56">
        <v>41725</v>
      </c>
      <c r="B2046" s="68" t="s">
        <v>234</v>
      </c>
      <c r="C2046" s="69"/>
    </row>
    <row r="2047" spans="1:3" x14ac:dyDescent="0.15">
      <c r="A2047" s="56">
        <v>41725</v>
      </c>
      <c r="B2047" s="68" t="s">
        <v>235</v>
      </c>
      <c r="C2047" s="69"/>
    </row>
    <row r="2048" spans="1:3" x14ac:dyDescent="0.15">
      <c r="A2048" s="56">
        <v>41725</v>
      </c>
      <c r="B2048" s="68" t="s">
        <v>236</v>
      </c>
      <c r="C2048" s="69"/>
    </row>
    <row r="2049" spans="1:3" x14ac:dyDescent="0.15">
      <c r="A2049" s="56">
        <v>41725</v>
      </c>
      <c r="B2049" s="68" t="s">
        <v>237</v>
      </c>
      <c r="C2049" s="69"/>
    </row>
    <row r="2050" spans="1:3" x14ac:dyDescent="0.15">
      <c r="A2050" s="56">
        <v>41725</v>
      </c>
      <c r="B2050" s="68" t="s">
        <v>238</v>
      </c>
      <c r="C2050" s="69"/>
    </row>
    <row r="2051" spans="1:3" x14ac:dyDescent="0.15">
      <c r="A2051" s="56">
        <v>41725</v>
      </c>
      <c r="B2051" s="68" t="s">
        <v>239</v>
      </c>
      <c r="C2051" s="69"/>
    </row>
    <row r="2052" spans="1:3" x14ac:dyDescent="0.15">
      <c r="A2052" s="56">
        <v>41725</v>
      </c>
      <c r="B2052" s="68" t="s">
        <v>240</v>
      </c>
      <c r="C2052" s="69"/>
    </row>
    <row r="2053" spans="1:3" x14ac:dyDescent="0.15">
      <c r="A2053" s="56">
        <v>41725</v>
      </c>
      <c r="B2053" s="68" t="s">
        <v>241</v>
      </c>
      <c r="C2053" s="69"/>
    </row>
    <row r="2054" spans="1:3" x14ac:dyDescent="0.15">
      <c r="A2054" s="56">
        <v>41725</v>
      </c>
      <c r="B2054" s="68" t="s">
        <v>242</v>
      </c>
      <c r="C2054" s="69"/>
    </row>
    <row r="2055" spans="1:3" x14ac:dyDescent="0.15">
      <c r="A2055" s="56">
        <v>41725</v>
      </c>
      <c r="B2055" s="68" t="s">
        <v>243</v>
      </c>
      <c r="C2055" s="69"/>
    </row>
    <row r="2056" spans="1:3" x14ac:dyDescent="0.15">
      <c r="A2056" s="56">
        <v>41725</v>
      </c>
      <c r="B2056" s="68" t="s">
        <v>244</v>
      </c>
      <c r="C2056" s="69"/>
    </row>
    <row r="2057" spans="1:3" x14ac:dyDescent="0.15">
      <c r="A2057" s="56">
        <v>41725</v>
      </c>
      <c r="B2057" s="68" t="s">
        <v>245</v>
      </c>
      <c r="C2057" s="69"/>
    </row>
    <row r="2058" spans="1:3" x14ac:dyDescent="0.15">
      <c r="A2058" s="56">
        <v>41725</v>
      </c>
      <c r="B2058" s="68" t="s">
        <v>246</v>
      </c>
      <c r="C2058" s="69"/>
    </row>
    <row r="2059" spans="1:3" x14ac:dyDescent="0.15">
      <c r="A2059" s="56">
        <v>41725</v>
      </c>
      <c r="B2059" s="68" t="s">
        <v>247</v>
      </c>
      <c r="C2059" s="69"/>
    </row>
    <row r="2060" spans="1:3" x14ac:dyDescent="0.15">
      <c r="A2060" s="56">
        <v>41725</v>
      </c>
      <c r="B2060" s="68" t="s">
        <v>248</v>
      </c>
      <c r="C2060" s="69"/>
    </row>
    <row r="2061" spans="1:3" x14ac:dyDescent="0.15">
      <c r="A2061" s="56">
        <v>41725</v>
      </c>
      <c r="B2061" s="68" t="s">
        <v>249</v>
      </c>
      <c r="C2061" s="69"/>
    </row>
    <row r="2062" spans="1:3" x14ac:dyDescent="0.15">
      <c r="A2062" s="56">
        <v>41725</v>
      </c>
      <c r="B2062" s="68" t="s">
        <v>250</v>
      </c>
      <c r="C2062" s="69"/>
    </row>
    <row r="2063" spans="1:3" x14ac:dyDescent="0.15">
      <c r="A2063" s="56">
        <v>41725</v>
      </c>
      <c r="B2063" s="68" t="s">
        <v>251</v>
      </c>
      <c r="C2063" s="69"/>
    </row>
    <row r="2064" spans="1:3" x14ac:dyDescent="0.15">
      <c r="A2064" s="56">
        <v>41725</v>
      </c>
      <c r="B2064" s="68" t="s">
        <v>252</v>
      </c>
      <c r="C2064" s="69"/>
    </row>
    <row r="2065" spans="1:3" x14ac:dyDescent="0.15">
      <c r="A2065" s="56">
        <v>41725</v>
      </c>
      <c r="B2065" s="68" t="s">
        <v>253</v>
      </c>
      <c r="C2065" s="69"/>
    </row>
    <row r="2066" spans="1:3" x14ac:dyDescent="0.15">
      <c r="A2066" s="56">
        <v>41725</v>
      </c>
      <c r="B2066" s="68" t="s">
        <v>254</v>
      </c>
      <c r="C2066" s="69"/>
    </row>
    <row r="2067" spans="1:3" x14ac:dyDescent="0.15">
      <c r="A2067" s="56">
        <v>41725</v>
      </c>
      <c r="B2067" s="68" t="s">
        <v>255</v>
      </c>
      <c r="C2067" s="69"/>
    </row>
    <row r="2068" spans="1:3" x14ac:dyDescent="0.15">
      <c r="A2068" s="56">
        <v>41725</v>
      </c>
      <c r="B2068" s="68" t="s">
        <v>256</v>
      </c>
      <c r="C2068" s="69"/>
    </row>
    <row r="2069" spans="1:3" x14ac:dyDescent="0.15">
      <c r="A2069" s="56">
        <v>41725</v>
      </c>
      <c r="B2069" s="68" t="s">
        <v>257</v>
      </c>
      <c r="C2069" s="69"/>
    </row>
    <row r="2070" spans="1:3" x14ac:dyDescent="0.15">
      <c r="A2070" s="56">
        <v>41726</v>
      </c>
      <c r="B2070" s="68" t="s">
        <v>234</v>
      </c>
      <c r="C2070" s="69"/>
    </row>
    <row r="2071" spans="1:3" x14ac:dyDescent="0.15">
      <c r="A2071" s="56">
        <v>41726</v>
      </c>
      <c r="B2071" s="68" t="s">
        <v>235</v>
      </c>
      <c r="C2071" s="69"/>
    </row>
    <row r="2072" spans="1:3" x14ac:dyDescent="0.15">
      <c r="A2072" s="56">
        <v>41726</v>
      </c>
      <c r="B2072" s="68" t="s">
        <v>236</v>
      </c>
      <c r="C2072" s="69"/>
    </row>
    <row r="2073" spans="1:3" x14ac:dyDescent="0.15">
      <c r="A2073" s="56">
        <v>41726</v>
      </c>
      <c r="B2073" s="68" t="s">
        <v>237</v>
      </c>
      <c r="C2073" s="69"/>
    </row>
    <row r="2074" spans="1:3" x14ac:dyDescent="0.15">
      <c r="A2074" s="56">
        <v>41726</v>
      </c>
      <c r="B2074" s="68" t="s">
        <v>238</v>
      </c>
      <c r="C2074" s="69"/>
    </row>
    <row r="2075" spans="1:3" x14ac:dyDescent="0.15">
      <c r="A2075" s="56">
        <v>41726</v>
      </c>
      <c r="B2075" s="68" t="s">
        <v>239</v>
      </c>
      <c r="C2075" s="69"/>
    </row>
    <row r="2076" spans="1:3" x14ac:dyDescent="0.15">
      <c r="A2076" s="56">
        <v>41726</v>
      </c>
      <c r="B2076" s="68" t="s">
        <v>240</v>
      </c>
      <c r="C2076" s="69"/>
    </row>
    <row r="2077" spans="1:3" x14ac:dyDescent="0.15">
      <c r="A2077" s="56">
        <v>41726</v>
      </c>
      <c r="B2077" s="68" t="s">
        <v>241</v>
      </c>
      <c r="C2077" s="69"/>
    </row>
    <row r="2078" spans="1:3" x14ac:dyDescent="0.15">
      <c r="A2078" s="56">
        <v>41726</v>
      </c>
      <c r="B2078" s="68" t="s">
        <v>242</v>
      </c>
      <c r="C2078" s="69"/>
    </row>
    <row r="2079" spans="1:3" x14ac:dyDescent="0.15">
      <c r="A2079" s="56">
        <v>41726</v>
      </c>
      <c r="B2079" s="68" t="s">
        <v>243</v>
      </c>
      <c r="C2079" s="69"/>
    </row>
    <row r="2080" spans="1:3" x14ac:dyDescent="0.15">
      <c r="A2080" s="56">
        <v>41726</v>
      </c>
      <c r="B2080" s="68" t="s">
        <v>244</v>
      </c>
      <c r="C2080" s="69"/>
    </row>
    <row r="2081" spans="1:3" x14ac:dyDescent="0.15">
      <c r="A2081" s="56">
        <v>41726</v>
      </c>
      <c r="B2081" s="68" t="s">
        <v>245</v>
      </c>
      <c r="C2081" s="69"/>
    </row>
    <row r="2082" spans="1:3" x14ac:dyDescent="0.15">
      <c r="A2082" s="56">
        <v>41726</v>
      </c>
      <c r="B2082" s="68" t="s">
        <v>246</v>
      </c>
      <c r="C2082" s="69"/>
    </row>
    <row r="2083" spans="1:3" x14ac:dyDescent="0.15">
      <c r="A2083" s="56">
        <v>41726</v>
      </c>
      <c r="B2083" s="68" t="s">
        <v>247</v>
      </c>
      <c r="C2083" s="69"/>
    </row>
    <row r="2084" spans="1:3" x14ac:dyDescent="0.15">
      <c r="A2084" s="56">
        <v>41726</v>
      </c>
      <c r="B2084" s="68" t="s">
        <v>248</v>
      </c>
      <c r="C2084" s="69"/>
    </row>
    <row r="2085" spans="1:3" x14ac:dyDescent="0.15">
      <c r="A2085" s="56">
        <v>41726</v>
      </c>
      <c r="B2085" s="68" t="s">
        <v>249</v>
      </c>
      <c r="C2085" s="69"/>
    </row>
    <row r="2086" spans="1:3" x14ac:dyDescent="0.15">
      <c r="A2086" s="56">
        <v>41726</v>
      </c>
      <c r="B2086" s="68" t="s">
        <v>250</v>
      </c>
      <c r="C2086" s="69"/>
    </row>
    <row r="2087" spans="1:3" x14ac:dyDescent="0.15">
      <c r="A2087" s="56">
        <v>41726</v>
      </c>
      <c r="B2087" s="68" t="s">
        <v>251</v>
      </c>
      <c r="C2087" s="69"/>
    </row>
    <row r="2088" spans="1:3" x14ac:dyDescent="0.15">
      <c r="A2088" s="56">
        <v>41726</v>
      </c>
      <c r="B2088" s="68" t="s">
        <v>252</v>
      </c>
      <c r="C2088" s="69"/>
    </row>
    <row r="2089" spans="1:3" x14ac:dyDescent="0.15">
      <c r="A2089" s="56">
        <v>41726</v>
      </c>
      <c r="B2089" s="68" t="s">
        <v>253</v>
      </c>
      <c r="C2089" s="69"/>
    </row>
    <row r="2090" spans="1:3" x14ac:dyDescent="0.15">
      <c r="A2090" s="56">
        <v>41726</v>
      </c>
      <c r="B2090" s="68" t="s">
        <v>254</v>
      </c>
      <c r="C2090" s="69"/>
    </row>
    <row r="2091" spans="1:3" x14ac:dyDescent="0.15">
      <c r="A2091" s="56">
        <v>41726</v>
      </c>
      <c r="B2091" s="68" t="s">
        <v>255</v>
      </c>
      <c r="C2091" s="69"/>
    </row>
    <row r="2092" spans="1:3" x14ac:dyDescent="0.15">
      <c r="A2092" s="56">
        <v>41726</v>
      </c>
      <c r="B2092" s="68" t="s">
        <v>256</v>
      </c>
      <c r="C2092" s="69"/>
    </row>
    <row r="2093" spans="1:3" x14ac:dyDescent="0.15">
      <c r="A2093" s="56">
        <v>41726</v>
      </c>
      <c r="B2093" s="68" t="s">
        <v>257</v>
      </c>
      <c r="C2093" s="69"/>
    </row>
    <row r="2094" spans="1:3" x14ac:dyDescent="0.15">
      <c r="A2094" s="56">
        <v>41727</v>
      </c>
      <c r="B2094" s="68" t="s">
        <v>234</v>
      </c>
      <c r="C2094" s="69"/>
    </row>
    <row r="2095" spans="1:3" x14ac:dyDescent="0.15">
      <c r="A2095" s="56">
        <v>41727</v>
      </c>
      <c r="B2095" s="68" t="s">
        <v>235</v>
      </c>
      <c r="C2095" s="69"/>
    </row>
    <row r="2096" spans="1:3" x14ac:dyDescent="0.15">
      <c r="A2096" s="56">
        <v>41727</v>
      </c>
      <c r="B2096" s="68" t="s">
        <v>236</v>
      </c>
      <c r="C2096" s="69"/>
    </row>
    <row r="2097" spans="1:3" x14ac:dyDescent="0.15">
      <c r="A2097" s="56">
        <v>41727</v>
      </c>
      <c r="B2097" s="68" t="s">
        <v>237</v>
      </c>
      <c r="C2097" s="69"/>
    </row>
    <row r="2098" spans="1:3" x14ac:dyDescent="0.15">
      <c r="A2098" s="56">
        <v>41727</v>
      </c>
      <c r="B2098" s="68" t="s">
        <v>238</v>
      </c>
      <c r="C2098" s="69"/>
    </row>
    <row r="2099" spans="1:3" x14ac:dyDescent="0.15">
      <c r="A2099" s="56">
        <v>41727</v>
      </c>
      <c r="B2099" s="68" t="s">
        <v>239</v>
      </c>
      <c r="C2099" s="69"/>
    </row>
    <row r="2100" spans="1:3" x14ac:dyDescent="0.15">
      <c r="A2100" s="56">
        <v>41727</v>
      </c>
      <c r="B2100" s="68" t="s">
        <v>240</v>
      </c>
      <c r="C2100" s="69"/>
    </row>
    <row r="2101" spans="1:3" x14ac:dyDescent="0.15">
      <c r="A2101" s="56">
        <v>41727</v>
      </c>
      <c r="B2101" s="68" t="s">
        <v>241</v>
      </c>
      <c r="C2101" s="69"/>
    </row>
    <row r="2102" spans="1:3" x14ac:dyDescent="0.15">
      <c r="A2102" s="56">
        <v>41727</v>
      </c>
      <c r="B2102" s="68" t="s">
        <v>242</v>
      </c>
      <c r="C2102" s="69"/>
    </row>
    <row r="2103" spans="1:3" x14ac:dyDescent="0.15">
      <c r="A2103" s="56">
        <v>41727</v>
      </c>
      <c r="B2103" s="68" t="s">
        <v>243</v>
      </c>
      <c r="C2103" s="69"/>
    </row>
    <row r="2104" spans="1:3" x14ac:dyDescent="0.15">
      <c r="A2104" s="56">
        <v>41727</v>
      </c>
      <c r="B2104" s="68" t="s">
        <v>244</v>
      </c>
      <c r="C2104" s="69"/>
    </row>
    <row r="2105" spans="1:3" x14ac:dyDescent="0.15">
      <c r="A2105" s="56">
        <v>41727</v>
      </c>
      <c r="B2105" s="68" t="s">
        <v>245</v>
      </c>
      <c r="C2105" s="69"/>
    </row>
    <row r="2106" spans="1:3" x14ac:dyDescent="0.15">
      <c r="A2106" s="56">
        <v>41727</v>
      </c>
      <c r="B2106" s="68" t="s">
        <v>246</v>
      </c>
      <c r="C2106" s="69"/>
    </row>
    <row r="2107" spans="1:3" x14ac:dyDescent="0.15">
      <c r="A2107" s="56">
        <v>41727</v>
      </c>
      <c r="B2107" s="68" t="s">
        <v>247</v>
      </c>
      <c r="C2107" s="69"/>
    </row>
    <row r="2108" spans="1:3" x14ac:dyDescent="0.15">
      <c r="A2108" s="56">
        <v>41727</v>
      </c>
      <c r="B2108" s="68" t="s">
        <v>248</v>
      </c>
      <c r="C2108" s="69"/>
    </row>
    <row r="2109" spans="1:3" x14ac:dyDescent="0.15">
      <c r="A2109" s="56">
        <v>41727</v>
      </c>
      <c r="B2109" s="68" t="s">
        <v>249</v>
      </c>
      <c r="C2109" s="69"/>
    </row>
    <row r="2110" spans="1:3" x14ac:dyDescent="0.15">
      <c r="A2110" s="56">
        <v>41727</v>
      </c>
      <c r="B2110" s="68" t="s">
        <v>250</v>
      </c>
      <c r="C2110" s="69"/>
    </row>
    <row r="2111" spans="1:3" x14ac:dyDescent="0.15">
      <c r="A2111" s="56">
        <v>41727</v>
      </c>
      <c r="B2111" s="68" t="s">
        <v>251</v>
      </c>
      <c r="C2111" s="69"/>
    </row>
    <row r="2112" spans="1:3" x14ac:dyDescent="0.15">
      <c r="A2112" s="56">
        <v>41727</v>
      </c>
      <c r="B2112" s="68" t="s">
        <v>252</v>
      </c>
      <c r="C2112" s="69"/>
    </row>
    <row r="2113" spans="1:3" x14ac:dyDescent="0.15">
      <c r="A2113" s="56">
        <v>41727</v>
      </c>
      <c r="B2113" s="68" t="s">
        <v>253</v>
      </c>
      <c r="C2113" s="69"/>
    </row>
    <row r="2114" spans="1:3" x14ac:dyDescent="0.15">
      <c r="A2114" s="56">
        <v>41727</v>
      </c>
      <c r="B2114" s="68" t="s">
        <v>254</v>
      </c>
      <c r="C2114" s="69"/>
    </row>
    <row r="2115" spans="1:3" x14ac:dyDescent="0.15">
      <c r="A2115" s="56">
        <v>41727</v>
      </c>
      <c r="B2115" s="68" t="s">
        <v>255</v>
      </c>
      <c r="C2115" s="69"/>
    </row>
    <row r="2116" spans="1:3" x14ac:dyDescent="0.15">
      <c r="A2116" s="56">
        <v>41727</v>
      </c>
      <c r="B2116" s="68" t="s">
        <v>256</v>
      </c>
      <c r="C2116" s="69"/>
    </row>
    <row r="2117" spans="1:3" x14ac:dyDescent="0.15">
      <c r="A2117" s="56">
        <v>41727</v>
      </c>
      <c r="B2117" s="68" t="s">
        <v>257</v>
      </c>
      <c r="C2117" s="69"/>
    </row>
    <row r="2118" spans="1:3" x14ac:dyDescent="0.15">
      <c r="A2118" s="56">
        <v>41728</v>
      </c>
      <c r="B2118" s="68" t="s">
        <v>234</v>
      </c>
      <c r="C2118" s="69"/>
    </row>
    <row r="2119" spans="1:3" x14ac:dyDescent="0.15">
      <c r="A2119" s="56">
        <v>41728</v>
      </c>
      <c r="B2119" s="68" t="s">
        <v>235</v>
      </c>
      <c r="C2119" s="69"/>
    </row>
    <row r="2120" spans="1:3" x14ac:dyDescent="0.15">
      <c r="A2120" s="56">
        <v>41728</v>
      </c>
      <c r="B2120" s="68" t="s">
        <v>236</v>
      </c>
      <c r="C2120" s="69"/>
    </row>
    <row r="2121" spans="1:3" x14ac:dyDescent="0.15">
      <c r="A2121" s="56">
        <v>41728</v>
      </c>
      <c r="B2121" s="68" t="s">
        <v>237</v>
      </c>
      <c r="C2121" s="69"/>
    </row>
    <row r="2122" spans="1:3" x14ac:dyDescent="0.15">
      <c r="A2122" s="56">
        <v>41728</v>
      </c>
      <c r="B2122" s="68" t="s">
        <v>238</v>
      </c>
      <c r="C2122" s="69"/>
    </row>
    <row r="2123" spans="1:3" x14ac:dyDescent="0.15">
      <c r="A2123" s="56">
        <v>41728</v>
      </c>
      <c r="B2123" s="68" t="s">
        <v>239</v>
      </c>
      <c r="C2123" s="69"/>
    </row>
    <row r="2124" spans="1:3" x14ac:dyDescent="0.15">
      <c r="A2124" s="56">
        <v>41728</v>
      </c>
      <c r="B2124" s="68" t="s">
        <v>240</v>
      </c>
      <c r="C2124" s="69"/>
    </row>
    <row r="2125" spans="1:3" x14ac:dyDescent="0.15">
      <c r="A2125" s="56">
        <v>41728</v>
      </c>
      <c r="B2125" s="68" t="s">
        <v>241</v>
      </c>
      <c r="C2125" s="69"/>
    </row>
    <row r="2126" spans="1:3" x14ac:dyDescent="0.15">
      <c r="A2126" s="56">
        <v>41728</v>
      </c>
      <c r="B2126" s="68" t="s">
        <v>242</v>
      </c>
      <c r="C2126" s="69"/>
    </row>
    <row r="2127" spans="1:3" x14ac:dyDescent="0.15">
      <c r="A2127" s="56">
        <v>41728</v>
      </c>
      <c r="B2127" s="68" t="s">
        <v>243</v>
      </c>
      <c r="C2127" s="69"/>
    </row>
    <row r="2128" spans="1:3" x14ac:dyDescent="0.15">
      <c r="A2128" s="56">
        <v>41728</v>
      </c>
      <c r="B2128" s="68" t="s">
        <v>244</v>
      </c>
      <c r="C2128" s="69"/>
    </row>
    <row r="2129" spans="1:3" x14ac:dyDescent="0.15">
      <c r="A2129" s="56">
        <v>41728</v>
      </c>
      <c r="B2129" s="68" t="s">
        <v>245</v>
      </c>
      <c r="C2129" s="69"/>
    </row>
    <row r="2130" spans="1:3" x14ac:dyDescent="0.15">
      <c r="A2130" s="56">
        <v>41728</v>
      </c>
      <c r="B2130" s="68" t="s">
        <v>246</v>
      </c>
      <c r="C2130" s="69"/>
    </row>
    <row r="2131" spans="1:3" x14ac:dyDescent="0.15">
      <c r="A2131" s="56">
        <v>41728</v>
      </c>
      <c r="B2131" s="68" t="s">
        <v>247</v>
      </c>
      <c r="C2131" s="69"/>
    </row>
    <row r="2132" spans="1:3" x14ac:dyDescent="0.15">
      <c r="A2132" s="56">
        <v>41728</v>
      </c>
      <c r="B2132" s="68" t="s">
        <v>248</v>
      </c>
      <c r="C2132" s="69"/>
    </row>
    <row r="2133" spans="1:3" x14ac:dyDescent="0.15">
      <c r="A2133" s="56">
        <v>41728</v>
      </c>
      <c r="B2133" s="68" t="s">
        <v>249</v>
      </c>
      <c r="C2133" s="69"/>
    </row>
    <row r="2134" spans="1:3" x14ac:dyDescent="0.15">
      <c r="A2134" s="56">
        <v>41728</v>
      </c>
      <c r="B2134" s="68" t="s">
        <v>250</v>
      </c>
      <c r="C2134" s="69"/>
    </row>
    <row r="2135" spans="1:3" x14ac:dyDescent="0.15">
      <c r="A2135" s="56">
        <v>41728</v>
      </c>
      <c r="B2135" s="68" t="s">
        <v>251</v>
      </c>
      <c r="C2135" s="69"/>
    </row>
    <row r="2136" spans="1:3" x14ac:dyDescent="0.15">
      <c r="A2136" s="56">
        <v>41728</v>
      </c>
      <c r="B2136" s="68" t="s">
        <v>252</v>
      </c>
      <c r="C2136" s="69"/>
    </row>
    <row r="2137" spans="1:3" x14ac:dyDescent="0.15">
      <c r="A2137" s="56">
        <v>41728</v>
      </c>
      <c r="B2137" s="68" t="s">
        <v>253</v>
      </c>
      <c r="C2137" s="69"/>
    </row>
    <row r="2138" spans="1:3" x14ac:dyDescent="0.15">
      <c r="A2138" s="56">
        <v>41728</v>
      </c>
      <c r="B2138" s="68" t="s">
        <v>254</v>
      </c>
      <c r="C2138" s="69"/>
    </row>
    <row r="2139" spans="1:3" x14ac:dyDescent="0.15">
      <c r="A2139" s="56">
        <v>41728</v>
      </c>
      <c r="B2139" s="68" t="s">
        <v>255</v>
      </c>
      <c r="C2139" s="69"/>
    </row>
    <row r="2140" spans="1:3" x14ac:dyDescent="0.15">
      <c r="A2140" s="56">
        <v>41728</v>
      </c>
      <c r="B2140" s="68" t="s">
        <v>256</v>
      </c>
      <c r="C2140" s="69"/>
    </row>
    <row r="2141" spans="1:3" x14ac:dyDescent="0.15">
      <c r="A2141" s="56">
        <v>41728</v>
      </c>
      <c r="B2141" s="68" t="s">
        <v>257</v>
      </c>
      <c r="C2141" s="69"/>
    </row>
    <row r="2142" spans="1:3" x14ac:dyDescent="0.15">
      <c r="A2142" s="56">
        <v>41729</v>
      </c>
      <c r="B2142" s="68" t="s">
        <v>234</v>
      </c>
      <c r="C2142" s="69"/>
    </row>
    <row r="2143" spans="1:3" x14ac:dyDescent="0.15">
      <c r="A2143" s="56">
        <v>41729</v>
      </c>
      <c r="B2143" s="68" t="s">
        <v>235</v>
      </c>
      <c r="C2143" s="69"/>
    </row>
    <row r="2144" spans="1:3" x14ac:dyDescent="0.15">
      <c r="A2144" s="56">
        <v>41729</v>
      </c>
      <c r="B2144" s="68" t="s">
        <v>236</v>
      </c>
      <c r="C2144" s="69"/>
    </row>
    <row r="2145" spans="1:3" x14ac:dyDescent="0.15">
      <c r="A2145" s="56">
        <v>41729</v>
      </c>
      <c r="B2145" s="68" t="s">
        <v>237</v>
      </c>
      <c r="C2145" s="69"/>
    </row>
    <row r="2146" spans="1:3" x14ac:dyDescent="0.15">
      <c r="A2146" s="56">
        <v>41729</v>
      </c>
      <c r="B2146" s="68" t="s">
        <v>238</v>
      </c>
      <c r="C2146" s="69"/>
    </row>
    <row r="2147" spans="1:3" x14ac:dyDescent="0.15">
      <c r="A2147" s="56">
        <v>41729</v>
      </c>
      <c r="B2147" s="68" t="s">
        <v>239</v>
      </c>
      <c r="C2147" s="69"/>
    </row>
    <row r="2148" spans="1:3" x14ac:dyDescent="0.15">
      <c r="A2148" s="56">
        <v>41729</v>
      </c>
      <c r="B2148" s="68" t="s">
        <v>240</v>
      </c>
      <c r="C2148" s="69"/>
    </row>
    <row r="2149" spans="1:3" x14ac:dyDescent="0.15">
      <c r="A2149" s="56">
        <v>41729</v>
      </c>
      <c r="B2149" s="68" t="s">
        <v>241</v>
      </c>
      <c r="C2149" s="69"/>
    </row>
    <row r="2150" spans="1:3" x14ac:dyDescent="0.15">
      <c r="A2150" s="56">
        <v>41729</v>
      </c>
      <c r="B2150" s="68" t="s">
        <v>242</v>
      </c>
      <c r="C2150" s="69"/>
    </row>
    <row r="2151" spans="1:3" x14ac:dyDescent="0.15">
      <c r="A2151" s="56">
        <v>41729</v>
      </c>
      <c r="B2151" s="68" t="s">
        <v>243</v>
      </c>
      <c r="C2151" s="69"/>
    </row>
    <row r="2152" spans="1:3" x14ac:dyDescent="0.15">
      <c r="A2152" s="56">
        <v>41729</v>
      </c>
      <c r="B2152" s="68" t="s">
        <v>244</v>
      </c>
      <c r="C2152" s="69"/>
    </row>
    <row r="2153" spans="1:3" x14ac:dyDescent="0.15">
      <c r="A2153" s="56">
        <v>41729</v>
      </c>
      <c r="B2153" s="68" t="s">
        <v>245</v>
      </c>
      <c r="C2153" s="69"/>
    </row>
    <row r="2154" spans="1:3" x14ac:dyDescent="0.15">
      <c r="A2154" s="56">
        <v>41729</v>
      </c>
      <c r="B2154" s="68" t="s">
        <v>246</v>
      </c>
      <c r="C2154" s="69"/>
    </row>
    <row r="2155" spans="1:3" x14ac:dyDescent="0.15">
      <c r="A2155" s="56">
        <v>41729</v>
      </c>
      <c r="B2155" s="68" t="s">
        <v>247</v>
      </c>
      <c r="C2155" s="69"/>
    </row>
    <row r="2156" spans="1:3" x14ac:dyDescent="0.15">
      <c r="A2156" s="56">
        <v>41729</v>
      </c>
      <c r="B2156" s="68" t="s">
        <v>248</v>
      </c>
      <c r="C2156" s="69"/>
    </row>
    <row r="2157" spans="1:3" x14ac:dyDescent="0.15">
      <c r="A2157" s="56">
        <v>41729</v>
      </c>
      <c r="B2157" s="68" t="s">
        <v>249</v>
      </c>
      <c r="C2157" s="69"/>
    </row>
    <row r="2158" spans="1:3" x14ac:dyDescent="0.15">
      <c r="A2158" s="56">
        <v>41729</v>
      </c>
      <c r="B2158" s="68" t="s">
        <v>250</v>
      </c>
      <c r="C2158" s="69"/>
    </row>
    <row r="2159" spans="1:3" x14ac:dyDescent="0.15">
      <c r="A2159" s="56">
        <v>41729</v>
      </c>
      <c r="B2159" s="68" t="s">
        <v>251</v>
      </c>
      <c r="C2159" s="69"/>
    </row>
    <row r="2160" spans="1:3" x14ac:dyDescent="0.15">
      <c r="A2160" s="56">
        <v>41729</v>
      </c>
      <c r="B2160" s="68" t="s">
        <v>252</v>
      </c>
      <c r="C2160" s="69"/>
    </row>
    <row r="2161" spans="1:3" x14ac:dyDescent="0.15">
      <c r="A2161" s="56">
        <v>41729</v>
      </c>
      <c r="B2161" s="68" t="s">
        <v>253</v>
      </c>
      <c r="C2161" s="69"/>
    </row>
    <row r="2162" spans="1:3" x14ac:dyDescent="0.15">
      <c r="A2162" s="56">
        <v>41729</v>
      </c>
      <c r="B2162" s="68" t="s">
        <v>254</v>
      </c>
      <c r="C2162" s="69"/>
    </row>
    <row r="2163" spans="1:3" x14ac:dyDescent="0.15">
      <c r="A2163" s="56">
        <v>41729</v>
      </c>
      <c r="B2163" s="68" t="s">
        <v>255</v>
      </c>
      <c r="C2163" s="69"/>
    </row>
    <row r="2164" spans="1:3" x14ac:dyDescent="0.15">
      <c r="A2164" s="56">
        <v>41729</v>
      </c>
      <c r="B2164" s="68" t="s">
        <v>256</v>
      </c>
      <c r="C2164" s="69"/>
    </row>
    <row r="2165" spans="1:3" x14ac:dyDescent="0.15">
      <c r="A2165" s="56">
        <v>41729</v>
      </c>
      <c r="B2165" s="68" t="s">
        <v>257</v>
      </c>
      <c r="C2165" s="69"/>
    </row>
    <row r="2166" spans="1:3" x14ac:dyDescent="0.15">
      <c r="A2166" s="56">
        <v>41730</v>
      </c>
      <c r="B2166" s="68" t="s">
        <v>234</v>
      </c>
      <c r="C2166" s="69"/>
    </row>
    <row r="2167" spans="1:3" x14ac:dyDescent="0.15">
      <c r="A2167" s="56">
        <v>41730</v>
      </c>
      <c r="B2167" s="68" t="s">
        <v>235</v>
      </c>
      <c r="C2167" s="69"/>
    </row>
    <row r="2168" spans="1:3" x14ac:dyDescent="0.15">
      <c r="A2168" s="56">
        <v>41730</v>
      </c>
      <c r="B2168" s="68" t="s">
        <v>236</v>
      </c>
      <c r="C2168" s="69"/>
    </row>
    <row r="2169" spans="1:3" x14ac:dyDescent="0.15">
      <c r="A2169" s="56">
        <v>41730</v>
      </c>
      <c r="B2169" s="68" t="s">
        <v>237</v>
      </c>
      <c r="C2169" s="69"/>
    </row>
    <row r="2170" spans="1:3" x14ac:dyDescent="0.15">
      <c r="A2170" s="56">
        <v>41730</v>
      </c>
      <c r="B2170" s="68" t="s">
        <v>238</v>
      </c>
      <c r="C2170" s="69"/>
    </row>
    <row r="2171" spans="1:3" x14ac:dyDescent="0.15">
      <c r="A2171" s="56">
        <v>41730</v>
      </c>
      <c r="B2171" s="68" t="s">
        <v>239</v>
      </c>
      <c r="C2171" s="69"/>
    </row>
    <row r="2172" spans="1:3" x14ac:dyDescent="0.15">
      <c r="A2172" s="56">
        <v>41730</v>
      </c>
      <c r="B2172" s="68" t="s">
        <v>240</v>
      </c>
      <c r="C2172" s="69"/>
    </row>
    <row r="2173" spans="1:3" x14ac:dyDescent="0.15">
      <c r="A2173" s="56">
        <v>41730</v>
      </c>
      <c r="B2173" s="68" t="s">
        <v>241</v>
      </c>
      <c r="C2173" s="69"/>
    </row>
    <row r="2174" spans="1:3" x14ac:dyDescent="0.15">
      <c r="A2174" s="56">
        <v>41730</v>
      </c>
      <c r="B2174" s="68" t="s">
        <v>242</v>
      </c>
      <c r="C2174" s="69"/>
    </row>
    <row r="2175" spans="1:3" x14ac:dyDescent="0.15">
      <c r="A2175" s="56">
        <v>41730</v>
      </c>
      <c r="B2175" s="68" t="s">
        <v>243</v>
      </c>
      <c r="C2175" s="69"/>
    </row>
    <row r="2176" spans="1:3" x14ac:dyDescent="0.15">
      <c r="A2176" s="56">
        <v>41730</v>
      </c>
      <c r="B2176" s="68" t="s">
        <v>244</v>
      </c>
      <c r="C2176" s="69"/>
    </row>
    <row r="2177" spans="1:3" x14ac:dyDescent="0.15">
      <c r="A2177" s="56">
        <v>41730</v>
      </c>
      <c r="B2177" s="68" t="s">
        <v>245</v>
      </c>
      <c r="C2177" s="69"/>
    </row>
    <row r="2178" spans="1:3" x14ac:dyDescent="0.15">
      <c r="A2178" s="56">
        <v>41730</v>
      </c>
      <c r="B2178" s="68" t="s">
        <v>246</v>
      </c>
      <c r="C2178" s="69"/>
    </row>
    <row r="2179" spans="1:3" x14ac:dyDescent="0.15">
      <c r="A2179" s="56">
        <v>41730</v>
      </c>
      <c r="B2179" s="68" t="s">
        <v>247</v>
      </c>
      <c r="C2179" s="69"/>
    </row>
    <row r="2180" spans="1:3" x14ac:dyDescent="0.15">
      <c r="A2180" s="56">
        <v>41730</v>
      </c>
      <c r="B2180" s="68" t="s">
        <v>248</v>
      </c>
      <c r="C2180" s="69"/>
    </row>
    <row r="2181" spans="1:3" x14ac:dyDescent="0.15">
      <c r="A2181" s="56">
        <v>41730</v>
      </c>
      <c r="B2181" s="68" t="s">
        <v>249</v>
      </c>
      <c r="C2181" s="69"/>
    </row>
    <row r="2182" spans="1:3" x14ac:dyDescent="0.15">
      <c r="A2182" s="56">
        <v>41730</v>
      </c>
      <c r="B2182" s="68" t="s">
        <v>250</v>
      </c>
      <c r="C2182" s="69"/>
    </row>
    <row r="2183" spans="1:3" x14ac:dyDescent="0.15">
      <c r="A2183" s="56">
        <v>41730</v>
      </c>
      <c r="B2183" s="68" t="s">
        <v>251</v>
      </c>
      <c r="C2183" s="69"/>
    </row>
    <row r="2184" spans="1:3" x14ac:dyDescent="0.15">
      <c r="A2184" s="56">
        <v>41730</v>
      </c>
      <c r="B2184" s="68" t="s">
        <v>252</v>
      </c>
      <c r="C2184" s="69"/>
    </row>
    <row r="2185" spans="1:3" x14ac:dyDescent="0.15">
      <c r="A2185" s="56">
        <v>41730</v>
      </c>
      <c r="B2185" s="68" t="s">
        <v>253</v>
      </c>
      <c r="C2185" s="69"/>
    </row>
    <row r="2186" spans="1:3" x14ac:dyDescent="0.15">
      <c r="A2186" s="56">
        <v>41730</v>
      </c>
      <c r="B2186" s="68" t="s">
        <v>254</v>
      </c>
      <c r="C2186" s="69"/>
    </row>
    <row r="2187" spans="1:3" x14ac:dyDescent="0.15">
      <c r="A2187" s="56">
        <v>41730</v>
      </c>
      <c r="B2187" s="68" t="s">
        <v>255</v>
      </c>
      <c r="C2187" s="69"/>
    </row>
    <row r="2188" spans="1:3" x14ac:dyDescent="0.15">
      <c r="A2188" s="56">
        <v>41730</v>
      </c>
      <c r="B2188" s="68" t="s">
        <v>256</v>
      </c>
      <c r="C2188" s="69"/>
    </row>
    <row r="2189" spans="1:3" x14ac:dyDescent="0.15">
      <c r="A2189" s="56">
        <v>41730</v>
      </c>
      <c r="B2189" s="68" t="s">
        <v>257</v>
      </c>
      <c r="C2189" s="69"/>
    </row>
    <row r="2190" spans="1:3" x14ac:dyDescent="0.15">
      <c r="A2190" s="56">
        <v>41731</v>
      </c>
      <c r="B2190" s="68" t="s">
        <v>234</v>
      </c>
      <c r="C2190" s="69"/>
    </row>
    <row r="2191" spans="1:3" x14ac:dyDescent="0.15">
      <c r="A2191" s="56">
        <v>41731</v>
      </c>
      <c r="B2191" s="68" t="s">
        <v>235</v>
      </c>
      <c r="C2191" s="69"/>
    </row>
    <row r="2192" spans="1:3" x14ac:dyDescent="0.15">
      <c r="A2192" s="56">
        <v>41731</v>
      </c>
      <c r="B2192" s="68" t="s">
        <v>236</v>
      </c>
      <c r="C2192" s="69"/>
    </row>
    <row r="2193" spans="1:3" x14ac:dyDescent="0.15">
      <c r="A2193" s="56">
        <v>41731</v>
      </c>
      <c r="B2193" s="68" t="s">
        <v>237</v>
      </c>
      <c r="C2193" s="69"/>
    </row>
    <row r="2194" spans="1:3" x14ac:dyDescent="0.15">
      <c r="A2194" s="56">
        <v>41731</v>
      </c>
      <c r="B2194" s="68" t="s">
        <v>238</v>
      </c>
      <c r="C2194" s="69"/>
    </row>
    <row r="2195" spans="1:3" x14ac:dyDescent="0.15">
      <c r="A2195" s="56">
        <v>41731</v>
      </c>
      <c r="B2195" s="68" t="s">
        <v>239</v>
      </c>
      <c r="C2195" s="69"/>
    </row>
    <row r="2196" spans="1:3" x14ac:dyDescent="0.15">
      <c r="A2196" s="56">
        <v>41731</v>
      </c>
      <c r="B2196" s="68" t="s">
        <v>240</v>
      </c>
      <c r="C2196" s="69"/>
    </row>
    <row r="2197" spans="1:3" x14ac:dyDescent="0.15">
      <c r="A2197" s="56">
        <v>41731</v>
      </c>
      <c r="B2197" s="68" t="s">
        <v>241</v>
      </c>
      <c r="C2197" s="69"/>
    </row>
    <row r="2198" spans="1:3" x14ac:dyDescent="0.15">
      <c r="A2198" s="56">
        <v>41731</v>
      </c>
      <c r="B2198" s="68" t="s">
        <v>242</v>
      </c>
      <c r="C2198" s="69"/>
    </row>
    <row r="2199" spans="1:3" x14ac:dyDescent="0.15">
      <c r="A2199" s="56">
        <v>41731</v>
      </c>
      <c r="B2199" s="68" t="s">
        <v>243</v>
      </c>
      <c r="C2199" s="69"/>
    </row>
    <row r="2200" spans="1:3" x14ac:dyDescent="0.15">
      <c r="A2200" s="56">
        <v>41731</v>
      </c>
      <c r="B2200" s="68" t="s">
        <v>244</v>
      </c>
      <c r="C2200" s="69"/>
    </row>
    <row r="2201" spans="1:3" x14ac:dyDescent="0.15">
      <c r="A2201" s="56">
        <v>41731</v>
      </c>
      <c r="B2201" s="68" t="s">
        <v>245</v>
      </c>
      <c r="C2201" s="69"/>
    </row>
    <row r="2202" spans="1:3" x14ac:dyDescent="0.15">
      <c r="A2202" s="56">
        <v>41731</v>
      </c>
      <c r="B2202" s="68" t="s">
        <v>246</v>
      </c>
      <c r="C2202" s="69"/>
    </row>
    <row r="2203" spans="1:3" x14ac:dyDescent="0.15">
      <c r="A2203" s="56">
        <v>41731</v>
      </c>
      <c r="B2203" s="68" t="s">
        <v>247</v>
      </c>
      <c r="C2203" s="69"/>
    </row>
    <row r="2204" spans="1:3" x14ac:dyDescent="0.15">
      <c r="A2204" s="56">
        <v>41731</v>
      </c>
      <c r="B2204" s="68" t="s">
        <v>248</v>
      </c>
      <c r="C2204" s="69"/>
    </row>
    <row r="2205" spans="1:3" x14ac:dyDescent="0.15">
      <c r="A2205" s="56">
        <v>41731</v>
      </c>
      <c r="B2205" s="68" t="s">
        <v>249</v>
      </c>
      <c r="C2205" s="69"/>
    </row>
    <row r="2206" spans="1:3" x14ac:dyDescent="0.15">
      <c r="A2206" s="56">
        <v>41731</v>
      </c>
      <c r="B2206" s="68" t="s">
        <v>250</v>
      </c>
      <c r="C2206" s="69"/>
    </row>
    <row r="2207" spans="1:3" x14ac:dyDescent="0.15">
      <c r="A2207" s="56">
        <v>41731</v>
      </c>
      <c r="B2207" s="68" t="s">
        <v>251</v>
      </c>
      <c r="C2207" s="69"/>
    </row>
    <row r="2208" spans="1:3" x14ac:dyDescent="0.15">
      <c r="A2208" s="56">
        <v>41731</v>
      </c>
      <c r="B2208" s="68" t="s">
        <v>252</v>
      </c>
      <c r="C2208" s="69"/>
    </row>
    <row r="2209" spans="1:3" x14ac:dyDescent="0.15">
      <c r="A2209" s="56">
        <v>41731</v>
      </c>
      <c r="B2209" s="68" t="s">
        <v>253</v>
      </c>
      <c r="C2209" s="69"/>
    </row>
    <row r="2210" spans="1:3" x14ac:dyDescent="0.15">
      <c r="A2210" s="56">
        <v>41731</v>
      </c>
      <c r="B2210" s="68" t="s">
        <v>254</v>
      </c>
      <c r="C2210" s="69"/>
    </row>
    <row r="2211" spans="1:3" x14ac:dyDescent="0.15">
      <c r="A2211" s="56">
        <v>41731</v>
      </c>
      <c r="B2211" s="68" t="s">
        <v>255</v>
      </c>
      <c r="C2211" s="69"/>
    </row>
    <row r="2212" spans="1:3" x14ac:dyDescent="0.15">
      <c r="A2212" s="56">
        <v>41731</v>
      </c>
      <c r="B2212" s="68" t="s">
        <v>256</v>
      </c>
      <c r="C2212" s="69"/>
    </row>
    <row r="2213" spans="1:3" x14ac:dyDescent="0.15">
      <c r="A2213" s="56">
        <v>41731</v>
      </c>
      <c r="B2213" s="68" t="s">
        <v>257</v>
      </c>
      <c r="C2213" s="69"/>
    </row>
    <row r="2214" spans="1:3" x14ac:dyDescent="0.15">
      <c r="A2214" s="56">
        <v>41732</v>
      </c>
      <c r="B2214" s="68" t="s">
        <v>234</v>
      </c>
      <c r="C2214" s="69"/>
    </row>
    <row r="2215" spans="1:3" x14ac:dyDescent="0.15">
      <c r="A2215" s="56">
        <v>41732</v>
      </c>
      <c r="B2215" s="68" t="s">
        <v>235</v>
      </c>
      <c r="C2215" s="69"/>
    </row>
    <row r="2216" spans="1:3" x14ac:dyDescent="0.15">
      <c r="A2216" s="56">
        <v>41732</v>
      </c>
      <c r="B2216" s="68" t="s">
        <v>236</v>
      </c>
      <c r="C2216" s="69"/>
    </row>
    <row r="2217" spans="1:3" x14ac:dyDescent="0.15">
      <c r="A2217" s="56">
        <v>41732</v>
      </c>
      <c r="B2217" s="68" t="s">
        <v>237</v>
      </c>
      <c r="C2217" s="69"/>
    </row>
    <row r="2218" spans="1:3" x14ac:dyDescent="0.15">
      <c r="A2218" s="56">
        <v>41732</v>
      </c>
      <c r="B2218" s="68" t="s">
        <v>238</v>
      </c>
      <c r="C2218" s="69"/>
    </row>
    <row r="2219" spans="1:3" x14ac:dyDescent="0.15">
      <c r="A2219" s="56">
        <v>41732</v>
      </c>
      <c r="B2219" s="68" t="s">
        <v>239</v>
      </c>
      <c r="C2219" s="69"/>
    </row>
    <row r="2220" spans="1:3" x14ac:dyDescent="0.15">
      <c r="A2220" s="56">
        <v>41732</v>
      </c>
      <c r="B2220" s="68" t="s">
        <v>240</v>
      </c>
      <c r="C2220" s="69"/>
    </row>
    <row r="2221" spans="1:3" x14ac:dyDescent="0.15">
      <c r="A2221" s="56">
        <v>41732</v>
      </c>
      <c r="B2221" s="68" t="s">
        <v>241</v>
      </c>
      <c r="C2221" s="69"/>
    </row>
    <row r="2222" spans="1:3" x14ac:dyDescent="0.15">
      <c r="A2222" s="56">
        <v>41732</v>
      </c>
      <c r="B2222" s="68" t="s">
        <v>242</v>
      </c>
      <c r="C2222" s="69"/>
    </row>
    <row r="2223" spans="1:3" x14ac:dyDescent="0.15">
      <c r="A2223" s="56">
        <v>41732</v>
      </c>
      <c r="B2223" s="68" t="s">
        <v>243</v>
      </c>
      <c r="C2223" s="69"/>
    </row>
    <row r="2224" spans="1:3" x14ac:dyDescent="0.15">
      <c r="A2224" s="56">
        <v>41732</v>
      </c>
      <c r="B2224" s="68" t="s">
        <v>244</v>
      </c>
      <c r="C2224" s="69"/>
    </row>
    <row r="2225" spans="1:3" x14ac:dyDescent="0.15">
      <c r="A2225" s="56">
        <v>41732</v>
      </c>
      <c r="B2225" s="68" t="s">
        <v>245</v>
      </c>
      <c r="C2225" s="69"/>
    </row>
    <row r="2226" spans="1:3" x14ac:dyDescent="0.15">
      <c r="A2226" s="56">
        <v>41732</v>
      </c>
      <c r="B2226" s="68" t="s">
        <v>246</v>
      </c>
      <c r="C2226" s="69"/>
    </row>
    <row r="2227" spans="1:3" x14ac:dyDescent="0.15">
      <c r="A2227" s="56">
        <v>41732</v>
      </c>
      <c r="B2227" s="68" t="s">
        <v>247</v>
      </c>
      <c r="C2227" s="69"/>
    </row>
    <row r="2228" spans="1:3" x14ac:dyDescent="0.15">
      <c r="A2228" s="56">
        <v>41732</v>
      </c>
      <c r="B2228" s="68" t="s">
        <v>248</v>
      </c>
      <c r="C2228" s="69"/>
    </row>
    <row r="2229" spans="1:3" x14ac:dyDescent="0.15">
      <c r="A2229" s="56">
        <v>41732</v>
      </c>
      <c r="B2229" s="68" t="s">
        <v>249</v>
      </c>
      <c r="C2229" s="69"/>
    </row>
    <row r="2230" spans="1:3" x14ac:dyDescent="0.15">
      <c r="A2230" s="56">
        <v>41732</v>
      </c>
      <c r="B2230" s="68" t="s">
        <v>250</v>
      </c>
      <c r="C2230" s="69"/>
    </row>
    <row r="2231" spans="1:3" x14ac:dyDescent="0.15">
      <c r="A2231" s="56">
        <v>41732</v>
      </c>
      <c r="B2231" s="68" t="s">
        <v>251</v>
      </c>
      <c r="C2231" s="69"/>
    </row>
    <row r="2232" spans="1:3" x14ac:dyDescent="0.15">
      <c r="A2232" s="56">
        <v>41732</v>
      </c>
      <c r="B2232" s="68" t="s">
        <v>252</v>
      </c>
      <c r="C2232" s="69"/>
    </row>
    <row r="2233" spans="1:3" x14ac:dyDescent="0.15">
      <c r="A2233" s="56">
        <v>41732</v>
      </c>
      <c r="B2233" s="68" t="s">
        <v>253</v>
      </c>
      <c r="C2233" s="69"/>
    </row>
    <row r="2234" spans="1:3" x14ac:dyDescent="0.15">
      <c r="A2234" s="56">
        <v>41732</v>
      </c>
      <c r="B2234" s="68" t="s">
        <v>254</v>
      </c>
      <c r="C2234" s="69"/>
    </row>
    <row r="2235" spans="1:3" x14ac:dyDescent="0.15">
      <c r="A2235" s="56">
        <v>41732</v>
      </c>
      <c r="B2235" s="68" t="s">
        <v>255</v>
      </c>
      <c r="C2235" s="69"/>
    </row>
    <row r="2236" spans="1:3" x14ac:dyDescent="0.15">
      <c r="A2236" s="56">
        <v>41732</v>
      </c>
      <c r="B2236" s="68" t="s">
        <v>256</v>
      </c>
      <c r="C2236" s="69"/>
    </row>
    <row r="2237" spans="1:3" x14ac:dyDescent="0.15">
      <c r="A2237" s="56">
        <v>41732</v>
      </c>
      <c r="B2237" s="68" t="s">
        <v>257</v>
      </c>
      <c r="C2237" s="69"/>
    </row>
    <row r="2238" spans="1:3" x14ac:dyDescent="0.15">
      <c r="A2238" s="56">
        <v>41733</v>
      </c>
      <c r="B2238" s="68" t="s">
        <v>234</v>
      </c>
      <c r="C2238" s="69"/>
    </row>
    <row r="2239" spans="1:3" x14ac:dyDescent="0.15">
      <c r="A2239" s="56">
        <v>41733</v>
      </c>
      <c r="B2239" s="68" t="s">
        <v>235</v>
      </c>
      <c r="C2239" s="69"/>
    </row>
    <row r="2240" spans="1:3" x14ac:dyDescent="0.15">
      <c r="A2240" s="56">
        <v>41733</v>
      </c>
      <c r="B2240" s="68" t="s">
        <v>236</v>
      </c>
      <c r="C2240" s="69"/>
    </row>
    <row r="2241" spans="1:3" x14ac:dyDescent="0.15">
      <c r="A2241" s="56">
        <v>41733</v>
      </c>
      <c r="B2241" s="68" t="s">
        <v>237</v>
      </c>
      <c r="C2241" s="69"/>
    </row>
    <row r="2242" spans="1:3" x14ac:dyDescent="0.15">
      <c r="A2242" s="56">
        <v>41733</v>
      </c>
      <c r="B2242" s="68" t="s">
        <v>238</v>
      </c>
      <c r="C2242" s="69"/>
    </row>
    <row r="2243" spans="1:3" x14ac:dyDescent="0.15">
      <c r="A2243" s="56">
        <v>41733</v>
      </c>
      <c r="B2243" s="68" t="s">
        <v>239</v>
      </c>
      <c r="C2243" s="69"/>
    </row>
    <row r="2244" spans="1:3" x14ac:dyDescent="0.15">
      <c r="A2244" s="56">
        <v>41733</v>
      </c>
      <c r="B2244" s="68" t="s">
        <v>240</v>
      </c>
      <c r="C2244" s="69"/>
    </row>
    <row r="2245" spans="1:3" x14ac:dyDescent="0.15">
      <c r="A2245" s="56">
        <v>41733</v>
      </c>
      <c r="B2245" s="68" t="s">
        <v>241</v>
      </c>
      <c r="C2245" s="69"/>
    </row>
    <row r="2246" spans="1:3" x14ac:dyDescent="0.15">
      <c r="A2246" s="56">
        <v>41733</v>
      </c>
      <c r="B2246" s="68" t="s">
        <v>242</v>
      </c>
      <c r="C2246" s="69"/>
    </row>
    <row r="2247" spans="1:3" x14ac:dyDescent="0.15">
      <c r="A2247" s="56">
        <v>41733</v>
      </c>
      <c r="B2247" s="68" t="s">
        <v>243</v>
      </c>
      <c r="C2247" s="69"/>
    </row>
    <row r="2248" spans="1:3" x14ac:dyDescent="0.15">
      <c r="A2248" s="56">
        <v>41733</v>
      </c>
      <c r="B2248" s="68" t="s">
        <v>244</v>
      </c>
      <c r="C2248" s="69"/>
    </row>
    <row r="2249" spans="1:3" x14ac:dyDescent="0.15">
      <c r="A2249" s="56">
        <v>41733</v>
      </c>
      <c r="B2249" s="68" t="s">
        <v>245</v>
      </c>
      <c r="C2249" s="69"/>
    </row>
    <row r="2250" spans="1:3" x14ac:dyDescent="0.15">
      <c r="A2250" s="56">
        <v>41733</v>
      </c>
      <c r="B2250" s="68" t="s">
        <v>246</v>
      </c>
      <c r="C2250" s="69"/>
    </row>
    <row r="2251" spans="1:3" x14ac:dyDescent="0.15">
      <c r="A2251" s="56">
        <v>41733</v>
      </c>
      <c r="B2251" s="68" t="s">
        <v>247</v>
      </c>
      <c r="C2251" s="69"/>
    </row>
    <row r="2252" spans="1:3" x14ac:dyDescent="0.15">
      <c r="A2252" s="56">
        <v>41733</v>
      </c>
      <c r="B2252" s="68" t="s">
        <v>248</v>
      </c>
      <c r="C2252" s="69"/>
    </row>
    <row r="2253" spans="1:3" x14ac:dyDescent="0.15">
      <c r="A2253" s="56">
        <v>41733</v>
      </c>
      <c r="B2253" s="68" t="s">
        <v>249</v>
      </c>
      <c r="C2253" s="69"/>
    </row>
    <row r="2254" spans="1:3" x14ac:dyDescent="0.15">
      <c r="A2254" s="56">
        <v>41733</v>
      </c>
      <c r="B2254" s="68" t="s">
        <v>250</v>
      </c>
      <c r="C2254" s="69"/>
    </row>
    <row r="2255" spans="1:3" x14ac:dyDescent="0.15">
      <c r="A2255" s="56">
        <v>41733</v>
      </c>
      <c r="B2255" s="68" t="s">
        <v>251</v>
      </c>
      <c r="C2255" s="69"/>
    </row>
    <row r="2256" spans="1:3" x14ac:dyDescent="0.15">
      <c r="A2256" s="56">
        <v>41733</v>
      </c>
      <c r="B2256" s="68" t="s">
        <v>252</v>
      </c>
      <c r="C2256" s="69"/>
    </row>
    <row r="2257" spans="1:3" x14ac:dyDescent="0.15">
      <c r="A2257" s="56">
        <v>41733</v>
      </c>
      <c r="B2257" s="68" t="s">
        <v>253</v>
      </c>
      <c r="C2257" s="69"/>
    </row>
    <row r="2258" spans="1:3" x14ac:dyDescent="0.15">
      <c r="A2258" s="56">
        <v>41733</v>
      </c>
      <c r="B2258" s="68" t="s">
        <v>254</v>
      </c>
      <c r="C2258" s="69"/>
    </row>
    <row r="2259" spans="1:3" x14ac:dyDescent="0.15">
      <c r="A2259" s="56">
        <v>41733</v>
      </c>
      <c r="B2259" s="68" t="s">
        <v>255</v>
      </c>
      <c r="C2259" s="69"/>
    </row>
    <row r="2260" spans="1:3" x14ac:dyDescent="0.15">
      <c r="A2260" s="56">
        <v>41733</v>
      </c>
      <c r="B2260" s="68" t="s">
        <v>256</v>
      </c>
      <c r="C2260" s="69"/>
    </row>
    <row r="2261" spans="1:3" x14ac:dyDescent="0.15">
      <c r="A2261" s="56">
        <v>41733</v>
      </c>
      <c r="B2261" s="68" t="s">
        <v>257</v>
      </c>
      <c r="C2261" s="69"/>
    </row>
    <row r="2262" spans="1:3" x14ac:dyDescent="0.15">
      <c r="A2262" s="56">
        <v>41734</v>
      </c>
      <c r="B2262" s="68" t="s">
        <v>234</v>
      </c>
      <c r="C2262" s="69"/>
    </row>
    <row r="2263" spans="1:3" x14ac:dyDescent="0.15">
      <c r="A2263" s="56">
        <v>41734</v>
      </c>
      <c r="B2263" s="68" t="s">
        <v>235</v>
      </c>
      <c r="C2263" s="69"/>
    </row>
    <row r="2264" spans="1:3" x14ac:dyDescent="0.15">
      <c r="A2264" s="56">
        <v>41734</v>
      </c>
      <c r="B2264" s="68" t="s">
        <v>236</v>
      </c>
      <c r="C2264" s="69"/>
    </row>
    <row r="2265" spans="1:3" x14ac:dyDescent="0.15">
      <c r="A2265" s="56">
        <v>41734</v>
      </c>
      <c r="B2265" s="68" t="s">
        <v>237</v>
      </c>
      <c r="C2265" s="69"/>
    </row>
    <row r="2266" spans="1:3" x14ac:dyDescent="0.15">
      <c r="A2266" s="56">
        <v>41734</v>
      </c>
      <c r="B2266" s="68" t="s">
        <v>238</v>
      </c>
      <c r="C2266" s="69"/>
    </row>
    <row r="2267" spans="1:3" x14ac:dyDescent="0.15">
      <c r="A2267" s="56">
        <v>41734</v>
      </c>
      <c r="B2267" s="68" t="s">
        <v>239</v>
      </c>
      <c r="C2267" s="69"/>
    </row>
    <row r="2268" spans="1:3" x14ac:dyDescent="0.15">
      <c r="A2268" s="56">
        <v>41734</v>
      </c>
      <c r="B2268" s="68" t="s">
        <v>240</v>
      </c>
      <c r="C2268" s="69"/>
    </row>
    <row r="2269" spans="1:3" x14ac:dyDescent="0.15">
      <c r="A2269" s="56">
        <v>41734</v>
      </c>
      <c r="B2269" s="68" t="s">
        <v>241</v>
      </c>
      <c r="C2269" s="69"/>
    </row>
    <row r="2270" spans="1:3" x14ac:dyDescent="0.15">
      <c r="A2270" s="56">
        <v>41734</v>
      </c>
      <c r="B2270" s="68" t="s">
        <v>242</v>
      </c>
      <c r="C2270" s="69"/>
    </row>
    <row r="2271" spans="1:3" x14ac:dyDescent="0.15">
      <c r="A2271" s="56">
        <v>41734</v>
      </c>
      <c r="B2271" s="68" t="s">
        <v>243</v>
      </c>
      <c r="C2271" s="69"/>
    </row>
    <row r="2272" spans="1:3" x14ac:dyDescent="0.15">
      <c r="A2272" s="56">
        <v>41734</v>
      </c>
      <c r="B2272" s="68" t="s">
        <v>244</v>
      </c>
      <c r="C2272" s="69"/>
    </row>
    <row r="2273" spans="1:3" x14ac:dyDescent="0.15">
      <c r="A2273" s="56">
        <v>41734</v>
      </c>
      <c r="B2273" s="68" t="s">
        <v>245</v>
      </c>
      <c r="C2273" s="69"/>
    </row>
    <row r="2274" spans="1:3" x14ac:dyDescent="0.15">
      <c r="A2274" s="56">
        <v>41734</v>
      </c>
      <c r="B2274" s="68" t="s">
        <v>246</v>
      </c>
      <c r="C2274" s="69"/>
    </row>
    <row r="2275" spans="1:3" x14ac:dyDescent="0.15">
      <c r="A2275" s="56">
        <v>41734</v>
      </c>
      <c r="B2275" s="68" t="s">
        <v>247</v>
      </c>
      <c r="C2275" s="69"/>
    </row>
    <row r="2276" spans="1:3" x14ac:dyDescent="0.15">
      <c r="A2276" s="56">
        <v>41734</v>
      </c>
      <c r="B2276" s="68" t="s">
        <v>248</v>
      </c>
      <c r="C2276" s="69"/>
    </row>
    <row r="2277" spans="1:3" x14ac:dyDescent="0.15">
      <c r="A2277" s="56">
        <v>41734</v>
      </c>
      <c r="B2277" s="68" t="s">
        <v>249</v>
      </c>
      <c r="C2277" s="69"/>
    </row>
    <row r="2278" spans="1:3" x14ac:dyDescent="0.15">
      <c r="A2278" s="56">
        <v>41734</v>
      </c>
      <c r="B2278" s="68" t="s">
        <v>250</v>
      </c>
      <c r="C2278" s="69"/>
    </row>
    <row r="2279" spans="1:3" x14ac:dyDescent="0.15">
      <c r="A2279" s="56">
        <v>41734</v>
      </c>
      <c r="B2279" s="68" t="s">
        <v>251</v>
      </c>
      <c r="C2279" s="69"/>
    </row>
    <row r="2280" spans="1:3" x14ac:dyDescent="0.15">
      <c r="A2280" s="56">
        <v>41734</v>
      </c>
      <c r="B2280" s="68" t="s">
        <v>252</v>
      </c>
      <c r="C2280" s="69"/>
    </row>
    <row r="2281" spans="1:3" x14ac:dyDescent="0.15">
      <c r="A2281" s="56">
        <v>41734</v>
      </c>
      <c r="B2281" s="68" t="s">
        <v>253</v>
      </c>
      <c r="C2281" s="69"/>
    </row>
    <row r="2282" spans="1:3" x14ac:dyDescent="0.15">
      <c r="A2282" s="56">
        <v>41734</v>
      </c>
      <c r="B2282" s="68" t="s">
        <v>254</v>
      </c>
      <c r="C2282" s="69"/>
    </row>
    <row r="2283" spans="1:3" x14ac:dyDescent="0.15">
      <c r="A2283" s="56">
        <v>41734</v>
      </c>
      <c r="B2283" s="68" t="s">
        <v>255</v>
      </c>
      <c r="C2283" s="69"/>
    </row>
    <row r="2284" spans="1:3" x14ac:dyDescent="0.15">
      <c r="A2284" s="56">
        <v>41734</v>
      </c>
      <c r="B2284" s="68" t="s">
        <v>256</v>
      </c>
      <c r="C2284" s="69"/>
    </row>
    <row r="2285" spans="1:3" x14ac:dyDescent="0.15">
      <c r="A2285" s="56">
        <v>41734</v>
      </c>
      <c r="B2285" s="68" t="s">
        <v>257</v>
      </c>
      <c r="C2285" s="69"/>
    </row>
    <row r="2286" spans="1:3" x14ac:dyDescent="0.15">
      <c r="A2286" s="56">
        <v>41735</v>
      </c>
      <c r="B2286" s="68" t="s">
        <v>234</v>
      </c>
      <c r="C2286" s="69"/>
    </row>
    <row r="2287" spans="1:3" x14ac:dyDescent="0.15">
      <c r="A2287" s="56">
        <v>41735</v>
      </c>
      <c r="B2287" s="68" t="s">
        <v>235</v>
      </c>
      <c r="C2287" s="69"/>
    </row>
    <row r="2288" spans="1:3" x14ac:dyDescent="0.15">
      <c r="A2288" s="56">
        <v>41735</v>
      </c>
      <c r="B2288" s="68" t="s">
        <v>236</v>
      </c>
      <c r="C2288" s="69"/>
    </row>
    <row r="2289" spans="1:3" x14ac:dyDescent="0.15">
      <c r="A2289" s="56">
        <v>41735</v>
      </c>
      <c r="B2289" s="68" t="s">
        <v>237</v>
      </c>
      <c r="C2289" s="69"/>
    </row>
    <row r="2290" spans="1:3" x14ac:dyDescent="0.15">
      <c r="A2290" s="56">
        <v>41735</v>
      </c>
      <c r="B2290" s="68" t="s">
        <v>238</v>
      </c>
      <c r="C2290" s="69"/>
    </row>
    <row r="2291" spans="1:3" x14ac:dyDescent="0.15">
      <c r="A2291" s="56">
        <v>41735</v>
      </c>
      <c r="B2291" s="68" t="s">
        <v>239</v>
      </c>
      <c r="C2291" s="69"/>
    </row>
    <row r="2292" spans="1:3" x14ac:dyDescent="0.15">
      <c r="A2292" s="56">
        <v>41735</v>
      </c>
      <c r="B2292" s="68" t="s">
        <v>240</v>
      </c>
      <c r="C2292" s="69"/>
    </row>
    <row r="2293" spans="1:3" x14ac:dyDescent="0.15">
      <c r="A2293" s="56">
        <v>41735</v>
      </c>
      <c r="B2293" s="68" t="s">
        <v>241</v>
      </c>
      <c r="C2293" s="69"/>
    </row>
    <row r="2294" spans="1:3" x14ac:dyDescent="0.15">
      <c r="A2294" s="56">
        <v>41735</v>
      </c>
      <c r="B2294" s="68" t="s">
        <v>242</v>
      </c>
      <c r="C2294" s="69"/>
    </row>
    <row r="2295" spans="1:3" x14ac:dyDescent="0.15">
      <c r="A2295" s="56">
        <v>41735</v>
      </c>
      <c r="B2295" s="68" t="s">
        <v>243</v>
      </c>
      <c r="C2295" s="69"/>
    </row>
    <row r="2296" spans="1:3" x14ac:dyDescent="0.15">
      <c r="A2296" s="56">
        <v>41735</v>
      </c>
      <c r="B2296" s="68" t="s">
        <v>244</v>
      </c>
      <c r="C2296" s="69"/>
    </row>
    <row r="2297" spans="1:3" x14ac:dyDescent="0.15">
      <c r="A2297" s="56">
        <v>41735</v>
      </c>
      <c r="B2297" s="68" t="s">
        <v>245</v>
      </c>
      <c r="C2297" s="69"/>
    </row>
    <row r="2298" spans="1:3" x14ac:dyDescent="0.15">
      <c r="A2298" s="56">
        <v>41735</v>
      </c>
      <c r="B2298" s="68" t="s">
        <v>246</v>
      </c>
      <c r="C2298" s="69"/>
    </row>
    <row r="2299" spans="1:3" x14ac:dyDescent="0.15">
      <c r="A2299" s="56">
        <v>41735</v>
      </c>
      <c r="B2299" s="68" t="s">
        <v>247</v>
      </c>
      <c r="C2299" s="69"/>
    </row>
    <row r="2300" spans="1:3" x14ac:dyDescent="0.15">
      <c r="A2300" s="56">
        <v>41735</v>
      </c>
      <c r="B2300" s="68" t="s">
        <v>248</v>
      </c>
      <c r="C2300" s="69"/>
    </row>
    <row r="2301" spans="1:3" x14ac:dyDescent="0.15">
      <c r="A2301" s="56">
        <v>41735</v>
      </c>
      <c r="B2301" s="68" t="s">
        <v>249</v>
      </c>
      <c r="C2301" s="69"/>
    </row>
    <row r="2302" spans="1:3" x14ac:dyDescent="0.15">
      <c r="A2302" s="56">
        <v>41735</v>
      </c>
      <c r="B2302" s="68" t="s">
        <v>250</v>
      </c>
      <c r="C2302" s="69"/>
    </row>
    <row r="2303" spans="1:3" x14ac:dyDescent="0.15">
      <c r="A2303" s="56">
        <v>41735</v>
      </c>
      <c r="B2303" s="68" t="s">
        <v>251</v>
      </c>
      <c r="C2303" s="69"/>
    </row>
    <row r="2304" spans="1:3" x14ac:dyDescent="0.15">
      <c r="A2304" s="56">
        <v>41735</v>
      </c>
      <c r="B2304" s="68" t="s">
        <v>252</v>
      </c>
      <c r="C2304" s="69"/>
    </row>
    <row r="2305" spans="1:3" x14ac:dyDescent="0.15">
      <c r="A2305" s="56">
        <v>41735</v>
      </c>
      <c r="B2305" s="68" t="s">
        <v>253</v>
      </c>
      <c r="C2305" s="69"/>
    </row>
    <row r="2306" spans="1:3" x14ac:dyDescent="0.15">
      <c r="A2306" s="56">
        <v>41735</v>
      </c>
      <c r="B2306" s="68" t="s">
        <v>254</v>
      </c>
      <c r="C2306" s="69"/>
    </row>
    <row r="2307" spans="1:3" x14ac:dyDescent="0.15">
      <c r="A2307" s="56">
        <v>41735</v>
      </c>
      <c r="B2307" s="68" t="s">
        <v>255</v>
      </c>
      <c r="C2307" s="69"/>
    </row>
    <row r="2308" spans="1:3" x14ac:dyDescent="0.15">
      <c r="A2308" s="56">
        <v>41735</v>
      </c>
      <c r="B2308" s="68" t="s">
        <v>256</v>
      </c>
      <c r="C2308" s="69"/>
    </row>
    <row r="2309" spans="1:3" x14ac:dyDescent="0.15">
      <c r="A2309" s="56">
        <v>41735</v>
      </c>
      <c r="B2309" s="68" t="s">
        <v>257</v>
      </c>
      <c r="C2309" s="69"/>
    </row>
    <row r="2310" spans="1:3" x14ac:dyDescent="0.15">
      <c r="A2310" s="56">
        <v>41736</v>
      </c>
      <c r="B2310" s="68" t="s">
        <v>234</v>
      </c>
      <c r="C2310" s="69"/>
    </row>
    <row r="2311" spans="1:3" x14ac:dyDescent="0.15">
      <c r="A2311" s="56">
        <v>41736</v>
      </c>
      <c r="B2311" s="68" t="s">
        <v>235</v>
      </c>
      <c r="C2311" s="69"/>
    </row>
    <row r="2312" spans="1:3" x14ac:dyDescent="0.15">
      <c r="A2312" s="56">
        <v>41736</v>
      </c>
      <c r="B2312" s="68" t="s">
        <v>236</v>
      </c>
      <c r="C2312" s="69"/>
    </row>
    <row r="2313" spans="1:3" x14ac:dyDescent="0.15">
      <c r="A2313" s="56">
        <v>41736</v>
      </c>
      <c r="B2313" s="68" t="s">
        <v>237</v>
      </c>
      <c r="C2313" s="69"/>
    </row>
    <row r="2314" spans="1:3" x14ac:dyDescent="0.15">
      <c r="A2314" s="56">
        <v>41736</v>
      </c>
      <c r="B2314" s="68" t="s">
        <v>238</v>
      </c>
      <c r="C2314" s="69"/>
    </row>
    <row r="2315" spans="1:3" x14ac:dyDescent="0.15">
      <c r="A2315" s="56">
        <v>41736</v>
      </c>
      <c r="B2315" s="68" t="s">
        <v>239</v>
      </c>
      <c r="C2315" s="69"/>
    </row>
    <row r="2316" spans="1:3" x14ac:dyDescent="0.15">
      <c r="A2316" s="56">
        <v>41736</v>
      </c>
      <c r="B2316" s="68" t="s">
        <v>240</v>
      </c>
      <c r="C2316" s="69"/>
    </row>
    <row r="2317" spans="1:3" x14ac:dyDescent="0.15">
      <c r="A2317" s="56">
        <v>41736</v>
      </c>
      <c r="B2317" s="68" t="s">
        <v>241</v>
      </c>
      <c r="C2317" s="69"/>
    </row>
    <row r="2318" spans="1:3" x14ac:dyDescent="0.15">
      <c r="A2318" s="56">
        <v>41736</v>
      </c>
      <c r="B2318" s="68" t="s">
        <v>242</v>
      </c>
      <c r="C2318" s="69"/>
    </row>
    <row r="2319" spans="1:3" x14ac:dyDescent="0.15">
      <c r="A2319" s="56">
        <v>41736</v>
      </c>
      <c r="B2319" s="68" t="s">
        <v>243</v>
      </c>
      <c r="C2319" s="69"/>
    </row>
    <row r="2320" spans="1:3" x14ac:dyDescent="0.15">
      <c r="A2320" s="56">
        <v>41736</v>
      </c>
      <c r="B2320" s="68" t="s">
        <v>244</v>
      </c>
      <c r="C2320" s="69"/>
    </row>
    <row r="2321" spans="1:3" x14ac:dyDescent="0.15">
      <c r="A2321" s="56">
        <v>41736</v>
      </c>
      <c r="B2321" s="68" t="s">
        <v>245</v>
      </c>
      <c r="C2321" s="69"/>
    </row>
    <row r="2322" spans="1:3" x14ac:dyDescent="0.15">
      <c r="A2322" s="56">
        <v>41736</v>
      </c>
      <c r="B2322" s="68" t="s">
        <v>246</v>
      </c>
      <c r="C2322" s="69"/>
    </row>
    <row r="2323" spans="1:3" x14ac:dyDescent="0.15">
      <c r="A2323" s="56">
        <v>41736</v>
      </c>
      <c r="B2323" s="68" t="s">
        <v>247</v>
      </c>
      <c r="C2323" s="69"/>
    </row>
    <row r="2324" spans="1:3" x14ac:dyDescent="0.15">
      <c r="A2324" s="56">
        <v>41736</v>
      </c>
      <c r="B2324" s="68" t="s">
        <v>248</v>
      </c>
      <c r="C2324" s="69"/>
    </row>
    <row r="2325" spans="1:3" x14ac:dyDescent="0.15">
      <c r="A2325" s="56">
        <v>41736</v>
      </c>
      <c r="B2325" s="68" t="s">
        <v>249</v>
      </c>
      <c r="C2325" s="69"/>
    </row>
    <row r="2326" spans="1:3" x14ac:dyDescent="0.15">
      <c r="A2326" s="56">
        <v>41736</v>
      </c>
      <c r="B2326" s="68" t="s">
        <v>250</v>
      </c>
      <c r="C2326" s="69"/>
    </row>
    <row r="2327" spans="1:3" x14ac:dyDescent="0.15">
      <c r="A2327" s="56">
        <v>41736</v>
      </c>
      <c r="B2327" s="68" t="s">
        <v>251</v>
      </c>
      <c r="C2327" s="69"/>
    </row>
    <row r="2328" spans="1:3" x14ac:dyDescent="0.15">
      <c r="A2328" s="56">
        <v>41736</v>
      </c>
      <c r="B2328" s="68" t="s">
        <v>252</v>
      </c>
      <c r="C2328" s="69"/>
    </row>
    <row r="2329" spans="1:3" x14ac:dyDescent="0.15">
      <c r="A2329" s="56">
        <v>41736</v>
      </c>
      <c r="B2329" s="68" t="s">
        <v>253</v>
      </c>
      <c r="C2329" s="69"/>
    </row>
    <row r="2330" spans="1:3" x14ac:dyDescent="0.15">
      <c r="A2330" s="56">
        <v>41736</v>
      </c>
      <c r="B2330" s="68" t="s">
        <v>254</v>
      </c>
      <c r="C2330" s="69"/>
    </row>
    <row r="2331" spans="1:3" x14ac:dyDescent="0.15">
      <c r="A2331" s="56">
        <v>41736</v>
      </c>
      <c r="B2331" s="68" t="s">
        <v>255</v>
      </c>
      <c r="C2331" s="69"/>
    </row>
    <row r="2332" spans="1:3" x14ac:dyDescent="0.15">
      <c r="A2332" s="56">
        <v>41736</v>
      </c>
      <c r="B2332" s="68" t="s">
        <v>256</v>
      </c>
      <c r="C2332" s="69"/>
    </row>
    <row r="2333" spans="1:3" x14ac:dyDescent="0.15">
      <c r="A2333" s="56">
        <v>41736</v>
      </c>
      <c r="B2333" s="68" t="s">
        <v>257</v>
      </c>
      <c r="C2333" s="69"/>
    </row>
    <row r="2334" spans="1:3" x14ac:dyDescent="0.15">
      <c r="A2334" s="56">
        <v>41737</v>
      </c>
      <c r="B2334" s="68" t="s">
        <v>234</v>
      </c>
      <c r="C2334" s="69"/>
    </row>
    <row r="2335" spans="1:3" x14ac:dyDescent="0.15">
      <c r="A2335" s="56">
        <v>41737</v>
      </c>
      <c r="B2335" s="68" t="s">
        <v>235</v>
      </c>
      <c r="C2335" s="69"/>
    </row>
    <row r="2336" spans="1:3" x14ac:dyDescent="0.15">
      <c r="A2336" s="56">
        <v>41737</v>
      </c>
      <c r="B2336" s="68" t="s">
        <v>236</v>
      </c>
      <c r="C2336" s="69"/>
    </row>
    <row r="2337" spans="1:3" x14ac:dyDescent="0.15">
      <c r="A2337" s="56">
        <v>41737</v>
      </c>
      <c r="B2337" s="68" t="s">
        <v>237</v>
      </c>
      <c r="C2337" s="69"/>
    </row>
    <row r="2338" spans="1:3" x14ac:dyDescent="0.15">
      <c r="A2338" s="56">
        <v>41737</v>
      </c>
      <c r="B2338" s="68" t="s">
        <v>238</v>
      </c>
      <c r="C2338" s="69"/>
    </row>
    <row r="2339" spans="1:3" x14ac:dyDescent="0.15">
      <c r="A2339" s="56">
        <v>41737</v>
      </c>
      <c r="B2339" s="68" t="s">
        <v>239</v>
      </c>
      <c r="C2339" s="69"/>
    </row>
    <row r="2340" spans="1:3" x14ac:dyDescent="0.15">
      <c r="A2340" s="56">
        <v>41737</v>
      </c>
      <c r="B2340" s="68" t="s">
        <v>240</v>
      </c>
      <c r="C2340" s="69"/>
    </row>
    <row r="2341" spans="1:3" x14ac:dyDescent="0.15">
      <c r="A2341" s="56">
        <v>41737</v>
      </c>
      <c r="B2341" s="68" t="s">
        <v>241</v>
      </c>
      <c r="C2341" s="69"/>
    </row>
    <row r="2342" spans="1:3" x14ac:dyDescent="0.15">
      <c r="A2342" s="56">
        <v>41737</v>
      </c>
      <c r="B2342" s="68" t="s">
        <v>242</v>
      </c>
      <c r="C2342" s="69"/>
    </row>
    <row r="2343" spans="1:3" x14ac:dyDescent="0.15">
      <c r="A2343" s="56">
        <v>41737</v>
      </c>
      <c r="B2343" s="68" t="s">
        <v>243</v>
      </c>
      <c r="C2343" s="69"/>
    </row>
    <row r="2344" spans="1:3" x14ac:dyDescent="0.15">
      <c r="A2344" s="56">
        <v>41737</v>
      </c>
      <c r="B2344" s="68" t="s">
        <v>244</v>
      </c>
      <c r="C2344" s="69"/>
    </row>
    <row r="2345" spans="1:3" x14ac:dyDescent="0.15">
      <c r="A2345" s="56">
        <v>41737</v>
      </c>
      <c r="B2345" s="68" t="s">
        <v>245</v>
      </c>
      <c r="C2345" s="69"/>
    </row>
    <row r="2346" spans="1:3" x14ac:dyDescent="0.15">
      <c r="A2346" s="56">
        <v>41737</v>
      </c>
      <c r="B2346" s="68" t="s">
        <v>246</v>
      </c>
      <c r="C2346" s="69"/>
    </row>
    <row r="2347" spans="1:3" x14ac:dyDescent="0.15">
      <c r="A2347" s="56">
        <v>41737</v>
      </c>
      <c r="B2347" s="68" t="s">
        <v>247</v>
      </c>
      <c r="C2347" s="69"/>
    </row>
    <row r="2348" spans="1:3" x14ac:dyDescent="0.15">
      <c r="A2348" s="56">
        <v>41737</v>
      </c>
      <c r="B2348" s="68" t="s">
        <v>248</v>
      </c>
      <c r="C2348" s="69"/>
    </row>
    <row r="2349" spans="1:3" x14ac:dyDescent="0.15">
      <c r="A2349" s="56">
        <v>41737</v>
      </c>
      <c r="B2349" s="68" t="s">
        <v>249</v>
      </c>
      <c r="C2349" s="69"/>
    </row>
    <row r="2350" spans="1:3" x14ac:dyDescent="0.15">
      <c r="A2350" s="56">
        <v>41737</v>
      </c>
      <c r="B2350" s="68" t="s">
        <v>250</v>
      </c>
      <c r="C2350" s="69"/>
    </row>
    <row r="2351" spans="1:3" x14ac:dyDescent="0.15">
      <c r="A2351" s="56">
        <v>41737</v>
      </c>
      <c r="B2351" s="68" t="s">
        <v>251</v>
      </c>
      <c r="C2351" s="69"/>
    </row>
    <row r="2352" spans="1:3" x14ac:dyDescent="0.15">
      <c r="A2352" s="56">
        <v>41737</v>
      </c>
      <c r="B2352" s="68" t="s">
        <v>252</v>
      </c>
      <c r="C2352" s="69"/>
    </row>
    <row r="2353" spans="1:3" x14ac:dyDescent="0.15">
      <c r="A2353" s="56">
        <v>41737</v>
      </c>
      <c r="B2353" s="68" t="s">
        <v>253</v>
      </c>
      <c r="C2353" s="69"/>
    </row>
    <row r="2354" spans="1:3" x14ac:dyDescent="0.15">
      <c r="A2354" s="56">
        <v>41737</v>
      </c>
      <c r="B2354" s="68" t="s">
        <v>254</v>
      </c>
      <c r="C2354" s="69"/>
    </row>
    <row r="2355" spans="1:3" x14ac:dyDescent="0.15">
      <c r="A2355" s="56">
        <v>41737</v>
      </c>
      <c r="B2355" s="68" t="s">
        <v>255</v>
      </c>
      <c r="C2355" s="69"/>
    </row>
    <row r="2356" spans="1:3" x14ac:dyDescent="0.15">
      <c r="A2356" s="56">
        <v>41737</v>
      </c>
      <c r="B2356" s="68" t="s">
        <v>256</v>
      </c>
      <c r="C2356" s="69"/>
    </row>
    <row r="2357" spans="1:3" x14ac:dyDescent="0.15">
      <c r="A2357" s="56">
        <v>41737</v>
      </c>
      <c r="B2357" s="68" t="s">
        <v>257</v>
      </c>
      <c r="C2357" s="69"/>
    </row>
    <row r="2358" spans="1:3" x14ac:dyDescent="0.15">
      <c r="A2358" s="56">
        <v>41738</v>
      </c>
      <c r="B2358" s="68" t="s">
        <v>234</v>
      </c>
      <c r="C2358" s="69"/>
    </row>
    <row r="2359" spans="1:3" x14ac:dyDescent="0.15">
      <c r="A2359" s="56">
        <v>41738</v>
      </c>
      <c r="B2359" s="68" t="s">
        <v>235</v>
      </c>
      <c r="C2359" s="69"/>
    </row>
    <row r="2360" spans="1:3" x14ac:dyDescent="0.15">
      <c r="A2360" s="56">
        <v>41738</v>
      </c>
      <c r="B2360" s="68" t="s">
        <v>236</v>
      </c>
      <c r="C2360" s="69"/>
    </row>
    <row r="2361" spans="1:3" x14ac:dyDescent="0.15">
      <c r="A2361" s="56">
        <v>41738</v>
      </c>
      <c r="B2361" s="68" t="s">
        <v>237</v>
      </c>
      <c r="C2361" s="69"/>
    </row>
    <row r="2362" spans="1:3" x14ac:dyDescent="0.15">
      <c r="A2362" s="56">
        <v>41738</v>
      </c>
      <c r="B2362" s="68" t="s">
        <v>238</v>
      </c>
      <c r="C2362" s="69"/>
    </row>
    <row r="2363" spans="1:3" x14ac:dyDescent="0.15">
      <c r="A2363" s="56">
        <v>41738</v>
      </c>
      <c r="B2363" s="68" t="s">
        <v>239</v>
      </c>
      <c r="C2363" s="69"/>
    </row>
    <row r="2364" spans="1:3" x14ac:dyDescent="0.15">
      <c r="A2364" s="56">
        <v>41738</v>
      </c>
      <c r="B2364" s="68" t="s">
        <v>240</v>
      </c>
      <c r="C2364" s="69"/>
    </row>
    <row r="2365" spans="1:3" x14ac:dyDescent="0.15">
      <c r="A2365" s="56">
        <v>41738</v>
      </c>
      <c r="B2365" s="68" t="s">
        <v>241</v>
      </c>
      <c r="C2365" s="69"/>
    </row>
    <row r="2366" spans="1:3" x14ac:dyDescent="0.15">
      <c r="A2366" s="56">
        <v>41738</v>
      </c>
      <c r="B2366" s="68" t="s">
        <v>242</v>
      </c>
      <c r="C2366" s="69"/>
    </row>
    <row r="2367" spans="1:3" x14ac:dyDescent="0.15">
      <c r="A2367" s="56">
        <v>41738</v>
      </c>
      <c r="B2367" s="68" t="s">
        <v>243</v>
      </c>
      <c r="C2367" s="69"/>
    </row>
    <row r="2368" spans="1:3" x14ac:dyDescent="0.15">
      <c r="A2368" s="56">
        <v>41738</v>
      </c>
      <c r="B2368" s="68" t="s">
        <v>244</v>
      </c>
      <c r="C2368" s="69"/>
    </row>
    <row r="2369" spans="1:3" x14ac:dyDescent="0.15">
      <c r="A2369" s="56">
        <v>41738</v>
      </c>
      <c r="B2369" s="68" t="s">
        <v>245</v>
      </c>
      <c r="C2369" s="69"/>
    </row>
    <row r="2370" spans="1:3" x14ac:dyDescent="0.15">
      <c r="A2370" s="56">
        <v>41738</v>
      </c>
      <c r="B2370" s="68" t="s">
        <v>246</v>
      </c>
      <c r="C2370" s="69"/>
    </row>
    <row r="2371" spans="1:3" x14ac:dyDescent="0.15">
      <c r="A2371" s="56">
        <v>41738</v>
      </c>
      <c r="B2371" s="68" t="s">
        <v>247</v>
      </c>
      <c r="C2371" s="69"/>
    </row>
    <row r="2372" spans="1:3" x14ac:dyDescent="0.15">
      <c r="A2372" s="56">
        <v>41738</v>
      </c>
      <c r="B2372" s="68" t="s">
        <v>248</v>
      </c>
      <c r="C2372" s="69"/>
    </row>
    <row r="2373" spans="1:3" x14ac:dyDescent="0.15">
      <c r="A2373" s="56">
        <v>41738</v>
      </c>
      <c r="B2373" s="68" t="s">
        <v>249</v>
      </c>
      <c r="C2373" s="69"/>
    </row>
    <row r="2374" spans="1:3" x14ac:dyDescent="0.15">
      <c r="A2374" s="56">
        <v>41738</v>
      </c>
      <c r="B2374" s="68" t="s">
        <v>250</v>
      </c>
      <c r="C2374" s="69"/>
    </row>
    <row r="2375" spans="1:3" x14ac:dyDescent="0.15">
      <c r="A2375" s="56">
        <v>41738</v>
      </c>
      <c r="B2375" s="68" t="s">
        <v>251</v>
      </c>
      <c r="C2375" s="69"/>
    </row>
    <row r="2376" spans="1:3" x14ac:dyDescent="0.15">
      <c r="A2376" s="56">
        <v>41738</v>
      </c>
      <c r="B2376" s="68" t="s">
        <v>252</v>
      </c>
      <c r="C2376" s="69"/>
    </row>
    <row r="2377" spans="1:3" x14ac:dyDescent="0.15">
      <c r="A2377" s="56">
        <v>41738</v>
      </c>
      <c r="B2377" s="68" t="s">
        <v>253</v>
      </c>
      <c r="C2377" s="69"/>
    </row>
    <row r="2378" spans="1:3" x14ac:dyDescent="0.15">
      <c r="A2378" s="56">
        <v>41738</v>
      </c>
      <c r="B2378" s="68" t="s">
        <v>254</v>
      </c>
      <c r="C2378" s="69"/>
    </row>
    <row r="2379" spans="1:3" x14ac:dyDescent="0.15">
      <c r="A2379" s="56">
        <v>41738</v>
      </c>
      <c r="B2379" s="68" t="s">
        <v>255</v>
      </c>
      <c r="C2379" s="69"/>
    </row>
    <row r="2380" spans="1:3" x14ac:dyDescent="0.15">
      <c r="A2380" s="56">
        <v>41738</v>
      </c>
      <c r="B2380" s="68" t="s">
        <v>256</v>
      </c>
      <c r="C2380" s="69"/>
    </row>
    <row r="2381" spans="1:3" x14ac:dyDescent="0.15">
      <c r="A2381" s="56">
        <v>41738</v>
      </c>
      <c r="B2381" s="68" t="s">
        <v>257</v>
      </c>
      <c r="C2381" s="69"/>
    </row>
    <row r="2382" spans="1:3" x14ac:dyDescent="0.15">
      <c r="A2382" s="56">
        <v>41739</v>
      </c>
      <c r="B2382" s="68" t="s">
        <v>234</v>
      </c>
      <c r="C2382" s="69"/>
    </row>
    <row r="2383" spans="1:3" x14ac:dyDescent="0.15">
      <c r="A2383" s="56">
        <v>41739</v>
      </c>
      <c r="B2383" s="68" t="s">
        <v>235</v>
      </c>
      <c r="C2383" s="69"/>
    </row>
    <row r="2384" spans="1:3" x14ac:dyDescent="0.15">
      <c r="A2384" s="56">
        <v>41739</v>
      </c>
      <c r="B2384" s="68" t="s">
        <v>236</v>
      </c>
      <c r="C2384" s="69"/>
    </row>
    <row r="2385" spans="1:3" x14ac:dyDescent="0.15">
      <c r="A2385" s="56">
        <v>41739</v>
      </c>
      <c r="B2385" s="68" t="s">
        <v>237</v>
      </c>
      <c r="C2385" s="69"/>
    </row>
    <row r="2386" spans="1:3" x14ac:dyDescent="0.15">
      <c r="A2386" s="56">
        <v>41739</v>
      </c>
      <c r="B2386" s="68" t="s">
        <v>238</v>
      </c>
      <c r="C2386" s="69"/>
    </row>
    <row r="2387" spans="1:3" x14ac:dyDescent="0.15">
      <c r="A2387" s="56">
        <v>41739</v>
      </c>
      <c r="B2387" s="68" t="s">
        <v>239</v>
      </c>
      <c r="C2387" s="69"/>
    </row>
    <row r="2388" spans="1:3" x14ac:dyDescent="0.15">
      <c r="A2388" s="56">
        <v>41739</v>
      </c>
      <c r="B2388" s="68" t="s">
        <v>240</v>
      </c>
      <c r="C2388" s="69"/>
    </row>
    <row r="2389" spans="1:3" x14ac:dyDescent="0.15">
      <c r="A2389" s="56">
        <v>41739</v>
      </c>
      <c r="B2389" s="68" t="s">
        <v>241</v>
      </c>
      <c r="C2389" s="69"/>
    </row>
    <row r="2390" spans="1:3" x14ac:dyDescent="0.15">
      <c r="A2390" s="56">
        <v>41739</v>
      </c>
      <c r="B2390" s="68" t="s">
        <v>242</v>
      </c>
      <c r="C2390" s="69"/>
    </row>
    <row r="2391" spans="1:3" x14ac:dyDescent="0.15">
      <c r="A2391" s="56">
        <v>41739</v>
      </c>
      <c r="B2391" s="68" t="s">
        <v>243</v>
      </c>
      <c r="C2391" s="69"/>
    </row>
    <row r="2392" spans="1:3" x14ac:dyDescent="0.15">
      <c r="A2392" s="56">
        <v>41739</v>
      </c>
      <c r="B2392" s="68" t="s">
        <v>244</v>
      </c>
      <c r="C2392" s="69"/>
    </row>
    <row r="2393" spans="1:3" x14ac:dyDescent="0.15">
      <c r="A2393" s="56">
        <v>41739</v>
      </c>
      <c r="B2393" s="68" t="s">
        <v>245</v>
      </c>
      <c r="C2393" s="69"/>
    </row>
    <row r="2394" spans="1:3" x14ac:dyDescent="0.15">
      <c r="A2394" s="56">
        <v>41739</v>
      </c>
      <c r="B2394" s="68" t="s">
        <v>246</v>
      </c>
      <c r="C2394" s="69"/>
    </row>
    <row r="2395" spans="1:3" x14ac:dyDescent="0.15">
      <c r="A2395" s="56">
        <v>41739</v>
      </c>
      <c r="B2395" s="68" t="s">
        <v>247</v>
      </c>
      <c r="C2395" s="69"/>
    </row>
    <row r="2396" spans="1:3" x14ac:dyDescent="0.15">
      <c r="A2396" s="56">
        <v>41739</v>
      </c>
      <c r="B2396" s="68" t="s">
        <v>248</v>
      </c>
      <c r="C2396" s="69"/>
    </row>
    <row r="2397" spans="1:3" x14ac:dyDescent="0.15">
      <c r="A2397" s="56">
        <v>41739</v>
      </c>
      <c r="B2397" s="68" t="s">
        <v>249</v>
      </c>
      <c r="C2397" s="69"/>
    </row>
    <row r="2398" spans="1:3" x14ac:dyDescent="0.15">
      <c r="A2398" s="56">
        <v>41739</v>
      </c>
      <c r="B2398" s="68" t="s">
        <v>250</v>
      </c>
      <c r="C2398" s="69"/>
    </row>
    <row r="2399" spans="1:3" x14ac:dyDescent="0.15">
      <c r="A2399" s="56">
        <v>41739</v>
      </c>
      <c r="B2399" s="68" t="s">
        <v>251</v>
      </c>
      <c r="C2399" s="69"/>
    </row>
    <row r="2400" spans="1:3" x14ac:dyDescent="0.15">
      <c r="A2400" s="56">
        <v>41739</v>
      </c>
      <c r="B2400" s="68" t="s">
        <v>252</v>
      </c>
      <c r="C2400" s="69"/>
    </row>
    <row r="2401" spans="1:3" x14ac:dyDescent="0.15">
      <c r="A2401" s="56">
        <v>41739</v>
      </c>
      <c r="B2401" s="68" t="s">
        <v>253</v>
      </c>
      <c r="C2401" s="69"/>
    </row>
    <row r="2402" spans="1:3" x14ac:dyDescent="0.15">
      <c r="A2402" s="56">
        <v>41739</v>
      </c>
      <c r="B2402" s="68" t="s">
        <v>254</v>
      </c>
      <c r="C2402" s="69"/>
    </row>
    <row r="2403" spans="1:3" x14ac:dyDescent="0.15">
      <c r="A2403" s="56">
        <v>41739</v>
      </c>
      <c r="B2403" s="68" t="s">
        <v>255</v>
      </c>
      <c r="C2403" s="69"/>
    </row>
    <row r="2404" spans="1:3" x14ac:dyDescent="0.15">
      <c r="A2404" s="56">
        <v>41739</v>
      </c>
      <c r="B2404" s="68" t="s">
        <v>256</v>
      </c>
      <c r="C2404" s="69"/>
    </row>
    <row r="2405" spans="1:3" x14ac:dyDescent="0.15">
      <c r="A2405" s="56">
        <v>41739</v>
      </c>
      <c r="B2405" s="68" t="s">
        <v>257</v>
      </c>
      <c r="C2405" s="69"/>
    </row>
    <row r="2406" spans="1:3" x14ac:dyDescent="0.15">
      <c r="A2406" s="56">
        <v>41740</v>
      </c>
      <c r="B2406" s="68" t="s">
        <v>234</v>
      </c>
      <c r="C2406" s="69"/>
    </row>
    <row r="2407" spans="1:3" x14ac:dyDescent="0.15">
      <c r="A2407" s="56">
        <v>41740</v>
      </c>
      <c r="B2407" s="68" t="s">
        <v>235</v>
      </c>
      <c r="C2407" s="69"/>
    </row>
    <row r="2408" spans="1:3" x14ac:dyDescent="0.15">
      <c r="A2408" s="56">
        <v>41740</v>
      </c>
      <c r="B2408" s="68" t="s">
        <v>236</v>
      </c>
      <c r="C2408" s="69"/>
    </row>
    <row r="2409" spans="1:3" x14ac:dyDescent="0.15">
      <c r="A2409" s="56">
        <v>41740</v>
      </c>
      <c r="B2409" s="68" t="s">
        <v>237</v>
      </c>
      <c r="C2409" s="69"/>
    </row>
    <row r="2410" spans="1:3" x14ac:dyDescent="0.15">
      <c r="A2410" s="56">
        <v>41740</v>
      </c>
      <c r="B2410" s="68" t="s">
        <v>238</v>
      </c>
      <c r="C2410" s="69"/>
    </row>
    <row r="2411" spans="1:3" x14ac:dyDescent="0.15">
      <c r="A2411" s="56">
        <v>41740</v>
      </c>
      <c r="B2411" s="68" t="s">
        <v>239</v>
      </c>
      <c r="C2411" s="69"/>
    </row>
    <row r="2412" spans="1:3" x14ac:dyDescent="0.15">
      <c r="A2412" s="56">
        <v>41740</v>
      </c>
      <c r="B2412" s="68" t="s">
        <v>240</v>
      </c>
      <c r="C2412" s="69"/>
    </row>
    <row r="2413" spans="1:3" x14ac:dyDescent="0.15">
      <c r="A2413" s="56">
        <v>41740</v>
      </c>
      <c r="B2413" s="68" t="s">
        <v>241</v>
      </c>
      <c r="C2413" s="69"/>
    </row>
    <row r="2414" spans="1:3" x14ac:dyDescent="0.15">
      <c r="A2414" s="56">
        <v>41740</v>
      </c>
      <c r="B2414" s="68" t="s">
        <v>242</v>
      </c>
      <c r="C2414" s="69"/>
    </row>
    <row r="2415" spans="1:3" x14ac:dyDescent="0.15">
      <c r="A2415" s="56">
        <v>41740</v>
      </c>
      <c r="B2415" s="68" t="s">
        <v>243</v>
      </c>
      <c r="C2415" s="69"/>
    </row>
    <row r="2416" spans="1:3" x14ac:dyDescent="0.15">
      <c r="A2416" s="56">
        <v>41740</v>
      </c>
      <c r="B2416" s="68" t="s">
        <v>244</v>
      </c>
      <c r="C2416" s="69"/>
    </row>
    <row r="2417" spans="1:3" x14ac:dyDescent="0.15">
      <c r="A2417" s="56">
        <v>41740</v>
      </c>
      <c r="B2417" s="68" t="s">
        <v>245</v>
      </c>
      <c r="C2417" s="69"/>
    </row>
    <row r="2418" spans="1:3" x14ac:dyDescent="0.15">
      <c r="A2418" s="56">
        <v>41740</v>
      </c>
      <c r="B2418" s="68" t="s">
        <v>246</v>
      </c>
      <c r="C2418" s="69"/>
    </row>
    <row r="2419" spans="1:3" x14ac:dyDescent="0.15">
      <c r="A2419" s="56">
        <v>41740</v>
      </c>
      <c r="B2419" s="68" t="s">
        <v>247</v>
      </c>
      <c r="C2419" s="69"/>
    </row>
    <row r="2420" spans="1:3" x14ac:dyDescent="0.15">
      <c r="A2420" s="56">
        <v>41740</v>
      </c>
      <c r="B2420" s="68" t="s">
        <v>248</v>
      </c>
      <c r="C2420" s="69"/>
    </row>
    <row r="2421" spans="1:3" x14ac:dyDescent="0.15">
      <c r="A2421" s="56">
        <v>41740</v>
      </c>
      <c r="B2421" s="68" t="s">
        <v>249</v>
      </c>
      <c r="C2421" s="69"/>
    </row>
    <row r="2422" spans="1:3" x14ac:dyDescent="0.15">
      <c r="A2422" s="56">
        <v>41740</v>
      </c>
      <c r="B2422" s="68" t="s">
        <v>250</v>
      </c>
      <c r="C2422" s="69"/>
    </row>
    <row r="2423" spans="1:3" x14ac:dyDescent="0.15">
      <c r="A2423" s="56">
        <v>41740</v>
      </c>
      <c r="B2423" s="68" t="s">
        <v>251</v>
      </c>
      <c r="C2423" s="69"/>
    </row>
    <row r="2424" spans="1:3" x14ac:dyDescent="0.15">
      <c r="A2424" s="56">
        <v>41740</v>
      </c>
      <c r="B2424" s="68" t="s">
        <v>252</v>
      </c>
      <c r="C2424" s="69"/>
    </row>
    <row r="2425" spans="1:3" x14ac:dyDescent="0.15">
      <c r="A2425" s="56">
        <v>41740</v>
      </c>
      <c r="B2425" s="68" t="s">
        <v>253</v>
      </c>
      <c r="C2425" s="69"/>
    </row>
    <row r="2426" spans="1:3" x14ac:dyDescent="0.15">
      <c r="A2426" s="56">
        <v>41740</v>
      </c>
      <c r="B2426" s="68" t="s">
        <v>254</v>
      </c>
      <c r="C2426" s="69"/>
    </row>
    <row r="2427" spans="1:3" x14ac:dyDescent="0.15">
      <c r="A2427" s="56">
        <v>41740</v>
      </c>
      <c r="B2427" s="68" t="s">
        <v>255</v>
      </c>
      <c r="C2427" s="69"/>
    </row>
    <row r="2428" spans="1:3" x14ac:dyDescent="0.15">
      <c r="A2428" s="56">
        <v>41740</v>
      </c>
      <c r="B2428" s="68" t="s">
        <v>256</v>
      </c>
      <c r="C2428" s="69"/>
    </row>
    <row r="2429" spans="1:3" x14ac:dyDescent="0.15">
      <c r="A2429" s="56">
        <v>41740</v>
      </c>
      <c r="B2429" s="68" t="s">
        <v>257</v>
      </c>
      <c r="C2429" s="69"/>
    </row>
    <row r="2430" spans="1:3" x14ac:dyDescent="0.15">
      <c r="A2430" s="56">
        <v>41741</v>
      </c>
      <c r="B2430" s="68" t="s">
        <v>234</v>
      </c>
      <c r="C2430" s="69"/>
    </row>
    <row r="2431" spans="1:3" x14ac:dyDescent="0.15">
      <c r="A2431" s="56">
        <v>41741</v>
      </c>
      <c r="B2431" s="68" t="s">
        <v>235</v>
      </c>
      <c r="C2431" s="69"/>
    </row>
    <row r="2432" spans="1:3" x14ac:dyDescent="0.15">
      <c r="A2432" s="56">
        <v>41741</v>
      </c>
      <c r="B2432" s="68" t="s">
        <v>236</v>
      </c>
      <c r="C2432" s="69"/>
    </row>
    <row r="2433" spans="1:3" x14ac:dyDescent="0.15">
      <c r="A2433" s="56">
        <v>41741</v>
      </c>
      <c r="B2433" s="68" t="s">
        <v>237</v>
      </c>
      <c r="C2433" s="69"/>
    </row>
    <row r="2434" spans="1:3" x14ac:dyDescent="0.15">
      <c r="A2434" s="56">
        <v>41741</v>
      </c>
      <c r="B2434" s="68" t="s">
        <v>238</v>
      </c>
      <c r="C2434" s="69"/>
    </row>
    <row r="2435" spans="1:3" x14ac:dyDescent="0.15">
      <c r="A2435" s="56">
        <v>41741</v>
      </c>
      <c r="B2435" s="68" t="s">
        <v>239</v>
      </c>
      <c r="C2435" s="69"/>
    </row>
    <row r="2436" spans="1:3" x14ac:dyDescent="0.15">
      <c r="A2436" s="56">
        <v>41741</v>
      </c>
      <c r="B2436" s="68" t="s">
        <v>240</v>
      </c>
      <c r="C2436" s="69"/>
    </row>
    <row r="2437" spans="1:3" x14ac:dyDescent="0.15">
      <c r="A2437" s="56">
        <v>41741</v>
      </c>
      <c r="B2437" s="68" t="s">
        <v>241</v>
      </c>
      <c r="C2437" s="69"/>
    </row>
    <row r="2438" spans="1:3" x14ac:dyDescent="0.15">
      <c r="A2438" s="56">
        <v>41741</v>
      </c>
      <c r="B2438" s="68" t="s">
        <v>242</v>
      </c>
      <c r="C2438" s="69"/>
    </row>
    <row r="2439" spans="1:3" x14ac:dyDescent="0.15">
      <c r="A2439" s="56">
        <v>41741</v>
      </c>
      <c r="B2439" s="68" t="s">
        <v>243</v>
      </c>
      <c r="C2439" s="69"/>
    </row>
    <row r="2440" spans="1:3" x14ac:dyDescent="0.15">
      <c r="A2440" s="56">
        <v>41741</v>
      </c>
      <c r="B2440" s="68" t="s">
        <v>244</v>
      </c>
      <c r="C2440" s="69"/>
    </row>
    <row r="2441" spans="1:3" x14ac:dyDescent="0.15">
      <c r="A2441" s="56">
        <v>41741</v>
      </c>
      <c r="B2441" s="68" t="s">
        <v>245</v>
      </c>
      <c r="C2441" s="69"/>
    </row>
    <row r="2442" spans="1:3" x14ac:dyDescent="0.15">
      <c r="A2442" s="56">
        <v>41741</v>
      </c>
      <c r="B2442" s="68" t="s">
        <v>246</v>
      </c>
      <c r="C2442" s="69"/>
    </row>
    <row r="2443" spans="1:3" x14ac:dyDescent="0.15">
      <c r="A2443" s="56">
        <v>41741</v>
      </c>
      <c r="B2443" s="68" t="s">
        <v>247</v>
      </c>
      <c r="C2443" s="69"/>
    </row>
    <row r="2444" spans="1:3" x14ac:dyDescent="0.15">
      <c r="A2444" s="56">
        <v>41741</v>
      </c>
      <c r="B2444" s="68" t="s">
        <v>248</v>
      </c>
      <c r="C2444" s="69"/>
    </row>
    <row r="2445" spans="1:3" x14ac:dyDescent="0.15">
      <c r="A2445" s="56">
        <v>41741</v>
      </c>
      <c r="B2445" s="68" t="s">
        <v>249</v>
      </c>
      <c r="C2445" s="69"/>
    </row>
    <row r="2446" spans="1:3" x14ac:dyDescent="0.15">
      <c r="A2446" s="56">
        <v>41741</v>
      </c>
      <c r="B2446" s="68" t="s">
        <v>250</v>
      </c>
      <c r="C2446" s="69"/>
    </row>
    <row r="2447" spans="1:3" x14ac:dyDescent="0.15">
      <c r="A2447" s="56">
        <v>41741</v>
      </c>
      <c r="B2447" s="68" t="s">
        <v>251</v>
      </c>
      <c r="C2447" s="69"/>
    </row>
    <row r="2448" spans="1:3" x14ac:dyDescent="0.15">
      <c r="A2448" s="56">
        <v>41741</v>
      </c>
      <c r="B2448" s="68" t="s">
        <v>252</v>
      </c>
      <c r="C2448" s="69"/>
    </row>
    <row r="2449" spans="1:3" x14ac:dyDescent="0.15">
      <c r="A2449" s="56">
        <v>41741</v>
      </c>
      <c r="B2449" s="68" t="s">
        <v>253</v>
      </c>
      <c r="C2449" s="69"/>
    </row>
    <row r="2450" spans="1:3" x14ac:dyDescent="0.15">
      <c r="A2450" s="56">
        <v>41741</v>
      </c>
      <c r="B2450" s="68" t="s">
        <v>254</v>
      </c>
      <c r="C2450" s="69"/>
    </row>
    <row r="2451" spans="1:3" x14ac:dyDescent="0.15">
      <c r="A2451" s="56">
        <v>41741</v>
      </c>
      <c r="B2451" s="68" t="s">
        <v>255</v>
      </c>
      <c r="C2451" s="69"/>
    </row>
    <row r="2452" spans="1:3" x14ac:dyDescent="0.15">
      <c r="A2452" s="56">
        <v>41741</v>
      </c>
      <c r="B2452" s="68" t="s">
        <v>256</v>
      </c>
      <c r="C2452" s="69"/>
    </row>
    <row r="2453" spans="1:3" x14ac:dyDescent="0.15">
      <c r="A2453" s="56">
        <v>41741</v>
      </c>
      <c r="B2453" s="68" t="s">
        <v>257</v>
      </c>
      <c r="C2453" s="69"/>
    </row>
    <row r="2454" spans="1:3" x14ac:dyDescent="0.15">
      <c r="A2454" s="56">
        <v>41742</v>
      </c>
      <c r="B2454" s="68" t="s">
        <v>234</v>
      </c>
      <c r="C2454" s="69"/>
    </row>
    <row r="2455" spans="1:3" x14ac:dyDescent="0.15">
      <c r="A2455" s="56">
        <v>41742</v>
      </c>
      <c r="B2455" s="68" t="s">
        <v>235</v>
      </c>
      <c r="C2455" s="69"/>
    </row>
    <row r="2456" spans="1:3" x14ac:dyDescent="0.15">
      <c r="A2456" s="56">
        <v>41742</v>
      </c>
      <c r="B2456" s="68" t="s">
        <v>236</v>
      </c>
      <c r="C2456" s="69"/>
    </row>
    <row r="2457" spans="1:3" x14ac:dyDescent="0.15">
      <c r="A2457" s="56">
        <v>41742</v>
      </c>
      <c r="B2457" s="68" t="s">
        <v>237</v>
      </c>
      <c r="C2457" s="69"/>
    </row>
    <row r="2458" spans="1:3" x14ac:dyDescent="0.15">
      <c r="A2458" s="56">
        <v>41742</v>
      </c>
      <c r="B2458" s="68" t="s">
        <v>238</v>
      </c>
      <c r="C2458" s="69"/>
    </row>
    <row r="2459" spans="1:3" x14ac:dyDescent="0.15">
      <c r="A2459" s="56">
        <v>41742</v>
      </c>
      <c r="B2459" s="68" t="s">
        <v>239</v>
      </c>
      <c r="C2459" s="69"/>
    </row>
    <row r="2460" spans="1:3" x14ac:dyDescent="0.15">
      <c r="A2460" s="56">
        <v>41742</v>
      </c>
      <c r="B2460" s="68" t="s">
        <v>240</v>
      </c>
      <c r="C2460" s="69"/>
    </row>
    <row r="2461" spans="1:3" x14ac:dyDescent="0.15">
      <c r="A2461" s="56">
        <v>41742</v>
      </c>
      <c r="B2461" s="68" t="s">
        <v>241</v>
      </c>
      <c r="C2461" s="69"/>
    </row>
    <row r="2462" spans="1:3" x14ac:dyDescent="0.15">
      <c r="A2462" s="56">
        <v>41742</v>
      </c>
      <c r="B2462" s="68" t="s">
        <v>242</v>
      </c>
      <c r="C2462" s="69"/>
    </row>
    <row r="2463" spans="1:3" x14ac:dyDescent="0.15">
      <c r="A2463" s="56">
        <v>41742</v>
      </c>
      <c r="B2463" s="68" t="s">
        <v>243</v>
      </c>
      <c r="C2463" s="69"/>
    </row>
    <row r="2464" spans="1:3" x14ac:dyDescent="0.15">
      <c r="A2464" s="56">
        <v>41742</v>
      </c>
      <c r="B2464" s="68" t="s">
        <v>244</v>
      </c>
      <c r="C2464" s="69"/>
    </row>
    <row r="2465" spans="1:3" x14ac:dyDescent="0.15">
      <c r="A2465" s="56">
        <v>41742</v>
      </c>
      <c r="B2465" s="68" t="s">
        <v>245</v>
      </c>
      <c r="C2465" s="69"/>
    </row>
    <row r="2466" spans="1:3" x14ac:dyDescent="0.15">
      <c r="A2466" s="56">
        <v>41742</v>
      </c>
      <c r="B2466" s="68" t="s">
        <v>246</v>
      </c>
      <c r="C2466" s="69"/>
    </row>
    <row r="2467" spans="1:3" x14ac:dyDescent="0.15">
      <c r="A2467" s="56">
        <v>41742</v>
      </c>
      <c r="B2467" s="68" t="s">
        <v>247</v>
      </c>
      <c r="C2467" s="69"/>
    </row>
    <row r="2468" spans="1:3" x14ac:dyDescent="0.15">
      <c r="A2468" s="56">
        <v>41742</v>
      </c>
      <c r="B2468" s="68" t="s">
        <v>248</v>
      </c>
      <c r="C2468" s="69"/>
    </row>
    <row r="2469" spans="1:3" x14ac:dyDescent="0.15">
      <c r="A2469" s="56">
        <v>41742</v>
      </c>
      <c r="B2469" s="68" t="s">
        <v>249</v>
      </c>
      <c r="C2469" s="69"/>
    </row>
    <row r="2470" spans="1:3" x14ac:dyDescent="0.15">
      <c r="A2470" s="56">
        <v>41742</v>
      </c>
      <c r="B2470" s="68" t="s">
        <v>250</v>
      </c>
      <c r="C2470" s="69"/>
    </row>
    <row r="2471" spans="1:3" x14ac:dyDescent="0.15">
      <c r="A2471" s="56">
        <v>41742</v>
      </c>
      <c r="B2471" s="68" t="s">
        <v>251</v>
      </c>
      <c r="C2471" s="69"/>
    </row>
    <row r="2472" spans="1:3" x14ac:dyDescent="0.15">
      <c r="A2472" s="56">
        <v>41742</v>
      </c>
      <c r="B2472" s="68" t="s">
        <v>252</v>
      </c>
      <c r="C2472" s="69"/>
    </row>
    <row r="2473" spans="1:3" x14ac:dyDescent="0.15">
      <c r="A2473" s="56">
        <v>41742</v>
      </c>
      <c r="B2473" s="68" t="s">
        <v>253</v>
      </c>
      <c r="C2473" s="69"/>
    </row>
    <row r="2474" spans="1:3" x14ac:dyDescent="0.15">
      <c r="A2474" s="56">
        <v>41742</v>
      </c>
      <c r="B2474" s="68" t="s">
        <v>254</v>
      </c>
      <c r="C2474" s="69"/>
    </row>
    <row r="2475" spans="1:3" x14ac:dyDescent="0.15">
      <c r="A2475" s="56">
        <v>41742</v>
      </c>
      <c r="B2475" s="68" t="s">
        <v>255</v>
      </c>
      <c r="C2475" s="69"/>
    </row>
    <row r="2476" spans="1:3" x14ac:dyDescent="0.15">
      <c r="A2476" s="56">
        <v>41742</v>
      </c>
      <c r="B2476" s="68" t="s">
        <v>256</v>
      </c>
      <c r="C2476" s="69"/>
    </row>
    <row r="2477" spans="1:3" x14ac:dyDescent="0.15">
      <c r="A2477" s="56">
        <v>41742</v>
      </c>
      <c r="B2477" s="68" t="s">
        <v>257</v>
      </c>
      <c r="C2477" s="69"/>
    </row>
    <row r="2478" spans="1:3" x14ac:dyDescent="0.15">
      <c r="A2478" s="56">
        <v>41743</v>
      </c>
      <c r="B2478" s="68" t="s">
        <v>234</v>
      </c>
      <c r="C2478" s="69"/>
    </row>
    <row r="2479" spans="1:3" x14ac:dyDescent="0.15">
      <c r="A2479" s="56">
        <v>41743</v>
      </c>
      <c r="B2479" s="68" t="s">
        <v>235</v>
      </c>
      <c r="C2479" s="69"/>
    </row>
    <row r="2480" spans="1:3" x14ac:dyDescent="0.15">
      <c r="A2480" s="56">
        <v>41743</v>
      </c>
      <c r="B2480" s="68" t="s">
        <v>236</v>
      </c>
      <c r="C2480" s="69"/>
    </row>
    <row r="2481" spans="1:3" x14ac:dyDescent="0.15">
      <c r="A2481" s="56">
        <v>41743</v>
      </c>
      <c r="B2481" s="68" t="s">
        <v>237</v>
      </c>
      <c r="C2481" s="69"/>
    </row>
    <row r="2482" spans="1:3" x14ac:dyDescent="0.15">
      <c r="A2482" s="56">
        <v>41743</v>
      </c>
      <c r="B2482" s="68" t="s">
        <v>238</v>
      </c>
      <c r="C2482" s="69"/>
    </row>
    <row r="2483" spans="1:3" x14ac:dyDescent="0.15">
      <c r="A2483" s="56">
        <v>41743</v>
      </c>
      <c r="B2483" s="68" t="s">
        <v>239</v>
      </c>
      <c r="C2483" s="69"/>
    </row>
    <row r="2484" spans="1:3" x14ac:dyDescent="0.15">
      <c r="A2484" s="56">
        <v>41743</v>
      </c>
      <c r="B2484" s="68" t="s">
        <v>240</v>
      </c>
      <c r="C2484" s="69"/>
    </row>
    <row r="2485" spans="1:3" x14ac:dyDescent="0.15">
      <c r="A2485" s="56">
        <v>41743</v>
      </c>
      <c r="B2485" s="68" t="s">
        <v>241</v>
      </c>
      <c r="C2485" s="69"/>
    </row>
    <row r="2486" spans="1:3" x14ac:dyDescent="0.15">
      <c r="A2486" s="56">
        <v>41743</v>
      </c>
      <c r="B2486" s="68" t="s">
        <v>242</v>
      </c>
      <c r="C2486" s="69"/>
    </row>
    <row r="2487" spans="1:3" x14ac:dyDescent="0.15">
      <c r="A2487" s="56">
        <v>41743</v>
      </c>
      <c r="B2487" s="68" t="s">
        <v>243</v>
      </c>
      <c r="C2487" s="69"/>
    </row>
    <row r="2488" spans="1:3" x14ac:dyDescent="0.15">
      <c r="A2488" s="56">
        <v>41743</v>
      </c>
      <c r="B2488" s="68" t="s">
        <v>244</v>
      </c>
      <c r="C2488" s="69"/>
    </row>
    <row r="2489" spans="1:3" x14ac:dyDescent="0.15">
      <c r="A2489" s="56">
        <v>41743</v>
      </c>
      <c r="B2489" s="68" t="s">
        <v>245</v>
      </c>
      <c r="C2489" s="69"/>
    </row>
    <row r="2490" spans="1:3" x14ac:dyDescent="0.15">
      <c r="A2490" s="56">
        <v>41743</v>
      </c>
      <c r="B2490" s="68" t="s">
        <v>246</v>
      </c>
      <c r="C2490" s="69"/>
    </row>
    <row r="2491" spans="1:3" x14ac:dyDescent="0.15">
      <c r="A2491" s="56">
        <v>41743</v>
      </c>
      <c r="B2491" s="68" t="s">
        <v>247</v>
      </c>
      <c r="C2491" s="69"/>
    </row>
    <row r="2492" spans="1:3" x14ac:dyDescent="0.15">
      <c r="A2492" s="56">
        <v>41743</v>
      </c>
      <c r="B2492" s="68" t="s">
        <v>248</v>
      </c>
      <c r="C2492" s="69"/>
    </row>
    <row r="2493" spans="1:3" x14ac:dyDescent="0.15">
      <c r="A2493" s="56">
        <v>41743</v>
      </c>
      <c r="B2493" s="68" t="s">
        <v>249</v>
      </c>
      <c r="C2493" s="69"/>
    </row>
    <row r="2494" spans="1:3" x14ac:dyDescent="0.15">
      <c r="A2494" s="56">
        <v>41743</v>
      </c>
      <c r="B2494" s="68" t="s">
        <v>250</v>
      </c>
      <c r="C2494" s="69"/>
    </row>
    <row r="2495" spans="1:3" x14ac:dyDescent="0.15">
      <c r="A2495" s="56">
        <v>41743</v>
      </c>
      <c r="B2495" s="68" t="s">
        <v>251</v>
      </c>
      <c r="C2495" s="69"/>
    </row>
    <row r="2496" spans="1:3" x14ac:dyDescent="0.15">
      <c r="A2496" s="56">
        <v>41743</v>
      </c>
      <c r="B2496" s="68" t="s">
        <v>252</v>
      </c>
      <c r="C2496" s="69"/>
    </row>
    <row r="2497" spans="1:3" x14ac:dyDescent="0.15">
      <c r="A2497" s="56">
        <v>41743</v>
      </c>
      <c r="B2497" s="68" t="s">
        <v>253</v>
      </c>
      <c r="C2497" s="69"/>
    </row>
    <row r="2498" spans="1:3" x14ac:dyDescent="0.15">
      <c r="A2498" s="56">
        <v>41743</v>
      </c>
      <c r="B2498" s="68" t="s">
        <v>254</v>
      </c>
      <c r="C2498" s="69"/>
    </row>
    <row r="2499" spans="1:3" x14ac:dyDescent="0.15">
      <c r="A2499" s="56">
        <v>41743</v>
      </c>
      <c r="B2499" s="68" t="s">
        <v>255</v>
      </c>
      <c r="C2499" s="69"/>
    </row>
    <row r="2500" spans="1:3" x14ac:dyDescent="0.15">
      <c r="A2500" s="56">
        <v>41743</v>
      </c>
      <c r="B2500" s="68" t="s">
        <v>256</v>
      </c>
      <c r="C2500" s="69"/>
    </row>
    <row r="2501" spans="1:3" x14ac:dyDescent="0.15">
      <c r="A2501" s="56">
        <v>41743</v>
      </c>
      <c r="B2501" s="68" t="s">
        <v>257</v>
      </c>
      <c r="C2501" s="69"/>
    </row>
    <row r="2502" spans="1:3" x14ac:dyDescent="0.15">
      <c r="A2502" s="56">
        <v>41744</v>
      </c>
      <c r="B2502" s="68" t="s">
        <v>234</v>
      </c>
      <c r="C2502" s="69"/>
    </row>
    <row r="2503" spans="1:3" x14ac:dyDescent="0.15">
      <c r="A2503" s="56">
        <v>41744</v>
      </c>
      <c r="B2503" s="68" t="s">
        <v>235</v>
      </c>
      <c r="C2503" s="69"/>
    </row>
    <row r="2504" spans="1:3" x14ac:dyDescent="0.15">
      <c r="A2504" s="56">
        <v>41744</v>
      </c>
      <c r="B2504" s="68" t="s">
        <v>236</v>
      </c>
      <c r="C2504" s="69"/>
    </row>
    <row r="2505" spans="1:3" x14ac:dyDescent="0.15">
      <c r="A2505" s="56">
        <v>41744</v>
      </c>
      <c r="B2505" s="68" t="s">
        <v>237</v>
      </c>
      <c r="C2505" s="69"/>
    </row>
    <row r="2506" spans="1:3" x14ac:dyDescent="0.15">
      <c r="A2506" s="56">
        <v>41744</v>
      </c>
      <c r="B2506" s="68" t="s">
        <v>238</v>
      </c>
      <c r="C2506" s="69"/>
    </row>
    <row r="2507" spans="1:3" x14ac:dyDescent="0.15">
      <c r="A2507" s="56">
        <v>41744</v>
      </c>
      <c r="B2507" s="68" t="s">
        <v>239</v>
      </c>
      <c r="C2507" s="69"/>
    </row>
    <row r="2508" spans="1:3" x14ac:dyDescent="0.15">
      <c r="A2508" s="56">
        <v>41744</v>
      </c>
      <c r="B2508" s="68" t="s">
        <v>240</v>
      </c>
      <c r="C2508" s="69"/>
    </row>
    <row r="2509" spans="1:3" x14ac:dyDescent="0.15">
      <c r="A2509" s="56">
        <v>41744</v>
      </c>
      <c r="B2509" s="68" t="s">
        <v>241</v>
      </c>
      <c r="C2509" s="69"/>
    </row>
    <row r="2510" spans="1:3" x14ac:dyDescent="0.15">
      <c r="A2510" s="56">
        <v>41744</v>
      </c>
      <c r="B2510" s="68" t="s">
        <v>242</v>
      </c>
      <c r="C2510" s="69"/>
    </row>
    <row r="2511" spans="1:3" x14ac:dyDescent="0.15">
      <c r="A2511" s="56">
        <v>41744</v>
      </c>
      <c r="B2511" s="68" t="s">
        <v>243</v>
      </c>
      <c r="C2511" s="69"/>
    </row>
    <row r="2512" spans="1:3" x14ac:dyDescent="0.15">
      <c r="A2512" s="56">
        <v>41744</v>
      </c>
      <c r="B2512" s="68" t="s">
        <v>244</v>
      </c>
      <c r="C2512" s="69"/>
    </row>
    <row r="2513" spans="1:3" x14ac:dyDescent="0.15">
      <c r="A2513" s="56">
        <v>41744</v>
      </c>
      <c r="B2513" s="68" t="s">
        <v>245</v>
      </c>
      <c r="C2513" s="69"/>
    </row>
    <row r="2514" spans="1:3" x14ac:dyDescent="0.15">
      <c r="A2514" s="56">
        <v>41744</v>
      </c>
      <c r="B2514" s="68" t="s">
        <v>246</v>
      </c>
      <c r="C2514" s="69"/>
    </row>
    <row r="2515" spans="1:3" x14ac:dyDescent="0.15">
      <c r="A2515" s="56">
        <v>41744</v>
      </c>
      <c r="B2515" s="68" t="s">
        <v>247</v>
      </c>
      <c r="C2515" s="69"/>
    </row>
    <row r="2516" spans="1:3" x14ac:dyDescent="0.15">
      <c r="A2516" s="56">
        <v>41744</v>
      </c>
      <c r="B2516" s="68" t="s">
        <v>248</v>
      </c>
      <c r="C2516" s="69"/>
    </row>
    <row r="2517" spans="1:3" x14ac:dyDescent="0.15">
      <c r="A2517" s="56">
        <v>41744</v>
      </c>
      <c r="B2517" s="68" t="s">
        <v>249</v>
      </c>
      <c r="C2517" s="69"/>
    </row>
    <row r="2518" spans="1:3" x14ac:dyDescent="0.15">
      <c r="A2518" s="56">
        <v>41744</v>
      </c>
      <c r="B2518" s="68" t="s">
        <v>250</v>
      </c>
      <c r="C2518" s="69"/>
    </row>
    <row r="2519" spans="1:3" x14ac:dyDescent="0.15">
      <c r="A2519" s="56">
        <v>41744</v>
      </c>
      <c r="B2519" s="68" t="s">
        <v>251</v>
      </c>
      <c r="C2519" s="69"/>
    </row>
    <row r="2520" spans="1:3" x14ac:dyDescent="0.15">
      <c r="A2520" s="56">
        <v>41744</v>
      </c>
      <c r="B2520" s="68" t="s">
        <v>252</v>
      </c>
      <c r="C2520" s="69"/>
    </row>
    <row r="2521" spans="1:3" x14ac:dyDescent="0.15">
      <c r="A2521" s="56">
        <v>41744</v>
      </c>
      <c r="B2521" s="68" t="s">
        <v>253</v>
      </c>
      <c r="C2521" s="69"/>
    </row>
    <row r="2522" spans="1:3" x14ac:dyDescent="0.15">
      <c r="A2522" s="56">
        <v>41744</v>
      </c>
      <c r="B2522" s="68" t="s">
        <v>254</v>
      </c>
      <c r="C2522" s="69"/>
    </row>
    <row r="2523" spans="1:3" x14ac:dyDescent="0.15">
      <c r="A2523" s="56">
        <v>41744</v>
      </c>
      <c r="B2523" s="68" t="s">
        <v>255</v>
      </c>
      <c r="C2523" s="69"/>
    </row>
    <row r="2524" spans="1:3" x14ac:dyDescent="0.15">
      <c r="A2524" s="56">
        <v>41744</v>
      </c>
      <c r="B2524" s="68" t="s">
        <v>256</v>
      </c>
      <c r="C2524" s="69"/>
    </row>
    <row r="2525" spans="1:3" x14ac:dyDescent="0.15">
      <c r="A2525" s="56">
        <v>41744</v>
      </c>
      <c r="B2525" s="68" t="s">
        <v>257</v>
      </c>
      <c r="C2525" s="69"/>
    </row>
    <row r="2526" spans="1:3" x14ac:dyDescent="0.15">
      <c r="A2526" s="56">
        <v>41745</v>
      </c>
      <c r="B2526" s="68" t="s">
        <v>234</v>
      </c>
      <c r="C2526" s="69"/>
    </row>
    <row r="2527" spans="1:3" x14ac:dyDescent="0.15">
      <c r="A2527" s="56">
        <v>41745</v>
      </c>
      <c r="B2527" s="68" t="s">
        <v>235</v>
      </c>
      <c r="C2527" s="69"/>
    </row>
    <row r="2528" spans="1:3" x14ac:dyDescent="0.15">
      <c r="A2528" s="56">
        <v>41745</v>
      </c>
      <c r="B2528" s="68" t="s">
        <v>236</v>
      </c>
      <c r="C2528" s="69"/>
    </row>
    <row r="2529" spans="1:3" x14ac:dyDescent="0.15">
      <c r="A2529" s="56">
        <v>41745</v>
      </c>
      <c r="B2529" s="68" t="s">
        <v>237</v>
      </c>
      <c r="C2529" s="69"/>
    </row>
    <row r="2530" spans="1:3" x14ac:dyDescent="0.15">
      <c r="A2530" s="56">
        <v>41745</v>
      </c>
      <c r="B2530" s="68" t="s">
        <v>238</v>
      </c>
      <c r="C2530" s="69"/>
    </row>
    <row r="2531" spans="1:3" x14ac:dyDescent="0.15">
      <c r="A2531" s="56">
        <v>41745</v>
      </c>
      <c r="B2531" s="68" t="s">
        <v>239</v>
      </c>
      <c r="C2531" s="69"/>
    </row>
    <row r="2532" spans="1:3" x14ac:dyDescent="0.15">
      <c r="A2532" s="56">
        <v>41745</v>
      </c>
      <c r="B2532" s="68" t="s">
        <v>240</v>
      </c>
      <c r="C2532" s="69"/>
    </row>
    <row r="2533" spans="1:3" x14ac:dyDescent="0.15">
      <c r="A2533" s="56">
        <v>41745</v>
      </c>
      <c r="B2533" s="68" t="s">
        <v>241</v>
      </c>
      <c r="C2533" s="69"/>
    </row>
    <row r="2534" spans="1:3" x14ac:dyDescent="0.15">
      <c r="A2534" s="56">
        <v>41745</v>
      </c>
      <c r="B2534" s="68" t="s">
        <v>242</v>
      </c>
      <c r="C2534" s="69"/>
    </row>
    <row r="2535" spans="1:3" x14ac:dyDescent="0.15">
      <c r="A2535" s="56">
        <v>41745</v>
      </c>
      <c r="B2535" s="68" t="s">
        <v>243</v>
      </c>
      <c r="C2535" s="69"/>
    </row>
    <row r="2536" spans="1:3" x14ac:dyDescent="0.15">
      <c r="A2536" s="56">
        <v>41745</v>
      </c>
      <c r="B2536" s="68" t="s">
        <v>244</v>
      </c>
      <c r="C2536" s="69"/>
    </row>
    <row r="2537" spans="1:3" x14ac:dyDescent="0.15">
      <c r="A2537" s="56">
        <v>41745</v>
      </c>
      <c r="B2537" s="68" t="s">
        <v>245</v>
      </c>
      <c r="C2537" s="69"/>
    </row>
    <row r="2538" spans="1:3" x14ac:dyDescent="0.15">
      <c r="A2538" s="56">
        <v>41745</v>
      </c>
      <c r="B2538" s="68" t="s">
        <v>246</v>
      </c>
      <c r="C2538" s="69"/>
    </row>
    <row r="2539" spans="1:3" x14ac:dyDescent="0.15">
      <c r="A2539" s="56">
        <v>41745</v>
      </c>
      <c r="B2539" s="68" t="s">
        <v>247</v>
      </c>
      <c r="C2539" s="69"/>
    </row>
    <row r="2540" spans="1:3" x14ac:dyDescent="0.15">
      <c r="A2540" s="56">
        <v>41745</v>
      </c>
      <c r="B2540" s="68" t="s">
        <v>248</v>
      </c>
      <c r="C2540" s="69"/>
    </row>
    <row r="2541" spans="1:3" x14ac:dyDescent="0.15">
      <c r="A2541" s="56">
        <v>41745</v>
      </c>
      <c r="B2541" s="68" t="s">
        <v>249</v>
      </c>
      <c r="C2541" s="69"/>
    </row>
    <row r="2542" spans="1:3" x14ac:dyDescent="0.15">
      <c r="A2542" s="56">
        <v>41745</v>
      </c>
      <c r="B2542" s="68" t="s">
        <v>250</v>
      </c>
      <c r="C2542" s="69"/>
    </row>
    <row r="2543" spans="1:3" x14ac:dyDescent="0.15">
      <c r="A2543" s="56">
        <v>41745</v>
      </c>
      <c r="B2543" s="68" t="s">
        <v>251</v>
      </c>
      <c r="C2543" s="69"/>
    </row>
    <row r="2544" spans="1:3" x14ac:dyDescent="0.15">
      <c r="A2544" s="56">
        <v>41745</v>
      </c>
      <c r="B2544" s="68" t="s">
        <v>252</v>
      </c>
      <c r="C2544" s="69"/>
    </row>
    <row r="2545" spans="1:3" x14ac:dyDescent="0.15">
      <c r="A2545" s="56">
        <v>41745</v>
      </c>
      <c r="B2545" s="68" t="s">
        <v>253</v>
      </c>
      <c r="C2545" s="69"/>
    </row>
    <row r="2546" spans="1:3" x14ac:dyDescent="0.15">
      <c r="A2546" s="56">
        <v>41745</v>
      </c>
      <c r="B2546" s="68" t="s">
        <v>254</v>
      </c>
      <c r="C2546" s="69"/>
    </row>
    <row r="2547" spans="1:3" x14ac:dyDescent="0.15">
      <c r="A2547" s="56">
        <v>41745</v>
      </c>
      <c r="B2547" s="68" t="s">
        <v>255</v>
      </c>
      <c r="C2547" s="69"/>
    </row>
    <row r="2548" spans="1:3" x14ac:dyDescent="0.15">
      <c r="A2548" s="56">
        <v>41745</v>
      </c>
      <c r="B2548" s="68" t="s">
        <v>256</v>
      </c>
      <c r="C2548" s="69"/>
    </row>
    <row r="2549" spans="1:3" x14ac:dyDescent="0.15">
      <c r="A2549" s="56">
        <v>41745</v>
      </c>
      <c r="B2549" s="68" t="s">
        <v>257</v>
      </c>
      <c r="C2549" s="69"/>
    </row>
    <row r="2550" spans="1:3" x14ac:dyDescent="0.15">
      <c r="A2550" s="56">
        <v>41746</v>
      </c>
      <c r="B2550" s="68" t="s">
        <v>234</v>
      </c>
      <c r="C2550" s="69"/>
    </row>
    <row r="2551" spans="1:3" x14ac:dyDescent="0.15">
      <c r="A2551" s="56">
        <v>41746</v>
      </c>
      <c r="B2551" s="68" t="s">
        <v>235</v>
      </c>
      <c r="C2551" s="69"/>
    </row>
    <row r="2552" spans="1:3" x14ac:dyDescent="0.15">
      <c r="A2552" s="56">
        <v>41746</v>
      </c>
      <c r="B2552" s="68" t="s">
        <v>236</v>
      </c>
      <c r="C2552" s="69"/>
    </row>
    <row r="2553" spans="1:3" x14ac:dyDescent="0.15">
      <c r="A2553" s="56">
        <v>41746</v>
      </c>
      <c r="B2553" s="68" t="s">
        <v>237</v>
      </c>
      <c r="C2553" s="69"/>
    </row>
    <row r="2554" spans="1:3" x14ac:dyDescent="0.15">
      <c r="A2554" s="56">
        <v>41746</v>
      </c>
      <c r="B2554" s="68" t="s">
        <v>238</v>
      </c>
      <c r="C2554" s="69"/>
    </row>
    <row r="2555" spans="1:3" x14ac:dyDescent="0.15">
      <c r="A2555" s="56">
        <v>41746</v>
      </c>
      <c r="B2555" s="68" t="s">
        <v>239</v>
      </c>
      <c r="C2555" s="69"/>
    </row>
    <row r="2556" spans="1:3" x14ac:dyDescent="0.15">
      <c r="A2556" s="56">
        <v>41746</v>
      </c>
      <c r="B2556" s="68" t="s">
        <v>240</v>
      </c>
      <c r="C2556" s="69"/>
    </row>
    <row r="2557" spans="1:3" x14ac:dyDescent="0.15">
      <c r="A2557" s="56">
        <v>41746</v>
      </c>
      <c r="B2557" s="68" t="s">
        <v>241</v>
      </c>
      <c r="C2557" s="69"/>
    </row>
    <row r="2558" spans="1:3" x14ac:dyDescent="0.15">
      <c r="A2558" s="56">
        <v>41746</v>
      </c>
      <c r="B2558" s="68" t="s">
        <v>242</v>
      </c>
      <c r="C2558" s="69"/>
    </row>
    <row r="2559" spans="1:3" x14ac:dyDescent="0.15">
      <c r="A2559" s="56">
        <v>41746</v>
      </c>
      <c r="B2559" s="68" t="s">
        <v>243</v>
      </c>
      <c r="C2559" s="69"/>
    </row>
    <row r="2560" spans="1:3" x14ac:dyDescent="0.15">
      <c r="A2560" s="56">
        <v>41746</v>
      </c>
      <c r="B2560" s="68" t="s">
        <v>244</v>
      </c>
      <c r="C2560" s="69"/>
    </row>
    <row r="2561" spans="1:3" x14ac:dyDescent="0.15">
      <c r="A2561" s="56">
        <v>41746</v>
      </c>
      <c r="B2561" s="68" t="s">
        <v>245</v>
      </c>
      <c r="C2561" s="69"/>
    </row>
    <row r="2562" spans="1:3" x14ac:dyDescent="0.15">
      <c r="A2562" s="56">
        <v>41746</v>
      </c>
      <c r="B2562" s="68" t="s">
        <v>246</v>
      </c>
      <c r="C2562" s="69"/>
    </row>
    <row r="2563" spans="1:3" x14ac:dyDescent="0.15">
      <c r="A2563" s="56">
        <v>41746</v>
      </c>
      <c r="B2563" s="68" t="s">
        <v>247</v>
      </c>
      <c r="C2563" s="69"/>
    </row>
    <row r="2564" spans="1:3" x14ac:dyDescent="0.15">
      <c r="A2564" s="56">
        <v>41746</v>
      </c>
      <c r="B2564" s="68" t="s">
        <v>248</v>
      </c>
      <c r="C2564" s="69"/>
    </row>
    <row r="2565" spans="1:3" x14ac:dyDescent="0.15">
      <c r="A2565" s="56">
        <v>41746</v>
      </c>
      <c r="B2565" s="68" t="s">
        <v>249</v>
      </c>
      <c r="C2565" s="69"/>
    </row>
    <row r="2566" spans="1:3" x14ac:dyDescent="0.15">
      <c r="A2566" s="56">
        <v>41746</v>
      </c>
      <c r="B2566" s="68" t="s">
        <v>250</v>
      </c>
      <c r="C2566" s="69"/>
    </row>
    <row r="2567" spans="1:3" x14ac:dyDescent="0.15">
      <c r="A2567" s="56">
        <v>41746</v>
      </c>
      <c r="B2567" s="68" t="s">
        <v>251</v>
      </c>
      <c r="C2567" s="69"/>
    </row>
    <row r="2568" spans="1:3" x14ac:dyDescent="0.15">
      <c r="A2568" s="56">
        <v>41746</v>
      </c>
      <c r="B2568" s="68" t="s">
        <v>252</v>
      </c>
      <c r="C2568" s="69"/>
    </row>
    <row r="2569" spans="1:3" x14ac:dyDescent="0.15">
      <c r="A2569" s="56">
        <v>41746</v>
      </c>
      <c r="B2569" s="68" t="s">
        <v>253</v>
      </c>
      <c r="C2569" s="69"/>
    </row>
    <row r="2570" spans="1:3" x14ac:dyDescent="0.15">
      <c r="A2570" s="56">
        <v>41746</v>
      </c>
      <c r="B2570" s="68" t="s">
        <v>254</v>
      </c>
      <c r="C2570" s="69"/>
    </row>
    <row r="2571" spans="1:3" x14ac:dyDescent="0.15">
      <c r="A2571" s="56">
        <v>41746</v>
      </c>
      <c r="B2571" s="68" t="s">
        <v>255</v>
      </c>
      <c r="C2571" s="69"/>
    </row>
    <row r="2572" spans="1:3" x14ac:dyDescent="0.15">
      <c r="A2572" s="56">
        <v>41746</v>
      </c>
      <c r="B2572" s="68" t="s">
        <v>256</v>
      </c>
      <c r="C2572" s="69"/>
    </row>
    <row r="2573" spans="1:3" x14ac:dyDescent="0.15">
      <c r="A2573" s="56">
        <v>41746</v>
      </c>
      <c r="B2573" s="68" t="s">
        <v>257</v>
      </c>
      <c r="C2573" s="69"/>
    </row>
    <row r="2574" spans="1:3" x14ac:dyDescent="0.15">
      <c r="A2574" s="56">
        <v>41747</v>
      </c>
      <c r="B2574" s="68" t="s">
        <v>234</v>
      </c>
      <c r="C2574" s="69"/>
    </row>
    <row r="2575" spans="1:3" x14ac:dyDescent="0.15">
      <c r="A2575" s="56">
        <v>41747</v>
      </c>
      <c r="B2575" s="68" t="s">
        <v>235</v>
      </c>
      <c r="C2575" s="69"/>
    </row>
    <row r="2576" spans="1:3" x14ac:dyDescent="0.15">
      <c r="A2576" s="56">
        <v>41747</v>
      </c>
      <c r="B2576" s="68" t="s">
        <v>236</v>
      </c>
      <c r="C2576" s="69"/>
    </row>
    <row r="2577" spans="1:3" x14ac:dyDescent="0.15">
      <c r="A2577" s="56">
        <v>41747</v>
      </c>
      <c r="B2577" s="68" t="s">
        <v>237</v>
      </c>
      <c r="C2577" s="69"/>
    </row>
    <row r="2578" spans="1:3" x14ac:dyDescent="0.15">
      <c r="A2578" s="56">
        <v>41747</v>
      </c>
      <c r="B2578" s="68" t="s">
        <v>238</v>
      </c>
      <c r="C2578" s="69"/>
    </row>
    <row r="2579" spans="1:3" x14ac:dyDescent="0.15">
      <c r="A2579" s="56">
        <v>41747</v>
      </c>
      <c r="B2579" s="68" t="s">
        <v>239</v>
      </c>
      <c r="C2579" s="69"/>
    </row>
    <row r="2580" spans="1:3" x14ac:dyDescent="0.15">
      <c r="A2580" s="56">
        <v>41747</v>
      </c>
      <c r="B2580" s="68" t="s">
        <v>240</v>
      </c>
      <c r="C2580" s="69"/>
    </row>
    <row r="2581" spans="1:3" x14ac:dyDescent="0.15">
      <c r="A2581" s="56">
        <v>41747</v>
      </c>
      <c r="B2581" s="68" t="s">
        <v>241</v>
      </c>
      <c r="C2581" s="69"/>
    </row>
    <row r="2582" spans="1:3" x14ac:dyDescent="0.15">
      <c r="A2582" s="56">
        <v>41747</v>
      </c>
      <c r="B2582" s="68" t="s">
        <v>242</v>
      </c>
      <c r="C2582" s="69"/>
    </row>
    <row r="2583" spans="1:3" x14ac:dyDescent="0.15">
      <c r="A2583" s="56">
        <v>41747</v>
      </c>
      <c r="B2583" s="68" t="s">
        <v>243</v>
      </c>
      <c r="C2583" s="69"/>
    </row>
    <row r="2584" spans="1:3" x14ac:dyDescent="0.15">
      <c r="A2584" s="56">
        <v>41747</v>
      </c>
      <c r="B2584" s="68" t="s">
        <v>244</v>
      </c>
      <c r="C2584" s="69"/>
    </row>
    <row r="2585" spans="1:3" x14ac:dyDescent="0.15">
      <c r="A2585" s="56">
        <v>41747</v>
      </c>
      <c r="B2585" s="68" t="s">
        <v>245</v>
      </c>
      <c r="C2585" s="69"/>
    </row>
    <row r="2586" spans="1:3" x14ac:dyDescent="0.15">
      <c r="A2586" s="56">
        <v>41747</v>
      </c>
      <c r="B2586" s="68" t="s">
        <v>246</v>
      </c>
      <c r="C2586" s="69"/>
    </row>
    <row r="2587" spans="1:3" x14ac:dyDescent="0.15">
      <c r="A2587" s="56">
        <v>41747</v>
      </c>
      <c r="B2587" s="68" t="s">
        <v>247</v>
      </c>
      <c r="C2587" s="69"/>
    </row>
    <row r="2588" spans="1:3" x14ac:dyDescent="0.15">
      <c r="A2588" s="56">
        <v>41747</v>
      </c>
      <c r="B2588" s="68" t="s">
        <v>248</v>
      </c>
      <c r="C2588" s="69"/>
    </row>
    <row r="2589" spans="1:3" x14ac:dyDescent="0.15">
      <c r="A2589" s="56">
        <v>41747</v>
      </c>
      <c r="B2589" s="68" t="s">
        <v>249</v>
      </c>
      <c r="C2589" s="69"/>
    </row>
    <row r="2590" spans="1:3" x14ac:dyDescent="0.15">
      <c r="A2590" s="56">
        <v>41747</v>
      </c>
      <c r="B2590" s="68" t="s">
        <v>250</v>
      </c>
      <c r="C2590" s="69"/>
    </row>
    <row r="2591" spans="1:3" x14ac:dyDescent="0.15">
      <c r="A2591" s="56">
        <v>41747</v>
      </c>
      <c r="B2591" s="68" t="s">
        <v>251</v>
      </c>
      <c r="C2591" s="69"/>
    </row>
    <row r="2592" spans="1:3" x14ac:dyDescent="0.15">
      <c r="A2592" s="56">
        <v>41747</v>
      </c>
      <c r="B2592" s="68" t="s">
        <v>252</v>
      </c>
      <c r="C2592" s="69"/>
    </row>
    <row r="2593" spans="1:3" x14ac:dyDescent="0.15">
      <c r="A2593" s="56">
        <v>41747</v>
      </c>
      <c r="B2593" s="68" t="s">
        <v>253</v>
      </c>
      <c r="C2593" s="69"/>
    </row>
    <row r="2594" spans="1:3" x14ac:dyDescent="0.15">
      <c r="A2594" s="56">
        <v>41747</v>
      </c>
      <c r="B2594" s="68" t="s">
        <v>254</v>
      </c>
      <c r="C2594" s="69"/>
    </row>
    <row r="2595" spans="1:3" x14ac:dyDescent="0.15">
      <c r="A2595" s="56">
        <v>41747</v>
      </c>
      <c r="B2595" s="68" t="s">
        <v>255</v>
      </c>
      <c r="C2595" s="69"/>
    </row>
    <row r="2596" spans="1:3" x14ac:dyDescent="0.15">
      <c r="A2596" s="56">
        <v>41747</v>
      </c>
      <c r="B2596" s="68" t="s">
        <v>256</v>
      </c>
      <c r="C2596" s="69"/>
    </row>
    <row r="2597" spans="1:3" x14ac:dyDescent="0.15">
      <c r="A2597" s="56">
        <v>41747</v>
      </c>
      <c r="B2597" s="68" t="s">
        <v>257</v>
      </c>
      <c r="C2597" s="69"/>
    </row>
    <row r="2598" spans="1:3" x14ac:dyDescent="0.15">
      <c r="A2598" s="56">
        <v>41748</v>
      </c>
      <c r="B2598" s="68" t="s">
        <v>234</v>
      </c>
      <c r="C2598" s="69"/>
    </row>
    <row r="2599" spans="1:3" x14ac:dyDescent="0.15">
      <c r="A2599" s="56">
        <v>41748</v>
      </c>
      <c r="B2599" s="68" t="s">
        <v>235</v>
      </c>
      <c r="C2599" s="69"/>
    </row>
    <row r="2600" spans="1:3" x14ac:dyDescent="0.15">
      <c r="A2600" s="56">
        <v>41748</v>
      </c>
      <c r="B2600" s="68" t="s">
        <v>236</v>
      </c>
      <c r="C2600" s="69"/>
    </row>
    <row r="2601" spans="1:3" x14ac:dyDescent="0.15">
      <c r="A2601" s="56">
        <v>41748</v>
      </c>
      <c r="B2601" s="68" t="s">
        <v>237</v>
      </c>
      <c r="C2601" s="69"/>
    </row>
    <row r="2602" spans="1:3" x14ac:dyDescent="0.15">
      <c r="A2602" s="56">
        <v>41748</v>
      </c>
      <c r="B2602" s="68" t="s">
        <v>238</v>
      </c>
      <c r="C2602" s="69"/>
    </row>
    <row r="2603" spans="1:3" x14ac:dyDescent="0.15">
      <c r="A2603" s="56">
        <v>41748</v>
      </c>
      <c r="B2603" s="68" t="s">
        <v>239</v>
      </c>
      <c r="C2603" s="69"/>
    </row>
    <row r="2604" spans="1:3" x14ac:dyDescent="0.15">
      <c r="A2604" s="56">
        <v>41748</v>
      </c>
      <c r="B2604" s="68" t="s">
        <v>240</v>
      </c>
      <c r="C2604" s="69"/>
    </row>
    <row r="2605" spans="1:3" x14ac:dyDescent="0.15">
      <c r="A2605" s="56">
        <v>41748</v>
      </c>
      <c r="B2605" s="68" t="s">
        <v>241</v>
      </c>
      <c r="C2605" s="69"/>
    </row>
    <row r="2606" spans="1:3" x14ac:dyDescent="0.15">
      <c r="A2606" s="56">
        <v>41748</v>
      </c>
      <c r="B2606" s="68" t="s">
        <v>242</v>
      </c>
      <c r="C2606" s="69"/>
    </row>
    <row r="2607" spans="1:3" x14ac:dyDescent="0.15">
      <c r="A2607" s="56">
        <v>41748</v>
      </c>
      <c r="B2607" s="68" t="s">
        <v>243</v>
      </c>
      <c r="C2607" s="69"/>
    </row>
    <row r="2608" spans="1:3" x14ac:dyDescent="0.15">
      <c r="A2608" s="56">
        <v>41748</v>
      </c>
      <c r="B2608" s="68" t="s">
        <v>244</v>
      </c>
      <c r="C2608" s="69"/>
    </row>
    <row r="2609" spans="1:3" x14ac:dyDescent="0.15">
      <c r="A2609" s="56">
        <v>41748</v>
      </c>
      <c r="B2609" s="68" t="s">
        <v>245</v>
      </c>
      <c r="C2609" s="69"/>
    </row>
    <row r="2610" spans="1:3" x14ac:dyDescent="0.15">
      <c r="A2610" s="56">
        <v>41748</v>
      </c>
      <c r="B2610" s="68" t="s">
        <v>246</v>
      </c>
      <c r="C2610" s="69"/>
    </row>
    <row r="2611" spans="1:3" x14ac:dyDescent="0.15">
      <c r="A2611" s="56">
        <v>41748</v>
      </c>
      <c r="B2611" s="68" t="s">
        <v>247</v>
      </c>
      <c r="C2611" s="69"/>
    </row>
    <row r="2612" spans="1:3" x14ac:dyDescent="0.15">
      <c r="A2612" s="56">
        <v>41748</v>
      </c>
      <c r="B2612" s="68" t="s">
        <v>248</v>
      </c>
      <c r="C2612" s="69"/>
    </row>
    <row r="2613" spans="1:3" x14ac:dyDescent="0.15">
      <c r="A2613" s="56">
        <v>41748</v>
      </c>
      <c r="B2613" s="68" t="s">
        <v>249</v>
      </c>
      <c r="C2613" s="69"/>
    </row>
    <row r="2614" spans="1:3" x14ac:dyDescent="0.15">
      <c r="A2614" s="56">
        <v>41748</v>
      </c>
      <c r="B2614" s="68" t="s">
        <v>250</v>
      </c>
      <c r="C2614" s="69"/>
    </row>
    <row r="2615" spans="1:3" x14ac:dyDescent="0.15">
      <c r="A2615" s="56">
        <v>41748</v>
      </c>
      <c r="B2615" s="68" t="s">
        <v>251</v>
      </c>
      <c r="C2615" s="69"/>
    </row>
    <row r="2616" spans="1:3" x14ac:dyDescent="0.15">
      <c r="A2616" s="56">
        <v>41748</v>
      </c>
      <c r="B2616" s="68" t="s">
        <v>252</v>
      </c>
      <c r="C2616" s="69"/>
    </row>
    <row r="2617" spans="1:3" x14ac:dyDescent="0.15">
      <c r="A2617" s="56">
        <v>41748</v>
      </c>
      <c r="B2617" s="68" t="s">
        <v>253</v>
      </c>
      <c r="C2617" s="69"/>
    </row>
    <row r="2618" spans="1:3" x14ac:dyDescent="0.15">
      <c r="A2618" s="56">
        <v>41748</v>
      </c>
      <c r="B2618" s="68" t="s">
        <v>254</v>
      </c>
      <c r="C2618" s="69"/>
    </row>
    <row r="2619" spans="1:3" x14ac:dyDescent="0.15">
      <c r="A2619" s="56">
        <v>41748</v>
      </c>
      <c r="B2619" s="68" t="s">
        <v>255</v>
      </c>
      <c r="C2619" s="69"/>
    </row>
    <row r="2620" spans="1:3" x14ac:dyDescent="0.15">
      <c r="A2620" s="56">
        <v>41748</v>
      </c>
      <c r="B2620" s="68" t="s">
        <v>256</v>
      </c>
      <c r="C2620" s="69"/>
    </row>
    <row r="2621" spans="1:3" x14ac:dyDescent="0.15">
      <c r="A2621" s="56">
        <v>41748</v>
      </c>
      <c r="B2621" s="68" t="s">
        <v>257</v>
      </c>
      <c r="C2621" s="69"/>
    </row>
    <row r="2622" spans="1:3" x14ac:dyDescent="0.15">
      <c r="A2622" s="56">
        <v>41749</v>
      </c>
      <c r="B2622" s="68" t="s">
        <v>234</v>
      </c>
      <c r="C2622" s="69"/>
    </row>
    <row r="2623" spans="1:3" x14ac:dyDescent="0.15">
      <c r="A2623" s="56">
        <v>41749</v>
      </c>
      <c r="B2623" s="68" t="s">
        <v>235</v>
      </c>
      <c r="C2623" s="69"/>
    </row>
    <row r="2624" spans="1:3" x14ac:dyDescent="0.15">
      <c r="A2624" s="56">
        <v>41749</v>
      </c>
      <c r="B2624" s="68" t="s">
        <v>236</v>
      </c>
      <c r="C2624" s="69"/>
    </row>
    <row r="2625" spans="1:3" x14ac:dyDescent="0.15">
      <c r="A2625" s="56">
        <v>41749</v>
      </c>
      <c r="B2625" s="68" t="s">
        <v>237</v>
      </c>
      <c r="C2625" s="69"/>
    </row>
    <row r="2626" spans="1:3" x14ac:dyDescent="0.15">
      <c r="A2626" s="56">
        <v>41749</v>
      </c>
      <c r="B2626" s="68" t="s">
        <v>238</v>
      </c>
      <c r="C2626" s="69"/>
    </row>
    <row r="2627" spans="1:3" x14ac:dyDescent="0.15">
      <c r="A2627" s="56">
        <v>41749</v>
      </c>
      <c r="B2627" s="68" t="s">
        <v>239</v>
      </c>
      <c r="C2627" s="69"/>
    </row>
    <row r="2628" spans="1:3" x14ac:dyDescent="0.15">
      <c r="A2628" s="56">
        <v>41749</v>
      </c>
      <c r="B2628" s="68" t="s">
        <v>240</v>
      </c>
      <c r="C2628" s="69"/>
    </row>
    <row r="2629" spans="1:3" x14ac:dyDescent="0.15">
      <c r="A2629" s="56">
        <v>41749</v>
      </c>
      <c r="B2629" s="68" t="s">
        <v>241</v>
      </c>
      <c r="C2629" s="69"/>
    </row>
    <row r="2630" spans="1:3" x14ac:dyDescent="0.15">
      <c r="A2630" s="56">
        <v>41749</v>
      </c>
      <c r="B2630" s="68" t="s">
        <v>242</v>
      </c>
      <c r="C2630" s="69"/>
    </row>
    <row r="2631" spans="1:3" x14ac:dyDescent="0.15">
      <c r="A2631" s="56">
        <v>41749</v>
      </c>
      <c r="B2631" s="68" t="s">
        <v>243</v>
      </c>
      <c r="C2631" s="69"/>
    </row>
    <row r="2632" spans="1:3" x14ac:dyDescent="0.15">
      <c r="A2632" s="56">
        <v>41749</v>
      </c>
      <c r="B2632" s="68" t="s">
        <v>244</v>
      </c>
      <c r="C2632" s="69"/>
    </row>
    <row r="2633" spans="1:3" x14ac:dyDescent="0.15">
      <c r="A2633" s="56">
        <v>41749</v>
      </c>
      <c r="B2633" s="68" t="s">
        <v>245</v>
      </c>
      <c r="C2633" s="69"/>
    </row>
    <row r="2634" spans="1:3" x14ac:dyDescent="0.15">
      <c r="A2634" s="56">
        <v>41749</v>
      </c>
      <c r="B2634" s="68" t="s">
        <v>246</v>
      </c>
      <c r="C2634" s="69"/>
    </row>
    <row r="2635" spans="1:3" x14ac:dyDescent="0.15">
      <c r="A2635" s="56">
        <v>41749</v>
      </c>
      <c r="B2635" s="68" t="s">
        <v>247</v>
      </c>
      <c r="C2635" s="69"/>
    </row>
    <row r="2636" spans="1:3" x14ac:dyDescent="0.15">
      <c r="A2636" s="56">
        <v>41749</v>
      </c>
      <c r="B2636" s="68" t="s">
        <v>248</v>
      </c>
      <c r="C2636" s="69"/>
    </row>
    <row r="2637" spans="1:3" x14ac:dyDescent="0.15">
      <c r="A2637" s="56">
        <v>41749</v>
      </c>
      <c r="B2637" s="68" t="s">
        <v>249</v>
      </c>
      <c r="C2637" s="69"/>
    </row>
    <row r="2638" spans="1:3" x14ac:dyDescent="0.15">
      <c r="A2638" s="56">
        <v>41749</v>
      </c>
      <c r="B2638" s="68" t="s">
        <v>250</v>
      </c>
      <c r="C2638" s="69"/>
    </row>
    <row r="2639" spans="1:3" x14ac:dyDescent="0.15">
      <c r="A2639" s="56">
        <v>41749</v>
      </c>
      <c r="B2639" s="68" t="s">
        <v>251</v>
      </c>
      <c r="C2639" s="69"/>
    </row>
    <row r="2640" spans="1:3" x14ac:dyDescent="0.15">
      <c r="A2640" s="56">
        <v>41749</v>
      </c>
      <c r="B2640" s="68" t="s">
        <v>252</v>
      </c>
      <c r="C2640" s="69"/>
    </row>
    <row r="2641" spans="1:3" x14ac:dyDescent="0.15">
      <c r="A2641" s="56">
        <v>41749</v>
      </c>
      <c r="B2641" s="68" t="s">
        <v>253</v>
      </c>
      <c r="C2641" s="69"/>
    </row>
    <row r="2642" spans="1:3" x14ac:dyDescent="0.15">
      <c r="A2642" s="56">
        <v>41749</v>
      </c>
      <c r="B2642" s="68" t="s">
        <v>254</v>
      </c>
      <c r="C2642" s="69"/>
    </row>
    <row r="2643" spans="1:3" x14ac:dyDescent="0.15">
      <c r="A2643" s="56">
        <v>41749</v>
      </c>
      <c r="B2643" s="68" t="s">
        <v>255</v>
      </c>
      <c r="C2643" s="69"/>
    </row>
    <row r="2644" spans="1:3" x14ac:dyDescent="0.15">
      <c r="A2644" s="56">
        <v>41749</v>
      </c>
      <c r="B2644" s="68" t="s">
        <v>256</v>
      </c>
      <c r="C2644" s="69"/>
    </row>
    <row r="2645" spans="1:3" x14ac:dyDescent="0.15">
      <c r="A2645" s="56">
        <v>41749</v>
      </c>
      <c r="B2645" s="68" t="s">
        <v>257</v>
      </c>
      <c r="C2645" s="69"/>
    </row>
    <row r="2646" spans="1:3" x14ac:dyDescent="0.15">
      <c r="A2646" s="56">
        <v>41750</v>
      </c>
      <c r="B2646" s="68" t="s">
        <v>234</v>
      </c>
      <c r="C2646" s="69"/>
    </row>
    <row r="2647" spans="1:3" x14ac:dyDescent="0.15">
      <c r="A2647" s="56">
        <v>41750</v>
      </c>
      <c r="B2647" s="68" t="s">
        <v>235</v>
      </c>
      <c r="C2647" s="69"/>
    </row>
    <row r="2648" spans="1:3" x14ac:dyDescent="0.15">
      <c r="A2648" s="56">
        <v>41750</v>
      </c>
      <c r="B2648" s="68" t="s">
        <v>236</v>
      </c>
      <c r="C2648" s="69"/>
    </row>
    <row r="2649" spans="1:3" x14ac:dyDescent="0.15">
      <c r="A2649" s="56">
        <v>41750</v>
      </c>
      <c r="B2649" s="68" t="s">
        <v>237</v>
      </c>
      <c r="C2649" s="69"/>
    </row>
    <row r="2650" spans="1:3" x14ac:dyDescent="0.15">
      <c r="A2650" s="56">
        <v>41750</v>
      </c>
      <c r="B2650" s="68" t="s">
        <v>238</v>
      </c>
      <c r="C2650" s="69"/>
    </row>
    <row r="2651" spans="1:3" x14ac:dyDescent="0.15">
      <c r="A2651" s="56">
        <v>41750</v>
      </c>
      <c r="B2651" s="68" t="s">
        <v>239</v>
      </c>
      <c r="C2651" s="69"/>
    </row>
    <row r="2652" spans="1:3" x14ac:dyDescent="0.15">
      <c r="A2652" s="56">
        <v>41750</v>
      </c>
      <c r="B2652" s="68" t="s">
        <v>240</v>
      </c>
      <c r="C2652" s="69"/>
    </row>
    <row r="2653" spans="1:3" x14ac:dyDescent="0.15">
      <c r="A2653" s="56">
        <v>41750</v>
      </c>
      <c r="B2653" s="68" t="s">
        <v>241</v>
      </c>
      <c r="C2653" s="69"/>
    </row>
    <row r="2654" spans="1:3" x14ac:dyDescent="0.15">
      <c r="A2654" s="56">
        <v>41750</v>
      </c>
      <c r="B2654" s="68" t="s">
        <v>242</v>
      </c>
      <c r="C2654" s="69"/>
    </row>
    <row r="2655" spans="1:3" x14ac:dyDescent="0.15">
      <c r="A2655" s="56">
        <v>41750</v>
      </c>
      <c r="B2655" s="68" t="s">
        <v>243</v>
      </c>
      <c r="C2655" s="69"/>
    </row>
    <row r="2656" spans="1:3" x14ac:dyDescent="0.15">
      <c r="A2656" s="56">
        <v>41750</v>
      </c>
      <c r="B2656" s="68" t="s">
        <v>244</v>
      </c>
      <c r="C2656" s="69"/>
    </row>
    <row r="2657" spans="1:3" x14ac:dyDescent="0.15">
      <c r="A2657" s="56">
        <v>41750</v>
      </c>
      <c r="B2657" s="68" t="s">
        <v>245</v>
      </c>
      <c r="C2657" s="69"/>
    </row>
    <row r="2658" spans="1:3" x14ac:dyDescent="0.15">
      <c r="A2658" s="56">
        <v>41750</v>
      </c>
      <c r="B2658" s="68" t="s">
        <v>246</v>
      </c>
      <c r="C2658" s="69"/>
    </row>
    <row r="2659" spans="1:3" x14ac:dyDescent="0.15">
      <c r="A2659" s="56">
        <v>41750</v>
      </c>
      <c r="B2659" s="68" t="s">
        <v>247</v>
      </c>
      <c r="C2659" s="69"/>
    </row>
    <row r="2660" spans="1:3" x14ac:dyDescent="0.15">
      <c r="A2660" s="56">
        <v>41750</v>
      </c>
      <c r="B2660" s="68" t="s">
        <v>248</v>
      </c>
      <c r="C2660" s="69"/>
    </row>
    <row r="2661" spans="1:3" x14ac:dyDescent="0.15">
      <c r="A2661" s="56">
        <v>41750</v>
      </c>
      <c r="B2661" s="68" t="s">
        <v>249</v>
      </c>
      <c r="C2661" s="69"/>
    </row>
    <row r="2662" spans="1:3" x14ac:dyDescent="0.15">
      <c r="A2662" s="56">
        <v>41750</v>
      </c>
      <c r="B2662" s="68" t="s">
        <v>250</v>
      </c>
      <c r="C2662" s="69"/>
    </row>
    <row r="2663" spans="1:3" x14ac:dyDescent="0.15">
      <c r="A2663" s="56">
        <v>41750</v>
      </c>
      <c r="B2663" s="68" t="s">
        <v>251</v>
      </c>
      <c r="C2663" s="69"/>
    </row>
    <row r="2664" spans="1:3" x14ac:dyDescent="0.15">
      <c r="A2664" s="56">
        <v>41750</v>
      </c>
      <c r="B2664" s="68" t="s">
        <v>252</v>
      </c>
      <c r="C2664" s="69"/>
    </row>
    <row r="2665" spans="1:3" x14ac:dyDescent="0.15">
      <c r="A2665" s="56">
        <v>41750</v>
      </c>
      <c r="B2665" s="68" t="s">
        <v>253</v>
      </c>
      <c r="C2665" s="69"/>
    </row>
    <row r="2666" spans="1:3" x14ac:dyDescent="0.15">
      <c r="A2666" s="56">
        <v>41750</v>
      </c>
      <c r="B2666" s="68" t="s">
        <v>254</v>
      </c>
      <c r="C2666" s="69"/>
    </row>
    <row r="2667" spans="1:3" x14ac:dyDescent="0.15">
      <c r="A2667" s="56">
        <v>41750</v>
      </c>
      <c r="B2667" s="68" t="s">
        <v>255</v>
      </c>
      <c r="C2667" s="69"/>
    </row>
    <row r="2668" spans="1:3" x14ac:dyDescent="0.15">
      <c r="A2668" s="56">
        <v>41750</v>
      </c>
      <c r="B2668" s="68" t="s">
        <v>256</v>
      </c>
      <c r="C2668" s="69"/>
    </row>
    <row r="2669" spans="1:3" x14ac:dyDescent="0.15">
      <c r="A2669" s="56">
        <v>41750</v>
      </c>
      <c r="B2669" s="68" t="s">
        <v>257</v>
      </c>
      <c r="C2669" s="69"/>
    </row>
    <row r="2670" spans="1:3" x14ac:dyDescent="0.15">
      <c r="A2670" s="56">
        <v>41751</v>
      </c>
      <c r="B2670" s="68" t="s">
        <v>234</v>
      </c>
      <c r="C2670" s="69"/>
    </row>
    <row r="2671" spans="1:3" x14ac:dyDescent="0.15">
      <c r="A2671" s="56">
        <v>41751</v>
      </c>
      <c r="B2671" s="68" t="s">
        <v>235</v>
      </c>
      <c r="C2671" s="69"/>
    </row>
    <row r="2672" spans="1:3" x14ac:dyDescent="0.15">
      <c r="A2672" s="56">
        <v>41751</v>
      </c>
      <c r="B2672" s="68" t="s">
        <v>236</v>
      </c>
      <c r="C2672" s="69"/>
    </row>
    <row r="2673" spans="1:3" x14ac:dyDescent="0.15">
      <c r="A2673" s="56">
        <v>41751</v>
      </c>
      <c r="B2673" s="68" t="s">
        <v>237</v>
      </c>
      <c r="C2673" s="69"/>
    </row>
    <row r="2674" spans="1:3" x14ac:dyDescent="0.15">
      <c r="A2674" s="56">
        <v>41751</v>
      </c>
      <c r="B2674" s="68" t="s">
        <v>238</v>
      </c>
      <c r="C2674" s="69"/>
    </row>
    <row r="2675" spans="1:3" x14ac:dyDescent="0.15">
      <c r="A2675" s="56">
        <v>41751</v>
      </c>
      <c r="B2675" s="68" t="s">
        <v>239</v>
      </c>
      <c r="C2675" s="69"/>
    </row>
    <row r="2676" spans="1:3" x14ac:dyDescent="0.15">
      <c r="A2676" s="56">
        <v>41751</v>
      </c>
      <c r="B2676" s="68" t="s">
        <v>240</v>
      </c>
      <c r="C2676" s="69"/>
    </row>
    <row r="2677" spans="1:3" x14ac:dyDescent="0.15">
      <c r="A2677" s="56">
        <v>41751</v>
      </c>
      <c r="B2677" s="68" t="s">
        <v>241</v>
      </c>
      <c r="C2677" s="69"/>
    </row>
    <row r="2678" spans="1:3" x14ac:dyDescent="0.15">
      <c r="A2678" s="56">
        <v>41751</v>
      </c>
      <c r="B2678" s="68" t="s">
        <v>242</v>
      </c>
      <c r="C2678" s="69"/>
    </row>
    <row r="2679" spans="1:3" x14ac:dyDescent="0.15">
      <c r="A2679" s="56">
        <v>41751</v>
      </c>
      <c r="B2679" s="68" t="s">
        <v>243</v>
      </c>
      <c r="C2679" s="69"/>
    </row>
    <row r="2680" spans="1:3" x14ac:dyDescent="0.15">
      <c r="A2680" s="56">
        <v>41751</v>
      </c>
      <c r="B2680" s="68" t="s">
        <v>244</v>
      </c>
      <c r="C2680" s="69"/>
    </row>
    <row r="2681" spans="1:3" x14ac:dyDescent="0.15">
      <c r="A2681" s="56">
        <v>41751</v>
      </c>
      <c r="B2681" s="68" t="s">
        <v>245</v>
      </c>
      <c r="C2681" s="69"/>
    </row>
    <row r="2682" spans="1:3" x14ac:dyDescent="0.15">
      <c r="A2682" s="56">
        <v>41751</v>
      </c>
      <c r="B2682" s="68" t="s">
        <v>246</v>
      </c>
      <c r="C2682" s="69"/>
    </row>
    <row r="2683" spans="1:3" x14ac:dyDescent="0.15">
      <c r="A2683" s="56">
        <v>41751</v>
      </c>
      <c r="B2683" s="68" t="s">
        <v>247</v>
      </c>
      <c r="C2683" s="69"/>
    </row>
    <row r="2684" spans="1:3" x14ac:dyDescent="0.15">
      <c r="A2684" s="56">
        <v>41751</v>
      </c>
      <c r="B2684" s="68" t="s">
        <v>248</v>
      </c>
      <c r="C2684" s="69"/>
    </row>
    <row r="2685" spans="1:3" x14ac:dyDescent="0.15">
      <c r="A2685" s="56">
        <v>41751</v>
      </c>
      <c r="B2685" s="68" t="s">
        <v>249</v>
      </c>
      <c r="C2685" s="69"/>
    </row>
    <row r="2686" spans="1:3" x14ac:dyDescent="0.15">
      <c r="A2686" s="56">
        <v>41751</v>
      </c>
      <c r="B2686" s="68" t="s">
        <v>250</v>
      </c>
      <c r="C2686" s="69"/>
    </row>
    <row r="2687" spans="1:3" x14ac:dyDescent="0.15">
      <c r="A2687" s="56">
        <v>41751</v>
      </c>
      <c r="B2687" s="68" t="s">
        <v>251</v>
      </c>
      <c r="C2687" s="69"/>
    </row>
    <row r="2688" spans="1:3" x14ac:dyDescent="0.15">
      <c r="A2688" s="56">
        <v>41751</v>
      </c>
      <c r="B2688" s="68" t="s">
        <v>252</v>
      </c>
      <c r="C2688" s="69"/>
    </row>
    <row r="2689" spans="1:3" x14ac:dyDescent="0.15">
      <c r="A2689" s="56">
        <v>41751</v>
      </c>
      <c r="B2689" s="68" t="s">
        <v>253</v>
      </c>
      <c r="C2689" s="69"/>
    </row>
    <row r="2690" spans="1:3" x14ac:dyDescent="0.15">
      <c r="A2690" s="56">
        <v>41751</v>
      </c>
      <c r="B2690" s="68" t="s">
        <v>254</v>
      </c>
      <c r="C2690" s="69"/>
    </row>
    <row r="2691" spans="1:3" x14ac:dyDescent="0.15">
      <c r="A2691" s="56">
        <v>41751</v>
      </c>
      <c r="B2691" s="68" t="s">
        <v>255</v>
      </c>
      <c r="C2691" s="69"/>
    </row>
    <row r="2692" spans="1:3" x14ac:dyDescent="0.15">
      <c r="A2692" s="56">
        <v>41751</v>
      </c>
      <c r="B2692" s="68" t="s">
        <v>256</v>
      </c>
      <c r="C2692" s="69"/>
    </row>
    <row r="2693" spans="1:3" x14ac:dyDescent="0.15">
      <c r="A2693" s="56">
        <v>41751</v>
      </c>
      <c r="B2693" s="68" t="s">
        <v>257</v>
      </c>
      <c r="C2693" s="69"/>
    </row>
    <row r="2694" spans="1:3" x14ac:dyDescent="0.15">
      <c r="A2694" s="56">
        <v>41752</v>
      </c>
      <c r="B2694" s="68" t="s">
        <v>234</v>
      </c>
      <c r="C2694" s="69"/>
    </row>
    <row r="2695" spans="1:3" x14ac:dyDescent="0.15">
      <c r="A2695" s="56">
        <v>41752</v>
      </c>
      <c r="B2695" s="68" t="s">
        <v>235</v>
      </c>
      <c r="C2695" s="69"/>
    </row>
    <row r="2696" spans="1:3" x14ac:dyDescent="0.15">
      <c r="A2696" s="56">
        <v>41752</v>
      </c>
      <c r="B2696" s="68" t="s">
        <v>236</v>
      </c>
      <c r="C2696" s="69"/>
    </row>
    <row r="2697" spans="1:3" x14ac:dyDescent="0.15">
      <c r="A2697" s="56">
        <v>41752</v>
      </c>
      <c r="B2697" s="68" t="s">
        <v>237</v>
      </c>
      <c r="C2697" s="69"/>
    </row>
    <row r="2698" spans="1:3" x14ac:dyDescent="0.15">
      <c r="A2698" s="56">
        <v>41752</v>
      </c>
      <c r="B2698" s="68" t="s">
        <v>238</v>
      </c>
      <c r="C2698" s="69"/>
    </row>
    <row r="2699" spans="1:3" x14ac:dyDescent="0.15">
      <c r="A2699" s="56">
        <v>41752</v>
      </c>
      <c r="B2699" s="68" t="s">
        <v>239</v>
      </c>
      <c r="C2699" s="69"/>
    </row>
    <row r="2700" spans="1:3" x14ac:dyDescent="0.15">
      <c r="A2700" s="56">
        <v>41752</v>
      </c>
      <c r="B2700" s="68" t="s">
        <v>240</v>
      </c>
      <c r="C2700" s="69"/>
    </row>
    <row r="2701" spans="1:3" x14ac:dyDescent="0.15">
      <c r="A2701" s="56">
        <v>41752</v>
      </c>
      <c r="B2701" s="68" t="s">
        <v>241</v>
      </c>
      <c r="C2701" s="69"/>
    </row>
    <row r="2702" spans="1:3" x14ac:dyDescent="0.15">
      <c r="A2702" s="56">
        <v>41752</v>
      </c>
      <c r="B2702" s="68" t="s">
        <v>242</v>
      </c>
      <c r="C2702" s="69"/>
    </row>
    <row r="2703" spans="1:3" x14ac:dyDescent="0.15">
      <c r="A2703" s="56">
        <v>41752</v>
      </c>
      <c r="B2703" s="68" t="s">
        <v>243</v>
      </c>
      <c r="C2703" s="69"/>
    </row>
    <row r="2704" spans="1:3" x14ac:dyDescent="0.15">
      <c r="A2704" s="56">
        <v>41752</v>
      </c>
      <c r="B2704" s="68" t="s">
        <v>244</v>
      </c>
      <c r="C2704" s="69"/>
    </row>
    <row r="2705" spans="1:3" x14ac:dyDescent="0.15">
      <c r="A2705" s="56">
        <v>41752</v>
      </c>
      <c r="B2705" s="68" t="s">
        <v>245</v>
      </c>
      <c r="C2705" s="69"/>
    </row>
    <row r="2706" spans="1:3" x14ac:dyDescent="0.15">
      <c r="A2706" s="56">
        <v>41752</v>
      </c>
      <c r="B2706" s="68" t="s">
        <v>246</v>
      </c>
      <c r="C2706" s="69"/>
    </row>
    <row r="2707" spans="1:3" x14ac:dyDescent="0.15">
      <c r="A2707" s="56">
        <v>41752</v>
      </c>
      <c r="B2707" s="68" t="s">
        <v>247</v>
      </c>
      <c r="C2707" s="69"/>
    </row>
    <row r="2708" spans="1:3" x14ac:dyDescent="0.15">
      <c r="A2708" s="56">
        <v>41752</v>
      </c>
      <c r="B2708" s="68" t="s">
        <v>248</v>
      </c>
      <c r="C2708" s="69"/>
    </row>
    <row r="2709" spans="1:3" x14ac:dyDescent="0.15">
      <c r="A2709" s="56">
        <v>41752</v>
      </c>
      <c r="B2709" s="68" t="s">
        <v>249</v>
      </c>
      <c r="C2709" s="69"/>
    </row>
    <row r="2710" spans="1:3" x14ac:dyDescent="0.15">
      <c r="A2710" s="56">
        <v>41752</v>
      </c>
      <c r="B2710" s="68" t="s">
        <v>250</v>
      </c>
      <c r="C2710" s="69"/>
    </row>
    <row r="2711" spans="1:3" x14ac:dyDescent="0.15">
      <c r="A2711" s="56">
        <v>41752</v>
      </c>
      <c r="B2711" s="68" t="s">
        <v>251</v>
      </c>
      <c r="C2711" s="69"/>
    </row>
    <row r="2712" spans="1:3" x14ac:dyDescent="0.15">
      <c r="A2712" s="56">
        <v>41752</v>
      </c>
      <c r="B2712" s="68" t="s">
        <v>252</v>
      </c>
      <c r="C2712" s="69"/>
    </row>
    <row r="2713" spans="1:3" x14ac:dyDescent="0.15">
      <c r="A2713" s="56">
        <v>41752</v>
      </c>
      <c r="B2713" s="68" t="s">
        <v>253</v>
      </c>
      <c r="C2713" s="69"/>
    </row>
    <row r="2714" spans="1:3" x14ac:dyDescent="0.15">
      <c r="A2714" s="56">
        <v>41752</v>
      </c>
      <c r="B2714" s="68" t="s">
        <v>254</v>
      </c>
      <c r="C2714" s="69"/>
    </row>
    <row r="2715" spans="1:3" x14ac:dyDescent="0.15">
      <c r="A2715" s="56">
        <v>41752</v>
      </c>
      <c r="B2715" s="68" t="s">
        <v>255</v>
      </c>
      <c r="C2715" s="69"/>
    </row>
    <row r="2716" spans="1:3" x14ac:dyDescent="0.15">
      <c r="A2716" s="56">
        <v>41752</v>
      </c>
      <c r="B2716" s="68" t="s">
        <v>256</v>
      </c>
      <c r="C2716" s="69"/>
    </row>
    <row r="2717" spans="1:3" x14ac:dyDescent="0.15">
      <c r="A2717" s="56">
        <v>41752</v>
      </c>
      <c r="B2717" s="68" t="s">
        <v>257</v>
      </c>
      <c r="C2717" s="69"/>
    </row>
    <row r="2718" spans="1:3" x14ac:dyDescent="0.15">
      <c r="A2718" s="56">
        <v>41753</v>
      </c>
      <c r="B2718" s="68" t="s">
        <v>234</v>
      </c>
      <c r="C2718" s="69"/>
    </row>
    <row r="2719" spans="1:3" x14ac:dyDescent="0.15">
      <c r="A2719" s="56">
        <v>41753</v>
      </c>
      <c r="B2719" s="68" t="s">
        <v>235</v>
      </c>
      <c r="C2719" s="69"/>
    </row>
    <row r="2720" spans="1:3" x14ac:dyDescent="0.15">
      <c r="A2720" s="56">
        <v>41753</v>
      </c>
      <c r="B2720" s="68" t="s">
        <v>236</v>
      </c>
      <c r="C2720" s="69"/>
    </row>
    <row r="2721" spans="1:3" x14ac:dyDescent="0.15">
      <c r="A2721" s="56">
        <v>41753</v>
      </c>
      <c r="B2721" s="68" t="s">
        <v>237</v>
      </c>
      <c r="C2721" s="69"/>
    </row>
    <row r="2722" spans="1:3" x14ac:dyDescent="0.15">
      <c r="A2722" s="56">
        <v>41753</v>
      </c>
      <c r="B2722" s="68" t="s">
        <v>238</v>
      </c>
      <c r="C2722" s="69"/>
    </row>
    <row r="2723" spans="1:3" x14ac:dyDescent="0.15">
      <c r="A2723" s="56">
        <v>41753</v>
      </c>
      <c r="B2723" s="68" t="s">
        <v>239</v>
      </c>
      <c r="C2723" s="69"/>
    </row>
    <row r="2724" spans="1:3" x14ac:dyDescent="0.15">
      <c r="A2724" s="56">
        <v>41753</v>
      </c>
      <c r="B2724" s="68" t="s">
        <v>240</v>
      </c>
      <c r="C2724" s="69"/>
    </row>
    <row r="2725" spans="1:3" x14ac:dyDescent="0.15">
      <c r="A2725" s="56">
        <v>41753</v>
      </c>
      <c r="B2725" s="68" t="s">
        <v>241</v>
      </c>
      <c r="C2725" s="69"/>
    </row>
    <row r="2726" spans="1:3" x14ac:dyDescent="0.15">
      <c r="A2726" s="56">
        <v>41753</v>
      </c>
      <c r="B2726" s="68" t="s">
        <v>242</v>
      </c>
      <c r="C2726" s="69"/>
    </row>
    <row r="2727" spans="1:3" x14ac:dyDescent="0.15">
      <c r="A2727" s="56">
        <v>41753</v>
      </c>
      <c r="B2727" s="68" t="s">
        <v>243</v>
      </c>
      <c r="C2727" s="69"/>
    </row>
    <row r="2728" spans="1:3" x14ac:dyDescent="0.15">
      <c r="A2728" s="56">
        <v>41753</v>
      </c>
      <c r="B2728" s="68" t="s">
        <v>244</v>
      </c>
      <c r="C2728" s="69"/>
    </row>
    <row r="2729" spans="1:3" x14ac:dyDescent="0.15">
      <c r="A2729" s="56">
        <v>41753</v>
      </c>
      <c r="B2729" s="68" t="s">
        <v>245</v>
      </c>
      <c r="C2729" s="69"/>
    </row>
    <row r="2730" spans="1:3" x14ac:dyDescent="0.15">
      <c r="A2730" s="56">
        <v>41753</v>
      </c>
      <c r="B2730" s="68" t="s">
        <v>246</v>
      </c>
      <c r="C2730" s="69"/>
    </row>
    <row r="2731" spans="1:3" x14ac:dyDescent="0.15">
      <c r="A2731" s="56">
        <v>41753</v>
      </c>
      <c r="B2731" s="68" t="s">
        <v>247</v>
      </c>
      <c r="C2731" s="69"/>
    </row>
    <row r="2732" spans="1:3" x14ac:dyDescent="0.15">
      <c r="A2732" s="56">
        <v>41753</v>
      </c>
      <c r="B2732" s="68" t="s">
        <v>248</v>
      </c>
      <c r="C2732" s="69"/>
    </row>
    <row r="2733" spans="1:3" x14ac:dyDescent="0.15">
      <c r="A2733" s="56">
        <v>41753</v>
      </c>
      <c r="B2733" s="68" t="s">
        <v>249</v>
      </c>
      <c r="C2733" s="69"/>
    </row>
    <row r="2734" spans="1:3" x14ac:dyDescent="0.15">
      <c r="A2734" s="56">
        <v>41753</v>
      </c>
      <c r="B2734" s="68" t="s">
        <v>250</v>
      </c>
      <c r="C2734" s="69"/>
    </row>
    <row r="2735" spans="1:3" x14ac:dyDescent="0.15">
      <c r="A2735" s="56">
        <v>41753</v>
      </c>
      <c r="B2735" s="68" t="s">
        <v>251</v>
      </c>
      <c r="C2735" s="69"/>
    </row>
    <row r="2736" spans="1:3" x14ac:dyDescent="0.15">
      <c r="A2736" s="56">
        <v>41753</v>
      </c>
      <c r="B2736" s="68" t="s">
        <v>252</v>
      </c>
      <c r="C2736" s="69"/>
    </row>
    <row r="2737" spans="1:3" x14ac:dyDescent="0.15">
      <c r="A2737" s="56">
        <v>41753</v>
      </c>
      <c r="B2737" s="68" t="s">
        <v>253</v>
      </c>
      <c r="C2737" s="69"/>
    </row>
    <row r="2738" spans="1:3" x14ac:dyDescent="0.15">
      <c r="A2738" s="56">
        <v>41753</v>
      </c>
      <c r="B2738" s="68" t="s">
        <v>254</v>
      </c>
      <c r="C2738" s="69"/>
    </row>
    <row r="2739" spans="1:3" x14ac:dyDescent="0.15">
      <c r="A2739" s="56">
        <v>41753</v>
      </c>
      <c r="B2739" s="68" t="s">
        <v>255</v>
      </c>
      <c r="C2739" s="69"/>
    </row>
    <row r="2740" spans="1:3" x14ac:dyDescent="0.15">
      <c r="A2740" s="56">
        <v>41753</v>
      </c>
      <c r="B2740" s="68" t="s">
        <v>256</v>
      </c>
      <c r="C2740" s="69"/>
    </row>
    <row r="2741" spans="1:3" x14ac:dyDescent="0.15">
      <c r="A2741" s="56">
        <v>41753</v>
      </c>
      <c r="B2741" s="68" t="s">
        <v>257</v>
      </c>
      <c r="C2741" s="69"/>
    </row>
    <row r="2742" spans="1:3" x14ac:dyDescent="0.15">
      <c r="A2742" s="56">
        <v>41754</v>
      </c>
      <c r="B2742" s="68" t="s">
        <v>234</v>
      </c>
      <c r="C2742" s="69"/>
    </row>
    <row r="2743" spans="1:3" x14ac:dyDescent="0.15">
      <c r="A2743" s="56">
        <v>41754</v>
      </c>
      <c r="B2743" s="68" t="s">
        <v>235</v>
      </c>
      <c r="C2743" s="69"/>
    </row>
    <row r="2744" spans="1:3" x14ac:dyDescent="0.15">
      <c r="A2744" s="56">
        <v>41754</v>
      </c>
      <c r="B2744" s="68" t="s">
        <v>236</v>
      </c>
      <c r="C2744" s="69"/>
    </row>
    <row r="2745" spans="1:3" x14ac:dyDescent="0.15">
      <c r="A2745" s="56">
        <v>41754</v>
      </c>
      <c r="B2745" s="68" t="s">
        <v>237</v>
      </c>
      <c r="C2745" s="69"/>
    </row>
    <row r="2746" spans="1:3" x14ac:dyDescent="0.15">
      <c r="A2746" s="56">
        <v>41754</v>
      </c>
      <c r="B2746" s="68" t="s">
        <v>238</v>
      </c>
      <c r="C2746" s="69"/>
    </row>
    <row r="2747" spans="1:3" x14ac:dyDescent="0.15">
      <c r="A2747" s="56">
        <v>41754</v>
      </c>
      <c r="B2747" s="68" t="s">
        <v>239</v>
      </c>
      <c r="C2747" s="69"/>
    </row>
    <row r="2748" spans="1:3" x14ac:dyDescent="0.15">
      <c r="A2748" s="56">
        <v>41754</v>
      </c>
      <c r="B2748" s="68" t="s">
        <v>240</v>
      </c>
      <c r="C2748" s="69"/>
    </row>
    <row r="2749" spans="1:3" x14ac:dyDescent="0.15">
      <c r="A2749" s="56">
        <v>41754</v>
      </c>
      <c r="B2749" s="68" t="s">
        <v>241</v>
      </c>
      <c r="C2749" s="69"/>
    </row>
    <row r="2750" spans="1:3" x14ac:dyDescent="0.15">
      <c r="A2750" s="56">
        <v>41754</v>
      </c>
      <c r="B2750" s="68" t="s">
        <v>242</v>
      </c>
      <c r="C2750" s="69"/>
    </row>
    <row r="2751" spans="1:3" x14ac:dyDescent="0.15">
      <c r="A2751" s="56">
        <v>41754</v>
      </c>
      <c r="B2751" s="68" t="s">
        <v>243</v>
      </c>
      <c r="C2751" s="69"/>
    </row>
    <row r="2752" spans="1:3" x14ac:dyDescent="0.15">
      <c r="A2752" s="56">
        <v>41754</v>
      </c>
      <c r="B2752" s="68" t="s">
        <v>244</v>
      </c>
      <c r="C2752" s="69"/>
    </row>
    <row r="2753" spans="1:3" x14ac:dyDescent="0.15">
      <c r="A2753" s="56">
        <v>41754</v>
      </c>
      <c r="B2753" s="68" t="s">
        <v>245</v>
      </c>
      <c r="C2753" s="69"/>
    </row>
    <row r="2754" spans="1:3" x14ac:dyDescent="0.15">
      <c r="A2754" s="56">
        <v>41754</v>
      </c>
      <c r="B2754" s="68" t="s">
        <v>246</v>
      </c>
      <c r="C2754" s="69"/>
    </row>
    <row r="2755" spans="1:3" x14ac:dyDescent="0.15">
      <c r="A2755" s="56">
        <v>41754</v>
      </c>
      <c r="B2755" s="68" t="s">
        <v>247</v>
      </c>
      <c r="C2755" s="69"/>
    </row>
    <row r="2756" spans="1:3" x14ac:dyDescent="0.15">
      <c r="A2756" s="56">
        <v>41754</v>
      </c>
      <c r="B2756" s="68" t="s">
        <v>248</v>
      </c>
      <c r="C2756" s="69"/>
    </row>
    <row r="2757" spans="1:3" x14ac:dyDescent="0.15">
      <c r="A2757" s="56">
        <v>41754</v>
      </c>
      <c r="B2757" s="68" t="s">
        <v>249</v>
      </c>
      <c r="C2757" s="69"/>
    </row>
    <row r="2758" spans="1:3" x14ac:dyDescent="0.15">
      <c r="A2758" s="56">
        <v>41754</v>
      </c>
      <c r="B2758" s="68" t="s">
        <v>250</v>
      </c>
      <c r="C2758" s="69"/>
    </row>
    <row r="2759" spans="1:3" x14ac:dyDescent="0.15">
      <c r="A2759" s="56">
        <v>41754</v>
      </c>
      <c r="B2759" s="68" t="s">
        <v>251</v>
      </c>
      <c r="C2759" s="69"/>
    </row>
    <row r="2760" spans="1:3" x14ac:dyDescent="0.15">
      <c r="A2760" s="56">
        <v>41754</v>
      </c>
      <c r="B2760" s="68" t="s">
        <v>252</v>
      </c>
      <c r="C2760" s="69"/>
    </row>
    <row r="2761" spans="1:3" x14ac:dyDescent="0.15">
      <c r="A2761" s="56">
        <v>41754</v>
      </c>
      <c r="B2761" s="68" t="s">
        <v>253</v>
      </c>
      <c r="C2761" s="69"/>
    </row>
    <row r="2762" spans="1:3" x14ac:dyDescent="0.15">
      <c r="A2762" s="56">
        <v>41754</v>
      </c>
      <c r="B2762" s="68" t="s">
        <v>254</v>
      </c>
      <c r="C2762" s="69"/>
    </row>
    <row r="2763" spans="1:3" x14ac:dyDescent="0.15">
      <c r="A2763" s="56">
        <v>41754</v>
      </c>
      <c r="B2763" s="68" t="s">
        <v>255</v>
      </c>
      <c r="C2763" s="69"/>
    </row>
    <row r="2764" spans="1:3" x14ac:dyDescent="0.15">
      <c r="A2764" s="56">
        <v>41754</v>
      </c>
      <c r="B2764" s="68" t="s">
        <v>256</v>
      </c>
      <c r="C2764" s="69"/>
    </row>
    <row r="2765" spans="1:3" x14ac:dyDescent="0.15">
      <c r="A2765" s="56">
        <v>41754</v>
      </c>
      <c r="B2765" s="68" t="s">
        <v>257</v>
      </c>
      <c r="C2765" s="69"/>
    </row>
    <row r="2766" spans="1:3" x14ac:dyDescent="0.15">
      <c r="A2766" s="56">
        <v>41755</v>
      </c>
      <c r="B2766" s="68" t="s">
        <v>234</v>
      </c>
      <c r="C2766" s="69"/>
    </row>
    <row r="2767" spans="1:3" x14ac:dyDescent="0.15">
      <c r="A2767" s="56">
        <v>41755</v>
      </c>
      <c r="B2767" s="68" t="s">
        <v>235</v>
      </c>
      <c r="C2767" s="69"/>
    </row>
    <row r="2768" spans="1:3" x14ac:dyDescent="0.15">
      <c r="A2768" s="56">
        <v>41755</v>
      </c>
      <c r="B2768" s="68" t="s">
        <v>236</v>
      </c>
      <c r="C2768" s="69"/>
    </row>
    <row r="2769" spans="1:3" x14ac:dyDescent="0.15">
      <c r="A2769" s="56">
        <v>41755</v>
      </c>
      <c r="B2769" s="68" t="s">
        <v>237</v>
      </c>
      <c r="C2769" s="69"/>
    </row>
    <row r="2770" spans="1:3" x14ac:dyDescent="0.15">
      <c r="A2770" s="56">
        <v>41755</v>
      </c>
      <c r="B2770" s="68" t="s">
        <v>238</v>
      </c>
      <c r="C2770" s="69"/>
    </row>
    <row r="2771" spans="1:3" x14ac:dyDescent="0.15">
      <c r="A2771" s="56">
        <v>41755</v>
      </c>
      <c r="B2771" s="68" t="s">
        <v>239</v>
      </c>
      <c r="C2771" s="69"/>
    </row>
    <row r="2772" spans="1:3" x14ac:dyDescent="0.15">
      <c r="A2772" s="56">
        <v>41755</v>
      </c>
      <c r="B2772" s="68" t="s">
        <v>240</v>
      </c>
      <c r="C2772" s="69"/>
    </row>
    <row r="2773" spans="1:3" x14ac:dyDescent="0.15">
      <c r="A2773" s="56">
        <v>41755</v>
      </c>
      <c r="B2773" s="68" t="s">
        <v>241</v>
      </c>
      <c r="C2773" s="69"/>
    </row>
    <row r="2774" spans="1:3" x14ac:dyDescent="0.15">
      <c r="A2774" s="56">
        <v>41755</v>
      </c>
      <c r="B2774" s="68" t="s">
        <v>242</v>
      </c>
      <c r="C2774" s="69"/>
    </row>
    <row r="2775" spans="1:3" x14ac:dyDescent="0.15">
      <c r="A2775" s="56">
        <v>41755</v>
      </c>
      <c r="B2775" s="68" t="s">
        <v>243</v>
      </c>
      <c r="C2775" s="69"/>
    </row>
    <row r="2776" spans="1:3" x14ac:dyDescent="0.15">
      <c r="A2776" s="56">
        <v>41755</v>
      </c>
      <c r="B2776" s="68" t="s">
        <v>244</v>
      </c>
      <c r="C2776" s="69"/>
    </row>
    <row r="2777" spans="1:3" x14ac:dyDescent="0.15">
      <c r="A2777" s="56">
        <v>41755</v>
      </c>
      <c r="B2777" s="68" t="s">
        <v>245</v>
      </c>
      <c r="C2777" s="69"/>
    </row>
    <row r="2778" spans="1:3" x14ac:dyDescent="0.15">
      <c r="A2778" s="56">
        <v>41755</v>
      </c>
      <c r="B2778" s="68" t="s">
        <v>246</v>
      </c>
      <c r="C2778" s="69"/>
    </row>
    <row r="2779" spans="1:3" x14ac:dyDescent="0.15">
      <c r="A2779" s="56">
        <v>41755</v>
      </c>
      <c r="B2779" s="68" t="s">
        <v>247</v>
      </c>
      <c r="C2779" s="69"/>
    </row>
    <row r="2780" spans="1:3" x14ac:dyDescent="0.15">
      <c r="A2780" s="56">
        <v>41755</v>
      </c>
      <c r="B2780" s="68" t="s">
        <v>248</v>
      </c>
      <c r="C2780" s="69"/>
    </row>
    <row r="2781" spans="1:3" x14ac:dyDescent="0.15">
      <c r="A2781" s="56">
        <v>41755</v>
      </c>
      <c r="B2781" s="68" t="s">
        <v>249</v>
      </c>
      <c r="C2781" s="69"/>
    </row>
    <row r="2782" spans="1:3" x14ac:dyDescent="0.15">
      <c r="A2782" s="56">
        <v>41755</v>
      </c>
      <c r="B2782" s="68" t="s">
        <v>250</v>
      </c>
      <c r="C2782" s="69"/>
    </row>
    <row r="2783" spans="1:3" x14ac:dyDescent="0.15">
      <c r="A2783" s="56">
        <v>41755</v>
      </c>
      <c r="B2783" s="68" t="s">
        <v>251</v>
      </c>
      <c r="C2783" s="69"/>
    </row>
    <row r="2784" spans="1:3" x14ac:dyDescent="0.15">
      <c r="A2784" s="56">
        <v>41755</v>
      </c>
      <c r="B2784" s="68" t="s">
        <v>252</v>
      </c>
      <c r="C2784" s="69"/>
    </row>
    <row r="2785" spans="1:3" x14ac:dyDescent="0.15">
      <c r="A2785" s="56">
        <v>41755</v>
      </c>
      <c r="B2785" s="68" t="s">
        <v>253</v>
      </c>
      <c r="C2785" s="69"/>
    </row>
    <row r="2786" spans="1:3" x14ac:dyDescent="0.15">
      <c r="A2786" s="56">
        <v>41755</v>
      </c>
      <c r="B2786" s="68" t="s">
        <v>254</v>
      </c>
      <c r="C2786" s="69"/>
    </row>
    <row r="2787" spans="1:3" x14ac:dyDescent="0.15">
      <c r="A2787" s="56">
        <v>41755</v>
      </c>
      <c r="B2787" s="68" t="s">
        <v>255</v>
      </c>
      <c r="C2787" s="69"/>
    </row>
    <row r="2788" spans="1:3" x14ac:dyDescent="0.15">
      <c r="A2788" s="56">
        <v>41755</v>
      </c>
      <c r="B2788" s="68" t="s">
        <v>256</v>
      </c>
      <c r="C2788" s="69"/>
    </row>
    <row r="2789" spans="1:3" x14ac:dyDescent="0.15">
      <c r="A2789" s="56">
        <v>41755</v>
      </c>
      <c r="B2789" s="68" t="s">
        <v>257</v>
      </c>
      <c r="C2789" s="69"/>
    </row>
    <row r="2790" spans="1:3" x14ac:dyDescent="0.15">
      <c r="A2790" s="56">
        <v>41756</v>
      </c>
      <c r="B2790" s="68" t="s">
        <v>234</v>
      </c>
      <c r="C2790" s="69"/>
    </row>
    <row r="2791" spans="1:3" x14ac:dyDescent="0.15">
      <c r="A2791" s="56">
        <v>41756</v>
      </c>
      <c r="B2791" s="68" t="s">
        <v>235</v>
      </c>
      <c r="C2791" s="69"/>
    </row>
    <row r="2792" spans="1:3" x14ac:dyDescent="0.15">
      <c r="A2792" s="56">
        <v>41756</v>
      </c>
      <c r="B2792" s="68" t="s">
        <v>236</v>
      </c>
      <c r="C2792" s="69"/>
    </row>
    <row r="2793" spans="1:3" x14ac:dyDescent="0.15">
      <c r="A2793" s="56">
        <v>41756</v>
      </c>
      <c r="B2793" s="68" t="s">
        <v>237</v>
      </c>
      <c r="C2793" s="69"/>
    </row>
    <row r="2794" spans="1:3" x14ac:dyDescent="0.15">
      <c r="A2794" s="56">
        <v>41756</v>
      </c>
      <c r="B2794" s="68" t="s">
        <v>238</v>
      </c>
      <c r="C2794" s="69"/>
    </row>
    <row r="2795" spans="1:3" x14ac:dyDescent="0.15">
      <c r="A2795" s="56">
        <v>41756</v>
      </c>
      <c r="B2795" s="68" t="s">
        <v>239</v>
      </c>
      <c r="C2795" s="69"/>
    </row>
    <row r="2796" spans="1:3" x14ac:dyDescent="0.15">
      <c r="A2796" s="56">
        <v>41756</v>
      </c>
      <c r="B2796" s="68" t="s">
        <v>240</v>
      </c>
      <c r="C2796" s="69"/>
    </row>
    <row r="2797" spans="1:3" x14ac:dyDescent="0.15">
      <c r="A2797" s="56">
        <v>41756</v>
      </c>
      <c r="B2797" s="68" t="s">
        <v>241</v>
      </c>
      <c r="C2797" s="69"/>
    </row>
    <row r="2798" spans="1:3" x14ac:dyDescent="0.15">
      <c r="A2798" s="56">
        <v>41756</v>
      </c>
      <c r="B2798" s="68" t="s">
        <v>242</v>
      </c>
      <c r="C2798" s="69"/>
    </row>
    <row r="2799" spans="1:3" x14ac:dyDescent="0.15">
      <c r="A2799" s="56">
        <v>41756</v>
      </c>
      <c r="B2799" s="68" t="s">
        <v>243</v>
      </c>
      <c r="C2799" s="69"/>
    </row>
    <row r="2800" spans="1:3" x14ac:dyDescent="0.15">
      <c r="A2800" s="56">
        <v>41756</v>
      </c>
      <c r="B2800" s="68" t="s">
        <v>244</v>
      </c>
      <c r="C2800" s="69"/>
    </row>
    <row r="2801" spans="1:3" x14ac:dyDescent="0.15">
      <c r="A2801" s="56">
        <v>41756</v>
      </c>
      <c r="B2801" s="68" t="s">
        <v>245</v>
      </c>
      <c r="C2801" s="69"/>
    </row>
    <row r="2802" spans="1:3" x14ac:dyDescent="0.15">
      <c r="A2802" s="56">
        <v>41756</v>
      </c>
      <c r="B2802" s="68" t="s">
        <v>246</v>
      </c>
      <c r="C2802" s="69"/>
    </row>
    <row r="2803" spans="1:3" x14ac:dyDescent="0.15">
      <c r="A2803" s="56">
        <v>41756</v>
      </c>
      <c r="B2803" s="68" t="s">
        <v>247</v>
      </c>
      <c r="C2803" s="69"/>
    </row>
    <row r="2804" spans="1:3" x14ac:dyDescent="0.15">
      <c r="A2804" s="56">
        <v>41756</v>
      </c>
      <c r="B2804" s="68" t="s">
        <v>248</v>
      </c>
      <c r="C2804" s="69"/>
    </row>
    <row r="2805" spans="1:3" x14ac:dyDescent="0.15">
      <c r="A2805" s="56">
        <v>41756</v>
      </c>
      <c r="B2805" s="68" t="s">
        <v>249</v>
      </c>
      <c r="C2805" s="69"/>
    </row>
    <row r="2806" spans="1:3" x14ac:dyDescent="0.15">
      <c r="A2806" s="56">
        <v>41756</v>
      </c>
      <c r="B2806" s="68" t="s">
        <v>250</v>
      </c>
      <c r="C2806" s="69"/>
    </row>
    <row r="2807" spans="1:3" x14ac:dyDescent="0.15">
      <c r="A2807" s="56">
        <v>41756</v>
      </c>
      <c r="B2807" s="68" t="s">
        <v>251</v>
      </c>
      <c r="C2807" s="69"/>
    </row>
    <row r="2808" spans="1:3" x14ac:dyDescent="0.15">
      <c r="A2808" s="56">
        <v>41756</v>
      </c>
      <c r="B2808" s="68" t="s">
        <v>252</v>
      </c>
      <c r="C2808" s="69"/>
    </row>
    <row r="2809" spans="1:3" x14ac:dyDescent="0.15">
      <c r="A2809" s="56">
        <v>41756</v>
      </c>
      <c r="B2809" s="68" t="s">
        <v>253</v>
      </c>
      <c r="C2809" s="69"/>
    </row>
    <row r="2810" spans="1:3" x14ac:dyDescent="0.15">
      <c r="A2810" s="56">
        <v>41756</v>
      </c>
      <c r="B2810" s="68" t="s">
        <v>254</v>
      </c>
      <c r="C2810" s="69"/>
    </row>
    <row r="2811" spans="1:3" x14ac:dyDescent="0.15">
      <c r="A2811" s="56">
        <v>41756</v>
      </c>
      <c r="B2811" s="68" t="s">
        <v>255</v>
      </c>
      <c r="C2811" s="69"/>
    </row>
    <row r="2812" spans="1:3" x14ac:dyDescent="0.15">
      <c r="A2812" s="56">
        <v>41756</v>
      </c>
      <c r="B2812" s="68" t="s">
        <v>256</v>
      </c>
      <c r="C2812" s="69"/>
    </row>
    <row r="2813" spans="1:3" x14ac:dyDescent="0.15">
      <c r="A2813" s="56">
        <v>41756</v>
      </c>
      <c r="B2813" s="68" t="s">
        <v>257</v>
      </c>
      <c r="C2813" s="69"/>
    </row>
    <row r="2814" spans="1:3" x14ac:dyDescent="0.15">
      <c r="A2814" s="56">
        <v>41757</v>
      </c>
      <c r="B2814" s="68" t="s">
        <v>234</v>
      </c>
      <c r="C2814" s="69"/>
    </row>
    <row r="2815" spans="1:3" x14ac:dyDescent="0.15">
      <c r="A2815" s="56">
        <v>41757</v>
      </c>
      <c r="B2815" s="68" t="s">
        <v>235</v>
      </c>
      <c r="C2815" s="69"/>
    </row>
    <row r="2816" spans="1:3" x14ac:dyDescent="0.15">
      <c r="A2816" s="56">
        <v>41757</v>
      </c>
      <c r="B2816" s="68" t="s">
        <v>236</v>
      </c>
      <c r="C2816" s="69"/>
    </row>
    <row r="2817" spans="1:3" x14ac:dyDescent="0.15">
      <c r="A2817" s="56">
        <v>41757</v>
      </c>
      <c r="B2817" s="68" t="s">
        <v>237</v>
      </c>
      <c r="C2817" s="69"/>
    </row>
    <row r="2818" spans="1:3" x14ac:dyDescent="0.15">
      <c r="A2818" s="56">
        <v>41757</v>
      </c>
      <c r="B2818" s="68" t="s">
        <v>238</v>
      </c>
      <c r="C2818" s="69"/>
    </row>
    <row r="2819" spans="1:3" x14ac:dyDescent="0.15">
      <c r="A2819" s="56">
        <v>41757</v>
      </c>
      <c r="B2819" s="68" t="s">
        <v>239</v>
      </c>
      <c r="C2819" s="69"/>
    </row>
    <row r="2820" spans="1:3" x14ac:dyDescent="0.15">
      <c r="A2820" s="56">
        <v>41757</v>
      </c>
      <c r="B2820" s="68" t="s">
        <v>240</v>
      </c>
      <c r="C2820" s="69"/>
    </row>
    <row r="2821" spans="1:3" x14ac:dyDescent="0.15">
      <c r="A2821" s="56">
        <v>41757</v>
      </c>
      <c r="B2821" s="68" t="s">
        <v>241</v>
      </c>
      <c r="C2821" s="69"/>
    </row>
    <row r="2822" spans="1:3" x14ac:dyDescent="0.15">
      <c r="A2822" s="56">
        <v>41757</v>
      </c>
      <c r="B2822" s="68" t="s">
        <v>242</v>
      </c>
      <c r="C2822" s="69"/>
    </row>
    <row r="2823" spans="1:3" x14ac:dyDescent="0.15">
      <c r="A2823" s="56">
        <v>41757</v>
      </c>
      <c r="B2823" s="68" t="s">
        <v>243</v>
      </c>
      <c r="C2823" s="69"/>
    </row>
    <row r="2824" spans="1:3" x14ac:dyDescent="0.15">
      <c r="A2824" s="56">
        <v>41757</v>
      </c>
      <c r="B2824" s="68" t="s">
        <v>244</v>
      </c>
      <c r="C2824" s="69"/>
    </row>
    <row r="2825" spans="1:3" x14ac:dyDescent="0.15">
      <c r="A2825" s="56">
        <v>41757</v>
      </c>
      <c r="B2825" s="68" t="s">
        <v>245</v>
      </c>
      <c r="C2825" s="69"/>
    </row>
    <row r="2826" spans="1:3" x14ac:dyDescent="0.15">
      <c r="A2826" s="56">
        <v>41757</v>
      </c>
      <c r="B2826" s="68" t="s">
        <v>246</v>
      </c>
      <c r="C2826" s="69"/>
    </row>
    <row r="2827" spans="1:3" x14ac:dyDescent="0.15">
      <c r="A2827" s="56">
        <v>41757</v>
      </c>
      <c r="B2827" s="68" t="s">
        <v>247</v>
      </c>
      <c r="C2827" s="69"/>
    </row>
    <row r="2828" spans="1:3" x14ac:dyDescent="0.15">
      <c r="A2828" s="56">
        <v>41757</v>
      </c>
      <c r="B2828" s="68" t="s">
        <v>248</v>
      </c>
      <c r="C2828" s="69"/>
    </row>
    <row r="2829" spans="1:3" x14ac:dyDescent="0.15">
      <c r="A2829" s="56">
        <v>41757</v>
      </c>
      <c r="B2829" s="68" t="s">
        <v>249</v>
      </c>
      <c r="C2829" s="69"/>
    </row>
    <row r="2830" spans="1:3" x14ac:dyDescent="0.15">
      <c r="A2830" s="56">
        <v>41757</v>
      </c>
      <c r="B2830" s="68" t="s">
        <v>250</v>
      </c>
      <c r="C2830" s="69"/>
    </row>
    <row r="2831" spans="1:3" x14ac:dyDescent="0.15">
      <c r="A2831" s="56">
        <v>41757</v>
      </c>
      <c r="B2831" s="68" t="s">
        <v>251</v>
      </c>
      <c r="C2831" s="69"/>
    </row>
    <row r="2832" spans="1:3" x14ac:dyDescent="0.15">
      <c r="A2832" s="56">
        <v>41757</v>
      </c>
      <c r="B2832" s="68" t="s">
        <v>252</v>
      </c>
      <c r="C2832" s="69"/>
    </row>
    <row r="2833" spans="1:3" x14ac:dyDescent="0.15">
      <c r="A2833" s="56">
        <v>41757</v>
      </c>
      <c r="B2833" s="68" t="s">
        <v>253</v>
      </c>
      <c r="C2833" s="69"/>
    </row>
    <row r="2834" spans="1:3" x14ac:dyDescent="0.15">
      <c r="A2834" s="56">
        <v>41757</v>
      </c>
      <c r="B2834" s="68" t="s">
        <v>254</v>
      </c>
      <c r="C2834" s="69"/>
    </row>
    <row r="2835" spans="1:3" x14ac:dyDescent="0.15">
      <c r="A2835" s="56">
        <v>41757</v>
      </c>
      <c r="B2835" s="68" t="s">
        <v>255</v>
      </c>
      <c r="C2835" s="69"/>
    </row>
    <row r="2836" spans="1:3" x14ac:dyDescent="0.15">
      <c r="A2836" s="56">
        <v>41757</v>
      </c>
      <c r="B2836" s="68" t="s">
        <v>256</v>
      </c>
      <c r="C2836" s="69"/>
    </row>
    <row r="2837" spans="1:3" x14ac:dyDescent="0.15">
      <c r="A2837" s="56">
        <v>41757</v>
      </c>
      <c r="B2837" s="68" t="s">
        <v>257</v>
      </c>
      <c r="C2837" s="69"/>
    </row>
    <row r="2838" spans="1:3" x14ac:dyDescent="0.15">
      <c r="A2838" s="56">
        <v>41758</v>
      </c>
      <c r="B2838" s="68" t="s">
        <v>234</v>
      </c>
      <c r="C2838" s="69"/>
    </row>
    <row r="2839" spans="1:3" x14ac:dyDescent="0.15">
      <c r="A2839" s="56">
        <v>41758</v>
      </c>
      <c r="B2839" s="68" t="s">
        <v>235</v>
      </c>
      <c r="C2839" s="69"/>
    </row>
    <row r="2840" spans="1:3" x14ac:dyDescent="0.15">
      <c r="A2840" s="56">
        <v>41758</v>
      </c>
      <c r="B2840" s="68" t="s">
        <v>236</v>
      </c>
      <c r="C2840" s="69"/>
    </row>
    <row r="2841" spans="1:3" x14ac:dyDescent="0.15">
      <c r="A2841" s="56">
        <v>41758</v>
      </c>
      <c r="B2841" s="68" t="s">
        <v>237</v>
      </c>
      <c r="C2841" s="69"/>
    </row>
    <row r="2842" spans="1:3" x14ac:dyDescent="0.15">
      <c r="A2842" s="56">
        <v>41758</v>
      </c>
      <c r="B2842" s="68" t="s">
        <v>238</v>
      </c>
      <c r="C2842" s="69"/>
    </row>
    <row r="2843" spans="1:3" x14ac:dyDescent="0.15">
      <c r="A2843" s="56">
        <v>41758</v>
      </c>
      <c r="B2843" s="68" t="s">
        <v>239</v>
      </c>
      <c r="C2843" s="69"/>
    </row>
    <row r="2844" spans="1:3" x14ac:dyDescent="0.15">
      <c r="A2844" s="56">
        <v>41758</v>
      </c>
      <c r="B2844" s="68" t="s">
        <v>240</v>
      </c>
      <c r="C2844" s="69"/>
    </row>
    <row r="2845" spans="1:3" x14ac:dyDescent="0.15">
      <c r="A2845" s="56">
        <v>41758</v>
      </c>
      <c r="B2845" s="68" t="s">
        <v>241</v>
      </c>
      <c r="C2845" s="69"/>
    </row>
    <row r="2846" spans="1:3" x14ac:dyDescent="0.15">
      <c r="A2846" s="56">
        <v>41758</v>
      </c>
      <c r="B2846" s="68" t="s">
        <v>242</v>
      </c>
      <c r="C2846" s="69"/>
    </row>
    <row r="2847" spans="1:3" x14ac:dyDescent="0.15">
      <c r="A2847" s="56">
        <v>41758</v>
      </c>
      <c r="B2847" s="68" t="s">
        <v>243</v>
      </c>
      <c r="C2847" s="69"/>
    </row>
    <row r="2848" spans="1:3" x14ac:dyDescent="0.15">
      <c r="A2848" s="56">
        <v>41758</v>
      </c>
      <c r="B2848" s="68" t="s">
        <v>244</v>
      </c>
      <c r="C2848" s="69"/>
    </row>
    <row r="2849" spans="1:3" x14ac:dyDescent="0.15">
      <c r="A2849" s="56">
        <v>41758</v>
      </c>
      <c r="B2849" s="68" t="s">
        <v>245</v>
      </c>
      <c r="C2849" s="69"/>
    </row>
    <row r="2850" spans="1:3" x14ac:dyDescent="0.15">
      <c r="A2850" s="56">
        <v>41758</v>
      </c>
      <c r="B2850" s="68" t="s">
        <v>246</v>
      </c>
      <c r="C2850" s="69"/>
    </row>
    <row r="2851" spans="1:3" x14ac:dyDescent="0.15">
      <c r="A2851" s="56">
        <v>41758</v>
      </c>
      <c r="B2851" s="68" t="s">
        <v>247</v>
      </c>
      <c r="C2851" s="69"/>
    </row>
    <row r="2852" spans="1:3" x14ac:dyDescent="0.15">
      <c r="A2852" s="56">
        <v>41758</v>
      </c>
      <c r="B2852" s="68" t="s">
        <v>248</v>
      </c>
      <c r="C2852" s="69"/>
    </row>
    <row r="2853" spans="1:3" x14ac:dyDescent="0.15">
      <c r="A2853" s="56">
        <v>41758</v>
      </c>
      <c r="B2853" s="68" t="s">
        <v>249</v>
      </c>
      <c r="C2853" s="69"/>
    </row>
    <row r="2854" spans="1:3" x14ac:dyDescent="0.15">
      <c r="A2854" s="56">
        <v>41758</v>
      </c>
      <c r="B2854" s="68" t="s">
        <v>250</v>
      </c>
      <c r="C2854" s="69"/>
    </row>
    <row r="2855" spans="1:3" x14ac:dyDescent="0.15">
      <c r="A2855" s="56">
        <v>41758</v>
      </c>
      <c r="B2855" s="68" t="s">
        <v>251</v>
      </c>
      <c r="C2855" s="69"/>
    </row>
    <row r="2856" spans="1:3" x14ac:dyDescent="0.15">
      <c r="A2856" s="56">
        <v>41758</v>
      </c>
      <c r="B2856" s="68" t="s">
        <v>252</v>
      </c>
      <c r="C2856" s="69"/>
    </row>
    <row r="2857" spans="1:3" x14ac:dyDescent="0.15">
      <c r="A2857" s="56">
        <v>41758</v>
      </c>
      <c r="B2857" s="68" t="s">
        <v>253</v>
      </c>
      <c r="C2857" s="69"/>
    </row>
    <row r="2858" spans="1:3" x14ac:dyDescent="0.15">
      <c r="A2858" s="56">
        <v>41758</v>
      </c>
      <c r="B2858" s="68" t="s">
        <v>254</v>
      </c>
      <c r="C2858" s="69"/>
    </row>
    <row r="2859" spans="1:3" x14ac:dyDescent="0.15">
      <c r="A2859" s="56">
        <v>41758</v>
      </c>
      <c r="B2859" s="68" t="s">
        <v>255</v>
      </c>
      <c r="C2859" s="69"/>
    </row>
    <row r="2860" spans="1:3" x14ac:dyDescent="0.15">
      <c r="A2860" s="56">
        <v>41758</v>
      </c>
      <c r="B2860" s="68" t="s">
        <v>256</v>
      </c>
      <c r="C2860" s="69"/>
    </row>
    <row r="2861" spans="1:3" x14ac:dyDescent="0.15">
      <c r="A2861" s="56">
        <v>41758</v>
      </c>
      <c r="B2861" s="68" t="s">
        <v>257</v>
      </c>
      <c r="C2861" s="69"/>
    </row>
    <row r="2862" spans="1:3" x14ac:dyDescent="0.15">
      <c r="A2862" s="56">
        <v>41759</v>
      </c>
      <c r="B2862" s="68" t="s">
        <v>234</v>
      </c>
      <c r="C2862" s="69"/>
    </row>
    <row r="2863" spans="1:3" x14ac:dyDescent="0.15">
      <c r="A2863" s="56">
        <v>41759</v>
      </c>
      <c r="B2863" s="68" t="s">
        <v>235</v>
      </c>
      <c r="C2863" s="69"/>
    </row>
    <row r="2864" spans="1:3" x14ac:dyDescent="0.15">
      <c r="A2864" s="56">
        <v>41759</v>
      </c>
      <c r="B2864" s="68" t="s">
        <v>236</v>
      </c>
      <c r="C2864" s="69"/>
    </row>
    <row r="2865" spans="1:3" x14ac:dyDescent="0.15">
      <c r="A2865" s="56">
        <v>41759</v>
      </c>
      <c r="B2865" s="68" t="s">
        <v>237</v>
      </c>
      <c r="C2865" s="69"/>
    </row>
    <row r="2866" spans="1:3" x14ac:dyDescent="0.15">
      <c r="A2866" s="56">
        <v>41759</v>
      </c>
      <c r="B2866" s="68" t="s">
        <v>238</v>
      </c>
      <c r="C2866" s="69"/>
    </row>
    <row r="2867" spans="1:3" x14ac:dyDescent="0.15">
      <c r="A2867" s="56">
        <v>41759</v>
      </c>
      <c r="B2867" s="68" t="s">
        <v>239</v>
      </c>
      <c r="C2867" s="69"/>
    </row>
    <row r="2868" spans="1:3" x14ac:dyDescent="0.15">
      <c r="A2868" s="56">
        <v>41759</v>
      </c>
      <c r="B2868" s="68" t="s">
        <v>240</v>
      </c>
      <c r="C2868" s="69"/>
    </row>
    <row r="2869" spans="1:3" x14ac:dyDescent="0.15">
      <c r="A2869" s="56">
        <v>41759</v>
      </c>
      <c r="B2869" s="68" t="s">
        <v>241</v>
      </c>
      <c r="C2869" s="69"/>
    </row>
    <row r="2870" spans="1:3" x14ac:dyDescent="0.15">
      <c r="A2870" s="56">
        <v>41759</v>
      </c>
      <c r="B2870" s="68" t="s">
        <v>242</v>
      </c>
      <c r="C2870" s="69"/>
    </row>
    <row r="2871" spans="1:3" x14ac:dyDescent="0.15">
      <c r="A2871" s="56">
        <v>41759</v>
      </c>
      <c r="B2871" s="68" t="s">
        <v>243</v>
      </c>
      <c r="C2871" s="69"/>
    </row>
    <row r="2872" spans="1:3" x14ac:dyDescent="0.15">
      <c r="A2872" s="56">
        <v>41759</v>
      </c>
      <c r="B2872" s="68" t="s">
        <v>244</v>
      </c>
      <c r="C2872" s="69"/>
    </row>
    <row r="2873" spans="1:3" x14ac:dyDescent="0.15">
      <c r="A2873" s="56">
        <v>41759</v>
      </c>
      <c r="B2873" s="68" t="s">
        <v>245</v>
      </c>
      <c r="C2873" s="69"/>
    </row>
    <row r="2874" spans="1:3" x14ac:dyDescent="0.15">
      <c r="A2874" s="56">
        <v>41759</v>
      </c>
      <c r="B2874" s="68" t="s">
        <v>246</v>
      </c>
      <c r="C2874" s="69"/>
    </row>
    <row r="2875" spans="1:3" x14ac:dyDescent="0.15">
      <c r="A2875" s="56">
        <v>41759</v>
      </c>
      <c r="B2875" s="68" t="s">
        <v>247</v>
      </c>
      <c r="C2875" s="69"/>
    </row>
    <row r="2876" spans="1:3" x14ac:dyDescent="0.15">
      <c r="A2876" s="56">
        <v>41759</v>
      </c>
      <c r="B2876" s="68" t="s">
        <v>248</v>
      </c>
      <c r="C2876" s="69"/>
    </row>
    <row r="2877" spans="1:3" x14ac:dyDescent="0.15">
      <c r="A2877" s="56">
        <v>41759</v>
      </c>
      <c r="B2877" s="68" t="s">
        <v>249</v>
      </c>
      <c r="C2877" s="69"/>
    </row>
    <row r="2878" spans="1:3" x14ac:dyDescent="0.15">
      <c r="A2878" s="56">
        <v>41759</v>
      </c>
      <c r="B2878" s="68" t="s">
        <v>250</v>
      </c>
      <c r="C2878" s="69"/>
    </row>
    <row r="2879" spans="1:3" x14ac:dyDescent="0.15">
      <c r="A2879" s="56">
        <v>41759</v>
      </c>
      <c r="B2879" s="68" t="s">
        <v>251</v>
      </c>
      <c r="C2879" s="69"/>
    </row>
    <row r="2880" spans="1:3" x14ac:dyDescent="0.15">
      <c r="A2880" s="56">
        <v>41759</v>
      </c>
      <c r="B2880" s="68" t="s">
        <v>252</v>
      </c>
      <c r="C2880" s="69"/>
    </row>
    <row r="2881" spans="1:3" x14ac:dyDescent="0.15">
      <c r="A2881" s="56">
        <v>41759</v>
      </c>
      <c r="B2881" s="68" t="s">
        <v>253</v>
      </c>
      <c r="C2881" s="69"/>
    </row>
    <row r="2882" spans="1:3" x14ac:dyDescent="0.15">
      <c r="A2882" s="56">
        <v>41759</v>
      </c>
      <c r="B2882" s="68" t="s">
        <v>254</v>
      </c>
      <c r="C2882" s="69"/>
    </row>
    <row r="2883" spans="1:3" x14ac:dyDescent="0.15">
      <c r="A2883" s="56">
        <v>41759</v>
      </c>
      <c r="B2883" s="68" t="s">
        <v>255</v>
      </c>
      <c r="C2883" s="69"/>
    </row>
    <row r="2884" spans="1:3" x14ac:dyDescent="0.15">
      <c r="A2884" s="56">
        <v>41759</v>
      </c>
      <c r="B2884" s="68" t="s">
        <v>256</v>
      </c>
      <c r="C2884" s="69"/>
    </row>
    <row r="2885" spans="1:3" x14ac:dyDescent="0.15">
      <c r="A2885" s="56">
        <v>41759</v>
      </c>
      <c r="B2885" s="68" t="s">
        <v>257</v>
      </c>
      <c r="C2885" s="69"/>
    </row>
    <row r="2886" spans="1:3" x14ac:dyDescent="0.15">
      <c r="A2886" s="56">
        <v>41760</v>
      </c>
      <c r="B2886" s="68" t="s">
        <v>234</v>
      </c>
      <c r="C2886" s="69"/>
    </row>
    <row r="2887" spans="1:3" x14ac:dyDescent="0.15">
      <c r="A2887" s="56">
        <v>41760</v>
      </c>
      <c r="B2887" s="68" t="s">
        <v>235</v>
      </c>
      <c r="C2887" s="69"/>
    </row>
    <row r="2888" spans="1:3" x14ac:dyDescent="0.15">
      <c r="A2888" s="56">
        <v>41760</v>
      </c>
      <c r="B2888" s="68" t="s">
        <v>236</v>
      </c>
      <c r="C2888" s="69"/>
    </row>
    <row r="2889" spans="1:3" x14ac:dyDescent="0.15">
      <c r="A2889" s="56">
        <v>41760</v>
      </c>
      <c r="B2889" s="68" t="s">
        <v>237</v>
      </c>
      <c r="C2889" s="69"/>
    </row>
    <row r="2890" spans="1:3" x14ac:dyDescent="0.15">
      <c r="A2890" s="56">
        <v>41760</v>
      </c>
      <c r="B2890" s="68" t="s">
        <v>238</v>
      </c>
      <c r="C2890" s="69"/>
    </row>
    <row r="2891" spans="1:3" x14ac:dyDescent="0.15">
      <c r="A2891" s="56">
        <v>41760</v>
      </c>
      <c r="B2891" s="68" t="s">
        <v>239</v>
      </c>
      <c r="C2891" s="69"/>
    </row>
    <row r="2892" spans="1:3" x14ac:dyDescent="0.15">
      <c r="A2892" s="56">
        <v>41760</v>
      </c>
      <c r="B2892" s="68" t="s">
        <v>240</v>
      </c>
      <c r="C2892" s="69"/>
    </row>
    <row r="2893" spans="1:3" x14ac:dyDescent="0.15">
      <c r="A2893" s="56">
        <v>41760</v>
      </c>
      <c r="B2893" s="68" t="s">
        <v>241</v>
      </c>
      <c r="C2893" s="69"/>
    </row>
    <row r="2894" spans="1:3" x14ac:dyDescent="0.15">
      <c r="A2894" s="56">
        <v>41760</v>
      </c>
      <c r="B2894" s="68" t="s">
        <v>242</v>
      </c>
      <c r="C2894" s="69"/>
    </row>
    <row r="2895" spans="1:3" x14ac:dyDescent="0.15">
      <c r="A2895" s="56">
        <v>41760</v>
      </c>
      <c r="B2895" s="68" t="s">
        <v>243</v>
      </c>
      <c r="C2895" s="69"/>
    </row>
    <row r="2896" spans="1:3" x14ac:dyDescent="0.15">
      <c r="A2896" s="56">
        <v>41760</v>
      </c>
      <c r="B2896" s="68" t="s">
        <v>244</v>
      </c>
      <c r="C2896" s="69"/>
    </row>
    <row r="2897" spans="1:3" x14ac:dyDescent="0.15">
      <c r="A2897" s="56">
        <v>41760</v>
      </c>
      <c r="B2897" s="68" t="s">
        <v>245</v>
      </c>
      <c r="C2897" s="69"/>
    </row>
    <row r="2898" spans="1:3" x14ac:dyDescent="0.15">
      <c r="A2898" s="56">
        <v>41760</v>
      </c>
      <c r="B2898" s="68" t="s">
        <v>246</v>
      </c>
      <c r="C2898" s="69"/>
    </row>
    <row r="2899" spans="1:3" x14ac:dyDescent="0.15">
      <c r="A2899" s="56">
        <v>41760</v>
      </c>
      <c r="B2899" s="68" t="s">
        <v>247</v>
      </c>
      <c r="C2899" s="69"/>
    </row>
    <row r="2900" spans="1:3" x14ac:dyDescent="0.15">
      <c r="A2900" s="56">
        <v>41760</v>
      </c>
      <c r="B2900" s="68" t="s">
        <v>248</v>
      </c>
      <c r="C2900" s="69"/>
    </row>
    <row r="2901" spans="1:3" x14ac:dyDescent="0.15">
      <c r="A2901" s="56">
        <v>41760</v>
      </c>
      <c r="B2901" s="68" t="s">
        <v>249</v>
      </c>
      <c r="C2901" s="69"/>
    </row>
    <row r="2902" spans="1:3" x14ac:dyDescent="0.15">
      <c r="A2902" s="56">
        <v>41760</v>
      </c>
      <c r="B2902" s="68" t="s">
        <v>250</v>
      </c>
      <c r="C2902" s="69"/>
    </row>
    <row r="2903" spans="1:3" x14ac:dyDescent="0.15">
      <c r="A2903" s="56">
        <v>41760</v>
      </c>
      <c r="B2903" s="68" t="s">
        <v>251</v>
      </c>
      <c r="C2903" s="69"/>
    </row>
    <row r="2904" spans="1:3" x14ac:dyDescent="0.15">
      <c r="A2904" s="56">
        <v>41760</v>
      </c>
      <c r="B2904" s="68" t="s">
        <v>252</v>
      </c>
      <c r="C2904" s="69"/>
    </row>
    <row r="2905" spans="1:3" x14ac:dyDescent="0.15">
      <c r="A2905" s="56">
        <v>41760</v>
      </c>
      <c r="B2905" s="68" t="s">
        <v>253</v>
      </c>
      <c r="C2905" s="69"/>
    </row>
    <row r="2906" spans="1:3" x14ac:dyDescent="0.15">
      <c r="A2906" s="56">
        <v>41760</v>
      </c>
      <c r="B2906" s="68" t="s">
        <v>254</v>
      </c>
      <c r="C2906" s="69"/>
    </row>
    <row r="2907" spans="1:3" x14ac:dyDescent="0.15">
      <c r="A2907" s="56">
        <v>41760</v>
      </c>
      <c r="B2907" s="68" t="s">
        <v>255</v>
      </c>
      <c r="C2907" s="69"/>
    </row>
    <row r="2908" spans="1:3" x14ac:dyDescent="0.15">
      <c r="A2908" s="56">
        <v>41760</v>
      </c>
      <c r="B2908" s="68" t="s">
        <v>256</v>
      </c>
      <c r="C2908" s="69"/>
    </row>
    <row r="2909" spans="1:3" x14ac:dyDescent="0.15">
      <c r="A2909" s="56">
        <v>41760</v>
      </c>
      <c r="B2909" s="68" t="s">
        <v>257</v>
      </c>
      <c r="C2909" s="69"/>
    </row>
    <row r="2910" spans="1:3" x14ac:dyDescent="0.15">
      <c r="A2910" s="56">
        <v>41761</v>
      </c>
      <c r="B2910" s="68" t="s">
        <v>234</v>
      </c>
      <c r="C2910" s="69"/>
    </row>
    <row r="2911" spans="1:3" x14ac:dyDescent="0.15">
      <c r="A2911" s="56">
        <v>41761</v>
      </c>
      <c r="B2911" s="68" t="s">
        <v>235</v>
      </c>
      <c r="C2911" s="69"/>
    </row>
    <row r="2912" spans="1:3" x14ac:dyDescent="0.15">
      <c r="A2912" s="56">
        <v>41761</v>
      </c>
      <c r="B2912" s="68" t="s">
        <v>236</v>
      </c>
      <c r="C2912" s="69"/>
    </row>
    <row r="2913" spans="1:3" x14ac:dyDescent="0.15">
      <c r="A2913" s="56">
        <v>41761</v>
      </c>
      <c r="B2913" s="68" t="s">
        <v>237</v>
      </c>
      <c r="C2913" s="69"/>
    </row>
    <row r="2914" spans="1:3" x14ac:dyDescent="0.15">
      <c r="A2914" s="56">
        <v>41761</v>
      </c>
      <c r="B2914" s="68" t="s">
        <v>238</v>
      </c>
      <c r="C2914" s="69"/>
    </row>
    <row r="2915" spans="1:3" x14ac:dyDescent="0.15">
      <c r="A2915" s="56">
        <v>41761</v>
      </c>
      <c r="B2915" s="68" t="s">
        <v>239</v>
      </c>
      <c r="C2915" s="69"/>
    </row>
    <row r="2916" spans="1:3" x14ac:dyDescent="0.15">
      <c r="A2916" s="56">
        <v>41761</v>
      </c>
      <c r="B2916" s="68" t="s">
        <v>240</v>
      </c>
      <c r="C2916" s="69"/>
    </row>
    <row r="2917" spans="1:3" x14ac:dyDescent="0.15">
      <c r="A2917" s="56">
        <v>41761</v>
      </c>
      <c r="B2917" s="68" t="s">
        <v>241</v>
      </c>
      <c r="C2917" s="69"/>
    </row>
    <row r="2918" spans="1:3" x14ac:dyDescent="0.15">
      <c r="A2918" s="56">
        <v>41761</v>
      </c>
      <c r="B2918" s="68" t="s">
        <v>242</v>
      </c>
      <c r="C2918" s="69"/>
    </row>
    <row r="2919" spans="1:3" x14ac:dyDescent="0.15">
      <c r="A2919" s="56">
        <v>41761</v>
      </c>
      <c r="B2919" s="68" t="s">
        <v>243</v>
      </c>
      <c r="C2919" s="69"/>
    </row>
    <row r="2920" spans="1:3" x14ac:dyDescent="0.15">
      <c r="A2920" s="56">
        <v>41761</v>
      </c>
      <c r="B2920" s="68" t="s">
        <v>244</v>
      </c>
      <c r="C2920" s="69"/>
    </row>
    <row r="2921" spans="1:3" x14ac:dyDescent="0.15">
      <c r="A2921" s="56">
        <v>41761</v>
      </c>
      <c r="B2921" s="68" t="s">
        <v>245</v>
      </c>
      <c r="C2921" s="69"/>
    </row>
    <row r="2922" spans="1:3" x14ac:dyDescent="0.15">
      <c r="A2922" s="56">
        <v>41761</v>
      </c>
      <c r="B2922" s="68" t="s">
        <v>246</v>
      </c>
      <c r="C2922" s="69"/>
    </row>
    <row r="2923" spans="1:3" x14ac:dyDescent="0.15">
      <c r="A2923" s="56">
        <v>41761</v>
      </c>
      <c r="B2923" s="68" t="s">
        <v>247</v>
      </c>
      <c r="C2923" s="69"/>
    </row>
    <row r="2924" spans="1:3" x14ac:dyDescent="0.15">
      <c r="A2924" s="56">
        <v>41761</v>
      </c>
      <c r="B2924" s="68" t="s">
        <v>248</v>
      </c>
      <c r="C2924" s="69"/>
    </row>
    <row r="2925" spans="1:3" x14ac:dyDescent="0.15">
      <c r="A2925" s="56">
        <v>41761</v>
      </c>
      <c r="B2925" s="68" t="s">
        <v>249</v>
      </c>
      <c r="C2925" s="69"/>
    </row>
    <row r="2926" spans="1:3" x14ac:dyDescent="0.15">
      <c r="A2926" s="56">
        <v>41761</v>
      </c>
      <c r="B2926" s="68" t="s">
        <v>250</v>
      </c>
      <c r="C2926" s="69"/>
    </row>
    <row r="2927" spans="1:3" x14ac:dyDescent="0.15">
      <c r="A2927" s="56">
        <v>41761</v>
      </c>
      <c r="B2927" s="68" t="s">
        <v>251</v>
      </c>
      <c r="C2927" s="69"/>
    </row>
    <row r="2928" spans="1:3" x14ac:dyDescent="0.15">
      <c r="A2928" s="56">
        <v>41761</v>
      </c>
      <c r="B2928" s="68" t="s">
        <v>252</v>
      </c>
      <c r="C2928" s="69"/>
    </row>
    <row r="2929" spans="1:3" x14ac:dyDescent="0.15">
      <c r="A2929" s="56">
        <v>41761</v>
      </c>
      <c r="B2929" s="68" t="s">
        <v>253</v>
      </c>
      <c r="C2929" s="69"/>
    </row>
    <row r="2930" spans="1:3" x14ac:dyDescent="0.15">
      <c r="A2930" s="56">
        <v>41761</v>
      </c>
      <c r="B2930" s="68" t="s">
        <v>254</v>
      </c>
      <c r="C2930" s="69"/>
    </row>
    <row r="2931" spans="1:3" x14ac:dyDescent="0.15">
      <c r="A2931" s="56">
        <v>41761</v>
      </c>
      <c r="B2931" s="68" t="s">
        <v>255</v>
      </c>
      <c r="C2931" s="69"/>
    </row>
    <row r="2932" spans="1:3" x14ac:dyDescent="0.15">
      <c r="A2932" s="56">
        <v>41761</v>
      </c>
      <c r="B2932" s="68" t="s">
        <v>256</v>
      </c>
      <c r="C2932" s="69"/>
    </row>
    <row r="2933" spans="1:3" x14ac:dyDescent="0.15">
      <c r="A2933" s="56">
        <v>41761</v>
      </c>
      <c r="B2933" s="68" t="s">
        <v>257</v>
      </c>
      <c r="C2933" s="69"/>
    </row>
    <row r="2934" spans="1:3" x14ac:dyDescent="0.15">
      <c r="A2934" s="56">
        <v>41762</v>
      </c>
      <c r="B2934" s="68" t="s">
        <v>234</v>
      </c>
      <c r="C2934" s="69"/>
    </row>
    <row r="2935" spans="1:3" x14ac:dyDescent="0.15">
      <c r="A2935" s="56">
        <v>41762</v>
      </c>
      <c r="B2935" s="68" t="s">
        <v>235</v>
      </c>
      <c r="C2935" s="69"/>
    </row>
    <row r="2936" spans="1:3" x14ac:dyDescent="0.15">
      <c r="A2936" s="56">
        <v>41762</v>
      </c>
      <c r="B2936" s="68" t="s">
        <v>236</v>
      </c>
      <c r="C2936" s="69"/>
    </row>
    <row r="2937" spans="1:3" x14ac:dyDescent="0.15">
      <c r="A2937" s="56">
        <v>41762</v>
      </c>
      <c r="B2937" s="68" t="s">
        <v>237</v>
      </c>
      <c r="C2937" s="69"/>
    </row>
    <row r="2938" spans="1:3" x14ac:dyDescent="0.15">
      <c r="A2938" s="56">
        <v>41762</v>
      </c>
      <c r="B2938" s="68" t="s">
        <v>238</v>
      </c>
      <c r="C2938" s="69"/>
    </row>
    <row r="2939" spans="1:3" x14ac:dyDescent="0.15">
      <c r="A2939" s="56">
        <v>41762</v>
      </c>
      <c r="B2939" s="68" t="s">
        <v>239</v>
      </c>
      <c r="C2939" s="69"/>
    </row>
    <row r="2940" spans="1:3" x14ac:dyDescent="0.15">
      <c r="A2940" s="56">
        <v>41762</v>
      </c>
      <c r="B2940" s="68" t="s">
        <v>240</v>
      </c>
      <c r="C2940" s="69"/>
    </row>
    <row r="2941" spans="1:3" x14ac:dyDescent="0.15">
      <c r="A2941" s="56">
        <v>41762</v>
      </c>
      <c r="B2941" s="68" t="s">
        <v>241</v>
      </c>
      <c r="C2941" s="69"/>
    </row>
    <row r="2942" spans="1:3" x14ac:dyDescent="0.15">
      <c r="A2942" s="56">
        <v>41762</v>
      </c>
      <c r="B2942" s="68" t="s">
        <v>242</v>
      </c>
      <c r="C2942" s="69"/>
    </row>
    <row r="2943" spans="1:3" x14ac:dyDescent="0.15">
      <c r="A2943" s="56">
        <v>41762</v>
      </c>
      <c r="B2943" s="68" t="s">
        <v>243</v>
      </c>
      <c r="C2943" s="69"/>
    </row>
    <row r="2944" spans="1:3" x14ac:dyDescent="0.15">
      <c r="A2944" s="56">
        <v>41762</v>
      </c>
      <c r="B2944" s="68" t="s">
        <v>244</v>
      </c>
      <c r="C2944" s="69"/>
    </row>
    <row r="2945" spans="1:3" x14ac:dyDescent="0.15">
      <c r="A2945" s="56">
        <v>41762</v>
      </c>
      <c r="B2945" s="68" t="s">
        <v>245</v>
      </c>
      <c r="C2945" s="69"/>
    </row>
    <row r="2946" spans="1:3" x14ac:dyDescent="0.15">
      <c r="A2946" s="56">
        <v>41762</v>
      </c>
      <c r="B2946" s="68" t="s">
        <v>246</v>
      </c>
      <c r="C2946" s="69"/>
    </row>
    <row r="2947" spans="1:3" x14ac:dyDescent="0.15">
      <c r="A2947" s="56">
        <v>41762</v>
      </c>
      <c r="B2947" s="68" t="s">
        <v>247</v>
      </c>
      <c r="C2947" s="69"/>
    </row>
    <row r="2948" spans="1:3" x14ac:dyDescent="0.15">
      <c r="A2948" s="56">
        <v>41762</v>
      </c>
      <c r="B2948" s="68" t="s">
        <v>248</v>
      </c>
      <c r="C2948" s="69"/>
    </row>
    <row r="2949" spans="1:3" x14ac:dyDescent="0.15">
      <c r="A2949" s="56">
        <v>41762</v>
      </c>
      <c r="B2949" s="68" t="s">
        <v>249</v>
      </c>
      <c r="C2949" s="69"/>
    </row>
    <row r="2950" spans="1:3" x14ac:dyDescent="0.15">
      <c r="A2950" s="56">
        <v>41762</v>
      </c>
      <c r="B2950" s="68" t="s">
        <v>250</v>
      </c>
      <c r="C2950" s="69"/>
    </row>
    <row r="2951" spans="1:3" x14ac:dyDescent="0.15">
      <c r="A2951" s="56">
        <v>41762</v>
      </c>
      <c r="B2951" s="68" t="s">
        <v>251</v>
      </c>
      <c r="C2951" s="69"/>
    </row>
    <row r="2952" spans="1:3" x14ac:dyDescent="0.15">
      <c r="A2952" s="56">
        <v>41762</v>
      </c>
      <c r="B2952" s="68" t="s">
        <v>252</v>
      </c>
      <c r="C2952" s="69"/>
    </row>
    <row r="2953" spans="1:3" x14ac:dyDescent="0.15">
      <c r="A2953" s="56">
        <v>41762</v>
      </c>
      <c r="B2953" s="68" t="s">
        <v>253</v>
      </c>
      <c r="C2953" s="69"/>
    </row>
    <row r="2954" spans="1:3" x14ac:dyDescent="0.15">
      <c r="A2954" s="56">
        <v>41762</v>
      </c>
      <c r="B2954" s="68" t="s">
        <v>254</v>
      </c>
      <c r="C2954" s="69"/>
    </row>
    <row r="2955" spans="1:3" x14ac:dyDescent="0.15">
      <c r="A2955" s="56">
        <v>41762</v>
      </c>
      <c r="B2955" s="68" t="s">
        <v>255</v>
      </c>
      <c r="C2955" s="69"/>
    </row>
    <row r="2956" spans="1:3" x14ac:dyDescent="0.15">
      <c r="A2956" s="56">
        <v>41762</v>
      </c>
      <c r="B2956" s="68" t="s">
        <v>256</v>
      </c>
      <c r="C2956" s="69"/>
    </row>
    <row r="2957" spans="1:3" x14ac:dyDescent="0.15">
      <c r="A2957" s="56">
        <v>41762</v>
      </c>
      <c r="B2957" s="68" t="s">
        <v>257</v>
      </c>
      <c r="C2957" s="69"/>
    </row>
    <row r="2958" spans="1:3" x14ac:dyDescent="0.15">
      <c r="A2958" s="56">
        <v>41763</v>
      </c>
      <c r="B2958" s="68" t="s">
        <v>234</v>
      </c>
      <c r="C2958" s="69"/>
    </row>
    <row r="2959" spans="1:3" x14ac:dyDescent="0.15">
      <c r="A2959" s="56">
        <v>41763</v>
      </c>
      <c r="B2959" s="68" t="s">
        <v>235</v>
      </c>
      <c r="C2959" s="69"/>
    </row>
    <row r="2960" spans="1:3" x14ac:dyDescent="0.15">
      <c r="A2960" s="56">
        <v>41763</v>
      </c>
      <c r="B2960" s="68" t="s">
        <v>236</v>
      </c>
      <c r="C2960" s="69"/>
    </row>
    <row r="2961" spans="1:3" x14ac:dyDescent="0.15">
      <c r="A2961" s="56">
        <v>41763</v>
      </c>
      <c r="B2961" s="68" t="s">
        <v>237</v>
      </c>
      <c r="C2961" s="69"/>
    </row>
    <row r="2962" spans="1:3" x14ac:dyDescent="0.15">
      <c r="A2962" s="56">
        <v>41763</v>
      </c>
      <c r="B2962" s="68" t="s">
        <v>238</v>
      </c>
      <c r="C2962" s="69"/>
    </row>
    <row r="2963" spans="1:3" x14ac:dyDescent="0.15">
      <c r="A2963" s="56">
        <v>41763</v>
      </c>
      <c r="B2963" s="68" t="s">
        <v>239</v>
      </c>
      <c r="C2963" s="69"/>
    </row>
    <row r="2964" spans="1:3" x14ac:dyDescent="0.15">
      <c r="A2964" s="56">
        <v>41763</v>
      </c>
      <c r="B2964" s="68" t="s">
        <v>240</v>
      </c>
      <c r="C2964" s="69"/>
    </row>
    <row r="2965" spans="1:3" x14ac:dyDescent="0.15">
      <c r="A2965" s="56">
        <v>41763</v>
      </c>
      <c r="B2965" s="68" t="s">
        <v>241</v>
      </c>
      <c r="C2965" s="69"/>
    </row>
    <row r="2966" spans="1:3" x14ac:dyDescent="0.15">
      <c r="A2966" s="56">
        <v>41763</v>
      </c>
      <c r="B2966" s="68" t="s">
        <v>242</v>
      </c>
      <c r="C2966" s="69"/>
    </row>
    <row r="2967" spans="1:3" x14ac:dyDescent="0.15">
      <c r="A2967" s="56">
        <v>41763</v>
      </c>
      <c r="B2967" s="68" t="s">
        <v>243</v>
      </c>
      <c r="C2967" s="69"/>
    </row>
    <row r="2968" spans="1:3" x14ac:dyDescent="0.15">
      <c r="A2968" s="56">
        <v>41763</v>
      </c>
      <c r="B2968" s="68" t="s">
        <v>244</v>
      </c>
      <c r="C2968" s="69"/>
    </row>
    <row r="2969" spans="1:3" x14ac:dyDescent="0.15">
      <c r="A2969" s="56">
        <v>41763</v>
      </c>
      <c r="B2969" s="68" t="s">
        <v>245</v>
      </c>
      <c r="C2969" s="69"/>
    </row>
    <row r="2970" spans="1:3" x14ac:dyDescent="0.15">
      <c r="A2970" s="56">
        <v>41763</v>
      </c>
      <c r="B2970" s="68" t="s">
        <v>246</v>
      </c>
      <c r="C2970" s="69"/>
    </row>
    <row r="2971" spans="1:3" x14ac:dyDescent="0.15">
      <c r="A2971" s="56">
        <v>41763</v>
      </c>
      <c r="B2971" s="68" t="s">
        <v>247</v>
      </c>
      <c r="C2971" s="69"/>
    </row>
    <row r="2972" spans="1:3" x14ac:dyDescent="0.15">
      <c r="A2972" s="56">
        <v>41763</v>
      </c>
      <c r="B2972" s="68" t="s">
        <v>248</v>
      </c>
      <c r="C2972" s="69"/>
    </row>
    <row r="2973" spans="1:3" x14ac:dyDescent="0.15">
      <c r="A2973" s="56">
        <v>41763</v>
      </c>
      <c r="B2973" s="68" t="s">
        <v>249</v>
      </c>
      <c r="C2973" s="69"/>
    </row>
    <row r="2974" spans="1:3" x14ac:dyDescent="0.15">
      <c r="A2974" s="56">
        <v>41763</v>
      </c>
      <c r="B2974" s="68" t="s">
        <v>250</v>
      </c>
      <c r="C2974" s="69"/>
    </row>
    <row r="2975" spans="1:3" x14ac:dyDescent="0.15">
      <c r="A2975" s="56">
        <v>41763</v>
      </c>
      <c r="B2975" s="68" t="s">
        <v>251</v>
      </c>
      <c r="C2975" s="69"/>
    </row>
    <row r="2976" spans="1:3" x14ac:dyDescent="0.15">
      <c r="A2976" s="56">
        <v>41763</v>
      </c>
      <c r="B2976" s="68" t="s">
        <v>252</v>
      </c>
      <c r="C2976" s="69"/>
    </row>
    <row r="2977" spans="1:3" x14ac:dyDescent="0.15">
      <c r="A2977" s="56">
        <v>41763</v>
      </c>
      <c r="B2977" s="68" t="s">
        <v>253</v>
      </c>
      <c r="C2977" s="69"/>
    </row>
    <row r="2978" spans="1:3" x14ac:dyDescent="0.15">
      <c r="A2978" s="56">
        <v>41763</v>
      </c>
      <c r="B2978" s="68" t="s">
        <v>254</v>
      </c>
      <c r="C2978" s="69"/>
    </row>
    <row r="2979" spans="1:3" x14ac:dyDescent="0.15">
      <c r="A2979" s="56">
        <v>41763</v>
      </c>
      <c r="B2979" s="68" t="s">
        <v>255</v>
      </c>
      <c r="C2979" s="69"/>
    </row>
    <row r="2980" spans="1:3" x14ac:dyDescent="0.15">
      <c r="A2980" s="56">
        <v>41763</v>
      </c>
      <c r="B2980" s="68" t="s">
        <v>256</v>
      </c>
      <c r="C2980" s="69"/>
    </row>
    <row r="2981" spans="1:3" x14ac:dyDescent="0.15">
      <c r="A2981" s="56">
        <v>41763</v>
      </c>
      <c r="B2981" s="68" t="s">
        <v>257</v>
      </c>
      <c r="C2981" s="69"/>
    </row>
    <row r="2982" spans="1:3" x14ac:dyDescent="0.15">
      <c r="A2982" s="56">
        <v>41764</v>
      </c>
      <c r="B2982" s="68" t="s">
        <v>234</v>
      </c>
      <c r="C2982" s="69"/>
    </row>
    <row r="2983" spans="1:3" x14ac:dyDescent="0.15">
      <c r="A2983" s="56">
        <v>41764</v>
      </c>
      <c r="B2983" s="68" t="s">
        <v>235</v>
      </c>
      <c r="C2983" s="69"/>
    </row>
    <row r="2984" spans="1:3" x14ac:dyDescent="0.15">
      <c r="A2984" s="56">
        <v>41764</v>
      </c>
      <c r="B2984" s="68" t="s">
        <v>236</v>
      </c>
      <c r="C2984" s="69"/>
    </row>
    <row r="2985" spans="1:3" x14ac:dyDescent="0.15">
      <c r="A2985" s="56">
        <v>41764</v>
      </c>
      <c r="B2985" s="68" t="s">
        <v>237</v>
      </c>
      <c r="C2985" s="69"/>
    </row>
    <row r="2986" spans="1:3" x14ac:dyDescent="0.15">
      <c r="A2986" s="56">
        <v>41764</v>
      </c>
      <c r="B2986" s="68" t="s">
        <v>238</v>
      </c>
      <c r="C2986" s="69"/>
    </row>
    <row r="2987" spans="1:3" x14ac:dyDescent="0.15">
      <c r="A2987" s="56">
        <v>41764</v>
      </c>
      <c r="B2987" s="68" t="s">
        <v>239</v>
      </c>
      <c r="C2987" s="69"/>
    </row>
    <row r="2988" spans="1:3" x14ac:dyDescent="0.15">
      <c r="A2988" s="56">
        <v>41764</v>
      </c>
      <c r="B2988" s="68" t="s">
        <v>240</v>
      </c>
      <c r="C2988" s="69"/>
    </row>
    <row r="2989" spans="1:3" x14ac:dyDescent="0.15">
      <c r="A2989" s="56">
        <v>41764</v>
      </c>
      <c r="B2989" s="68" t="s">
        <v>241</v>
      </c>
      <c r="C2989" s="69"/>
    </row>
    <row r="2990" spans="1:3" x14ac:dyDescent="0.15">
      <c r="A2990" s="56">
        <v>41764</v>
      </c>
      <c r="B2990" s="68" t="s">
        <v>242</v>
      </c>
      <c r="C2990" s="69"/>
    </row>
    <row r="2991" spans="1:3" x14ac:dyDescent="0.15">
      <c r="A2991" s="56">
        <v>41764</v>
      </c>
      <c r="B2991" s="68" t="s">
        <v>243</v>
      </c>
      <c r="C2991" s="69"/>
    </row>
    <row r="2992" spans="1:3" x14ac:dyDescent="0.15">
      <c r="A2992" s="56">
        <v>41764</v>
      </c>
      <c r="B2992" s="68" t="s">
        <v>244</v>
      </c>
      <c r="C2992" s="69"/>
    </row>
    <row r="2993" spans="1:3" x14ac:dyDescent="0.15">
      <c r="A2993" s="56">
        <v>41764</v>
      </c>
      <c r="B2993" s="68" t="s">
        <v>245</v>
      </c>
      <c r="C2993" s="69"/>
    </row>
    <row r="2994" spans="1:3" x14ac:dyDescent="0.15">
      <c r="A2994" s="56">
        <v>41764</v>
      </c>
      <c r="B2994" s="68" t="s">
        <v>246</v>
      </c>
      <c r="C2994" s="69"/>
    </row>
    <row r="2995" spans="1:3" x14ac:dyDescent="0.15">
      <c r="A2995" s="56">
        <v>41764</v>
      </c>
      <c r="B2995" s="68" t="s">
        <v>247</v>
      </c>
      <c r="C2995" s="69"/>
    </row>
    <row r="2996" spans="1:3" x14ac:dyDescent="0.15">
      <c r="A2996" s="56">
        <v>41764</v>
      </c>
      <c r="B2996" s="68" t="s">
        <v>248</v>
      </c>
      <c r="C2996" s="69"/>
    </row>
    <row r="2997" spans="1:3" x14ac:dyDescent="0.15">
      <c r="A2997" s="56">
        <v>41764</v>
      </c>
      <c r="B2997" s="68" t="s">
        <v>249</v>
      </c>
      <c r="C2997" s="69"/>
    </row>
    <row r="2998" spans="1:3" x14ac:dyDescent="0.15">
      <c r="A2998" s="56">
        <v>41764</v>
      </c>
      <c r="B2998" s="68" t="s">
        <v>250</v>
      </c>
      <c r="C2998" s="69"/>
    </row>
    <row r="2999" spans="1:3" x14ac:dyDescent="0.15">
      <c r="A2999" s="56">
        <v>41764</v>
      </c>
      <c r="B2999" s="68" t="s">
        <v>251</v>
      </c>
      <c r="C2999" s="69"/>
    </row>
    <row r="3000" spans="1:3" x14ac:dyDescent="0.15">
      <c r="A3000" s="56">
        <v>41764</v>
      </c>
      <c r="B3000" s="68" t="s">
        <v>252</v>
      </c>
      <c r="C3000" s="69"/>
    </row>
    <row r="3001" spans="1:3" x14ac:dyDescent="0.15">
      <c r="A3001" s="56">
        <v>41764</v>
      </c>
      <c r="B3001" s="68" t="s">
        <v>253</v>
      </c>
      <c r="C3001" s="69"/>
    </row>
    <row r="3002" spans="1:3" x14ac:dyDescent="0.15">
      <c r="A3002" s="56">
        <v>41764</v>
      </c>
      <c r="B3002" s="68" t="s">
        <v>254</v>
      </c>
      <c r="C3002" s="69"/>
    </row>
    <row r="3003" spans="1:3" x14ac:dyDescent="0.15">
      <c r="A3003" s="56">
        <v>41764</v>
      </c>
      <c r="B3003" s="68" t="s">
        <v>255</v>
      </c>
      <c r="C3003" s="69"/>
    </row>
    <row r="3004" spans="1:3" x14ac:dyDescent="0.15">
      <c r="A3004" s="56">
        <v>41764</v>
      </c>
      <c r="B3004" s="68" t="s">
        <v>256</v>
      </c>
      <c r="C3004" s="69"/>
    </row>
    <row r="3005" spans="1:3" x14ac:dyDescent="0.15">
      <c r="A3005" s="56">
        <v>41764</v>
      </c>
      <c r="B3005" s="68" t="s">
        <v>257</v>
      </c>
      <c r="C3005" s="69"/>
    </row>
    <row r="3006" spans="1:3" x14ac:dyDescent="0.15">
      <c r="A3006" s="56">
        <v>41765</v>
      </c>
      <c r="B3006" s="68" t="s">
        <v>234</v>
      </c>
      <c r="C3006" s="69"/>
    </row>
    <row r="3007" spans="1:3" x14ac:dyDescent="0.15">
      <c r="A3007" s="56">
        <v>41765</v>
      </c>
      <c r="B3007" s="68" t="s">
        <v>235</v>
      </c>
      <c r="C3007" s="69"/>
    </row>
    <row r="3008" spans="1:3" x14ac:dyDescent="0.15">
      <c r="A3008" s="56">
        <v>41765</v>
      </c>
      <c r="B3008" s="68" t="s">
        <v>236</v>
      </c>
      <c r="C3008" s="69"/>
    </row>
    <row r="3009" spans="1:3" x14ac:dyDescent="0.15">
      <c r="A3009" s="56">
        <v>41765</v>
      </c>
      <c r="B3009" s="68" t="s">
        <v>237</v>
      </c>
      <c r="C3009" s="69"/>
    </row>
    <row r="3010" spans="1:3" x14ac:dyDescent="0.15">
      <c r="A3010" s="56">
        <v>41765</v>
      </c>
      <c r="B3010" s="68" t="s">
        <v>238</v>
      </c>
      <c r="C3010" s="69"/>
    </row>
    <row r="3011" spans="1:3" x14ac:dyDescent="0.15">
      <c r="A3011" s="56">
        <v>41765</v>
      </c>
      <c r="B3011" s="68" t="s">
        <v>239</v>
      </c>
      <c r="C3011" s="69"/>
    </row>
    <row r="3012" spans="1:3" x14ac:dyDescent="0.15">
      <c r="A3012" s="56">
        <v>41765</v>
      </c>
      <c r="B3012" s="68" t="s">
        <v>240</v>
      </c>
      <c r="C3012" s="69"/>
    </row>
    <row r="3013" spans="1:3" x14ac:dyDescent="0.15">
      <c r="A3013" s="56">
        <v>41765</v>
      </c>
      <c r="B3013" s="68" t="s">
        <v>241</v>
      </c>
      <c r="C3013" s="69"/>
    </row>
    <row r="3014" spans="1:3" x14ac:dyDescent="0.15">
      <c r="A3014" s="56">
        <v>41765</v>
      </c>
      <c r="B3014" s="68" t="s">
        <v>242</v>
      </c>
      <c r="C3014" s="69"/>
    </row>
    <row r="3015" spans="1:3" x14ac:dyDescent="0.15">
      <c r="A3015" s="56">
        <v>41765</v>
      </c>
      <c r="B3015" s="68" t="s">
        <v>243</v>
      </c>
      <c r="C3015" s="69"/>
    </row>
    <row r="3016" spans="1:3" x14ac:dyDescent="0.15">
      <c r="A3016" s="56">
        <v>41765</v>
      </c>
      <c r="B3016" s="68" t="s">
        <v>244</v>
      </c>
      <c r="C3016" s="69"/>
    </row>
    <row r="3017" spans="1:3" x14ac:dyDescent="0.15">
      <c r="A3017" s="56">
        <v>41765</v>
      </c>
      <c r="B3017" s="68" t="s">
        <v>245</v>
      </c>
      <c r="C3017" s="69"/>
    </row>
    <row r="3018" spans="1:3" x14ac:dyDescent="0.15">
      <c r="A3018" s="56">
        <v>41765</v>
      </c>
      <c r="B3018" s="68" t="s">
        <v>246</v>
      </c>
      <c r="C3018" s="69"/>
    </row>
    <row r="3019" spans="1:3" x14ac:dyDescent="0.15">
      <c r="A3019" s="56">
        <v>41765</v>
      </c>
      <c r="B3019" s="68" t="s">
        <v>247</v>
      </c>
      <c r="C3019" s="69"/>
    </row>
    <row r="3020" spans="1:3" x14ac:dyDescent="0.15">
      <c r="A3020" s="56">
        <v>41765</v>
      </c>
      <c r="B3020" s="68" t="s">
        <v>248</v>
      </c>
      <c r="C3020" s="69"/>
    </row>
    <row r="3021" spans="1:3" x14ac:dyDescent="0.15">
      <c r="A3021" s="56">
        <v>41765</v>
      </c>
      <c r="B3021" s="68" t="s">
        <v>249</v>
      </c>
      <c r="C3021" s="69"/>
    </row>
    <row r="3022" spans="1:3" x14ac:dyDescent="0.15">
      <c r="A3022" s="56">
        <v>41765</v>
      </c>
      <c r="B3022" s="68" t="s">
        <v>250</v>
      </c>
      <c r="C3022" s="69"/>
    </row>
    <row r="3023" spans="1:3" x14ac:dyDescent="0.15">
      <c r="A3023" s="56">
        <v>41765</v>
      </c>
      <c r="B3023" s="68" t="s">
        <v>251</v>
      </c>
      <c r="C3023" s="69"/>
    </row>
    <row r="3024" spans="1:3" x14ac:dyDescent="0.15">
      <c r="A3024" s="56">
        <v>41765</v>
      </c>
      <c r="B3024" s="68" t="s">
        <v>252</v>
      </c>
      <c r="C3024" s="69"/>
    </row>
    <row r="3025" spans="1:3" x14ac:dyDescent="0.15">
      <c r="A3025" s="56">
        <v>41765</v>
      </c>
      <c r="B3025" s="68" t="s">
        <v>253</v>
      </c>
      <c r="C3025" s="69"/>
    </row>
    <row r="3026" spans="1:3" x14ac:dyDescent="0.15">
      <c r="A3026" s="56">
        <v>41765</v>
      </c>
      <c r="B3026" s="68" t="s">
        <v>254</v>
      </c>
      <c r="C3026" s="69"/>
    </row>
    <row r="3027" spans="1:3" x14ac:dyDescent="0.15">
      <c r="A3027" s="56">
        <v>41765</v>
      </c>
      <c r="B3027" s="68" t="s">
        <v>255</v>
      </c>
      <c r="C3027" s="69"/>
    </row>
    <row r="3028" spans="1:3" x14ac:dyDescent="0.15">
      <c r="A3028" s="56">
        <v>41765</v>
      </c>
      <c r="B3028" s="68" t="s">
        <v>256</v>
      </c>
      <c r="C3028" s="69"/>
    </row>
    <row r="3029" spans="1:3" x14ac:dyDescent="0.15">
      <c r="A3029" s="56">
        <v>41765</v>
      </c>
      <c r="B3029" s="68" t="s">
        <v>257</v>
      </c>
      <c r="C3029" s="69"/>
    </row>
    <row r="3030" spans="1:3" x14ac:dyDescent="0.15">
      <c r="A3030" s="56">
        <v>41766</v>
      </c>
      <c r="B3030" s="68" t="s">
        <v>234</v>
      </c>
      <c r="C3030" s="69"/>
    </row>
    <row r="3031" spans="1:3" x14ac:dyDescent="0.15">
      <c r="A3031" s="56">
        <v>41766</v>
      </c>
      <c r="B3031" s="68" t="s">
        <v>235</v>
      </c>
      <c r="C3031" s="69"/>
    </row>
    <row r="3032" spans="1:3" x14ac:dyDescent="0.15">
      <c r="A3032" s="56">
        <v>41766</v>
      </c>
      <c r="B3032" s="68" t="s">
        <v>236</v>
      </c>
      <c r="C3032" s="69"/>
    </row>
    <row r="3033" spans="1:3" x14ac:dyDescent="0.15">
      <c r="A3033" s="56">
        <v>41766</v>
      </c>
      <c r="B3033" s="68" t="s">
        <v>237</v>
      </c>
      <c r="C3033" s="69"/>
    </row>
    <row r="3034" spans="1:3" x14ac:dyDescent="0.15">
      <c r="A3034" s="56">
        <v>41766</v>
      </c>
      <c r="B3034" s="68" t="s">
        <v>238</v>
      </c>
      <c r="C3034" s="69"/>
    </row>
    <row r="3035" spans="1:3" x14ac:dyDescent="0.15">
      <c r="A3035" s="56">
        <v>41766</v>
      </c>
      <c r="B3035" s="68" t="s">
        <v>239</v>
      </c>
      <c r="C3035" s="69"/>
    </row>
    <row r="3036" spans="1:3" x14ac:dyDescent="0.15">
      <c r="A3036" s="56">
        <v>41766</v>
      </c>
      <c r="B3036" s="68" t="s">
        <v>240</v>
      </c>
      <c r="C3036" s="69"/>
    </row>
    <row r="3037" spans="1:3" x14ac:dyDescent="0.15">
      <c r="A3037" s="56">
        <v>41766</v>
      </c>
      <c r="B3037" s="68" t="s">
        <v>241</v>
      </c>
      <c r="C3037" s="69"/>
    </row>
    <row r="3038" spans="1:3" x14ac:dyDescent="0.15">
      <c r="A3038" s="56">
        <v>41766</v>
      </c>
      <c r="B3038" s="68" t="s">
        <v>242</v>
      </c>
      <c r="C3038" s="69"/>
    </row>
    <row r="3039" spans="1:3" x14ac:dyDescent="0.15">
      <c r="A3039" s="56">
        <v>41766</v>
      </c>
      <c r="B3039" s="68" t="s">
        <v>243</v>
      </c>
      <c r="C3039" s="69"/>
    </row>
    <row r="3040" spans="1:3" x14ac:dyDescent="0.15">
      <c r="A3040" s="56">
        <v>41766</v>
      </c>
      <c r="B3040" s="68" t="s">
        <v>244</v>
      </c>
      <c r="C3040" s="69"/>
    </row>
    <row r="3041" spans="1:3" x14ac:dyDescent="0.15">
      <c r="A3041" s="56">
        <v>41766</v>
      </c>
      <c r="B3041" s="68" t="s">
        <v>245</v>
      </c>
      <c r="C3041" s="69"/>
    </row>
    <row r="3042" spans="1:3" x14ac:dyDescent="0.15">
      <c r="A3042" s="56">
        <v>41766</v>
      </c>
      <c r="B3042" s="68" t="s">
        <v>246</v>
      </c>
      <c r="C3042" s="69"/>
    </row>
    <row r="3043" spans="1:3" x14ac:dyDescent="0.15">
      <c r="A3043" s="56">
        <v>41766</v>
      </c>
      <c r="B3043" s="68" t="s">
        <v>247</v>
      </c>
      <c r="C3043" s="69"/>
    </row>
    <row r="3044" spans="1:3" x14ac:dyDescent="0.15">
      <c r="A3044" s="56">
        <v>41766</v>
      </c>
      <c r="B3044" s="68" t="s">
        <v>248</v>
      </c>
      <c r="C3044" s="69"/>
    </row>
    <row r="3045" spans="1:3" x14ac:dyDescent="0.15">
      <c r="A3045" s="56">
        <v>41766</v>
      </c>
      <c r="B3045" s="68" t="s">
        <v>249</v>
      </c>
      <c r="C3045" s="69"/>
    </row>
    <row r="3046" spans="1:3" x14ac:dyDescent="0.15">
      <c r="A3046" s="56">
        <v>41766</v>
      </c>
      <c r="B3046" s="68" t="s">
        <v>250</v>
      </c>
      <c r="C3046" s="69"/>
    </row>
    <row r="3047" spans="1:3" x14ac:dyDescent="0.15">
      <c r="A3047" s="56">
        <v>41766</v>
      </c>
      <c r="B3047" s="68" t="s">
        <v>251</v>
      </c>
      <c r="C3047" s="69"/>
    </row>
    <row r="3048" spans="1:3" x14ac:dyDescent="0.15">
      <c r="A3048" s="56">
        <v>41766</v>
      </c>
      <c r="B3048" s="68" t="s">
        <v>252</v>
      </c>
      <c r="C3048" s="69"/>
    </row>
    <row r="3049" spans="1:3" x14ac:dyDescent="0.15">
      <c r="A3049" s="56">
        <v>41766</v>
      </c>
      <c r="B3049" s="68" t="s">
        <v>253</v>
      </c>
      <c r="C3049" s="69"/>
    </row>
    <row r="3050" spans="1:3" x14ac:dyDescent="0.15">
      <c r="A3050" s="56">
        <v>41766</v>
      </c>
      <c r="B3050" s="68" t="s">
        <v>254</v>
      </c>
      <c r="C3050" s="69"/>
    </row>
    <row r="3051" spans="1:3" x14ac:dyDescent="0.15">
      <c r="A3051" s="56">
        <v>41766</v>
      </c>
      <c r="B3051" s="68" t="s">
        <v>255</v>
      </c>
      <c r="C3051" s="69"/>
    </row>
    <row r="3052" spans="1:3" x14ac:dyDescent="0.15">
      <c r="A3052" s="56">
        <v>41766</v>
      </c>
      <c r="B3052" s="68" t="s">
        <v>256</v>
      </c>
      <c r="C3052" s="69"/>
    </row>
    <row r="3053" spans="1:3" x14ac:dyDescent="0.15">
      <c r="A3053" s="56">
        <v>41766</v>
      </c>
      <c r="B3053" s="68" t="s">
        <v>257</v>
      </c>
      <c r="C3053" s="69"/>
    </row>
    <row r="3054" spans="1:3" x14ac:dyDescent="0.15">
      <c r="A3054" s="56">
        <v>41767</v>
      </c>
      <c r="B3054" s="68" t="s">
        <v>234</v>
      </c>
      <c r="C3054" s="69"/>
    </row>
    <row r="3055" spans="1:3" x14ac:dyDescent="0.15">
      <c r="A3055" s="56">
        <v>41767</v>
      </c>
      <c r="B3055" s="68" t="s">
        <v>235</v>
      </c>
      <c r="C3055" s="69"/>
    </row>
    <row r="3056" spans="1:3" x14ac:dyDescent="0.15">
      <c r="A3056" s="56">
        <v>41767</v>
      </c>
      <c r="B3056" s="68" t="s">
        <v>236</v>
      </c>
      <c r="C3056" s="69"/>
    </row>
    <row r="3057" spans="1:3" x14ac:dyDescent="0.15">
      <c r="A3057" s="56">
        <v>41767</v>
      </c>
      <c r="B3057" s="68" t="s">
        <v>237</v>
      </c>
      <c r="C3057" s="69"/>
    </row>
    <row r="3058" spans="1:3" x14ac:dyDescent="0.15">
      <c r="A3058" s="56">
        <v>41767</v>
      </c>
      <c r="B3058" s="68" t="s">
        <v>238</v>
      </c>
      <c r="C3058" s="69"/>
    </row>
    <row r="3059" spans="1:3" x14ac:dyDescent="0.15">
      <c r="A3059" s="56">
        <v>41767</v>
      </c>
      <c r="B3059" s="68" t="s">
        <v>239</v>
      </c>
      <c r="C3059" s="69"/>
    </row>
    <row r="3060" spans="1:3" x14ac:dyDescent="0.15">
      <c r="A3060" s="56">
        <v>41767</v>
      </c>
      <c r="B3060" s="68" t="s">
        <v>240</v>
      </c>
      <c r="C3060" s="69"/>
    </row>
    <row r="3061" spans="1:3" x14ac:dyDescent="0.15">
      <c r="A3061" s="56">
        <v>41767</v>
      </c>
      <c r="B3061" s="68" t="s">
        <v>241</v>
      </c>
      <c r="C3061" s="69"/>
    </row>
    <row r="3062" spans="1:3" x14ac:dyDescent="0.15">
      <c r="A3062" s="56">
        <v>41767</v>
      </c>
      <c r="B3062" s="68" t="s">
        <v>242</v>
      </c>
      <c r="C3062" s="69"/>
    </row>
    <row r="3063" spans="1:3" x14ac:dyDescent="0.15">
      <c r="A3063" s="56">
        <v>41767</v>
      </c>
      <c r="B3063" s="68" t="s">
        <v>243</v>
      </c>
      <c r="C3063" s="69"/>
    </row>
    <row r="3064" spans="1:3" x14ac:dyDescent="0.15">
      <c r="A3064" s="56">
        <v>41767</v>
      </c>
      <c r="B3064" s="68" t="s">
        <v>244</v>
      </c>
      <c r="C3064" s="69"/>
    </row>
    <row r="3065" spans="1:3" x14ac:dyDescent="0.15">
      <c r="A3065" s="56">
        <v>41767</v>
      </c>
      <c r="B3065" s="68" t="s">
        <v>245</v>
      </c>
      <c r="C3065" s="69"/>
    </row>
    <row r="3066" spans="1:3" x14ac:dyDescent="0.15">
      <c r="A3066" s="56">
        <v>41767</v>
      </c>
      <c r="B3066" s="68" t="s">
        <v>246</v>
      </c>
      <c r="C3066" s="69"/>
    </row>
    <row r="3067" spans="1:3" x14ac:dyDescent="0.15">
      <c r="A3067" s="56">
        <v>41767</v>
      </c>
      <c r="B3067" s="68" t="s">
        <v>247</v>
      </c>
      <c r="C3067" s="69"/>
    </row>
    <row r="3068" spans="1:3" x14ac:dyDescent="0.15">
      <c r="A3068" s="56">
        <v>41767</v>
      </c>
      <c r="B3068" s="68" t="s">
        <v>248</v>
      </c>
      <c r="C3068" s="69"/>
    </row>
    <row r="3069" spans="1:3" x14ac:dyDescent="0.15">
      <c r="A3069" s="56">
        <v>41767</v>
      </c>
      <c r="B3069" s="68" t="s">
        <v>249</v>
      </c>
      <c r="C3069" s="69"/>
    </row>
    <row r="3070" spans="1:3" x14ac:dyDescent="0.15">
      <c r="A3070" s="56">
        <v>41767</v>
      </c>
      <c r="B3070" s="68" t="s">
        <v>250</v>
      </c>
      <c r="C3070" s="69"/>
    </row>
    <row r="3071" spans="1:3" x14ac:dyDescent="0.15">
      <c r="A3071" s="56">
        <v>41767</v>
      </c>
      <c r="B3071" s="68" t="s">
        <v>251</v>
      </c>
      <c r="C3071" s="69"/>
    </row>
    <row r="3072" spans="1:3" x14ac:dyDescent="0.15">
      <c r="A3072" s="56">
        <v>41767</v>
      </c>
      <c r="B3072" s="68" t="s">
        <v>252</v>
      </c>
      <c r="C3072" s="69"/>
    </row>
    <row r="3073" spans="1:3" x14ac:dyDescent="0.15">
      <c r="A3073" s="56">
        <v>41767</v>
      </c>
      <c r="B3073" s="68" t="s">
        <v>253</v>
      </c>
      <c r="C3073" s="69"/>
    </row>
    <row r="3074" spans="1:3" x14ac:dyDescent="0.15">
      <c r="A3074" s="56">
        <v>41767</v>
      </c>
      <c r="B3074" s="68" t="s">
        <v>254</v>
      </c>
      <c r="C3074" s="69"/>
    </row>
    <row r="3075" spans="1:3" x14ac:dyDescent="0.15">
      <c r="A3075" s="56">
        <v>41767</v>
      </c>
      <c r="B3075" s="68" t="s">
        <v>255</v>
      </c>
      <c r="C3075" s="69"/>
    </row>
    <row r="3076" spans="1:3" x14ac:dyDescent="0.15">
      <c r="A3076" s="56">
        <v>41767</v>
      </c>
      <c r="B3076" s="68" t="s">
        <v>256</v>
      </c>
      <c r="C3076" s="69"/>
    </row>
    <row r="3077" spans="1:3" x14ac:dyDescent="0.15">
      <c r="A3077" s="56">
        <v>41767</v>
      </c>
      <c r="B3077" s="68" t="s">
        <v>257</v>
      </c>
      <c r="C3077" s="69"/>
    </row>
    <row r="3078" spans="1:3" x14ac:dyDescent="0.15">
      <c r="A3078" s="56">
        <v>41768</v>
      </c>
      <c r="B3078" s="68" t="s">
        <v>234</v>
      </c>
      <c r="C3078" s="69"/>
    </row>
    <row r="3079" spans="1:3" x14ac:dyDescent="0.15">
      <c r="A3079" s="56">
        <v>41768</v>
      </c>
      <c r="B3079" s="68" t="s">
        <v>235</v>
      </c>
      <c r="C3079" s="69"/>
    </row>
    <row r="3080" spans="1:3" x14ac:dyDescent="0.15">
      <c r="A3080" s="56">
        <v>41768</v>
      </c>
      <c r="B3080" s="68" t="s">
        <v>236</v>
      </c>
      <c r="C3080" s="69"/>
    </row>
    <row r="3081" spans="1:3" x14ac:dyDescent="0.15">
      <c r="A3081" s="56">
        <v>41768</v>
      </c>
      <c r="B3081" s="68" t="s">
        <v>237</v>
      </c>
      <c r="C3081" s="69"/>
    </row>
    <row r="3082" spans="1:3" x14ac:dyDescent="0.15">
      <c r="A3082" s="56">
        <v>41768</v>
      </c>
      <c r="B3082" s="68" t="s">
        <v>238</v>
      </c>
      <c r="C3082" s="69"/>
    </row>
    <row r="3083" spans="1:3" x14ac:dyDescent="0.15">
      <c r="A3083" s="56">
        <v>41768</v>
      </c>
      <c r="B3083" s="68" t="s">
        <v>239</v>
      </c>
      <c r="C3083" s="69"/>
    </row>
    <row r="3084" spans="1:3" x14ac:dyDescent="0.15">
      <c r="A3084" s="56">
        <v>41768</v>
      </c>
      <c r="B3084" s="68" t="s">
        <v>240</v>
      </c>
      <c r="C3084" s="69"/>
    </row>
    <row r="3085" spans="1:3" x14ac:dyDescent="0.15">
      <c r="A3085" s="56">
        <v>41768</v>
      </c>
      <c r="B3085" s="68" t="s">
        <v>241</v>
      </c>
      <c r="C3085" s="69"/>
    </row>
    <row r="3086" spans="1:3" x14ac:dyDescent="0.15">
      <c r="A3086" s="56">
        <v>41768</v>
      </c>
      <c r="B3086" s="68" t="s">
        <v>242</v>
      </c>
      <c r="C3086" s="69"/>
    </row>
    <row r="3087" spans="1:3" x14ac:dyDescent="0.15">
      <c r="A3087" s="56">
        <v>41768</v>
      </c>
      <c r="B3087" s="68" t="s">
        <v>243</v>
      </c>
      <c r="C3087" s="69"/>
    </row>
    <row r="3088" spans="1:3" x14ac:dyDescent="0.15">
      <c r="A3088" s="56">
        <v>41768</v>
      </c>
      <c r="B3088" s="68" t="s">
        <v>244</v>
      </c>
      <c r="C3088" s="69"/>
    </row>
    <row r="3089" spans="1:3" x14ac:dyDescent="0.15">
      <c r="A3089" s="56">
        <v>41768</v>
      </c>
      <c r="B3089" s="68" t="s">
        <v>245</v>
      </c>
      <c r="C3089" s="69"/>
    </row>
    <row r="3090" spans="1:3" x14ac:dyDescent="0.15">
      <c r="A3090" s="56">
        <v>41768</v>
      </c>
      <c r="B3090" s="68" t="s">
        <v>246</v>
      </c>
      <c r="C3090" s="69"/>
    </row>
    <row r="3091" spans="1:3" x14ac:dyDescent="0.15">
      <c r="A3091" s="56">
        <v>41768</v>
      </c>
      <c r="B3091" s="68" t="s">
        <v>247</v>
      </c>
      <c r="C3091" s="69"/>
    </row>
    <row r="3092" spans="1:3" x14ac:dyDescent="0.15">
      <c r="A3092" s="56">
        <v>41768</v>
      </c>
      <c r="B3092" s="68" t="s">
        <v>248</v>
      </c>
      <c r="C3092" s="69"/>
    </row>
    <row r="3093" spans="1:3" x14ac:dyDescent="0.15">
      <c r="A3093" s="56">
        <v>41768</v>
      </c>
      <c r="B3093" s="68" t="s">
        <v>249</v>
      </c>
      <c r="C3093" s="69"/>
    </row>
    <row r="3094" spans="1:3" x14ac:dyDescent="0.15">
      <c r="A3094" s="56">
        <v>41768</v>
      </c>
      <c r="B3094" s="68" t="s">
        <v>250</v>
      </c>
      <c r="C3094" s="69"/>
    </row>
    <row r="3095" spans="1:3" x14ac:dyDescent="0.15">
      <c r="A3095" s="56">
        <v>41768</v>
      </c>
      <c r="B3095" s="68" t="s">
        <v>251</v>
      </c>
      <c r="C3095" s="69"/>
    </row>
    <row r="3096" spans="1:3" x14ac:dyDescent="0.15">
      <c r="A3096" s="56">
        <v>41768</v>
      </c>
      <c r="B3096" s="68" t="s">
        <v>252</v>
      </c>
      <c r="C3096" s="69"/>
    </row>
    <row r="3097" spans="1:3" x14ac:dyDescent="0.15">
      <c r="A3097" s="56">
        <v>41768</v>
      </c>
      <c r="B3097" s="68" t="s">
        <v>253</v>
      </c>
      <c r="C3097" s="69"/>
    </row>
    <row r="3098" spans="1:3" x14ac:dyDescent="0.15">
      <c r="A3098" s="56">
        <v>41768</v>
      </c>
      <c r="B3098" s="68" t="s">
        <v>254</v>
      </c>
      <c r="C3098" s="69"/>
    </row>
    <row r="3099" spans="1:3" x14ac:dyDescent="0.15">
      <c r="A3099" s="56">
        <v>41768</v>
      </c>
      <c r="B3099" s="68" t="s">
        <v>255</v>
      </c>
      <c r="C3099" s="69"/>
    </row>
    <row r="3100" spans="1:3" x14ac:dyDescent="0.15">
      <c r="A3100" s="56">
        <v>41768</v>
      </c>
      <c r="B3100" s="68" t="s">
        <v>256</v>
      </c>
      <c r="C3100" s="69"/>
    </row>
    <row r="3101" spans="1:3" x14ac:dyDescent="0.15">
      <c r="A3101" s="56">
        <v>41768</v>
      </c>
      <c r="B3101" s="68" t="s">
        <v>257</v>
      </c>
      <c r="C3101" s="69"/>
    </row>
    <row r="3102" spans="1:3" x14ac:dyDescent="0.15">
      <c r="A3102" s="56">
        <v>41769</v>
      </c>
      <c r="B3102" s="68" t="s">
        <v>234</v>
      </c>
      <c r="C3102" s="69"/>
    </row>
    <row r="3103" spans="1:3" x14ac:dyDescent="0.15">
      <c r="A3103" s="56">
        <v>41769</v>
      </c>
      <c r="B3103" s="68" t="s">
        <v>235</v>
      </c>
      <c r="C3103" s="69"/>
    </row>
    <row r="3104" spans="1:3" x14ac:dyDescent="0.15">
      <c r="A3104" s="56">
        <v>41769</v>
      </c>
      <c r="B3104" s="68" t="s">
        <v>236</v>
      </c>
      <c r="C3104" s="69"/>
    </row>
    <row r="3105" spans="1:3" x14ac:dyDescent="0.15">
      <c r="A3105" s="56">
        <v>41769</v>
      </c>
      <c r="B3105" s="68" t="s">
        <v>237</v>
      </c>
      <c r="C3105" s="69"/>
    </row>
    <row r="3106" spans="1:3" x14ac:dyDescent="0.15">
      <c r="A3106" s="56">
        <v>41769</v>
      </c>
      <c r="B3106" s="68" t="s">
        <v>238</v>
      </c>
      <c r="C3106" s="69"/>
    </row>
    <row r="3107" spans="1:3" x14ac:dyDescent="0.15">
      <c r="A3107" s="56">
        <v>41769</v>
      </c>
      <c r="B3107" s="68" t="s">
        <v>239</v>
      </c>
      <c r="C3107" s="69"/>
    </row>
    <row r="3108" spans="1:3" x14ac:dyDescent="0.15">
      <c r="A3108" s="56">
        <v>41769</v>
      </c>
      <c r="B3108" s="68" t="s">
        <v>240</v>
      </c>
      <c r="C3108" s="69"/>
    </row>
    <row r="3109" spans="1:3" x14ac:dyDescent="0.15">
      <c r="A3109" s="56">
        <v>41769</v>
      </c>
      <c r="B3109" s="68" t="s">
        <v>241</v>
      </c>
      <c r="C3109" s="69"/>
    </row>
    <row r="3110" spans="1:3" x14ac:dyDescent="0.15">
      <c r="A3110" s="56">
        <v>41769</v>
      </c>
      <c r="B3110" s="68" t="s">
        <v>242</v>
      </c>
      <c r="C3110" s="69"/>
    </row>
    <row r="3111" spans="1:3" x14ac:dyDescent="0.15">
      <c r="A3111" s="56">
        <v>41769</v>
      </c>
      <c r="B3111" s="68" t="s">
        <v>243</v>
      </c>
      <c r="C3111" s="69"/>
    </row>
    <row r="3112" spans="1:3" x14ac:dyDescent="0.15">
      <c r="A3112" s="56">
        <v>41769</v>
      </c>
      <c r="B3112" s="68" t="s">
        <v>244</v>
      </c>
      <c r="C3112" s="69"/>
    </row>
    <row r="3113" spans="1:3" x14ac:dyDescent="0.15">
      <c r="A3113" s="56">
        <v>41769</v>
      </c>
      <c r="B3113" s="68" t="s">
        <v>245</v>
      </c>
      <c r="C3113" s="69"/>
    </row>
    <row r="3114" spans="1:3" x14ac:dyDescent="0.15">
      <c r="A3114" s="56">
        <v>41769</v>
      </c>
      <c r="B3114" s="68" t="s">
        <v>246</v>
      </c>
      <c r="C3114" s="69"/>
    </row>
    <row r="3115" spans="1:3" x14ac:dyDescent="0.15">
      <c r="A3115" s="56">
        <v>41769</v>
      </c>
      <c r="B3115" s="68" t="s">
        <v>247</v>
      </c>
      <c r="C3115" s="69"/>
    </row>
    <row r="3116" spans="1:3" x14ac:dyDescent="0.15">
      <c r="A3116" s="56">
        <v>41769</v>
      </c>
      <c r="B3116" s="68" t="s">
        <v>248</v>
      </c>
      <c r="C3116" s="69"/>
    </row>
    <row r="3117" spans="1:3" x14ac:dyDescent="0.15">
      <c r="A3117" s="56">
        <v>41769</v>
      </c>
      <c r="B3117" s="68" t="s">
        <v>249</v>
      </c>
      <c r="C3117" s="69"/>
    </row>
    <row r="3118" spans="1:3" x14ac:dyDescent="0.15">
      <c r="A3118" s="56">
        <v>41769</v>
      </c>
      <c r="B3118" s="68" t="s">
        <v>250</v>
      </c>
      <c r="C3118" s="69"/>
    </row>
    <row r="3119" spans="1:3" x14ac:dyDescent="0.15">
      <c r="A3119" s="56">
        <v>41769</v>
      </c>
      <c r="B3119" s="68" t="s">
        <v>251</v>
      </c>
      <c r="C3119" s="69"/>
    </row>
    <row r="3120" spans="1:3" x14ac:dyDescent="0.15">
      <c r="A3120" s="56">
        <v>41769</v>
      </c>
      <c r="B3120" s="68" t="s">
        <v>252</v>
      </c>
      <c r="C3120" s="69"/>
    </row>
    <row r="3121" spans="1:3" x14ac:dyDescent="0.15">
      <c r="A3121" s="56">
        <v>41769</v>
      </c>
      <c r="B3121" s="68" t="s">
        <v>253</v>
      </c>
      <c r="C3121" s="69"/>
    </row>
    <row r="3122" spans="1:3" x14ac:dyDescent="0.15">
      <c r="A3122" s="56">
        <v>41769</v>
      </c>
      <c r="B3122" s="68" t="s">
        <v>254</v>
      </c>
      <c r="C3122" s="69"/>
    </row>
    <row r="3123" spans="1:3" x14ac:dyDescent="0.15">
      <c r="A3123" s="56">
        <v>41769</v>
      </c>
      <c r="B3123" s="68" t="s">
        <v>255</v>
      </c>
      <c r="C3123" s="69"/>
    </row>
    <row r="3124" spans="1:3" x14ac:dyDescent="0.15">
      <c r="A3124" s="56">
        <v>41769</v>
      </c>
      <c r="B3124" s="68" t="s">
        <v>256</v>
      </c>
      <c r="C3124" s="69"/>
    </row>
    <row r="3125" spans="1:3" x14ac:dyDescent="0.15">
      <c r="A3125" s="56">
        <v>41769</v>
      </c>
      <c r="B3125" s="68" t="s">
        <v>257</v>
      </c>
      <c r="C3125" s="69"/>
    </row>
    <row r="3126" spans="1:3" x14ac:dyDescent="0.15">
      <c r="A3126" s="56">
        <v>41770</v>
      </c>
      <c r="B3126" s="68" t="s">
        <v>234</v>
      </c>
      <c r="C3126" s="69"/>
    </row>
    <row r="3127" spans="1:3" x14ac:dyDescent="0.15">
      <c r="A3127" s="56">
        <v>41770</v>
      </c>
      <c r="B3127" s="68" t="s">
        <v>235</v>
      </c>
      <c r="C3127" s="69"/>
    </row>
    <row r="3128" spans="1:3" x14ac:dyDescent="0.15">
      <c r="A3128" s="56">
        <v>41770</v>
      </c>
      <c r="B3128" s="68" t="s">
        <v>236</v>
      </c>
      <c r="C3128" s="69"/>
    </row>
    <row r="3129" spans="1:3" x14ac:dyDescent="0.15">
      <c r="A3129" s="56">
        <v>41770</v>
      </c>
      <c r="B3129" s="68" t="s">
        <v>237</v>
      </c>
      <c r="C3129" s="69"/>
    </row>
    <row r="3130" spans="1:3" x14ac:dyDescent="0.15">
      <c r="A3130" s="56">
        <v>41770</v>
      </c>
      <c r="B3130" s="68" t="s">
        <v>238</v>
      </c>
      <c r="C3130" s="69"/>
    </row>
    <row r="3131" spans="1:3" x14ac:dyDescent="0.15">
      <c r="A3131" s="56">
        <v>41770</v>
      </c>
      <c r="B3131" s="68" t="s">
        <v>239</v>
      </c>
      <c r="C3131" s="69"/>
    </row>
    <row r="3132" spans="1:3" x14ac:dyDescent="0.15">
      <c r="A3132" s="56">
        <v>41770</v>
      </c>
      <c r="B3132" s="68" t="s">
        <v>240</v>
      </c>
      <c r="C3132" s="69"/>
    </row>
    <row r="3133" spans="1:3" x14ac:dyDescent="0.15">
      <c r="A3133" s="56">
        <v>41770</v>
      </c>
      <c r="B3133" s="68" t="s">
        <v>241</v>
      </c>
      <c r="C3133" s="69"/>
    </row>
    <row r="3134" spans="1:3" x14ac:dyDescent="0.15">
      <c r="A3134" s="56">
        <v>41770</v>
      </c>
      <c r="B3134" s="68" t="s">
        <v>242</v>
      </c>
      <c r="C3134" s="69"/>
    </row>
    <row r="3135" spans="1:3" x14ac:dyDescent="0.15">
      <c r="A3135" s="56">
        <v>41770</v>
      </c>
      <c r="B3135" s="68" t="s">
        <v>243</v>
      </c>
      <c r="C3135" s="69"/>
    </row>
    <row r="3136" spans="1:3" x14ac:dyDescent="0.15">
      <c r="A3136" s="56">
        <v>41770</v>
      </c>
      <c r="B3136" s="68" t="s">
        <v>244</v>
      </c>
      <c r="C3136" s="69"/>
    </row>
    <row r="3137" spans="1:3" x14ac:dyDescent="0.15">
      <c r="A3137" s="56">
        <v>41770</v>
      </c>
      <c r="B3137" s="68" t="s">
        <v>245</v>
      </c>
      <c r="C3137" s="69"/>
    </row>
    <row r="3138" spans="1:3" x14ac:dyDescent="0.15">
      <c r="A3138" s="56">
        <v>41770</v>
      </c>
      <c r="B3138" s="68" t="s">
        <v>246</v>
      </c>
      <c r="C3138" s="69"/>
    </row>
    <row r="3139" spans="1:3" x14ac:dyDescent="0.15">
      <c r="A3139" s="56">
        <v>41770</v>
      </c>
      <c r="B3139" s="68" t="s">
        <v>247</v>
      </c>
      <c r="C3139" s="69"/>
    </row>
    <row r="3140" spans="1:3" x14ac:dyDescent="0.15">
      <c r="A3140" s="56">
        <v>41770</v>
      </c>
      <c r="B3140" s="68" t="s">
        <v>248</v>
      </c>
      <c r="C3140" s="69"/>
    </row>
    <row r="3141" spans="1:3" x14ac:dyDescent="0.15">
      <c r="A3141" s="56">
        <v>41770</v>
      </c>
      <c r="B3141" s="68" t="s">
        <v>249</v>
      </c>
      <c r="C3141" s="69"/>
    </row>
    <row r="3142" spans="1:3" x14ac:dyDescent="0.15">
      <c r="A3142" s="56">
        <v>41770</v>
      </c>
      <c r="B3142" s="68" t="s">
        <v>250</v>
      </c>
      <c r="C3142" s="69"/>
    </row>
    <row r="3143" spans="1:3" x14ac:dyDescent="0.15">
      <c r="A3143" s="56">
        <v>41770</v>
      </c>
      <c r="B3143" s="68" t="s">
        <v>251</v>
      </c>
      <c r="C3143" s="69"/>
    </row>
    <row r="3144" spans="1:3" x14ac:dyDescent="0.15">
      <c r="A3144" s="56">
        <v>41770</v>
      </c>
      <c r="B3144" s="68" t="s">
        <v>252</v>
      </c>
      <c r="C3144" s="69"/>
    </row>
    <row r="3145" spans="1:3" x14ac:dyDescent="0.15">
      <c r="A3145" s="56">
        <v>41770</v>
      </c>
      <c r="B3145" s="68" t="s">
        <v>253</v>
      </c>
      <c r="C3145" s="69"/>
    </row>
    <row r="3146" spans="1:3" x14ac:dyDescent="0.15">
      <c r="A3146" s="56">
        <v>41770</v>
      </c>
      <c r="B3146" s="68" t="s">
        <v>254</v>
      </c>
      <c r="C3146" s="69"/>
    </row>
    <row r="3147" spans="1:3" x14ac:dyDescent="0.15">
      <c r="A3147" s="56">
        <v>41770</v>
      </c>
      <c r="B3147" s="68" t="s">
        <v>255</v>
      </c>
      <c r="C3147" s="69"/>
    </row>
    <row r="3148" spans="1:3" x14ac:dyDescent="0.15">
      <c r="A3148" s="56">
        <v>41770</v>
      </c>
      <c r="B3148" s="68" t="s">
        <v>256</v>
      </c>
      <c r="C3148" s="69"/>
    </row>
    <row r="3149" spans="1:3" x14ac:dyDescent="0.15">
      <c r="A3149" s="56">
        <v>41770</v>
      </c>
      <c r="B3149" s="68" t="s">
        <v>257</v>
      </c>
      <c r="C3149" s="69"/>
    </row>
    <row r="3150" spans="1:3" x14ac:dyDescent="0.15">
      <c r="A3150" s="56">
        <v>41771</v>
      </c>
      <c r="B3150" s="68" t="s">
        <v>234</v>
      </c>
      <c r="C3150" s="69"/>
    </row>
    <row r="3151" spans="1:3" x14ac:dyDescent="0.15">
      <c r="A3151" s="56">
        <v>41771</v>
      </c>
      <c r="B3151" s="68" t="s">
        <v>235</v>
      </c>
      <c r="C3151" s="69"/>
    </row>
    <row r="3152" spans="1:3" x14ac:dyDescent="0.15">
      <c r="A3152" s="56">
        <v>41771</v>
      </c>
      <c r="B3152" s="68" t="s">
        <v>236</v>
      </c>
      <c r="C3152" s="69"/>
    </row>
    <row r="3153" spans="1:3" x14ac:dyDescent="0.15">
      <c r="A3153" s="56">
        <v>41771</v>
      </c>
      <c r="B3153" s="68" t="s">
        <v>237</v>
      </c>
      <c r="C3153" s="69"/>
    </row>
    <row r="3154" spans="1:3" x14ac:dyDescent="0.15">
      <c r="A3154" s="56">
        <v>41771</v>
      </c>
      <c r="B3154" s="68" t="s">
        <v>238</v>
      </c>
      <c r="C3154" s="69"/>
    </row>
    <row r="3155" spans="1:3" x14ac:dyDescent="0.15">
      <c r="A3155" s="56">
        <v>41771</v>
      </c>
      <c r="B3155" s="68" t="s">
        <v>239</v>
      </c>
      <c r="C3155" s="69"/>
    </row>
    <row r="3156" spans="1:3" x14ac:dyDescent="0.15">
      <c r="A3156" s="56">
        <v>41771</v>
      </c>
      <c r="B3156" s="68" t="s">
        <v>240</v>
      </c>
      <c r="C3156" s="69"/>
    </row>
    <row r="3157" spans="1:3" x14ac:dyDescent="0.15">
      <c r="A3157" s="56">
        <v>41771</v>
      </c>
      <c r="B3157" s="68" t="s">
        <v>241</v>
      </c>
      <c r="C3157" s="69"/>
    </row>
    <row r="3158" spans="1:3" x14ac:dyDescent="0.15">
      <c r="A3158" s="56">
        <v>41771</v>
      </c>
      <c r="B3158" s="68" t="s">
        <v>242</v>
      </c>
      <c r="C3158" s="69"/>
    </row>
    <row r="3159" spans="1:3" x14ac:dyDescent="0.15">
      <c r="A3159" s="56">
        <v>41771</v>
      </c>
      <c r="B3159" s="68" t="s">
        <v>243</v>
      </c>
      <c r="C3159" s="69"/>
    </row>
    <row r="3160" spans="1:3" x14ac:dyDescent="0.15">
      <c r="A3160" s="56">
        <v>41771</v>
      </c>
      <c r="B3160" s="68" t="s">
        <v>244</v>
      </c>
      <c r="C3160" s="69"/>
    </row>
    <row r="3161" spans="1:3" x14ac:dyDescent="0.15">
      <c r="A3161" s="56">
        <v>41771</v>
      </c>
      <c r="B3161" s="68" t="s">
        <v>245</v>
      </c>
      <c r="C3161" s="69"/>
    </row>
    <row r="3162" spans="1:3" x14ac:dyDescent="0.15">
      <c r="A3162" s="56">
        <v>41771</v>
      </c>
      <c r="B3162" s="68" t="s">
        <v>246</v>
      </c>
      <c r="C3162" s="69"/>
    </row>
    <row r="3163" spans="1:3" x14ac:dyDescent="0.15">
      <c r="A3163" s="56">
        <v>41771</v>
      </c>
      <c r="B3163" s="68" t="s">
        <v>247</v>
      </c>
      <c r="C3163" s="69"/>
    </row>
    <row r="3164" spans="1:3" x14ac:dyDescent="0.15">
      <c r="A3164" s="56">
        <v>41771</v>
      </c>
      <c r="B3164" s="68" t="s">
        <v>248</v>
      </c>
      <c r="C3164" s="69"/>
    </row>
    <row r="3165" spans="1:3" x14ac:dyDescent="0.15">
      <c r="A3165" s="56">
        <v>41771</v>
      </c>
      <c r="B3165" s="68" t="s">
        <v>249</v>
      </c>
      <c r="C3165" s="69"/>
    </row>
    <row r="3166" spans="1:3" x14ac:dyDescent="0.15">
      <c r="A3166" s="56">
        <v>41771</v>
      </c>
      <c r="B3166" s="68" t="s">
        <v>250</v>
      </c>
      <c r="C3166" s="69"/>
    </row>
    <row r="3167" spans="1:3" x14ac:dyDescent="0.15">
      <c r="A3167" s="56">
        <v>41771</v>
      </c>
      <c r="B3167" s="68" t="s">
        <v>251</v>
      </c>
      <c r="C3167" s="69"/>
    </row>
    <row r="3168" spans="1:3" x14ac:dyDescent="0.15">
      <c r="A3168" s="56">
        <v>41771</v>
      </c>
      <c r="B3168" s="68" t="s">
        <v>252</v>
      </c>
      <c r="C3168" s="69"/>
    </row>
    <row r="3169" spans="1:3" x14ac:dyDescent="0.15">
      <c r="A3169" s="56">
        <v>41771</v>
      </c>
      <c r="B3169" s="68" t="s">
        <v>253</v>
      </c>
      <c r="C3169" s="69"/>
    </row>
    <row r="3170" spans="1:3" x14ac:dyDescent="0.15">
      <c r="A3170" s="56">
        <v>41771</v>
      </c>
      <c r="B3170" s="68" t="s">
        <v>254</v>
      </c>
      <c r="C3170" s="69"/>
    </row>
    <row r="3171" spans="1:3" x14ac:dyDescent="0.15">
      <c r="A3171" s="56">
        <v>41771</v>
      </c>
      <c r="B3171" s="68" t="s">
        <v>255</v>
      </c>
      <c r="C3171" s="69"/>
    </row>
    <row r="3172" spans="1:3" x14ac:dyDescent="0.15">
      <c r="A3172" s="56">
        <v>41771</v>
      </c>
      <c r="B3172" s="68" t="s">
        <v>256</v>
      </c>
      <c r="C3172" s="69"/>
    </row>
    <row r="3173" spans="1:3" x14ac:dyDescent="0.15">
      <c r="A3173" s="56">
        <v>41771</v>
      </c>
      <c r="B3173" s="68" t="s">
        <v>257</v>
      </c>
      <c r="C3173" s="69"/>
    </row>
    <row r="3174" spans="1:3" x14ac:dyDescent="0.15">
      <c r="A3174" s="56">
        <v>41772</v>
      </c>
      <c r="B3174" s="68" t="s">
        <v>234</v>
      </c>
      <c r="C3174" s="69"/>
    </row>
    <row r="3175" spans="1:3" x14ac:dyDescent="0.15">
      <c r="A3175" s="56">
        <v>41772</v>
      </c>
      <c r="B3175" s="68" t="s">
        <v>235</v>
      </c>
      <c r="C3175" s="69"/>
    </row>
    <row r="3176" spans="1:3" x14ac:dyDescent="0.15">
      <c r="A3176" s="56">
        <v>41772</v>
      </c>
      <c r="B3176" s="68" t="s">
        <v>236</v>
      </c>
      <c r="C3176" s="69"/>
    </row>
    <row r="3177" spans="1:3" x14ac:dyDescent="0.15">
      <c r="A3177" s="56">
        <v>41772</v>
      </c>
      <c r="B3177" s="68" t="s">
        <v>237</v>
      </c>
      <c r="C3177" s="69"/>
    </row>
    <row r="3178" spans="1:3" x14ac:dyDescent="0.15">
      <c r="A3178" s="56">
        <v>41772</v>
      </c>
      <c r="B3178" s="68" t="s">
        <v>238</v>
      </c>
      <c r="C3178" s="69"/>
    </row>
    <row r="3179" spans="1:3" x14ac:dyDescent="0.15">
      <c r="A3179" s="56">
        <v>41772</v>
      </c>
      <c r="B3179" s="68" t="s">
        <v>239</v>
      </c>
      <c r="C3179" s="69"/>
    </row>
    <row r="3180" spans="1:3" x14ac:dyDescent="0.15">
      <c r="A3180" s="56">
        <v>41772</v>
      </c>
      <c r="B3180" s="68" t="s">
        <v>240</v>
      </c>
      <c r="C3180" s="69"/>
    </row>
    <row r="3181" spans="1:3" x14ac:dyDescent="0.15">
      <c r="A3181" s="56">
        <v>41772</v>
      </c>
      <c r="B3181" s="68" t="s">
        <v>241</v>
      </c>
      <c r="C3181" s="69"/>
    </row>
    <row r="3182" spans="1:3" x14ac:dyDescent="0.15">
      <c r="A3182" s="56">
        <v>41772</v>
      </c>
      <c r="B3182" s="68" t="s">
        <v>242</v>
      </c>
      <c r="C3182" s="69"/>
    </row>
    <row r="3183" spans="1:3" x14ac:dyDescent="0.15">
      <c r="A3183" s="56">
        <v>41772</v>
      </c>
      <c r="B3183" s="68" t="s">
        <v>243</v>
      </c>
      <c r="C3183" s="69"/>
    </row>
    <row r="3184" spans="1:3" x14ac:dyDescent="0.15">
      <c r="A3184" s="56">
        <v>41772</v>
      </c>
      <c r="B3184" s="68" t="s">
        <v>244</v>
      </c>
      <c r="C3184" s="69"/>
    </row>
    <row r="3185" spans="1:3" x14ac:dyDescent="0.15">
      <c r="A3185" s="56">
        <v>41772</v>
      </c>
      <c r="B3185" s="68" t="s">
        <v>245</v>
      </c>
      <c r="C3185" s="69"/>
    </row>
    <row r="3186" spans="1:3" x14ac:dyDescent="0.15">
      <c r="A3186" s="56">
        <v>41772</v>
      </c>
      <c r="B3186" s="68" t="s">
        <v>246</v>
      </c>
      <c r="C3186" s="69"/>
    </row>
    <row r="3187" spans="1:3" x14ac:dyDescent="0.15">
      <c r="A3187" s="56">
        <v>41772</v>
      </c>
      <c r="B3187" s="68" t="s">
        <v>247</v>
      </c>
      <c r="C3187" s="69"/>
    </row>
    <row r="3188" spans="1:3" x14ac:dyDescent="0.15">
      <c r="A3188" s="56">
        <v>41772</v>
      </c>
      <c r="B3188" s="68" t="s">
        <v>248</v>
      </c>
      <c r="C3188" s="69"/>
    </row>
    <row r="3189" spans="1:3" x14ac:dyDescent="0.15">
      <c r="A3189" s="56">
        <v>41772</v>
      </c>
      <c r="B3189" s="68" t="s">
        <v>249</v>
      </c>
      <c r="C3189" s="69"/>
    </row>
    <row r="3190" spans="1:3" x14ac:dyDescent="0.15">
      <c r="A3190" s="56">
        <v>41772</v>
      </c>
      <c r="B3190" s="68" t="s">
        <v>250</v>
      </c>
      <c r="C3190" s="69"/>
    </row>
    <row r="3191" spans="1:3" x14ac:dyDescent="0.15">
      <c r="A3191" s="56">
        <v>41772</v>
      </c>
      <c r="B3191" s="68" t="s">
        <v>251</v>
      </c>
      <c r="C3191" s="69"/>
    </row>
    <row r="3192" spans="1:3" x14ac:dyDescent="0.15">
      <c r="A3192" s="56">
        <v>41772</v>
      </c>
      <c r="B3192" s="68" t="s">
        <v>252</v>
      </c>
      <c r="C3192" s="69"/>
    </row>
    <row r="3193" spans="1:3" x14ac:dyDescent="0.15">
      <c r="A3193" s="56">
        <v>41772</v>
      </c>
      <c r="B3193" s="68" t="s">
        <v>253</v>
      </c>
      <c r="C3193" s="69"/>
    </row>
    <row r="3194" spans="1:3" x14ac:dyDescent="0.15">
      <c r="A3194" s="56">
        <v>41772</v>
      </c>
      <c r="B3194" s="68" t="s">
        <v>254</v>
      </c>
      <c r="C3194" s="69"/>
    </row>
    <row r="3195" spans="1:3" x14ac:dyDescent="0.15">
      <c r="A3195" s="56">
        <v>41772</v>
      </c>
      <c r="B3195" s="68" t="s">
        <v>255</v>
      </c>
      <c r="C3195" s="69"/>
    </row>
    <row r="3196" spans="1:3" x14ac:dyDescent="0.15">
      <c r="A3196" s="56">
        <v>41772</v>
      </c>
      <c r="B3196" s="68" t="s">
        <v>256</v>
      </c>
      <c r="C3196" s="69"/>
    </row>
    <row r="3197" spans="1:3" x14ac:dyDescent="0.15">
      <c r="A3197" s="56">
        <v>41772</v>
      </c>
      <c r="B3197" s="68" t="s">
        <v>257</v>
      </c>
      <c r="C3197" s="69"/>
    </row>
    <row r="3198" spans="1:3" x14ac:dyDescent="0.15">
      <c r="A3198" s="56">
        <v>41773</v>
      </c>
      <c r="B3198" s="68" t="s">
        <v>234</v>
      </c>
      <c r="C3198" s="69"/>
    </row>
    <row r="3199" spans="1:3" x14ac:dyDescent="0.15">
      <c r="A3199" s="56">
        <v>41773</v>
      </c>
      <c r="B3199" s="68" t="s">
        <v>235</v>
      </c>
      <c r="C3199" s="69"/>
    </row>
    <row r="3200" spans="1:3" x14ac:dyDescent="0.15">
      <c r="A3200" s="56">
        <v>41773</v>
      </c>
      <c r="B3200" s="68" t="s">
        <v>236</v>
      </c>
      <c r="C3200" s="69"/>
    </row>
    <row r="3201" spans="1:3" x14ac:dyDescent="0.15">
      <c r="A3201" s="56">
        <v>41773</v>
      </c>
      <c r="B3201" s="68" t="s">
        <v>237</v>
      </c>
      <c r="C3201" s="69"/>
    </row>
    <row r="3202" spans="1:3" x14ac:dyDescent="0.15">
      <c r="A3202" s="56">
        <v>41773</v>
      </c>
      <c r="B3202" s="68" t="s">
        <v>238</v>
      </c>
      <c r="C3202" s="69"/>
    </row>
    <row r="3203" spans="1:3" x14ac:dyDescent="0.15">
      <c r="A3203" s="56">
        <v>41773</v>
      </c>
      <c r="B3203" s="68" t="s">
        <v>239</v>
      </c>
      <c r="C3203" s="69"/>
    </row>
    <row r="3204" spans="1:3" x14ac:dyDescent="0.15">
      <c r="A3204" s="56">
        <v>41773</v>
      </c>
      <c r="B3204" s="68" t="s">
        <v>240</v>
      </c>
      <c r="C3204" s="69"/>
    </row>
    <row r="3205" spans="1:3" x14ac:dyDescent="0.15">
      <c r="A3205" s="56">
        <v>41773</v>
      </c>
      <c r="B3205" s="68" t="s">
        <v>241</v>
      </c>
      <c r="C3205" s="69"/>
    </row>
    <row r="3206" spans="1:3" x14ac:dyDescent="0.15">
      <c r="A3206" s="56">
        <v>41773</v>
      </c>
      <c r="B3206" s="68" t="s">
        <v>242</v>
      </c>
      <c r="C3206" s="69"/>
    </row>
    <row r="3207" spans="1:3" x14ac:dyDescent="0.15">
      <c r="A3207" s="56">
        <v>41773</v>
      </c>
      <c r="B3207" s="68" t="s">
        <v>243</v>
      </c>
      <c r="C3207" s="69"/>
    </row>
    <row r="3208" spans="1:3" x14ac:dyDescent="0.15">
      <c r="A3208" s="56">
        <v>41773</v>
      </c>
      <c r="B3208" s="68" t="s">
        <v>244</v>
      </c>
      <c r="C3208" s="69"/>
    </row>
    <row r="3209" spans="1:3" x14ac:dyDescent="0.15">
      <c r="A3209" s="56">
        <v>41773</v>
      </c>
      <c r="B3209" s="68" t="s">
        <v>245</v>
      </c>
      <c r="C3209" s="69"/>
    </row>
    <row r="3210" spans="1:3" x14ac:dyDescent="0.15">
      <c r="A3210" s="56">
        <v>41773</v>
      </c>
      <c r="B3210" s="68" t="s">
        <v>246</v>
      </c>
      <c r="C3210" s="69"/>
    </row>
    <row r="3211" spans="1:3" x14ac:dyDescent="0.15">
      <c r="A3211" s="56">
        <v>41773</v>
      </c>
      <c r="B3211" s="68" t="s">
        <v>247</v>
      </c>
      <c r="C3211" s="69"/>
    </row>
    <row r="3212" spans="1:3" x14ac:dyDescent="0.15">
      <c r="A3212" s="56">
        <v>41773</v>
      </c>
      <c r="B3212" s="68" t="s">
        <v>248</v>
      </c>
      <c r="C3212" s="69"/>
    </row>
    <row r="3213" spans="1:3" x14ac:dyDescent="0.15">
      <c r="A3213" s="56">
        <v>41773</v>
      </c>
      <c r="B3213" s="68" t="s">
        <v>249</v>
      </c>
      <c r="C3213" s="69"/>
    </row>
    <row r="3214" spans="1:3" x14ac:dyDescent="0.15">
      <c r="A3214" s="56">
        <v>41773</v>
      </c>
      <c r="B3214" s="68" t="s">
        <v>250</v>
      </c>
      <c r="C3214" s="69"/>
    </row>
    <row r="3215" spans="1:3" x14ac:dyDescent="0.15">
      <c r="A3215" s="56">
        <v>41773</v>
      </c>
      <c r="B3215" s="68" t="s">
        <v>251</v>
      </c>
      <c r="C3215" s="69"/>
    </row>
    <row r="3216" spans="1:3" x14ac:dyDescent="0.15">
      <c r="A3216" s="56">
        <v>41773</v>
      </c>
      <c r="B3216" s="68" t="s">
        <v>252</v>
      </c>
      <c r="C3216" s="69"/>
    </row>
    <row r="3217" spans="1:3" x14ac:dyDescent="0.15">
      <c r="A3217" s="56">
        <v>41773</v>
      </c>
      <c r="B3217" s="68" t="s">
        <v>253</v>
      </c>
      <c r="C3217" s="69"/>
    </row>
    <row r="3218" spans="1:3" x14ac:dyDescent="0.15">
      <c r="A3218" s="56">
        <v>41773</v>
      </c>
      <c r="B3218" s="68" t="s">
        <v>254</v>
      </c>
      <c r="C3218" s="69"/>
    </row>
    <row r="3219" spans="1:3" x14ac:dyDescent="0.15">
      <c r="A3219" s="56">
        <v>41773</v>
      </c>
      <c r="B3219" s="68" t="s">
        <v>255</v>
      </c>
      <c r="C3219" s="69"/>
    </row>
    <row r="3220" spans="1:3" x14ac:dyDescent="0.15">
      <c r="A3220" s="56">
        <v>41773</v>
      </c>
      <c r="B3220" s="68" t="s">
        <v>256</v>
      </c>
      <c r="C3220" s="69"/>
    </row>
    <row r="3221" spans="1:3" x14ac:dyDescent="0.15">
      <c r="A3221" s="56">
        <v>41773</v>
      </c>
      <c r="B3221" s="68" t="s">
        <v>257</v>
      </c>
      <c r="C3221" s="69"/>
    </row>
    <row r="3222" spans="1:3" x14ac:dyDescent="0.15">
      <c r="A3222" s="56">
        <v>41774</v>
      </c>
      <c r="B3222" s="68" t="s">
        <v>234</v>
      </c>
      <c r="C3222" s="69"/>
    </row>
    <row r="3223" spans="1:3" x14ac:dyDescent="0.15">
      <c r="A3223" s="56">
        <v>41774</v>
      </c>
      <c r="B3223" s="68" t="s">
        <v>235</v>
      </c>
      <c r="C3223" s="69"/>
    </row>
    <row r="3224" spans="1:3" x14ac:dyDescent="0.15">
      <c r="A3224" s="56">
        <v>41774</v>
      </c>
      <c r="B3224" s="68" t="s">
        <v>236</v>
      </c>
      <c r="C3224" s="69"/>
    </row>
    <row r="3225" spans="1:3" x14ac:dyDescent="0.15">
      <c r="A3225" s="56">
        <v>41774</v>
      </c>
      <c r="B3225" s="68" t="s">
        <v>237</v>
      </c>
      <c r="C3225" s="69"/>
    </row>
    <row r="3226" spans="1:3" x14ac:dyDescent="0.15">
      <c r="A3226" s="56">
        <v>41774</v>
      </c>
      <c r="B3226" s="68" t="s">
        <v>238</v>
      </c>
      <c r="C3226" s="69"/>
    </row>
    <row r="3227" spans="1:3" x14ac:dyDescent="0.15">
      <c r="A3227" s="56">
        <v>41774</v>
      </c>
      <c r="B3227" s="68" t="s">
        <v>239</v>
      </c>
      <c r="C3227" s="69"/>
    </row>
    <row r="3228" spans="1:3" x14ac:dyDescent="0.15">
      <c r="A3228" s="56">
        <v>41774</v>
      </c>
      <c r="B3228" s="68" t="s">
        <v>240</v>
      </c>
      <c r="C3228" s="69"/>
    </row>
    <row r="3229" spans="1:3" x14ac:dyDescent="0.15">
      <c r="A3229" s="56">
        <v>41774</v>
      </c>
      <c r="B3229" s="68" t="s">
        <v>241</v>
      </c>
      <c r="C3229" s="69"/>
    </row>
    <row r="3230" spans="1:3" x14ac:dyDescent="0.15">
      <c r="A3230" s="56">
        <v>41774</v>
      </c>
      <c r="B3230" s="68" t="s">
        <v>242</v>
      </c>
      <c r="C3230" s="69"/>
    </row>
    <row r="3231" spans="1:3" x14ac:dyDescent="0.15">
      <c r="A3231" s="56">
        <v>41774</v>
      </c>
      <c r="B3231" s="68" t="s">
        <v>243</v>
      </c>
      <c r="C3231" s="69"/>
    </row>
    <row r="3232" spans="1:3" x14ac:dyDescent="0.15">
      <c r="A3232" s="56">
        <v>41774</v>
      </c>
      <c r="B3232" s="68" t="s">
        <v>244</v>
      </c>
      <c r="C3232" s="69"/>
    </row>
    <row r="3233" spans="1:3" x14ac:dyDescent="0.15">
      <c r="A3233" s="56">
        <v>41774</v>
      </c>
      <c r="B3233" s="68" t="s">
        <v>245</v>
      </c>
      <c r="C3233" s="69"/>
    </row>
    <row r="3234" spans="1:3" x14ac:dyDescent="0.15">
      <c r="A3234" s="56">
        <v>41774</v>
      </c>
      <c r="B3234" s="68" t="s">
        <v>246</v>
      </c>
      <c r="C3234" s="69"/>
    </row>
    <row r="3235" spans="1:3" x14ac:dyDescent="0.15">
      <c r="A3235" s="56">
        <v>41774</v>
      </c>
      <c r="B3235" s="68" t="s">
        <v>247</v>
      </c>
      <c r="C3235" s="69"/>
    </row>
    <row r="3236" spans="1:3" x14ac:dyDescent="0.15">
      <c r="A3236" s="56">
        <v>41774</v>
      </c>
      <c r="B3236" s="68" t="s">
        <v>248</v>
      </c>
      <c r="C3236" s="69"/>
    </row>
    <row r="3237" spans="1:3" x14ac:dyDescent="0.15">
      <c r="A3237" s="56">
        <v>41774</v>
      </c>
      <c r="B3237" s="68" t="s">
        <v>249</v>
      </c>
      <c r="C3237" s="69"/>
    </row>
    <row r="3238" spans="1:3" x14ac:dyDescent="0.15">
      <c r="A3238" s="56">
        <v>41774</v>
      </c>
      <c r="B3238" s="68" t="s">
        <v>250</v>
      </c>
      <c r="C3238" s="69"/>
    </row>
    <row r="3239" spans="1:3" x14ac:dyDescent="0.15">
      <c r="A3239" s="56">
        <v>41774</v>
      </c>
      <c r="B3239" s="68" t="s">
        <v>251</v>
      </c>
      <c r="C3239" s="69"/>
    </row>
    <row r="3240" spans="1:3" x14ac:dyDescent="0.15">
      <c r="A3240" s="56">
        <v>41774</v>
      </c>
      <c r="B3240" s="68" t="s">
        <v>252</v>
      </c>
      <c r="C3240" s="69"/>
    </row>
    <row r="3241" spans="1:3" x14ac:dyDescent="0.15">
      <c r="A3241" s="56">
        <v>41774</v>
      </c>
      <c r="B3241" s="68" t="s">
        <v>253</v>
      </c>
      <c r="C3241" s="69"/>
    </row>
    <row r="3242" spans="1:3" x14ac:dyDescent="0.15">
      <c r="A3242" s="56">
        <v>41774</v>
      </c>
      <c r="B3242" s="68" t="s">
        <v>254</v>
      </c>
      <c r="C3242" s="69"/>
    </row>
    <row r="3243" spans="1:3" x14ac:dyDescent="0.15">
      <c r="A3243" s="56">
        <v>41774</v>
      </c>
      <c r="B3243" s="68" t="s">
        <v>255</v>
      </c>
      <c r="C3243" s="69"/>
    </row>
    <row r="3244" spans="1:3" x14ac:dyDescent="0.15">
      <c r="A3244" s="56">
        <v>41774</v>
      </c>
      <c r="B3244" s="68" t="s">
        <v>256</v>
      </c>
      <c r="C3244" s="69"/>
    </row>
    <row r="3245" spans="1:3" x14ac:dyDescent="0.15">
      <c r="A3245" s="56">
        <v>41774</v>
      </c>
      <c r="B3245" s="68" t="s">
        <v>257</v>
      </c>
      <c r="C3245" s="69"/>
    </row>
    <row r="3246" spans="1:3" x14ac:dyDescent="0.15">
      <c r="A3246" s="56">
        <v>41775</v>
      </c>
      <c r="B3246" s="68" t="s">
        <v>234</v>
      </c>
      <c r="C3246" s="69"/>
    </row>
    <row r="3247" spans="1:3" x14ac:dyDescent="0.15">
      <c r="A3247" s="56">
        <v>41775</v>
      </c>
      <c r="B3247" s="68" t="s">
        <v>235</v>
      </c>
      <c r="C3247" s="69"/>
    </row>
    <row r="3248" spans="1:3" x14ac:dyDescent="0.15">
      <c r="A3248" s="56">
        <v>41775</v>
      </c>
      <c r="B3248" s="68" t="s">
        <v>236</v>
      </c>
      <c r="C3248" s="69"/>
    </row>
    <row r="3249" spans="1:3" x14ac:dyDescent="0.15">
      <c r="A3249" s="56">
        <v>41775</v>
      </c>
      <c r="B3249" s="68" t="s">
        <v>237</v>
      </c>
      <c r="C3249" s="69"/>
    </row>
    <row r="3250" spans="1:3" x14ac:dyDescent="0.15">
      <c r="A3250" s="56">
        <v>41775</v>
      </c>
      <c r="B3250" s="68" t="s">
        <v>238</v>
      </c>
      <c r="C3250" s="69"/>
    </row>
    <row r="3251" spans="1:3" x14ac:dyDescent="0.15">
      <c r="A3251" s="56">
        <v>41775</v>
      </c>
      <c r="B3251" s="68" t="s">
        <v>239</v>
      </c>
      <c r="C3251" s="69"/>
    </row>
    <row r="3252" spans="1:3" x14ac:dyDescent="0.15">
      <c r="A3252" s="56">
        <v>41775</v>
      </c>
      <c r="B3252" s="68" t="s">
        <v>240</v>
      </c>
      <c r="C3252" s="69"/>
    </row>
    <row r="3253" spans="1:3" x14ac:dyDescent="0.15">
      <c r="A3253" s="56">
        <v>41775</v>
      </c>
      <c r="B3253" s="68" t="s">
        <v>241</v>
      </c>
      <c r="C3253" s="69"/>
    </row>
    <row r="3254" spans="1:3" x14ac:dyDescent="0.15">
      <c r="A3254" s="56">
        <v>41775</v>
      </c>
      <c r="B3254" s="68" t="s">
        <v>242</v>
      </c>
      <c r="C3254" s="69"/>
    </row>
    <row r="3255" spans="1:3" x14ac:dyDescent="0.15">
      <c r="A3255" s="56">
        <v>41775</v>
      </c>
      <c r="B3255" s="68" t="s">
        <v>243</v>
      </c>
      <c r="C3255" s="69"/>
    </row>
    <row r="3256" spans="1:3" x14ac:dyDescent="0.15">
      <c r="A3256" s="56">
        <v>41775</v>
      </c>
      <c r="B3256" s="68" t="s">
        <v>244</v>
      </c>
      <c r="C3256" s="69"/>
    </row>
    <row r="3257" spans="1:3" x14ac:dyDescent="0.15">
      <c r="A3257" s="56">
        <v>41775</v>
      </c>
      <c r="B3257" s="68" t="s">
        <v>245</v>
      </c>
      <c r="C3257" s="69"/>
    </row>
    <row r="3258" spans="1:3" x14ac:dyDescent="0.15">
      <c r="A3258" s="56">
        <v>41775</v>
      </c>
      <c r="B3258" s="68" t="s">
        <v>246</v>
      </c>
      <c r="C3258" s="69"/>
    </row>
    <row r="3259" spans="1:3" x14ac:dyDescent="0.15">
      <c r="A3259" s="56">
        <v>41775</v>
      </c>
      <c r="B3259" s="68" t="s">
        <v>247</v>
      </c>
      <c r="C3259" s="69"/>
    </row>
    <row r="3260" spans="1:3" x14ac:dyDescent="0.15">
      <c r="A3260" s="56">
        <v>41775</v>
      </c>
      <c r="B3260" s="68" t="s">
        <v>248</v>
      </c>
      <c r="C3260" s="69"/>
    </row>
    <row r="3261" spans="1:3" x14ac:dyDescent="0.15">
      <c r="A3261" s="56">
        <v>41775</v>
      </c>
      <c r="B3261" s="68" t="s">
        <v>249</v>
      </c>
      <c r="C3261" s="69"/>
    </row>
    <row r="3262" spans="1:3" x14ac:dyDescent="0.15">
      <c r="A3262" s="56">
        <v>41775</v>
      </c>
      <c r="B3262" s="68" t="s">
        <v>250</v>
      </c>
      <c r="C3262" s="69"/>
    </row>
    <row r="3263" spans="1:3" x14ac:dyDescent="0.15">
      <c r="A3263" s="56">
        <v>41775</v>
      </c>
      <c r="B3263" s="68" t="s">
        <v>251</v>
      </c>
      <c r="C3263" s="69"/>
    </row>
    <row r="3264" spans="1:3" x14ac:dyDescent="0.15">
      <c r="A3264" s="56">
        <v>41775</v>
      </c>
      <c r="B3264" s="68" t="s">
        <v>252</v>
      </c>
      <c r="C3264" s="69"/>
    </row>
    <row r="3265" spans="1:3" x14ac:dyDescent="0.15">
      <c r="A3265" s="56">
        <v>41775</v>
      </c>
      <c r="B3265" s="68" t="s">
        <v>253</v>
      </c>
      <c r="C3265" s="69"/>
    </row>
    <row r="3266" spans="1:3" x14ac:dyDescent="0.15">
      <c r="A3266" s="56">
        <v>41775</v>
      </c>
      <c r="B3266" s="68" t="s">
        <v>254</v>
      </c>
      <c r="C3266" s="69"/>
    </row>
    <row r="3267" spans="1:3" x14ac:dyDescent="0.15">
      <c r="A3267" s="56">
        <v>41775</v>
      </c>
      <c r="B3267" s="68" t="s">
        <v>255</v>
      </c>
      <c r="C3267" s="69"/>
    </row>
    <row r="3268" spans="1:3" x14ac:dyDescent="0.15">
      <c r="A3268" s="56">
        <v>41775</v>
      </c>
      <c r="B3268" s="68" t="s">
        <v>256</v>
      </c>
      <c r="C3268" s="69"/>
    </row>
    <row r="3269" spans="1:3" x14ac:dyDescent="0.15">
      <c r="A3269" s="56">
        <v>41775</v>
      </c>
      <c r="B3269" s="68" t="s">
        <v>257</v>
      </c>
      <c r="C3269" s="69"/>
    </row>
    <row r="3270" spans="1:3" x14ac:dyDescent="0.15">
      <c r="A3270" s="56">
        <v>41776</v>
      </c>
      <c r="B3270" s="68" t="s">
        <v>234</v>
      </c>
      <c r="C3270" s="69"/>
    </row>
    <row r="3271" spans="1:3" x14ac:dyDescent="0.15">
      <c r="A3271" s="56">
        <v>41776</v>
      </c>
      <c r="B3271" s="68" t="s">
        <v>235</v>
      </c>
      <c r="C3271" s="69"/>
    </row>
    <row r="3272" spans="1:3" x14ac:dyDescent="0.15">
      <c r="A3272" s="56">
        <v>41776</v>
      </c>
      <c r="B3272" s="68" t="s">
        <v>236</v>
      </c>
      <c r="C3272" s="69"/>
    </row>
    <row r="3273" spans="1:3" x14ac:dyDescent="0.15">
      <c r="A3273" s="56">
        <v>41776</v>
      </c>
      <c r="B3273" s="68" t="s">
        <v>237</v>
      </c>
      <c r="C3273" s="69"/>
    </row>
    <row r="3274" spans="1:3" x14ac:dyDescent="0.15">
      <c r="A3274" s="56">
        <v>41776</v>
      </c>
      <c r="B3274" s="68" t="s">
        <v>238</v>
      </c>
      <c r="C3274" s="69"/>
    </row>
    <row r="3275" spans="1:3" x14ac:dyDescent="0.15">
      <c r="A3275" s="56">
        <v>41776</v>
      </c>
      <c r="B3275" s="68" t="s">
        <v>239</v>
      </c>
      <c r="C3275" s="69"/>
    </row>
    <row r="3276" spans="1:3" x14ac:dyDescent="0.15">
      <c r="A3276" s="56">
        <v>41776</v>
      </c>
      <c r="B3276" s="68" t="s">
        <v>240</v>
      </c>
      <c r="C3276" s="69"/>
    </row>
    <row r="3277" spans="1:3" x14ac:dyDescent="0.15">
      <c r="A3277" s="56">
        <v>41776</v>
      </c>
      <c r="B3277" s="68" t="s">
        <v>241</v>
      </c>
      <c r="C3277" s="69"/>
    </row>
    <row r="3278" spans="1:3" x14ac:dyDescent="0.15">
      <c r="A3278" s="56">
        <v>41776</v>
      </c>
      <c r="B3278" s="68" t="s">
        <v>242</v>
      </c>
      <c r="C3278" s="69"/>
    </row>
    <row r="3279" spans="1:3" x14ac:dyDescent="0.15">
      <c r="A3279" s="56">
        <v>41776</v>
      </c>
      <c r="B3279" s="68" t="s">
        <v>243</v>
      </c>
      <c r="C3279" s="69"/>
    </row>
    <row r="3280" spans="1:3" x14ac:dyDescent="0.15">
      <c r="A3280" s="56">
        <v>41776</v>
      </c>
      <c r="B3280" s="68" t="s">
        <v>244</v>
      </c>
      <c r="C3280" s="69"/>
    </row>
    <row r="3281" spans="1:3" x14ac:dyDescent="0.15">
      <c r="A3281" s="56">
        <v>41776</v>
      </c>
      <c r="B3281" s="68" t="s">
        <v>245</v>
      </c>
      <c r="C3281" s="69"/>
    </row>
    <row r="3282" spans="1:3" x14ac:dyDescent="0.15">
      <c r="A3282" s="56">
        <v>41776</v>
      </c>
      <c r="B3282" s="68" t="s">
        <v>246</v>
      </c>
      <c r="C3282" s="69"/>
    </row>
    <row r="3283" spans="1:3" x14ac:dyDescent="0.15">
      <c r="A3283" s="56">
        <v>41776</v>
      </c>
      <c r="B3283" s="68" t="s">
        <v>247</v>
      </c>
      <c r="C3283" s="69"/>
    </row>
    <row r="3284" spans="1:3" x14ac:dyDescent="0.15">
      <c r="A3284" s="56">
        <v>41776</v>
      </c>
      <c r="B3284" s="68" t="s">
        <v>248</v>
      </c>
      <c r="C3284" s="69"/>
    </row>
    <row r="3285" spans="1:3" x14ac:dyDescent="0.15">
      <c r="A3285" s="56">
        <v>41776</v>
      </c>
      <c r="B3285" s="68" t="s">
        <v>249</v>
      </c>
      <c r="C3285" s="69"/>
    </row>
    <row r="3286" spans="1:3" x14ac:dyDescent="0.15">
      <c r="A3286" s="56">
        <v>41776</v>
      </c>
      <c r="B3286" s="68" t="s">
        <v>250</v>
      </c>
      <c r="C3286" s="69"/>
    </row>
    <row r="3287" spans="1:3" x14ac:dyDescent="0.15">
      <c r="A3287" s="56">
        <v>41776</v>
      </c>
      <c r="B3287" s="68" t="s">
        <v>251</v>
      </c>
      <c r="C3287" s="69"/>
    </row>
    <row r="3288" spans="1:3" x14ac:dyDescent="0.15">
      <c r="A3288" s="56">
        <v>41776</v>
      </c>
      <c r="B3288" s="68" t="s">
        <v>252</v>
      </c>
      <c r="C3288" s="69"/>
    </row>
    <row r="3289" spans="1:3" x14ac:dyDescent="0.15">
      <c r="A3289" s="56">
        <v>41776</v>
      </c>
      <c r="B3289" s="68" t="s">
        <v>253</v>
      </c>
      <c r="C3289" s="69"/>
    </row>
    <row r="3290" spans="1:3" x14ac:dyDescent="0.15">
      <c r="A3290" s="56">
        <v>41776</v>
      </c>
      <c r="B3290" s="68" t="s">
        <v>254</v>
      </c>
      <c r="C3290" s="69"/>
    </row>
    <row r="3291" spans="1:3" x14ac:dyDescent="0.15">
      <c r="A3291" s="56">
        <v>41776</v>
      </c>
      <c r="B3291" s="68" t="s">
        <v>255</v>
      </c>
      <c r="C3291" s="69"/>
    </row>
    <row r="3292" spans="1:3" x14ac:dyDescent="0.15">
      <c r="A3292" s="56">
        <v>41776</v>
      </c>
      <c r="B3292" s="68" t="s">
        <v>256</v>
      </c>
      <c r="C3292" s="69"/>
    </row>
    <row r="3293" spans="1:3" x14ac:dyDescent="0.15">
      <c r="A3293" s="56">
        <v>41776</v>
      </c>
      <c r="B3293" s="68" t="s">
        <v>257</v>
      </c>
      <c r="C3293" s="69"/>
    </row>
    <row r="3294" spans="1:3" x14ac:dyDescent="0.15">
      <c r="A3294" s="56">
        <v>41777</v>
      </c>
      <c r="B3294" s="68" t="s">
        <v>234</v>
      </c>
      <c r="C3294" s="69"/>
    </row>
    <row r="3295" spans="1:3" x14ac:dyDescent="0.15">
      <c r="A3295" s="56">
        <v>41777</v>
      </c>
      <c r="B3295" s="68" t="s">
        <v>235</v>
      </c>
      <c r="C3295" s="69"/>
    </row>
    <row r="3296" spans="1:3" x14ac:dyDescent="0.15">
      <c r="A3296" s="56">
        <v>41777</v>
      </c>
      <c r="B3296" s="68" t="s">
        <v>236</v>
      </c>
      <c r="C3296" s="69"/>
    </row>
    <row r="3297" spans="1:3" x14ac:dyDescent="0.15">
      <c r="A3297" s="56">
        <v>41777</v>
      </c>
      <c r="B3297" s="68" t="s">
        <v>237</v>
      </c>
      <c r="C3297" s="69"/>
    </row>
    <row r="3298" spans="1:3" x14ac:dyDescent="0.15">
      <c r="A3298" s="56">
        <v>41777</v>
      </c>
      <c r="B3298" s="68" t="s">
        <v>238</v>
      </c>
      <c r="C3298" s="69"/>
    </row>
    <row r="3299" spans="1:3" x14ac:dyDescent="0.15">
      <c r="A3299" s="56">
        <v>41777</v>
      </c>
      <c r="B3299" s="68" t="s">
        <v>239</v>
      </c>
      <c r="C3299" s="69"/>
    </row>
    <row r="3300" spans="1:3" x14ac:dyDescent="0.15">
      <c r="A3300" s="56">
        <v>41777</v>
      </c>
      <c r="B3300" s="68" t="s">
        <v>240</v>
      </c>
      <c r="C3300" s="69"/>
    </row>
    <row r="3301" spans="1:3" x14ac:dyDescent="0.15">
      <c r="A3301" s="56">
        <v>41777</v>
      </c>
      <c r="B3301" s="68" t="s">
        <v>241</v>
      </c>
      <c r="C3301" s="69"/>
    </row>
    <row r="3302" spans="1:3" x14ac:dyDescent="0.15">
      <c r="A3302" s="56">
        <v>41777</v>
      </c>
      <c r="B3302" s="68" t="s">
        <v>242</v>
      </c>
      <c r="C3302" s="69"/>
    </row>
    <row r="3303" spans="1:3" x14ac:dyDescent="0.15">
      <c r="A3303" s="56">
        <v>41777</v>
      </c>
      <c r="B3303" s="68" t="s">
        <v>243</v>
      </c>
      <c r="C3303" s="69"/>
    </row>
    <row r="3304" spans="1:3" x14ac:dyDescent="0.15">
      <c r="A3304" s="56">
        <v>41777</v>
      </c>
      <c r="B3304" s="68" t="s">
        <v>244</v>
      </c>
      <c r="C3304" s="69"/>
    </row>
    <row r="3305" spans="1:3" x14ac:dyDescent="0.15">
      <c r="A3305" s="56">
        <v>41777</v>
      </c>
      <c r="B3305" s="68" t="s">
        <v>245</v>
      </c>
      <c r="C3305" s="69"/>
    </row>
    <row r="3306" spans="1:3" x14ac:dyDescent="0.15">
      <c r="A3306" s="56">
        <v>41777</v>
      </c>
      <c r="B3306" s="68" t="s">
        <v>246</v>
      </c>
      <c r="C3306" s="69"/>
    </row>
    <row r="3307" spans="1:3" x14ac:dyDescent="0.15">
      <c r="A3307" s="56">
        <v>41777</v>
      </c>
      <c r="B3307" s="68" t="s">
        <v>247</v>
      </c>
      <c r="C3307" s="69"/>
    </row>
    <row r="3308" spans="1:3" x14ac:dyDescent="0.15">
      <c r="A3308" s="56">
        <v>41777</v>
      </c>
      <c r="B3308" s="68" t="s">
        <v>248</v>
      </c>
      <c r="C3308" s="69"/>
    </row>
    <row r="3309" spans="1:3" x14ac:dyDescent="0.15">
      <c r="A3309" s="56">
        <v>41777</v>
      </c>
      <c r="B3309" s="68" t="s">
        <v>249</v>
      </c>
      <c r="C3309" s="69"/>
    </row>
    <row r="3310" spans="1:3" x14ac:dyDescent="0.15">
      <c r="A3310" s="56">
        <v>41777</v>
      </c>
      <c r="B3310" s="68" t="s">
        <v>250</v>
      </c>
      <c r="C3310" s="69"/>
    </row>
    <row r="3311" spans="1:3" x14ac:dyDescent="0.15">
      <c r="A3311" s="56">
        <v>41777</v>
      </c>
      <c r="B3311" s="68" t="s">
        <v>251</v>
      </c>
      <c r="C3311" s="69"/>
    </row>
    <row r="3312" spans="1:3" x14ac:dyDescent="0.15">
      <c r="A3312" s="56">
        <v>41777</v>
      </c>
      <c r="B3312" s="68" t="s">
        <v>252</v>
      </c>
      <c r="C3312" s="69"/>
    </row>
    <row r="3313" spans="1:3" x14ac:dyDescent="0.15">
      <c r="A3313" s="56">
        <v>41777</v>
      </c>
      <c r="B3313" s="68" t="s">
        <v>253</v>
      </c>
      <c r="C3313" s="69"/>
    </row>
    <row r="3314" spans="1:3" x14ac:dyDescent="0.15">
      <c r="A3314" s="56">
        <v>41777</v>
      </c>
      <c r="B3314" s="68" t="s">
        <v>254</v>
      </c>
      <c r="C3314" s="69"/>
    </row>
    <row r="3315" spans="1:3" x14ac:dyDescent="0.15">
      <c r="A3315" s="56">
        <v>41777</v>
      </c>
      <c r="B3315" s="68" t="s">
        <v>255</v>
      </c>
      <c r="C3315" s="69"/>
    </row>
    <row r="3316" spans="1:3" x14ac:dyDescent="0.15">
      <c r="A3316" s="56">
        <v>41777</v>
      </c>
      <c r="B3316" s="68" t="s">
        <v>256</v>
      </c>
      <c r="C3316" s="69"/>
    </row>
    <row r="3317" spans="1:3" x14ac:dyDescent="0.15">
      <c r="A3317" s="56">
        <v>41777</v>
      </c>
      <c r="B3317" s="68" t="s">
        <v>257</v>
      </c>
      <c r="C3317" s="69"/>
    </row>
    <row r="3318" spans="1:3" x14ac:dyDescent="0.15">
      <c r="A3318" s="56">
        <v>41778</v>
      </c>
      <c r="B3318" s="68" t="s">
        <v>234</v>
      </c>
      <c r="C3318" s="69"/>
    </row>
    <row r="3319" spans="1:3" x14ac:dyDescent="0.15">
      <c r="A3319" s="56">
        <v>41778</v>
      </c>
      <c r="B3319" s="68" t="s">
        <v>235</v>
      </c>
      <c r="C3319" s="69"/>
    </row>
    <row r="3320" spans="1:3" x14ac:dyDescent="0.15">
      <c r="A3320" s="56">
        <v>41778</v>
      </c>
      <c r="B3320" s="68" t="s">
        <v>236</v>
      </c>
      <c r="C3320" s="69"/>
    </row>
    <row r="3321" spans="1:3" x14ac:dyDescent="0.15">
      <c r="A3321" s="56">
        <v>41778</v>
      </c>
      <c r="B3321" s="68" t="s">
        <v>237</v>
      </c>
      <c r="C3321" s="69"/>
    </row>
    <row r="3322" spans="1:3" x14ac:dyDescent="0.15">
      <c r="A3322" s="56">
        <v>41778</v>
      </c>
      <c r="B3322" s="68" t="s">
        <v>238</v>
      </c>
      <c r="C3322" s="69"/>
    </row>
    <row r="3323" spans="1:3" x14ac:dyDescent="0.15">
      <c r="A3323" s="56">
        <v>41778</v>
      </c>
      <c r="B3323" s="68" t="s">
        <v>239</v>
      </c>
      <c r="C3323" s="69"/>
    </row>
    <row r="3324" spans="1:3" x14ac:dyDescent="0.15">
      <c r="A3324" s="56">
        <v>41778</v>
      </c>
      <c r="B3324" s="68" t="s">
        <v>240</v>
      </c>
      <c r="C3324" s="69"/>
    </row>
    <row r="3325" spans="1:3" x14ac:dyDescent="0.15">
      <c r="A3325" s="56">
        <v>41778</v>
      </c>
      <c r="B3325" s="68" t="s">
        <v>241</v>
      </c>
      <c r="C3325" s="69"/>
    </row>
    <row r="3326" spans="1:3" x14ac:dyDescent="0.15">
      <c r="A3326" s="56">
        <v>41778</v>
      </c>
      <c r="B3326" s="68" t="s">
        <v>242</v>
      </c>
      <c r="C3326" s="69"/>
    </row>
    <row r="3327" spans="1:3" x14ac:dyDescent="0.15">
      <c r="A3327" s="56">
        <v>41778</v>
      </c>
      <c r="B3327" s="68" t="s">
        <v>243</v>
      </c>
      <c r="C3327" s="69"/>
    </row>
    <row r="3328" spans="1:3" x14ac:dyDescent="0.15">
      <c r="A3328" s="56">
        <v>41778</v>
      </c>
      <c r="B3328" s="68" t="s">
        <v>244</v>
      </c>
      <c r="C3328" s="69"/>
    </row>
    <row r="3329" spans="1:3" x14ac:dyDescent="0.15">
      <c r="A3329" s="56">
        <v>41778</v>
      </c>
      <c r="B3329" s="68" t="s">
        <v>245</v>
      </c>
      <c r="C3329" s="69"/>
    </row>
    <row r="3330" spans="1:3" x14ac:dyDescent="0.15">
      <c r="A3330" s="56">
        <v>41778</v>
      </c>
      <c r="B3330" s="68" t="s">
        <v>246</v>
      </c>
      <c r="C3330" s="69"/>
    </row>
    <row r="3331" spans="1:3" x14ac:dyDescent="0.15">
      <c r="A3331" s="56">
        <v>41778</v>
      </c>
      <c r="B3331" s="68" t="s">
        <v>247</v>
      </c>
      <c r="C3331" s="69"/>
    </row>
    <row r="3332" spans="1:3" x14ac:dyDescent="0.15">
      <c r="A3332" s="56">
        <v>41778</v>
      </c>
      <c r="B3332" s="68" t="s">
        <v>248</v>
      </c>
      <c r="C3332" s="69"/>
    </row>
    <row r="3333" spans="1:3" x14ac:dyDescent="0.15">
      <c r="A3333" s="56">
        <v>41778</v>
      </c>
      <c r="B3333" s="68" t="s">
        <v>249</v>
      </c>
      <c r="C3333" s="69"/>
    </row>
    <row r="3334" spans="1:3" x14ac:dyDescent="0.15">
      <c r="A3334" s="56">
        <v>41778</v>
      </c>
      <c r="B3334" s="68" t="s">
        <v>250</v>
      </c>
      <c r="C3334" s="69"/>
    </row>
    <row r="3335" spans="1:3" x14ac:dyDescent="0.15">
      <c r="A3335" s="56">
        <v>41778</v>
      </c>
      <c r="B3335" s="68" t="s">
        <v>251</v>
      </c>
      <c r="C3335" s="69"/>
    </row>
    <row r="3336" spans="1:3" x14ac:dyDescent="0.15">
      <c r="A3336" s="56">
        <v>41778</v>
      </c>
      <c r="B3336" s="68" t="s">
        <v>252</v>
      </c>
      <c r="C3336" s="69"/>
    </row>
    <row r="3337" spans="1:3" x14ac:dyDescent="0.15">
      <c r="A3337" s="56">
        <v>41778</v>
      </c>
      <c r="B3337" s="68" t="s">
        <v>253</v>
      </c>
      <c r="C3337" s="69"/>
    </row>
    <row r="3338" spans="1:3" x14ac:dyDescent="0.15">
      <c r="A3338" s="56">
        <v>41778</v>
      </c>
      <c r="B3338" s="68" t="s">
        <v>254</v>
      </c>
      <c r="C3338" s="69"/>
    </row>
    <row r="3339" spans="1:3" x14ac:dyDescent="0.15">
      <c r="A3339" s="56">
        <v>41778</v>
      </c>
      <c r="B3339" s="68" t="s">
        <v>255</v>
      </c>
      <c r="C3339" s="69"/>
    </row>
    <row r="3340" spans="1:3" x14ac:dyDescent="0.15">
      <c r="A3340" s="56">
        <v>41778</v>
      </c>
      <c r="B3340" s="68" t="s">
        <v>256</v>
      </c>
      <c r="C3340" s="69"/>
    </row>
    <row r="3341" spans="1:3" x14ac:dyDescent="0.15">
      <c r="A3341" s="56">
        <v>41778</v>
      </c>
      <c r="B3341" s="68" t="s">
        <v>257</v>
      </c>
      <c r="C3341" s="69"/>
    </row>
    <row r="3342" spans="1:3" x14ac:dyDescent="0.15">
      <c r="A3342" s="56">
        <v>41779</v>
      </c>
      <c r="B3342" s="68" t="s">
        <v>234</v>
      </c>
      <c r="C3342" s="69"/>
    </row>
    <row r="3343" spans="1:3" x14ac:dyDescent="0.15">
      <c r="A3343" s="56">
        <v>41779</v>
      </c>
      <c r="B3343" s="68" t="s">
        <v>235</v>
      </c>
      <c r="C3343" s="69"/>
    </row>
    <row r="3344" spans="1:3" x14ac:dyDescent="0.15">
      <c r="A3344" s="56">
        <v>41779</v>
      </c>
      <c r="B3344" s="68" t="s">
        <v>236</v>
      </c>
      <c r="C3344" s="69"/>
    </row>
    <row r="3345" spans="1:3" x14ac:dyDescent="0.15">
      <c r="A3345" s="56">
        <v>41779</v>
      </c>
      <c r="B3345" s="68" t="s">
        <v>237</v>
      </c>
      <c r="C3345" s="69"/>
    </row>
    <row r="3346" spans="1:3" x14ac:dyDescent="0.15">
      <c r="A3346" s="56">
        <v>41779</v>
      </c>
      <c r="B3346" s="68" t="s">
        <v>238</v>
      </c>
      <c r="C3346" s="69"/>
    </row>
    <row r="3347" spans="1:3" x14ac:dyDescent="0.15">
      <c r="A3347" s="56">
        <v>41779</v>
      </c>
      <c r="B3347" s="68" t="s">
        <v>239</v>
      </c>
      <c r="C3347" s="69"/>
    </row>
    <row r="3348" spans="1:3" x14ac:dyDescent="0.15">
      <c r="A3348" s="56">
        <v>41779</v>
      </c>
      <c r="B3348" s="68" t="s">
        <v>240</v>
      </c>
      <c r="C3348" s="69"/>
    </row>
    <row r="3349" spans="1:3" x14ac:dyDescent="0.15">
      <c r="A3349" s="56">
        <v>41779</v>
      </c>
      <c r="B3349" s="68" t="s">
        <v>241</v>
      </c>
      <c r="C3349" s="69"/>
    </row>
    <row r="3350" spans="1:3" x14ac:dyDescent="0.15">
      <c r="A3350" s="56">
        <v>41779</v>
      </c>
      <c r="B3350" s="68" t="s">
        <v>242</v>
      </c>
      <c r="C3350" s="69"/>
    </row>
    <row r="3351" spans="1:3" x14ac:dyDescent="0.15">
      <c r="A3351" s="56">
        <v>41779</v>
      </c>
      <c r="B3351" s="68" t="s">
        <v>243</v>
      </c>
      <c r="C3351" s="69"/>
    </row>
    <row r="3352" spans="1:3" x14ac:dyDescent="0.15">
      <c r="A3352" s="56">
        <v>41779</v>
      </c>
      <c r="B3352" s="68" t="s">
        <v>244</v>
      </c>
      <c r="C3352" s="69"/>
    </row>
    <row r="3353" spans="1:3" x14ac:dyDescent="0.15">
      <c r="A3353" s="56">
        <v>41779</v>
      </c>
      <c r="B3353" s="68" t="s">
        <v>245</v>
      </c>
      <c r="C3353" s="69"/>
    </row>
    <row r="3354" spans="1:3" x14ac:dyDescent="0.15">
      <c r="A3354" s="56">
        <v>41779</v>
      </c>
      <c r="B3354" s="68" t="s">
        <v>246</v>
      </c>
      <c r="C3354" s="69"/>
    </row>
    <row r="3355" spans="1:3" x14ac:dyDescent="0.15">
      <c r="A3355" s="56">
        <v>41779</v>
      </c>
      <c r="B3355" s="68" t="s">
        <v>247</v>
      </c>
      <c r="C3355" s="69"/>
    </row>
    <row r="3356" spans="1:3" x14ac:dyDescent="0.15">
      <c r="A3356" s="56">
        <v>41779</v>
      </c>
      <c r="B3356" s="68" t="s">
        <v>248</v>
      </c>
      <c r="C3356" s="69"/>
    </row>
    <row r="3357" spans="1:3" x14ac:dyDescent="0.15">
      <c r="A3357" s="56">
        <v>41779</v>
      </c>
      <c r="B3357" s="68" t="s">
        <v>249</v>
      </c>
      <c r="C3357" s="69"/>
    </row>
    <row r="3358" spans="1:3" x14ac:dyDescent="0.15">
      <c r="A3358" s="56">
        <v>41779</v>
      </c>
      <c r="B3358" s="68" t="s">
        <v>250</v>
      </c>
      <c r="C3358" s="69"/>
    </row>
    <row r="3359" spans="1:3" x14ac:dyDescent="0.15">
      <c r="A3359" s="56">
        <v>41779</v>
      </c>
      <c r="B3359" s="68" t="s">
        <v>251</v>
      </c>
      <c r="C3359" s="69"/>
    </row>
    <row r="3360" spans="1:3" x14ac:dyDescent="0.15">
      <c r="A3360" s="56">
        <v>41779</v>
      </c>
      <c r="B3360" s="68" t="s">
        <v>252</v>
      </c>
      <c r="C3360" s="69"/>
    </row>
    <row r="3361" spans="1:3" x14ac:dyDescent="0.15">
      <c r="A3361" s="56">
        <v>41779</v>
      </c>
      <c r="B3361" s="68" t="s">
        <v>253</v>
      </c>
      <c r="C3361" s="69"/>
    </row>
    <row r="3362" spans="1:3" x14ac:dyDescent="0.15">
      <c r="A3362" s="56">
        <v>41779</v>
      </c>
      <c r="B3362" s="68" t="s">
        <v>254</v>
      </c>
      <c r="C3362" s="69"/>
    </row>
    <row r="3363" spans="1:3" x14ac:dyDescent="0.15">
      <c r="A3363" s="56">
        <v>41779</v>
      </c>
      <c r="B3363" s="68" t="s">
        <v>255</v>
      </c>
      <c r="C3363" s="69"/>
    </row>
    <row r="3364" spans="1:3" x14ac:dyDescent="0.15">
      <c r="A3364" s="56">
        <v>41779</v>
      </c>
      <c r="B3364" s="68" t="s">
        <v>256</v>
      </c>
      <c r="C3364" s="69"/>
    </row>
    <row r="3365" spans="1:3" x14ac:dyDescent="0.15">
      <c r="A3365" s="56">
        <v>41779</v>
      </c>
      <c r="B3365" s="68" t="s">
        <v>257</v>
      </c>
      <c r="C3365" s="69"/>
    </row>
    <row r="3366" spans="1:3" x14ac:dyDescent="0.15">
      <c r="A3366" s="56">
        <v>41780</v>
      </c>
      <c r="B3366" s="68" t="s">
        <v>234</v>
      </c>
      <c r="C3366" s="69"/>
    </row>
    <row r="3367" spans="1:3" x14ac:dyDescent="0.15">
      <c r="A3367" s="56">
        <v>41780</v>
      </c>
      <c r="B3367" s="68" t="s">
        <v>235</v>
      </c>
      <c r="C3367" s="69"/>
    </row>
    <row r="3368" spans="1:3" x14ac:dyDescent="0.15">
      <c r="A3368" s="56">
        <v>41780</v>
      </c>
      <c r="B3368" s="68" t="s">
        <v>236</v>
      </c>
      <c r="C3368" s="69"/>
    </row>
    <row r="3369" spans="1:3" x14ac:dyDescent="0.15">
      <c r="A3369" s="56">
        <v>41780</v>
      </c>
      <c r="B3369" s="68" t="s">
        <v>237</v>
      </c>
      <c r="C3369" s="69"/>
    </row>
    <row r="3370" spans="1:3" x14ac:dyDescent="0.15">
      <c r="A3370" s="56">
        <v>41780</v>
      </c>
      <c r="B3370" s="68" t="s">
        <v>238</v>
      </c>
      <c r="C3370" s="69"/>
    </row>
    <row r="3371" spans="1:3" x14ac:dyDescent="0.15">
      <c r="A3371" s="56">
        <v>41780</v>
      </c>
      <c r="B3371" s="68" t="s">
        <v>239</v>
      </c>
      <c r="C3371" s="69"/>
    </row>
    <row r="3372" spans="1:3" x14ac:dyDescent="0.15">
      <c r="A3372" s="56">
        <v>41780</v>
      </c>
      <c r="B3372" s="68" t="s">
        <v>240</v>
      </c>
      <c r="C3372" s="69"/>
    </row>
    <row r="3373" spans="1:3" x14ac:dyDescent="0.15">
      <c r="A3373" s="56">
        <v>41780</v>
      </c>
      <c r="B3373" s="68" t="s">
        <v>241</v>
      </c>
      <c r="C3373" s="69"/>
    </row>
    <row r="3374" spans="1:3" x14ac:dyDescent="0.15">
      <c r="A3374" s="56">
        <v>41780</v>
      </c>
      <c r="B3374" s="68" t="s">
        <v>242</v>
      </c>
      <c r="C3374" s="69"/>
    </row>
    <row r="3375" spans="1:3" x14ac:dyDescent="0.15">
      <c r="A3375" s="56">
        <v>41780</v>
      </c>
      <c r="B3375" s="68" t="s">
        <v>243</v>
      </c>
      <c r="C3375" s="69"/>
    </row>
    <row r="3376" spans="1:3" x14ac:dyDescent="0.15">
      <c r="A3376" s="56">
        <v>41780</v>
      </c>
      <c r="B3376" s="68" t="s">
        <v>244</v>
      </c>
      <c r="C3376" s="69"/>
    </row>
    <row r="3377" spans="1:3" x14ac:dyDescent="0.15">
      <c r="A3377" s="56">
        <v>41780</v>
      </c>
      <c r="B3377" s="68" t="s">
        <v>245</v>
      </c>
      <c r="C3377" s="69"/>
    </row>
    <row r="3378" spans="1:3" x14ac:dyDescent="0.15">
      <c r="A3378" s="56">
        <v>41780</v>
      </c>
      <c r="B3378" s="68" t="s">
        <v>246</v>
      </c>
      <c r="C3378" s="69"/>
    </row>
    <row r="3379" spans="1:3" x14ac:dyDescent="0.15">
      <c r="A3379" s="56">
        <v>41780</v>
      </c>
      <c r="B3379" s="68" t="s">
        <v>247</v>
      </c>
      <c r="C3379" s="69"/>
    </row>
    <row r="3380" spans="1:3" x14ac:dyDescent="0.15">
      <c r="A3380" s="56">
        <v>41780</v>
      </c>
      <c r="B3380" s="68" t="s">
        <v>248</v>
      </c>
      <c r="C3380" s="69"/>
    </row>
    <row r="3381" spans="1:3" x14ac:dyDescent="0.15">
      <c r="A3381" s="56">
        <v>41780</v>
      </c>
      <c r="B3381" s="68" t="s">
        <v>249</v>
      </c>
      <c r="C3381" s="69"/>
    </row>
    <row r="3382" spans="1:3" x14ac:dyDescent="0.15">
      <c r="A3382" s="56">
        <v>41780</v>
      </c>
      <c r="B3382" s="68" t="s">
        <v>250</v>
      </c>
      <c r="C3382" s="69"/>
    </row>
    <row r="3383" spans="1:3" x14ac:dyDescent="0.15">
      <c r="A3383" s="56">
        <v>41780</v>
      </c>
      <c r="B3383" s="68" t="s">
        <v>251</v>
      </c>
      <c r="C3383" s="69"/>
    </row>
    <row r="3384" spans="1:3" x14ac:dyDescent="0.15">
      <c r="A3384" s="56">
        <v>41780</v>
      </c>
      <c r="B3384" s="68" t="s">
        <v>252</v>
      </c>
      <c r="C3384" s="69"/>
    </row>
    <row r="3385" spans="1:3" x14ac:dyDescent="0.15">
      <c r="A3385" s="56">
        <v>41780</v>
      </c>
      <c r="B3385" s="68" t="s">
        <v>253</v>
      </c>
      <c r="C3385" s="69"/>
    </row>
    <row r="3386" spans="1:3" x14ac:dyDescent="0.15">
      <c r="A3386" s="56">
        <v>41780</v>
      </c>
      <c r="B3386" s="68" t="s">
        <v>254</v>
      </c>
      <c r="C3386" s="69"/>
    </row>
    <row r="3387" spans="1:3" x14ac:dyDescent="0.15">
      <c r="A3387" s="56">
        <v>41780</v>
      </c>
      <c r="B3387" s="68" t="s">
        <v>255</v>
      </c>
      <c r="C3387" s="69"/>
    </row>
    <row r="3388" spans="1:3" x14ac:dyDescent="0.15">
      <c r="A3388" s="56">
        <v>41780</v>
      </c>
      <c r="B3388" s="68" t="s">
        <v>256</v>
      </c>
      <c r="C3388" s="69"/>
    </row>
    <row r="3389" spans="1:3" x14ac:dyDescent="0.15">
      <c r="A3389" s="56">
        <v>41780</v>
      </c>
      <c r="B3389" s="68" t="s">
        <v>257</v>
      </c>
      <c r="C3389" s="69"/>
    </row>
    <row r="3390" spans="1:3" x14ac:dyDescent="0.15">
      <c r="A3390" s="56">
        <v>41781</v>
      </c>
      <c r="B3390" s="68" t="s">
        <v>234</v>
      </c>
      <c r="C3390" s="69"/>
    </row>
    <row r="3391" spans="1:3" x14ac:dyDescent="0.15">
      <c r="A3391" s="56">
        <v>41781</v>
      </c>
      <c r="B3391" s="68" t="s">
        <v>235</v>
      </c>
      <c r="C3391" s="69"/>
    </row>
    <row r="3392" spans="1:3" x14ac:dyDescent="0.15">
      <c r="A3392" s="56">
        <v>41781</v>
      </c>
      <c r="B3392" s="68" t="s">
        <v>236</v>
      </c>
      <c r="C3392" s="69"/>
    </row>
    <row r="3393" spans="1:3" x14ac:dyDescent="0.15">
      <c r="A3393" s="56">
        <v>41781</v>
      </c>
      <c r="B3393" s="68" t="s">
        <v>237</v>
      </c>
      <c r="C3393" s="69"/>
    </row>
    <row r="3394" spans="1:3" x14ac:dyDescent="0.15">
      <c r="A3394" s="56">
        <v>41781</v>
      </c>
      <c r="B3394" s="68" t="s">
        <v>238</v>
      </c>
      <c r="C3394" s="69"/>
    </row>
    <row r="3395" spans="1:3" x14ac:dyDescent="0.15">
      <c r="A3395" s="56">
        <v>41781</v>
      </c>
      <c r="B3395" s="68" t="s">
        <v>239</v>
      </c>
      <c r="C3395" s="69"/>
    </row>
    <row r="3396" spans="1:3" x14ac:dyDescent="0.15">
      <c r="A3396" s="56">
        <v>41781</v>
      </c>
      <c r="B3396" s="68" t="s">
        <v>240</v>
      </c>
      <c r="C3396" s="69"/>
    </row>
    <row r="3397" spans="1:3" x14ac:dyDescent="0.15">
      <c r="A3397" s="56">
        <v>41781</v>
      </c>
      <c r="B3397" s="68" t="s">
        <v>241</v>
      </c>
      <c r="C3397" s="69"/>
    </row>
    <row r="3398" spans="1:3" x14ac:dyDescent="0.15">
      <c r="A3398" s="56">
        <v>41781</v>
      </c>
      <c r="B3398" s="68" t="s">
        <v>242</v>
      </c>
      <c r="C3398" s="69"/>
    </row>
    <row r="3399" spans="1:3" x14ac:dyDescent="0.15">
      <c r="A3399" s="56">
        <v>41781</v>
      </c>
      <c r="B3399" s="68" t="s">
        <v>243</v>
      </c>
      <c r="C3399" s="69"/>
    </row>
    <row r="3400" spans="1:3" x14ac:dyDescent="0.15">
      <c r="A3400" s="56">
        <v>41781</v>
      </c>
      <c r="B3400" s="68" t="s">
        <v>244</v>
      </c>
      <c r="C3400" s="69"/>
    </row>
    <row r="3401" spans="1:3" x14ac:dyDescent="0.15">
      <c r="A3401" s="56">
        <v>41781</v>
      </c>
      <c r="B3401" s="68" t="s">
        <v>245</v>
      </c>
      <c r="C3401" s="69"/>
    </row>
    <row r="3402" spans="1:3" x14ac:dyDescent="0.15">
      <c r="A3402" s="56">
        <v>41781</v>
      </c>
      <c r="B3402" s="68" t="s">
        <v>246</v>
      </c>
      <c r="C3402" s="69"/>
    </row>
    <row r="3403" spans="1:3" x14ac:dyDescent="0.15">
      <c r="A3403" s="56">
        <v>41781</v>
      </c>
      <c r="B3403" s="68" t="s">
        <v>247</v>
      </c>
      <c r="C3403" s="69"/>
    </row>
    <row r="3404" spans="1:3" x14ac:dyDescent="0.15">
      <c r="A3404" s="56">
        <v>41781</v>
      </c>
      <c r="B3404" s="68" t="s">
        <v>248</v>
      </c>
      <c r="C3404" s="69"/>
    </row>
    <row r="3405" spans="1:3" x14ac:dyDescent="0.15">
      <c r="A3405" s="56">
        <v>41781</v>
      </c>
      <c r="B3405" s="68" t="s">
        <v>249</v>
      </c>
      <c r="C3405" s="69"/>
    </row>
    <row r="3406" spans="1:3" x14ac:dyDescent="0.15">
      <c r="A3406" s="56">
        <v>41781</v>
      </c>
      <c r="B3406" s="68" t="s">
        <v>250</v>
      </c>
      <c r="C3406" s="69"/>
    </row>
    <row r="3407" spans="1:3" x14ac:dyDescent="0.15">
      <c r="A3407" s="56">
        <v>41781</v>
      </c>
      <c r="B3407" s="68" t="s">
        <v>251</v>
      </c>
      <c r="C3407" s="69"/>
    </row>
    <row r="3408" spans="1:3" x14ac:dyDescent="0.15">
      <c r="A3408" s="56">
        <v>41781</v>
      </c>
      <c r="B3408" s="68" t="s">
        <v>252</v>
      </c>
      <c r="C3408" s="69"/>
    </row>
    <row r="3409" spans="1:3" x14ac:dyDescent="0.15">
      <c r="A3409" s="56">
        <v>41781</v>
      </c>
      <c r="B3409" s="68" t="s">
        <v>253</v>
      </c>
      <c r="C3409" s="69"/>
    </row>
    <row r="3410" spans="1:3" x14ac:dyDescent="0.15">
      <c r="A3410" s="56">
        <v>41781</v>
      </c>
      <c r="B3410" s="68" t="s">
        <v>254</v>
      </c>
      <c r="C3410" s="69"/>
    </row>
    <row r="3411" spans="1:3" x14ac:dyDescent="0.15">
      <c r="A3411" s="56">
        <v>41781</v>
      </c>
      <c r="B3411" s="68" t="s">
        <v>255</v>
      </c>
      <c r="C3411" s="69"/>
    </row>
    <row r="3412" spans="1:3" x14ac:dyDescent="0.15">
      <c r="A3412" s="56">
        <v>41781</v>
      </c>
      <c r="B3412" s="68" t="s">
        <v>256</v>
      </c>
      <c r="C3412" s="69"/>
    </row>
    <row r="3413" spans="1:3" x14ac:dyDescent="0.15">
      <c r="A3413" s="56">
        <v>41781</v>
      </c>
      <c r="B3413" s="68" t="s">
        <v>257</v>
      </c>
      <c r="C3413" s="69"/>
    </row>
    <row r="3414" spans="1:3" x14ac:dyDescent="0.15">
      <c r="A3414" s="56">
        <v>41782</v>
      </c>
      <c r="B3414" s="68" t="s">
        <v>234</v>
      </c>
      <c r="C3414" s="69"/>
    </row>
    <row r="3415" spans="1:3" x14ac:dyDescent="0.15">
      <c r="A3415" s="56">
        <v>41782</v>
      </c>
      <c r="B3415" s="68" t="s">
        <v>235</v>
      </c>
      <c r="C3415" s="69"/>
    </row>
    <row r="3416" spans="1:3" x14ac:dyDescent="0.15">
      <c r="A3416" s="56">
        <v>41782</v>
      </c>
      <c r="B3416" s="68" t="s">
        <v>236</v>
      </c>
      <c r="C3416" s="69"/>
    </row>
    <row r="3417" spans="1:3" x14ac:dyDescent="0.15">
      <c r="A3417" s="56">
        <v>41782</v>
      </c>
      <c r="B3417" s="68" t="s">
        <v>237</v>
      </c>
      <c r="C3417" s="69"/>
    </row>
    <row r="3418" spans="1:3" x14ac:dyDescent="0.15">
      <c r="A3418" s="56">
        <v>41782</v>
      </c>
      <c r="B3418" s="68" t="s">
        <v>238</v>
      </c>
      <c r="C3418" s="69"/>
    </row>
    <row r="3419" spans="1:3" x14ac:dyDescent="0.15">
      <c r="A3419" s="56">
        <v>41782</v>
      </c>
      <c r="B3419" s="68" t="s">
        <v>239</v>
      </c>
      <c r="C3419" s="69"/>
    </row>
    <row r="3420" spans="1:3" x14ac:dyDescent="0.15">
      <c r="A3420" s="56">
        <v>41782</v>
      </c>
      <c r="B3420" s="68" t="s">
        <v>240</v>
      </c>
      <c r="C3420" s="69"/>
    </row>
    <row r="3421" spans="1:3" x14ac:dyDescent="0.15">
      <c r="A3421" s="56">
        <v>41782</v>
      </c>
      <c r="B3421" s="68" t="s">
        <v>241</v>
      </c>
      <c r="C3421" s="69"/>
    </row>
    <row r="3422" spans="1:3" x14ac:dyDescent="0.15">
      <c r="A3422" s="56">
        <v>41782</v>
      </c>
      <c r="B3422" s="68" t="s">
        <v>242</v>
      </c>
      <c r="C3422" s="69"/>
    </row>
    <row r="3423" spans="1:3" x14ac:dyDescent="0.15">
      <c r="A3423" s="56">
        <v>41782</v>
      </c>
      <c r="B3423" s="68" t="s">
        <v>243</v>
      </c>
      <c r="C3423" s="69"/>
    </row>
    <row r="3424" spans="1:3" x14ac:dyDescent="0.15">
      <c r="A3424" s="56">
        <v>41782</v>
      </c>
      <c r="B3424" s="68" t="s">
        <v>244</v>
      </c>
      <c r="C3424" s="69"/>
    </row>
    <row r="3425" spans="1:3" x14ac:dyDescent="0.15">
      <c r="A3425" s="56">
        <v>41782</v>
      </c>
      <c r="B3425" s="68" t="s">
        <v>245</v>
      </c>
      <c r="C3425" s="69"/>
    </row>
    <row r="3426" spans="1:3" x14ac:dyDescent="0.15">
      <c r="A3426" s="56">
        <v>41782</v>
      </c>
      <c r="B3426" s="68" t="s">
        <v>246</v>
      </c>
      <c r="C3426" s="69"/>
    </row>
    <row r="3427" spans="1:3" x14ac:dyDescent="0.15">
      <c r="A3427" s="56">
        <v>41782</v>
      </c>
      <c r="B3427" s="68" t="s">
        <v>247</v>
      </c>
      <c r="C3427" s="69"/>
    </row>
    <row r="3428" spans="1:3" x14ac:dyDescent="0.15">
      <c r="A3428" s="56">
        <v>41782</v>
      </c>
      <c r="B3428" s="68" t="s">
        <v>248</v>
      </c>
      <c r="C3428" s="69"/>
    </row>
    <row r="3429" spans="1:3" x14ac:dyDescent="0.15">
      <c r="A3429" s="56">
        <v>41782</v>
      </c>
      <c r="B3429" s="68" t="s">
        <v>249</v>
      </c>
      <c r="C3429" s="69"/>
    </row>
    <row r="3430" spans="1:3" x14ac:dyDescent="0.15">
      <c r="A3430" s="56">
        <v>41782</v>
      </c>
      <c r="B3430" s="68" t="s">
        <v>250</v>
      </c>
      <c r="C3430" s="69"/>
    </row>
    <row r="3431" spans="1:3" x14ac:dyDescent="0.15">
      <c r="A3431" s="56">
        <v>41782</v>
      </c>
      <c r="B3431" s="68" t="s">
        <v>251</v>
      </c>
      <c r="C3431" s="69"/>
    </row>
    <row r="3432" spans="1:3" x14ac:dyDescent="0.15">
      <c r="A3432" s="56">
        <v>41782</v>
      </c>
      <c r="B3432" s="68" t="s">
        <v>252</v>
      </c>
      <c r="C3432" s="69"/>
    </row>
    <row r="3433" spans="1:3" x14ac:dyDescent="0.15">
      <c r="A3433" s="56">
        <v>41782</v>
      </c>
      <c r="B3433" s="68" t="s">
        <v>253</v>
      </c>
      <c r="C3433" s="69"/>
    </row>
    <row r="3434" spans="1:3" x14ac:dyDescent="0.15">
      <c r="A3434" s="56">
        <v>41782</v>
      </c>
      <c r="B3434" s="68" t="s">
        <v>254</v>
      </c>
      <c r="C3434" s="69"/>
    </row>
    <row r="3435" spans="1:3" x14ac:dyDescent="0.15">
      <c r="A3435" s="56">
        <v>41782</v>
      </c>
      <c r="B3435" s="68" t="s">
        <v>255</v>
      </c>
      <c r="C3435" s="69"/>
    </row>
    <row r="3436" spans="1:3" x14ac:dyDescent="0.15">
      <c r="A3436" s="56">
        <v>41782</v>
      </c>
      <c r="B3436" s="68" t="s">
        <v>256</v>
      </c>
      <c r="C3436" s="69"/>
    </row>
    <row r="3437" spans="1:3" x14ac:dyDescent="0.15">
      <c r="A3437" s="56">
        <v>41782</v>
      </c>
      <c r="B3437" s="68" t="s">
        <v>257</v>
      </c>
      <c r="C3437" s="69"/>
    </row>
    <row r="3438" spans="1:3" x14ac:dyDescent="0.15">
      <c r="A3438" s="56">
        <v>41783</v>
      </c>
      <c r="B3438" s="68" t="s">
        <v>234</v>
      </c>
      <c r="C3438" s="69"/>
    </row>
    <row r="3439" spans="1:3" x14ac:dyDescent="0.15">
      <c r="A3439" s="56">
        <v>41783</v>
      </c>
      <c r="B3439" s="68" t="s">
        <v>235</v>
      </c>
      <c r="C3439" s="69"/>
    </row>
    <row r="3440" spans="1:3" x14ac:dyDescent="0.15">
      <c r="A3440" s="56">
        <v>41783</v>
      </c>
      <c r="B3440" s="68" t="s">
        <v>236</v>
      </c>
      <c r="C3440" s="69"/>
    </row>
    <row r="3441" spans="1:3" x14ac:dyDescent="0.15">
      <c r="A3441" s="56">
        <v>41783</v>
      </c>
      <c r="B3441" s="68" t="s">
        <v>237</v>
      </c>
      <c r="C3441" s="69"/>
    </row>
    <row r="3442" spans="1:3" x14ac:dyDescent="0.15">
      <c r="A3442" s="56">
        <v>41783</v>
      </c>
      <c r="B3442" s="68" t="s">
        <v>238</v>
      </c>
      <c r="C3442" s="69"/>
    </row>
    <row r="3443" spans="1:3" x14ac:dyDescent="0.15">
      <c r="A3443" s="56">
        <v>41783</v>
      </c>
      <c r="B3443" s="68" t="s">
        <v>239</v>
      </c>
      <c r="C3443" s="69"/>
    </row>
    <row r="3444" spans="1:3" x14ac:dyDescent="0.15">
      <c r="A3444" s="56">
        <v>41783</v>
      </c>
      <c r="B3444" s="68" t="s">
        <v>240</v>
      </c>
      <c r="C3444" s="69"/>
    </row>
    <row r="3445" spans="1:3" x14ac:dyDescent="0.15">
      <c r="A3445" s="56">
        <v>41783</v>
      </c>
      <c r="B3445" s="68" t="s">
        <v>241</v>
      </c>
      <c r="C3445" s="69"/>
    </row>
    <row r="3446" spans="1:3" x14ac:dyDescent="0.15">
      <c r="A3446" s="56">
        <v>41783</v>
      </c>
      <c r="B3446" s="68" t="s">
        <v>242</v>
      </c>
      <c r="C3446" s="69"/>
    </row>
    <row r="3447" spans="1:3" x14ac:dyDescent="0.15">
      <c r="A3447" s="56">
        <v>41783</v>
      </c>
      <c r="B3447" s="68" t="s">
        <v>243</v>
      </c>
      <c r="C3447" s="69"/>
    </row>
    <row r="3448" spans="1:3" x14ac:dyDescent="0.15">
      <c r="A3448" s="56">
        <v>41783</v>
      </c>
      <c r="B3448" s="68" t="s">
        <v>244</v>
      </c>
      <c r="C3448" s="69"/>
    </row>
    <row r="3449" spans="1:3" x14ac:dyDescent="0.15">
      <c r="A3449" s="56">
        <v>41783</v>
      </c>
      <c r="B3449" s="68" t="s">
        <v>245</v>
      </c>
      <c r="C3449" s="69"/>
    </row>
    <row r="3450" spans="1:3" x14ac:dyDescent="0.15">
      <c r="A3450" s="56">
        <v>41783</v>
      </c>
      <c r="B3450" s="68" t="s">
        <v>246</v>
      </c>
      <c r="C3450" s="69"/>
    </row>
    <row r="3451" spans="1:3" x14ac:dyDescent="0.15">
      <c r="A3451" s="56">
        <v>41783</v>
      </c>
      <c r="B3451" s="68" t="s">
        <v>247</v>
      </c>
      <c r="C3451" s="69"/>
    </row>
    <row r="3452" spans="1:3" x14ac:dyDescent="0.15">
      <c r="A3452" s="56">
        <v>41783</v>
      </c>
      <c r="B3452" s="68" t="s">
        <v>248</v>
      </c>
      <c r="C3452" s="69"/>
    </row>
    <row r="3453" spans="1:3" x14ac:dyDescent="0.15">
      <c r="A3453" s="56">
        <v>41783</v>
      </c>
      <c r="B3453" s="68" t="s">
        <v>249</v>
      </c>
      <c r="C3453" s="69"/>
    </row>
    <row r="3454" spans="1:3" x14ac:dyDescent="0.15">
      <c r="A3454" s="56">
        <v>41783</v>
      </c>
      <c r="B3454" s="68" t="s">
        <v>250</v>
      </c>
      <c r="C3454" s="69"/>
    </row>
    <row r="3455" spans="1:3" x14ac:dyDescent="0.15">
      <c r="A3455" s="56">
        <v>41783</v>
      </c>
      <c r="B3455" s="68" t="s">
        <v>251</v>
      </c>
      <c r="C3455" s="69"/>
    </row>
    <row r="3456" spans="1:3" x14ac:dyDescent="0.15">
      <c r="A3456" s="56">
        <v>41783</v>
      </c>
      <c r="B3456" s="68" t="s">
        <v>252</v>
      </c>
      <c r="C3456" s="69"/>
    </row>
    <row r="3457" spans="1:3" x14ac:dyDescent="0.15">
      <c r="A3457" s="56">
        <v>41783</v>
      </c>
      <c r="B3457" s="68" t="s">
        <v>253</v>
      </c>
      <c r="C3457" s="69"/>
    </row>
    <row r="3458" spans="1:3" x14ac:dyDescent="0.15">
      <c r="A3458" s="56">
        <v>41783</v>
      </c>
      <c r="B3458" s="68" t="s">
        <v>254</v>
      </c>
      <c r="C3458" s="69"/>
    </row>
    <row r="3459" spans="1:3" x14ac:dyDescent="0.15">
      <c r="A3459" s="56">
        <v>41783</v>
      </c>
      <c r="B3459" s="68" t="s">
        <v>255</v>
      </c>
      <c r="C3459" s="69"/>
    </row>
    <row r="3460" spans="1:3" x14ac:dyDescent="0.15">
      <c r="A3460" s="56">
        <v>41783</v>
      </c>
      <c r="B3460" s="68" t="s">
        <v>256</v>
      </c>
      <c r="C3460" s="69"/>
    </row>
    <row r="3461" spans="1:3" x14ac:dyDescent="0.15">
      <c r="A3461" s="56">
        <v>41783</v>
      </c>
      <c r="B3461" s="68" t="s">
        <v>257</v>
      </c>
      <c r="C3461" s="69"/>
    </row>
    <row r="3462" spans="1:3" x14ac:dyDescent="0.15">
      <c r="A3462" s="56">
        <v>41784</v>
      </c>
      <c r="B3462" s="68" t="s">
        <v>234</v>
      </c>
      <c r="C3462" s="69"/>
    </row>
    <row r="3463" spans="1:3" x14ac:dyDescent="0.15">
      <c r="A3463" s="56">
        <v>41784</v>
      </c>
      <c r="B3463" s="68" t="s">
        <v>235</v>
      </c>
      <c r="C3463" s="69"/>
    </row>
    <row r="3464" spans="1:3" x14ac:dyDescent="0.15">
      <c r="A3464" s="56">
        <v>41784</v>
      </c>
      <c r="B3464" s="68" t="s">
        <v>236</v>
      </c>
      <c r="C3464" s="69"/>
    </row>
    <row r="3465" spans="1:3" x14ac:dyDescent="0.15">
      <c r="A3465" s="56">
        <v>41784</v>
      </c>
      <c r="B3465" s="68" t="s">
        <v>237</v>
      </c>
      <c r="C3465" s="69"/>
    </row>
    <row r="3466" spans="1:3" x14ac:dyDescent="0.15">
      <c r="A3466" s="56">
        <v>41784</v>
      </c>
      <c r="B3466" s="68" t="s">
        <v>238</v>
      </c>
      <c r="C3466" s="69"/>
    </row>
    <row r="3467" spans="1:3" x14ac:dyDescent="0.15">
      <c r="A3467" s="56">
        <v>41784</v>
      </c>
      <c r="B3467" s="68" t="s">
        <v>239</v>
      </c>
      <c r="C3467" s="69"/>
    </row>
    <row r="3468" spans="1:3" x14ac:dyDescent="0.15">
      <c r="A3468" s="56">
        <v>41784</v>
      </c>
      <c r="B3468" s="68" t="s">
        <v>240</v>
      </c>
      <c r="C3468" s="69"/>
    </row>
    <row r="3469" spans="1:3" x14ac:dyDescent="0.15">
      <c r="A3469" s="56">
        <v>41784</v>
      </c>
      <c r="B3469" s="68" t="s">
        <v>241</v>
      </c>
      <c r="C3469" s="69"/>
    </row>
    <row r="3470" spans="1:3" x14ac:dyDescent="0.15">
      <c r="A3470" s="56">
        <v>41784</v>
      </c>
      <c r="B3470" s="68" t="s">
        <v>242</v>
      </c>
      <c r="C3470" s="69"/>
    </row>
    <row r="3471" spans="1:3" x14ac:dyDescent="0.15">
      <c r="A3471" s="56">
        <v>41784</v>
      </c>
      <c r="B3471" s="68" t="s">
        <v>243</v>
      </c>
      <c r="C3471" s="69"/>
    </row>
    <row r="3472" spans="1:3" x14ac:dyDescent="0.15">
      <c r="A3472" s="56">
        <v>41784</v>
      </c>
      <c r="B3472" s="68" t="s">
        <v>244</v>
      </c>
      <c r="C3472" s="69"/>
    </row>
    <row r="3473" spans="1:3" x14ac:dyDescent="0.15">
      <c r="A3473" s="56">
        <v>41784</v>
      </c>
      <c r="B3473" s="68" t="s">
        <v>245</v>
      </c>
      <c r="C3473" s="69"/>
    </row>
    <row r="3474" spans="1:3" x14ac:dyDescent="0.15">
      <c r="A3474" s="56">
        <v>41784</v>
      </c>
      <c r="B3474" s="68" t="s">
        <v>246</v>
      </c>
      <c r="C3474" s="69"/>
    </row>
    <row r="3475" spans="1:3" x14ac:dyDescent="0.15">
      <c r="A3475" s="56">
        <v>41784</v>
      </c>
      <c r="B3475" s="68" t="s">
        <v>247</v>
      </c>
      <c r="C3475" s="69"/>
    </row>
    <row r="3476" spans="1:3" x14ac:dyDescent="0.15">
      <c r="A3476" s="56">
        <v>41784</v>
      </c>
      <c r="B3476" s="68" t="s">
        <v>248</v>
      </c>
      <c r="C3476" s="69"/>
    </row>
    <row r="3477" spans="1:3" x14ac:dyDescent="0.15">
      <c r="A3477" s="56">
        <v>41784</v>
      </c>
      <c r="B3477" s="68" t="s">
        <v>249</v>
      </c>
      <c r="C3477" s="69"/>
    </row>
    <row r="3478" spans="1:3" x14ac:dyDescent="0.15">
      <c r="A3478" s="56">
        <v>41784</v>
      </c>
      <c r="B3478" s="68" t="s">
        <v>250</v>
      </c>
      <c r="C3478" s="69"/>
    </row>
    <row r="3479" spans="1:3" x14ac:dyDescent="0.15">
      <c r="A3479" s="56">
        <v>41784</v>
      </c>
      <c r="B3479" s="68" t="s">
        <v>251</v>
      </c>
      <c r="C3479" s="69"/>
    </row>
    <row r="3480" spans="1:3" x14ac:dyDescent="0.15">
      <c r="A3480" s="56">
        <v>41784</v>
      </c>
      <c r="B3480" s="68" t="s">
        <v>252</v>
      </c>
      <c r="C3480" s="69"/>
    </row>
    <row r="3481" spans="1:3" x14ac:dyDescent="0.15">
      <c r="A3481" s="56">
        <v>41784</v>
      </c>
      <c r="B3481" s="68" t="s">
        <v>253</v>
      </c>
      <c r="C3481" s="69"/>
    </row>
    <row r="3482" spans="1:3" x14ac:dyDescent="0.15">
      <c r="A3482" s="56">
        <v>41784</v>
      </c>
      <c r="B3482" s="68" t="s">
        <v>254</v>
      </c>
      <c r="C3482" s="69"/>
    </row>
    <row r="3483" spans="1:3" x14ac:dyDescent="0.15">
      <c r="A3483" s="56">
        <v>41784</v>
      </c>
      <c r="B3483" s="68" t="s">
        <v>255</v>
      </c>
      <c r="C3483" s="69"/>
    </row>
    <row r="3484" spans="1:3" x14ac:dyDescent="0.15">
      <c r="A3484" s="56">
        <v>41784</v>
      </c>
      <c r="B3484" s="68" t="s">
        <v>256</v>
      </c>
      <c r="C3484" s="69"/>
    </row>
    <row r="3485" spans="1:3" x14ac:dyDescent="0.15">
      <c r="A3485" s="56">
        <v>41784</v>
      </c>
      <c r="B3485" s="68" t="s">
        <v>257</v>
      </c>
      <c r="C3485" s="69"/>
    </row>
    <row r="3486" spans="1:3" x14ac:dyDescent="0.15">
      <c r="A3486" s="56">
        <v>41785</v>
      </c>
      <c r="B3486" s="68" t="s">
        <v>234</v>
      </c>
      <c r="C3486" s="69"/>
    </row>
    <row r="3487" spans="1:3" x14ac:dyDescent="0.15">
      <c r="A3487" s="56">
        <v>41785</v>
      </c>
      <c r="B3487" s="68" t="s">
        <v>235</v>
      </c>
      <c r="C3487" s="69"/>
    </row>
    <row r="3488" spans="1:3" x14ac:dyDescent="0.15">
      <c r="A3488" s="56">
        <v>41785</v>
      </c>
      <c r="B3488" s="68" t="s">
        <v>236</v>
      </c>
      <c r="C3488" s="69"/>
    </row>
    <row r="3489" spans="1:3" x14ac:dyDescent="0.15">
      <c r="A3489" s="56">
        <v>41785</v>
      </c>
      <c r="B3489" s="68" t="s">
        <v>237</v>
      </c>
      <c r="C3489" s="69"/>
    </row>
    <row r="3490" spans="1:3" x14ac:dyDescent="0.15">
      <c r="A3490" s="56">
        <v>41785</v>
      </c>
      <c r="B3490" s="68" t="s">
        <v>238</v>
      </c>
      <c r="C3490" s="69"/>
    </row>
    <row r="3491" spans="1:3" x14ac:dyDescent="0.15">
      <c r="A3491" s="56">
        <v>41785</v>
      </c>
      <c r="B3491" s="68" t="s">
        <v>239</v>
      </c>
      <c r="C3491" s="69"/>
    </row>
    <row r="3492" spans="1:3" x14ac:dyDescent="0.15">
      <c r="A3492" s="56">
        <v>41785</v>
      </c>
      <c r="B3492" s="68" t="s">
        <v>240</v>
      </c>
      <c r="C3492" s="69"/>
    </row>
    <row r="3493" spans="1:3" x14ac:dyDescent="0.15">
      <c r="A3493" s="56">
        <v>41785</v>
      </c>
      <c r="B3493" s="68" t="s">
        <v>241</v>
      </c>
      <c r="C3493" s="69"/>
    </row>
    <row r="3494" spans="1:3" x14ac:dyDescent="0.15">
      <c r="A3494" s="56">
        <v>41785</v>
      </c>
      <c r="B3494" s="68" t="s">
        <v>242</v>
      </c>
      <c r="C3494" s="69"/>
    </row>
    <row r="3495" spans="1:3" x14ac:dyDescent="0.15">
      <c r="A3495" s="56">
        <v>41785</v>
      </c>
      <c r="B3495" s="68" t="s">
        <v>243</v>
      </c>
      <c r="C3495" s="69"/>
    </row>
    <row r="3496" spans="1:3" x14ac:dyDescent="0.15">
      <c r="A3496" s="56">
        <v>41785</v>
      </c>
      <c r="B3496" s="68" t="s">
        <v>244</v>
      </c>
      <c r="C3496" s="69"/>
    </row>
    <row r="3497" spans="1:3" x14ac:dyDescent="0.15">
      <c r="A3497" s="56">
        <v>41785</v>
      </c>
      <c r="B3497" s="68" t="s">
        <v>245</v>
      </c>
      <c r="C3497" s="69"/>
    </row>
    <row r="3498" spans="1:3" x14ac:dyDescent="0.15">
      <c r="A3498" s="56">
        <v>41785</v>
      </c>
      <c r="B3498" s="68" t="s">
        <v>246</v>
      </c>
      <c r="C3498" s="69"/>
    </row>
    <row r="3499" spans="1:3" x14ac:dyDescent="0.15">
      <c r="A3499" s="56">
        <v>41785</v>
      </c>
      <c r="B3499" s="68" t="s">
        <v>247</v>
      </c>
      <c r="C3499" s="69"/>
    </row>
    <row r="3500" spans="1:3" x14ac:dyDescent="0.15">
      <c r="A3500" s="56">
        <v>41785</v>
      </c>
      <c r="B3500" s="68" t="s">
        <v>248</v>
      </c>
      <c r="C3500" s="69"/>
    </row>
    <row r="3501" spans="1:3" x14ac:dyDescent="0.15">
      <c r="A3501" s="56">
        <v>41785</v>
      </c>
      <c r="B3501" s="68" t="s">
        <v>249</v>
      </c>
      <c r="C3501" s="69"/>
    </row>
    <row r="3502" spans="1:3" x14ac:dyDescent="0.15">
      <c r="A3502" s="56">
        <v>41785</v>
      </c>
      <c r="B3502" s="68" t="s">
        <v>250</v>
      </c>
      <c r="C3502" s="69"/>
    </row>
    <row r="3503" spans="1:3" x14ac:dyDescent="0.15">
      <c r="A3503" s="56">
        <v>41785</v>
      </c>
      <c r="B3503" s="68" t="s">
        <v>251</v>
      </c>
      <c r="C3503" s="69"/>
    </row>
    <row r="3504" spans="1:3" x14ac:dyDescent="0.15">
      <c r="A3504" s="56">
        <v>41785</v>
      </c>
      <c r="B3504" s="68" t="s">
        <v>252</v>
      </c>
      <c r="C3504" s="69"/>
    </row>
    <row r="3505" spans="1:3" x14ac:dyDescent="0.15">
      <c r="A3505" s="56">
        <v>41785</v>
      </c>
      <c r="B3505" s="68" t="s">
        <v>253</v>
      </c>
      <c r="C3505" s="69"/>
    </row>
    <row r="3506" spans="1:3" x14ac:dyDescent="0.15">
      <c r="A3506" s="56">
        <v>41785</v>
      </c>
      <c r="B3506" s="68" t="s">
        <v>254</v>
      </c>
      <c r="C3506" s="69"/>
    </row>
    <row r="3507" spans="1:3" x14ac:dyDescent="0.15">
      <c r="A3507" s="56">
        <v>41785</v>
      </c>
      <c r="B3507" s="68" t="s">
        <v>255</v>
      </c>
      <c r="C3507" s="69"/>
    </row>
    <row r="3508" spans="1:3" x14ac:dyDescent="0.15">
      <c r="A3508" s="56">
        <v>41785</v>
      </c>
      <c r="B3508" s="68" t="s">
        <v>256</v>
      </c>
      <c r="C3508" s="69"/>
    </row>
    <row r="3509" spans="1:3" x14ac:dyDescent="0.15">
      <c r="A3509" s="56">
        <v>41785</v>
      </c>
      <c r="B3509" s="68" t="s">
        <v>257</v>
      </c>
      <c r="C3509" s="69"/>
    </row>
    <row r="3510" spans="1:3" x14ac:dyDescent="0.15">
      <c r="A3510" s="56">
        <v>41786</v>
      </c>
      <c r="B3510" s="68" t="s">
        <v>234</v>
      </c>
      <c r="C3510" s="69"/>
    </row>
    <row r="3511" spans="1:3" x14ac:dyDescent="0.15">
      <c r="A3511" s="56">
        <v>41786</v>
      </c>
      <c r="B3511" s="68" t="s">
        <v>235</v>
      </c>
      <c r="C3511" s="69"/>
    </row>
    <row r="3512" spans="1:3" x14ac:dyDescent="0.15">
      <c r="A3512" s="56">
        <v>41786</v>
      </c>
      <c r="B3512" s="68" t="s">
        <v>236</v>
      </c>
      <c r="C3512" s="69"/>
    </row>
    <row r="3513" spans="1:3" x14ac:dyDescent="0.15">
      <c r="A3513" s="56">
        <v>41786</v>
      </c>
      <c r="B3513" s="68" t="s">
        <v>237</v>
      </c>
      <c r="C3513" s="69"/>
    </row>
    <row r="3514" spans="1:3" x14ac:dyDescent="0.15">
      <c r="A3514" s="56">
        <v>41786</v>
      </c>
      <c r="B3514" s="68" t="s">
        <v>238</v>
      </c>
      <c r="C3514" s="69"/>
    </row>
    <row r="3515" spans="1:3" x14ac:dyDescent="0.15">
      <c r="A3515" s="56">
        <v>41786</v>
      </c>
      <c r="B3515" s="68" t="s">
        <v>239</v>
      </c>
      <c r="C3515" s="69"/>
    </row>
    <row r="3516" spans="1:3" x14ac:dyDescent="0.15">
      <c r="A3516" s="56">
        <v>41786</v>
      </c>
      <c r="B3516" s="68" t="s">
        <v>240</v>
      </c>
      <c r="C3516" s="69"/>
    </row>
    <row r="3517" spans="1:3" x14ac:dyDescent="0.15">
      <c r="A3517" s="56">
        <v>41786</v>
      </c>
      <c r="B3517" s="68" t="s">
        <v>241</v>
      </c>
      <c r="C3517" s="69"/>
    </row>
    <row r="3518" spans="1:3" x14ac:dyDescent="0.15">
      <c r="A3518" s="56">
        <v>41786</v>
      </c>
      <c r="B3518" s="68" t="s">
        <v>242</v>
      </c>
      <c r="C3518" s="69"/>
    </row>
    <row r="3519" spans="1:3" x14ac:dyDescent="0.15">
      <c r="A3519" s="56">
        <v>41786</v>
      </c>
      <c r="B3519" s="68" t="s">
        <v>243</v>
      </c>
      <c r="C3519" s="69"/>
    </row>
    <row r="3520" spans="1:3" x14ac:dyDescent="0.15">
      <c r="A3520" s="56">
        <v>41786</v>
      </c>
      <c r="B3520" s="68" t="s">
        <v>244</v>
      </c>
      <c r="C3520" s="69"/>
    </row>
    <row r="3521" spans="1:3" x14ac:dyDescent="0.15">
      <c r="A3521" s="56">
        <v>41786</v>
      </c>
      <c r="B3521" s="68" t="s">
        <v>245</v>
      </c>
      <c r="C3521" s="69"/>
    </row>
    <row r="3522" spans="1:3" x14ac:dyDescent="0.15">
      <c r="A3522" s="56">
        <v>41786</v>
      </c>
      <c r="B3522" s="68" t="s">
        <v>246</v>
      </c>
      <c r="C3522" s="69"/>
    </row>
    <row r="3523" spans="1:3" x14ac:dyDescent="0.15">
      <c r="A3523" s="56">
        <v>41786</v>
      </c>
      <c r="B3523" s="68" t="s">
        <v>247</v>
      </c>
      <c r="C3523" s="69"/>
    </row>
    <row r="3524" spans="1:3" x14ac:dyDescent="0.15">
      <c r="A3524" s="56">
        <v>41786</v>
      </c>
      <c r="B3524" s="68" t="s">
        <v>248</v>
      </c>
      <c r="C3524" s="69"/>
    </row>
    <row r="3525" spans="1:3" x14ac:dyDescent="0.15">
      <c r="A3525" s="56">
        <v>41786</v>
      </c>
      <c r="B3525" s="68" t="s">
        <v>249</v>
      </c>
      <c r="C3525" s="69"/>
    </row>
    <row r="3526" spans="1:3" x14ac:dyDescent="0.15">
      <c r="A3526" s="56">
        <v>41786</v>
      </c>
      <c r="B3526" s="68" t="s">
        <v>250</v>
      </c>
      <c r="C3526" s="69"/>
    </row>
    <row r="3527" spans="1:3" x14ac:dyDescent="0.15">
      <c r="A3527" s="56">
        <v>41786</v>
      </c>
      <c r="B3527" s="68" t="s">
        <v>251</v>
      </c>
      <c r="C3527" s="69"/>
    </row>
    <row r="3528" spans="1:3" x14ac:dyDescent="0.15">
      <c r="A3528" s="56">
        <v>41786</v>
      </c>
      <c r="B3528" s="68" t="s">
        <v>252</v>
      </c>
      <c r="C3528" s="69"/>
    </row>
    <row r="3529" spans="1:3" x14ac:dyDescent="0.15">
      <c r="A3529" s="56">
        <v>41786</v>
      </c>
      <c r="B3529" s="68" t="s">
        <v>253</v>
      </c>
      <c r="C3529" s="69"/>
    </row>
    <row r="3530" spans="1:3" x14ac:dyDescent="0.15">
      <c r="A3530" s="56">
        <v>41786</v>
      </c>
      <c r="B3530" s="68" t="s">
        <v>254</v>
      </c>
      <c r="C3530" s="69"/>
    </row>
    <row r="3531" spans="1:3" x14ac:dyDescent="0.15">
      <c r="A3531" s="56">
        <v>41786</v>
      </c>
      <c r="B3531" s="68" t="s">
        <v>255</v>
      </c>
      <c r="C3531" s="69"/>
    </row>
    <row r="3532" spans="1:3" x14ac:dyDescent="0.15">
      <c r="A3532" s="56">
        <v>41786</v>
      </c>
      <c r="B3532" s="68" t="s">
        <v>256</v>
      </c>
      <c r="C3532" s="69"/>
    </row>
    <row r="3533" spans="1:3" x14ac:dyDescent="0.15">
      <c r="A3533" s="56">
        <v>41786</v>
      </c>
      <c r="B3533" s="68" t="s">
        <v>257</v>
      </c>
      <c r="C3533" s="69"/>
    </row>
    <row r="3534" spans="1:3" x14ac:dyDescent="0.15">
      <c r="A3534" s="56">
        <v>41787</v>
      </c>
      <c r="B3534" s="68" t="s">
        <v>234</v>
      </c>
      <c r="C3534" s="69"/>
    </row>
    <row r="3535" spans="1:3" x14ac:dyDescent="0.15">
      <c r="A3535" s="56">
        <v>41787</v>
      </c>
      <c r="B3535" s="68" t="s">
        <v>235</v>
      </c>
      <c r="C3535" s="69"/>
    </row>
    <row r="3536" spans="1:3" x14ac:dyDescent="0.15">
      <c r="A3536" s="56">
        <v>41787</v>
      </c>
      <c r="B3536" s="68" t="s">
        <v>236</v>
      </c>
      <c r="C3536" s="69"/>
    </row>
    <row r="3537" spans="1:3" x14ac:dyDescent="0.15">
      <c r="A3537" s="56">
        <v>41787</v>
      </c>
      <c r="B3537" s="68" t="s">
        <v>237</v>
      </c>
      <c r="C3537" s="69"/>
    </row>
    <row r="3538" spans="1:3" x14ac:dyDescent="0.15">
      <c r="A3538" s="56">
        <v>41787</v>
      </c>
      <c r="B3538" s="68" t="s">
        <v>238</v>
      </c>
      <c r="C3538" s="69"/>
    </row>
    <row r="3539" spans="1:3" x14ac:dyDescent="0.15">
      <c r="A3539" s="56">
        <v>41787</v>
      </c>
      <c r="B3539" s="68" t="s">
        <v>239</v>
      </c>
      <c r="C3539" s="69"/>
    </row>
    <row r="3540" spans="1:3" x14ac:dyDescent="0.15">
      <c r="A3540" s="56">
        <v>41787</v>
      </c>
      <c r="B3540" s="68" t="s">
        <v>240</v>
      </c>
      <c r="C3540" s="69"/>
    </row>
    <row r="3541" spans="1:3" x14ac:dyDescent="0.15">
      <c r="A3541" s="56">
        <v>41787</v>
      </c>
      <c r="B3541" s="68" t="s">
        <v>241</v>
      </c>
      <c r="C3541" s="69"/>
    </row>
    <row r="3542" spans="1:3" x14ac:dyDescent="0.15">
      <c r="A3542" s="56">
        <v>41787</v>
      </c>
      <c r="B3542" s="68" t="s">
        <v>242</v>
      </c>
      <c r="C3542" s="69"/>
    </row>
    <row r="3543" spans="1:3" x14ac:dyDescent="0.15">
      <c r="A3543" s="56">
        <v>41787</v>
      </c>
      <c r="B3543" s="68" t="s">
        <v>243</v>
      </c>
      <c r="C3543" s="69"/>
    </row>
    <row r="3544" spans="1:3" x14ac:dyDescent="0.15">
      <c r="A3544" s="56">
        <v>41787</v>
      </c>
      <c r="B3544" s="68" t="s">
        <v>244</v>
      </c>
      <c r="C3544" s="69"/>
    </row>
    <row r="3545" spans="1:3" x14ac:dyDescent="0.15">
      <c r="A3545" s="56">
        <v>41787</v>
      </c>
      <c r="B3545" s="68" t="s">
        <v>245</v>
      </c>
      <c r="C3545" s="69"/>
    </row>
    <row r="3546" spans="1:3" x14ac:dyDescent="0.15">
      <c r="A3546" s="56">
        <v>41787</v>
      </c>
      <c r="B3546" s="68" t="s">
        <v>246</v>
      </c>
      <c r="C3546" s="69"/>
    </row>
    <row r="3547" spans="1:3" x14ac:dyDescent="0.15">
      <c r="A3547" s="56">
        <v>41787</v>
      </c>
      <c r="B3547" s="68" t="s">
        <v>247</v>
      </c>
      <c r="C3547" s="69"/>
    </row>
    <row r="3548" spans="1:3" x14ac:dyDescent="0.15">
      <c r="A3548" s="56">
        <v>41787</v>
      </c>
      <c r="B3548" s="68" t="s">
        <v>248</v>
      </c>
      <c r="C3548" s="69"/>
    </row>
    <row r="3549" spans="1:3" x14ac:dyDescent="0.15">
      <c r="A3549" s="56">
        <v>41787</v>
      </c>
      <c r="B3549" s="68" t="s">
        <v>249</v>
      </c>
      <c r="C3549" s="69"/>
    </row>
    <row r="3550" spans="1:3" x14ac:dyDescent="0.15">
      <c r="A3550" s="56">
        <v>41787</v>
      </c>
      <c r="B3550" s="68" t="s">
        <v>250</v>
      </c>
      <c r="C3550" s="69"/>
    </row>
    <row r="3551" spans="1:3" x14ac:dyDescent="0.15">
      <c r="A3551" s="56">
        <v>41787</v>
      </c>
      <c r="B3551" s="68" t="s">
        <v>251</v>
      </c>
      <c r="C3551" s="69"/>
    </row>
    <row r="3552" spans="1:3" x14ac:dyDescent="0.15">
      <c r="A3552" s="56">
        <v>41787</v>
      </c>
      <c r="B3552" s="68" t="s">
        <v>252</v>
      </c>
      <c r="C3552" s="69"/>
    </row>
    <row r="3553" spans="1:3" x14ac:dyDescent="0.15">
      <c r="A3553" s="56">
        <v>41787</v>
      </c>
      <c r="B3553" s="68" t="s">
        <v>253</v>
      </c>
      <c r="C3553" s="69"/>
    </row>
    <row r="3554" spans="1:3" x14ac:dyDescent="0.15">
      <c r="A3554" s="56">
        <v>41787</v>
      </c>
      <c r="B3554" s="68" t="s">
        <v>254</v>
      </c>
      <c r="C3554" s="69"/>
    </row>
    <row r="3555" spans="1:3" x14ac:dyDescent="0.15">
      <c r="A3555" s="56">
        <v>41787</v>
      </c>
      <c r="B3555" s="68" t="s">
        <v>255</v>
      </c>
      <c r="C3555" s="69"/>
    </row>
    <row r="3556" spans="1:3" x14ac:dyDescent="0.15">
      <c r="A3556" s="56">
        <v>41787</v>
      </c>
      <c r="B3556" s="68" t="s">
        <v>256</v>
      </c>
      <c r="C3556" s="69"/>
    </row>
    <row r="3557" spans="1:3" x14ac:dyDescent="0.15">
      <c r="A3557" s="56">
        <v>41787</v>
      </c>
      <c r="B3557" s="68" t="s">
        <v>257</v>
      </c>
      <c r="C3557" s="69"/>
    </row>
    <row r="3558" spans="1:3" x14ac:dyDescent="0.15">
      <c r="A3558" s="56">
        <v>41788</v>
      </c>
      <c r="B3558" s="68" t="s">
        <v>234</v>
      </c>
      <c r="C3558" s="69"/>
    </row>
    <row r="3559" spans="1:3" x14ac:dyDescent="0.15">
      <c r="A3559" s="56">
        <v>41788</v>
      </c>
      <c r="B3559" s="68" t="s">
        <v>235</v>
      </c>
      <c r="C3559" s="69"/>
    </row>
    <row r="3560" spans="1:3" x14ac:dyDescent="0.15">
      <c r="A3560" s="56">
        <v>41788</v>
      </c>
      <c r="B3560" s="68" t="s">
        <v>236</v>
      </c>
      <c r="C3560" s="69"/>
    </row>
    <row r="3561" spans="1:3" x14ac:dyDescent="0.15">
      <c r="A3561" s="56">
        <v>41788</v>
      </c>
      <c r="B3561" s="68" t="s">
        <v>237</v>
      </c>
      <c r="C3561" s="69"/>
    </row>
    <row r="3562" spans="1:3" x14ac:dyDescent="0.15">
      <c r="A3562" s="56">
        <v>41788</v>
      </c>
      <c r="B3562" s="68" t="s">
        <v>238</v>
      </c>
      <c r="C3562" s="69"/>
    </row>
    <row r="3563" spans="1:3" x14ac:dyDescent="0.15">
      <c r="A3563" s="56">
        <v>41788</v>
      </c>
      <c r="B3563" s="68" t="s">
        <v>239</v>
      </c>
      <c r="C3563" s="69"/>
    </row>
    <row r="3564" spans="1:3" x14ac:dyDescent="0.15">
      <c r="A3564" s="56">
        <v>41788</v>
      </c>
      <c r="B3564" s="68" t="s">
        <v>240</v>
      </c>
      <c r="C3564" s="69"/>
    </row>
    <row r="3565" spans="1:3" x14ac:dyDescent="0.15">
      <c r="A3565" s="56">
        <v>41788</v>
      </c>
      <c r="B3565" s="68" t="s">
        <v>241</v>
      </c>
      <c r="C3565" s="69"/>
    </row>
    <row r="3566" spans="1:3" x14ac:dyDescent="0.15">
      <c r="A3566" s="56">
        <v>41788</v>
      </c>
      <c r="B3566" s="68" t="s">
        <v>242</v>
      </c>
      <c r="C3566" s="69"/>
    </row>
    <row r="3567" spans="1:3" x14ac:dyDescent="0.15">
      <c r="A3567" s="56">
        <v>41788</v>
      </c>
      <c r="B3567" s="68" t="s">
        <v>243</v>
      </c>
      <c r="C3567" s="69"/>
    </row>
    <row r="3568" spans="1:3" x14ac:dyDescent="0.15">
      <c r="A3568" s="56">
        <v>41788</v>
      </c>
      <c r="B3568" s="68" t="s">
        <v>244</v>
      </c>
      <c r="C3568" s="69"/>
    </row>
    <row r="3569" spans="1:3" x14ac:dyDescent="0.15">
      <c r="A3569" s="56">
        <v>41788</v>
      </c>
      <c r="B3569" s="68" t="s">
        <v>245</v>
      </c>
      <c r="C3569" s="69"/>
    </row>
    <row r="3570" spans="1:3" x14ac:dyDescent="0.15">
      <c r="A3570" s="56">
        <v>41788</v>
      </c>
      <c r="B3570" s="68" t="s">
        <v>246</v>
      </c>
      <c r="C3570" s="69"/>
    </row>
    <row r="3571" spans="1:3" x14ac:dyDescent="0.15">
      <c r="A3571" s="56">
        <v>41788</v>
      </c>
      <c r="B3571" s="68" t="s">
        <v>247</v>
      </c>
      <c r="C3571" s="69"/>
    </row>
    <row r="3572" spans="1:3" x14ac:dyDescent="0.15">
      <c r="A3572" s="56">
        <v>41788</v>
      </c>
      <c r="B3572" s="68" t="s">
        <v>248</v>
      </c>
      <c r="C3572" s="69"/>
    </row>
    <row r="3573" spans="1:3" x14ac:dyDescent="0.15">
      <c r="A3573" s="56">
        <v>41788</v>
      </c>
      <c r="B3573" s="68" t="s">
        <v>249</v>
      </c>
      <c r="C3573" s="69"/>
    </row>
    <row r="3574" spans="1:3" x14ac:dyDescent="0.15">
      <c r="A3574" s="56">
        <v>41788</v>
      </c>
      <c r="B3574" s="68" t="s">
        <v>250</v>
      </c>
      <c r="C3574" s="69"/>
    </row>
    <row r="3575" spans="1:3" x14ac:dyDescent="0.15">
      <c r="A3575" s="56">
        <v>41788</v>
      </c>
      <c r="B3575" s="68" t="s">
        <v>251</v>
      </c>
      <c r="C3575" s="69"/>
    </row>
    <row r="3576" spans="1:3" x14ac:dyDescent="0.15">
      <c r="A3576" s="56">
        <v>41788</v>
      </c>
      <c r="B3576" s="68" t="s">
        <v>252</v>
      </c>
      <c r="C3576" s="69"/>
    </row>
    <row r="3577" spans="1:3" x14ac:dyDescent="0.15">
      <c r="A3577" s="56">
        <v>41788</v>
      </c>
      <c r="B3577" s="68" t="s">
        <v>253</v>
      </c>
      <c r="C3577" s="69"/>
    </row>
    <row r="3578" spans="1:3" x14ac:dyDescent="0.15">
      <c r="A3578" s="56">
        <v>41788</v>
      </c>
      <c r="B3578" s="68" t="s">
        <v>254</v>
      </c>
      <c r="C3578" s="69"/>
    </row>
    <row r="3579" spans="1:3" x14ac:dyDescent="0.15">
      <c r="A3579" s="56">
        <v>41788</v>
      </c>
      <c r="B3579" s="68" t="s">
        <v>255</v>
      </c>
      <c r="C3579" s="69"/>
    </row>
    <row r="3580" spans="1:3" x14ac:dyDescent="0.15">
      <c r="A3580" s="56">
        <v>41788</v>
      </c>
      <c r="B3580" s="68" t="s">
        <v>256</v>
      </c>
      <c r="C3580" s="69"/>
    </row>
    <row r="3581" spans="1:3" x14ac:dyDescent="0.15">
      <c r="A3581" s="56">
        <v>41788</v>
      </c>
      <c r="B3581" s="68" t="s">
        <v>257</v>
      </c>
      <c r="C3581" s="69"/>
    </row>
    <row r="3582" spans="1:3" x14ac:dyDescent="0.15">
      <c r="A3582" s="56">
        <v>41789</v>
      </c>
      <c r="B3582" s="68" t="s">
        <v>234</v>
      </c>
      <c r="C3582" s="69"/>
    </row>
    <row r="3583" spans="1:3" x14ac:dyDescent="0.15">
      <c r="A3583" s="56">
        <v>41789</v>
      </c>
      <c r="B3583" s="68" t="s">
        <v>235</v>
      </c>
      <c r="C3583" s="69"/>
    </row>
    <row r="3584" spans="1:3" x14ac:dyDescent="0.15">
      <c r="A3584" s="56">
        <v>41789</v>
      </c>
      <c r="B3584" s="68" t="s">
        <v>236</v>
      </c>
      <c r="C3584" s="69"/>
    </row>
    <row r="3585" spans="1:3" x14ac:dyDescent="0.15">
      <c r="A3585" s="56">
        <v>41789</v>
      </c>
      <c r="B3585" s="68" t="s">
        <v>237</v>
      </c>
      <c r="C3585" s="69"/>
    </row>
    <row r="3586" spans="1:3" x14ac:dyDescent="0.15">
      <c r="A3586" s="56">
        <v>41789</v>
      </c>
      <c r="B3586" s="68" t="s">
        <v>238</v>
      </c>
      <c r="C3586" s="69"/>
    </row>
    <row r="3587" spans="1:3" x14ac:dyDescent="0.15">
      <c r="A3587" s="56">
        <v>41789</v>
      </c>
      <c r="B3587" s="68" t="s">
        <v>239</v>
      </c>
      <c r="C3587" s="69"/>
    </row>
    <row r="3588" spans="1:3" x14ac:dyDescent="0.15">
      <c r="A3588" s="56">
        <v>41789</v>
      </c>
      <c r="B3588" s="68" t="s">
        <v>240</v>
      </c>
      <c r="C3588" s="69"/>
    </row>
    <row r="3589" spans="1:3" x14ac:dyDescent="0.15">
      <c r="A3589" s="56">
        <v>41789</v>
      </c>
      <c r="B3589" s="68" t="s">
        <v>241</v>
      </c>
      <c r="C3589" s="69"/>
    </row>
    <row r="3590" spans="1:3" x14ac:dyDescent="0.15">
      <c r="A3590" s="56">
        <v>41789</v>
      </c>
      <c r="B3590" s="68" t="s">
        <v>242</v>
      </c>
      <c r="C3590" s="69"/>
    </row>
    <row r="3591" spans="1:3" x14ac:dyDescent="0.15">
      <c r="A3591" s="56">
        <v>41789</v>
      </c>
      <c r="B3591" s="68" t="s">
        <v>243</v>
      </c>
      <c r="C3591" s="69"/>
    </row>
    <row r="3592" spans="1:3" x14ac:dyDescent="0.15">
      <c r="A3592" s="56">
        <v>41789</v>
      </c>
      <c r="B3592" s="68" t="s">
        <v>244</v>
      </c>
      <c r="C3592" s="69"/>
    </row>
    <row r="3593" spans="1:3" x14ac:dyDescent="0.15">
      <c r="A3593" s="56">
        <v>41789</v>
      </c>
      <c r="B3593" s="68" t="s">
        <v>245</v>
      </c>
      <c r="C3593" s="69"/>
    </row>
    <row r="3594" spans="1:3" x14ac:dyDescent="0.15">
      <c r="A3594" s="56">
        <v>41789</v>
      </c>
      <c r="B3594" s="68" t="s">
        <v>246</v>
      </c>
      <c r="C3594" s="69"/>
    </row>
    <row r="3595" spans="1:3" x14ac:dyDescent="0.15">
      <c r="A3595" s="56">
        <v>41789</v>
      </c>
      <c r="B3595" s="68" t="s">
        <v>247</v>
      </c>
      <c r="C3595" s="69"/>
    </row>
    <row r="3596" spans="1:3" x14ac:dyDescent="0.15">
      <c r="A3596" s="56">
        <v>41789</v>
      </c>
      <c r="B3596" s="68" t="s">
        <v>248</v>
      </c>
      <c r="C3596" s="69"/>
    </row>
    <row r="3597" spans="1:3" x14ac:dyDescent="0.15">
      <c r="A3597" s="56">
        <v>41789</v>
      </c>
      <c r="B3597" s="68" t="s">
        <v>249</v>
      </c>
      <c r="C3597" s="69"/>
    </row>
    <row r="3598" spans="1:3" x14ac:dyDescent="0.15">
      <c r="A3598" s="56">
        <v>41789</v>
      </c>
      <c r="B3598" s="68" t="s">
        <v>250</v>
      </c>
      <c r="C3598" s="69"/>
    </row>
    <row r="3599" spans="1:3" x14ac:dyDescent="0.15">
      <c r="A3599" s="56">
        <v>41789</v>
      </c>
      <c r="B3599" s="68" t="s">
        <v>251</v>
      </c>
      <c r="C3599" s="69"/>
    </row>
    <row r="3600" spans="1:3" x14ac:dyDescent="0.15">
      <c r="A3600" s="56">
        <v>41789</v>
      </c>
      <c r="B3600" s="68" t="s">
        <v>252</v>
      </c>
      <c r="C3600" s="69"/>
    </row>
    <row r="3601" spans="1:3" x14ac:dyDescent="0.15">
      <c r="A3601" s="56">
        <v>41789</v>
      </c>
      <c r="B3601" s="68" t="s">
        <v>253</v>
      </c>
      <c r="C3601" s="69"/>
    </row>
    <row r="3602" spans="1:3" x14ac:dyDescent="0.15">
      <c r="A3602" s="56">
        <v>41789</v>
      </c>
      <c r="B3602" s="68" t="s">
        <v>254</v>
      </c>
      <c r="C3602" s="69"/>
    </row>
    <row r="3603" spans="1:3" x14ac:dyDescent="0.15">
      <c r="A3603" s="56">
        <v>41789</v>
      </c>
      <c r="B3603" s="68" t="s">
        <v>255</v>
      </c>
      <c r="C3603" s="69"/>
    </row>
    <row r="3604" spans="1:3" x14ac:dyDescent="0.15">
      <c r="A3604" s="56">
        <v>41789</v>
      </c>
      <c r="B3604" s="68" t="s">
        <v>256</v>
      </c>
      <c r="C3604" s="69"/>
    </row>
    <row r="3605" spans="1:3" x14ac:dyDescent="0.15">
      <c r="A3605" s="56">
        <v>41789</v>
      </c>
      <c r="B3605" s="68" t="s">
        <v>257</v>
      </c>
      <c r="C3605" s="69"/>
    </row>
    <row r="3606" spans="1:3" x14ac:dyDescent="0.15">
      <c r="A3606" s="56">
        <v>41790</v>
      </c>
      <c r="B3606" s="68" t="s">
        <v>234</v>
      </c>
      <c r="C3606" s="69"/>
    </row>
    <row r="3607" spans="1:3" x14ac:dyDescent="0.15">
      <c r="A3607" s="56">
        <v>41790</v>
      </c>
      <c r="B3607" s="68" t="s">
        <v>235</v>
      </c>
      <c r="C3607" s="69"/>
    </row>
    <row r="3608" spans="1:3" x14ac:dyDescent="0.15">
      <c r="A3608" s="56">
        <v>41790</v>
      </c>
      <c r="B3608" s="68" t="s">
        <v>236</v>
      </c>
      <c r="C3608" s="69"/>
    </row>
    <row r="3609" spans="1:3" x14ac:dyDescent="0.15">
      <c r="A3609" s="56">
        <v>41790</v>
      </c>
      <c r="B3609" s="68" t="s">
        <v>237</v>
      </c>
      <c r="C3609" s="69"/>
    </row>
    <row r="3610" spans="1:3" x14ac:dyDescent="0.15">
      <c r="A3610" s="56">
        <v>41790</v>
      </c>
      <c r="B3610" s="68" t="s">
        <v>238</v>
      </c>
      <c r="C3610" s="69"/>
    </row>
    <row r="3611" spans="1:3" x14ac:dyDescent="0.15">
      <c r="A3611" s="56">
        <v>41790</v>
      </c>
      <c r="B3611" s="68" t="s">
        <v>239</v>
      </c>
      <c r="C3611" s="69"/>
    </row>
    <row r="3612" spans="1:3" x14ac:dyDescent="0.15">
      <c r="A3612" s="56">
        <v>41790</v>
      </c>
      <c r="B3612" s="68" t="s">
        <v>240</v>
      </c>
      <c r="C3612" s="69"/>
    </row>
    <row r="3613" spans="1:3" x14ac:dyDescent="0.15">
      <c r="A3613" s="56">
        <v>41790</v>
      </c>
      <c r="B3613" s="68" t="s">
        <v>241</v>
      </c>
      <c r="C3613" s="69"/>
    </row>
    <row r="3614" spans="1:3" x14ac:dyDescent="0.15">
      <c r="A3614" s="56">
        <v>41790</v>
      </c>
      <c r="B3614" s="68" t="s">
        <v>242</v>
      </c>
      <c r="C3614" s="69"/>
    </row>
    <row r="3615" spans="1:3" x14ac:dyDescent="0.15">
      <c r="A3615" s="56">
        <v>41790</v>
      </c>
      <c r="B3615" s="68" t="s">
        <v>243</v>
      </c>
      <c r="C3615" s="69"/>
    </row>
    <row r="3616" spans="1:3" x14ac:dyDescent="0.15">
      <c r="A3616" s="56">
        <v>41790</v>
      </c>
      <c r="B3616" s="68" t="s">
        <v>244</v>
      </c>
      <c r="C3616" s="69"/>
    </row>
    <row r="3617" spans="1:3" x14ac:dyDescent="0.15">
      <c r="A3617" s="56">
        <v>41790</v>
      </c>
      <c r="B3617" s="68" t="s">
        <v>245</v>
      </c>
      <c r="C3617" s="69"/>
    </row>
    <row r="3618" spans="1:3" x14ac:dyDescent="0.15">
      <c r="A3618" s="56">
        <v>41790</v>
      </c>
      <c r="B3618" s="68" t="s">
        <v>246</v>
      </c>
      <c r="C3618" s="69"/>
    </row>
    <row r="3619" spans="1:3" x14ac:dyDescent="0.15">
      <c r="A3619" s="56">
        <v>41790</v>
      </c>
      <c r="B3619" s="68" t="s">
        <v>247</v>
      </c>
      <c r="C3619" s="69"/>
    </row>
    <row r="3620" spans="1:3" x14ac:dyDescent="0.15">
      <c r="A3620" s="56">
        <v>41790</v>
      </c>
      <c r="B3620" s="68" t="s">
        <v>248</v>
      </c>
      <c r="C3620" s="69"/>
    </row>
    <row r="3621" spans="1:3" x14ac:dyDescent="0.15">
      <c r="A3621" s="56">
        <v>41790</v>
      </c>
      <c r="B3621" s="68" t="s">
        <v>249</v>
      </c>
      <c r="C3621" s="69"/>
    </row>
    <row r="3622" spans="1:3" x14ac:dyDescent="0.15">
      <c r="A3622" s="56">
        <v>41790</v>
      </c>
      <c r="B3622" s="68" t="s">
        <v>250</v>
      </c>
      <c r="C3622" s="69"/>
    </row>
    <row r="3623" spans="1:3" x14ac:dyDescent="0.15">
      <c r="A3623" s="56">
        <v>41790</v>
      </c>
      <c r="B3623" s="68" t="s">
        <v>251</v>
      </c>
      <c r="C3623" s="69"/>
    </row>
    <row r="3624" spans="1:3" x14ac:dyDescent="0.15">
      <c r="A3624" s="56">
        <v>41790</v>
      </c>
      <c r="B3624" s="68" t="s">
        <v>252</v>
      </c>
      <c r="C3624" s="69"/>
    </row>
    <row r="3625" spans="1:3" x14ac:dyDescent="0.15">
      <c r="A3625" s="56">
        <v>41790</v>
      </c>
      <c r="B3625" s="68" t="s">
        <v>253</v>
      </c>
      <c r="C3625" s="69"/>
    </row>
    <row r="3626" spans="1:3" x14ac:dyDescent="0.15">
      <c r="A3626" s="56">
        <v>41790</v>
      </c>
      <c r="B3626" s="68" t="s">
        <v>254</v>
      </c>
      <c r="C3626" s="69"/>
    </row>
    <row r="3627" spans="1:3" x14ac:dyDescent="0.15">
      <c r="A3627" s="56">
        <v>41790</v>
      </c>
      <c r="B3627" s="68" t="s">
        <v>255</v>
      </c>
      <c r="C3627" s="69"/>
    </row>
    <row r="3628" spans="1:3" x14ac:dyDescent="0.15">
      <c r="A3628" s="56">
        <v>41790</v>
      </c>
      <c r="B3628" s="68" t="s">
        <v>256</v>
      </c>
      <c r="C3628" s="69"/>
    </row>
    <row r="3629" spans="1:3" x14ac:dyDescent="0.15">
      <c r="A3629" s="56">
        <v>41790</v>
      </c>
      <c r="B3629" s="68" t="s">
        <v>257</v>
      </c>
      <c r="C3629" s="69"/>
    </row>
    <row r="3630" spans="1:3" x14ac:dyDescent="0.15">
      <c r="A3630" s="56">
        <v>41791</v>
      </c>
      <c r="B3630" s="68" t="s">
        <v>234</v>
      </c>
      <c r="C3630" s="69"/>
    </row>
    <row r="3631" spans="1:3" x14ac:dyDescent="0.15">
      <c r="A3631" s="56">
        <v>41791</v>
      </c>
      <c r="B3631" s="68" t="s">
        <v>235</v>
      </c>
      <c r="C3631" s="69"/>
    </row>
    <row r="3632" spans="1:3" x14ac:dyDescent="0.15">
      <c r="A3632" s="56">
        <v>41791</v>
      </c>
      <c r="B3632" s="68" t="s">
        <v>236</v>
      </c>
      <c r="C3632" s="69"/>
    </row>
    <row r="3633" spans="1:3" x14ac:dyDescent="0.15">
      <c r="A3633" s="56">
        <v>41791</v>
      </c>
      <c r="B3633" s="68" t="s">
        <v>237</v>
      </c>
      <c r="C3633" s="69"/>
    </row>
    <row r="3634" spans="1:3" x14ac:dyDescent="0.15">
      <c r="A3634" s="56">
        <v>41791</v>
      </c>
      <c r="B3634" s="68" t="s">
        <v>238</v>
      </c>
      <c r="C3634" s="69"/>
    </row>
    <row r="3635" spans="1:3" x14ac:dyDescent="0.15">
      <c r="A3635" s="56">
        <v>41791</v>
      </c>
      <c r="B3635" s="68" t="s">
        <v>239</v>
      </c>
      <c r="C3635" s="69"/>
    </row>
    <row r="3636" spans="1:3" x14ac:dyDescent="0.15">
      <c r="A3636" s="56">
        <v>41791</v>
      </c>
      <c r="B3636" s="68" t="s">
        <v>240</v>
      </c>
      <c r="C3636" s="69"/>
    </row>
    <row r="3637" spans="1:3" x14ac:dyDescent="0.15">
      <c r="A3637" s="56">
        <v>41791</v>
      </c>
      <c r="B3637" s="68" t="s">
        <v>241</v>
      </c>
      <c r="C3637" s="69"/>
    </row>
    <row r="3638" spans="1:3" x14ac:dyDescent="0.15">
      <c r="A3638" s="56">
        <v>41791</v>
      </c>
      <c r="B3638" s="68" t="s">
        <v>242</v>
      </c>
      <c r="C3638" s="69"/>
    </row>
    <row r="3639" spans="1:3" x14ac:dyDescent="0.15">
      <c r="A3639" s="56">
        <v>41791</v>
      </c>
      <c r="B3639" s="68" t="s">
        <v>243</v>
      </c>
      <c r="C3639" s="69"/>
    </row>
    <row r="3640" spans="1:3" x14ac:dyDescent="0.15">
      <c r="A3640" s="56">
        <v>41791</v>
      </c>
      <c r="B3640" s="68" t="s">
        <v>244</v>
      </c>
      <c r="C3640" s="69"/>
    </row>
    <row r="3641" spans="1:3" x14ac:dyDescent="0.15">
      <c r="A3641" s="56">
        <v>41791</v>
      </c>
      <c r="B3641" s="68" t="s">
        <v>245</v>
      </c>
      <c r="C3641" s="69"/>
    </row>
    <row r="3642" spans="1:3" x14ac:dyDescent="0.15">
      <c r="A3642" s="56">
        <v>41791</v>
      </c>
      <c r="B3642" s="68" t="s">
        <v>246</v>
      </c>
      <c r="C3642" s="69"/>
    </row>
    <row r="3643" spans="1:3" x14ac:dyDescent="0.15">
      <c r="A3643" s="56">
        <v>41791</v>
      </c>
      <c r="B3643" s="68" t="s">
        <v>247</v>
      </c>
      <c r="C3643" s="69"/>
    </row>
    <row r="3644" spans="1:3" x14ac:dyDescent="0.15">
      <c r="A3644" s="56">
        <v>41791</v>
      </c>
      <c r="B3644" s="68" t="s">
        <v>248</v>
      </c>
      <c r="C3644" s="69"/>
    </row>
    <row r="3645" spans="1:3" x14ac:dyDescent="0.15">
      <c r="A3645" s="56">
        <v>41791</v>
      </c>
      <c r="B3645" s="68" t="s">
        <v>249</v>
      </c>
      <c r="C3645" s="69"/>
    </row>
    <row r="3646" spans="1:3" x14ac:dyDescent="0.15">
      <c r="A3646" s="56">
        <v>41791</v>
      </c>
      <c r="B3646" s="68" t="s">
        <v>250</v>
      </c>
      <c r="C3646" s="69"/>
    </row>
    <row r="3647" spans="1:3" x14ac:dyDescent="0.15">
      <c r="A3647" s="56">
        <v>41791</v>
      </c>
      <c r="B3647" s="68" t="s">
        <v>251</v>
      </c>
      <c r="C3647" s="69"/>
    </row>
    <row r="3648" spans="1:3" x14ac:dyDescent="0.15">
      <c r="A3648" s="56">
        <v>41791</v>
      </c>
      <c r="B3648" s="68" t="s">
        <v>252</v>
      </c>
      <c r="C3648" s="69"/>
    </row>
    <row r="3649" spans="1:3" x14ac:dyDescent="0.15">
      <c r="A3649" s="56">
        <v>41791</v>
      </c>
      <c r="B3649" s="68" t="s">
        <v>253</v>
      </c>
      <c r="C3649" s="69"/>
    </row>
    <row r="3650" spans="1:3" x14ac:dyDescent="0.15">
      <c r="A3650" s="56">
        <v>41791</v>
      </c>
      <c r="B3650" s="68" t="s">
        <v>254</v>
      </c>
      <c r="C3650" s="69"/>
    </row>
    <row r="3651" spans="1:3" x14ac:dyDescent="0.15">
      <c r="A3651" s="56">
        <v>41791</v>
      </c>
      <c r="B3651" s="68" t="s">
        <v>255</v>
      </c>
      <c r="C3651" s="69"/>
    </row>
    <row r="3652" spans="1:3" x14ac:dyDescent="0.15">
      <c r="A3652" s="56">
        <v>41791</v>
      </c>
      <c r="B3652" s="68" t="s">
        <v>256</v>
      </c>
      <c r="C3652" s="69"/>
    </row>
    <row r="3653" spans="1:3" x14ac:dyDescent="0.15">
      <c r="A3653" s="56">
        <v>41791</v>
      </c>
      <c r="B3653" s="68" t="s">
        <v>257</v>
      </c>
      <c r="C3653" s="69"/>
    </row>
    <row r="3654" spans="1:3" x14ac:dyDescent="0.15">
      <c r="A3654" s="56">
        <v>41792</v>
      </c>
      <c r="B3654" s="68" t="s">
        <v>234</v>
      </c>
      <c r="C3654" s="69"/>
    </row>
    <row r="3655" spans="1:3" x14ac:dyDescent="0.15">
      <c r="A3655" s="56">
        <v>41792</v>
      </c>
      <c r="B3655" s="68" t="s">
        <v>235</v>
      </c>
      <c r="C3655" s="69"/>
    </row>
    <row r="3656" spans="1:3" x14ac:dyDescent="0.15">
      <c r="A3656" s="56">
        <v>41792</v>
      </c>
      <c r="B3656" s="68" t="s">
        <v>236</v>
      </c>
      <c r="C3656" s="69"/>
    </row>
    <row r="3657" spans="1:3" x14ac:dyDescent="0.15">
      <c r="A3657" s="56">
        <v>41792</v>
      </c>
      <c r="B3657" s="68" t="s">
        <v>237</v>
      </c>
      <c r="C3657" s="69"/>
    </row>
    <row r="3658" spans="1:3" x14ac:dyDescent="0.15">
      <c r="A3658" s="56">
        <v>41792</v>
      </c>
      <c r="B3658" s="68" t="s">
        <v>238</v>
      </c>
      <c r="C3658" s="69"/>
    </row>
    <row r="3659" spans="1:3" x14ac:dyDescent="0.15">
      <c r="A3659" s="56">
        <v>41792</v>
      </c>
      <c r="B3659" s="68" t="s">
        <v>239</v>
      </c>
      <c r="C3659" s="69"/>
    </row>
    <row r="3660" spans="1:3" x14ac:dyDescent="0.15">
      <c r="A3660" s="56">
        <v>41792</v>
      </c>
      <c r="B3660" s="68" t="s">
        <v>240</v>
      </c>
      <c r="C3660" s="69"/>
    </row>
    <row r="3661" spans="1:3" x14ac:dyDescent="0.15">
      <c r="A3661" s="56">
        <v>41792</v>
      </c>
      <c r="B3661" s="68" t="s">
        <v>241</v>
      </c>
      <c r="C3661" s="69"/>
    </row>
    <row r="3662" spans="1:3" x14ac:dyDescent="0.15">
      <c r="A3662" s="56">
        <v>41792</v>
      </c>
      <c r="B3662" s="68" t="s">
        <v>242</v>
      </c>
      <c r="C3662" s="69"/>
    </row>
    <row r="3663" spans="1:3" x14ac:dyDescent="0.15">
      <c r="A3663" s="56">
        <v>41792</v>
      </c>
      <c r="B3663" s="68" t="s">
        <v>243</v>
      </c>
      <c r="C3663" s="69"/>
    </row>
    <row r="3664" spans="1:3" x14ac:dyDescent="0.15">
      <c r="A3664" s="56">
        <v>41792</v>
      </c>
      <c r="B3664" s="68" t="s">
        <v>244</v>
      </c>
      <c r="C3664" s="69"/>
    </row>
    <row r="3665" spans="1:3" x14ac:dyDescent="0.15">
      <c r="A3665" s="56">
        <v>41792</v>
      </c>
      <c r="B3665" s="68" t="s">
        <v>245</v>
      </c>
      <c r="C3665" s="69"/>
    </row>
    <row r="3666" spans="1:3" x14ac:dyDescent="0.15">
      <c r="A3666" s="56">
        <v>41792</v>
      </c>
      <c r="B3666" s="68" t="s">
        <v>246</v>
      </c>
      <c r="C3666" s="69"/>
    </row>
    <row r="3667" spans="1:3" x14ac:dyDescent="0.15">
      <c r="A3667" s="56">
        <v>41792</v>
      </c>
      <c r="B3667" s="68" t="s">
        <v>247</v>
      </c>
      <c r="C3667" s="69"/>
    </row>
    <row r="3668" spans="1:3" x14ac:dyDescent="0.15">
      <c r="A3668" s="56">
        <v>41792</v>
      </c>
      <c r="B3668" s="68" t="s">
        <v>248</v>
      </c>
      <c r="C3668" s="69"/>
    </row>
    <row r="3669" spans="1:3" x14ac:dyDescent="0.15">
      <c r="A3669" s="56">
        <v>41792</v>
      </c>
      <c r="B3669" s="68" t="s">
        <v>249</v>
      </c>
      <c r="C3669" s="69"/>
    </row>
    <row r="3670" spans="1:3" x14ac:dyDescent="0.15">
      <c r="A3670" s="56">
        <v>41792</v>
      </c>
      <c r="B3670" s="68" t="s">
        <v>250</v>
      </c>
      <c r="C3670" s="69"/>
    </row>
    <row r="3671" spans="1:3" x14ac:dyDescent="0.15">
      <c r="A3671" s="56">
        <v>41792</v>
      </c>
      <c r="B3671" s="68" t="s">
        <v>251</v>
      </c>
      <c r="C3671" s="69"/>
    </row>
    <row r="3672" spans="1:3" x14ac:dyDescent="0.15">
      <c r="A3672" s="56">
        <v>41792</v>
      </c>
      <c r="B3672" s="68" t="s">
        <v>252</v>
      </c>
      <c r="C3672" s="69"/>
    </row>
    <row r="3673" spans="1:3" x14ac:dyDescent="0.15">
      <c r="A3673" s="56">
        <v>41792</v>
      </c>
      <c r="B3673" s="68" t="s">
        <v>253</v>
      </c>
      <c r="C3673" s="69"/>
    </row>
    <row r="3674" spans="1:3" x14ac:dyDescent="0.15">
      <c r="A3674" s="56">
        <v>41792</v>
      </c>
      <c r="B3674" s="68" t="s">
        <v>254</v>
      </c>
      <c r="C3674" s="69"/>
    </row>
    <row r="3675" spans="1:3" x14ac:dyDescent="0.15">
      <c r="A3675" s="56">
        <v>41792</v>
      </c>
      <c r="B3675" s="68" t="s">
        <v>255</v>
      </c>
      <c r="C3675" s="69"/>
    </row>
    <row r="3676" spans="1:3" x14ac:dyDescent="0.15">
      <c r="A3676" s="56">
        <v>41792</v>
      </c>
      <c r="B3676" s="68" t="s">
        <v>256</v>
      </c>
      <c r="C3676" s="69"/>
    </row>
    <row r="3677" spans="1:3" x14ac:dyDescent="0.15">
      <c r="A3677" s="56">
        <v>41792</v>
      </c>
      <c r="B3677" s="68" t="s">
        <v>257</v>
      </c>
      <c r="C3677" s="69"/>
    </row>
    <row r="3678" spans="1:3" x14ac:dyDescent="0.15">
      <c r="A3678" s="56">
        <v>41793</v>
      </c>
      <c r="B3678" s="68" t="s">
        <v>234</v>
      </c>
      <c r="C3678" s="69"/>
    </row>
    <row r="3679" spans="1:3" x14ac:dyDescent="0.15">
      <c r="A3679" s="56">
        <v>41793</v>
      </c>
      <c r="B3679" s="68" t="s">
        <v>235</v>
      </c>
      <c r="C3679" s="69"/>
    </row>
    <row r="3680" spans="1:3" x14ac:dyDescent="0.15">
      <c r="A3680" s="56">
        <v>41793</v>
      </c>
      <c r="B3680" s="68" t="s">
        <v>236</v>
      </c>
      <c r="C3680" s="69"/>
    </row>
    <row r="3681" spans="1:3" x14ac:dyDescent="0.15">
      <c r="A3681" s="56">
        <v>41793</v>
      </c>
      <c r="B3681" s="68" t="s">
        <v>237</v>
      </c>
      <c r="C3681" s="69"/>
    </row>
    <row r="3682" spans="1:3" x14ac:dyDescent="0.15">
      <c r="A3682" s="56">
        <v>41793</v>
      </c>
      <c r="B3682" s="68" t="s">
        <v>238</v>
      </c>
      <c r="C3682" s="69"/>
    </row>
    <row r="3683" spans="1:3" x14ac:dyDescent="0.15">
      <c r="A3683" s="56">
        <v>41793</v>
      </c>
      <c r="B3683" s="68" t="s">
        <v>239</v>
      </c>
      <c r="C3683" s="69"/>
    </row>
    <row r="3684" spans="1:3" x14ac:dyDescent="0.15">
      <c r="A3684" s="56">
        <v>41793</v>
      </c>
      <c r="B3684" s="68" t="s">
        <v>240</v>
      </c>
      <c r="C3684" s="69"/>
    </row>
    <row r="3685" spans="1:3" x14ac:dyDescent="0.15">
      <c r="A3685" s="56">
        <v>41793</v>
      </c>
      <c r="B3685" s="68" t="s">
        <v>241</v>
      </c>
      <c r="C3685" s="69"/>
    </row>
    <row r="3686" spans="1:3" x14ac:dyDescent="0.15">
      <c r="A3686" s="56">
        <v>41793</v>
      </c>
      <c r="B3686" s="68" t="s">
        <v>242</v>
      </c>
      <c r="C3686" s="69"/>
    </row>
    <row r="3687" spans="1:3" x14ac:dyDescent="0.15">
      <c r="A3687" s="56">
        <v>41793</v>
      </c>
      <c r="B3687" s="68" t="s">
        <v>243</v>
      </c>
      <c r="C3687" s="69"/>
    </row>
    <row r="3688" spans="1:3" x14ac:dyDescent="0.15">
      <c r="A3688" s="56">
        <v>41793</v>
      </c>
      <c r="B3688" s="68" t="s">
        <v>244</v>
      </c>
      <c r="C3688" s="69"/>
    </row>
    <row r="3689" spans="1:3" x14ac:dyDescent="0.15">
      <c r="A3689" s="56">
        <v>41793</v>
      </c>
      <c r="B3689" s="68" t="s">
        <v>245</v>
      </c>
      <c r="C3689" s="69"/>
    </row>
    <row r="3690" spans="1:3" x14ac:dyDescent="0.15">
      <c r="A3690" s="56">
        <v>41793</v>
      </c>
      <c r="B3690" s="68" t="s">
        <v>246</v>
      </c>
      <c r="C3690" s="69"/>
    </row>
    <row r="3691" spans="1:3" x14ac:dyDescent="0.15">
      <c r="A3691" s="56">
        <v>41793</v>
      </c>
      <c r="B3691" s="68" t="s">
        <v>247</v>
      </c>
      <c r="C3691" s="69"/>
    </row>
    <row r="3692" spans="1:3" x14ac:dyDescent="0.15">
      <c r="A3692" s="56">
        <v>41793</v>
      </c>
      <c r="B3692" s="68" t="s">
        <v>248</v>
      </c>
      <c r="C3692" s="69"/>
    </row>
    <row r="3693" spans="1:3" x14ac:dyDescent="0.15">
      <c r="A3693" s="56">
        <v>41793</v>
      </c>
      <c r="B3693" s="68" t="s">
        <v>249</v>
      </c>
      <c r="C3693" s="69"/>
    </row>
    <row r="3694" spans="1:3" x14ac:dyDescent="0.15">
      <c r="A3694" s="56">
        <v>41793</v>
      </c>
      <c r="B3694" s="68" t="s">
        <v>250</v>
      </c>
      <c r="C3694" s="69"/>
    </row>
    <row r="3695" spans="1:3" x14ac:dyDescent="0.15">
      <c r="A3695" s="56">
        <v>41793</v>
      </c>
      <c r="B3695" s="68" t="s">
        <v>251</v>
      </c>
      <c r="C3695" s="69"/>
    </row>
    <row r="3696" spans="1:3" x14ac:dyDescent="0.15">
      <c r="A3696" s="56">
        <v>41793</v>
      </c>
      <c r="B3696" s="68" t="s">
        <v>252</v>
      </c>
      <c r="C3696" s="69"/>
    </row>
    <row r="3697" spans="1:3" x14ac:dyDescent="0.15">
      <c r="A3697" s="56">
        <v>41793</v>
      </c>
      <c r="B3697" s="68" t="s">
        <v>253</v>
      </c>
      <c r="C3697" s="69"/>
    </row>
    <row r="3698" spans="1:3" x14ac:dyDescent="0.15">
      <c r="A3698" s="56">
        <v>41793</v>
      </c>
      <c r="B3698" s="68" t="s">
        <v>254</v>
      </c>
      <c r="C3698" s="69"/>
    </row>
    <row r="3699" spans="1:3" x14ac:dyDescent="0.15">
      <c r="A3699" s="56">
        <v>41793</v>
      </c>
      <c r="B3699" s="68" t="s">
        <v>255</v>
      </c>
      <c r="C3699" s="69"/>
    </row>
    <row r="3700" spans="1:3" x14ac:dyDescent="0.15">
      <c r="A3700" s="56">
        <v>41793</v>
      </c>
      <c r="B3700" s="68" t="s">
        <v>256</v>
      </c>
      <c r="C3700" s="69"/>
    </row>
    <row r="3701" spans="1:3" x14ac:dyDescent="0.15">
      <c r="A3701" s="56">
        <v>41793</v>
      </c>
      <c r="B3701" s="68" t="s">
        <v>257</v>
      </c>
      <c r="C3701" s="69"/>
    </row>
    <row r="3702" spans="1:3" x14ac:dyDescent="0.15">
      <c r="A3702" s="56">
        <v>41794</v>
      </c>
      <c r="B3702" s="68" t="s">
        <v>234</v>
      </c>
      <c r="C3702" s="69"/>
    </row>
    <row r="3703" spans="1:3" x14ac:dyDescent="0.15">
      <c r="A3703" s="56">
        <v>41794</v>
      </c>
      <c r="B3703" s="68" t="s">
        <v>235</v>
      </c>
      <c r="C3703" s="69"/>
    </row>
    <row r="3704" spans="1:3" x14ac:dyDescent="0.15">
      <c r="A3704" s="56">
        <v>41794</v>
      </c>
      <c r="B3704" s="68" t="s">
        <v>236</v>
      </c>
      <c r="C3704" s="69"/>
    </row>
    <row r="3705" spans="1:3" x14ac:dyDescent="0.15">
      <c r="A3705" s="56">
        <v>41794</v>
      </c>
      <c r="B3705" s="68" t="s">
        <v>237</v>
      </c>
      <c r="C3705" s="69"/>
    </row>
    <row r="3706" spans="1:3" x14ac:dyDescent="0.15">
      <c r="A3706" s="56">
        <v>41794</v>
      </c>
      <c r="B3706" s="68" t="s">
        <v>238</v>
      </c>
      <c r="C3706" s="69"/>
    </row>
    <row r="3707" spans="1:3" x14ac:dyDescent="0.15">
      <c r="A3707" s="56">
        <v>41794</v>
      </c>
      <c r="B3707" s="68" t="s">
        <v>239</v>
      </c>
      <c r="C3707" s="69"/>
    </row>
    <row r="3708" spans="1:3" x14ac:dyDescent="0.15">
      <c r="A3708" s="56">
        <v>41794</v>
      </c>
      <c r="B3708" s="68" t="s">
        <v>240</v>
      </c>
      <c r="C3708" s="69"/>
    </row>
    <row r="3709" spans="1:3" x14ac:dyDescent="0.15">
      <c r="A3709" s="56">
        <v>41794</v>
      </c>
      <c r="B3709" s="68" t="s">
        <v>241</v>
      </c>
      <c r="C3709" s="69"/>
    </row>
    <row r="3710" spans="1:3" x14ac:dyDescent="0.15">
      <c r="A3710" s="56">
        <v>41794</v>
      </c>
      <c r="B3710" s="68" t="s">
        <v>242</v>
      </c>
      <c r="C3710" s="69"/>
    </row>
    <row r="3711" spans="1:3" x14ac:dyDescent="0.15">
      <c r="A3711" s="56">
        <v>41794</v>
      </c>
      <c r="B3711" s="68" t="s">
        <v>243</v>
      </c>
      <c r="C3711" s="69"/>
    </row>
    <row r="3712" spans="1:3" x14ac:dyDescent="0.15">
      <c r="A3712" s="56">
        <v>41794</v>
      </c>
      <c r="B3712" s="68" t="s">
        <v>244</v>
      </c>
      <c r="C3712" s="69"/>
    </row>
    <row r="3713" spans="1:3" x14ac:dyDescent="0.15">
      <c r="A3713" s="56">
        <v>41794</v>
      </c>
      <c r="B3713" s="68" t="s">
        <v>245</v>
      </c>
      <c r="C3713" s="69"/>
    </row>
    <row r="3714" spans="1:3" x14ac:dyDescent="0.15">
      <c r="A3714" s="56">
        <v>41794</v>
      </c>
      <c r="B3714" s="68" t="s">
        <v>246</v>
      </c>
      <c r="C3714" s="69"/>
    </row>
    <row r="3715" spans="1:3" x14ac:dyDescent="0.15">
      <c r="A3715" s="56">
        <v>41794</v>
      </c>
      <c r="B3715" s="68" t="s">
        <v>247</v>
      </c>
      <c r="C3715" s="69"/>
    </row>
    <row r="3716" spans="1:3" x14ac:dyDescent="0.15">
      <c r="A3716" s="56">
        <v>41794</v>
      </c>
      <c r="B3716" s="68" t="s">
        <v>248</v>
      </c>
      <c r="C3716" s="69"/>
    </row>
    <row r="3717" spans="1:3" x14ac:dyDescent="0.15">
      <c r="A3717" s="56">
        <v>41794</v>
      </c>
      <c r="B3717" s="68" t="s">
        <v>249</v>
      </c>
      <c r="C3717" s="69"/>
    </row>
    <row r="3718" spans="1:3" x14ac:dyDescent="0.15">
      <c r="A3718" s="56">
        <v>41794</v>
      </c>
      <c r="B3718" s="68" t="s">
        <v>250</v>
      </c>
      <c r="C3718" s="69"/>
    </row>
    <row r="3719" spans="1:3" x14ac:dyDescent="0.15">
      <c r="A3719" s="56">
        <v>41794</v>
      </c>
      <c r="B3719" s="68" t="s">
        <v>251</v>
      </c>
      <c r="C3719" s="69"/>
    </row>
    <row r="3720" spans="1:3" x14ac:dyDescent="0.15">
      <c r="A3720" s="56">
        <v>41794</v>
      </c>
      <c r="B3720" s="68" t="s">
        <v>252</v>
      </c>
      <c r="C3720" s="69"/>
    </row>
    <row r="3721" spans="1:3" x14ac:dyDescent="0.15">
      <c r="A3721" s="56">
        <v>41794</v>
      </c>
      <c r="B3721" s="68" t="s">
        <v>253</v>
      </c>
      <c r="C3721" s="69"/>
    </row>
    <row r="3722" spans="1:3" x14ac:dyDescent="0.15">
      <c r="A3722" s="56">
        <v>41794</v>
      </c>
      <c r="B3722" s="68" t="s">
        <v>254</v>
      </c>
      <c r="C3722" s="69"/>
    </row>
    <row r="3723" spans="1:3" x14ac:dyDescent="0.15">
      <c r="A3723" s="56">
        <v>41794</v>
      </c>
      <c r="B3723" s="68" t="s">
        <v>255</v>
      </c>
      <c r="C3723" s="69"/>
    </row>
    <row r="3724" spans="1:3" x14ac:dyDescent="0.15">
      <c r="A3724" s="56">
        <v>41794</v>
      </c>
      <c r="B3724" s="68" t="s">
        <v>256</v>
      </c>
      <c r="C3724" s="69"/>
    </row>
    <row r="3725" spans="1:3" x14ac:dyDescent="0.15">
      <c r="A3725" s="56">
        <v>41794</v>
      </c>
      <c r="B3725" s="68" t="s">
        <v>257</v>
      </c>
      <c r="C3725" s="69"/>
    </row>
    <row r="3726" spans="1:3" x14ac:dyDescent="0.15">
      <c r="A3726" s="56">
        <v>41795</v>
      </c>
      <c r="B3726" s="68" t="s">
        <v>234</v>
      </c>
      <c r="C3726" s="69"/>
    </row>
    <row r="3727" spans="1:3" x14ac:dyDescent="0.15">
      <c r="A3727" s="56">
        <v>41795</v>
      </c>
      <c r="B3727" s="68" t="s">
        <v>235</v>
      </c>
      <c r="C3727" s="69"/>
    </row>
    <row r="3728" spans="1:3" x14ac:dyDescent="0.15">
      <c r="A3728" s="56">
        <v>41795</v>
      </c>
      <c r="B3728" s="68" t="s">
        <v>236</v>
      </c>
      <c r="C3728" s="69"/>
    </row>
    <row r="3729" spans="1:3" x14ac:dyDescent="0.15">
      <c r="A3729" s="56">
        <v>41795</v>
      </c>
      <c r="B3729" s="68" t="s">
        <v>237</v>
      </c>
      <c r="C3729" s="69"/>
    </row>
    <row r="3730" spans="1:3" x14ac:dyDescent="0.15">
      <c r="A3730" s="56">
        <v>41795</v>
      </c>
      <c r="B3730" s="68" t="s">
        <v>238</v>
      </c>
      <c r="C3730" s="69"/>
    </row>
    <row r="3731" spans="1:3" x14ac:dyDescent="0.15">
      <c r="A3731" s="56">
        <v>41795</v>
      </c>
      <c r="B3731" s="68" t="s">
        <v>239</v>
      </c>
      <c r="C3731" s="69"/>
    </row>
    <row r="3732" spans="1:3" x14ac:dyDescent="0.15">
      <c r="A3732" s="56">
        <v>41795</v>
      </c>
      <c r="B3732" s="68" t="s">
        <v>240</v>
      </c>
      <c r="C3732" s="69"/>
    </row>
    <row r="3733" spans="1:3" x14ac:dyDescent="0.15">
      <c r="A3733" s="56">
        <v>41795</v>
      </c>
      <c r="B3733" s="68" t="s">
        <v>241</v>
      </c>
      <c r="C3733" s="69"/>
    </row>
    <row r="3734" spans="1:3" x14ac:dyDescent="0.15">
      <c r="A3734" s="56">
        <v>41795</v>
      </c>
      <c r="B3734" s="68" t="s">
        <v>242</v>
      </c>
      <c r="C3734" s="69"/>
    </row>
    <row r="3735" spans="1:3" x14ac:dyDescent="0.15">
      <c r="A3735" s="56">
        <v>41795</v>
      </c>
      <c r="B3735" s="68" t="s">
        <v>243</v>
      </c>
      <c r="C3735" s="69"/>
    </row>
    <row r="3736" spans="1:3" x14ac:dyDescent="0.15">
      <c r="A3736" s="56">
        <v>41795</v>
      </c>
      <c r="B3736" s="68" t="s">
        <v>244</v>
      </c>
      <c r="C3736" s="69"/>
    </row>
    <row r="3737" spans="1:3" x14ac:dyDescent="0.15">
      <c r="A3737" s="56">
        <v>41795</v>
      </c>
      <c r="B3737" s="68" t="s">
        <v>245</v>
      </c>
      <c r="C3737" s="69"/>
    </row>
    <row r="3738" spans="1:3" x14ac:dyDescent="0.15">
      <c r="A3738" s="56">
        <v>41795</v>
      </c>
      <c r="B3738" s="68" t="s">
        <v>246</v>
      </c>
      <c r="C3738" s="69"/>
    </row>
    <row r="3739" spans="1:3" x14ac:dyDescent="0.15">
      <c r="A3739" s="56">
        <v>41795</v>
      </c>
      <c r="B3739" s="68" t="s">
        <v>247</v>
      </c>
      <c r="C3739" s="69"/>
    </row>
    <row r="3740" spans="1:3" x14ac:dyDescent="0.15">
      <c r="A3740" s="56">
        <v>41795</v>
      </c>
      <c r="B3740" s="68" t="s">
        <v>248</v>
      </c>
      <c r="C3740" s="69"/>
    </row>
    <row r="3741" spans="1:3" x14ac:dyDescent="0.15">
      <c r="A3741" s="56">
        <v>41795</v>
      </c>
      <c r="B3741" s="68" t="s">
        <v>249</v>
      </c>
      <c r="C3741" s="69"/>
    </row>
    <row r="3742" spans="1:3" x14ac:dyDescent="0.15">
      <c r="A3742" s="56">
        <v>41795</v>
      </c>
      <c r="B3742" s="68" t="s">
        <v>250</v>
      </c>
      <c r="C3742" s="69"/>
    </row>
    <row r="3743" spans="1:3" x14ac:dyDescent="0.15">
      <c r="A3743" s="56">
        <v>41795</v>
      </c>
      <c r="B3743" s="68" t="s">
        <v>251</v>
      </c>
      <c r="C3743" s="69"/>
    </row>
    <row r="3744" spans="1:3" x14ac:dyDescent="0.15">
      <c r="A3744" s="56">
        <v>41795</v>
      </c>
      <c r="B3744" s="68" t="s">
        <v>252</v>
      </c>
      <c r="C3744" s="69"/>
    </row>
    <row r="3745" spans="1:3" x14ac:dyDescent="0.15">
      <c r="A3745" s="56">
        <v>41795</v>
      </c>
      <c r="B3745" s="68" t="s">
        <v>253</v>
      </c>
      <c r="C3745" s="69"/>
    </row>
    <row r="3746" spans="1:3" x14ac:dyDescent="0.15">
      <c r="A3746" s="56">
        <v>41795</v>
      </c>
      <c r="B3746" s="68" t="s">
        <v>254</v>
      </c>
      <c r="C3746" s="69"/>
    </row>
    <row r="3747" spans="1:3" x14ac:dyDescent="0.15">
      <c r="A3747" s="56">
        <v>41795</v>
      </c>
      <c r="B3747" s="68" t="s">
        <v>255</v>
      </c>
      <c r="C3747" s="69"/>
    </row>
    <row r="3748" spans="1:3" x14ac:dyDescent="0.15">
      <c r="A3748" s="56">
        <v>41795</v>
      </c>
      <c r="B3748" s="68" t="s">
        <v>256</v>
      </c>
      <c r="C3748" s="69"/>
    </row>
    <row r="3749" spans="1:3" x14ac:dyDescent="0.15">
      <c r="A3749" s="56">
        <v>41795</v>
      </c>
      <c r="B3749" s="68" t="s">
        <v>257</v>
      </c>
      <c r="C3749" s="69"/>
    </row>
    <row r="3750" spans="1:3" x14ac:dyDescent="0.15">
      <c r="A3750" s="56">
        <v>41796</v>
      </c>
      <c r="B3750" s="68" t="s">
        <v>234</v>
      </c>
      <c r="C3750" s="69"/>
    </row>
    <row r="3751" spans="1:3" x14ac:dyDescent="0.15">
      <c r="A3751" s="56">
        <v>41796</v>
      </c>
      <c r="B3751" s="68" t="s">
        <v>235</v>
      </c>
      <c r="C3751" s="69"/>
    </row>
    <row r="3752" spans="1:3" x14ac:dyDescent="0.15">
      <c r="A3752" s="56">
        <v>41796</v>
      </c>
      <c r="B3752" s="68" t="s">
        <v>236</v>
      </c>
      <c r="C3752" s="69"/>
    </row>
    <row r="3753" spans="1:3" x14ac:dyDescent="0.15">
      <c r="A3753" s="56">
        <v>41796</v>
      </c>
      <c r="B3753" s="68" t="s">
        <v>237</v>
      </c>
      <c r="C3753" s="69"/>
    </row>
    <row r="3754" spans="1:3" x14ac:dyDescent="0.15">
      <c r="A3754" s="56">
        <v>41796</v>
      </c>
      <c r="B3754" s="68" t="s">
        <v>238</v>
      </c>
      <c r="C3754" s="69"/>
    </row>
    <row r="3755" spans="1:3" x14ac:dyDescent="0.15">
      <c r="A3755" s="56">
        <v>41796</v>
      </c>
      <c r="B3755" s="68" t="s">
        <v>239</v>
      </c>
      <c r="C3755" s="69"/>
    </row>
    <row r="3756" spans="1:3" x14ac:dyDescent="0.15">
      <c r="A3756" s="56">
        <v>41796</v>
      </c>
      <c r="B3756" s="68" t="s">
        <v>240</v>
      </c>
      <c r="C3756" s="69"/>
    </row>
    <row r="3757" spans="1:3" x14ac:dyDescent="0.15">
      <c r="A3757" s="56">
        <v>41796</v>
      </c>
      <c r="B3757" s="68" t="s">
        <v>241</v>
      </c>
      <c r="C3757" s="69"/>
    </row>
    <row r="3758" spans="1:3" x14ac:dyDescent="0.15">
      <c r="A3758" s="56">
        <v>41796</v>
      </c>
      <c r="B3758" s="68" t="s">
        <v>242</v>
      </c>
      <c r="C3758" s="69"/>
    </row>
    <row r="3759" spans="1:3" x14ac:dyDescent="0.15">
      <c r="A3759" s="56">
        <v>41796</v>
      </c>
      <c r="B3759" s="68" t="s">
        <v>243</v>
      </c>
      <c r="C3759" s="69"/>
    </row>
    <row r="3760" spans="1:3" x14ac:dyDescent="0.15">
      <c r="A3760" s="56">
        <v>41796</v>
      </c>
      <c r="B3760" s="68" t="s">
        <v>244</v>
      </c>
      <c r="C3760" s="69"/>
    </row>
    <row r="3761" spans="1:3" x14ac:dyDescent="0.15">
      <c r="A3761" s="56">
        <v>41796</v>
      </c>
      <c r="B3761" s="68" t="s">
        <v>245</v>
      </c>
      <c r="C3761" s="69"/>
    </row>
    <row r="3762" spans="1:3" x14ac:dyDescent="0.15">
      <c r="A3762" s="56">
        <v>41796</v>
      </c>
      <c r="B3762" s="68" t="s">
        <v>246</v>
      </c>
      <c r="C3762" s="69"/>
    </row>
    <row r="3763" spans="1:3" x14ac:dyDescent="0.15">
      <c r="A3763" s="56">
        <v>41796</v>
      </c>
      <c r="B3763" s="68" t="s">
        <v>247</v>
      </c>
      <c r="C3763" s="69"/>
    </row>
    <row r="3764" spans="1:3" x14ac:dyDescent="0.15">
      <c r="A3764" s="56">
        <v>41796</v>
      </c>
      <c r="B3764" s="68" t="s">
        <v>248</v>
      </c>
      <c r="C3764" s="69"/>
    </row>
    <row r="3765" spans="1:3" x14ac:dyDescent="0.15">
      <c r="A3765" s="56">
        <v>41796</v>
      </c>
      <c r="B3765" s="68" t="s">
        <v>249</v>
      </c>
      <c r="C3765" s="69"/>
    </row>
    <row r="3766" spans="1:3" x14ac:dyDescent="0.15">
      <c r="A3766" s="56">
        <v>41796</v>
      </c>
      <c r="B3766" s="68" t="s">
        <v>250</v>
      </c>
      <c r="C3766" s="69"/>
    </row>
    <row r="3767" spans="1:3" x14ac:dyDescent="0.15">
      <c r="A3767" s="56">
        <v>41796</v>
      </c>
      <c r="B3767" s="68" t="s">
        <v>251</v>
      </c>
      <c r="C3767" s="69"/>
    </row>
    <row r="3768" spans="1:3" x14ac:dyDescent="0.15">
      <c r="A3768" s="56">
        <v>41796</v>
      </c>
      <c r="B3768" s="68" t="s">
        <v>252</v>
      </c>
      <c r="C3768" s="69"/>
    </row>
    <row r="3769" spans="1:3" x14ac:dyDescent="0.15">
      <c r="A3769" s="56">
        <v>41796</v>
      </c>
      <c r="B3769" s="68" t="s">
        <v>253</v>
      </c>
      <c r="C3769" s="69"/>
    </row>
    <row r="3770" spans="1:3" x14ac:dyDescent="0.15">
      <c r="A3770" s="56">
        <v>41796</v>
      </c>
      <c r="B3770" s="68" t="s">
        <v>254</v>
      </c>
      <c r="C3770" s="69"/>
    </row>
    <row r="3771" spans="1:3" x14ac:dyDescent="0.15">
      <c r="A3771" s="56">
        <v>41796</v>
      </c>
      <c r="B3771" s="68" t="s">
        <v>255</v>
      </c>
      <c r="C3771" s="69"/>
    </row>
    <row r="3772" spans="1:3" x14ac:dyDescent="0.15">
      <c r="A3772" s="56">
        <v>41796</v>
      </c>
      <c r="B3772" s="68" t="s">
        <v>256</v>
      </c>
      <c r="C3772" s="69"/>
    </row>
    <row r="3773" spans="1:3" x14ac:dyDescent="0.15">
      <c r="A3773" s="56">
        <v>41796</v>
      </c>
      <c r="B3773" s="68" t="s">
        <v>257</v>
      </c>
      <c r="C3773" s="69"/>
    </row>
    <row r="3774" spans="1:3" x14ac:dyDescent="0.15">
      <c r="A3774" s="56">
        <v>41797</v>
      </c>
      <c r="B3774" s="68" t="s">
        <v>234</v>
      </c>
      <c r="C3774" s="69"/>
    </row>
    <row r="3775" spans="1:3" x14ac:dyDescent="0.15">
      <c r="A3775" s="56">
        <v>41797</v>
      </c>
      <c r="B3775" s="68" t="s">
        <v>235</v>
      </c>
      <c r="C3775" s="69"/>
    </row>
    <row r="3776" spans="1:3" x14ac:dyDescent="0.15">
      <c r="A3776" s="56">
        <v>41797</v>
      </c>
      <c r="B3776" s="68" t="s">
        <v>236</v>
      </c>
      <c r="C3776" s="69"/>
    </row>
    <row r="3777" spans="1:3" x14ac:dyDescent="0.15">
      <c r="A3777" s="56">
        <v>41797</v>
      </c>
      <c r="B3777" s="68" t="s">
        <v>237</v>
      </c>
      <c r="C3777" s="69"/>
    </row>
    <row r="3778" spans="1:3" x14ac:dyDescent="0.15">
      <c r="A3778" s="56">
        <v>41797</v>
      </c>
      <c r="B3778" s="68" t="s">
        <v>238</v>
      </c>
      <c r="C3778" s="69"/>
    </row>
    <row r="3779" spans="1:3" x14ac:dyDescent="0.15">
      <c r="A3779" s="56">
        <v>41797</v>
      </c>
      <c r="B3779" s="68" t="s">
        <v>239</v>
      </c>
      <c r="C3779" s="69"/>
    </row>
    <row r="3780" spans="1:3" x14ac:dyDescent="0.15">
      <c r="A3780" s="56">
        <v>41797</v>
      </c>
      <c r="B3780" s="68" t="s">
        <v>240</v>
      </c>
      <c r="C3780" s="69"/>
    </row>
    <row r="3781" spans="1:3" x14ac:dyDescent="0.15">
      <c r="A3781" s="56">
        <v>41797</v>
      </c>
      <c r="B3781" s="68" t="s">
        <v>241</v>
      </c>
      <c r="C3781" s="69"/>
    </row>
    <row r="3782" spans="1:3" x14ac:dyDescent="0.15">
      <c r="A3782" s="56">
        <v>41797</v>
      </c>
      <c r="B3782" s="68" t="s">
        <v>242</v>
      </c>
      <c r="C3782" s="69"/>
    </row>
    <row r="3783" spans="1:3" x14ac:dyDescent="0.15">
      <c r="A3783" s="56">
        <v>41797</v>
      </c>
      <c r="B3783" s="68" t="s">
        <v>243</v>
      </c>
      <c r="C3783" s="69"/>
    </row>
    <row r="3784" spans="1:3" x14ac:dyDescent="0.15">
      <c r="A3784" s="56">
        <v>41797</v>
      </c>
      <c r="B3784" s="68" t="s">
        <v>244</v>
      </c>
      <c r="C3784" s="69"/>
    </row>
    <row r="3785" spans="1:3" x14ac:dyDescent="0.15">
      <c r="A3785" s="56">
        <v>41797</v>
      </c>
      <c r="B3785" s="68" t="s">
        <v>245</v>
      </c>
      <c r="C3785" s="69"/>
    </row>
    <row r="3786" spans="1:3" x14ac:dyDescent="0.15">
      <c r="A3786" s="56">
        <v>41797</v>
      </c>
      <c r="B3786" s="68" t="s">
        <v>246</v>
      </c>
      <c r="C3786" s="69"/>
    </row>
    <row r="3787" spans="1:3" x14ac:dyDescent="0.15">
      <c r="A3787" s="56">
        <v>41797</v>
      </c>
      <c r="B3787" s="68" t="s">
        <v>247</v>
      </c>
      <c r="C3787" s="69"/>
    </row>
    <row r="3788" spans="1:3" x14ac:dyDescent="0.15">
      <c r="A3788" s="56">
        <v>41797</v>
      </c>
      <c r="B3788" s="68" t="s">
        <v>248</v>
      </c>
      <c r="C3788" s="69"/>
    </row>
    <row r="3789" spans="1:3" x14ac:dyDescent="0.15">
      <c r="A3789" s="56">
        <v>41797</v>
      </c>
      <c r="B3789" s="68" t="s">
        <v>249</v>
      </c>
      <c r="C3789" s="69"/>
    </row>
    <row r="3790" spans="1:3" x14ac:dyDescent="0.15">
      <c r="A3790" s="56">
        <v>41797</v>
      </c>
      <c r="B3790" s="68" t="s">
        <v>250</v>
      </c>
      <c r="C3790" s="69"/>
    </row>
    <row r="3791" spans="1:3" x14ac:dyDescent="0.15">
      <c r="A3791" s="56">
        <v>41797</v>
      </c>
      <c r="B3791" s="68" t="s">
        <v>251</v>
      </c>
      <c r="C3791" s="69"/>
    </row>
    <row r="3792" spans="1:3" x14ac:dyDescent="0.15">
      <c r="A3792" s="56">
        <v>41797</v>
      </c>
      <c r="B3792" s="68" t="s">
        <v>252</v>
      </c>
      <c r="C3792" s="69"/>
    </row>
    <row r="3793" spans="1:3" x14ac:dyDescent="0.15">
      <c r="A3793" s="56">
        <v>41797</v>
      </c>
      <c r="B3793" s="68" t="s">
        <v>253</v>
      </c>
      <c r="C3793" s="69"/>
    </row>
    <row r="3794" spans="1:3" x14ac:dyDescent="0.15">
      <c r="A3794" s="56">
        <v>41797</v>
      </c>
      <c r="B3794" s="68" t="s">
        <v>254</v>
      </c>
      <c r="C3794" s="69"/>
    </row>
    <row r="3795" spans="1:3" x14ac:dyDescent="0.15">
      <c r="A3795" s="56">
        <v>41797</v>
      </c>
      <c r="B3795" s="68" t="s">
        <v>255</v>
      </c>
      <c r="C3795" s="69"/>
    </row>
    <row r="3796" spans="1:3" x14ac:dyDescent="0.15">
      <c r="A3796" s="56">
        <v>41797</v>
      </c>
      <c r="B3796" s="68" t="s">
        <v>256</v>
      </c>
      <c r="C3796" s="69"/>
    </row>
    <row r="3797" spans="1:3" x14ac:dyDescent="0.15">
      <c r="A3797" s="56">
        <v>41797</v>
      </c>
      <c r="B3797" s="68" t="s">
        <v>257</v>
      </c>
      <c r="C3797" s="69"/>
    </row>
    <row r="3798" spans="1:3" x14ac:dyDescent="0.15">
      <c r="A3798" s="56">
        <v>41798</v>
      </c>
      <c r="B3798" s="68" t="s">
        <v>234</v>
      </c>
      <c r="C3798" s="69"/>
    </row>
    <row r="3799" spans="1:3" x14ac:dyDescent="0.15">
      <c r="A3799" s="56">
        <v>41798</v>
      </c>
      <c r="B3799" s="68" t="s">
        <v>235</v>
      </c>
      <c r="C3799" s="69"/>
    </row>
    <row r="3800" spans="1:3" x14ac:dyDescent="0.15">
      <c r="A3800" s="56">
        <v>41798</v>
      </c>
      <c r="B3800" s="68" t="s">
        <v>236</v>
      </c>
      <c r="C3800" s="69"/>
    </row>
    <row r="3801" spans="1:3" x14ac:dyDescent="0.15">
      <c r="A3801" s="56">
        <v>41798</v>
      </c>
      <c r="B3801" s="68" t="s">
        <v>237</v>
      </c>
      <c r="C3801" s="69"/>
    </row>
    <row r="3802" spans="1:3" x14ac:dyDescent="0.15">
      <c r="A3802" s="56">
        <v>41798</v>
      </c>
      <c r="B3802" s="68" t="s">
        <v>238</v>
      </c>
      <c r="C3802" s="69"/>
    </row>
    <row r="3803" spans="1:3" x14ac:dyDescent="0.15">
      <c r="A3803" s="56">
        <v>41798</v>
      </c>
      <c r="B3803" s="68" t="s">
        <v>239</v>
      </c>
      <c r="C3803" s="69"/>
    </row>
    <row r="3804" spans="1:3" x14ac:dyDescent="0.15">
      <c r="A3804" s="56">
        <v>41798</v>
      </c>
      <c r="B3804" s="68" t="s">
        <v>240</v>
      </c>
      <c r="C3804" s="69"/>
    </row>
    <row r="3805" spans="1:3" x14ac:dyDescent="0.15">
      <c r="A3805" s="56">
        <v>41798</v>
      </c>
      <c r="B3805" s="68" t="s">
        <v>241</v>
      </c>
      <c r="C3805" s="69"/>
    </row>
    <row r="3806" spans="1:3" x14ac:dyDescent="0.15">
      <c r="A3806" s="56">
        <v>41798</v>
      </c>
      <c r="B3806" s="68" t="s">
        <v>242</v>
      </c>
      <c r="C3806" s="69"/>
    </row>
    <row r="3807" spans="1:3" x14ac:dyDescent="0.15">
      <c r="A3807" s="56">
        <v>41798</v>
      </c>
      <c r="B3807" s="68" t="s">
        <v>243</v>
      </c>
      <c r="C3807" s="69"/>
    </row>
    <row r="3808" spans="1:3" x14ac:dyDescent="0.15">
      <c r="A3808" s="56">
        <v>41798</v>
      </c>
      <c r="B3808" s="68" t="s">
        <v>244</v>
      </c>
      <c r="C3808" s="69"/>
    </row>
    <row r="3809" spans="1:3" x14ac:dyDescent="0.15">
      <c r="A3809" s="56">
        <v>41798</v>
      </c>
      <c r="B3809" s="68" t="s">
        <v>245</v>
      </c>
      <c r="C3809" s="69"/>
    </row>
    <row r="3810" spans="1:3" x14ac:dyDescent="0.15">
      <c r="A3810" s="56">
        <v>41798</v>
      </c>
      <c r="B3810" s="68" t="s">
        <v>246</v>
      </c>
      <c r="C3810" s="69"/>
    </row>
    <row r="3811" spans="1:3" x14ac:dyDescent="0.15">
      <c r="A3811" s="56">
        <v>41798</v>
      </c>
      <c r="B3811" s="68" t="s">
        <v>247</v>
      </c>
      <c r="C3811" s="69"/>
    </row>
    <row r="3812" spans="1:3" x14ac:dyDescent="0.15">
      <c r="A3812" s="56">
        <v>41798</v>
      </c>
      <c r="B3812" s="68" t="s">
        <v>248</v>
      </c>
      <c r="C3812" s="69"/>
    </row>
    <row r="3813" spans="1:3" x14ac:dyDescent="0.15">
      <c r="A3813" s="56">
        <v>41798</v>
      </c>
      <c r="B3813" s="68" t="s">
        <v>249</v>
      </c>
      <c r="C3813" s="69"/>
    </row>
    <row r="3814" spans="1:3" x14ac:dyDescent="0.15">
      <c r="A3814" s="56">
        <v>41798</v>
      </c>
      <c r="B3814" s="68" t="s">
        <v>250</v>
      </c>
      <c r="C3814" s="69"/>
    </row>
    <row r="3815" spans="1:3" x14ac:dyDescent="0.15">
      <c r="A3815" s="56">
        <v>41798</v>
      </c>
      <c r="B3815" s="68" t="s">
        <v>251</v>
      </c>
      <c r="C3815" s="69"/>
    </row>
    <row r="3816" spans="1:3" x14ac:dyDescent="0.15">
      <c r="A3816" s="56">
        <v>41798</v>
      </c>
      <c r="B3816" s="68" t="s">
        <v>252</v>
      </c>
      <c r="C3816" s="69"/>
    </row>
    <row r="3817" spans="1:3" x14ac:dyDescent="0.15">
      <c r="A3817" s="56">
        <v>41798</v>
      </c>
      <c r="B3817" s="68" t="s">
        <v>253</v>
      </c>
      <c r="C3817" s="69"/>
    </row>
    <row r="3818" spans="1:3" x14ac:dyDescent="0.15">
      <c r="A3818" s="56">
        <v>41798</v>
      </c>
      <c r="B3818" s="68" t="s">
        <v>254</v>
      </c>
      <c r="C3818" s="69"/>
    </row>
    <row r="3819" spans="1:3" x14ac:dyDescent="0.15">
      <c r="A3819" s="56">
        <v>41798</v>
      </c>
      <c r="B3819" s="68" t="s">
        <v>255</v>
      </c>
      <c r="C3819" s="69"/>
    </row>
    <row r="3820" spans="1:3" x14ac:dyDescent="0.15">
      <c r="A3820" s="56">
        <v>41798</v>
      </c>
      <c r="B3820" s="68" t="s">
        <v>256</v>
      </c>
      <c r="C3820" s="69"/>
    </row>
    <row r="3821" spans="1:3" x14ac:dyDescent="0.15">
      <c r="A3821" s="56">
        <v>41798</v>
      </c>
      <c r="B3821" s="68" t="s">
        <v>257</v>
      </c>
      <c r="C3821" s="69"/>
    </row>
    <row r="3822" spans="1:3" x14ac:dyDescent="0.15">
      <c r="A3822" s="56">
        <v>41799</v>
      </c>
      <c r="B3822" s="68" t="s">
        <v>234</v>
      </c>
      <c r="C3822" s="69"/>
    </row>
    <row r="3823" spans="1:3" x14ac:dyDescent="0.15">
      <c r="A3823" s="56">
        <v>41799</v>
      </c>
      <c r="B3823" s="68" t="s">
        <v>235</v>
      </c>
      <c r="C3823" s="69"/>
    </row>
    <row r="3824" spans="1:3" x14ac:dyDescent="0.15">
      <c r="A3824" s="56">
        <v>41799</v>
      </c>
      <c r="B3824" s="68" t="s">
        <v>236</v>
      </c>
      <c r="C3824" s="69"/>
    </row>
    <row r="3825" spans="1:3" x14ac:dyDescent="0.15">
      <c r="A3825" s="56">
        <v>41799</v>
      </c>
      <c r="B3825" s="68" t="s">
        <v>237</v>
      </c>
      <c r="C3825" s="69"/>
    </row>
    <row r="3826" spans="1:3" x14ac:dyDescent="0.15">
      <c r="A3826" s="56">
        <v>41799</v>
      </c>
      <c r="B3826" s="68" t="s">
        <v>238</v>
      </c>
      <c r="C3826" s="69"/>
    </row>
    <row r="3827" spans="1:3" x14ac:dyDescent="0.15">
      <c r="A3827" s="56">
        <v>41799</v>
      </c>
      <c r="B3827" s="68" t="s">
        <v>239</v>
      </c>
      <c r="C3827" s="69"/>
    </row>
    <row r="3828" spans="1:3" x14ac:dyDescent="0.15">
      <c r="A3828" s="56">
        <v>41799</v>
      </c>
      <c r="B3828" s="68" t="s">
        <v>240</v>
      </c>
      <c r="C3828" s="69"/>
    </row>
    <row r="3829" spans="1:3" x14ac:dyDescent="0.15">
      <c r="A3829" s="56">
        <v>41799</v>
      </c>
      <c r="B3829" s="68" t="s">
        <v>241</v>
      </c>
      <c r="C3829" s="69"/>
    </row>
    <row r="3830" spans="1:3" x14ac:dyDescent="0.15">
      <c r="A3830" s="56">
        <v>41799</v>
      </c>
      <c r="B3830" s="68" t="s">
        <v>242</v>
      </c>
      <c r="C3830" s="69"/>
    </row>
    <row r="3831" spans="1:3" x14ac:dyDescent="0.15">
      <c r="A3831" s="56">
        <v>41799</v>
      </c>
      <c r="B3831" s="68" t="s">
        <v>243</v>
      </c>
      <c r="C3831" s="69"/>
    </row>
    <row r="3832" spans="1:3" x14ac:dyDescent="0.15">
      <c r="A3832" s="56">
        <v>41799</v>
      </c>
      <c r="B3832" s="68" t="s">
        <v>244</v>
      </c>
      <c r="C3832" s="69"/>
    </row>
    <row r="3833" spans="1:3" x14ac:dyDescent="0.15">
      <c r="A3833" s="56">
        <v>41799</v>
      </c>
      <c r="B3833" s="68" t="s">
        <v>245</v>
      </c>
      <c r="C3833" s="69"/>
    </row>
    <row r="3834" spans="1:3" x14ac:dyDescent="0.15">
      <c r="A3834" s="56">
        <v>41799</v>
      </c>
      <c r="B3834" s="68" t="s">
        <v>246</v>
      </c>
      <c r="C3834" s="69"/>
    </row>
    <row r="3835" spans="1:3" x14ac:dyDescent="0.15">
      <c r="A3835" s="56">
        <v>41799</v>
      </c>
      <c r="B3835" s="68" t="s">
        <v>247</v>
      </c>
      <c r="C3835" s="69"/>
    </row>
    <row r="3836" spans="1:3" x14ac:dyDescent="0.15">
      <c r="A3836" s="56">
        <v>41799</v>
      </c>
      <c r="B3836" s="68" t="s">
        <v>248</v>
      </c>
      <c r="C3836" s="69"/>
    </row>
    <row r="3837" spans="1:3" x14ac:dyDescent="0.15">
      <c r="A3837" s="56">
        <v>41799</v>
      </c>
      <c r="B3837" s="68" t="s">
        <v>249</v>
      </c>
      <c r="C3837" s="69"/>
    </row>
    <row r="3838" spans="1:3" x14ac:dyDescent="0.15">
      <c r="A3838" s="56">
        <v>41799</v>
      </c>
      <c r="B3838" s="68" t="s">
        <v>250</v>
      </c>
      <c r="C3838" s="69"/>
    </row>
    <row r="3839" spans="1:3" x14ac:dyDescent="0.15">
      <c r="A3839" s="56">
        <v>41799</v>
      </c>
      <c r="B3839" s="68" t="s">
        <v>251</v>
      </c>
      <c r="C3839" s="69"/>
    </row>
    <row r="3840" spans="1:3" x14ac:dyDescent="0.15">
      <c r="A3840" s="56">
        <v>41799</v>
      </c>
      <c r="B3840" s="68" t="s">
        <v>252</v>
      </c>
      <c r="C3840" s="69"/>
    </row>
    <row r="3841" spans="1:3" x14ac:dyDescent="0.15">
      <c r="A3841" s="56">
        <v>41799</v>
      </c>
      <c r="B3841" s="68" t="s">
        <v>253</v>
      </c>
      <c r="C3841" s="69"/>
    </row>
    <row r="3842" spans="1:3" x14ac:dyDescent="0.15">
      <c r="A3842" s="56">
        <v>41799</v>
      </c>
      <c r="B3842" s="68" t="s">
        <v>254</v>
      </c>
      <c r="C3842" s="69"/>
    </row>
    <row r="3843" spans="1:3" x14ac:dyDescent="0.15">
      <c r="A3843" s="56">
        <v>41799</v>
      </c>
      <c r="B3843" s="68" t="s">
        <v>255</v>
      </c>
      <c r="C3843" s="69"/>
    </row>
    <row r="3844" spans="1:3" x14ac:dyDescent="0.15">
      <c r="A3844" s="56">
        <v>41799</v>
      </c>
      <c r="B3844" s="68" t="s">
        <v>256</v>
      </c>
      <c r="C3844" s="69"/>
    </row>
    <row r="3845" spans="1:3" x14ac:dyDescent="0.15">
      <c r="A3845" s="56">
        <v>41799</v>
      </c>
      <c r="B3845" s="68" t="s">
        <v>257</v>
      </c>
      <c r="C3845" s="69"/>
    </row>
    <row r="3846" spans="1:3" x14ac:dyDescent="0.15">
      <c r="A3846" s="56">
        <v>41800</v>
      </c>
      <c r="B3846" s="68" t="s">
        <v>234</v>
      </c>
      <c r="C3846" s="69"/>
    </row>
    <row r="3847" spans="1:3" x14ac:dyDescent="0.15">
      <c r="A3847" s="56">
        <v>41800</v>
      </c>
      <c r="B3847" s="68" t="s">
        <v>235</v>
      </c>
      <c r="C3847" s="69"/>
    </row>
    <row r="3848" spans="1:3" x14ac:dyDescent="0.15">
      <c r="A3848" s="56">
        <v>41800</v>
      </c>
      <c r="B3848" s="68" t="s">
        <v>236</v>
      </c>
      <c r="C3848" s="69"/>
    </row>
    <row r="3849" spans="1:3" x14ac:dyDescent="0.15">
      <c r="A3849" s="56">
        <v>41800</v>
      </c>
      <c r="B3849" s="68" t="s">
        <v>237</v>
      </c>
      <c r="C3849" s="69"/>
    </row>
    <row r="3850" spans="1:3" x14ac:dyDescent="0.15">
      <c r="A3850" s="56">
        <v>41800</v>
      </c>
      <c r="B3850" s="68" t="s">
        <v>238</v>
      </c>
      <c r="C3850" s="69"/>
    </row>
    <row r="3851" spans="1:3" x14ac:dyDescent="0.15">
      <c r="A3851" s="56">
        <v>41800</v>
      </c>
      <c r="B3851" s="68" t="s">
        <v>239</v>
      </c>
      <c r="C3851" s="69"/>
    </row>
    <row r="3852" spans="1:3" x14ac:dyDescent="0.15">
      <c r="A3852" s="56">
        <v>41800</v>
      </c>
      <c r="B3852" s="68" t="s">
        <v>240</v>
      </c>
      <c r="C3852" s="69"/>
    </row>
    <row r="3853" spans="1:3" x14ac:dyDescent="0.15">
      <c r="A3853" s="56">
        <v>41800</v>
      </c>
      <c r="B3853" s="68" t="s">
        <v>241</v>
      </c>
      <c r="C3853" s="69"/>
    </row>
    <row r="3854" spans="1:3" x14ac:dyDescent="0.15">
      <c r="A3854" s="56">
        <v>41800</v>
      </c>
      <c r="B3854" s="68" t="s">
        <v>242</v>
      </c>
      <c r="C3854" s="69"/>
    </row>
    <row r="3855" spans="1:3" x14ac:dyDescent="0.15">
      <c r="A3855" s="56">
        <v>41800</v>
      </c>
      <c r="B3855" s="68" t="s">
        <v>243</v>
      </c>
      <c r="C3855" s="69"/>
    </row>
    <row r="3856" spans="1:3" x14ac:dyDescent="0.15">
      <c r="A3856" s="56">
        <v>41800</v>
      </c>
      <c r="B3856" s="68" t="s">
        <v>244</v>
      </c>
      <c r="C3856" s="69"/>
    </row>
    <row r="3857" spans="1:3" x14ac:dyDescent="0.15">
      <c r="A3857" s="56">
        <v>41800</v>
      </c>
      <c r="B3857" s="68" t="s">
        <v>245</v>
      </c>
      <c r="C3857" s="69"/>
    </row>
    <row r="3858" spans="1:3" x14ac:dyDescent="0.15">
      <c r="A3858" s="56">
        <v>41800</v>
      </c>
      <c r="B3858" s="68" t="s">
        <v>246</v>
      </c>
      <c r="C3858" s="69"/>
    </row>
    <row r="3859" spans="1:3" x14ac:dyDescent="0.15">
      <c r="A3859" s="56">
        <v>41800</v>
      </c>
      <c r="B3859" s="68" t="s">
        <v>247</v>
      </c>
      <c r="C3859" s="69"/>
    </row>
    <row r="3860" spans="1:3" x14ac:dyDescent="0.15">
      <c r="A3860" s="56">
        <v>41800</v>
      </c>
      <c r="B3860" s="68" t="s">
        <v>248</v>
      </c>
      <c r="C3860" s="69"/>
    </row>
    <row r="3861" spans="1:3" x14ac:dyDescent="0.15">
      <c r="A3861" s="56">
        <v>41800</v>
      </c>
      <c r="B3861" s="68" t="s">
        <v>249</v>
      </c>
      <c r="C3861" s="69"/>
    </row>
    <row r="3862" spans="1:3" x14ac:dyDescent="0.15">
      <c r="A3862" s="56">
        <v>41800</v>
      </c>
      <c r="B3862" s="68" t="s">
        <v>250</v>
      </c>
      <c r="C3862" s="69"/>
    </row>
    <row r="3863" spans="1:3" x14ac:dyDescent="0.15">
      <c r="A3863" s="56">
        <v>41800</v>
      </c>
      <c r="B3863" s="68" t="s">
        <v>251</v>
      </c>
      <c r="C3863" s="69"/>
    </row>
    <row r="3864" spans="1:3" x14ac:dyDescent="0.15">
      <c r="A3864" s="56">
        <v>41800</v>
      </c>
      <c r="B3864" s="68" t="s">
        <v>252</v>
      </c>
      <c r="C3864" s="69"/>
    </row>
    <row r="3865" spans="1:3" x14ac:dyDescent="0.15">
      <c r="A3865" s="56">
        <v>41800</v>
      </c>
      <c r="B3865" s="68" t="s">
        <v>253</v>
      </c>
      <c r="C3865" s="69"/>
    </row>
    <row r="3866" spans="1:3" x14ac:dyDescent="0.15">
      <c r="A3866" s="56">
        <v>41800</v>
      </c>
      <c r="B3866" s="68" t="s">
        <v>254</v>
      </c>
      <c r="C3866" s="69"/>
    </row>
    <row r="3867" spans="1:3" x14ac:dyDescent="0.15">
      <c r="A3867" s="56">
        <v>41800</v>
      </c>
      <c r="B3867" s="68" t="s">
        <v>255</v>
      </c>
      <c r="C3867" s="69"/>
    </row>
    <row r="3868" spans="1:3" x14ac:dyDescent="0.15">
      <c r="A3868" s="56">
        <v>41800</v>
      </c>
      <c r="B3868" s="68" t="s">
        <v>256</v>
      </c>
      <c r="C3868" s="69"/>
    </row>
    <row r="3869" spans="1:3" x14ac:dyDescent="0.15">
      <c r="A3869" s="56">
        <v>41800</v>
      </c>
      <c r="B3869" s="68" t="s">
        <v>257</v>
      </c>
      <c r="C3869" s="69"/>
    </row>
    <row r="3870" spans="1:3" x14ac:dyDescent="0.15">
      <c r="A3870" s="56">
        <v>41801</v>
      </c>
      <c r="B3870" s="68" t="s">
        <v>234</v>
      </c>
      <c r="C3870" s="69"/>
    </row>
    <row r="3871" spans="1:3" x14ac:dyDescent="0.15">
      <c r="A3871" s="56">
        <v>41801</v>
      </c>
      <c r="B3871" s="68" t="s">
        <v>235</v>
      </c>
      <c r="C3871" s="69"/>
    </row>
    <row r="3872" spans="1:3" x14ac:dyDescent="0.15">
      <c r="A3872" s="56">
        <v>41801</v>
      </c>
      <c r="B3872" s="68" t="s">
        <v>236</v>
      </c>
      <c r="C3872" s="69"/>
    </row>
    <row r="3873" spans="1:3" x14ac:dyDescent="0.15">
      <c r="A3873" s="56">
        <v>41801</v>
      </c>
      <c r="B3873" s="68" t="s">
        <v>237</v>
      </c>
      <c r="C3873" s="69"/>
    </row>
    <row r="3874" spans="1:3" x14ac:dyDescent="0.15">
      <c r="A3874" s="56">
        <v>41801</v>
      </c>
      <c r="B3874" s="68" t="s">
        <v>238</v>
      </c>
      <c r="C3874" s="69"/>
    </row>
    <row r="3875" spans="1:3" x14ac:dyDescent="0.15">
      <c r="A3875" s="56">
        <v>41801</v>
      </c>
      <c r="B3875" s="68" t="s">
        <v>239</v>
      </c>
      <c r="C3875" s="69"/>
    </row>
    <row r="3876" spans="1:3" x14ac:dyDescent="0.15">
      <c r="A3876" s="56">
        <v>41801</v>
      </c>
      <c r="B3876" s="68" t="s">
        <v>240</v>
      </c>
      <c r="C3876" s="69"/>
    </row>
    <row r="3877" spans="1:3" x14ac:dyDescent="0.15">
      <c r="A3877" s="56">
        <v>41801</v>
      </c>
      <c r="B3877" s="68" t="s">
        <v>241</v>
      </c>
      <c r="C3877" s="69"/>
    </row>
    <row r="3878" spans="1:3" x14ac:dyDescent="0.15">
      <c r="A3878" s="56">
        <v>41801</v>
      </c>
      <c r="B3878" s="68" t="s">
        <v>242</v>
      </c>
      <c r="C3878" s="69"/>
    </row>
    <row r="3879" spans="1:3" x14ac:dyDescent="0.15">
      <c r="A3879" s="56">
        <v>41801</v>
      </c>
      <c r="B3879" s="68" t="s">
        <v>243</v>
      </c>
      <c r="C3879" s="69"/>
    </row>
    <row r="3880" spans="1:3" x14ac:dyDescent="0.15">
      <c r="A3880" s="56">
        <v>41801</v>
      </c>
      <c r="B3880" s="68" t="s">
        <v>244</v>
      </c>
      <c r="C3880" s="69"/>
    </row>
    <row r="3881" spans="1:3" x14ac:dyDescent="0.15">
      <c r="A3881" s="56">
        <v>41801</v>
      </c>
      <c r="B3881" s="68" t="s">
        <v>245</v>
      </c>
      <c r="C3881" s="69"/>
    </row>
    <row r="3882" spans="1:3" x14ac:dyDescent="0.15">
      <c r="A3882" s="56">
        <v>41801</v>
      </c>
      <c r="B3882" s="68" t="s">
        <v>246</v>
      </c>
      <c r="C3882" s="69"/>
    </row>
    <row r="3883" spans="1:3" x14ac:dyDescent="0.15">
      <c r="A3883" s="56">
        <v>41801</v>
      </c>
      <c r="B3883" s="68" t="s">
        <v>247</v>
      </c>
      <c r="C3883" s="69"/>
    </row>
    <row r="3884" spans="1:3" x14ac:dyDescent="0.15">
      <c r="A3884" s="56">
        <v>41801</v>
      </c>
      <c r="B3884" s="68" t="s">
        <v>248</v>
      </c>
      <c r="C3884" s="69"/>
    </row>
    <row r="3885" spans="1:3" x14ac:dyDescent="0.15">
      <c r="A3885" s="56">
        <v>41801</v>
      </c>
      <c r="B3885" s="68" t="s">
        <v>249</v>
      </c>
      <c r="C3885" s="69"/>
    </row>
    <row r="3886" spans="1:3" x14ac:dyDescent="0.15">
      <c r="A3886" s="56">
        <v>41801</v>
      </c>
      <c r="B3886" s="68" t="s">
        <v>250</v>
      </c>
      <c r="C3886" s="69"/>
    </row>
    <row r="3887" spans="1:3" x14ac:dyDescent="0.15">
      <c r="A3887" s="56">
        <v>41801</v>
      </c>
      <c r="B3887" s="68" t="s">
        <v>251</v>
      </c>
      <c r="C3887" s="69"/>
    </row>
    <row r="3888" spans="1:3" x14ac:dyDescent="0.15">
      <c r="A3888" s="56">
        <v>41801</v>
      </c>
      <c r="B3888" s="68" t="s">
        <v>252</v>
      </c>
      <c r="C3888" s="69"/>
    </row>
    <row r="3889" spans="1:3" x14ac:dyDescent="0.15">
      <c r="A3889" s="56">
        <v>41801</v>
      </c>
      <c r="B3889" s="68" t="s">
        <v>253</v>
      </c>
      <c r="C3889" s="69"/>
    </row>
    <row r="3890" spans="1:3" x14ac:dyDescent="0.15">
      <c r="A3890" s="56">
        <v>41801</v>
      </c>
      <c r="B3890" s="68" t="s">
        <v>254</v>
      </c>
      <c r="C3890" s="69"/>
    </row>
    <row r="3891" spans="1:3" x14ac:dyDescent="0.15">
      <c r="A3891" s="56">
        <v>41801</v>
      </c>
      <c r="B3891" s="68" t="s">
        <v>255</v>
      </c>
      <c r="C3891" s="69"/>
    </row>
    <row r="3892" spans="1:3" x14ac:dyDescent="0.15">
      <c r="A3892" s="56">
        <v>41801</v>
      </c>
      <c r="B3892" s="68" t="s">
        <v>256</v>
      </c>
      <c r="C3892" s="69"/>
    </row>
    <row r="3893" spans="1:3" x14ac:dyDescent="0.15">
      <c r="A3893" s="56">
        <v>41801</v>
      </c>
      <c r="B3893" s="68" t="s">
        <v>257</v>
      </c>
      <c r="C3893" s="69"/>
    </row>
    <row r="3894" spans="1:3" x14ac:dyDescent="0.15">
      <c r="A3894" s="56">
        <v>41802</v>
      </c>
      <c r="B3894" s="68" t="s">
        <v>234</v>
      </c>
      <c r="C3894" s="69"/>
    </row>
    <row r="3895" spans="1:3" x14ac:dyDescent="0.15">
      <c r="A3895" s="56">
        <v>41802</v>
      </c>
      <c r="B3895" s="68" t="s">
        <v>235</v>
      </c>
      <c r="C3895" s="69"/>
    </row>
    <row r="3896" spans="1:3" x14ac:dyDescent="0.15">
      <c r="A3896" s="56">
        <v>41802</v>
      </c>
      <c r="B3896" s="68" t="s">
        <v>236</v>
      </c>
      <c r="C3896" s="69"/>
    </row>
    <row r="3897" spans="1:3" x14ac:dyDescent="0.15">
      <c r="A3897" s="56">
        <v>41802</v>
      </c>
      <c r="B3897" s="68" t="s">
        <v>237</v>
      </c>
      <c r="C3897" s="69"/>
    </row>
    <row r="3898" spans="1:3" x14ac:dyDescent="0.15">
      <c r="A3898" s="56">
        <v>41802</v>
      </c>
      <c r="B3898" s="68" t="s">
        <v>238</v>
      </c>
      <c r="C3898" s="69"/>
    </row>
    <row r="3899" spans="1:3" x14ac:dyDescent="0.15">
      <c r="A3899" s="56">
        <v>41802</v>
      </c>
      <c r="B3899" s="68" t="s">
        <v>239</v>
      </c>
      <c r="C3899" s="69"/>
    </row>
    <row r="3900" spans="1:3" x14ac:dyDescent="0.15">
      <c r="A3900" s="56">
        <v>41802</v>
      </c>
      <c r="B3900" s="68" t="s">
        <v>240</v>
      </c>
      <c r="C3900" s="69"/>
    </row>
    <row r="3901" spans="1:3" x14ac:dyDescent="0.15">
      <c r="A3901" s="56">
        <v>41802</v>
      </c>
      <c r="B3901" s="68" t="s">
        <v>241</v>
      </c>
      <c r="C3901" s="69"/>
    </row>
    <row r="3902" spans="1:3" x14ac:dyDescent="0.15">
      <c r="A3902" s="56">
        <v>41802</v>
      </c>
      <c r="B3902" s="68" t="s">
        <v>242</v>
      </c>
      <c r="C3902" s="69"/>
    </row>
    <row r="3903" spans="1:3" x14ac:dyDescent="0.15">
      <c r="A3903" s="56">
        <v>41802</v>
      </c>
      <c r="B3903" s="68" t="s">
        <v>243</v>
      </c>
      <c r="C3903" s="69"/>
    </row>
    <row r="3904" spans="1:3" x14ac:dyDescent="0.15">
      <c r="A3904" s="56">
        <v>41802</v>
      </c>
      <c r="B3904" s="68" t="s">
        <v>244</v>
      </c>
      <c r="C3904" s="69"/>
    </row>
    <row r="3905" spans="1:3" x14ac:dyDescent="0.15">
      <c r="A3905" s="56">
        <v>41802</v>
      </c>
      <c r="B3905" s="68" t="s">
        <v>245</v>
      </c>
      <c r="C3905" s="69"/>
    </row>
    <row r="3906" spans="1:3" x14ac:dyDescent="0.15">
      <c r="A3906" s="56">
        <v>41802</v>
      </c>
      <c r="B3906" s="68" t="s">
        <v>246</v>
      </c>
      <c r="C3906" s="69"/>
    </row>
    <row r="3907" spans="1:3" x14ac:dyDescent="0.15">
      <c r="A3907" s="56">
        <v>41802</v>
      </c>
      <c r="B3907" s="68" t="s">
        <v>247</v>
      </c>
      <c r="C3907" s="69"/>
    </row>
    <row r="3908" spans="1:3" x14ac:dyDescent="0.15">
      <c r="A3908" s="56">
        <v>41802</v>
      </c>
      <c r="B3908" s="68" t="s">
        <v>248</v>
      </c>
      <c r="C3908" s="69"/>
    </row>
    <row r="3909" spans="1:3" x14ac:dyDescent="0.15">
      <c r="A3909" s="56">
        <v>41802</v>
      </c>
      <c r="B3909" s="68" t="s">
        <v>249</v>
      </c>
      <c r="C3909" s="69"/>
    </row>
    <row r="3910" spans="1:3" x14ac:dyDescent="0.15">
      <c r="A3910" s="56">
        <v>41802</v>
      </c>
      <c r="B3910" s="68" t="s">
        <v>250</v>
      </c>
      <c r="C3910" s="69"/>
    </row>
    <row r="3911" spans="1:3" x14ac:dyDescent="0.15">
      <c r="A3911" s="56">
        <v>41802</v>
      </c>
      <c r="B3911" s="68" t="s">
        <v>251</v>
      </c>
      <c r="C3911" s="69"/>
    </row>
    <row r="3912" spans="1:3" x14ac:dyDescent="0.15">
      <c r="A3912" s="56">
        <v>41802</v>
      </c>
      <c r="B3912" s="68" t="s">
        <v>252</v>
      </c>
      <c r="C3912" s="69"/>
    </row>
    <row r="3913" spans="1:3" x14ac:dyDescent="0.15">
      <c r="A3913" s="56">
        <v>41802</v>
      </c>
      <c r="B3913" s="68" t="s">
        <v>253</v>
      </c>
      <c r="C3913" s="69"/>
    </row>
    <row r="3914" spans="1:3" x14ac:dyDescent="0.15">
      <c r="A3914" s="56">
        <v>41802</v>
      </c>
      <c r="B3914" s="68" t="s">
        <v>254</v>
      </c>
      <c r="C3914" s="69"/>
    </row>
    <row r="3915" spans="1:3" x14ac:dyDescent="0.15">
      <c r="A3915" s="56">
        <v>41802</v>
      </c>
      <c r="B3915" s="68" t="s">
        <v>255</v>
      </c>
      <c r="C3915" s="69"/>
    </row>
    <row r="3916" spans="1:3" x14ac:dyDescent="0.15">
      <c r="A3916" s="56">
        <v>41802</v>
      </c>
      <c r="B3916" s="68" t="s">
        <v>256</v>
      </c>
      <c r="C3916" s="69"/>
    </row>
    <row r="3917" spans="1:3" x14ac:dyDescent="0.15">
      <c r="A3917" s="56">
        <v>41802</v>
      </c>
      <c r="B3917" s="68" t="s">
        <v>257</v>
      </c>
      <c r="C3917" s="69"/>
    </row>
    <row r="3918" spans="1:3" x14ac:dyDescent="0.15">
      <c r="A3918" s="56">
        <v>41803</v>
      </c>
      <c r="B3918" s="68" t="s">
        <v>234</v>
      </c>
      <c r="C3918" s="69"/>
    </row>
    <row r="3919" spans="1:3" x14ac:dyDescent="0.15">
      <c r="A3919" s="56">
        <v>41803</v>
      </c>
      <c r="B3919" s="68" t="s">
        <v>235</v>
      </c>
      <c r="C3919" s="69"/>
    </row>
    <row r="3920" spans="1:3" x14ac:dyDescent="0.15">
      <c r="A3920" s="56">
        <v>41803</v>
      </c>
      <c r="B3920" s="68" t="s">
        <v>236</v>
      </c>
      <c r="C3920" s="69"/>
    </row>
    <row r="3921" spans="1:3" x14ac:dyDescent="0.15">
      <c r="A3921" s="56">
        <v>41803</v>
      </c>
      <c r="B3921" s="68" t="s">
        <v>237</v>
      </c>
      <c r="C3921" s="69"/>
    </row>
    <row r="3922" spans="1:3" x14ac:dyDescent="0.15">
      <c r="A3922" s="56">
        <v>41803</v>
      </c>
      <c r="B3922" s="68" t="s">
        <v>238</v>
      </c>
      <c r="C3922" s="69"/>
    </row>
    <row r="3923" spans="1:3" x14ac:dyDescent="0.15">
      <c r="A3923" s="56">
        <v>41803</v>
      </c>
      <c r="B3923" s="68" t="s">
        <v>239</v>
      </c>
      <c r="C3923" s="69"/>
    </row>
    <row r="3924" spans="1:3" x14ac:dyDescent="0.15">
      <c r="A3924" s="56">
        <v>41803</v>
      </c>
      <c r="B3924" s="68" t="s">
        <v>240</v>
      </c>
      <c r="C3924" s="69"/>
    </row>
    <row r="3925" spans="1:3" x14ac:dyDescent="0.15">
      <c r="A3925" s="56">
        <v>41803</v>
      </c>
      <c r="B3925" s="68" t="s">
        <v>241</v>
      </c>
      <c r="C3925" s="69"/>
    </row>
    <row r="3926" spans="1:3" x14ac:dyDescent="0.15">
      <c r="A3926" s="56">
        <v>41803</v>
      </c>
      <c r="B3926" s="68" t="s">
        <v>242</v>
      </c>
      <c r="C3926" s="69"/>
    </row>
    <row r="3927" spans="1:3" x14ac:dyDescent="0.15">
      <c r="A3927" s="56">
        <v>41803</v>
      </c>
      <c r="B3927" s="68" t="s">
        <v>243</v>
      </c>
      <c r="C3927" s="69"/>
    </row>
    <row r="3928" spans="1:3" x14ac:dyDescent="0.15">
      <c r="A3928" s="56">
        <v>41803</v>
      </c>
      <c r="B3928" s="68" t="s">
        <v>244</v>
      </c>
      <c r="C3928" s="69"/>
    </row>
    <row r="3929" spans="1:3" x14ac:dyDescent="0.15">
      <c r="A3929" s="56">
        <v>41803</v>
      </c>
      <c r="B3929" s="68" t="s">
        <v>245</v>
      </c>
      <c r="C3929" s="69"/>
    </row>
    <row r="3930" spans="1:3" x14ac:dyDescent="0.15">
      <c r="A3930" s="56">
        <v>41803</v>
      </c>
      <c r="B3930" s="68" t="s">
        <v>246</v>
      </c>
      <c r="C3930" s="69"/>
    </row>
    <row r="3931" spans="1:3" x14ac:dyDescent="0.15">
      <c r="A3931" s="56">
        <v>41803</v>
      </c>
      <c r="B3931" s="68" t="s">
        <v>247</v>
      </c>
      <c r="C3931" s="69"/>
    </row>
    <row r="3932" spans="1:3" x14ac:dyDescent="0.15">
      <c r="A3932" s="56">
        <v>41803</v>
      </c>
      <c r="B3932" s="68" t="s">
        <v>248</v>
      </c>
      <c r="C3932" s="69"/>
    </row>
    <row r="3933" spans="1:3" x14ac:dyDescent="0.15">
      <c r="A3933" s="56">
        <v>41803</v>
      </c>
      <c r="B3933" s="68" t="s">
        <v>249</v>
      </c>
      <c r="C3933" s="69"/>
    </row>
    <row r="3934" spans="1:3" x14ac:dyDescent="0.15">
      <c r="A3934" s="56">
        <v>41803</v>
      </c>
      <c r="B3934" s="68" t="s">
        <v>250</v>
      </c>
      <c r="C3934" s="69"/>
    </row>
    <row r="3935" spans="1:3" x14ac:dyDescent="0.15">
      <c r="A3935" s="56">
        <v>41803</v>
      </c>
      <c r="B3935" s="68" t="s">
        <v>251</v>
      </c>
      <c r="C3935" s="69"/>
    </row>
    <row r="3936" spans="1:3" x14ac:dyDescent="0.15">
      <c r="A3936" s="56">
        <v>41803</v>
      </c>
      <c r="B3936" s="68" t="s">
        <v>252</v>
      </c>
      <c r="C3936" s="69"/>
    </row>
    <row r="3937" spans="1:3" x14ac:dyDescent="0.15">
      <c r="A3937" s="56">
        <v>41803</v>
      </c>
      <c r="B3937" s="68" t="s">
        <v>253</v>
      </c>
      <c r="C3937" s="69"/>
    </row>
    <row r="3938" spans="1:3" x14ac:dyDescent="0.15">
      <c r="A3938" s="56">
        <v>41803</v>
      </c>
      <c r="B3938" s="68" t="s">
        <v>254</v>
      </c>
      <c r="C3938" s="69"/>
    </row>
    <row r="3939" spans="1:3" x14ac:dyDescent="0.15">
      <c r="A3939" s="56">
        <v>41803</v>
      </c>
      <c r="B3939" s="68" t="s">
        <v>255</v>
      </c>
      <c r="C3939" s="69"/>
    </row>
    <row r="3940" spans="1:3" x14ac:dyDescent="0.15">
      <c r="A3940" s="56">
        <v>41803</v>
      </c>
      <c r="B3940" s="68" t="s">
        <v>256</v>
      </c>
      <c r="C3940" s="69"/>
    </row>
    <row r="3941" spans="1:3" x14ac:dyDescent="0.15">
      <c r="A3941" s="56">
        <v>41803</v>
      </c>
      <c r="B3941" s="68" t="s">
        <v>257</v>
      </c>
      <c r="C3941" s="69"/>
    </row>
    <row r="3942" spans="1:3" x14ac:dyDescent="0.15">
      <c r="A3942" s="56">
        <v>41804</v>
      </c>
      <c r="B3942" s="68" t="s">
        <v>234</v>
      </c>
      <c r="C3942" s="69"/>
    </row>
    <row r="3943" spans="1:3" x14ac:dyDescent="0.15">
      <c r="A3943" s="56">
        <v>41804</v>
      </c>
      <c r="B3943" s="68" t="s">
        <v>235</v>
      </c>
      <c r="C3943" s="69"/>
    </row>
    <row r="3944" spans="1:3" x14ac:dyDescent="0.15">
      <c r="A3944" s="56">
        <v>41804</v>
      </c>
      <c r="B3944" s="68" t="s">
        <v>236</v>
      </c>
      <c r="C3944" s="69"/>
    </row>
    <row r="3945" spans="1:3" x14ac:dyDescent="0.15">
      <c r="A3945" s="56">
        <v>41804</v>
      </c>
      <c r="B3945" s="68" t="s">
        <v>237</v>
      </c>
      <c r="C3945" s="69"/>
    </row>
    <row r="3946" spans="1:3" x14ac:dyDescent="0.15">
      <c r="A3946" s="56">
        <v>41804</v>
      </c>
      <c r="B3946" s="68" t="s">
        <v>238</v>
      </c>
      <c r="C3946" s="69"/>
    </row>
    <row r="3947" spans="1:3" x14ac:dyDescent="0.15">
      <c r="A3947" s="56">
        <v>41804</v>
      </c>
      <c r="B3947" s="68" t="s">
        <v>239</v>
      </c>
      <c r="C3947" s="69"/>
    </row>
    <row r="3948" spans="1:3" x14ac:dyDescent="0.15">
      <c r="A3948" s="56">
        <v>41804</v>
      </c>
      <c r="B3948" s="68" t="s">
        <v>240</v>
      </c>
      <c r="C3948" s="69"/>
    </row>
    <row r="3949" spans="1:3" x14ac:dyDescent="0.15">
      <c r="A3949" s="56">
        <v>41804</v>
      </c>
      <c r="B3949" s="68" t="s">
        <v>241</v>
      </c>
      <c r="C3949" s="69"/>
    </row>
    <row r="3950" spans="1:3" x14ac:dyDescent="0.15">
      <c r="A3950" s="56">
        <v>41804</v>
      </c>
      <c r="B3950" s="68" t="s">
        <v>242</v>
      </c>
      <c r="C3950" s="69"/>
    </row>
    <row r="3951" spans="1:3" x14ac:dyDescent="0.15">
      <c r="A3951" s="56">
        <v>41804</v>
      </c>
      <c r="B3951" s="68" t="s">
        <v>243</v>
      </c>
      <c r="C3951" s="69"/>
    </row>
    <row r="3952" spans="1:3" x14ac:dyDescent="0.15">
      <c r="A3952" s="56">
        <v>41804</v>
      </c>
      <c r="B3952" s="68" t="s">
        <v>244</v>
      </c>
      <c r="C3952" s="69"/>
    </row>
    <row r="3953" spans="1:3" x14ac:dyDescent="0.15">
      <c r="A3953" s="56">
        <v>41804</v>
      </c>
      <c r="B3953" s="68" t="s">
        <v>245</v>
      </c>
      <c r="C3953" s="69"/>
    </row>
    <row r="3954" spans="1:3" x14ac:dyDescent="0.15">
      <c r="A3954" s="56">
        <v>41804</v>
      </c>
      <c r="B3954" s="68" t="s">
        <v>246</v>
      </c>
      <c r="C3954" s="69"/>
    </row>
    <row r="3955" spans="1:3" x14ac:dyDescent="0.15">
      <c r="A3955" s="56">
        <v>41804</v>
      </c>
      <c r="B3955" s="68" t="s">
        <v>247</v>
      </c>
      <c r="C3955" s="69"/>
    </row>
    <row r="3956" spans="1:3" x14ac:dyDescent="0.15">
      <c r="A3956" s="56">
        <v>41804</v>
      </c>
      <c r="B3956" s="68" t="s">
        <v>248</v>
      </c>
      <c r="C3956" s="69"/>
    </row>
    <row r="3957" spans="1:3" x14ac:dyDescent="0.15">
      <c r="A3957" s="56">
        <v>41804</v>
      </c>
      <c r="B3957" s="68" t="s">
        <v>249</v>
      </c>
      <c r="C3957" s="69"/>
    </row>
    <row r="3958" spans="1:3" x14ac:dyDescent="0.15">
      <c r="A3958" s="56">
        <v>41804</v>
      </c>
      <c r="B3958" s="68" t="s">
        <v>250</v>
      </c>
      <c r="C3958" s="69"/>
    </row>
    <row r="3959" spans="1:3" x14ac:dyDescent="0.15">
      <c r="A3959" s="56">
        <v>41804</v>
      </c>
      <c r="B3959" s="68" t="s">
        <v>251</v>
      </c>
      <c r="C3959" s="69"/>
    </row>
    <row r="3960" spans="1:3" x14ac:dyDescent="0.15">
      <c r="A3960" s="56">
        <v>41804</v>
      </c>
      <c r="B3960" s="68" t="s">
        <v>252</v>
      </c>
      <c r="C3960" s="69"/>
    </row>
    <row r="3961" spans="1:3" x14ac:dyDescent="0.15">
      <c r="A3961" s="56">
        <v>41804</v>
      </c>
      <c r="B3961" s="68" t="s">
        <v>253</v>
      </c>
      <c r="C3961" s="69"/>
    </row>
    <row r="3962" spans="1:3" x14ac:dyDescent="0.15">
      <c r="A3962" s="56">
        <v>41804</v>
      </c>
      <c r="B3962" s="68" t="s">
        <v>254</v>
      </c>
      <c r="C3962" s="69"/>
    </row>
    <row r="3963" spans="1:3" x14ac:dyDescent="0.15">
      <c r="A3963" s="56">
        <v>41804</v>
      </c>
      <c r="B3963" s="68" t="s">
        <v>255</v>
      </c>
      <c r="C3963" s="69"/>
    </row>
    <row r="3964" spans="1:3" x14ac:dyDescent="0.15">
      <c r="A3964" s="56">
        <v>41804</v>
      </c>
      <c r="B3964" s="68" t="s">
        <v>256</v>
      </c>
      <c r="C3964" s="69"/>
    </row>
    <row r="3965" spans="1:3" x14ac:dyDescent="0.15">
      <c r="A3965" s="56">
        <v>41804</v>
      </c>
      <c r="B3965" s="68" t="s">
        <v>257</v>
      </c>
      <c r="C3965" s="69"/>
    </row>
    <row r="3966" spans="1:3" x14ac:dyDescent="0.15">
      <c r="A3966" s="56">
        <v>41805</v>
      </c>
      <c r="B3966" s="68" t="s">
        <v>234</v>
      </c>
      <c r="C3966" s="69"/>
    </row>
    <row r="3967" spans="1:3" x14ac:dyDescent="0.15">
      <c r="A3967" s="56">
        <v>41805</v>
      </c>
      <c r="B3967" s="68" t="s">
        <v>235</v>
      </c>
      <c r="C3967" s="69"/>
    </row>
    <row r="3968" spans="1:3" x14ac:dyDescent="0.15">
      <c r="A3968" s="56">
        <v>41805</v>
      </c>
      <c r="B3968" s="68" t="s">
        <v>236</v>
      </c>
      <c r="C3968" s="69"/>
    </row>
    <row r="3969" spans="1:3" x14ac:dyDescent="0.15">
      <c r="A3969" s="56">
        <v>41805</v>
      </c>
      <c r="B3969" s="68" t="s">
        <v>237</v>
      </c>
      <c r="C3969" s="69"/>
    </row>
    <row r="3970" spans="1:3" x14ac:dyDescent="0.15">
      <c r="A3970" s="56">
        <v>41805</v>
      </c>
      <c r="B3970" s="68" t="s">
        <v>238</v>
      </c>
      <c r="C3970" s="69"/>
    </row>
    <row r="3971" spans="1:3" x14ac:dyDescent="0.15">
      <c r="A3971" s="56">
        <v>41805</v>
      </c>
      <c r="B3971" s="68" t="s">
        <v>239</v>
      </c>
      <c r="C3971" s="69"/>
    </row>
    <row r="3972" spans="1:3" x14ac:dyDescent="0.15">
      <c r="A3972" s="56">
        <v>41805</v>
      </c>
      <c r="B3972" s="68" t="s">
        <v>240</v>
      </c>
      <c r="C3972" s="69"/>
    </row>
    <row r="3973" spans="1:3" x14ac:dyDescent="0.15">
      <c r="A3973" s="56">
        <v>41805</v>
      </c>
      <c r="B3973" s="68" t="s">
        <v>241</v>
      </c>
      <c r="C3973" s="69"/>
    </row>
    <row r="3974" spans="1:3" x14ac:dyDescent="0.15">
      <c r="A3974" s="56">
        <v>41805</v>
      </c>
      <c r="B3974" s="68" t="s">
        <v>242</v>
      </c>
      <c r="C3974" s="69"/>
    </row>
    <row r="3975" spans="1:3" x14ac:dyDescent="0.15">
      <c r="A3975" s="56">
        <v>41805</v>
      </c>
      <c r="B3975" s="68" t="s">
        <v>243</v>
      </c>
      <c r="C3975" s="69"/>
    </row>
    <row r="3976" spans="1:3" x14ac:dyDescent="0.15">
      <c r="A3976" s="56">
        <v>41805</v>
      </c>
      <c r="B3976" s="68" t="s">
        <v>244</v>
      </c>
      <c r="C3976" s="69"/>
    </row>
    <row r="3977" spans="1:3" x14ac:dyDescent="0.15">
      <c r="A3977" s="56">
        <v>41805</v>
      </c>
      <c r="B3977" s="68" t="s">
        <v>245</v>
      </c>
      <c r="C3977" s="69"/>
    </row>
    <row r="3978" spans="1:3" x14ac:dyDescent="0.15">
      <c r="A3978" s="56">
        <v>41805</v>
      </c>
      <c r="B3978" s="68" t="s">
        <v>246</v>
      </c>
      <c r="C3978" s="69"/>
    </row>
    <row r="3979" spans="1:3" x14ac:dyDescent="0.15">
      <c r="A3979" s="56">
        <v>41805</v>
      </c>
      <c r="B3979" s="68" t="s">
        <v>247</v>
      </c>
      <c r="C3979" s="69"/>
    </row>
    <row r="3980" spans="1:3" x14ac:dyDescent="0.15">
      <c r="A3980" s="56">
        <v>41805</v>
      </c>
      <c r="B3980" s="68" t="s">
        <v>248</v>
      </c>
      <c r="C3980" s="69"/>
    </row>
    <row r="3981" spans="1:3" x14ac:dyDescent="0.15">
      <c r="A3981" s="56">
        <v>41805</v>
      </c>
      <c r="B3981" s="68" t="s">
        <v>249</v>
      </c>
      <c r="C3981" s="69"/>
    </row>
    <row r="3982" spans="1:3" x14ac:dyDescent="0.15">
      <c r="A3982" s="56">
        <v>41805</v>
      </c>
      <c r="B3982" s="68" t="s">
        <v>250</v>
      </c>
      <c r="C3982" s="69"/>
    </row>
    <row r="3983" spans="1:3" x14ac:dyDescent="0.15">
      <c r="A3983" s="56">
        <v>41805</v>
      </c>
      <c r="B3983" s="68" t="s">
        <v>251</v>
      </c>
      <c r="C3983" s="69"/>
    </row>
    <row r="3984" spans="1:3" x14ac:dyDescent="0.15">
      <c r="A3984" s="56">
        <v>41805</v>
      </c>
      <c r="B3984" s="68" t="s">
        <v>252</v>
      </c>
      <c r="C3984" s="69"/>
    </row>
    <row r="3985" spans="1:3" x14ac:dyDescent="0.15">
      <c r="A3985" s="56">
        <v>41805</v>
      </c>
      <c r="B3985" s="68" t="s">
        <v>253</v>
      </c>
      <c r="C3985" s="69"/>
    </row>
    <row r="3986" spans="1:3" x14ac:dyDescent="0.15">
      <c r="A3986" s="56">
        <v>41805</v>
      </c>
      <c r="B3986" s="68" t="s">
        <v>254</v>
      </c>
      <c r="C3986" s="69"/>
    </row>
    <row r="3987" spans="1:3" x14ac:dyDescent="0.15">
      <c r="A3987" s="56">
        <v>41805</v>
      </c>
      <c r="B3987" s="68" t="s">
        <v>255</v>
      </c>
      <c r="C3987" s="69"/>
    </row>
    <row r="3988" spans="1:3" x14ac:dyDescent="0.15">
      <c r="A3988" s="56">
        <v>41805</v>
      </c>
      <c r="B3988" s="68" t="s">
        <v>256</v>
      </c>
      <c r="C3988" s="69"/>
    </row>
    <row r="3989" spans="1:3" x14ac:dyDescent="0.15">
      <c r="A3989" s="56">
        <v>41805</v>
      </c>
      <c r="B3989" s="68" t="s">
        <v>257</v>
      </c>
      <c r="C3989" s="69"/>
    </row>
    <row r="3990" spans="1:3" x14ac:dyDescent="0.15">
      <c r="A3990" s="56">
        <v>41806</v>
      </c>
      <c r="B3990" s="68" t="s">
        <v>234</v>
      </c>
      <c r="C3990" s="69"/>
    </row>
    <row r="3991" spans="1:3" x14ac:dyDescent="0.15">
      <c r="A3991" s="56">
        <v>41806</v>
      </c>
      <c r="B3991" s="68" t="s">
        <v>235</v>
      </c>
      <c r="C3991" s="69"/>
    </row>
    <row r="3992" spans="1:3" x14ac:dyDescent="0.15">
      <c r="A3992" s="56">
        <v>41806</v>
      </c>
      <c r="B3992" s="68" t="s">
        <v>236</v>
      </c>
      <c r="C3992" s="69"/>
    </row>
    <row r="3993" spans="1:3" x14ac:dyDescent="0.15">
      <c r="A3993" s="56">
        <v>41806</v>
      </c>
      <c r="B3993" s="68" t="s">
        <v>237</v>
      </c>
      <c r="C3993" s="69"/>
    </row>
    <row r="3994" spans="1:3" x14ac:dyDescent="0.15">
      <c r="A3994" s="56">
        <v>41806</v>
      </c>
      <c r="B3994" s="68" t="s">
        <v>238</v>
      </c>
      <c r="C3994" s="69"/>
    </row>
    <row r="3995" spans="1:3" x14ac:dyDescent="0.15">
      <c r="A3995" s="56">
        <v>41806</v>
      </c>
      <c r="B3995" s="68" t="s">
        <v>239</v>
      </c>
      <c r="C3995" s="69"/>
    </row>
    <row r="3996" spans="1:3" x14ac:dyDescent="0.15">
      <c r="A3996" s="56">
        <v>41806</v>
      </c>
      <c r="B3996" s="68" t="s">
        <v>240</v>
      </c>
      <c r="C3996" s="69"/>
    </row>
    <row r="3997" spans="1:3" x14ac:dyDescent="0.15">
      <c r="A3997" s="56">
        <v>41806</v>
      </c>
      <c r="B3997" s="68" t="s">
        <v>241</v>
      </c>
      <c r="C3997" s="69"/>
    </row>
    <row r="3998" spans="1:3" x14ac:dyDescent="0.15">
      <c r="A3998" s="56">
        <v>41806</v>
      </c>
      <c r="B3998" s="68" t="s">
        <v>242</v>
      </c>
      <c r="C3998" s="69"/>
    </row>
    <row r="3999" spans="1:3" x14ac:dyDescent="0.15">
      <c r="A3999" s="56">
        <v>41806</v>
      </c>
      <c r="B3999" s="68" t="s">
        <v>243</v>
      </c>
      <c r="C3999" s="69"/>
    </row>
    <row r="4000" spans="1:3" x14ac:dyDescent="0.15">
      <c r="A4000" s="56">
        <v>41806</v>
      </c>
      <c r="B4000" s="68" t="s">
        <v>244</v>
      </c>
      <c r="C4000" s="69"/>
    </row>
    <row r="4001" spans="1:3" x14ac:dyDescent="0.15">
      <c r="A4001" s="56">
        <v>41806</v>
      </c>
      <c r="B4001" s="68" t="s">
        <v>245</v>
      </c>
      <c r="C4001" s="69"/>
    </row>
    <row r="4002" spans="1:3" x14ac:dyDescent="0.15">
      <c r="A4002" s="56">
        <v>41806</v>
      </c>
      <c r="B4002" s="68" t="s">
        <v>246</v>
      </c>
      <c r="C4002" s="69"/>
    </row>
    <row r="4003" spans="1:3" x14ac:dyDescent="0.15">
      <c r="A4003" s="56">
        <v>41806</v>
      </c>
      <c r="B4003" s="68" t="s">
        <v>247</v>
      </c>
      <c r="C4003" s="69"/>
    </row>
    <row r="4004" spans="1:3" x14ac:dyDescent="0.15">
      <c r="A4004" s="56">
        <v>41806</v>
      </c>
      <c r="B4004" s="68" t="s">
        <v>248</v>
      </c>
      <c r="C4004" s="69"/>
    </row>
    <row r="4005" spans="1:3" x14ac:dyDescent="0.15">
      <c r="A4005" s="56">
        <v>41806</v>
      </c>
      <c r="B4005" s="68" t="s">
        <v>249</v>
      </c>
      <c r="C4005" s="69"/>
    </row>
    <row r="4006" spans="1:3" x14ac:dyDescent="0.15">
      <c r="A4006" s="56">
        <v>41806</v>
      </c>
      <c r="B4006" s="68" t="s">
        <v>250</v>
      </c>
      <c r="C4006" s="69"/>
    </row>
    <row r="4007" spans="1:3" x14ac:dyDescent="0.15">
      <c r="A4007" s="56">
        <v>41806</v>
      </c>
      <c r="B4007" s="68" t="s">
        <v>251</v>
      </c>
      <c r="C4007" s="69"/>
    </row>
    <row r="4008" spans="1:3" x14ac:dyDescent="0.15">
      <c r="A4008" s="56">
        <v>41806</v>
      </c>
      <c r="B4008" s="68" t="s">
        <v>252</v>
      </c>
      <c r="C4008" s="69"/>
    </row>
    <row r="4009" spans="1:3" x14ac:dyDescent="0.15">
      <c r="A4009" s="56">
        <v>41806</v>
      </c>
      <c r="B4009" s="68" t="s">
        <v>253</v>
      </c>
      <c r="C4009" s="69"/>
    </row>
    <row r="4010" spans="1:3" x14ac:dyDescent="0.15">
      <c r="A4010" s="56">
        <v>41806</v>
      </c>
      <c r="B4010" s="68" t="s">
        <v>254</v>
      </c>
      <c r="C4010" s="69"/>
    </row>
    <row r="4011" spans="1:3" x14ac:dyDescent="0.15">
      <c r="A4011" s="56">
        <v>41806</v>
      </c>
      <c r="B4011" s="68" t="s">
        <v>255</v>
      </c>
      <c r="C4011" s="69"/>
    </row>
    <row r="4012" spans="1:3" x14ac:dyDescent="0.15">
      <c r="A4012" s="56">
        <v>41806</v>
      </c>
      <c r="B4012" s="68" t="s">
        <v>256</v>
      </c>
      <c r="C4012" s="69"/>
    </row>
    <row r="4013" spans="1:3" x14ac:dyDescent="0.15">
      <c r="A4013" s="56">
        <v>41806</v>
      </c>
      <c r="B4013" s="68" t="s">
        <v>257</v>
      </c>
      <c r="C4013" s="69"/>
    </row>
    <row r="4014" spans="1:3" x14ac:dyDescent="0.15">
      <c r="A4014" s="56">
        <v>41807</v>
      </c>
      <c r="B4014" s="68" t="s">
        <v>234</v>
      </c>
      <c r="C4014" s="69"/>
    </row>
    <row r="4015" spans="1:3" x14ac:dyDescent="0.15">
      <c r="A4015" s="56">
        <v>41807</v>
      </c>
      <c r="B4015" s="68" t="s">
        <v>235</v>
      </c>
      <c r="C4015" s="69"/>
    </row>
    <row r="4016" spans="1:3" x14ac:dyDescent="0.15">
      <c r="A4016" s="56">
        <v>41807</v>
      </c>
      <c r="B4016" s="68" t="s">
        <v>236</v>
      </c>
      <c r="C4016" s="69"/>
    </row>
    <row r="4017" spans="1:3" x14ac:dyDescent="0.15">
      <c r="A4017" s="56">
        <v>41807</v>
      </c>
      <c r="B4017" s="68" t="s">
        <v>237</v>
      </c>
      <c r="C4017" s="69"/>
    </row>
    <row r="4018" spans="1:3" x14ac:dyDescent="0.15">
      <c r="A4018" s="56">
        <v>41807</v>
      </c>
      <c r="B4018" s="68" t="s">
        <v>238</v>
      </c>
      <c r="C4018" s="69"/>
    </row>
    <row r="4019" spans="1:3" x14ac:dyDescent="0.15">
      <c r="A4019" s="56">
        <v>41807</v>
      </c>
      <c r="B4019" s="68" t="s">
        <v>239</v>
      </c>
      <c r="C4019" s="69"/>
    </row>
    <row r="4020" spans="1:3" x14ac:dyDescent="0.15">
      <c r="A4020" s="56">
        <v>41807</v>
      </c>
      <c r="B4020" s="68" t="s">
        <v>240</v>
      </c>
      <c r="C4020" s="69"/>
    </row>
    <row r="4021" spans="1:3" x14ac:dyDescent="0.15">
      <c r="A4021" s="56">
        <v>41807</v>
      </c>
      <c r="B4021" s="68" t="s">
        <v>241</v>
      </c>
      <c r="C4021" s="69"/>
    </row>
    <row r="4022" spans="1:3" x14ac:dyDescent="0.15">
      <c r="A4022" s="56">
        <v>41807</v>
      </c>
      <c r="B4022" s="68" t="s">
        <v>242</v>
      </c>
      <c r="C4022" s="69"/>
    </row>
    <row r="4023" spans="1:3" x14ac:dyDescent="0.15">
      <c r="A4023" s="56">
        <v>41807</v>
      </c>
      <c r="B4023" s="68" t="s">
        <v>243</v>
      </c>
      <c r="C4023" s="69"/>
    </row>
    <row r="4024" spans="1:3" x14ac:dyDescent="0.15">
      <c r="A4024" s="56">
        <v>41807</v>
      </c>
      <c r="B4024" s="68" t="s">
        <v>244</v>
      </c>
      <c r="C4024" s="69"/>
    </row>
    <row r="4025" spans="1:3" x14ac:dyDescent="0.15">
      <c r="A4025" s="56">
        <v>41807</v>
      </c>
      <c r="B4025" s="68" t="s">
        <v>245</v>
      </c>
      <c r="C4025" s="69"/>
    </row>
    <row r="4026" spans="1:3" x14ac:dyDescent="0.15">
      <c r="A4026" s="56">
        <v>41807</v>
      </c>
      <c r="B4026" s="68" t="s">
        <v>246</v>
      </c>
      <c r="C4026" s="69"/>
    </row>
    <row r="4027" spans="1:3" x14ac:dyDescent="0.15">
      <c r="A4027" s="56">
        <v>41807</v>
      </c>
      <c r="B4027" s="68" t="s">
        <v>247</v>
      </c>
      <c r="C4027" s="69"/>
    </row>
    <row r="4028" spans="1:3" x14ac:dyDescent="0.15">
      <c r="A4028" s="56">
        <v>41807</v>
      </c>
      <c r="B4028" s="68" t="s">
        <v>248</v>
      </c>
      <c r="C4028" s="69"/>
    </row>
    <row r="4029" spans="1:3" x14ac:dyDescent="0.15">
      <c r="A4029" s="56">
        <v>41807</v>
      </c>
      <c r="B4029" s="68" t="s">
        <v>249</v>
      </c>
      <c r="C4029" s="69"/>
    </row>
    <row r="4030" spans="1:3" x14ac:dyDescent="0.15">
      <c r="A4030" s="56">
        <v>41807</v>
      </c>
      <c r="B4030" s="68" t="s">
        <v>250</v>
      </c>
      <c r="C4030" s="69"/>
    </row>
    <row r="4031" spans="1:3" x14ac:dyDescent="0.15">
      <c r="A4031" s="56">
        <v>41807</v>
      </c>
      <c r="B4031" s="68" t="s">
        <v>251</v>
      </c>
      <c r="C4031" s="69"/>
    </row>
    <row r="4032" spans="1:3" x14ac:dyDescent="0.15">
      <c r="A4032" s="56">
        <v>41807</v>
      </c>
      <c r="B4032" s="68" t="s">
        <v>252</v>
      </c>
      <c r="C4032" s="69"/>
    </row>
    <row r="4033" spans="1:3" x14ac:dyDescent="0.15">
      <c r="A4033" s="56">
        <v>41807</v>
      </c>
      <c r="B4033" s="68" t="s">
        <v>253</v>
      </c>
      <c r="C4033" s="69"/>
    </row>
    <row r="4034" spans="1:3" x14ac:dyDescent="0.15">
      <c r="A4034" s="56">
        <v>41807</v>
      </c>
      <c r="B4034" s="68" t="s">
        <v>254</v>
      </c>
      <c r="C4034" s="69"/>
    </row>
    <row r="4035" spans="1:3" x14ac:dyDescent="0.15">
      <c r="A4035" s="56">
        <v>41807</v>
      </c>
      <c r="B4035" s="68" t="s">
        <v>255</v>
      </c>
      <c r="C4035" s="69"/>
    </row>
    <row r="4036" spans="1:3" x14ac:dyDescent="0.15">
      <c r="A4036" s="56">
        <v>41807</v>
      </c>
      <c r="B4036" s="68" t="s">
        <v>256</v>
      </c>
      <c r="C4036" s="69"/>
    </row>
    <row r="4037" spans="1:3" x14ac:dyDescent="0.15">
      <c r="A4037" s="56">
        <v>41807</v>
      </c>
      <c r="B4037" s="68" t="s">
        <v>257</v>
      </c>
      <c r="C4037" s="69"/>
    </row>
    <row r="4038" spans="1:3" x14ac:dyDescent="0.15">
      <c r="A4038" s="56">
        <v>41808</v>
      </c>
      <c r="B4038" s="68" t="s">
        <v>234</v>
      </c>
      <c r="C4038" s="69"/>
    </row>
    <row r="4039" spans="1:3" x14ac:dyDescent="0.15">
      <c r="A4039" s="56">
        <v>41808</v>
      </c>
      <c r="B4039" s="68" t="s">
        <v>235</v>
      </c>
      <c r="C4039" s="69"/>
    </row>
    <row r="4040" spans="1:3" x14ac:dyDescent="0.15">
      <c r="A4040" s="56">
        <v>41808</v>
      </c>
      <c r="B4040" s="68" t="s">
        <v>236</v>
      </c>
      <c r="C4040" s="69"/>
    </row>
    <row r="4041" spans="1:3" x14ac:dyDescent="0.15">
      <c r="A4041" s="56">
        <v>41808</v>
      </c>
      <c r="B4041" s="68" t="s">
        <v>237</v>
      </c>
      <c r="C4041" s="69"/>
    </row>
    <row r="4042" spans="1:3" x14ac:dyDescent="0.15">
      <c r="A4042" s="56">
        <v>41808</v>
      </c>
      <c r="B4042" s="68" t="s">
        <v>238</v>
      </c>
      <c r="C4042" s="69"/>
    </row>
    <row r="4043" spans="1:3" x14ac:dyDescent="0.15">
      <c r="A4043" s="56">
        <v>41808</v>
      </c>
      <c r="B4043" s="68" t="s">
        <v>239</v>
      </c>
      <c r="C4043" s="69"/>
    </row>
    <row r="4044" spans="1:3" x14ac:dyDescent="0.15">
      <c r="A4044" s="56">
        <v>41808</v>
      </c>
      <c r="B4044" s="68" t="s">
        <v>240</v>
      </c>
      <c r="C4044" s="69"/>
    </row>
    <row r="4045" spans="1:3" x14ac:dyDescent="0.15">
      <c r="A4045" s="56">
        <v>41808</v>
      </c>
      <c r="B4045" s="68" t="s">
        <v>241</v>
      </c>
      <c r="C4045" s="69"/>
    </row>
    <row r="4046" spans="1:3" x14ac:dyDescent="0.15">
      <c r="A4046" s="56">
        <v>41808</v>
      </c>
      <c r="B4046" s="68" t="s">
        <v>242</v>
      </c>
      <c r="C4046" s="69"/>
    </row>
    <row r="4047" spans="1:3" x14ac:dyDescent="0.15">
      <c r="A4047" s="56">
        <v>41808</v>
      </c>
      <c r="B4047" s="68" t="s">
        <v>243</v>
      </c>
      <c r="C4047" s="69"/>
    </row>
    <row r="4048" spans="1:3" x14ac:dyDescent="0.15">
      <c r="A4048" s="56">
        <v>41808</v>
      </c>
      <c r="B4048" s="68" t="s">
        <v>244</v>
      </c>
      <c r="C4048" s="69"/>
    </row>
    <row r="4049" spans="1:3" x14ac:dyDescent="0.15">
      <c r="A4049" s="56">
        <v>41808</v>
      </c>
      <c r="B4049" s="68" t="s">
        <v>245</v>
      </c>
      <c r="C4049" s="69"/>
    </row>
    <row r="4050" spans="1:3" x14ac:dyDescent="0.15">
      <c r="A4050" s="56">
        <v>41808</v>
      </c>
      <c r="B4050" s="68" t="s">
        <v>246</v>
      </c>
      <c r="C4050" s="69"/>
    </row>
    <row r="4051" spans="1:3" x14ac:dyDescent="0.15">
      <c r="A4051" s="56">
        <v>41808</v>
      </c>
      <c r="B4051" s="68" t="s">
        <v>247</v>
      </c>
      <c r="C4051" s="69"/>
    </row>
    <row r="4052" spans="1:3" x14ac:dyDescent="0.15">
      <c r="A4052" s="56">
        <v>41808</v>
      </c>
      <c r="B4052" s="68" t="s">
        <v>248</v>
      </c>
      <c r="C4052" s="69"/>
    </row>
    <row r="4053" spans="1:3" x14ac:dyDescent="0.15">
      <c r="A4053" s="56">
        <v>41808</v>
      </c>
      <c r="B4053" s="68" t="s">
        <v>249</v>
      </c>
      <c r="C4053" s="69"/>
    </row>
    <row r="4054" spans="1:3" x14ac:dyDescent="0.15">
      <c r="A4054" s="56">
        <v>41808</v>
      </c>
      <c r="B4054" s="68" t="s">
        <v>250</v>
      </c>
      <c r="C4054" s="69"/>
    </row>
    <row r="4055" spans="1:3" x14ac:dyDescent="0.15">
      <c r="A4055" s="56">
        <v>41808</v>
      </c>
      <c r="B4055" s="68" t="s">
        <v>251</v>
      </c>
      <c r="C4055" s="69"/>
    </row>
    <row r="4056" spans="1:3" x14ac:dyDescent="0.15">
      <c r="A4056" s="56">
        <v>41808</v>
      </c>
      <c r="B4056" s="68" t="s">
        <v>252</v>
      </c>
      <c r="C4056" s="69"/>
    </row>
    <row r="4057" spans="1:3" x14ac:dyDescent="0.15">
      <c r="A4057" s="56">
        <v>41808</v>
      </c>
      <c r="B4057" s="68" t="s">
        <v>253</v>
      </c>
      <c r="C4057" s="69"/>
    </row>
    <row r="4058" spans="1:3" x14ac:dyDescent="0.15">
      <c r="A4058" s="56">
        <v>41808</v>
      </c>
      <c r="B4058" s="68" t="s">
        <v>254</v>
      </c>
      <c r="C4058" s="69"/>
    </row>
    <row r="4059" spans="1:3" x14ac:dyDescent="0.15">
      <c r="A4059" s="56">
        <v>41808</v>
      </c>
      <c r="B4059" s="68" t="s">
        <v>255</v>
      </c>
      <c r="C4059" s="69"/>
    </row>
    <row r="4060" spans="1:3" x14ac:dyDescent="0.15">
      <c r="A4060" s="56">
        <v>41808</v>
      </c>
      <c r="B4060" s="68" t="s">
        <v>256</v>
      </c>
      <c r="C4060" s="69"/>
    </row>
    <row r="4061" spans="1:3" x14ac:dyDescent="0.15">
      <c r="A4061" s="56">
        <v>41808</v>
      </c>
      <c r="B4061" s="68" t="s">
        <v>257</v>
      </c>
      <c r="C4061" s="69"/>
    </row>
    <row r="4062" spans="1:3" x14ac:dyDescent="0.15">
      <c r="A4062" s="56">
        <v>41809</v>
      </c>
      <c r="B4062" s="68" t="s">
        <v>234</v>
      </c>
      <c r="C4062" s="69"/>
    </row>
    <row r="4063" spans="1:3" x14ac:dyDescent="0.15">
      <c r="A4063" s="56">
        <v>41809</v>
      </c>
      <c r="B4063" s="68" t="s">
        <v>235</v>
      </c>
      <c r="C4063" s="69"/>
    </row>
    <row r="4064" spans="1:3" x14ac:dyDescent="0.15">
      <c r="A4064" s="56">
        <v>41809</v>
      </c>
      <c r="B4064" s="68" t="s">
        <v>236</v>
      </c>
      <c r="C4064" s="69"/>
    </row>
    <row r="4065" spans="1:3" x14ac:dyDescent="0.15">
      <c r="A4065" s="56">
        <v>41809</v>
      </c>
      <c r="B4065" s="68" t="s">
        <v>237</v>
      </c>
      <c r="C4065" s="69"/>
    </row>
    <row r="4066" spans="1:3" x14ac:dyDescent="0.15">
      <c r="A4066" s="56">
        <v>41809</v>
      </c>
      <c r="B4066" s="68" t="s">
        <v>238</v>
      </c>
      <c r="C4066" s="69"/>
    </row>
    <row r="4067" spans="1:3" x14ac:dyDescent="0.15">
      <c r="A4067" s="56">
        <v>41809</v>
      </c>
      <c r="B4067" s="68" t="s">
        <v>239</v>
      </c>
      <c r="C4067" s="69"/>
    </row>
    <row r="4068" spans="1:3" x14ac:dyDescent="0.15">
      <c r="A4068" s="56">
        <v>41809</v>
      </c>
      <c r="B4068" s="68" t="s">
        <v>240</v>
      </c>
      <c r="C4068" s="69"/>
    </row>
    <row r="4069" spans="1:3" x14ac:dyDescent="0.15">
      <c r="A4069" s="56">
        <v>41809</v>
      </c>
      <c r="B4069" s="68" t="s">
        <v>241</v>
      </c>
      <c r="C4069" s="69"/>
    </row>
    <row r="4070" spans="1:3" x14ac:dyDescent="0.15">
      <c r="A4070" s="56">
        <v>41809</v>
      </c>
      <c r="B4070" s="68" t="s">
        <v>242</v>
      </c>
      <c r="C4070" s="69"/>
    </row>
    <row r="4071" spans="1:3" x14ac:dyDescent="0.15">
      <c r="A4071" s="56">
        <v>41809</v>
      </c>
      <c r="B4071" s="68" t="s">
        <v>243</v>
      </c>
      <c r="C4071" s="69"/>
    </row>
    <row r="4072" spans="1:3" x14ac:dyDescent="0.15">
      <c r="A4072" s="56">
        <v>41809</v>
      </c>
      <c r="B4072" s="68" t="s">
        <v>244</v>
      </c>
      <c r="C4072" s="69"/>
    </row>
    <row r="4073" spans="1:3" x14ac:dyDescent="0.15">
      <c r="A4073" s="56">
        <v>41809</v>
      </c>
      <c r="B4073" s="68" t="s">
        <v>245</v>
      </c>
      <c r="C4073" s="69"/>
    </row>
    <row r="4074" spans="1:3" x14ac:dyDescent="0.15">
      <c r="A4074" s="56">
        <v>41809</v>
      </c>
      <c r="B4074" s="68" t="s">
        <v>246</v>
      </c>
      <c r="C4074" s="69"/>
    </row>
    <row r="4075" spans="1:3" x14ac:dyDescent="0.15">
      <c r="A4075" s="56">
        <v>41809</v>
      </c>
      <c r="B4075" s="68" t="s">
        <v>247</v>
      </c>
      <c r="C4075" s="69"/>
    </row>
    <row r="4076" spans="1:3" x14ac:dyDescent="0.15">
      <c r="A4076" s="56">
        <v>41809</v>
      </c>
      <c r="B4076" s="68" t="s">
        <v>248</v>
      </c>
      <c r="C4076" s="69"/>
    </row>
    <row r="4077" spans="1:3" x14ac:dyDescent="0.15">
      <c r="A4077" s="56">
        <v>41809</v>
      </c>
      <c r="B4077" s="68" t="s">
        <v>249</v>
      </c>
      <c r="C4077" s="69"/>
    </row>
    <row r="4078" spans="1:3" x14ac:dyDescent="0.15">
      <c r="A4078" s="56">
        <v>41809</v>
      </c>
      <c r="B4078" s="68" t="s">
        <v>250</v>
      </c>
      <c r="C4078" s="69"/>
    </row>
    <row r="4079" spans="1:3" x14ac:dyDescent="0.15">
      <c r="A4079" s="56">
        <v>41809</v>
      </c>
      <c r="B4079" s="68" t="s">
        <v>251</v>
      </c>
      <c r="C4079" s="69"/>
    </row>
    <row r="4080" spans="1:3" x14ac:dyDescent="0.15">
      <c r="A4080" s="56">
        <v>41809</v>
      </c>
      <c r="B4080" s="68" t="s">
        <v>252</v>
      </c>
      <c r="C4080" s="69"/>
    </row>
    <row r="4081" spans="1:3" x14ac:dyDescent="0.15">
      <c r="A4081" s="56">
        <v>41809</v>
      </c>
      <c r="B4081" s="68" t="s">
        <v>253</v>
      </c>
      <c r="C4081" s="69"/>
    </row>
    <row r="4082" spans="1:3" x14ac:dyDescent="0.15">
      <c r="A4082" s="56">
        <v>41809</v>
      </c>
      <c r="B4082" s="68" t="s">
        <v>254</v>
      </c>
      <c r="C4082" s="69"/>
    </row>
    <row r="4083" spans="1:3" x14ac:dyDescent="0.15">
      <c r="A4083" s="56">
        <v>41809</v>
      </c>
      <c r="B4083" s="68" t="s">
        <v>255</v>
      </c>
      <c r="C4083" s="69"/>
    </row>
    <row r="4084" spans="1:3" x14ac:dyDescent="0.15">
      <c r="A4084" s="56">
        <v>41809</v>
      </c>
      <c r="B4084" s="68" t="s">
        <v>256</v>
      </c>
      <c r="C4084" s="69"/>
    </row>
    <row r="4085" spans="1:3" x14ac:dyDescent="0.15">
      <c r="A4085" s="56">
        <v>41809</v>
      </c>
      <c r="B4085" s="68" t="s">
        <v>257</v>
      </c>
      <c r="C4085" s="69"/>
    </row>
    <row r="4086" spans="1:3" x14ac:dyDescent="0.15">
      <c r="A4086" s="56">
        <v>41810</v>
      </c>
      <c r="B4086" s="68" t="s">
        <v>234</v>
      </c>
      <c r="C4086" s="69"/>
    </row>
    <row r="4087" spans="1:3" x14ac:dyDescent="0.15">
      <c r="A4087" s="56">
        <v>41810</v>
      </c>
      <c r="B4087" s="68" t="s">
        <v>235</v>
      </c>
      <c r="C4087" s="69"/>
    </row>
    <row r="4088" spans="1:3" x14ac:dyDescent="0.15">
      <c r="A4088" s="56">
        <v>41810</v>
      </c>
      <c r="B4088" s="68" t="s">
        <v>236</v>
      </c>
      <c r="C4088" s="69"/>
    </row>
    <row r="4089" spans="1:3" x14ac:dyDescent="0.15">
      <c r="A4089" s="56">
        <v>41810</v>
      </c>
      <c r="B4089" s="68" t="s">
        <v>237</v>
      </c>
      <c r="C4089" s="69"/>
    </row>
    <row r="4090" spans="1:3" x14ac:dyDescent="0.15">
      <c r="A4090" s="56">
        <v>41810</v>
      </c>
      <c r="B4090" s="68" t="s">
        <v>238</v>
      </c>
      <c r="C4090" s="69"/>
    </row>
    <row r="4091" spans="1:3" x14ac:dyDescent="0.15">
      <c r="A4091" s="56">
        <v>41810</v>
      </c>
      <c r="B4091" s="68" t="s">
        <v>239</v>
      </c>
      <c r="C4091" s="69"/>
    </row>
    <row r="4092" spans="1:3" x14ac:dyDescent="0.15">
      <c r="A4092" s="56">
        <v>41810</v>
      </c>
      <c r="B4092" s="68" t="s">
        <v>240</v>
      </c>
      <c r="C4092" s="69"/>
    </row>
    <row r="4093" spans="1:3" x14ac:dyDescent="0.15">
      <c r="A4093" s="56">
        <v>41810</v>
      </c>
      <c r="B4093" s="68" t="s">
        <v>241</v>
      </c>
      <c r="C4093" s="69"/>
    </row>
    <row r="4094" spans="1:3" x14ac:dyDescent="0.15">
      <c r="A4094" s="56">
        <v>41810</v>
      </c>
      <c r="B4094" s="68" t="s">
        <v>242</v>
      </c>
      <c r="C4094" s="69"/>
    </row>
    <row r="4095" spans="1:3" x14ac:dyDescent="0.15">
      <c r="A4095" s="56">
        <v>41810</v>
      </c>
      <c r="B4095" s="68" t="s">
        <v>243</v>
      </c>
      <c r="C4095" s="69"/>
    </row>
    <row r="4096" spans="1:3" x14ac:dyDescent="0.15">
      <c r="A4096" s="56">
        <v>41810</v>
      </c>
      <c r="B4096" s="68" t="s">
        <v>244</v>
      </c>
      <c r="C4096" s="69"/>
    </row>
    <row r="4097" spans="1:3" x14ac:dyDescent="0.15">
      <c r="A4097" s="56">
        <v>41810</v>
      </c>
      <c r="B4097" s="68" t="s">
        <v>245</v>
      </c>
      <c r="C4097" s="69"/>
    </row>
    <row r="4098" spans="1:3" x14ac:dyDescent="0.15">
      <c r="A4098" s="56">
        <v>41810</v>
      </c>
      <c r="B4098" s="68" t="s">
        <v>246</v>
      </c>
      <c r="C4098" s="69"/>
    </row>
    <row r="4099" spans="1:3" x14ac:dyDescent="0.15">
      <c r="A4099" s="56">
        <v>41810</v>
      </c>
      <c r="B4099" s="68" t="s">
        <v>247</v>
      </c>
      <c r="C4099" s="69"/>
    </row>
    <row r="4100" spans="1:3" x14ac:dyDescent="0.15">
      <c r="A4100" s="56">
        <v>41810</v>
      </c>
      <c r="B4100" s="68" t="s">
        <v>248</v>
      </c>
      <c r="C4100" s="69"/>
    </row>
    <row r="4101" spans="1:3" x14ac:dyDescent="0.15">
      <c r="A4101" s="56">
        <v>41810</v>
      </c>
      <c r="B4101" s="68" t="s">
        <v>249</v>
      </c>
      <c r="C4101" s="69"/>
    </row>
    <row r="4102" spans="1:3" x14ac:dyDescent="0.15">
      <c r="A4102" s="56">
        <v>41810</v>
      </c>
      <c r="B4102" s="68" t="s">
        <v>250</v>
      </c>
      <c r="C4102" s="69"/>
    </row>
    <row r="4103" spans="1:3" x14ac:dyDescent="0.15">
      <c r="A4103" s="56">
        <v>41810</v>
      </c>
      <c r="B4103" s="68" t="s">
        <v>251</v>
      </c>
      <c r="C4103" s="69"/>
    </row>
    <row r="4104" spans="1:3" x14ac:dyDescent="0.15">
      <c r="A4104" s="56">
        <v>41810</v>
      </c>
      <c r="B4104" s="68" t="s">
        <v>252</v>
      </c>
      <c r="C4104" s="69"/>
    </row>
    <row r="4105" spans="1:3" x14ac:dyDescent="0.15">
      <c r="A4105" s="56">
        <v>41810</v>
      </c>
      <c r="B4105" s="68" t="s">
        <v>253</v>
      </c>
      <c r="C4105" s="69"/>
    </row>
    <row r="4106" spans="1:3" x14ac:dyDescent="0.15">
      <c r="A4106" s="56">
        <v>41810</v>
      </c>
      <c r="B4106" s="68" t="s">
        <v>254</v>
      </c>
      <c r="C4106" s="69"/>
    </row>
    <row r="4107" spans="1:3" x14ac:dyDescent="0.15">
      <c r="A4107" s="56">
        <v>41810</v>
      </c>
      <c r="B4107" s="68" t="s">
        <v>255</v>
      </c>
      <c r="C4107" s="69"/>
    </row>
    <row r="4108" spans="1:3" x14ac:dyDescent="0.15">
      <c r="A4108" s="56">
        <v>41810</v>
      </c>
      <c r="B4108" s="68" t="s">
        <v>256</v>
      </c>
      <c r="C4108" s="69"/>
    </row>
    <row r="4109" spans="1:3" x14ac:dyDescent="0.15">
      <c r="A4109" s="56">
        <v>41810</v>
      </c>
      <c r="B4109" s="68" t="s">
        <v>257</v>
      </c>
      <c r="C4109" s="69"/>
    </row>
    <row r="4110" spans="1:3" x14ac:dyDescent="0.15">
      <c r="A4110" s="56">
        <v>41811</v>
      </c>
      <c r="B4110" s="68" t="s">
        <v>234</v>
      </c>
      <c r="C4110" s="69"/>
    </row>
    <row r="4111" spans="1:3" x14ac:dyDescent="0.15">
      <c r="A4111" s="56">
        <v>41811</v>
      </c>
      <c r="B4111" s="68" t="s">
        <v>235</v>
      </c>
      <c r="C4111" s="69"/>
    </row>
    <row r="4112" spans="1:3" x14ac:dyDescent="0.15">
      <c r="A4112" s="56">
        <v>41811</v>
      </c>
      <c r="B4112" s="68" t="s">
        <v>236</v>
      </c>
      <c r="C4112" s="69"/>
    </row>
    <row r="4113" spans="1:3" x14ac:dyDescent="0.15">
      <c r="A4113" s="56">
        <v>41811</v>
      </c>
      <c r="B4113" s="68" t="s">
        <v>237</v>
      </c>
      <c r="C4113" s="69"/>
    </row>
    <row r="4114" spans="1:3" x14ac:dyDescent="0.15">
      <c r="A4114" s="56">
        <v>41811</v>
      </c>
      <c r="B4114" s="68" t="s">
        <v>238</v>
      </c>
      <c r="C4114" s="69"/>
    </row>
    <row r="4115" spans="1:3" x14ac:dyDescent="0.15">
      <c r="A4115" s="56">
        <v>41811</v>
      </c>
      <c r="B4115" s="68" t="s">
        <v>239</v>
      </c>
      <c r="C4115" s="69"/>
    </row>
    <row r="4116" spans="1:3" x14ac:dyDescent="0.15">
      <c r="A4116" s="56">
        <v>41811</v>
      </c>
      <c r="B4116" s="68" t="s">
        <v>240</v>
      </c>
      <c r="C4116" s="69"/>
    </row>
    <row r="4117" spans="1:3" x14ac:dyDescent="0.15">
      <c r="A4117" s="56">
        <v>41811</v>
      </c>
      <c r="B4117" s="68" t="s">
        <v>241</v>
      </c>
      <c r="C4117" s="69"/>
    </row>
    <row r="4118" spans="1:3" x14ac:dyDescent="0.15">
      <c r="A4118" s="56">
        <v>41811</v>
      </c>
      <c r="B4118" s="68" t="s">
        <v>242</v>
      </c>
      <c r="C4118" s="69"/>
    </row>
    <row r="4119" spans="1:3" x14ac:dyDescent="0.15">
      <c r="A4119" s="56">
        <v>41811</v>
      </c>
      <c r="B4119" s="68" t="s">
        <v>243</v>
      </c>
      <c r="C4119" s="69"/>
    </row>
    <row r="4120" spans="1:3" x14ac:dyDescent="0.15">
      <c r="A4120" s="56">
        <v>41811</v>
      </c>
      <c r="B4120" s="68" t="s">
        <v>244</v>
      </c>
      <c r="C4120" s="69"/>
    </row>
    <row r="4121" spans="1:3" x14ac:dyDescent="0.15">
      <c r="A4121" s="56">
        <v>41811</v>
      </c>
      <c r="B4121" s="68" t="s">
        <v>245</v>
      </c>
      <c r="C4121" s="69"/>
    </row>
    <row r="4122" spans="1:3" x14ac:dyDescent="0.15">
      <c r="A4122" s="56">
        <v>41811</v>
      </c>
      <c r="B4122" s="68" t="s">
        <v>246</v>
      </c>
      <c r="C4122" s="69"/>
    </row>
    <row r="4123" spans="1:3" x14ac:dyDescent="0.15">
      <c r="A4123" s="56">
        <v>41811</v>
      </c>
      <c r="B4123" s="68" t="s">
        <v>247</v>
      </c>
      <c r="C4123" s="69"/>
    </row>
    <row r="4124" spans="1:3" x14ac:dyDescent="0.15">
      <c r="A4124" s="56">
        <v>41811</v>
      </c>
      <c r="B4124" s="68" t="s">
        <v>248</v>
      </c>
      <c r="C4124" s="69"/>
    </row>
    <row r="4125" spans="1:3" x14ac:dyDescent="0.15">
      <c r="A4125" s="56">
        <v>41811</v>
      </c>
      <c r="B4125" s="68" t="s">
        <v>249</v>
      </c>
      <c r="C4125" s="69"/>
    </row>
    <row r="4126" spans="1:3" x14ac:dyDescent="0.15">
      <c r="A4126" s="56">
        <v>41811</v>
      </c>
      <c r="B4126" s="68" t="s">
        <v>250</v>
      </c>
      <c r="C4126" s="69"/>
    </row>
    <row r="4127" spans="1:3" x14ac:dyDescent="0.15">
      <c r="A4127" s="56">
        <v>41811</v>
      </c>
      <c r="B4127" s="68" t="s">
        <v>251</v>
      </c>
      <c r="C4127" s="69"/>
    </row>
    <row r="4128" spans="1:3" x14ac:dyDescent="0.15">
      <c r="A4128" s="56">
        <v>41811</v>
      </c>
      <c r="B4128" s="68" t="s">
        <v>252</v>
      </c>
      <c r="C4128" s="69"/>
    </row>
    <row r="4129" spans="1:3" x14ac:dyDescent="0.15">
      <c r="A4129" s="56">
        <v>41811</v>
      </c>
      <c r="B4129" s="68" t="s">
        <v>253</v>
      </c>
      <c r="C4129" s="69"/>
    </row>
    <row r="4130" spans="1:3" x14ac:dyDescent="0.15">
      <c r="A4130" s="56">
        <v>41811</v>
      </c>
      <c r="B4130" s="68" t="s">
        <v>254</v>
      </c>
      <c r="C4130" s="69"/>
    </row>
    <row r="4131" spans="1:3" x14ac:dyDescent="0.15">
      <c r="A4131" s="56">
        <v>41811</v>
      </c>
      <c r="B4131" s="68" t="s">
        <v>255</v>
      </c>
      <c r="C4131" s="69"/>
    </row>
    <row r="4132" spans="1:3" x14ac:dyDescent="0.15">
      <c r="A4132" s="56">
        <v>41811</v>
      </c>
      <c r="B4132" s="68" t="s">
        <v>256</v>
      </c>
      <c r="C4132" s="69"/>
    </row>
    <row r="4133" spans="1:3" x14ac:dyDescent="0.15">
      <c r="A4133" s="56">
        <v>41811</v>
      </c>
      <c r="B4133" s="68" t="s">
        <v>257</v>
      </c>
      <c r="C4133" s="69"/>
    </row>
    <row r="4134" spans="1:3" x14ac:dyDescent="0.15">
      <c r="A4134" s="56">
        <v>41812</v>
      </c>
      <c r="B4134" s="68" t="s">
        <v>234</v>
      </c>
      <c r="C4134" s="69"/>
    </row>
    <row r="4135" spans="1:3" x14ac:dyDescent="0.15">
      <c r="A4135" s="56">
        <v>41812</v>
      </c>
      <c r="B4135" s="68" t="s">
        <v>235</v>
      </c>
      <c r="C4135" s="69"/>
    </row>
    <row r="4136" spans="1:3" x14ac:dyDescent="0.15">
      <c r="A4136" s="56">
        <v>41812</v>
      </c>
      <c r="B4136" s="68" t="s">
        <v>236</v>
      </c>
      <c r="C4136" s="69"/>
    </row>
    <row r="4137" spans="1:3" x14ac:dyDescent="0.15">
      <c r="A4137" s="56">
        <v>41812</v>
      </c>
      <c r="B4137" s="68" t="s">
        <v>237</v>
      </c>
      <c r="C4137" s="69"/>
    </row>
    <row r="4138" spans="1:3" x14ac:dyDescent="0.15">
      <c r="A4138" s="56">
        <v>41812</v>
      </c>
      <c r="B4138" s="68" t="s">
        <v>238</v>
      </c>
      <c r="C4138" s="69"/>
    </row>
    <row r="4139" spans="1:3" x14ac:dyDescent="0.15">
      <c r="A4139" s="56">
        <v>41812</v>
      </c>
      <c r="B4139" s="68" t="s">
        <v>239</v>
      </c>
      <c r="C4139" s="69"/>
    </row>
    <row r="4140" spans="1:3" x14ac:dyDescent="0.15">
      <c r="A4140" s="56">
        <v>41812</v>
      </c>
      <c r="B4140" s="68" t="s">
        <v>240</v>
      </c>
      <c r="C4140" s="69"/>
    </row>
    <row r="4141" spans="1:3" x14ac:dyDescent="0.15">
      <c r="A4141" s="56">
        <v>41812</v>
      </c>
      <c r="B4141" s="68" t="s">
        <v>241</v>
      </c>
      <c r="C4141" s="69"/>
    </row>
    <row r="4142" spans="1:3" x14ac:dyDescent="0.15">
      <c r="A4142" s="56">
        <v>41812</v>
      </c>
      <c r="B4142" s="68" t="s">
        <v>242</v>
      </c>
      <c r="C4142" s="69"/>
    </row>
    <row r="4143" spans="1:3" x14ac:dyDescent="0.15">
      <c r="A4143" s="56">
        <v>41812</v>
      </c>
      <c r="B4143" s="68" t="s">
        <v>243</v>
      </c>
      <c r="C4143" s="69"/>
    </row>
    <row r="4144" spans="1:3" x14ac:dyDescent="0.15">
      <c r="A4144" s="56">
        <v>41812</v>
      </c>
      <c r="B4144" s="68" t="s">
        <v>244</v>
      </c>
      <c r="C4144" s="69"/>
    </row>
    <row r="4145" spans="1:3" x14ac:dyDescent="0.15">
      <c r="A4145" s="56">
        <v>41812</v>
      </c>
      <c r="B4145" s="68" t="s">
        <v>245</v>
      </c>
      <c r="C4145" s="69"/>
    </row>
    <row r="4146" spans="1:3" x14ac:dyDescent="0.15">
      <c r="A4146" s="56">
        <v>41812</v>
      </c>
      <c r="B4146" s="68" t="s">
        <v>246</v>
      </c>
      <c r="C4146" s="69"/>
    </row>
    <row r="4147" spans="1:3" x14ac:dyDescent="0.15">
      <c r="A4147" s="56">
        <v>41812</v>
      </c>
      <c r="B4147" s="68" t="s">
        <v>247</v>
      </c>
      <c r="C4147" s="69"/>
    </row>
    <row r="4148" spans="1:3" x14ac:dyDescent="0.15">
      <c r="A4148" s="56">
        <v>41812</v>
      </c>
      <c r="B4148" s="68" t="s">
        <v>248</v>
      </c>
      <c r="C4148" s="69"/>
    </row>
    <row r="4149" spans="1:3" x14ac:dyDescent="0.15">
      <c r="A4149" s="56">
        <v>41812</v>
      </c>
      <c r="B4149" s="68" t="s">
        <v>249</v>
      </c>
      <c r="C4149" s="69"/>
    </row>
    <row r="4150" spans="1:3" x14ac:dyDescent="0.15">
      <c r="A4150" s="56">
        <v>41812</v>
      </c>
      <c r="B4150" s="68" t="s">
        <v>250</v>
      </c>
      <c r="C4150" s="69"/>
    </row>
    <row r="4151" spans="1:3" x14ac:dyDescent="0.15">
      <c r="A4151" s="56">
        <v>41812</v>
      </c>
      <c r="B4151" s="68" t="s">
        <v>251</v>
      </c>
      <c r="C4151" s="69"/>
    </row>
    <row r="4152" spans="1:3" x14ac:dyDescent="0.15">
      <c r="A4152" s="56">
        <v>41812</v>
      </c>
      <c r="B4152" s="68" t="s">
        <v>252</v>
      </c>
      <c r="C4152" s="69"/>
    </row>
    <row r="4153" spans="1:3" x14ac:dyDescent="0.15">
      <c r="A4153" s="56">
        <v>41812</v>
      </c>
      <c r="B4153" s="68" t="s">
        <v>253</v>
      </c>
      <c r="C4153" s="69"/>
    </row>
    <row r="4154" spans="1:3" x14ac:dyDescent="0.15">
      <c r="A4154" s="56">
        <v>41812</v>
      </c>
      <c r="B4154" s="68" t="s">
        <v>254</v>
      </c>
      <c r="C4154" s="69"/>
    </row>
    <row r="4155" spans="1:3" x14ac:dyDescent="0.15">
      <c r="A4155" s="56">
        <v>41812</v>
      </c>
      <c r="B4155" s="68" t="s">
        <v>255</v>
      </c>
      <c r="C4155" s="69"/>
    </row>
    <row r="4156" spans="1:3" x14ac:dyDescent="0.15">
      <c r="A4156" s="56">
        <v>41812</v>
      </c>
      <c r="B4156" s="68" t="s">
        <v>256</v>
      </c>
      <c r="C4156" s="69"/>
    </row>
    <row r="4157" spans="1:3" x14ac:dyDescent="0.15">
      <c r="A4157" s="56">
        <v>41812</v>
      </c>
      <c r="B4157" s="68" t="s">
        <v>257</v>
      </c>
      <c r="C4157" s="69"/>
    </row>
    <row r="4158" spans="1:3" x14ac:dyDescent="0.15">
      <c r="A4158" s="56">
        <v>41813</v>
      </c>
      <c r="B4158" s="68" t="s">
        <v>234</v>
      </c>
      <c r="C4158" s="69"/>
    </row>
    <row r="4159" spans="1:3" x14ac:dyDescent="0.15">
      <c r="A4159" s="56">
        <v>41813</v>
      </c>
      <c r="B4159" s="68" t="s">
        <v>235</v>
      </c>
      <c r="C4159" s="69"/>
    </row>
    <row r="4160" spans="1:3" x14ac:dyDescent="0.15">
      <c r="A4160" s="56">
        <v>41813</v>
      </c>
      <c r="B4160" s="68" t="s">
        <v>236</v>
      </c>
      <c r="C4160" s="69"/>
    </row>
    <row r="4161" spans="1:3" x14ac:dyDescent="0.15">
      <c r="A4161" s="56">
        <v>41813</v>
      </c>
      <c r="B4161" s="68" t="s">
        <v>237</v>
      </c>
      <c r="C4161" s="69"/>
    </row>
    <row r="4162" spans="1:3" x14ac:dyDescent="0.15">
      <c r="A4162" s="56">
        <v>41813</v>
      </c>
      <c r="B4162" s="68" t="s">
        <v>238</v>
      </c>
      <c r="C4162" s="69"/>
    </row>
    <row r="4163" spans="1:3" x14ac:dyDescent="0.15">
      <c r="A4163" s="56">
        <v>41813</v>
      </c>
      <c r="B4163" s="68" t="s">
        <v>239</v>
      </c>
      <c r="C4163" s="69"/>
    </row>
    <row r="4164" spans="1:3" x14ac:dyDescent="0.15">
      <c r="A4164" s="56">
        <v>41813</v>
      </c>
      <c r="B4164" s="68" t="s">
        <v>240</v>
      </c>
      <c r="C4164" s="69"/>
    </row>
    <row r="4165" spans="1:3" x14ac:dyDescent="0.15">
      <c r="A4165" s="56">
        <v>41813</v>
      </c>
      <c r="B4165" s="68" t="s">
        <v>241</v>
      </c>
      <c r="C4165" s="69"/>
    </row>
    <row r="4166" spans="1:3" x14ac:dyDescent="0.15">
      <c r="A4166" s="56">
        <v>41813</v>
      </c>
      <c r="B4166" s="68" t="s">
        <v>242</v>
      </c>
      <c r="C4166" s="69"/>
    </row>
    <row r="4167" spans="1:3" x14ac:dyDescent="0.15">
      <c r="A4167" s="56">
        <v>41813</v>
      </c>
      <c r="B4167" s="68" t="s">
        <v>243</v>
      </c>
      <c r="C4167" s="69"/>
    </row>
    <row r="4168" spans="1:3" x14ac:dyDescent="0.15">
      <c r="A4168" s="56">
        <v>41813</v>
      </c>
      <c r="B4168" s="68" t="s">
        <v>244</v>
      </c>
      <c r="C4168" s="69"/>
    </row>
    <row r="4169" spans="1:3" x14ac:dyDescent="0.15">
      <c r="A4169" s="56">
        <v>41813</v>
      </c>
      <c r="B4169" s="68" t="s">
        <v>245</v>
      </c>
      <c r="C4169" s="69"/>
    </row>
    <row r="4170" spans="1:3" x14ac:dyDescent="0.15">
      <c r="A4170" s="56">
        <v>41813</v>
      </c>
      <c r="B4170" s="68" t="s">
        <v>246</v>
      </c>
      <c r="C4170" s="69"/>
    </row>
    <row r="4171" spans="1:3" x14ac:dyDescent="0.15">
      <c r="A4171" s="56">
        <v>41813</v>
      </c>
      <c r="B4171" s="68" t="s">
        <v>247</v>
      </c>
      <c r="C4171" s="69"/>
    </row>
    <row r="4172" spans="1:3" x14ac:dyDescent="0.15">
      <c r="A4172" s="56">
        <v>41813</v>
      </c>
      <c r="B4172" s="68" t="s">
        <v>248</v>
      </c>
      <c r="C4172" s="69"/>
    </row>
    <row r="4173" spans="1:3" x14ac:dyDescent="0.15">
      <c r="A4173" s="56">
        <v>41813</v>
      </c>
      <c r="B4173" s="68" t="s">
        <v>249</v>
      </c>
      <c r="C4173" s="69"/>
    </row>
    <row r="4174" spans="1:3" x14ac:dyDescent="0.15">
      <c r="A4174" s="56">
        <v>41813</v>
      </c>
      <c r="B4174" s="68" t="s">
        <v>250</v>
      </c>
      <c r="C4174" s="69"/>
    </row>
    <row r="4175" spans="1:3" x14ac:dyDescent="0.15">
      <c r="A4175" s="56">
        <v>41813</v>
      </c>
      <c r="B4175" s="68" t="s">
        <v>251</v>
      </c>
      <c r="C4175" s="69"/>
    </row>
    <row r="4176" spans="1:3" x14ac:dyDescent="0.15">
      <c r="A4176" s="56">
        <v>41813</v>
      </c>
      <c r="B4176" s="68" t="s">
        <v>252</v>
      </c>
      <c r="C4176" s="69"/>
    </row>
    <row r="4177" spans="1:3" x14ac:dyDescent="0.15">
      <c r="A4177" s="56">
        <v>41813</v>
      </c>
      <c r="B4177" s="68" t="s">
        <v>253</v>
      </c>
      <c r="C4177" s="69"/>
    </row>
    <row r="4178" spans="1:3" x14ac:dyDescent="0.15">
      <c r="A4178" s="56">
        <v>41813</v>
      </c>
      <c r="B4178" s="68" t="s">
        <v>254</v>
      </c>
      <c r="C4178" s="69"/>
    </row>
    <row r="4179" spans="1:3" x14ac:dyDescent="0.15">
      <c r="A4179" s="56">
        <v>41813</v>
      </c>
      <c r="B4179" s="68" t="s">
        <v>255</v>
      </c>
      <c r="C4179" s="69"/>
    </row>
    <row r="4180" spans="1:3" x14ac:dyDescent="0.15">
      <c r="A4180" s="56">
        <v>41813</v>
      </c>
      <c r="B4180" s="68" t="s">
        <v>256</v>
      </c>
      <c r="C4180" s="69"/>
    </row>
    <row r="4181" spans="1:3" x14ac:dyDescent="0.15">
      <c r="A4181" s="56">
        <v>41813</v>
      </c>
      <c r="B4181" s="68" t="s">
        <v>257</v>
      </c>
      <c r="C4181" s="69"/>
    </row>
    <row r="4182" spans="1:3" x14ac:dyDescent="0.15">
      <c r="A4182" s="56">
        <v>41814</v>
      </c>
      <c r="B4182" s="68" t="s">
        <v>234</v>
      </c>
      <c r="C4182" s="69"/>
    </row>
    <row r="4183" spans="1:3" x14ac:dyDescent="0.15">
      <c r="A4183" s="56">
        <v>41814</v>
      </c>
      <c r="B4183" s="68" t="s">
        <v>235</v>
      </c>
      <c r="C4183" s="69"/>
    </row>
    <row r="4184" spans="1:3" x14ac:dyDescent="0.15">
      <c r="A4184" s="56">
        <v>41814</v>
      </c>
      <c r="B4184" s="68" t="s">
        <v>236</v>
      </c>
      <c r="C4184" s="69"/>
    </row>
    <row r="4185" spans="1:3" x14ac:dyDescent="0.15">
      <c r="A4185" s="56">
        <v>41814</v>
      </c>
      <c r="B4185" s="68" t="s">
        <v>237</v>
      </c>
      <c r="C4185" s="69"/>
    </row>
    <row r="4186" spans="1:3" x14ac:dyDescent="0.15">
      <c r="A4186" s="56">
        <v>41814</v>
      </c>
      <c r="B4186" s="68" t="s">
        <v>238</v>
      </c>
      <c r="C4186" s="69"/>
    </row>
    <row r="4187" spans="1:3" x14ac:dyDescent="0.15">
      <c r="A4187" s="56">
        <v>41814</v>
      </c>
      <c r="B4187" s="68" t="s">
        <v>239</v>
      </c>
      <c r="C4187" s="69"/>
    </row>
    <row r="4188" spans="1:3" x14ac:dyDescent="0.15">
      <c r="A4188" s="56">
        <v>41814</v>
      </c>
      <c r="B4188" s="68" t="s">
        <v>240</v>
      </c>
      <c r="C4188" s="69"/>
    </row>
    <row r="4189" spans="1:3" x14ac:dyDescent="0.15">
      <c r="A4189" s="56">
        <v>41814</v>
      </c>
      <c r="B4189" s="68" t="s">
        <v>241</v>
      </c>
      <c r="C4189" s="69"/>
    </row>
    <row r="4190" spans="1:3" x14ac:dyDescent="0.15">
      <c r="A4190" s="56">
        <v>41814</v>
      </c>
      <c r="B4190" s="68" t="s">
        <v>242</v>
      </c>
      <c r="C4190" s="69"/>
    </row>
    <row r="4191" spans="1:3" x14ac:dyDescent="0.15">
      <c r="A4191" s="56">
        <v>41814</v>
      </c>
      <c r="B4191" s="68" t="s">
        <v>243</v>
      </c>
      <c r="C4191" s="69"/>
    </row>
    <row r="4192" spans="1:3" x14ac:dyDescent="0.15">
      <c r="A4192" s="56">
        <v>41814</v>
      </c>
      <c r="B4192" s="68" t="s">
        <v>244</v>
      </c>
      <c r="C4192" s="69"/>
    </row>
    <row r="4193" spans="1:3" x14ac:dyDescent="0.15">
      <c r="A4193" s="56">
        <v>41814</v>
      </c>
      <c r="B4193" s="68" t="s">
        <v>245</v>
      </c>
      <c r="C4193" s="69"/>
    </row>
    <row r="4194" spans="1:3" x14ac:dyDescent="0.15">
      <c r="A4194" s="56">
        <v>41814</v>
      </c>
      <c r="B4194" s="68" t="s">
        <v>246</v>
      </c>
      <c r="C4194" s="69"/>
    </row>
    <row r="4195" spans="1:3" x14ac:dyDescent="0.15">
      <c r="A4195" s="56">
        <v>41814</v>
      </c>
      <c r="B4195" s="68" t="s">
        <v>247</v>
      </c>
      <c r="C4195" s="69"/>
    </row>
    <row r="4196" spans="1:3" x14ac:dyDescent="0.15">
      <c r="A4196" s="56">
        <v>41814</v>
      </c>
      <c r="B4196" s="68" t="s">
        <v>248</v>
      </c>
      <c r="C4196" s="69"/>
    </row>
    <row r="4197" spans="1:3" x14ac:dyDescent="0.15">
      <c r="A4197" s="56">
        <v>41814</v>
      </c>
      <c r="B4197" s="68" t="s">
        <v>249</v>
      </c>
      <c r="C4197" s="69"/>
    </row>
    <row r="4198" spans="1:3" x14ac:dyDescent="0.15">
      <c r="A4198" s="56">
        <v>41814</v>
      </c>
      <c r="B4198" s="68" t="s">
        <v>250</v>
      </c>
      <c r="C4198" s="69"/>
    </row>
    <row r="4199" spans="1:3" x14ac:dyDescent="0.15">
      <c r="A4199" s="56">
        <v>41814</v>
      </c>
      <c r="B4199" s="68" t="s">
        <v>251</v>
      </c>
      <c r="C4199" s="69"/>
    </row>
    <row r="4200" spans="1:3" x14ac:dyDescent="0.15">
      <c r="A4200" s="56">
        <v>41814</v>
      </c>
      <c r="B4200" s="68" t="s">
        <v>252</v>
      </c>
      <c r="C4200" s="69"/>
    </row>
    <row r="4201" spans="1:3" x14ac:dyDescent="0.15">
      <c r="A4201" s="56">
        <v>41814</v>
      </c>
      <c r="B4201" s="68" t="s">
        <v>253</v>
      </c>
      <c r="C4201" s="69"/>
    </row>
    <row r="4202" spans="1:3" x14ac:dyDescent="0.15">
      <c r="A4202" s="56">
        <v>41814</v>
      </c>
      <c r="B4202" s="68" t="s">
        <v>254</v>
      </c>
      <c r="C4202" s="69"/>
    </row>
    <row r="4203" spans="1:3" x14ac:dyDescent="0.15">
      <c r="A4203" s="56">
        <v>41814</v>
      </c>
      <c r="B4203" s="68" t="s">
        <v>255</v>
      </c>
      <c r="C4203" s="69"/>
    </row>
    <row r="4204" spans="1:3" x14ac:dyDescent="0.15">
      <c r="A4204" s="56">
        <v>41814</v>
      </c>
      <c r="B4204" s="68" t="s">
        <v>256</v>
      </c>
      <c r="C4204" s="69"/>
    </row>
    <row r="4205" spans="1:3" x14ac:dyDescent="0.15">
      <c r="A4205" s="56">
        <v>41814</v>
      </c>
      <c r="B4205" s="68" t="s">
        <v>257</v>
      </c>
      <c r="C4205" s="69"/>
    </row>
    <row r="4206" spans="1:3" x14ac:dyDescent="0.15">
      <c r="A4206" s="56">
        <v>41815</v>
      </c>
      <c r="B4206" s="68" t="s">
        <v>234</v>
      </c>
      <c r="C4206" s="69"/>
    </row>
    <row r="4207" spans="1:3" x14ac:dyDescent="0.15">
      <c r="A4207" s="56">
        <v>41815</v>
      </c>
      <c r="B4207" s="68" t="s">
        <v>235</v>
      </c>
      <c r="C4207" s="69"/>
    </row>
    <row r="4208" spans="1:3" x14ac:dyDescent="0.15">
      <c r="A4208" s="56">
        <v>41815</v>
      </c>
      <c r="B4208" s="68" t="s">
        <v>236</v>
      </c>
      <c r="C4208" s="69"/>
    </row>
    <row r="4209" spans="1:3" x14ac:dyDescent="0.15">
      <c r="A4209" s="56">
        <v>41815</v>
      </c>
      <c r="B4209" s="68" t="s">
        <v>237</v>
      </c>
      <c r="C4209" s="69"/>
    </row>
    <row r="4210" spans="1:3" x14ac:dyDescent="0.15">
      <c r="A4210" s="56">
        <v>41815</v>
      </c>
      <c r="B4210" s="68" t="s">
        <v>238</v>
      </c>
      <c r="C4210" s="69"/>
    </row>
    <row r="4211" spans="1:3" x14ac:dyDescent="0.15">
      <c r="A4211" s="56">
        <v>41815</v>
      </c>
      <c r="B4211" s="68" t="s">
        <v>239</v>
      </c>
      <c r="C4211" s="69"/>
    </row>
    <row r="4212" spans="1:3" x14ac:dyDescent="0.15">
      <c r="A4212" s="56">
        <v>41815</v>
      </c>
      <c r="B4212" s="68" t="s">
        <v>240</v>
      </c>
      <c r="C4212" s="69"/>
    </row>
    <row r="4213" spans="1:3" x14ac:dyDescent="0.15">
      <c r="A4213" s="56">
        <v>41815</v>
      </c>
      <c r="B4213" s="68" t="s">
        <v>241</v>
      </c>
      <c r="C4213" s="69"/>
    </row>
    <row r="4214" spans="1:3" x14ac:dyDescent="0.15">
      <c r="A4214" s="56">
        <v>41815</v>
      </c>
      <c r="B4214" s="68" t="s">
        <v>242</v>
      </c>
      <c r="C4214" s="69"/>
    </row>
    <row r="4215" spans="1:3" x14ac:dyDescent="0.15">
      <c r="A4215" s="56">
        <v>41815</v>
      </c>
      <c r="B4215" s="68" t="s">
        <v>243</v>
      </c>
      <c r="C4215" s="69"/>
    </row>
    <row r="4216" spans="1:3" x14ac:dyDescent="0.15">
      <c r="A4216" s="56">
        <v>41815</v>
      </c>
      <c r="B4216" s="68" t="s">
        <v>244</v>
      </c>
      <c r="C4216" s="69"/>
    </row>
    <row r="4217" spans="1:3" x14ac:dyDescent="0.15">
      <c r="A4217" s="56">
        <v>41815</v>
      </c>
      <c r="B4217" s="68" t="s">
        <v>245</v>
      </c>
      <c r="C4217" s="69"/>
    </row>
    <row r="4218" spans="1:3" x14ac:dyDescent="0.15">
      <c r="A4218" s="56">
        <v>41815</v>
      </c>
      <c r="B4218" s="68" t="s">
        <v>246</v>
      </c>
      <c r="C4218" s="69"/>
    </row>
    <row r="4219" spans="1:3" x14ac:dyDescent="0.15">
      <c r="A4219" s="56">
        <v>41815</v>
      </c>
      <c r="B4219" s="68" t="s">
        <v>247</v>
      </c>
      <c r="C4219" s="69"/>
    </row>
    <row r="4220" spans="1:3" x14ac:dyDescent="0.15">
      <c r="A4220" s="56">
        <v>41815</v>
      </c>
      <c r="B4220" s="68" t="s">
        <v>248</v>
      </c>
      <c r="C4220" s="69"/>
    </row>
    <row r="4221" spans="1:3" x14ac:dyDescent="0.15">
      <c r="A4221" s="56">
        <v>41815</v>
      </c>
      <c r="B4221" s="68" t="s">
        <v>249</v>
      </c>
      <c r="C4221" s="69"/>
    </row>
    <row r="4222" spans="1:3" x14ac:dyDescent="0.15">
      <c r="A4222" s="56">
        <v>41815</v>
      </c>
      <c r="B4222" s="68" t="s">
        <v>250</v>
      </c>
      <c r="C4222" s="69"/>
    </row>
    <row r="4223" spans="1:3" x14ac:dyDescent="0.15">
      <c r="A4223" s="56">
        <v>41815</v>
      </c>
      <c r="B4223" s="68" t="s">
        <v>251</v>
      </c>
      <c r="C4223" s="69"/>
    </row>
    <row r="4224" spans="1:3" x14ac:dyDescent="0.15">
      <c r="A4224" s="56">
        <v>41815</v>
      </c>
      <c r="B4224" s="68" t="s">
        <v>252</v>
      </c>
      <c r="C4224" s="69"/>
    </row>
    <row r="4225" spans="1:3" x14ac:dyDescent="0.15">
      <c r="A4225" s="56">
        <v>41815</v>
      </c>
      <c r="B4225" s="68" t="s">
        <v>253</v>
      </c>
      <c r="C4225" s="69"/>
    </row>
    <row r="4226" spans="1:3" x14ac:dyDescent="0.15">
      <c r="A4226" s="56">
        <v>41815</v>
      </c>
      <c r="B4226" s="68" t="s">
        <v>254</v>
      </c>
      <c r="C4226" s="69"/>
    </row>
    <row r="4227" spans="1:3" x14ac:dyDescent="0.15">
      <c r="A4227" s="56">
        <v>41815</v>
      </c>
      <c r="B4227" s="68" t="s">
        <v>255</v>
      </c>
      <c r="C4227" s="69"/>
    </row>
    <row r="4228" spans="1:3" x14ac:dyDescent="0.15">
      <c r="A4228" s="56">
        <v>41815</v>
      </c>
      <c r="B4228" s="68" t="s">
        <v>256</v>
      </c>
      <c r="C4228" s="69"/>
    </row>
    <row r="4229" spans="1:3" x14ac:dyDescent="0.15">
      <c r="A4229" s="56">
        <v>41815</v>
      </c>
      <c r="B4229" s="68" t="s">
        <v>257</v>
      </c>
      <c r="C4229" s="69"/>
    </row>
    <row r="4230" spans="1:3" x14ac:dyDescent="0.15">
      <c r="A4230" s="56">
        <v>41816</v>
      </c>
      <c r="B4230" s="68" t="s">
        <v>234</v>
      </c>
      <c r="C4230" s="69"/>
    </row>
    <row r="4231" spans="1:3" x14ac:dyDescent="0.15">
      <c r="A4231" s="56">
        <v>41816</v>
      </c>
      <c r="B4231" s="68" t="s">
        <v>235</v>
      </c>
      <c r="C4231" s="69"/>
    </row>
    <row r="4232" spans="1:3" x14ac:dyDescent="0.15">
      <c r="A4232" s="56">
        <v>41816</v>
      </c>
      <c r="B4232" s="68" t="s">
        <v>236</v>
      </c>
      <c r="C4232" s="69"/>
    </row>
    <row r="4233" spans="1:3" x14ac:dyDescent="0.15">
      <c r="A4233" s="56">
        <v>41816</v>
      </c>
      <c r="B4233" s="68" t="s">
        <v>237</v>
      </c>
      <c r="C4233" s="69"/>
    </row>
    <row r="4234" spans="1:3" x14ac:dyDescent="0.15">
      <c r="A4234" s="56">
        <v>41816</v>
      </c>
      <c r="B4234" s="68" t="s">
        <v>238</v>
      </c>
      <c r="C4234" s="69"/>
    </row>
    <row r="4235" spans="1:3" x14ac:dyDescent="0.15">
      <c r="A4235" s="56">
        <v>41816</v>
      </c>
      <c r="B4235" s="68" t="s">
        <v>239</v>
      </c>
      <c r="C4235" s="69"/>
    </row>
    <row r="4236" spans="1:3" x14ac:dyDescent="0.15">
      <c r="A4236" s="56">
        <v>41816</v>
      </c>
      <c r="B4236" s="68" t="s">
        <v>240</v>
      </c>
      <c r="C4236" s="69"/>
    </row>
    <row r="4237" spans="1:3" x14ac:dyDescent="0.15">
      <c r="A4237" s="56">
        <v>41816</v>
      </c>
      <c r="B4237" s="68" t="s">
        <v>241</v>
      </c>
      <c r="C4237" s="69"/>
    </row>
    <row r="4238" spans="1:3" x14ac:dyDescent="0.15">
      <c r="A4238" s="56">
        <v>41816</v>
      </c>
      <c r="B4238" s="68" t="s">
        <v>242</v>
      </c>
      <c r="C4238" s="69"/>
    </row>
    <row r="4239" spans="1:3" x14ac:dyDescent="0.15">
      <c r="A4239" s="56">
        <v>41816</v>
      </c>
      <c r="B4239" s="68" t="s">
        <v>243</v>
      </c>
      <c r="C4239" s="69"/>
    </row>
    <row r="4240" spans="1:3" x14ac:dyDescent="0.15">
      <c r="A4240" s="56">
        <v>41816</v>
      </c>
      <c r="B4240" s="68" t="s">
        <v>244</v>
      </c>
      <c r="C4240" s="69"/>
    </row>
    <row r="4241" spans="1:3" x14ac:dyDescent="0.15">
      <c r="A4241" s="56">
        <v>41816</v>
      </c>
      <c r="B4241" s="68" t="s">
        <v>245</v>
      </c>
      <c r="C4241" s="69"/>
    </row>
    <row r="4242" spans="1:3" x14ac:dyDescent="0.15">
      <c r="A4242" s="56">
        <v>41816</v>
      </c>
      <c r="B4242" s="68" t="s">
        <v>246</v>
      </c>
      <c r="C4242" s="69"/>
    </row>
    <row r="4243" spans="1:3" x14ac:dyDescent="0.15">
      <c r="A4243" s="56">
        <v>41816</v>
      </c>
      <c r="B4243" s="68" t="s">
        <v>247</v>
      </c>
      <c r="C4243" s="69"/>
    </row>
    <row r="4244" spans="1:3" x14ac:dyDescent="0.15">
      <c r="A4244" s="56">
        <v>41816</v>
      </c>
      <c r="B4244" s="68" t="s">
        <v>248</v>
      </c>
      <c r="C4244" s="69"/>
    </row>
    <row r="4245" spans="1:3" x14ac:dyDescent="0.15">
      <c r="A4245" s="56">
        <v>41816</v>
      </c>
      <c r="B4245" s="68" t="s">
        <v>249</v>
      </c>
      <c r="C4245" s="69"/>
    </row>
    <row r="4246" spans="1:3" x14ac:dyDescent="0.15">
      <c r="A4246" s="56">
        <v>41816</v>
      </c>
      <c r="B4246" s="68" t="s">
        <v>250</v>
      </c>
      <c r="C4246" s="69"/>
    </row>
    <row r="4247" spans="1:3" x14ac:dyDescent="0.15">
      <c r="A4247" s="56">
        <v>41816</v>
      </c>
      <c r="B4247" s="68" t="s">
        <v>251</v>
      </c>
      <c r="C4247" s="69"/>
    </row>
    <row r="4248" spans="1:3" x14ac:dyDescent="0.15">
      <c r="A4248" s="56">
        <v>41816</v>
      </c>
      <c r="B4248" s="68" t="s">
        <v>252</v>
      </c>
      <c r="C4248" s="69"/>
    </row>
    <row r="4249" spans="1:3" x14ac:dyDescent="0.15">
      <c r="A4249" s="56">
        <v>41816</v>
      </c>
      <c r="B4249" s="68" t="s">
        <v>253</v>
      </c>
      <c r="C4249" s="69"/>
    </row>
    <row r="4250" spans="1:3" x14ac:dyDescent="0.15">
      <c r="A4250" s="56">
        <v>41816</v>
      </c>
      <c r="B4250" s="68" t="s">
        <v>254</v>
      </c>
      <c r="C4250" s="69"/>
    </row>
    <row r="4251" spans="1:3" x14ac:dyDescent="0.15">
      <c r="A4251" s="56">
        <v>41816</v>
      </c>
      <c r="B4251" s="68" t="s">
        <v>255</v>
      </c>
      <c r="C4251" s="69"/>
    </row>
    <row r="4252" spans="1:3" x14ac:dyDescent="0.15">
      <c r="A4252" s="56">
        <v>41816</v>
      </c>
      <c r="B4252" s="68" t="s">
        <v>256</v>
      </c>
      <c r="C4252" s="69"/>
    </row>
    <row r="4253" spans="1:3" x14ac:dyDescent="0.15">
      <c r="A4253" s="56">
        <v>41816</v>
      </c>
      <c r="B4253" s="68" t="s">
        <v>257</v>
      </c>
      <c r="C4253" s="69"/>
    </row>
    <row r="4254" spans="1:3" x14ac:dyDescent="0.15">
      <c r="A4254" s="56">
        <v>41817</v>
      </c>
      <c r="B4254" s="68" t="s">
        <v>234</v>
      </c>
      <c r="C4254" s="69"/>
    </row>
    <row r="4255" spans="1:3" x14ac:dyDescent="0.15">
      <c r="A4255" s="56">
        <v>41817</v>
      </c>
      <c r="B4255" s="68" t="s">
        <v>235</v>
      </c>
      <c r="C4255" s="69"/>
    </row>
    <row r="4256" spans="1:3" x14ac:dyDescent="0.15">
      <c r="A4256" s="56">
        <v>41817</v>
      </c>
      <c r="B4256" s="68" t="s">
        <v>236</v>
      </c>
      <c r="C4256" s="69"/>
    </row>
    <row r="4257" spans="1:3" x14ac:dyDescent="0.15">
      <c r="A4257" s="56">
        <v>41817</v>
      </c>
      <c r="B4257" s="68" t="s">
        <v>237</v>
      </c>
      <c r="C4257" s="69"/>
    </row>
    <row r="4258" spans="1:3" x14ac:dyDescent="0.15">
      <c r="A4258" s="56">
        <v>41817</v>
      </c>
      <c r="B4258" s="68" t="s">
        <v>238</v>
      </c>
      <c r="C4258" s="69"/>
    </row>
    <row r="4259" spans="1:3" x14ac:dyDescent="0.15">
      <c r="A4259" s="56">
        <v>41817</v>
      </c>
      <c r="B4259" s="68" t="s">
        <v>239</v>
      </c>
      <c r="C4259" s="69"/>
    </row>
    <row r="4260" spans="1:3" x14ac:dyDescent="0.15">
      <c r="A4260" s="56">
        <v>41817</v>
      </c>
      <c r="B4260" s="68" t="s">
        <v>240</v>
      </c>
      <c r="C4260" s="69"/>
    </row>
    <row r="4261" spans="1:3" x14ac:dyDescent="0.15">
      <c r="A4261" s="56">
        <v>41817</v>
      </c>
      <c r="B4261" s="68" t="s">
        <v>241</v>
      </c>
      <c r="C4261" s="69"/>
    </row>
    <row r="4262" spans="1:3" x14ac:dyDescent="0.15">
      <c r="A4262" s="56">
        <v>41817</v>
      </c>
      <c r="B4262" s="68" t="s">
        <v>242</v>
      </c>
      <c r="C4262" s="69"/>
    </row>
    <row r="4263" spans="1:3" x14ac:dyDescent="0.15">
      <c r="A4263" s="56">
        <v>41817</v>
      </c>
      <c r="B4263" s="68" t="s">
        <v>243</v>
      </c>
      <c r="C4263" s="69"/>
    </row>
    <row r="4264" spans="1:3" x14ac:dyDescent="0.15">
      <c r="A4264" s="56">
        <v>41817</v>
      </c>
      <c r="B4264" s="68" t="s">
        <v>244</v>
      </c>
      <c r="C4264" s="69"/>
    </row>
    <row r="4265" spans="1:3" x14ac:dyDescent="0.15">
      <c r="A4265" s="56">
        <v>41817</v>
      </c>
      <c r="B4265" s="68" t="s">
        <v>245</v>
      </c>
      <c r="C4265" s="69"/>
    </row>
    <row r="4266" spans="1:3" x14ac:dyDescent="0.15">
      <c r="A4266" s="56">
        <v>41817</v>
      </c>
      <c r="B4266" s="68" t="s">
        <v>246</v>
      </c>
      <c r="C4266" s="69"/>
    </row>
    <row r="4267" spans="1:3" x14ac:dyDescent="0.15">
      <c r="A4267" s="56">
        <v>41817</v>
      </c>
      <c r="B4267" s="68" t="s">
        <v>247</v>
      </c>
      <c r="C4267" s="69"/>
    </row>
    <row r="4268" spans="1:3" x14ac:dyDescent="0.15">
      <c r="A4268" s="56">
        <v>41817</v>
      </c>
      <c r="B4268" s="68" t="s">
        <v>248</v>
      </c>
      <c r="C4268" s="69"/>
    </row>
    <row r="4269" spans="1:3" x14ac:dyDescent="0.15">
      <c r="A4269" s="56">
        <v>41817</v>
      </c>
      <c r="B4269" s="68" t="s">
        <v>249</v>
      </c>
      <c r="C4269" s="69"/>
    </row>
    <row r="4270" spans="1:3" x14ac:dyDescent="0.15">
      <c r="A4270" s="56">
        <v>41817</v>
      </c>
      <c r="B4270" s="68" t="s">
        <v>250</v>
      </c>
      <c r="C4270" s="69"/>
    </row>
    <row r="4271" spans="1:3" x14ac:dyDescent="0.15">
      <c r="A4271" s="56">
        <v>41817</v>
      </c>
      <c r="B4271" s="68" t="s">
        <v>251</v>
      </c>
      <c r="C4271" s="69"/>
    </row>
    <row r="4272" spans="1:3" x14ac:dyDescent="0.15">
      <c r="A4272" s="56">
        <v>41817</v>
      </c>
      <c r="B4272" s="68" t="s">
        <v>252</v>
      </c>
      <c r="C4272" s="69"/>
    </row>
    <row r="4273" spans="1:3" x14ac:dyDescent="0.15">
      <c r="A4273" s="56">
        <v>41817</v>
      </c>
      <c r="B4273" s="68" t="s">
        <v>253</v>
      </c>
      <c r="C4273" s="69"/>
    </row>
    <row r="4274" spans="1:3" x14ac:dyDescent="0.15">
      <c r="A4274" s="56">
        <v>41817</v>
      </c>
      <c r="B4274" s="68" t="s">
        <v>254</v>
      </c>
      <c r="C4274" s="69"/>
    </row>
    <row r="4275" spans="1:3" x14ac:dyDescent="0.15">
      <c r="A4275" s="56">
        <v>41817</v>
      </c>
      <c r="B4275" s="68" t="s">
        <v>255</v>
      </c>
      <c r="C4275" s="69"/>
    </row>
    <row r="4276" spans="1:3" x14ac:dyDescent="0.15">
      <c r="A4276" s="56">
        <v>41817</v>
      </c>
      <c r="B4276" s="68" t="s">
        <v>256</v>
      </c>
      <c r="C4276" s="69"/>
    </row>
    <row r="4277" spans="1:3" x14ac:dyDescent="0.15">
      <c r="A4277" s="56">
        <v>41817</v>
      </c>
      <c r="B4277" s="68" t="s">
        <v>257</v>
      </c>
      <c r="C4277" s="69"/>
    </row>
    <row r="4278" spans="1:3" x14ac:dyDescent="0.15">
      <c r="A4278" s="56">
        <v>41818</v>
      </c>
      <c r="B4278" s="68" t="s">
        <v>234</v>
      </c>
      <c r="C4278" s="69"/>
    </row>
    <row r="4279" spans="1:3" x14ac:dyDescent="0.15">
      <c r="A4279" s="56">
        <v>41818</v>
      </c>
      <c r="B4279" s="68" t="s">
        <v>235</v>
      </c>
      <c r="C4279" s="69"/>
    </row>
    <row r="4280" spans="1:3" x14ac:dyDescent="0.15">
      <c r="A4280" s="56">
        <v>41818</v>
      </c>
      <c r="B4280" s="68" t="s">
        <v>236</v>
      </c>
      <c r="C4280" s="69"/>
    </row>
    <row r="4281" spans="1:3" x14ac:dyDescent="0.15">
      <c r="A4281" s="56">
        <v>41818</v>
      </c>
      <c r="B4281" s="68" t="s">
        <v>237</v>
      </c>
      <c r="C4281" s="69"/>
    </row>
    <row r="4282" spans="1:3" x14ac:dyDescent="0.15">
      <c r="A4282" s="56">
        <v>41818</v>
      </c>
      <c r="B4282" s="68" t="s">
        <v>238</v>
      </c>
      <c r="C4282" s="69"/>
    </row>
    <row r="4283" spans="1:3" x14ac:dyDescent="0.15">
      <c r="A4283" s="56">
        <v>41818</v>
      </c>
      <c r="B4283" s="68" t="s">
        <v>239</v>
      </c>
      <c r="C4283" s="69"/>
    </row>
    <row r="4284" spans="1:3" x14ac:dyDescent="0.15">
      <c r="A4284" s="56">
        <v>41818</v>
      </c>
      <c r="B4284" s="68" t="s">
        <v>240</v>
      </c>
      <c r="C4284" s="69"/>
    </row>
    <row r="4285" spans="1:3" x14ac:dyDescent="0.15">
      <c r="A4285" s="56">
        <v>41818</v>
      </c>
      <c r="B4285" s="68" t="s">
        <v>241</v>
      </c>
      <c r="C4285" s="69"/>
    </row>
    <row r="4286" spans="1:3" x14ac:dyDescent="0.15">
      <c r="A4286" s="56">
        <v>41818</v>
      </c>
      <c r="B4286" s="68" t="s">
        <v>242</v>
      </c>
      <c r="C4286" s="69"/>
    </row>
    <row r="4287" spans="1:3" x14ac:dyDescent="0.15">
      <c r="A4287" s="56">
        <v>41818</v>
      </c>
      <c r="B4287" s="68" t="s">
        <v>243</v>
      </c>
      <c r="C4287" s="69"/>
    </row>
    <row r="4288" spans="1:3" x14ac:dyDescent="0.15">
      <c r="A4288" s="56">
        <v>41818</v>
      </c>
      <c r="B4288" s="68" t="s">
        <v>244</v>
      </c>
      <c r="C4288" s="69"/>
    </row>
    <row r="4289" spans="1:3" x14ac:dyDescent="0.15">
      <c r="A4289" s="56">
        <v>41818</v>
      </c>
      <c r="B4289" s="68" t="s">
        <v>245</v>
      </c>
      <c r="C4289" s="69"/>
    </row>
    <row r="4290" spans="1:3" x14ac:dyDescent="0.15">
      <c r="A4290" s="56">
        <v>41818</v>
      </c>
      <c r="B4290" s="68" t="s">
        <v>246</v>
      </c>
      <c r="C4290" s="69"/>
    </row>
    <row r="4291" spans="1:3" x14ac:dyDescent="0.15">
      <c r="A4291" s="56">
        <v>41818</v>
      </c>
      <c r="B4291" s="68" t="s">
        <v>247</v>
      </c>
      <c r="C4291" s="69"/>
    </row>
    <row r="4292" spans="1:3" x14ac:dyDescent="0.15">
      <c r="A4292" s="56">
        <v>41818</v>
      </c>
      <c r="B4292" s="68" t="s">
        <v>248</v>
      </c>
      <c r="C4292" s="69"/>
    </row>
    <row r="4293" spans="1:3" x14ac:dyDescent="0.15">
      <c r="A4293" s="56">
        <v>41818</v>
      </c>
      <c r="B4293" s="68" t="s">
        <v>249</v>
      </c>
      <c r="C4293" s="69"/>
    </row>
    <row r="4294" spans="1:3" x14ac:dyDescent="0.15">
      <c r="A4294" s="56">
        <v>41818</v>
      </c>
      <c r="B4294" s="68" t="s">
        <v>250</v>
      </c>
      <c r="C4294" s="69"/>
    </row>
    <row r="4295" spans="1:3" x14ac:dyDescent="0.15">
      <c r="A4295" s="56">
        <v>41818</v>
      </c>
      <c r="B4295" s="68" t="s">
        <v>251</v>
      </c>
      <c r="C4295" s="69"/>
    </row>
    <row r="4296" spans="1:3" x14ac:dyDescent="0.15">
      <c r="A4296" s="56">
        <v>41818</v>
      </c>
      <c r="B4296" s="68" t="s">
        <v>252</v>
      </c>
      <c r="C4296" s="69"/>
    </row>
    <row r="4297" spans="1:3" x14ac:dyDescent="0.15">
      <c r="A4297" s="56">
        <v>41818</v>
      </c>
      <c r="B4297" s="68" t="s">
        <v>253</v>
      </c>
      <c r="C4297" s="69"/>
    </row>
    <row r="4298" spans="1:3" x14ac:dyDescent="0.15">
      <c r="A4298" s="56">
        <v>41818</v>
      </c>
      <c r="B4298" s="68" t="s">
        <v>254</v>
      </c>
      <c r="C4298" s="69"/>
    </row>
    <row r="4299" spans="1:3" x14ac:dyDescent="0.15">
      <c r="A4299" s="56">
        <v>41818</v>
      </c>
      <c r="B4299" s="68" t="s">
        <v>255</v>
      </c>
      <c r="C4299" s="69"/>
    </row>
    <row r="4300" spans="1:3" x14ac:dyDescent="0.15">
      <c r="A4300" s="56">
        <v>41818</v>
      </c>
      <c r="B4300" s="68" t="s">
        <v>256</v>
      </c>
      <c r="C4300" s="69"/>
    </row>
    <row r="4301" spans="1:3" x14ac:dyDescent="0.15">
      <c r="A4301" s="56">
        <v>41818</v>
      </c>
      <c r="B4301" s="68" t="s">
        <v>257</v>
      </c>
      <c r="C4301" s="69"/>
    </row>
    <row r="4302" spans="1:3" x14ac:dyDescent="0.15">
      <c r="A4302" s="56">
        <v>41819</v>
      </c>
      <c r="B4302" s="68" t="s">
        <v>234</v>
      </c>
      <c r="C4302" s="69"/>
    </row>
    <row r="4303" spans="1:3" x14ac:dyDescent="0.15">
      <c r="A4303" s="56">
        <v>41819</v>
      </c>
      <c r="B4303" s="68" t="s">
        <v>235</v>
      </c>
      <c r="C4303" s="69"/>
    </row>
    <row r="4304" spans="1:3" x14ac:dyDescent="0.15">
      <c r="A4304" s="56">
        <v>41819</v>
      </c>
      <c r="B4304" s="68" t="s">
        <v>236</v>
      </c>
      <c r="C4304" s="69"/>
    </row>
    <row r="4305" spans="1:3" x14ac:dyDescent="0.15">
      <c r="A4305" s="56">
        <v>41819</v>
      </c>
      <c r="B4305" s="68" t="s">
        <v>237</v>
      </c>
      <c r="C4305" s="69"/>
    </row>
    <row r="4306" spans="1:3" x14ac:dyDescent="0.15">
      <c r="A4306" s="56">
        <v>41819</v>
      </c>
      <c r="B4306" s="68" t="s">
        <v>238</v>
      </c>
      <c r="C4306" s="69"/>
    </row>
    <row r="4307" spans="1:3" x14ac:dyDescent="0.15">
      <c r="A4307" s="56">
        <v>41819</v>
      </c>
      <c r="B4307" s="68" t="s">
        <v>239</v>
      </c>
      <c r="C4307" s="69"/>
    </row>
    <row r="4308" spans="1:3" x14ac:dyDescent="0.15">
      <c r="A4308" s="56">
        <v>41819</v>
      </c>
      <c r="B4308" s="68" t="s">
        <v>240</v>
      </c>
      <c r="C4308" s="69"/>
    </row>
    <row r="4309" spans="1:3" x14ac:dyDescent="0.15">
      <c r="A4309" s="56">
        <v>41819</v>
      </c>
      <c r="B4309" s="68" t="s">
        <v>241</v>
      </c>
      <c r="C4309" s="69"/>
    </row>
    <row r="4310" spans="1:3" x14ac:dyDescent="0.15">
      <c r="A4310" s="56">
        <v>41819</v>
      </c>
      <c r="B4310" s="68" t="s">
        <v>242</v>
      </c>
      <c r="C4310" s="69"/>
    </row>
    <row r="4311" spans="1:3" x14ac:dyDescent="0.15">
      <c r="A4311" s="56">
        <v>41819</v>
      </c>
      <c r="B4311" s="68" t="s">
        <v>243</v>
      </c>
      <c r="C4311" s="69"/>
    </row>
    <row r="4312" spans="1:3" x14ac:dyDescent="0.15">
      <c r="A4312" s="56">
        <v>41819</v>
      </c>
      <c r="B4312" s="68" t="s">
        <v>244</v>
      </c>
      <c r="C4312" s="69"/>
    </row>
    <row r="4313" spans="1:3" x14ac:dyDescent="0.15">
      <c r="A4313" s="56">
        <v>41819</v>
      </c>
      <c r="B4313" s="68" t="s">
        <v>245</v>
      </c>
      <c r="C4313" s="69"/>
    </row>
    <row r="4314" spans="1:3" x14ac:dyDescent="0.15">
      <c r="A4314" s="56">
        <v>41819</v>
      </c>
      <c r="B4314" s="68" t="s">
        <v>246</v>
      </c>
      <c r="C4314" s="69"/>
    </row>
    <row r="4315" spans="1:3" x14ac:dyDescent="0.15">
      <c r="A4315" s="56">
        <v>41819</v>
      </c>
      <c r="B4315" s="68" t="s">
        <v>247</v>
      </c>
      <c r="C4315" s="69"/>
    </row>
    <row r="4316" spans="1:3" x14ac:dyDescent="0.15">
      <c r="A4316" s="56">
        <v>41819</v>
      </c>
      <c r="B4316" s="68" t="s">
        <v>248</v>
      </c>
      <c r="C4316" s="69"/>
    </row>
    <row r="4317" spans="1:3" x14ac:dyDescent="0.15">
      <c r="A4317" s="56">
        <v>41819</v>
      </c>
      <c r="B4317" s="68" t="s">
        <v>249</v>
      </c>
      <c r="C4317" s="69"/>
    </row>
    <row r="4318" spans="1:3" x14ac:dyDescent="0.15">
      <c r="A4318" s="56">
        <v>41819</v>
      </c>
      <c r="B4318" s="68" t="s">
        <v>250</v>
      </c>
      <c r="C4318" s="69"/>
    </row>
    <row r="4319" spans="1:3" x14ac:dyDescent="0.15">
      <c r="A4319" s="56">
        <v>41819</v>
      </c>
      <c r="B4319" s="68" t="s">
        <v>251</v>
      </c>
      <c r="C4319" s="69"/>
    </row>
    <row r="4320" spans="1:3" x14ac:dyDescent="0.15">
      <c r="A4320" s="56">
        <v>41819</v>
      </c>
      <c r="B4320" s="68" t="s">
        <v>252</v>
      </c>
      <c r="C4320" s="69"/>
    </row>
    <row r="4321" spans="1:3" x14ac:dyDescent="0.15">
      <c r="A4321" s="56">
        <v>41819</v>
      </c>
      <c r="B4321" s="68" t="s">
        <v>253</v>
      </c>
      <c r="C4321" s="69"/>
    </row>
    <row r="4322" spans="1:3" x14ac:dyDescent="0.15">
      <c r="A4322" s="56">
        <v>41819</v>
      </c>
      <c r="B4322" s="68" t="s">
        <v>254</v>
      </c>
      <c r="C4322" s="69"/>
    </row>
    <row r="4323" spans="1:3" x14ac:dyDescent="0.15">
      <c r="A4323" s="56">
        <v>41819</v>
      </c>
      <c r="B4323" s="68" t="s">
        <v>255</v>
      </c>
      <c r="C4323" s="69"/>
    </row>
    <row r="4324" spans="1:3" x14ac:dyDescent="0.15">
      <c r="A4324" s="56">
        <v>41819</v>
      </c>
      <c r="B4324" s="68" t="s">
        <v>256</v>
      </c>
      <c r="C4324" s="69"/>
    </row>
    <row r="4325" spans="1:3" x14ac:dyDescent="0.15">
      <c r="A4325" s="56">
        <v>41819</v>
      </c>
      <c r="B4325" s="68" t="s">
        <v>257</v>
      </c>
      <c r="C4325" s="69"/>
    </row>
    <row r="4326" spans="1:3" x14ac:dyDescent="0.15">
      <c r="A4326" s="56">
        <v>41820</v>
      </c>
      <c r="B4326" s="68" t="s">
        <v>234</v>
      </c>
      <c r="C4326" s="69"/>
    </row>
    <row r="4327" spans="1:3" x14ac:dyDescent="0.15">
      <c r="A4327" s="56">
        <v>41820</v>
      </c>
      <c r="B4327" s="68" t="s">
        <v>235</v>
      </c>
      <c r="C4327" s="69"/>
    </row>
    <row r="4328" spans="1:3" x14ac:dyDescent="0.15">
      <c r="A4328" s="56">
        <v>41820</v>
      </c>
      <c r="B4328" s="68" t="s">
        <v>236</v>
      </c>
      <c r="C4328" s="69"/>
    </row>
    <row r="4329" spans="1:3" x14ac:dyDescent="0.15">
      <c r="A4329" s="56">
        <v>41820</v>
      </c>
      <c r="B4329" s="68" t="s">
        <v>237</v>
      </c>
      <c r="C4329" s="69"/>
    </row>
    <row r="4330" spans="1:3" x14ac:dyDescent="0.15">
      <c r="A4330" s="56">
        <v>41820</v>
      </c>
      <c r="B4330" s="68" t="s">
        <v>238</v>
      </c>
      <c r="C4330" s="69"/>
    </row>
    <row r="4331" spans="1:3" x14ac:dyDescent="0.15">
      <c r="A4331" s="56">
        <v>41820</v>
      </c>
      <c r="B4331" s="68" t="s">
        <v>239</v>
      </c>
      <c r="C4331" s="69"/>
    </row>
    <row r="4332" spans="1:3" x14ac:dyDescent="0.15">
      <c r="A4332" s="56">
        <v>41820</v>
      </c>
      <c r="B4332" s="68" t="s">
        <v>240</v>
      </c>
      <c r="C4332" s="69"/>
    </row>
    <row r="4333" spans="1:3" x14ac:dyDescent="0.15">
      <c r="A4333" s="56">
        <v>41820</v>
      </c>
      <c r="B4333" s="68" t="s">
        <v>241</v>
      </c>
      <c r="C4333" s="69"/>
    </row>
    <row r="4334" spans="1:3" x14ac:dyDescent="0.15">
      <c r="A4334" s="56">
        <v>41820</v>
      </c>
      <c r="B4334" s="68" t="s">
        <v>242</v>
      </c>
      <c r="C4334" s="69"/>
    </row>
    <row r="4335" spans="1:3" x14ac:dyDescent="0.15">
      <c r="A4335" s="56">
        <v>41820</v>
      </c>
      <c r="B4335" s="68" t="s">
        <v>243</v>
      </c>
      <c r="C4335" s="69"/>
    </row>
    <row r="4336" spans="1:3" x14ac:dyDescent="0.15">
      <c r="A4336" s="56">
        <v>41820</v>
      </c>
      <c r="B4336" s="68" t="s">
        <v>244</v>
      </c>
      <c r="C4336" s="69"/>
    </row>
    <row r="4337" spans="1:3" x14ac:dyDescent="0.15">
      <c r="A4337" s="56">
        <v>41820</v>
      </c>
      <c r="B4337" s="68" t="s">
        <v>245</v>
      </c>
      <c r="C4337" s="69"/>
    </row>
    <row r="4338" spans="1:3" x14ac:dyDescent="0.15">
      <c r="A4338" s="56">
        <v>41820</v>
      </c>
      <c r="B4338" s="68" t="s">
        <v>246</v>
      </c>
      <c r="C4338" s="69"/>
    </row>
    <row r="4339" spans="1:3" x14ac:dyDescent="0.15">
      <c r="A4339" s="56">
        <v>41820</v>
      </c>
      <c r="B4339" s="68" t="s">
        <v>247</v>
      </c>
      <c r="C4339" s="69"/>
    </row>
    <row r="4340" spans="1:3" x14ac:dyDescent="0.15">
      <c r="A4340" s="56">
        <v>41820</v>
      </c>
      <c r="B4340" s="68" t="s">
        <v>248</v>
      </c>
      <c r="C4340" s="69"/>
    </row>
    <row r="4341" spans="1:3" x14ac:dyDescent="0.15">
      <c r="A4341" s="56">
        <v>41820</v>
      </c>
      <c r="B4341" s="68" t="s">
        <v>249</v>
      </c>
      <c r="C4341" s="69"/>
    </row>
    <row r="4342" spans="1:3" x14ac:dyDescent="0.15">
      <c r="A4342" s="56">
        <v>41820</v>
      </c>
      <c r="B4342" s="68" t="s">
        <v>250</v>
      </c>
      <c r="C4342" s="69"/>
    </row>
    <row r="4343" spans="1:3" x14ac:dyDescent="0.15">
      <c r="A4343" s="56">
        <v>41820</v>
      </c>
      <c r="B4343" s="68" t="s">
        <v>251</v>
      </c>
      <c r="C4343" s="69"/>
    </row>
    <row r="4344" spans="1:3" x14ac:dyDescent="0.15">
      <c r="A4344" s="56">
        <v>41820</v>
      </c>
      <c r="B4344" s="68" t="s">
        <v>252</v>
      </c>
      <c r="C4344" s="69"/>
    </row>
    <row r="4345" spans="1:3" x14ac:dyDescent="0.15">
      <c r="A4345" s="56">
        <v>41820</v>
      </c>
      <c r="B4345" s="68" t="s">
        <v>253</v>
      </c>
      <c r="C4345" s="69"/>
    </row>
    <row r="4346" spans="1:3" x14ac:dyDescent="0.15">
      <c r="A4346" s="56">
        <v>41820</v>
      </c>
      <c r="B4346" s="68" t="s">
        <v>254</v>
      </c>
      <c r="C4346" s="69"/>
    </row>
    <row r="4347" spans="1:3" x14ac:dyDescent="0.15">
      <c r="A4347" s="56">
        <v>41820</v>
      </c>
      <c r="B4347" s="68" t="s">
        <v>255</v>
      </c>
      <c r="C4347" s="69"/>
    </row>
    <row r="4348" spans="1:3" x14ac:dyDescent="0.15">
      <c r="A4348" s="56">
        <v>41820</v>
      </c>
      <c r="B4348" s="68" t="s">
        <v>256</v>
      </c>
      <c r="C4348" s="69"/>
    </row>
    <row r="4349" spans="1:3" x14ac:dyDescent="0.15">
      <c r="A4349" s="56">
        <v>41820</v>
      </c>
      <c r="B4349" s="68" t="s">
        <v>257</v>
      </c>
      <c r="C4349" s="69"/>
    </row>
    <row r="4350" spans="1:3" x14ac:dyDescent="0.15">
      <c r="A4350" s="56">
        <v>41821</v>
      </c>
      <c r="B4350" s="68" t="s">
        <v>234</v>
      </c>
      <c r="C4350" s="69"/>
    </row>
    <row r="4351" spans="1:3" x14ac:dyDescent="0.15">
      <c r="A4351" s="56">
        <v>41821</v>
      </c>
      <c r="B4351" s="68" t="s">
        <v>235</v>
      </c>
      <c r="C4351" s="69"/>
    </row>
    <row r="4352" spans="1:3" x14ac:dyDescent="0.15">
      <c r="A4352" s="56">
        <v>41821</v>
      </c>
      <c r="B4352" s="68" t="s">
        <v>236</v>
      </c>
      <c r="C4352" s="69"/>
    </row>
    <row r="4353" spans="1:3" x14ac:dyDescent="0.15">
      <c r="A4353" s="56">
        <v>41821</v>
      </c>
      <c r="B4353" s="68" t="s">
        <v>237</v>
      </c>
      <c r="C4353" s="69"/>
    </row>
    <row r="4354" spans="1:3" x14ac:dyDescent="0.15">
      <c r="A4354" s="56">
        <v>41821</v>
      </c>
      <c r="B4354" s="68" t="s">
        <v>238</v>
      </c>
      <c r="C4354" s="69"/>
    </row>
    <row r="4355" spans="1:3" x14ac:dyDescent="0.15">
      <c r="A4355" s="56">
        <v>41821</v>
      </c>
      <c r="B4355" s="68" t="s">
        <v>239</v>
      </c>
      <c r="C4355" s="69"/>
    </row>
    <row r="4356" spans="1:3" x14ac:dyDescent="0.15">
      <c r="A4356" s="56">
        <v>41821</v>
      </c>
      <c r="B4356" s="68" t="s">
        <v>240</v>
      </c>
      <c r="C4356" s="69"/>
    </row>
    <row r="4357" spans="1:3" x14ac:dyDescent="0.15">
      <c r="A4357" s="56">
        <v>41821</v>
      </c>
      <c r="B4357" s="68" t="s">
        <v>241</v>
      </c>
      <c r="C4357" s="69"/>
    </row>
    <row r="4358" spans="1:3" x14ac:dyDescent="0.15">
      <c r="A4358" s="56">
        <v>41821</v>
      </c>
      <c r="B4358" s="68" t="s">
        <v>242</v>
      </c>
      <c r="C4358" s="69"/>
    </row>
    <row r="4359" spans="1:3" x14ac:dyDescent="0.15">
      <c r="A4359" s="56">
        <v>41821</v>
      </c>
      <c r="B4359" s="68" t="s">
        <v>243</v>
      </c>
      <c r="C4359" s="69"/>
    </row>
    <row r="4360" spans="1:3" x14ac:dyDescent="0.15">
      <c r="A4360" s="56">
        <v>41821</v>
      </c>
      <c r="B4360" s="68" t="s">
        <v>244</v>
      </c>
      <c r="C4360" s="69"/>
    </row>
    <row r="4361" spans="1:3" x14ac:dyDescent="0.15">
      <c r="A4361" s="56">
        <v>41821</v>
      </c>
      <c r="B4361" s="68" t="s">
        <v>245</v>
      </c>
      <c r="C4361" s="69"/>
    </row>
    <row r="4362" spans="1:3" x14ac:dyDescent="0.15">
      <c r="A4362" s="56">
        <v>41821</v>
      </c>
      <c r="B4362" s="68" t="s">
        <v>246</v>
      </c>
      <c r="C4362" s="69"/>
    </row>
    <row r="4363" spans="1:3" x14ac:dyDescent="0.15">
      <c r="A4363" s="56">
        <v>41821</v>
      </c>
      <c r="B4363" s="68" t="s">
        <v>247</v>
      </c>
      <c r="C4363" s="69"/>
    </row>
    <row r="4364" spans="1:3" x14ac:dyDescent="0.15">
      <c r="A4364" s="56">
        <v>41821</v>
      </c>
      <c r="B4364" s="68" t="s">
        <v>248</v>
      </c>
      <c r="C4364" s="69"/>
    </row>
    <row r="4365" spans="1:3" x14ac:dyDescent="0.15">
      <c r="A4365" s="56">
        <v>41821</v>
      </c>
      <c r="B4365" s="68" t="s">
        <v>249</v>
      </c>
      <c r="C4365" s="69"/>
    </row>
    <row r="4366" spans="1:3" x14ac:dyDescent="0.15">
      <c r="A4366" s="56">
        <v>41821</v>
      </c>
      <c r="B4366" s="68" t="s">
        <v>250</v>
      </c>
      <c r="C4366" s="69"/>
    </row>
    <row r="4367" spans="1:3" x14ac:dyDescent="0.15">
      <c r="A4367" s="56">
        <v>41821</v>
      </c>
      <c r="B4367" s="68" t="s">
        <v>251</v>
      </c>
      <c r="C4367" s="69"/>
    </row>
    <row r="4368" spans="1:3" x14ac:dyDescent="0.15">
      <c r="A4368" s="56">
        <v>41821</v>
      </c>
      <c r="B4368" s="68" t="s">
        <v>252</v>
      </c>
      <c r="C4368" s="69"/>
    </row>
    <row r="4369" spans="1:3" x14ac:dyDescent="0.15">
      <c r="A4369" s="56">
        <v>41821</v>
      </c>
      <c r="B4369" s="68" t="s">
        <v>253</v>
      </c>
      <c r="C4369" s="69"/>
    </row>
    <row r="4370" spans="1:3" x14ac:dyDescent="0.15">
      <c r="A4370" s="56">
        <v>41821</v>
      </c>
      <c r="B4370" s="68" t="s">
        <v>254</v>
      </c>
      <c r="C4370" s="69"/>
    </row>
    <row r="4371" spans="1:3" x14ac:dyDescent="0.15">
      <c r="A4371" s="56">
        <v>41821</v>
      </c>
      <c r="B4371" s="68" t="s">
        <v>255</v>
      </c>
      <c r="C4371" s="69"/>
    </row>
    <row r="4372" spans="1:3" x14ac:dyDescent="0.15">
      <c r="A4372" s="56">
        <v>41821</v>
      </c>
      <c r="B4372" s="68" t="s">
        <v>256</v>
      </c>
      <c r="C4372" s="69"/>
    </row>
    <row r="4373" spans="1:3" x14ac:dyDescent="0.15">
      <c r="A4373" s="56">
        <v>41821</v>
      </c>
      <c r="B4373" s="68" t="s">
        <v>257</v>
      </c>
      <c r="C4373" s="69"/>
    </row>
    <row r="4374" spans="1:3" x14ac:dyDescent="0.15">
      <c r="A4374" s="56">
        <v>41822</v>
      </c>
      <c r="B4374" s="68" t="s">
        <v>234</v>
      </c>
      <c r="C4374" s="69"/>
    </row>
    <row r="4375" spans="1:3" x14ac:dyDescent="0.15">
      <c r="A4375" s="56">
        <v>41822</v>
      </c>
      <c r="B4375" s="68" t="s">
        <v>235</v>
      </c>
      <c r="C4375" s="69"/>
    </row>
    <row r="4376" spans="1:3" x14ac:dyDescent="0.15">
      <c r="A4376" s="56">
        <v>41822</v>
      </c>
      <c r="B4376" s="68" t="s">
        <v>236</v>
      </c>
      <c r="C4376" s="69"/>
    </row>
    <row r="4377" spans="1:3" x14ac:dyDescent="0.15">
      <c r="A4377" s="56">
        <v>41822</v>
      </c>
      <c r="B4377" s="68" t="s">
        <v>237</v>
      </c>
      <c r="C4377" s="69"/>
    </row>
    <row r="4378" spans="1:3" x14ac:dyDescent="0.15">
      <c r="A4378" s="56">
        <v>41822</v>
      </c>
      <c r="B4378" s="68" t="s">
        <v>238</v>
      </c>
      <c r="C4378" s="69"/>
    </row>
    <row r="4379" spans="1:3" x14ac:dyDescent="0.15">
      <c r="A4379" s="56">
        <v>41822</v>
      </c>
      <c r="B4379" s="68" t="s">
        <v>239</v>
      </c>
      <c r="C4379" s="69"/>
    </row>
    <row r="4380" spans="1:3" x14ac:dyDescent="0.15">
      <c r="A4380" s="56">
        <v>41822</v>
      </c>
      <c r="B4380" s="68" t="s">
        <v>240</v>
      </c>
      <c r="C4380" s="69"/>
    </row>
    <row r="4381" spans="1:3" x14ac:dyDescent="0.15">
      <c r="A4381" s="56">
        <v>41822</v>
      </c>
      <c r="B4381" s="68" t="s">
        <v>241</v>
      </c>
      <c r="C4381" s="69"/>
    </row>
    <row r="4382" spans="1:3" x14ac:dyDescent="0.15">
      <c r="A4382" s="56">
        <v>41822</v>
      </c>
      <c r="B4382" s="68" t="s">
        <v>242</v>
      </c>
      <c r="C4382" s="69"/>
    </row>
    <row r="4383" spans="1:3" x14ac:dyDescent="0.15">
      <c r="A4383" s="56">
        <v>41822</v>
      </c>
      <c r="B4383" s="68" t="s">
        <v>243</v>
      </c>
      <c r="C4383" s="69"/>
    </row>
    <row r="4384" spans="1:3" x14ac:dyDescent="0.15">
      <c r="A4384" s="56">
        <v>41822</v>
      </c>
      <c r="B4384" s="68" t="s">
        <v>244</v>
      </c>
      <c r="C4384" s="69"/>
    </row>
    <row r="4385" spans="1:3" x14ac:dyDescent="0.15">
      <c r="A4385" s="56">
        <v>41822</v>
      </c>
      <c r="B4385" s="68" t="s">
        <v>245</v>
      </c>
      <c r="C4385" s="69"/>
    </row>
    <row r="4386" spans="1:3" x14ac:dyDescent="0.15">
      <c r="A4386" s="56">
        <v>41822</v>
      </c>
      <c r="B4386" s="68" t="s">
        <v>246</v>
      </c>
      <c r="C4386" s="69"/>
    </row>
    <row r="4387" spans="1:3" x14ac:dyDescent="0.15">
      <c r="A4387" s="56">
        <v>41822</v>
      </c>
      <c r="B4387" s="68" t="s">
        <v>247</v>
      </c>
      <c r="C4387" s="69"/>
    </row>
    <row r="4388" spans="1:3" x14ac:dyDescent="0.15">
      <c r="A4388" s="56">
        <v>41822</v>
      </c>
      <c r="B4388" s="68" t="s">
        <v>248</v>
      </c>
      <c r="C4388" s="69"/>
    </row>
    <row r="4389" spans="1:3" x14ac:dyDescent="0.15">
      <c r="A4389" s="56">
        <v>41822</v>
      </c>
      <c r="B4389" s="68" t="s">
        <v>249</v>
      </c>
      <c r="C4389" s="69"/>
    </row>
    <row r="4390" spans="1:3" x14ac:dyDescent="0.15">
      <c r="A4390" s="56">
        <v>41822</v>
      </c>
      <c r="B4390" s="68" t="s">
        <v>250</v>
      </c>
      <c r="C4390" s="69"/>
    </row>
    <row r="4391" spans="1:3" x14ac:dyDescent="0.15">
      <c r="A4391" s="56">
        <v>41822</v>
      </c>
      <c r="B4391" s="68" t="s">
        <v>251</v>
      </c>
      <c r="C4391" s="69"/>
    </row>
    <row r="4392" spans="1:3" x14ac:dyDescent="0.15">
      <c r="A4392" s="56">
        <v>41822</v>
      </c>
      <c r="B4392" s="68" t="s">
        <v>252</v>
      </c>
      <c r="C4392" s="69"/>
    </row>
    <row r="4393" spans="1:3" x14ac:dyDescent="0.15">
      <c r="A4393" s="56">
        <v>41822</v>
      </c>
      <c r="B4393" s="68" t="s">
        <v>253</v>
      </c>
      <c r="C4393" s="69"/>
    </row>
    <row r="4394" spans="1:3" x14ac:dyDescent="0.15">
      <c r="A4394" s="56">
        <v>41822</v>
      </c>
      <c r="B4394" s="68" t="s">
        <v>254</v>
      </c>
      <c r="C4394" s="69"/>
    </row>
    <row r="4395" spans="1:3" x14ac:dyDescent="0.15">
      <c r="A4395" s="56">
        <v>41822</v>
      </c>
      <c r="B4395" s="68" t="s">
        <v>255</v>
      </c>
      <c r="C4395" s="69"/>
    </row>
    <row r="4396" spans="1:3" x14ac:dyDescent="0.15">
      <c r="A4396" s="56">
        <v>41822</v>
      </c>
      <c r="B4396" s="68" t="s">
        <v>256</v>
      </c>
      <c r="C4396" s="69"/>
    </row>
    <row r="4397" spans="1:3" x14ac:dyDescent="0.15">
      <c r="A4397" s="56">
        <v>41822</v>
      </c>
      <c r="B4397" s="68" t="s">
        <v>257</v>
      </c>
      <c r="C4397" s="69"/>
    </row>
    <row r="4398" spans="1:3" x14ac:dyDescent="0.15">
      <c r="A4398" s="56">
        <v>41823</v>
      </c>
      <c r="B4398" s="68" t="s">
        <v>234</v>
      </c>
      <c r="C4398" s="69"/>
    </row>
    <row r="4399" spans="1:3" x14ac:dyDescent="0.15">
      <c r="A4399" s="56">
        <v>41823</v>
      </c>
      <c r="B4399" s="68" t="s">
        <v>235</v>
      </c>
      <c r="C4399" s="69"/>
    </row>
    <row r="4400" spans="1:3" x14ac:dyDescent="0.15">
      <c r="A4400" s="56">
        <v>41823</v>
      </c>
      <c r="B4400" s="68" t="s">
        <v>236</v>
      </c>
      <c r="C4400" s="69"/>
    </row>
    <row r="4401" spans="1:3" x14ac:dyDescent="0.15">
      <c r="A4401" s="56">
        <v>41823</v>
      </c>
      <c r="B4401" s="68" t="s">
        <v>237</v>
      </c>
      <c r="C4401" s="69"/>
    </row>
    <row r="4402" spans="1:3" x14ac:dyDescent="0.15">
      <c r="A4402" s="56">
        <v>41823</v>
      </c>
      <c r="B4402" s="68" t="s">
        <v>238</v>
      </c>
      <c r="C4402" s="69"/>
    </row>
    <row r="4403" spans="1:3" x14ac:dyDescent="0.15">
      <c r="A4403" s="56">
        <v>41823</v>
      </c>
      <c r="B4403" s="68" t="s">
        <v>239</v>
      </c>
      <c r="C4403" s="69"/>
    </row>
    <row r="4404" spans="1:3" x14ac:dyDescent="0.15">
      <c r="A4404" s="56">
        <v>41823</v>
      </c>
      <c r="B4404" s="68" t="s">
        <v>240</v>
      </c>
      <c r="C4404" s="69"/>
    </row>
    <row r="4405" spans="1:3" x14ac:dyDescent="0.15">
      <c r="A4405" s="56">
        <v>41823</v>
      </c>
      <c r="B4405" s="68" t="s">
        <v>241</v>
      </c>
      <c r="C4405" s="69"/>
    </row>
    <row r="4406" spans="1:3" x14ac:dyDescent="0.15">
      <c r="A4406" s="56">
        <v>41823</v>
      </c>
      <c r="B4406" s="68" t="s">
        <v>242</v>
      </c>
      <c r="C4406" s="69"/>
    </row>
    <row r="4407" spans="1:3" x14ac:dyDescent="0.15">
      <c r="A4407" s="56">
        <v>41823</v>
      </c>
      <c r="B4407" s="68" t="s">
        <v>243</v>
      </c>
      <c r="C4407" s="69"/>
    </row>
    <row r="4408" spans="1:3" x14ac:dyDescent="0.15">
      <c r="A4408" s="56">
        <v>41823</v>
      </c>
      <c r="B4408" s="68" t="s">
        <v>244</v>
      </c>
      <c r="C4408" s="69"/>
    </row>
    <row r="4409" spans="1:3" x14ac:dyDescent="0.15">
      <c r="A4409" s="56">
        <v>41823</v>
      </c>
      <c r="B4409" s="68" t="s">
        <v>245</v>
      </c>
      <c r="C4409" s="69"/>
    </row>
    <row r="4410" spans="1:3" x14ac:dyDescent="0.15">
      <c r="A4410" s="56">
        <v>41823</v>
      </c>
      <c r="B4410" s="68" t="s">
        <v>246</v>
      </c>
      <c r="C4410" s="69"/>
    </row>
    <row r="4411" spans="1:3" x14ac:dyDescent="0.15">
      <c r="A4411" s="56">
        <v>41823</v>
      </c>
      <c r="B4411" s="68" t="s">
        <v>247</v>
      </c>
      <c r="C4411" s="69"/>
    </row>
    <row r="4412" spans="1:3" x14ac:dyDescent="0.15">
      <c r="A4412" s="56">
        <v>41823</v>
      </c>
      <c r="B4412" s="68" t="s">
        <v>248</v>
      </c>
      <c r="C4412" s="69"/>
    </row>
    <row r="4413" spans="1:3" x14ac:dyDescent="0.15">
      <c r="A4413" s="56">
        <v>41823</v>
      </c>
      <c r="B4413" s="68" t="s">
        <v>249</v>
      </c>
      <c r="C4413" s="69"/>
    </row>
    <row r="4414" spans="1:3" x14ac:dyDescent="0.15">
      <c r="A4414" s="56">
        <v>41823</v>
      </c>
      <c r="B4414" s="68" t="s">
        <v>250</v>
      </c>
      <c r="C4414" s="69"/>
    </row>
    <row r="4415" spans="1:3" x14ac:dyDescent="0.15">
      <c r="A4415" s="56">
        <v>41823</v>
      </c>
      <c r="B4415" s="68" t="s">
        <v>251</v>
      </c>
      <c r="C4415" s="69"/>
    </row>
    <row r="4416" spans="1:3" x14ac:dyDescent="0.15">
      <c r="A4416" s="56">
        <v>41823</v>
      </c>
      <c r="B4416" s="68" t="s">
        <v>252</v>
      </c>
      <c r="C4416" s="69"/>
    </row>
    <row r="4417" spans="1:3" x14ac:dyDescent="0.15">
      <c r="A4417" s="56">
        <v>41823</v>
      </c>
      <c r="B4417" s="68" t="s">
        <v>253</v>
      </c>
      <c r="C4417" s="69"/>
    </row>
    <row r="4418" spans="1:3" x14ac:dyDescent="0.15">
      <c r="A4418" s="56">
        <v>41823</v>
      </c>
      <c r="B4418" s="68" t="s">
        <v>254</v>
      </c>
      <c r="C4418" s="69"/>
    </row>
    <row r="4419" spans="1:3" x14ac:dyDescent="0.15">
      <c r="A4419" s="56">
        <v>41823</v>
      </c>
      <c r="B4419" s="68" t="s">
        <v>255</v>
      </c>
      <c r="C4419" s="69"/>
    </row>
    <row r="4420" spans="1:3" x14ac:dyDescent="0.15">
      <c r="A4420" s="56">
        <v>41823</v>
      </c>
      <c r="B4420" s="68" t="s">
        <v>256</v>
      </c>
      <c r="C4420" s="69"/>
    </row>
    <row r="4421" spans="1:3" x14ac:dyDescent="0.15">
      <c r="A4421" s="56">
        <v>41823</v>
      </c>
      <c r="B4421" s="68" t="s">
        <v>257</v>
      </c>
      <c r="C4421" s="69"/>
    </row>
    <row r="4422" spans="1:3" x14ac:dyDescent="0.15">
      <c r="A4422" s="56">
        <v>41824</v>
      </c>
      <c r="B4422" s="68" t="s">
        <v>234</v>
      </c>
      <c r="C4422" s="69"/>
    </row>
    <row r="4423" spans="1:3" x14ac:dyDescent="0.15">
      <c r="A4423" s="56">
        <v>41824</v>
      </c>
      <c r="B4423" s="68" t="s">
        <v>235</v>
      </c>
      <c r="C4423" s="69"/>
    </row>
    <row r="4424" spans="1:3" x14ac:dyDescent="0.15">
      <c r="A4424" s="56">
        <v>41824</v>
      </c>
      <c r="B4424" s="68" t="s">
        <v>236</v>
      </c>
      <c r="C4424" s="69"/>
    </row>
    <row r="4425" spans="1:3" x14ac:dyDescent="0.15">
      <c r="A4425" s="56">
        <v>41824</v>
      </c>
      <c r="B4425" s="68" t="s">
        <v>237</v>
      </c>
      <c r="C4425" s="69"/>
    </row>
    <row r="4426" spans="1:3" x14ac:dyDescent="0.15">
      <c r="A4426" s="56">
        <v>41824</v>
      </c>
      <c r="B4426" s="68" t="s">
        <v>238</v>
      </c>
      <c r="C4426" s="69"/>
    </row>
    <row r="4427" spans="1:3" x14ac:dyDescent="0.15">
      <c r="A4427" s="56">
        <v>41824</v>
      </c>
      <c r="B4427" s="68" t="s">
        <v>239</v>
      </c>
      <c r="C4427" s="69"/>
    </row>
    <row r="4428" spans="1:3" x14ac:dyDescent="0.15">
      <c r="A4428" s="56">
        <v>41824</v>
      </c>
      <c r="B4428" s="68" t="s">
        <v>240</v>
      </c>
      <c r="C4428" s="69"/>
    </row>
    <row r="4429" spans="1:3" x14ac:dyDescent="0.15">
      <c r="A4429" s="56">
        <v>41824</v>
      </c>
      <c r="B4429" s="68" t="s">
        <v>241</v>
      </c>
      <c r="C4429" s="69"/>
    </row>
    <row r="4430" spans="1:3" x14ac:dyDescent="0.15">
      <c r="A4430" s="56">
        <v>41824</v>
      </c>
      <c r="B4430" s="68" t="s">
        <v>242</v>
      </c>
      <c r="C4430" s="69"/>
    </row>
    <row r="4431" spans="1:3" x14ac:dyDescent="0.15">
      <c r="A4431" s="56">
        <v>41824</v>
      </c>
      <c r="B4431" s="68" t="s">
        <v>243</v>
      </c>
      <c r="C4431" s="69"/>
    </row>
    <row r="4432" spans="1:3" x14ac:dyDescent="0.15">
      <c r="A4432" s="56">
        <v>41824</v>
      </c>
      <c r="B4432" s="68" t="s">
        <v>244</v>
      </c>
      <c r="C4432" s="69"/>
    </row>
    <row r="4433" spans="1:3" x14ac:dyDescent="0.15">
      <c r="A4433" s="56">
        <v>41824</v>
      </c>
      <c r="B4433" s="68" t="s">
        <v>245</v>
      </c>
      <c r="C4433" s="69"/>
    </row>
    <row r="4434" spans="1:3" x14ac:dyDescent="0.15">
      <c r="A4434" s="56">
        <v>41824</v>
      </c>
      <c r="B4434" s="68" t="s">
        <v>246</v>
      </c>
      <c r="C4434" s="69"/>
    </row>
    <row r="4435" spans="1:3" x14ac:dyDescent="0.15">
      <c r="A4435" s="56">
        <v>41824</v>
      </c>
      <c r="B4435" s="68" t="s">
        <v>247</v>
      </c>
      <c r="C4435" s="69"/>
    </row>
    <row r="4436" spans="1:3" x14ac:dyDescent="0.15">
      <c r="A4436" s="56">
        <v>41824</v>
      </c>
      <c r="B4436" s="68" t="s">
        <v>248</v>
      </c>
      <c r="C4436" s="69"/>
    </row>
    <row r="4437" spans="1:3" x14ac:dyDescent="0.15">
      <c r="A4437" s="56">
        <v>41824</v>
      </c>
      <c r="B4437" s="68" t="s">
        <v>249</v>
      </c>
      <c r="C4437" s="69"/>
    </row>
    <row r="4438" spans="1:3" x14ac:dyDescent="0.15">
      <c r="A4438" s="56">
        <v>41824</v>
      </c>
      <c r="B4438" s="68" t="s">
        <v>250</v>
      </c>
      <c r="C4438" s="69"/>
    </row>
    <row r="4439" spans="1:3" x14ac:dyDescent="0.15">
      <c r="A4439" s="56">
        <v>41824</v>
      </c>
      <c r="B4439" s="68" t="s">
        <v>251</v>
      </c>
      <c r="C4439" s="69"/>
    </row>
    <row r="4440" spans="1:3" x14ac:dyDescent="0.15">
      <c r="A4440" s="56">
        <v>41824</v>
      </c>
      <c r="B4440" s="68" t="s">
        <v>252</v>
      </c>
      <c r="C4440" s="69"/>
    </row>
    <row r="4441" spans="1:3" x14ac:dyDescent="0.15">
      <c r="A4441" s="56">
        <v>41824</v>
      </c>
      <c r="B4441" s="68" t="s">
        <v>253</v>
      </c>
      <c r="C4441" s="69"/>
    </row>
    <row r="4442" spans="1:3" x14ac:dyDescent="0.15">
      <c r="A4442" s="56">
        <v>41824</v>
      </c>
      <c r="B4442" s="68" t="s">
        <v>254</v>
      </c>
      <c r="C4442" s="69"/>
    </row>
    <row r="4443" spans="1:3" x14ac:dyDescent="0.15">
      <c r="A4443" s="56">
        <v>41824</v>
      </c>
      <c r="B4443" s="68" t="s">
        <v>255</v>
      </c>
      <c r="C4443" s="69"/>
    </row>
    <row r="4444" spans="1:3" x14ac:dyDescent="0.15">
      <c r="A4444" s="56">
        <v>41824</v>
      </c>
      <c r="B4444" s="68" t="s">
        <v>256</v>
      </c>
      <c r="C4444" s="69"/>
    </row>
    <row r="4445" spans="1:3" x14ac:dyDescent="0.15">
      <c r="A4445" s="56">
        <v>41824</v>
      </c>
      <c r="B4445" s="68" t="s">
        <v>257</v>
      </c>
      <c r="C4445" s="69"/>
    </row>
    <row r="4446" spans="1:3" x14ac:dyDescent="0.15">
      <c r="A4446" s="56">
        <v>41825</v>
      </c>
      <c r="B4446" s="68" t="s">
        <v>234</v>
      </c>
      <c r="C4446" s="69"/>
    </row>
    <row r="4447" spans="1:3" x14ac:dyDescent="0.15">
      <c r="A4447" s="56">
        <v>41825</v>
      </c>
      <c r="B4447" s="68" t="s">
        <v>235</v>
      </c>
      <c r="C4447" s="69"/>
    </row>
    <row r="4448" spans="1:3" x14ac:dyDescent="0.15">
      <c r="A4448" s="56">
        <v>41825</v>
      </c>
      <c r="B4448" s="68" t="s">
        <v>236</v>
      </c>
      <c r="C4448" s="69"/>
    </row>
    <row r="4449" spans="1:3" x14ac:dyDescent="0.15">
      <c r="A4449" s="56">
        <v>41825</v>
      </c>
      <c r="B4449" s="68" t="s">
        <v>237</v>
      </c>
      <c r="C4449" s="69"/>
    </row>
    <row r="4450" spans="1:3" x14ac:dyDescent="0.15">
      <c r="A4450" s="56">
        <v>41825</v>
      </c>
      <c r="B4450" s="68" t="s">
        <v>238</v>
      </c>
      <c r="C4450" s="69"/>
    </row>
    <row r="4451" spans="1:3" x14ac:dyDescent="0.15">
      <c r="A4451" s="56">
        <v>41825</v>
      </c>
      <c r="B4451" s="68" t="s">
        <v>239</v>
      </c>
      <c r="C4451" s="69"/>
    </row>
    <row r="4452" spans="1:3" x14ac:dyDescent="0.15">
      <c r="A4452" s="56">
        <v>41825</v>
      </c>
      <c r="B4452" s="68" t="s">
        <v>240</v>
      </c>
      <c r="C4452" s="69"/>
    </row>
    <row r="4453" spans="1:3" x14ac:dyDescent="0.15">
      <c r="A4453" s="56">
        <v>41825</v>
      </c>
      <c r="B4453" s="68" t="s">
        <v>241</v>
      </c>
      <c r="C4453" s="69"/>
    </row>
    <row r="4454" spans="1:3" x14ac:dyDescent="0.15">
      <c r="A4454" s="56">
        <v>41825</v>
      </c>
      <c r="B4454" s="68" t="s">
        <v>242</v>
      </c>
      <c r="C4454" s="69"/>
    </row>
    <row r="4455" spans="1:3" x14ac:dyDescent="0.15">
      <c r="A4455" s="56">
        <v>41825</v>
      </c>
      <c r="B4455" s="68" t="s">
        <v>243</v>
      </c>
      <c r="C4455" s="69"/>
    </row>
    <row r="4456" spans="1:3" x14ac:dyDescent="0.15">
      <c r="A4456" s="56">
        <v>41825</v>
      </c>
      <c r="B4456" s="68" t="s">
        <v>244</v>
      </c>
      <c r="C4456" s="69"/>
    </row>
    <row r="4457" spans="1:3" x14ac:dyDescent="0.15">
      <c r="A4457" s="56">
        <v>41825</v>
      </c>
      <c r="B4457" s="68" t="s">
        <v>245</v>
      </c>
      <c r="C4457" s="69"/>
    </row>
    <row r="4458" spans="1:3" x14ac:dyDescent="0.15">
      <c r="A4458" s="56">
        <v>41825</v>
      </c>
      <c r="B4458" s="68" t="s">
        <v>246</v>
      </c>
      <c r="C4458" s="69"/>
    </row>
    <row r="4459" spans="1:3" x14ac:dyDescent="0.15">
      <c r="A4459" s="56">
        <v>41825</v>
      </c>
      <c r="B4459" s="68" t="s">
        <v>247</v>
      </c>
      <c r="C4459" s="69"/>
    </row>
    <row r="4460" spans="1:3" x14ac:dyDescent="0.15">
      <c r="A4460" s="56">
        <v>41825</v>
      </c>
      <c r="B4460" s="68" t="s">
        <v>248</v>
      </c>
      <c r="C4460" s="69"/>
    </row>
    <row r="4461" spans="1:3" x14ac:dyDescent="0.15">
      <c r="A4461" s="56">
        <v>41825</v>
      </c>
      <c r="B4461" s="68" t="s">
        <v>249</v>
      </c>
      <c r="C4461" s="69"/>
    </row>
    <row r="4462" spans="1:3" x14ac:dyDescent="0.15">
      <c r="A4462" s="56">
        <v>41825</v>
      </c>
      <c r="B4462" s="68" t="s">
        <v>250</v>
      </c>
      <c r="C4462" s="69"/>
    </row>
    <row r="4463" spans="1:3" x14ac:dyDescent="0.15">
      <c r="A4463" s="56">
        <v>41825</v>
      </c>
      <c r="B4463" s="68" t="s">
        <v>251</v>
      </c>
      <c r="C4463" s="69"/>
    </row>
    <row r="4464" spans="1:3" x14ac:dyDescent="0.15">
      <c r="A4464" s="56">
        <v>41825</v>
      </c>
      <c r="B4464" s="68" t="s">
        <v>252</v>
      </c>
      <c r="C4464" s="69"/>
    </row>
    <row r="4465" spans="1:3" x14ac:dyDescent="0.15">
      <c r="A4465" s="56">
        <v>41825</v>
      </c>
      <c r="B4465" s="68" t="s">
        <v>253</v>
      </c>
      <c r="C4465" s="69"/>
    </row>
    <row r="4466" spans="1:3" x14ac:dyDescent="0.15">
      <c r="A4466" s="56">
        <v>41825</v>
      </c>
      <c r="B4466" s="68" t="s">
        <v>254</v>
      </c>
      <c r="C4466" s="69"/>
    </row>
    <row r="4467" spans="1:3" x14ac:dyDescent="0.15">
      <c r="A4467" s="56">
        <v>41825</v>
      </c>
      <c r="B4467" s="68" t="s">
        <v>255</v>
      </c>
      <c r="C4467" s="69"/>
    </row>
    <row r="4468" spans="1:3" x14ac:dyDescent="0.15">
      <c r="A4468" s="56">
        <v>41825</v>
      </c>
      <c r="B4468" s="68" t="s">
        <v>256</v>
      </c>
      <c r="C4468" s="69"/>
    </row>
    <row r="4469" spans="1:3" x14ac:dyDescent="0.15">
      <c r="A4469" s="56">
        <v>41825</v>
      </c>
      <c r="B4469" s="68" t="s">
        <v>257</v>
      </c>
      <c r="C4469" s="69"/>
    </row>
    <row r="4470" spans="1:3" x14ac:dyDescent="0.15">
      <c r="A4470" s="56">
        <v>41826</v>
      </c>
      <c r="B4470" s="68" t="s">
        <v>234</v>
      </c>
      <c r="C4470" s="69"/>
    </row>
    <row r="4471" spans="1:3" x14ac:dyDescent="0.15">
      <c r="A4471" s="56">
        <v>41826</v>
      </c>
      <c r="B4471" s="68" t="s">
        <v>235</v>
      </c>
      <c r="C4471" s="69"/>
    </row>
    <row r="4472" spans="1:3" x14ac:dyDescent="0.15">
      <c r="A4472" s="56">
        <v>41826</v>
      </c>
      <c r="B4472" s="68" t="s">
        <v>236</v>
      </c>
      <c r="C4472" s="69"/>
    </row>
    <row r="4473" spans="1:3" x14ac:dyDescent="0.15">
      <c r="A4473" s="56">
        <v>41826</v>
      </c>
      <c r="B4473" s="68" t="s">
        <v>237</v>
      </c>
      <c r="C4473" s="69"/>
    </row>
    <row r="4474" spans="1:3" x14ac:dyDescent="0.15">
      <c r="A4474" s="56">
        <v>41826</v>
      </c>
      <c r="B4474" s="68" t="s">
        <v>238</v>
      </c>
      <c r="C4474" s="69"/>
    </row>
    <row r="4475" spans="1:3" x14ac:dyDescent="0.15">
      <c r="A4475" s="56">
        <v>41826</v>
      </c>
      <c r="B4475" s="68" t="s">
        <v>239</v>
      </c>
      <c r="C4475" s="69"/>
    </row>
    <row r="4476" spans="1:3" x14ac:dyDescent="0.15">
      <c r="A4476" s="56">
        <v>41826</v>
      </c>
      <c r="B4476" s="68" t="s">
        <v>240</v>
      </c>
      <c r="C4476" s="69"/>
    </row>
    <row r="4477" spans="1:3" x14ac:dyDescent="0.15">
      <c r="A4477" s="56">
        <v>41826</v>
      </c>
      <c r="B4477" s="68" t="s">
        <v>241</v>
      </c>
      <c r="C4477" s="69"/>
    </row>
    <row r="4478" spans="1:3" x14ac:dyDescent="0.15">
      <c r="A4478" s="56">
        <v>41826</v>
      </c>
      <c r="B4478" s="68" t="s">
        <v>242</v>
      </c>
      <c r="C4478" s="69"/>
    </row>
    <row r="4479" spans="1:3" x14ac:dyDescent="0.15">
      <c r="A4479" s="56">
        <v>41826</v>
      </c>
      <c r="B4479" s="68" t="s">
        <v>243</v>
      </c>
      <c r="C4479" s="69"/>
    </row>
    <row r="4480" spans="1:3" x14ac:dyDescent="0.15">
      <c r="A4480" s="56">
        <v>41826</v>
      </c>
      <c r="B4480" s="68" t="s">
        <v>244</v>
      </c>
      <c r="C4480" s="69"/>
    </row>
    <row r="4481" spans="1:3" x14ac:dyDescent="0.15">
      <c r="A4481" s="56">
        <v>41826</v>
      </c>
      <c r="B4481" s="68" t="s">
        <v>245</v>
      </c>
      <c r="C4481" s="69"/>
    </row>
    <row r="4482" spans="1:3" x14ac:dyDescent="0.15">
      <c r="A4482" s="56">
        <v>41826</v>
      </c>
      <c r="B4482" s="68" t="s">
        <v>246</v>
      </c>
      <c r="C4482" s="69"/>
    </row>
    <row r="4483" spans="1:3" x14ac:dyDescent="0.15">
      <c r="A4483" s="56">
        <v>41826</v>
      </c>
      <c r="B4483" s="68" t="s">
        <v>247</v>
      </c>
      <c r="C4483" s="69"/>
    </row>
    <row r="4484" spans="1:3" x14ac:dyDescent="0.15">
      <c r="A4484" s="56">
        <v>41826</v>
      </c>
      <c r="B4484" s="68" t="s">
        <v>248</v>
      </c>
      <c r="C4484" s="69"/>
    </row>
    <row r="4485" spans="1:3" x14ac:dyDescent="0.15">
      <c r="A4485" s="56">
        <v>41826</v>
      </c>
      <c r="B4485" s="68" t="s">
        <v>249</v>
      </c>
      <c r="C4485" s="69"/>
    </row>
    <row r="4486" spans="1:3" x14ac:dyDescent="0.15">
      <c r="A4486" s="56">
        <v>41826</v>
      </c>
      <c r="B4486" s="68" t="s">
        <v>250</v>
      </c>
      <c r="C4486" s="69"/>
    </row>
    <row r="4487" spans="1:3" x14ac:dyDescent="0.15">
      <c r="A4487" s="56">
        <v>41826</v>
      </c>
      <c r="B4487" s="68" t="s">
        <v>251</v>
      </c>
      <c r="C4487" s="69"/>
    </row>
    <row r="4488" spans="1:3" x14ac:dyDescent="0.15">
      <c r="A4488" s="56">
        <v>41826</v>
      </c>
      <c r="B4488" s="68" t="s">
        <v>252</v>
      </c>
      <c r="C4488" s="69"/>
    </row>
    <row r="4489" spans="1:3" x14ac:dyDescent="0.15">
      <c r="A4489" s="56">
        <v>41826</v>
      </c>
      <c r="B4489" s="68" t="s">
        <v>253</v>
      </c>
      <c r="C4489" s="69"/>
    </row>
    <row r="4490" spans="1:3" x14ac:dyDescent="0.15">
      <c r="A4490" s="56">
        <v>41826</v>
      </c>
      <c r="B4490" s="68" t="s">
        <v>254</v>
      </c>
      <c r="C4490" s="69"/>
    </row>
    <row r="4491" spans="1:3" x14ac:dyDescent="0.15">
      <c r="A4491" s="56">
        <v>41826</v>
      </c>
      <c r="B4491" s="68" t="s">
        <v>255</v>
      </c>
      <c r="C4491" s="69"/>
    </row>
    <row r="4492" spans="1:3" x14ac:dyDescent="0.15">
      <c r="A4492" s="56">
        <v>41826</v>
      </c>
      <c r="B4492" s="68" t="s">
        <v>256</v>
      </c>
      <c r="C4492" s="69"/>
    </row>
    <row r="4493" spans="1:3" x14ac:dyDescent="0.15">
      <c r="A4493" s="56">
        <v>41826</v>
      </c>
      <c r="B4493" s="68" t="s">
        <v>257</v>
      </c>
      <c r="C4493" s="69"/>
    </row>
    <row r="4494" spans="1:3" x14ac:dyDescent="0.15">
      <c r="A4494" s="56">
        <v>41827</v>
      </c>
      <c r="B4494" s="68" t="s">
        <v>234</v>
      </c>
      <c r="C4494" s="69"/>
    </row>
    <row r="4495" spans="1:3" x14ac:dyDescent="0.15">
      <c r="A4495" s="56">
        <v>41827</v>
      </c>
      <c r="B4495" s="68" t="s">
        <v>235</v>
      </c>
      <c r="C4495" s="69"/>
    </row>
    <row r="4496" spans="1:3" x14ac:dyDescent="0.15">
      <c r="A4496" s="56">
        <v>41827</v>
      </c>
      <c r="B4496" s="68" t="s">
        <v>236</v>
      </c>
      <c r="C4496" s="69"/>
    </row>
    <row r="4497" spans="1:3" x14ac:dyDescent="0.15">
      <c r="A4497" s="56">
        <v>41827</v>
      </c>
      <c r="B4497" s="68" t="s">
        <v>237</v>
      </c>
      <c r="C4497" s="69"/>
    </row>
    <row r="4498" spans="1:3" x14ac:dyDescent="0.15">
      <c r="A4498" s="56">
        <v>41827</v>
      </c>
      <c r="B4498" s="68" t="s">
        <v>238</v>
      </c>
      <c r="C4498" s="69"/>
    </row>
    <row r="4499" spans="1:3" x14ac:dyDescent="0.15">
      <c r="A4499" s="56">
        <v>41827</v>
      </c>
      <c r="B4499" s="68" t="s">
        <v>239</v>
      </c>
      <c r="C4499" s="69"/>
    </row>
    <row r="4500" spans="1:3" x14ac:dyDescent="0.15">
      <c r="A4500" s="56">
        <v>41827</v>
      </c>
      <c r="B4500" s="68" t="s">
        <v>240</v>
      </c>
      <c r="C4500" s="69"/>
    </row>
    <row r="4501" spans="1:3" x14ac:dyDescent="0.15">
      <c r="A4501" s="56">
        <v>41827</v>
      </c>
      <c r="B4501" s="68" t="s">
        <v>241</v>
      </c>
      <c r="C4501" s="69"/>
    </row>
    <row r="4502" spans="1:3" x14ac:dyDescent="0.15">
      <c r="A4502" s="56">
        <v>41827</v>
      </c>
      <c r="B4502" s="68" t="s">
        <v>242</v>
      </c>
      <c r="C4502" s="69"/>
    </row>
    <row r="4503" spans="1:3" x14ac:dyDescent="0.15">
      <c r="A4503" s="56">
        <v>41827</v>
      </c>
      <c r="B4503" s="68" t="s">
        <v>243</v>
      </c>
      <c r="C4503" s="69"/>
    </row>
    <row r="4504" spans="1:3" x14ac:dyDescent="0.15">
      <c r="A4504" s="56">
        <v>41827</v>
      </c>
      <c r="B4504" s="68" t="s">
        <v>244</v>
      </c>
      <c r="C4504" s="69"/>
    </row>
    <row r="4505" spans="1:3" x14ac:dyDescent="0.15">
      <c r="A4505" s="56">
        <v>41827</v>
      </c>
      <c r="B4505" s="68" t="s">
        <v>245</v>
      </c>
      <c r="C4505" s="69"/>
    </row>
    <row r="4506" spans="1:3" x14ac:dyDescent="0.15">
      <c r="A4506" s="56">
        <v>41827</v>
      </c>
      <c r="B4506" s="68" t="s">
        <v>246</v>
      </c>
      <c r="C4506" s="69"/>
    </row>
    <row r="4507" spans="1:3" x14ac:dyDescent="0.15">
      <c r="A4507" s="56">
        <v>41827</v>
      </c>
      <c r="B4507" s="68" t="s">
        <v>247</v>
      </c>
      <c r="C4507" s="69"/>
    </row>
    <row r="4508" spans="1:3" x14ac:dyDescent="0.15">
      <c r="A4508" s="56">
        <v>41827</v>
      </c>
      <c r="B4508" s="68" t="s">
        <v>248</v>
      </c>
      <c r="C4508" s="69"/>
    </row>
    <row r="4509" spans="1:3" x14ac:dyDescent="0.15">
      <c r="A4509" s="56">
        <v>41827</v>
      </c>
      <c r="B4509" s="68" t="s">
        <v>249</v>
      </c>
      <c r="C4509" s="69"/>
    </row>
    <row r="4510" spans="1:3" x14ac:dyDescent="0.15">
      <c r="A4510" s="56">
        <v>41827</v>
      </c>
      <c r="B4510" s="68" t="s">
        <v>250</v>
      </c>
      <c r="C4510" s="69"/>
    </row>
    <row r="4511" spans="1:3" x14ac:dyDescent="0.15">
      <c r="A4511" s="56">
        <v>41827</v>
      </c>
      <c r="B4511" s="68" t="s">
        <v>251</v>
      </c>
      <c r="C4511" s="69"/>
    </row>
    <row r="4512" spans="1:3" x14ac:dyDescent="0.15">
      <c r="A4512" s="56">
        <v>41827</v>
      </c>
      <c r="B4512" s="68" t="s">
        <v>252</v>
      </c>
      <c r="C4512" s="69"/>
    </row>
    <row r="4513" spans="1:3" x14ac:dyDescent="0.15">
      <c r="A4513" s="56">
        <v>41827</v>
      </c>
      <c r="B4513" s="68" t="s">
        <v>253</v>
      </c>
      <c r="C4513" s="69"/>
    </row>
    <row r="4514" spans="1:3" x14ac:dyDescent="0.15">
      <c r="A4514" s="56">
        <v>41827</v>
      </c>
      <c r="B4514" s="68" t="s">
        <v>254</v>
      </c>
      <c r="C4514" s="69"/>
    </row>
    <row r="4515" spans="1:3" x14ac:dyDescent="0.15">
      <c r="A4515" s="56">
        <v>41827</v>
      </c>
      <c r="B4515" s="68" t="s">
        <v>255</v>
      </c>
      <c r="C4515" s="69"/>
    </row>
    <row r="4516" spans="1:3" x14ac:dyDescent="0.15">
      <c r="A4516" s="56">
        <v>41827</v>
      </c>
      <c r="B4516" s="68" t="s">
        <v>256</v>
      </c>
      <c r="C4516" s="69"/>
    </row>
    <row r="4517" spans="1:3" x14ac:dyDescent="0.15">
      <c r="A4517" s="56">
        <v>41827</v>
      </c>
      <c r="B4517" s="68" t="s">
        <v>257</v>
      </c>
      <c r="C4517" s="69"/>
    </row>
    <row r="4518" spans="1:3" x14ac:dyDescent="0.15">
      <c r="A4518" s="56">
        <v>41828</v>
      </c>
      <c r="B4518" s="68" t="s">
        <v>234</v>
      </c>
      <c r="C4518" s="69"/>
    </row>
    <row r="4519" spans="1:3" x14ac:dyDescent="0.15">
      <c r="A4519" s="56">
        <v>41828</v>
      </c>
      <c r="B4519" s="68" t="s">
        <v>235</v>
      </c>
      <c r="C4519" s="69"/>
    </row>
    <row r="4520" spans="1:3" x14ac:dyDescent="0.15">
      <c r="A4520" s="56">
        <v>41828</v>
      </c>
      <c r="B4520" s="68" t="s">
        <v>236</v>
      </c>
      <c r="C4520" s="69"/>
    </row>
    <row r="4521" spans="1:3" x14ac:dyDescent="0.15">
      <c r="A4521" s="56">
        <v>41828</v>
      </c>
      <c r="B4521" s="68" t="s">
        <v>237</v>
      </c>
      <c r="C4521" s="69"/>
    </row>
    <row r="4522" spans="1:3" x14ac:dyDescent="0.15">
      <c r="A4522" s="56">
        <v>41828</v>
      </c>
      <c r="B4522" s="68" t="s">
        <v>238</v>
      </c>
      <c r="C4522" s="69"/>
    </row>
    <row r="4523" spans="1:3" x14ac:dyDescent="0.15">
      <c r="A4523" s="56">
        <v>41828</v>
      </c>
      <c r="B4523" s="68" t="s">
        <v>239</v>
      </c>
      <c r="C4523" s="69"/>
    </row>
    <row r="4524" spans="1:3" x14ac:dyDescent="0.15">
      <c r="A4524" s="56">
        <v>41828</v>
      </c>
      <c r="B4524" s="68" t="s">
        <v>240</v>
      </c>
      <c r="C4524" s="69"/>
    </row>
    <row r="4525" spans="1:3" x14ac:dyDescent="0.15">
      <c r="A4525" s="56">
        <v>41828</v>
      </c>
      <c r="B4525" s="68" t="s">
        <v>241</v>
      </c>
      <c r="C4525" s="69"/>
    </row>
    <row r="4526" spans="1:3" x14ac:dyDescent="0.15">
      <c r="A4526" s="56">
        <v>41828</v>
      </c>
      <c r="B4526" s="68" t="s">
        <v>242</v>
      </c>
      <c r="C4526" s="69"/>
    </row>
    <row r="4527" spans="1:3" x14ac:dyDescent="0.15">
      <c r="A4527" s="56">
        <v>41828</v>
      </c>
      <c r="B4527" s="68" t="s">
        <v>243</v>
      </c>
      <c r="C4527" s="69"/>
    </row>
    <row r="4528" spans="1:3" x14ac:dyDescent="0.15">
      <c r="A4528" s="56">
        <v>41828</v>
      </c>
      <c r="B4528" s="68" t="s">
        <v>244</v>
      </c>
      <c r="C4528" s="69"/>
    </row>
    <row r="4529" spans="1:3" x14ac:dyDescent="0.15">
      <c r="A4529" s="56">
        <v>41828</v>
      </c>
      <c r="B4529" s="68" t="s">
        <v>245</v>
      </c>
      <c r="C4529" s="69"/>
    </row>
    <row r="4530" spans="1:3" x14ac:dyDescent="0.15">
      <c r="A4530" s="56">
        <v>41828</v>
      </c>
      <c r="B4530" s="68" t="s">
        <v>246</v>
      </c>
      <c r="C4530" s="69"/>
    </row>
    <row r="4531" spans="1:3" x14ac:dyDescent="0.15">
      <c r="A4531" s="56">
        <v>41828</v>
      </c>
      <c r="B4531" s="68" t="s">
        <v>247</v>
      </c>
      <c r="C4531" s="69"/>
    </row>
    <row r="4532" spans="1:3" x14ac:dyDescent="0.15">
      <c r="A4532" s="56">
        <v>41828</v>
      </c>
      <c r="B4532" s="68" t="s">
        <v>248</v>
      </c>
      <c r="C4532" s="69"/>
    </row>
    <row r="4533" spans="1:3" x14ac:dyDescent="0.15">
      <c r="A4533" s="56">
        <v>41828</v>
      </c>
      <c r="B4533" s="68" t="s">
        <v>249</v>
      </c>
      <c r="C4533" s="69"/>
    </row>
    <row r="4534" spans="1:3" x14ac:dyDescent="0.15">
      <c r="A4534" s="56">
        <v>41828</v>
      </c>
      <c r="B4534" s="68" t="s">
        <v>250</v>
      </c>
      <c r="C4534" s="69"/>
    </row>
    <row r="4535" spans="1:3" x14ac:dyDescent="0.15">
      <c r="A4535" s="56">
        <v>41828</v>
      </c>
      <c r="B4535" s="68" t="s">
        <v>251</v>
      </c>
      <c r="C4535" s="69"/>
    </row>
    <row r="4536" spans="1:3" x14ac:dyDescent="0.15">
      <c r="A4536" s="56">
        <v>41828</v>
      </c>
      <c r="B4536" s="68" t="s">
        <v>252</v>
      </c>
      <c r="C4536" s="69"/>
    </row>
    <row r="4537" spans="1:3" x14ac:dyDescent="0.15">
      <c r="A4537" s="56">
        <v>41828</v>
      </c>
      <c r="B4537" s="68" t="s">
        <v>253</v>
      </c>
      <c r="C4537" s="69"/>
    </row>
    <row r="4538" spans="1:3" x14ac:dyDescent="0.15">
      <c r="A4538" s="56">
        <v>41828</v>
      </c>
      <c r="B4538" s="68" t="s">
        <v>254</v>
      </c>
      <c r="C4538" s="69"/>
    </row>
    <row r="4539" spans="1:3" x14ac:dyDescent="0.15">
      <c r="A4539" s="56">
        <v>41828</v>
      </c>
      <c r="B4539" s="68" t="s">
        <v>255</v>
      </c>
      <c r="C4539" s="69"/>
    </row>
    <row r="4540" spans="1:3" x14ac:dyDescent="0.15">
      <c r="A4540" s="56">
        <v>41828</v>
      </c>
      <c r="B4540" s="68" t="s">
        <v>256</v>
      </c>
      <c r="C4540" s="69"/>
    </row>
    <row r="4541" spans="1:3" x14ac:dyDescent="0.15">
      <c r="A4541" s="56">
        <v>41828</v>
      </c>
      <c r="B4541" s="68" t="s">
        <v>257</v>
      </c>
      <c r="C4541" s="69"/>
    </row>
    <row r="4542" spans="1:3" x14ac:dyDescent="0.15">
      <c r="A4542" s="56">
        <v>41829</v>
      </c>
      <c r="B4542" s="68" t="s">
        <v>234</v>
      </c>
      <c r="C4542" s="69"/>
    </row>
    <row r="4543" spans="1:3" x14ac:dyDescent="0.15">
      <c r="A4543" s="56">
        <v>41829</v>
      </c>
      <c r="B4543" s="68" t="s">
        <v>235</v>
      </c>
      <c r="C4543" s="69"/>
    </row>
    <row r="4544" spans="1:3" x14ac:dyDescent="0.15">
      <c r="A4544" s="56">
        <v>41829</v>
      </c>
      <c r="B4544" s="68" t="s">
        <v>236</v>
      </c>
      <c r="C4544" s="69"/>
    </row>
    <row r="4545" spans="1:3" x14ac:dyDescent="0.15">
      <c r="A4545" s="56">
        <v>41829</v>
      </c>
      <c r="B4545" s="68" t="s">
        <v>237</v>
      </c>
      <c r="C4545" s="69"/>
    </row>
    <row r="4546" spans="1:3" x14ac:dyDescent="0.15">
      <c r="A4546" s="56">
        <v>41829</v>
      </c>
      <c r="B4546" s="68" t="s">
        <v>238</v>
      </c>
      <c r="C4546" s="69"/>
    </row>
    <row r="4547" spans="1:3" x14ac:dyDescent="0.15">
      <c r="A4547" s="56">
        <v>41829</v>
      </c>
      <c r="B4547" s="68" t="s">
        <v>239</v>
      </c>
      <c r="C4547" s="69"/>
    </row>
    <row r="4548" spans="1:3" x14ac:dyDescent="0.15">
      <c r="A4548" s="56">
        <v>41829</v>
      </c>
      <c r="B4548" s="68" t="s">
        <v>240</v>
      </c>
      <c r="C4548" s="69"/>
    </row>
    <row r="4549" spans="1:3" x14ac:dyDescent="0.15">
      <c r="A4549" s="56">
        <v>41829</v>
      </c>
      <c r="B4549" s="68" t="s">
        <v>241</v>
      </c>
      <c r="C4549" s="69"/>
    </row>
    <row r="4550" spans="1:3" x14ac:dyDescent="0.15">
      <c r="A4550" s="56">
        <v>41829</v>
      </c>
      <c r="B4550" s="68" t="s">
        <v>242</v>
      </c>
      <c r="C4550" s="69"/>
    </row>
    <row r="4551" spans="1:3" x14ac:dyDescent="0.15">
      <c r="A4551" s="56">
        <v>41829</v>
      </c>
      <c r="B4551" s="68" t="s">
        <v>243</v>
      </c>
      <c r="C4551" s="69"/>
    </row>
    <row r="4552" spans="1:3" x14ac:dyDescent="0.15">
      <c r="A4552" s="56">
        <v>41829</v>
      </c>
      <c r="B4552" s="68" t="s">
        <v>244</v>
      </c>
      <c r="C4552" s="69"/>
    </row>
    <row r="4553" spans="1:3" x14ac:dyDescent="0.15">
      <c r="A4553" s="56">
        <v>41829</v>
      </c>
      <c r="B4553" s="68" t="s">
        <v>245</v>
      </c>
      <c r="C4553" s="69"/>
    </row>
    <row r="4554" spans="1:3" x14ac:dyDescent="0.15">
      <c r="A4554" s="56">
        <v>41829</v>
      </c>
      <c r="B4554" s="68" t="s">
        <v>246</v>
      </c>
      <c r="C4554" s="69"/>
    </row>
    <row r="4555" spans="1:3" x14ac:dyDescent="0.15">
      <c r="A4555" s="56">
        <v>41829</v>
      </c>
      <c r="B4555" s="68" t="s">
        <v>247</v>
      </c>
      <c r="C4555" s="69"/>
    </row>
    <row r="4556" spans="1:3" x14ac:dyDescent="0.15">
      <c r="A4556" s="56">
        <v>41829</v>
      </c>
      <c r="B4556" s="68" t="s">
        <v>248</v>
      </c>
      <c r="C4556" s="69"/>
    </row>
    <row r="4557" spans="1:3" x14ac:dyDescent="0.15">
      <c r="A4557" s="56">
        <v>41829</v>
      </c>
      <c r="B4557" s="68" t="s">
        <v>249</v>
      </c>
      <c r="C4557" s="69"/>
    </row>
    <row r="4558" spans="1:3" x14ac:dyDescent="0.15">
      <c r="A4558" s="56">
        <v>41829</v>
      </c>
      <c r="B4558" s="68" t="s">
        <v>250</v>
      </c>
      <c r="C4558" s="69"/>
    </row>
    <row r="4559" spans="1:3" x14ac:dyDescent="0.15">
      <c r="A4559" s="56">
        <v>41829</v>
      </c>
      <c r="B4559" s="68" t="s">
        <v>251</v>
      </c>
      <c r="C4559" s="69"/>
    </row>
    <row r="4560" spans="1:3" x14ac:dyDescent="0.15">
      <c r="A4560" s="56">
        <v>41829</v>
      </c>
      <c r="B4560" s="68" t="s">
        <v>252</v>
      </c>
      <c r="C4560" s="69"/>
    </row>
    <row r="4561" spans="1:3" x14ac:dyDescent="0.15">
      <c r="A4561" s="56">
        <v>41829</v>
      </c>
      <c r="B4561" s="68" t="s">
        <v>253</v>
      </c>
      <c r="C4561" s="69"/>
    </row>
    <row r="4562" spans="1:3" x14ac:dyDescent="0.15">
      <c r="A4562" s="56">
        <v>41829</v>
      </c>
      <c r="B4562" s="68" t="s">
        <v>254</v>
      </c>
      <c r="C4562" s="69"/>
    </row>
    <row r="4563" spans="1:3" x14ac:dyDescent="0.15">
      <c r="A4563" s="56">
        <v>41829</v>
      </c>
      <c r="B4563" s="68" t="s">
        <v>255</v>
      </c>
      <c r="C4563" s="69"/>
    </row>
    <row r="4564" spans="1:3" x14ac:dyDescent="0.15">
      <c r="A4564" s="56">
        <v>41829</v>
      </c>
      <c r="B4564" s="68" t="s">
        <v>256</v>
      </c>
      <c r="C4564" s="69"/>
    </row>
    <row r="4565" spans="1:3" x14ac:dyDescent="0.15">
      <c r="A4565" s="56">
        <v>41829</v>
      </c>
      <c r="B4565" s="68" t="s">
        <v>257</v>
      </c>
      <c r="C4565" s="69"/>
    </row>
    <row r="4566" spans="1:3" x14ac:dyDescent="0.15">
      <c r="A4566" s="56">
        <v>41830</v>
      </c>
      <c r="B4566" s="68" t="s">
        <v>234</v>
      </c>
      <c r="C4566" s="69"/>
    </row>
    <row r="4567" spans="1:3" x14ac:dyDescent="0.15">
      <c r="A4567" s="56">
        <v>41830</v>
      </c>
      <c r="B4567" s="68" t="s">
        <v>235</v>
      </c>
      <c r="C4567" s="69"/>
    </row>
    <row r="4568" spans="1:3" x14ac:dyDescent="0.15">
      <c r="A4568" s="56">
        <v>41830</v>
      </c>
      <c r="B4568" s="68" t="s">
        <v>236</v>
      </c>
      <c r="C4568" s="69"/>
    </row>
    <row r="4569" spans="1:3" x14ac:dyDescent="0.15">
      <c r="A4569" s="56">
        <v>41830</v>
      </c>
      <c r="B4569" s="68" t="s">
        <v>237</v>
      </c>
      <c r="C4569" s="69"/>
    </row>
    <row r="4570" spans="1:3" x14ac:dyDescent="0.15">
      <c r="A4570" s="56">
        <v>41830</v>
      </c>
      <c r="B4570" s="68" t="s">
        <v>238</v>
      </c>
      <c r="C4570" s="69"/>
    </row>
    <row r="4571" spans="1:3" x14ac:dyDescent="0.15">
      <c r="A4571" s="56">
        <v>41830</v>
      </c>
      <c r="B4571" s="68" t="s">
        <v>239</v>
      </c>
      <c r="C4571" s="69"/>
    </row>
    <row r="4572" spans="1:3" x14ac:dyDescent="0.15">
      <c r="A4572" s="56">
        <v>41830</v>
      </c>
      <c r="B4572" s="68" t="s">
        <v>240</v>
      </c>
      <c r="C4572" s="69"/>
    </row>
    <row r="4573" spans="1:3" x14ac:dyDescent="0.15">
      <c r="A4573" s="56">
        <v>41830</v>
      </c>
      <c r="B4573" s="68" t="s">
        <v>241</v>
      </c>
      <c r="C4573" s="69"/>
    </row>
    <row r="4574" spans="1:3" x14ac:dyDescent="0.15">
      <c r="A4574" s="56">
        <v>41830</v>
      </c>
      <c r="B4574" s="68" t="s">
        <v>242</v>
      </c>
      <c r="C4574" s="69"/>
    </row>
    <row r="4575" spans="1:3" x14ac:dyDescent="0.15">
      <c r="A4575" s="56">
        <v>41830</v>
      </c>
      <c r="B4575" s="68" t="s">
        <v>243</v>
      </c>
      <c r="C4575" s="69"/>
    </row>
    <row r="4576" spans="1:3" x14ac:dyDescent="0.15">
      <c r="A4576" s="56">
        <v>41830</v>
      </c>
      <c r="B4576" s="68" t="s">
        <v>244</v>
      </c>
      <c r="C4576" s="69"/>
    </row>
    <row r="4577" spans="1:3" x14ac:dyDescent="0.15">
      <c r="A4577" s="56">
        <v>41830</v>
      </c>
      <c r="B4577" s="68" t="s">
        <v>245</v>
      </c>
      <c r="C4577" s="69"/>
    </row>
    <row r="4578" spans="1:3" x14ac:dyDescent="0.15">
      <c r="A4578" s="56">
        <v>41830</v>
      </c>
      <c r="B4578" s="68" t="s">
        <v>246</v>
      </c>
      <c r="C4578" s="69"/>
    </row>
    <row r="4579" spans="1:3" x14ac:dyDescent="0.15">
      <c r="A4579" s="56">
        <v>41830</v>
      </c>
      <c r="B4579" s="68" t="s">
        <v>247</v>
      </c>
      <c r="C4579" s="69"/>
    </row>
    <row r="4580" spans="1:3" x14ac:dyDescent="0.15">
      <c r="A4580" s="56">
        <v>41830</v>
      </c>
      <c r="B4580" s="68" t="s">
        <v>248</v>
      </c>
      <c r="C4580" s="69"/>
    </row>
    <row r="4581" spans="1:3" x14ac:dyDescent="0.15">
      <c r="A4581" s="56">
        <v>41830</v>
      </c>
      <c r="B4581" s="68" t="s">
        <v>249</v>
      </c>
      <c r="C4581" s="69"/>
    </row>
    <row r="4582" spans="1:3" x14ac:dyDescent="0.15">
      <c r="A4582" s="56">
        <v>41830</v>
      </c>
      <c r="B4582" s="68" t="s">
        <v>250</v>
      </c>
      <c r="C4582" s="69"/>
    </row>
    <row r="4583" spans="1:3" x14ac:dyDescent="0.15">
      <c r="A4583" s="56">
        <v>41830</v>
      </c>
      <c r="B4583" s="68" t="s">
        <v>251</v>
      </c>
      <c r="C4583" s="69"/>
    </row>
    <row r="4584" spans="1:3" x14ac:dyDescent="0.15">
      <c r="A4584" s="56">
        <v>41830</v>
      </c>
      <c r="B4584" s="68" t="s">
        <v>252</v>
      </c>
      <c r="C4584" s="69"/>
    </row>
    <row r="4585" spans="1:3" x14ac:dyDescent="0.15">
      <c r="A4585" s="56">
        <v>41830</v>
      </c>
      <c r="B4585" s="68" t="s">
        <v>253</v>
      </c>
      <c r="C4585" s="69"/>
    </row>
    <row r="4586" spans="1:3" x14ac:dyDescent="0.15">
      <c r="A4586" s="56">
        <v>41830</v>
      </c>
      <c r="B4586" s="68" t="s">
        <v>254</v>
      </c>
      <c r="C4586" s="69"/>
    </row>
    <row r="4587" spans="1:3" x14ac:dyDescent="0.15">
      <c r="A4587" s="56">
        <v>41830</v>
      </c>
      <c r="B4587" s="68" t="s">
        <v>255</v>
      </c>
      <c r="C4587" s="69"/>
    </row>
    <row r="4588" spans="1:3" x14ac:dyDescent="0.15">
      <c r="A4588" s="56">
        <v>41830</v>
      </c>
      <c r="B4588" s="68" t="s">
        <v>256</v>
      </c>
      <c r="C4588" s="69"/>
    </row>
    <row r="4589" spans="1:3" x14ac:dyDescent="0.15">
      <c r="A4589" s="56">
        <v>41830</v>
      </c>
      <c r="B4589" s="68" t="s">
        <v>257</v>
      </c>
      <c r="C4589" s="69"/>
    </row>
    <row r="4590" spans="1:3" x14ac:dyDescent="0.15">
      <c r="A4590" s="56">
        <v>41831</v>
      </c>
      <c r="B4590" s="68" t="s">
        <v>234</v>
      </c>
      <c r="C4590" s="69"/>
    </row>
    <row r="4591" spans="1:3" x14ac:dyDescent="0.15">
      <c r="A4591" s="56">
        <v>41831</v>
      </c>
      <c r="B4591" s="68" t="s">
        <v>235</v>
      </c>
      <c r="C4591" s="69"/>
    </row>
    <row r="4592" spans="1:3" x14ac:dyDescent="0.15">
      <c r="A4592" s="56">
        <v>41831</v>
      </c>
      <c r="B4592" s="68" t="s">
        <v>236</v>
      </c>
      <c r="C4592" s="69"/>
    </row>
    <row r="4593" spans="1:3" x14ac:dyDescent="0.15">
      <c r="A4593" s="56">
        <v>41831</v>
      </c>
      <c r="B4593" s="68" t="s">
        <v>237</v>
      </c>
      <c r="C4593" s="69"/>
    </row>
    <row r="4594" spans="1:3" x14ac:dyDescent="0.15">
      <c r="A4594" s="56">
        <v>41831</v>
      </c>
      <c r="B4594" s="68" t="s">
        <v>238</v>
      </c>
      <c r="C4594" s="69"/>
    </row>
    <row r="4595" spans="1:3" x14ac:dyDescent="0.15">
      <c r="A4595" s="56">
        <v>41831</v>
      </c>
      <c r="B4595" s="68" t="s">
        <v>239</v>
      </c>
      <c r="C4595" s="69"/>
    </row>
    <row r="4596" spans="1:3" x14ac:dyDescent="0.15">
      <c r="A4596" s="56">
        <v>41831</v>
      </c>
      <c r="B4596" s="68" t="s">
        <v>240</v>
      </c>
      <c r="C4596" s="69"/>
    </row>
    <row r="4597" spans="1:3" x14ac:dyDescent="0.15">
      <c r="A4597" s="56">
        <v>41831</v>
      </c>
      <c r="B4597" s="68" t="s">
        <v>241</v>
      </c>
      <c r="C4597" s="69"/>
    </row>
    <row r="4598" spans="1:3" x14ac:dyDescent="0.15">
      <c r="A4598" s="56">
        <v>41831</v>
      </c>
      <c r="B4598" s="68" t="s">
        <v>242</v>
      </c>
      <c r="C4598" s="69"/>
    </row>
    <row r="4599" spans="1:3" x14ac:dyDescent="0.15">
      <c r="A4599" s="56">
        <v>41831</v>
      </c>
      <c r="B4599" s="68" t="s">
        <v>243</v>
      </c>
      <c r="C4599" s="69"/>
    </row>
    <row r="4600" spans="1:3" x14ac:dyDescent="0.15">
      <c r="A4600" s="56">
        <v>41831</v>
      </c>
      <c r="B4600" s="68" t="s">
        <v>244</v>
      </c>
      <c r="C4600" s="69"/>
    </row>
    <row r="4601" spans="1:3" x14ac:dyDescent="0.15">
      <c r="A4601" s="56">
        <v>41831</v>
      </c>
      <c r="B4601" s="68" t="s">
        <v>245</v>
      </c>
      <c r="C4601" s="69"/>
    </row>
    <row r="4602" spans="1:3" x14ac:dyDescent="0.15">
      <c r="A4602" s="56">
        <v>41831</v>
      </c>
      <c r="B4602" s="68" t="s">
        <v>246</v>
      </c>
      <c r="C4602" s="69"/>
    </row>
    <row r="4603" spans="1:3" x14ac:dyDescent="0.15">
      <c r="A4603" s="56">
        <v>41831</v>
      </c>
      <c r="B4603" s="68" t="s">
        <v>247</v>
      </c>
      <c r="C4603" s="69"/>
    </row>
    <row r="4604" spans="1:3" x14ac:dyDescent="0.15">
      <c r="A4604" s="56">
        <v>41831</v>
      </c>
      <c r="B4604" s="68" t="s">
        <v>248</v>
      </c>
      <c r="C4604" s="69"/>
    </row>
    <row r="4605" spans="1:3" x14ac:dyDescent="0.15">
      <c r="A4605" s="56">
        <v>41831</v>
      </c>
      <c r="B4605" s="68" t="s">
        <v>249</v>
      </c>
      <c r="C4605" s="69"/>
    </row>
    <row r="4606" spans="1:3" x14ac:dyDescent="0.15">
      <c r="A4606" s="56">
        <v>41831</v>
      </c>
      <c r="B4606" s="68" t="s">
        <v>250</v>
      </c>
      <c r="C4606" s="69"/>
    </row>
    <row r="4607" spans="1:3" x14ac:dyDescent="0.15">
      <c r="A4607" s="56">
        <v>41831</v>
      </c>
      <c r="B4607" s="68" t="s">
        <v>251</v>
      </c>
      <c r="C4607" s="69"/>
    </row>
    <row r="4608" spans="1:3" x14ac:dyDescent="0.15">
      <c r="A4608" s="56">
        <v>41831</v>
      </c>
      <c r="B4608" s="68" t="s">
        <v>252</v>
      </c>
      <c r="C4608" s="69"/>
    </row>
    <row r="4609" spans="1:3" x14ac:dyDescent="0.15">
      <c r="A4609" s="56">
        <v>41831</v>
      </c>
      <c r="B4609" s="68" t="s">
        <v>253</v>
      </c>
      <c r="C4609" s="69"/>
    </row>
    <row r="4610" spans="1:3" x14ac:dyDescent="0.15">
      <c r="A4610" s="56">
        <v>41831</v>
      </c>
      <c r="B4610" s="68" t="s">
        <v>254</v>
      </c>
      <c r="C4610" s="69"/>
    </row>
    <row r="4611" spans="1:3" x14ac:dyDescent="0.15">
      <c r="A4611" s="56">
        <v>41831</v>
      </c>
      <c r="B4611" s="68" t="s">
        <v>255</v>
      </c>
      <c r="C4611" s="69"/>
    </row>
    <row r="4612" spans="1:3" x14ac:dyDescent="0.15">
      <c r="A4612" s="56">
        <v>41831</v>
      </c>
      <c r="B4612" s="68" t="s">
        <v>256</v>
      </c>
      <c r="C4612" s="69"/>
    </row>
    <row r="4613" spans="1:3" x14ac:dyDescent="0.15">
      <c r="A4613" s="56">
        <v>41831</v>
      </c>
      <c r="B4613" s="68" t="s">
        <v>257</v>
      </c>
      <c r="C4613" s="69"/>
    </row>
    <row r="4614" spans="1:3" x14ac:dyDescent="0.15">
      <c r="A4614" s="56">
        <v>41832</v>
      </c>
      <c r="B4614" s="68" t="s">
        <v>234</v>
      </c>
      <c r="C4614" s="69"/>
    </row>
    <row r="4615" spans="1:3" x14ac:dyDescent="0.15">
      <c r="A4615" s="56">
        <v>41832</v>
      </c>
      <c r="B4615" s="68" t="s">
        <v>235</v>
      </c>
      <c r="C4615" s="69"/>
    </row>
    <row r="4616" spans="1:3" x14ac:dyDescent="0.15">
      <c r="A4616" s="56">
        <v>41832</v>
      </c>
      <c r="B4616" s="68" t="s">
        <v>236</v>
      </c>
      <c r="C4616" s="69"/>
    </row>
    <row r="4617" spans="1:3" x14ac:dyDescent="0.15">
      <c r="A4617" s="56">
        <v>41832</v>
      </c>
      <c r="B4617" s="68" t="s">
        <v>237</v>
      </c>
      <c r="C4617" s="69"/>
    </row>
    <row r="4618" spans="1:3" x14ac:dyDescent="0.15">
      <c r="A4618" s="56">
        <v>41832</v>
      </c>
      <c r="B4618" s="68" t="s">
        <v>238</v>
      </c>
      <c r="C4618" s="69"/>
    </row>
    <row r="4619" spans="1:3" x14ac:dyDescent="0.15">
      <c r="A4619" s="56">
        <v>41832</v>
      </c>
      <c r="B4619" s="68" t="s">
        <v>239</v>
      </c>
      <c r="C4619" s="69"/>
    </row>
    <row r="4620" spans="1:3" x14ac:dyDescent="0.15">
      <c r="A4620" s="56">
        <v>41832</v>
      </c>
      <c r="B4620" s="68" t="s">
        <v>240</v>
      </c>
      <c r="C4620" s="69"/>
    </row>
    <row r="4621" spans="1:3" x14ac:dyDescent="0.15">
      <c r="A4621" s="56">
        <v>41832</v>
      </c>
      <c r="B4621" s="68" t="s">
        <v>241</v>
      </c>
      <c r="C4621" s="69"/>
    </row>
    <row r="4622" spans="1:3" x14ac:dyDescent="0.15">
      <c r="A4622" s="56">
        <v>41832</v>
      </c>
      <c r="B4622" s="68" t="s">
        <v>242</v>
      </c>
      <c r="C4622" s="69"/>
    </row>
    <row r="4623" spans="1:3" x14ac:dyDescent="0.15">
      <c r="A4623" s="56">
        <v>41832</v>
      </c>
      <c r="B4623" s="68" t="s">
        <v>243</v>
      </c>
      <c r="C4623" s="69"/>
    </row>
    <row r="4624" spans="1:3" x14ac:dyDescent="0.15">
      <c r="A4624" s="56">
        <v>41832</v>
      </c>
      <c r="B4624" s="68" t="s">
        <v>244</v>
      </c>
      <c r="C4624" s="69"/>
    </row>
    <row r="4625" spans="1:3" x14ac:dyDescent="0.15">
      <c r="A4625" s="56">
        <v>41832</v>
      </c>
      <c r="B4625" s="68" t="s">
        <v>245</v>
      </c>
      <c r="C4625" s="69"/>
    </row>
    <row r="4626" spans="1:3" x14ac:dyDescent="0.15">
      <c r="A4626" s="56">
        <v>41832</v>
      </c>
      <c r="B4626" s="68" t="s">
        <v>246</v>
      </c>
      <c r="C4626" s="69"/>
    </row>
    <row r="4627" spans="1:3" x14ac:dyDescent="0.15">
      <c r="A4627" s="56">
        <v>41832</v>
      </c>
      <c r="B4627" s="68" t="s">
        <v>247</v>
      </c>
      <c r="C4627" s="69"/>
    </row>
    <row r="4628" spans="1:3" x14ac:dyDescent="0.15">
      <c r="A4628" s="56">
        <v>41832</v>
      </c>
      <c r="B4628" s="68" t="s">
        <v>248</v>
      </c>
      <c r="C4628" s="69"/>
    </row>
    <row r="4629" spans="1:3" x14ac:dyDescent="0.15">
      <c r="A4629" s="56">
        <v>41832</v>
      </c>
      <c r="B4629" s="68" t="s">
        <v>249</v>
      </c>
      <c r="C4629" s="69"/>
    </row>
    <row r="4630" spans="1:3" x14ac:dyDescent="0.15">
      <c r="A4630" s="56">
        <v>41832</v>
      </c>
      <c r="B4630" s="68" t="s">
        <v>250</v>
      </c>
      <c r="C4630" s="69"/>
    </row>
    <row r="4631" spans="1:3" x14ac:dyDescent="0.15">
      <c r="A4631" s="56">
        <v>41832</v>
      </c>
      <c r="B4631" s="68" t="s">
        <v>251</v>
      </c>
      <c r="C4631" s="69"/>
    </row>
    <row r="4632" spans="1:3" x14ac:dyDescent="0.15">
      <c r="A4632" s="56">
        <v>41832</v>
      </c>
      <c r="B4632" s="68" t="s">
        <v>252</v>
      </c>
      <c r="C4632" s="69"/>
    </row>
    <row r="4633" spans="1:3" x14ac:dyDescent="0.15">
      <c r="A4633" s="56">
        <v>41832</v>
      </c>
      <c r="B4633" s="68" t="s">
        <v>253</v>
      </c>
      <c r="C4633" s="69"/>
    </row>
    <row r="4634" spans="1:3" x14ac:dyDescent="0.15">
      <c r="A4634" s="56">
        <v>41832</v>
      </c>
      <c r="B4634" s="68" t="s">
        <v>254</v>
      </c>
      <c r="C4634" s="69"/>
    </row>
    <row r="4635" spans="1:3" x14ac:dyDescent="0.15">
      <c r="A4635" s="56">
        <v>41832</v>
      </c>
      <c r="B4635" s="68" t="s">
        <v>255</v>
      </c>
      <c r="C4635" s="69"/>
    </row>
    <row r="4636" spans="1:3" x14ac:dyDescent="0.15">
      <c r="A4636" s="56">
        <v>41832</v>
      </c>
      <c r="B4636" s="68" t="s">
        <v>256</v>
      </c>
      <c r="C4636" s="69"/>
    </row>
    <row r="4637" spans="1:3" x14ac:dyDescent="0.15">
      <c r="A4637" s="56">
        <v>41832</v>
      </c>
      <c r="B4637" s="68" t="s">
        <v>257</v>
      </c>
      <c r="C4637" s="69"/>
    </row>
    <row r="4638" spans="1:3" x14ac:dyDescent="0.15">
      <c r="A4638" s="56">
        <v>41833</v>
      </c>
      <c r="B4638" s="68" t="s">
        <v>234</v>
      </c>
      <c r="C4638" s="69"/>
    </row>
    <row r="4639" spans="1:3" x14ac:dyDescent="0.15">
      <c r="A4639" s="56">
        <v>41833</v>
      </c>
      <c r="B4639" s="68" t="s">
        <v>235</v>
      </c>
      <c r="C4639" s="69"/>
    </row>
    <row r="4640" spans="1:3" x14ac:dyDescent="0.15">
      <c r="A4640" s="56">
        <v>41833</v>
      </c>
      <c r="B4640" s="68" t="s">
        <v>236</v>
      </c>
      <c r="C4640" s="69"/>
    </row>
    <row r="4641" spans="1:3" x14ac:dyDescent="0.15">
      <c r="A4641" s="56">
        <v>41833</v>
      </c>
      <c r="B4641" s="68" t="s">
        <v>237</v>
      </c>
      <c r="C4641" s="69"/>
    </row>
    <row r="4642" spans="1:3" x14ac:dyDescent="0.15">
      <c r="A4642" s="56">
        <v>41833</v>
      </c>
      <c r="B4642" s="68" t="s">
        <v>238</v>
      </c>
      <c r="C4642" s="69"/>
    </row>
    <row r="4643" spans="1:3" x14ac:dyDescent="0.15">
      <c r="A4643" s="56">
        <v>41833</v>
      </c>
      <c r="B4643" s="68" t="s">
        <v>239</v>
      </c>
      <c r="C4643" s="69"/>
    </row>
    <row r="4644" spans="1:3" x14ac:dyDescent="0.15">
      <c r="A4644" s="56">
        <v>41833</v>
      </c>
      <c r="B4644" s="68" t="s">
        <v>240</v>
      </c>
      <c r="C4644" s="69"/>
    </row>
    <row r="4645" spans="1:3" x14ac:dyDescent="0.15">
      <c r="A4645" s="56">
        <v>41833</v>
      </c>
      <c r="B4645" s="68" t="s">
        <v>241</v>
      </c>
      <c r="C4645" s="69"/>
    </row>
    <row r="4646" spans="1:3" x14ac:dyDescent="0.15">
      <c r="A4646" s="56">
        <v>41833</v>
      </c>
      <c r="B4646" s="68" t="s">
        <v>242</v>
      </c>
      <c r="C4646" s="69"/>
    </row>
    <row r="4647" spans="1:3" x14ac:dyDescent="0.15">
      <c r="A4647" s="56">
        <v>41833</v>
      </c>
      <c r="B4647" s="68" t="s">
        <v>243</v>
      </c>
      <c r="C4647" s="69"/>
    </row>
    <row r="4648" spans="1:3" x14ac:dyDescent="0.15">
      <c r="A4648" s="56">
        <v>41833</v>
      </c>
      <c r="B4648" s="68" t="s">
        <v>244</v>
      </c>
      <c r="C4648" s="69"/>
    </row>
    <row r="4649" spans="1:3" x14ac:dyDescent="0.15">
      <c r="A4649" s="56">
        <v>41833</v>
      </c>
      <c r="B4649" s="68" t="s">
        <v>245</v>
      </c>
      <c r="C4649" s="69"/>
    </row>
    <row r="4650" spans="1:3" x14ac:dyDescent="0.15">
      <c r="A4650" s="56">
        <v>41833</v>
      </c>
      <c r="B4650" s="68" t="s">
        <v>246</v>
      </c>
      <c r="C4650" s="69"/>
    </row>
    <row r="4651" spans="1:3" x14ac:dyDescent="0.15">
      <c r="A4651" s="56">
        <v>41833</v>
      </c>
      <c r="B4651" s="68" t="s">
        <v>247</v>
      </c>
      <c r="C4651" s="69"/>
    </row>
    <row r="4652" spans="1:3" x14ac:dyDescent="0.15">
      <c r="A4652" s="56">
        <v>41833</v>
      </c>
      <c r="B4652" s="68" t="s">
        <v>248</v>
      </c>
      <c r="C4652" s="69"/>
    </row>
    <row r="4653" spans="1:3" x14ac:dyDescent="0.15">
      <c r="A4653" s="56">
        <v>41833</v>
      </c>
      <c r="B4653" s="68" t="s">
        <v>249</v>
      </c>
      <c r="C4653" s="69"/>
    </row>
    <row r="4654" spans="1:3" x14ac:dyDescent="0.15">
      <c r="A4654" s="56">
        <v>41833</v>
      </c>
      <c r="B4654" s="68" t="s">
        <v>250</v>
      </c>
      <c r="C4654" s="69"/>
    </row>
    <row r="4655" spans="1:3" x14ac:dyDescent="0.15">
      <c r="A4655" s="56">
        <v>41833</v>
      </c>
      <c r="B4655" s="68" t="s">
        <v>251</v>
      </c>
      <c r="C4655" s="69"/>
    </row>
    <row r="4656" spans="1:3" x14ac:dyDescent="0.15">
      <c r="A4656" s="56">
        <v>41833</v>
      </c>
      <c r="B4656" s="68" t="s">
        <v>252</v>
      </c>
      <c r="C4656" s="69"/>
    </row>
    <row r="4657" spans="1:3" x14ac:dyDescent="0.15">
      <c r="A4657" s="56">
        <v>41833</v>
      </c>
      <c r="B4657" s="68" t="s">
        <v>253</v>
      </c>
      <c r="C4657" s="69"/>
    </row>
    <row r="4658" spans="1:3" x14ac:dyDescent="0.15">
      <c r="A4658" s="56">
        <v>41833</v>
      </c>
      <c r="B4658" s="68" t="s">
        <v>254</v>
      </c>
      <c r="C4658" s="69"/>
    </row>
    <row r="4659" spans="1:3" x14ac:dyDescent="0.15">
      <c r="A4659" s="56">
        <v>41833</v>
      </c>
      <c r="B4659" s="68" t="s">
        <v>255</v>
      </c>
      <c r="C4659" s="69"/>
    </row>
    <row r="4660" spans="1:3" x14ac:dyDescent="0.15">
      <c r="A4660" s="56">
        <v>41833</v>
      </c>
      <c r="B4660" s="68" t="s">
        <v>256</v>
      </c>
      <c r="C4660" s="69"/>
    </row>
    <row r="4661" spans="1:3" x14ac:dyDescent="0.15">
      <c r="A4661" s="56">
        <v>41833</v>
      </c>
      <c r="B4661" s="68" t="s">
        <v>257</v>
      </c>
      <c r="C4661" s="69"/>
    </row>
    <row r="4662" spans="1:3" x14ac:dyDescent="0.15">
      <c r="A4662" s="56">
        <v>41834</v>
      </c>
      <c r="B4662" s="68" t="s">
        <v>234</v>
      </c>
      <c r="C4662" s="69"/>
    </row>
    <row r="4663" spans="1:3" x14ac:dyDescent="0.15">
      <c r="A4663" s="56">
        <v>41834</v>
      </c>
      <c r="B4663" s="68" t="s">
        <v>235</v>
      </c>
      <c r="C4663" s="69"/>
    </row>
    <row r="4664" spans="1:3" x14ac:dyDescent="0.15">
      <c r="A4664" s="56">
        <v>41834</v>
      </c>
      <c r="B4664" s="68" t="s">
        <v>236</v>
      </c>
      <c r="C4664" s="69"/>
    </row>
    <row r="4665" spans="1:3" x14ac:dyDescent="0.15">
      <c r="A4665" s="56">
        <v>41834</v>
      </c>
      <c r="B4665" s="68" t="s">
        <v>237</v>
      </c>
      <c r="C4665" s="69"/>
    </row>
    <row r="4666" spans="1:3" x14ac:dyDescent="0.15">
      <c r="A4666" s="56">
        <v>41834</v>
      </c>
      <c r="B4666" s="68" t="s">
        <v>238</v>
      </c>
      <c r="C4666" s="69"/>
    </row>
    <row r="4667" spans="1:3" x14ac:dyDescent="0.15">
      <c r="A4667" s="56">
        <v>41834</v>
      </c>
      <c r="B4667" s="68" t="s">
        <v>239</v>
      </c>
      <c r="C4667" s="69"/>
    </row>
    <row r="4668" spans="1:3" x14ac:dyDescent="0.15">
      <c r="A4668" s="56">
        <v>41834</v>
      </c>
      <c r="B4668" s="68" t="s">
        <v>240</v>
      </c>
      <c r="C4668" s="69"/>
    </row>
    <row r="4669" spans="1:3" x14ac:dyDescent="0.15">
      <c r="A4669" s="56">
        <v>41834</v>
      </c>
      <c r="B4669" s="68" t="s">
        <v>241</v>
      </c>
      <c r="C4669" s="69"/>
    </row>
    <row r="4670" spans="1:3" x14ac:dyDescent="0.15">
      <c r="A4670" s="56">
        <v>41834</v>
      </c>
      <c r="B4670" s="68" t="s">
        <v>242</v>
      </c>
      <c r="C4670" s="69"/>
    </row>
    <row r="4671" spans="1:3" x14ac:dyDescent="0.15">
      <c r="A4671" s="56">
        <v>41834</v>
      </c>
      <c r="B4671" s="68" t="s">
        <v>243</v>
      </c>
      <c r="C4671" s="69"/>
    </row>
    <row r="4672" spans="1:3" x14ac:dyDescent="0.15">
      <c r="A4672" s="56">
        <v>41834</v>
      </c>
      <c r="B4672" s="68" t="s">
        <v>244</v>
      </c>
      <c r="C4672" s="69"/>
    </row>
    <row r="4673" spans="1:3" x14ac:dyDescent="0.15">
      <c r="A4673" s="56">
        <v>41834</v>
      </c>
      <c r="B4673" s="68" t="s">
        <v>245</v>
      </c>
      <c r="C4673" s="69"/>
    </row>
    <row r="4674" spans="1:3" x14ac:dyDescent="0.15">
      <c r="A4674" s="56">
        <v>41834</v>
      </c>
      <c r="B4674" s="68" t="s">
        <v>246</v>
      </c>
      <c r="C4674" s="69"/>
    </row>
    <row r="4675" spans="1:3" x14ac:dyDescent="0.15">
      <c r="A4675" s="56">
        <v>41834</v>
      </c>
      <c r="B4675" s="68" t="s">
        <v>247</v>
      </c>
      <c r="C4675" s="69"/>
    </row>
    <row r="4676" spans="1:3" x14ac:dyDescent="0.15">
      <c r="A4676" s="56">
        <v>41834</v>
      </c>
      <c r="B4676" s="68" t="s">
        <v>248</v>
      </c>
      <c r="C4676" s="69"/>
    </row>
    <row r="4677" spans="1:3" x14ac:dyDescent="0.15">
      <c r="A4677" s="56">
        <v>41834</v>
      </c>
      <c r="B4677" s="68" t="s">
        <v>249</v>
      </c>
      <c r="C4677" s="69"/>
    </row>
    <row r="4678" spans="1:3" x14ac:dyDescent="0.15">
      <c r="A4678" s="56">
        <v>41834</v>
      </c>
      <c r="B4678" s="68" t="s">
        <v>250</v>
      </c>
      <c r="C4678" s="69"/>
    </row>
    <row r="4679" spans="1:3" x14ac:dyDescent="0.15">
      <c r="A4679" s="56">
        <v>41834</v>
      </c>
      <c r="B4679" s="68" t="s">
        <v>251</v>
      </c>
      <c r="C4679" s="69"/>
    </row>
    <row r="4680" spans="1:3" x14ac:dyDescent="0.15">
      <c r="A4680" s="56">
        <v>41834</v>
      </c>
      <c r="B4680" s="68" t="s">
        <v>252</v>
      </c>
      <c r="C4680" s="69"/>
    </row>
    <row r="4681" spans="1:3" x14ac:dyDescent="0.15">
      <c r="A4681" s="56">
        <v>41834</v>
      </c>
      <c r="B4681" s="68" t="s">
        <v>253</v>
      </c>
      <c r="C4681" s="69"/>
    </row>
    <row r="4682" spans="1:3" x14ac:dyDescent="0.15">
      <c r="A4682" s="56">
        <v>41834</v>
      </c>
      <c r="B4682" s="68" t="s">
        <v>254</v>
      </c>
      <c r="C4682" s="69"/>
    </row>
    <row r="4683" spans="1:3" x14ac:dyDescent="0.15">
      <c r="A4683" s="56">
        <v>41834</v>
      </c>
      <c r="B4683" s="68" t="s">
        <v>255</v>
      </c>
      <c r="C4683" s="69"/>
    </row>
    <row r="4684" spans="1:3" x14ac:dyDescent="0.15">
      <c r="A4684" s="56">
        <v>41834</v>
      </c>
      <c r="B4684" s="68" t="s">
        <v>256</v>
      </c>
      <c r="C4684" s="69"/>
    </row>
    <row r="4685" spans="1:3" x14ac:dyDescent="0.15">
      <c r="A4685" s="56">
        <v>41834</v>
      </c>
      <c r="B4685" s="68" t="s">
        <v>257</v>
      </c>
      <c r="C4685" s="69"/>
    </row>
    <row r="4686" spans="1:3" x14ac:dyDescent="0.15">
      <c r="A4686" s="56">
        <v>41835</v>
      </c>
      <c r="B4686" s="68" t="s">
        <v>234</v>
      </c>
      <c r="C4686" s="69"/>
    </row>
    <row r="4687" spans="1:3" x14ac:dyDescent="0.15">
      <c r="A4687" s="56">
        <v>41835</v>
      </c>
      <c r="B4687" s="68" t="s">
        <v>235</v>
      </c>
      <c r="C4687" s="69"/>
    </row>
    <row r="4688" spans="1:3" x14ac:dyDescent="0.15">
      <c r="A4688" s="56">
        <v>41835</v>
      </c>
      <c r="B4688" s="68" t="s">
        <v>236</v>
      </c>
      <c r="C4688" s="69"/>
    </row>
    <row r="4689" spans="1:3" x14ac:dyDescent="0.15">
      <c r="A4689" s="56">
        <v>41835</v>
      </c>
      <c r="B4689" s="68" t="s">
        <v>237</v>
      </c>
      <c r="C4689" s="69"/>
    </row>
    <row r="4690" spans="1:3" x14ac:dyDescent="0.15">
      <c r="A4690" s="56">
        <v>41835</v>
      </c>
      <c r="B4690" s="68" t="s">
        <v>238</v>
      </c>
      <c r="C4690" s="69"/>
    </row>
    <row r="4691" spans="1:3" x14ac:dyDescent="0.15">
      <c r="A4691" s="56">
        <v>41835</v>
      </c>
      <c r="B4691" s="68" t="s">
        <v>239</v>
      </c>
      <c r="C4691" s="69"/>
    </row>
    <row r="4692" spans="1:3" x14ac:dyDescent="0.15">
      <c r="A4692" s="56">
        <v>41835</v>
      </c>
      <c r="B4692" s="68" t="s">
        <v>240</v>
      </c>
      <c r="C4692" s="69"/>
    </row>
    <row r="4693" spans="1:3" x14ac:dyDescent="0.15">
      <c r="A4693" s="56">
        <v>41835</v>
      </c>
      <c r="B4693" s="68" t="s">
        <v>241</v>
      </c>
      <c r="C4693" s="69"/>
    </row>
    <row r="4694" spans="1:3" x14ac:dyDescent="0.15">
      <c r="A4694" s="56">
        <v>41835</v>
      </c>
      <c r="B4694" s="68" t="s">
        <v>242</v>
      </c>
      <c r="C4694" s="69"/>
    </row>
    <row r="4695" spans="1:3" x14ac:dyDescent="0.15">
      <c r="A4695" s="56">
        <v>41835</v>
      </c>
      <c r="B4695" s="68" t="s">
        <v>243</v>
      </c>
      <c r="C4695" s="69"/>
    </row>
    <row r="4696" spans="1:3" x14ac:dyDescent="0.15">
      <c r="A4696" s="56">
        <v>41835</v>
      </c>
      <c r="B4696" s="68" t="s">
        <v>244</v>
      </c>
      <c r="C4696" s="69"/>
    </row>
    <row r="4697" spans="1:3" x14ac:dyDescent="0.15">
      <c r="A4697" s="56">
        <v>41835</v>
      </c>
      <c r="B4697" s="68" t="s">
        <v>245</v>
      </c>
      <c r="C4697" s="69"/>
    </row>
    <row r="4698" spans="1:3" x14ac:dyDescent="0.15">
      <c r="A4698" s="56">
        <v>41835</v>
      </c>
      <c r="B4698" s="68" t="s">
        <v>246</v>
      </c>
      <c r="C4698" s="69"/>
    </row>
    <row r="4699" spans="1:3" x14ac:dyDescent="0.15">
      <c r="A4699" s="56">
        <v>41835</v>
      </c>
      <c r="B4699" s="68" t="s">
        <v>247</v>
      </c>
      <c r="C4699" s="69"/>
    </row>
    <row r="4700" spans="1:3" x14ac:dyDescent="0.15">
      <c r="A4700" s="56">
        <v>41835</v>
      </c>
      <c r="B4700" s="68" t="s">
        <v>248</v>
      </c>
      <c r="C4700" s="69"/>
    </row>
    <row r="4701" spans="1:3" x14ac:dyDescent="0.15">
      <c r="A4701" s="56">
        <v>41835</v>
      </c>
      <c r="B4701" s="68" t="s">
        <v>249</v>
      </c>
      <c r="C4701" s="69"/>
    </row>
    <row r="4702" spans="1:3" x14ac:dyDescent="0.15">
      <c r="A4702" s="56">
        <v>41835</v>
      </c>
      <c r="B4702" s="68" t="s">
        <v>250</v>
      </c>
      <c r="C4702" s="69"/>
    </row>
    <row r="4703" spans="1:3" x14ac:dyDescent="0.15">
      <c r="A4703" s="56">
        <v>41835</v>
      </c>
      <c r="B4703" s="68" t="s">
        <v>251</v>
      </c>
      <c r="C4703" s="69"/>
    </row>
    <row r="4704" spans="1:3" x14ac:dyDescent="0.15">
      <c r="A4704" s="56">
        <v>41835</v>
      </c>
      <c r="B4704" s="68" t="s">
        <v>252</v>
      </c>
      <c r="C4704" s="69"/>
    </row>
    <row r="4705" spans="1:3" x14ac:dyDescent="0.15">
      <c r="A4705" s="56">
        <v>41835</v>
      </c>
      <c r="B4705" s="68" t="s">
        <v>253</v>
      </c>
      <c r="C4705" s="69"/>
    </row>
    <row r="4706" spans="1:3" x14ac:dyDescent="0.15">
      <c r="A4706" s="56">
        <v>41835</v>
      </c>
      <c r="B4706" s="68" t="s">
        <v>254</v>
      </c>
      <c r="C4706" s="69"/>
    </row>
    <row r="4707" spans="1:3" x14ac:dyDescent="0.15">
      <c r="A4707" s="56">
        <v>41835</v>
      </c>
      <c r="B4707" s="68" t="s">
        <v>255</v>
      </c>
      <c r="C4707" s="69"/>
    </row>
    <row r="4708" spans="1:3" x14ac:dyDescent="0.15">
      <c r="A4708" s="56">
        <v>41835</v>
      </c>
      <c r="B4708" s="68" t="s">
        <v>256</v>
      </c>
      <c r="C4708" s="69"/>
    </row>
    <row r="4709" spans="1:3" x14ac:dyDescent="0.15">
      <c r="A4709" s="56">
        <v>41835</v>
      </c>
      <c r="B4709" s="68" t="s">
        <v>257</v>
      </c>
      <c r="C4709" s="69"/>
    </row>
    <row r="4710" spans="1:3" x14ac:dyDescent="0.15">
      <c r="A4710" s="56">
        <v>41836</v>
      </c>
      <c r="B4710" s="68" t="s">
        <v>234</v>
      </c>
      <c r="C4710" s="69"/>
    </row>
    <row r="4711" spans="1:3" x14ac:dyDescent="0.15">
      <c r="A4711" s="56">
        <v>41836</v>
      </c>
      <c r="B4711" s="68" t="s">
        <v>235</v>
      </c>
      <c r="C4711" s="69"/>
    </row>
    <row r="4712" spans="1:3" x14ac:dyDescent="0.15">
      <c r="A4712" s="56">
        <v>41836</v>
      </c>
      <c r="B4712" s="68" t="s">
        <v>236</v>
      </c>
      <c r="C4712" s="69"/>
    </row>
    <row r="4713" spans="1:3" x14ac:dyDescent="0.15">
      <c r="A4713" s="56">
        <v>41836</v>
      </c>
      <c r="B4713" s="68" t="s">
        <v>237</v>
      </c>
      <c r="C4713" s="69"/>
    </row>
    <row r="4714" spans="1:3" x14ac:dyDescent="0.15">
      <c r="A4714" s="56">
        <v>41836</v>
      </c>
      <c r="B4714" s="68" t="s">
        <v>238</v>
      </c>
      <c r="C4714" s="69"/>
    </row>
    <row r="4715" spans="1:3" x14ac:dyDescent="0.15">
      <c r="A4715" s="56">
        <v>41836</v>
      </c>
      <c r="B4715" s="68" t="s">
        <v>239</v>
      </c>
      <c r="C4715" s="69"/>
    </row>
    <row r="4716" spans="1:3" x14ac:dyDescent="0.15">
      <c r="A4716" s="56">
        <v>41836</v>
      </c>
      <c r="B4716" s="68" t="s">
        <v>240</v>
      </c>
      <c r="C4716" s="69"/>
    </row>
    <row r="4717" spans="1:3" x14ac:dyDescent="0.15">
      <c r="A4717" s="56">
        <v>41836</v>
      </c>
      <c r="B4717" s="68" t="s">
        <v>241</v>
      </c>
      <c r="C4717" s="69"/>
    </row>
    <row r="4718" spans="1:3" x14ac:dyDescent="0.15">
      <c r="A4718" s="56">
        <v>41836</v>
      </c>
      <c r="B4718" s="68" t="s">
        <v>242</v>
      </c>
      <c r="C4718" s="69"/>
    </row>
    <row r="4719" spans="1:3" x14ac:dyDescent="0.15">
      <c r="A4719" s="56">
        <v>41836</v>
      </c>
      <c r="B4719" s="68" t="s">
        <v>243</v>
      </c>
      <c r="C4719" s="69"/>
    </row>
    <row r="4720" spans="1:3" x14ac:dyDescent="0.15">
      <c r="A4720" s="56">
        <v>41836</v>
      </c>
      <c r="B4720" s="68" t="s">
        <v>244</v>
      </c>
      <c r="C4720" s="69"/>
    </row>
    <row r="4721" spans="1:3" x14ac:dyDescent="0.15">
      <c r="A4721" s="56">
        <v>41836</v>
      </c>
      <c r="B4721" s="68" t="s">
        <v>245</v>
      </c>
      <c r="C4721" s="69"/>
    </row>
    <row r="4722" spans="1:3" x14ac:dyDescent="0.15">
      <c r="A4722" s="56">
        <v>41836</v>
      </c>
      <c r="B4722" s="68" t="s">
        <v>246</v>
      </c>
      <c r="C4722" s="69"/>
    </row>
    <row r="4723" spans="1:3" x14ac:dyDescent="0.15">
      <c r="A4723" s="56">
        <v>41836</v>
      </c>
      <c r="B4723" s="68" t="s">
        <v>247</v>
      </c>
      <c r="C4723" s="69"/>
    </row>
    <row r="4724" spans="1:3" x14ac:dyDescent="0.15">
      <c r="A4724" s="56">
        <v>41836</v>
      </c>
      <c r="B4724" s="68" t="s">
        <v>248</v>
      </c>
      <c r="C4724" s="69"/>
    </row>
    <row r="4725" spans="1:3" x14ac:dyDescent="0.15">
      <c r="A4725" s="56">
        <v>41836</v>
      </c>
      <c r="B4725" s="68" t="s">
        <v>249</v>
      </c>
      <c r="C4725" s="69"/>
    </row>
    <row r="4726" spans="1:3" x14ac:dyDescent="0.15">
      <c r="A4726" s="56">
        <v>41836</v>
      </c>
      <c r="B4726" s="68" t="s">
        <v>250</v>
      </c>
      <c r="C4726" s="69"/>
    </row>
    <row r="4727" spans="1:3" x14ac:dyDescent="0.15">
      <c r="A4727" s="56">
        <v>41836</v>
      </c>
      <c r="B4727" s="68" t="s">
        <v>251</v>
      </c>
      <c r="C4727" s="69"/>
    </row>
    <row r="4728" spans="1:3" x14ac:dyDescent="0.15">
      <c r="A4728" s="56">
        <v>41836</v>
      </c>
      <c r="B4728" s="68" t="s">
        <v>252</v>
      </c>
      <c r="C4728" s="69"/>
    </row>
    <row r="4729" spans="1:3" x14ac:dyDescent="0.15">
      <c r="A4729" s="56">
        <v>41836</v>
      </c>
      <c r="B4729" s="68" t="s">
        <v>253</v>
      </c>
      <c r="C4729" s="69"/>
    </row>
    <row r="4730" spans="1:3" x14ac:dyDescent="0.15">
      <c r="A4730" s="56">
        <v>41836</v>
      </c>
      <c r="B4730" s="68" t="s">
        <v>254</v>
      </c>
      <c r="C4730" s="69"/>
    </row>
    <row r="4731" spans="1:3" x14ac:dyDescent="0.15">
      <c r="A4731" s="56">
        <v>41836</v>
      </c>
      <c r="B4731" s="68" t="s">
        <v>255</v>
      </c>
      <c r="C4731" s="69"/>
    </row>
    <row r="4732" spans="1:3" x14ac:dyDescent="0.15">
      <c r="A4732" s="56">
        <v>41836</v>
      </c>
      <c r="B4732" s="68" t="s">
        <v>256</v>
      </c>
      <c r="C4732" s="69"/>
    </row>
    <row r="4733" spans="1:3" x14ac:dyDescent="0.15">
      <c r="A4733" s="56">
        <v>41836</v>
      </c>
      <c r="B4733" s="68" t="s">
        <v>257</v>
      </c>
      <c r="C4733" s="69"/>
    </row>
    <row r="4734" spans="1:3" x14ac:dyDescent="0.15">
      <c r="A4734" s="56">
        <v>41837</v>
      </c>
      <c r="B4734" s="68" t="s">
        <v>234</v>
      </c>
      <c r="C4734" s="69"/>
    </row>
    <row r="4735" spans="1:3" x14ac:dyDescent="0.15">
      <c r="A4735" s="56">
        <v>41837</v>
      </c>
      <c r="B4735" s="68" t="s">
        <v>235</v>
      </c>
      <c r="C4735" s="69"/>
    </row>
    <row r="4736" spans="1:3" x14ac:dyDescent="0.15">
      <c r="A4736" s="56">
        <v>41837</v>
      </c>
      <c r="B4736" s="68" t="s">
        <v>236</v>
      </c>
      <c r="C4736" s="69"/>
    </row>
    <row r="4737" spans="1:3" x14ac:dyDescent="0.15">
      <c r="A4737" s="56">
        <v>41837</v>
      </c>
      <c r="B4737" s="68" t="s">
        <v>237</v>
      </c>
      <c r="C4737" s="69"/>
    </row>
    <row r="4738" spans="1:3" x14ac:dyDescent="0.15">
      <c r="A4738" s="56">
        <v>41837</v>
      </c>
      <c r="B4738" s="68" t="s">
        <v>238</v>
      </c>
      <c r="C4738" s="69"/>
    </row>
    <row r="4739" spans="1:3" x14ac:dyDescent="0.15">
      <c r="A4739" s="56">
        <v>41837</v>
      </c>
      <c r="B4739" s="68" t="s">
        <v>239</v>
      </c>
      <c r="C4739" s="69"/>
    </row>
    <row r="4740" spans="1:3" x14ac:dyDescent="0.15">
      <c r="A4740" s="56">
        <v>41837</v>
      </c>
      <c r="B4740" s="68" t="s">
        <v>240</v>
      </c>
      <c r="C4740" s="69"/>
    </row>
    <row r="4741" spans="1:3" x14ac:dyDescent="0.15">
      <c r="A4741" s="56">
        <v>41837</v>
      </c>
      <c r="B4741" s="68" t="s">
        <v>241</v>
      </c>
      <c r="C4741" s="69"/>
    </row>
    <row r="4742" spans="1:3" x14ac:dyDescent="0.15">
      <c r="A4742" s="56">
        <v>41837</v>
      </c>
      <c r="B4742" s="68" t="s">
        <v>242</v>
      </c>
      <c r="C4742" s="69"/>
    </row>
    <row r="4743" spans="1:3" x14ac:dyDescent="0.15">
      <c r="A4743" s="56">
        <v>41837</v>
      </c>
      <c r="B4743" s="68" t="s">
        <v>243</v>
      </c>
      <c r="C4743" s="69"/>
    </row>
    <row r="4744" spans="1:3" x14ac:dyDescent="0.15">
      <c r="A4744" s="56">
        <v>41837</v>
      </c>
      <c r="B4744" s="68" t="s">
        <v>244</v>
      </c>
      <c r="C4744" s="69"/>
    </row>
    <row r="4745" spans="1:3" x14ac:dyDescent="0.15">
      <c r="A4745" s="56">
        <v>41837</v>
      </c>
      <c r="B4745" s="68" t="s">
        <v>245</v>
      </c>
      <c r="C4745" s="69"/>
    </row>
    <row r="4746" spans="1:3" x14ac:dyDescent="0.15">
      <c r="A4746" s="56">
        <v>41837</v>
      </c>
      <c r="B4746" s="68" t="s">
        <v>246</v>
      </c>
      <c r="C4746" s="69"/>
    </row>
    <row r="4747" spans="1:3" x14ac:dyDescent="0.15">
      <c r="A4747" s="56">
        <v>41837</v>
      </c>
      <c r="B4747" s="68" t="s">
        <v>247</v>
      </c>
      <c r="C4747" s="69"/>
    </row>
    <row r="4748" spans="1:3" x14ac:dyDescent="0.15">
      <c r="A4748" s="56">
        <v>41837</v>
      </c>
      <c r="B4748" s="68" t="s">
        <v>248</v>
      </c>
      <c r="C4748" s="69"/>
    </row>
    <row r="4749" spans="1:3" x14ac:dyDescent="0.15">
      <c r="A4749" s="56">
        <v>41837</v>
      </c>
      <c r="B4749" s="68" t="s">
        <v>249</v>
      </c>
      <c r="C4749" s="69"/>
    </row>
    <row r="4750" spans="1:3" x14ac:dyDescent="0.15">
      <c r="A4750" s="56">
        <v>41837</v>
      </c>
      <c r="B4750" s="68" t="s">
        <v>250</v>
      </c>
      <c r="C4750" s="69"/>
    </row>
    <row r="4751" spans="1:3" x14ac:dyDescent="0.15">
      <c r="A4751" s="56">
        <v>41837</v>
      </c>
      <c r="B4751" s="68" t="s">
        <v>251</v>
      </c>
      <c r="C4751" s="69"/>
    </row>
    <row r="4752" spans="1:3" x14ac:dyDescent="0.15">
      <c r="A4752" s="56">
        <v>41837</v>
      </c>
      <c r="B4752" s="68" t="s">
        <v>252</v>
      </c>
      <c r="C4752" s="69"/>
    </row>
    <row r="4753" spans="1:3" x14ac:dyDescent="0.15">
      <c r="A4753" s="56">
        <v>41837</v>
      </c>
      <c r="B4753" s="68" t="s">
        <v>253</v>
      </c>
      <c r="C4753" s="69"/>
    </row>
    <row r="4754" spans="1:3" x14ac:dyDescent="0.15">
      <c r="A4754" s="56">
        <v>41837</v>
      </c>
      <c r="B4754" s="68" t="s">
        <v>254</v>
      </c>
      <c r="C4754" s="69"/>
    </row>
    <row r="4755" spans="1:3" x14ac:dyDescent="0.15">
      <c r="A4755" s="56">
        <v>41837</v>
      </c>
      <c r="B4755" s="68" t="s">
        <v>255</v>
      </c>
      <c r="C4755" s="69"/>
    </row>
    <row r="4756" spans="1:3" x14ac:dyDescent="0.15">
      <c r="A4756" s="56">
        <v>41837</v>
      </c>
      <c r="B4756" s="68" t="s">
        <v>256</v>
      </c>
      <c r="C4756" s="69"/>
    </row>
    <row r="4757" spans="1:3" x14ac:dyDescent="0.15">
      <c r="A4757" s="56">
        <v>41837</v>
      </c>
      <c r="B4757" s="68" t="s">
        <v>257</v>
      </c>
      <c r="C4757" s="69"/>
    </row>
    <row r="4758" spans="1:3" x14ac:dyDescent="0.15">
      <c r="A4758" s="56">
        <v>41838</v>
      </c>
      <c r="B4758" s="68" t="s">
        <v>234</v>
      </c>
      <c r="C4758" s="69"/>
    </row>
    <row r="4759" spans="1:3" x14ac:dyDescent="0.15">
      <c r="A4759" s="56">
        <v>41838</v>
      </c>
      <c r="B4759" s="68" t="s">
        <v>235</v>
      </c>
      <c r="C4759" s="69"/>
    </row>
    <row r="4760" spans="1:3" x14ac:dyDescent="0.15">
      <c r="A4760" s="56">
        <v>41838</v>
      </c>
      <c r="B4760" s="68" t="s">
        <v>236</v>
      </c>
      <c r="C4760" s="69"/>
    </row>
    <row r="4761" spans="1:3" x14ac:dyDescent="0.15">
      <c r="A4761" s="56">
        <v>41838</v>
      </c>
      <c r="B4761" s="68" t="s">
        <v>237</v>
      </c>
      <c r="C4761" s="69"/>
    </row>
    <row r="4762" spans="1:3" x14ac:dyDescent="0.15">
      <c r="A4762" s="56">
        <v>41838</v>
      </c>
      <c r="B4762" s="68" t="s">
        <v>238</v>
      </c>
      <c r="C4762" s="69"/>
    </row>
    <row r="4763" spans="1:3" x14ac:dyDescent="0.15">
      <c r="A4763" s="56">
        <v>41838</v>
      </c>
      <c r="B4763" s="68" t="s">
        <v>239</v>
      </c>
      <c r="C4763" s="69"/>
    </row>
    <row r="4764" spans="1:3" x14ac:dyDescent="0.15">
      <c r="A4764" s="56">
        <v>41838</v>
      </c>
      <c r="B4764" s="68" t="s">
        <v>240</v>
      </c>
      <c r="C4764" s="69"/>
    </row>
    <row r="4765" spans="1:3" x14ac:dyDescent="0.15">
      <c r="A4765" s="56">
        <v>41838</v>
      </c>
      <c r="B4765" s="68" t="s">
        <v>241</v>
      </c>
      <c r="C4765" s="69"/>
    </row>
    <row r="4766" spans="1:3" x14ac:dyDescent="0.15">
      <c r="A4766" s="56">
        <v>41838</v>
      </c>
      <c r="B4766" s="68" t="s">
        <v>242</v>
      </c>
      <c r="C4766" s="69"/>
    </row>
    <row r="4767" spans="1:3" x14ac:dyDescent="0.15">
      <c r="A4767" s="56">
        <v>41838</v>
      </c>
      <c r="B4767" s="68" t="s">
        <v>243</v>
      </c>
      <c r="C4767" s="69"/>
    </row>
    <row r="4768" spans="1:3" x14ac:dyDescent="0.15">
      <c r="A4768" s="56">
        <v>41838</v>
      </c>
      <c r="B4768" s="68" t="s">
        <v>244</v>
      </c>
      <c r="C4768" s="69"/>
    </row>
    <row r="4769" spans="1:3" x14ac:dyDescent="0.15">
      <c r="A4769" s="56">
        <v>41838</v>
      </c>
      <c r="B4769" s="68" t="s">
        <v>245</v>
      </c>
      <c r="C4769" s="69"/>
    </row>
    <row r="4770" spans="1:3" x14ac:dyDescent="0.15">
      <c r="A4770" s="56">
        <v>41838</v>
      </c>
      <c r="B4770" s="68" t="s">
        <v>246</v>
      </c>
      <c r="C4770" s="69"/>
    </row>
    <row r="4771" spans="1:3" x14ac:dyDescent="0.15">
      <c r="A4771" s="56">
        <v>41838</v>
      </c>
      <c r="B4771" s="68" t="s">
        <v>247</v>
      </c>
      <c r="C4771" s="69"/>
    </row>
    <row r="4772" spans="1:3" x14ac:dyDescent="0.15">
      <c r="A4772" s="56">
        <v>41838</v>
      </c>
      <c r="B4772" s="68" t="s">
        <v>248</v>
      </c>
      <c r="C4772" s="69"/>
    </row>
    <row r="4773" spans="1:3" x14ac:dyDescent="0.15">
      <c r="A4773" s="56">
        <v>41838</v>
      </c>
      <c r="B4773" s="68" t="s">
        <v>249</v>
      </c>
      <c r="C4773" s="69"/>
    </row>
    <row r="4774" spans="1:3" x14ac:dyDescent="0.15">
      <c r="A4774" s="56">
        <v>41838</v>
      </c>
      <c r="B4774" s="68" t="s">
        <v>250</v>
      </c>
      <c r="C4774" s="69"/>
    </row>
    <row r="4775" spans="1:3" x14ac:dyDescent="0.15">
      <c r="A4775" s="56">
        <v>41838</v>
      </c>
      <c r="B4775" s="68" t="s">
        <v>251</v>
      </c>
      <c r="C4775" s="69"/>
    </row>
    <row r="4776" spans="1:3" x14ac:dyDescent="0.15">
      <c r="A4776" s="56">
        <v>41838</v>
      </c>
      <c r="B4776" s="68" t="s">
        <v>252</v>
      </c>
      <c r="C4776" s="69"/>
    </row>
    <row r="4777" spans="1:3" x14ac:dyDescent="0.15">
      <c r="A4777" s="56">
        <v>41838</v>
      </c>
      <c r="B4777" s="68" t="s">
        <v>253</v>
      </c>
      <c r="C4777" s="69"/>
    </row>
    <row r="4778" spans="1:3" x14ac:dyDescent="0.15">
      <c r="A4778" s="56">
        <v>41838</v>
      </c>
      <c r="B4778" s="68" t="s">
        <v>254</v>
      </c>
      <c r="C4778" s="69"/>
    </row>
    <row r="4779" spans="1:3" x14ac:dyDescent="0.15">
      <c r="A4779" s="56">
        <v>41838</v>
      </c>
      <c r="B4779" s="68" t="s">
        <v>255</v>
      </c>
      <c r="C4779" s="69"/>
    </row>
    <row r="4780" spans="1:3" x14ac:dyDescent="0.15">
      <c r="A4780" s="56">
        <v>41838</v>
      </c>
      <c r="B4780" s="68" t="s">
        <v>256</v>
      </c>
      <c r="C4780" s="69"/>
    </row>
    <row r="4781" spans="1:3" x14ac:dyDescent="0.15">
      <c r="A4781" s="56">
        <v>41838</v>
      </c>
      <c r="B4781" s="68" t="s">
        <v>257</v>
      </c>
      <c r="C4781" s="69"/>
    </row>
    <row r="4782" spans="1:3" x14ac:dyDescent="0.15">
      <c r="A4782" s="56">
        <v>41839</v>
      </c>
      <c r="B4782" s="68" t="s">
        <v>234</v>
      </c>
      <c r="C4782" s="69"/>
    </row>
    <row r="4783" spans="1:3" x14ac:dyDescent="0.15">
      <c r="A4783" s="56">
        <v>41839</v>
      </c>
      <c r="B4783" s="68" t="s">
        <v>235</v>
      </c>
      <c r="C4783" s="69"/>
    </row>
    <row r="4784" spans="1:3" x14ac:dyDescent="0.15">
      <c r="A4784" s="56">
        <v>41839</v>
      </c>
      <c r="B4784" s="68" t="s">
        <v>236</v>
      </c>
      <c r="C4784" s="69"/>
    </row>
    <row r="4785" spans="1:3" x14ac:dyDescent="0.15">
      <c r="A4785" s="56">
        <v>41839</v>
      </c>
      <c r="B4785" s="68" t="s">
        <v>237</v>
      </c>
      <c r="C4785" s="69"/>
    </row>
    <row r="4786" spans="1:3" x14ac:dyDescent="0.15">
      <c r="A4786" s="56">
        <v>41839</v>
      </c>
      <c r="B4786" s="68" t="s">
        <v>238</v>
      </c>
      <c r="C4786" s="69"/>
    </row>
    <row r="4787" spans="1:3" x14ac:dyDescent="0.15">
      <c r="A4787" s="56">
        <v>41839</v>
      </c>
      <c r="B4787" s="68" t="s">
        <v>239</v>
      </c>
      <c r="C4787" s="69"/>
    </row>
    <row r="4788" spans="1:3" x14ac:dyDescent="0.15">
      <c r="A4788" s="56">
        <v>41839</v>
      </c>
      <c r="B4788" s="68" t="s">
        <v>240</v>
      </c>
      <c r="C4788" s="69"/>
    </row>
    <row r="4789" spans="1:3" x14ac:dyDescent="0.15">
      <c r="A4789" s="56">
        <v>41839</v>
      </c>
      <c r="B4789" s="68" t="s">
        <v>241</v>
      </c>
      <c r="C4789" s="69"/>
    </row>
    <row r="4790" spans="1:3" x14ac:dyDescent="0.15">
      <c r="A4790" s="56">
        <v>41839</v>
      </c>
      <c r="B4790" s="68" t="s">
        <v>242</v>
      </c>
      <c r="C4790" s="69"/>
    </row>
    <row r="4791" spans="1:3" x14ac:dyDescent="0.15">
      <c r="A4791" s="56">
        <v>41839</v>
      </c>
      <c r="B4791" s="68" t="s">
        <v>243</v>
      </c>
      <c r="C4791" s="69"/>
    </row>
    <row r="4792" spans="1:3" x14ac:dyDescent="0.15">
      <c r="A4792" s="56">
        <v>41839</v>
      </c>
      <c r="B4792" s="68" t="s">
        <v>244</v>
      </c>
      <c r="C4792" s="69"/>
    </row>
    <row r="4793" spans="1:3" x14ac:dyDescent="0.15">
      <c r="A4793" s="56">
        <v>41839</v>
      </c>
      <c r="B4793" s="68" t="s">
        <v>245</v>
      </c>
      <c r="C4793" s="69"/>
    </row>
    <row r="4794" spans="1:3" x14ac:dyDescent="0.15">
      <c r="A4794" s="56">
        <v>41839</v>
      </c>
      <c r="B4794" s="68" t="s">
        <v>246</v>
      </c>
      <c r="C4794" s="69"/>
    </row>
    <row r="4795" spans="1:3" x14ac:dyDescent="0.15">
      <c r="A4795" s="56">
        <v>41839</v>
      </c>
      <c r="B4795" s="68" t="s">
        <v>247</v>
      </c>
      <c r="C4795" s="69"/>
    </row>
    <row r="4796" spans="1:3" x14ac:dyDescent="0.15">
      <c r="A4796" s="56">
        <v>41839</v>
      </c>
      <c r="B4796" s="68" t="s">
        <v>248</v>
      </c>
      <c r="C4796" s="69"/>
    </row>
    <row r="4797" spans="1:3" x14ac:dyDescent="0.15">
      <c r="A4797" s="56">
        <v>41839</v>
      </c>
      <c r="B4797" s="68" t="s">
        <v>249</v>
      </c>
      <c r="C4797" s="69"/>
    </row>
    <row r="4798" spans="1:3" x14ac:dyDescent="0.15">
      <c r="A4798" s="56">
        <v>41839</v>
      </c>
      <c r="B4798" s="68" t="s">
        <v>250</v>
      </c>
      <c r="C4798" s="69"/>
    </row>
    <row r="4799" spans="1:3" x14ac:dyDescent="0.15">
      <c r="A4799" s="56">
        <v>41839</v>
      </c>
      <c r="B4799" s="68" t="s">
        <v>251</v>
      </c>
      <c r="C4799" s="69"/>
    </row>
    <row r="4800" spans="1:3" x14ac:dyDescent="0.15">
      <c r="A4800" s="56">
        <v>41839</v>
      </c>
      <c r="B4800" s="68" t="s">
        <v>252</v>
      </c>
      <c r="C4800" s="69"/>
    </row>
    <row r="4801" spans="1:3" x14ac:dyDescent="0.15">
      <c r="A4801" s="56">
        <v>41839</v>
      </c>
      <c r="B4801" s="68" t="s">
        <v>253</v>
      </c>
      <c r="C4801" s="69"/>
    </row>
    <row r="4802" spans="1:3" x14ac:dyDescent="0.15">
      <c r="A4802" s="56">
        <v>41839</v>
      </c>
      <c r="B4802" s="68" t="s">
        <v>254</v>
      </c>
      <c r="C4802" s="69"/>
    </row>
    <row r="4803" spans="1:3" x14ac:dyDescent="0.15">
      <c r="A4803" s="56">
        <v>41839</v>
      </c>
      <c r="B4803" s="68" t="s">
        <v>255</v>
      </c>
      <c r="C4803" s="69"/>
    </row>
    <row r="4804" spans="1:3" x14ac:dyDescent="0.15">
      <c r="A4804" s="56">
        <v>41839</v>
      </c>
      <c r="B4804" s="68" t="s">
        <v>256</v>
      </c>
      <c r="C4804" s="69"/>
    </row>
    <row r="4805" spans="1:3" x14ac:dyDescent="0.15">
      <c r="A4805" s="56">
        <v>41839</v>
      </c>
      <c r="B4805" s="68" t="s">
        <v>257</v>
      </c>
      <c r="C4805" s="69"/>
    </row>
    <row r="4806" spans="1:3" x14ac:dyDescent="0.15">
      <c r="A4806" s="56">
        <v>41840</v>
      </c>
      <c r="B4806" s="68" t="s">
        <v>234</v>
      </c>
      <c r="C4806" s="69"/>
    </row>
    <row r="4807" spans="1:3" x14ac:dyDescent="0.15">
      <c r="A4807" s="56">
        <v>41840</v>
      </c>
      <c r="B4807" s="68" t="s">
        <v>235</v>
      </c>
      <c r="C4807" s="69"/>
    </row>
    <row r="4808" spans="1:3" x14ac:dyDescent="0.15">
      <c r="A4808" s="56">
        <v>41840</v>
      </c>
      <c r="B4808" s="68" t="s">
        <v>236</v>
      </c>
      <c r="C4808" s="69"/>
    </row>
    <row r="4809" spans="1:3" x14ac:dyDescent="0.15">
      <c r="A4809" s="56">
        <v>41840</v>
      </c>
      <c r="B4809" s="68" t="s">
        <v>237</v>
      </c>
      <c r="C4809" s="69"/>
    </row>
    <row r="4810" spans="1:3" x14ac:dyDescent="0.15">
      <c r="A4810" s="56">
        <v>41840</v>
      </c>
      <c r="B4810" s="68" t="s">
        <v>238</v>
      </c>
      <c r="C4810" s="69"/>
    </row>
    <row r="4811" spans="1:3" x14ac:dyDescent="0.15">
      <c r="A4811" s="56">
        <v>41840</v>
      </c>
      <c r="B4811" s="68" t="s">
        <v>239</v>
      </c>
      <c r="C4811" s="69"/>
    </row>
    <row r="4812" spans="1:3" x14ac:dyDescent="0.15">
      <c r="A4812" s="56">
        <v>41840</v>
      </c>
      <c r="B4812" s="68" t="s">
        <v>240</v>
      </c>
      <c r="C4812" s="69"/>
    </row>
    <row r="4813" spans="1:3" x14ac:dyDescent="0.15">
      <c r="A4813" s="56">
        <v>41840</v>
      </c>
      <c r="B4813" s="68" t="s">
        <v>241</v>
      </c>
      <c r="C4813" s="69"/>
    </row>
    <row r="4814" spans="1:3" x14ac:dyDescent="0.15">
      <c r="A4814" s="56">
        <v>41840</v>
      </c>
      <c r="B4814" s="68" t="s">
        <v>242</v>
      </c>
      <c r="C4814" s="69"/>
    </row>
    <row r="4815" spans="1:3" x14ac:dyDescent="0.15">
      <c r="A4815" s="56">
        <v>41840</v>
      </c>
      <c r="B4815" s="68" t="s">
        <v>243</v>
      </c>
      <c r="C4815" s="69"/>
    </row>
    <row r="4816" spans="1:3" x14ac:dyDescent="0.15">
      <c r="A4816" s="56">
        <v>41840</v>
      </c>
      <c r="B4816" s="68" t="s">
        <v>244</v>
      </c>
      <c r="C4816" s="69"/>
    </row>
    <row r="4817" spans="1:3" x14ac:dyDescent="0.15">
      <c r="A4817" s="56">
        <v>41840</v>
      </c>
      <c r="B4817" s="68" t="s">
        <v>245</v>
      </c>
      <c r="C4817" s="69"/>
    </row>
    <row r="4818" spans="1:3" x14ac:dyDescent="0.15">
      <c r="A4818" s="56">
        <v>41840</v>
      </c>
      <c r="B4818" s="68" t="s">
        <v>246</v>
      </c>
      <c r="C4818" s="69"/>
    </row>
    <row r="4819" spans="1:3" x14ac:dyDescent="0.15">
      <c r="A4819" s="56">
        <v>41840</v>
      </c>
      <c r="B4819" s="68" t="s">
        <v>247</v>
      </c>
      <c r="C4819" s="69"/>
    </row>
    <row r="4820" spans="1:3" x14ac:dyDescent="0.15">
      <c r="A4820" s="56">
        <v>41840</v>
      </c>
      <c r="B4820" s="68" t="s">
        <v>248</v>
      </c>
      <c r="C4820" s="69"/>
    </row>
    <row r="4821" spans="1:3" x14ac:dyDescent="0.15">
      <c r="A4821" s="56">
        <v>41840</v>
      </c>
      <c r="B4821" s="68" t="s">
        <v>249</v>
      </c>
      <c r="C4821" s="69"/>
    </row>
    <row r="4822" spans="1:3" x14ac:dyDescent="0.15">
      <c r="A4822" s="56">
        <v>41840</v>
      </c>
      <c r="B4822" s="68" t="s">
        <v>250</v>
      </c>
      <c r="C4822" s="69"/>
    </row>
    <row r="4823" spans="1:3" x14ac:dyDescent="0.15">
      <c r="A4823" s="56">
        <v>41840</v>
      </c>
      <c r="B4823" s="68" t="s">
        <v>251</v>
      </c>
      <c r="C4823" s="69"/>
    </row>
    <row r="4824" spans="1:3" x14ac:dyDescent="0.15">
      <c r="A4824" s="56">
        <v>41840</v>
      </c>
      <c r="B4824" s="68" t="s">
        <v>252</v>
      </c>
      <c r="C4824" s="69"/>
    </row>
    <row r="4825" spans="1:3" x14ac:dyDescent="0.15">
      <c r="A4825" s="56">
        <v>41840</v>
      </c>
      <c r="B4825" s="68" t="s">
        <v>253</v>
      </c>
      <c r="C4825" s="69"/>
    </row>
    <row r="4826" spans="1:3" x14ac:dyDescent="0.15">
      <c r="A4826" s="56">
        <v>41840</v>
      </c>
      <c r="B4826" s="68" t="s">
        <v>254</v>
      </c>
      <c r="C4826" s="69"/>
    </row>
    <row r="4827" spans="1:3" x14ac:dyDescent="0.15">
      <c r="A4827" s="56">
        <v>41840</v>
      </c>
      <c r="B4827" s="68" t="s">
        <v>255</v>
      </c>
      <c r="C4827" s="69"/>
    </row>
    <row r="4828" spans="1:3" x14ac:dyDescent="0.15">
      <c r="A4828" s="56">
        <v>41840</v>
      </c>
      <c r="B4828" s="68" t="s">
        <v>256</v>
      </c>
      <c r="C4828" s="69"/>
    </row>
    <row r="4829" spans="1:3" x14ac:dyDescent="0.15">
      <c r="A4829" s="56">
        <v>41840</v>
      </c>
      <c r="B4829" s="68" t="s">
        <v>257</v>
      </c>
      <c r="C4829" s="69"/>
    </row>
    <row r="4830" spans="1:3" x14ac:dyDescent="0.15">
      <c r="A4830" s="56">
        <v>41841</v>
      </c>
      <c r="B4830" s="68" t="s">
        <v>234</v>
      </c>
      <c r="C4830" s="69"/>
    </row>
    <row r="4831" spans="1:3" x14ac:dyDescent="0.15">
      <c r="A4831" s="56">
        <v>41841</v>
      </c>
      <c r="B4831" s="68" t="s">
        <v>235</v>
      </c>
      <c r="C4831" s="69"/>
    </row>
    <row r="4832" spans="1:3" x14ac:dyDescent="0.15">
      <c r="A4832" s="56">
        <v>41841</v>
      </c>
      <c r="B4832" s="68" t="s">
        <v>236</v>
      </c>
      <c r="C4832" s="69"/>
    </row>
    <row r="4833" spans="1:3" x14ac:dyDescent="0.15">
      <c r="A4833" s="56">
        <v>41841</v>
      </c>
      <c r="B4833" s="68" t="s">
        <v>237</v>
      </c>
      <c r="C4833" s="69"/>
    </row>
    <row r="4834" spans="1:3" x14ac:dyDescent="0.15">
      <c r="A4834" s="56">
        <v>41841</v>
      </c>
      <c r="B4834" s="68" t="s">
        <v>238</v>
      </c>
      <c r="C4834" s="69"/>
    </row>
    <row r="4835" spans="1:3" x14ac:dyDescent="0.15">
      <c r="A4835" s="56">
        <v>41841</v>
      </c>
      <c r="B4835" s="68" t="s">
        <v>239</v>
      </c>
      <c r="C4835" s="69"/>
    </row>
    <row r="4836" spans="1:3" x14ac:dyDescent="0.15">
      <c r="A4836" s="56">
        <v>41841</v>
      </c>
      <c r="B4836" s="68" t="s">
        <v>240</v>
      </c>
      <c r="C4836" s="69"/>
    </row>
    <row r="4837" spans="1:3" x14ac:dyDescent="0.15">
      <c r="A4837" s="56">
        <v>41841</v>
      </c>
      <c r="B4837" s="68" t="s">
        <v>241</v>
      </c>
      <c r="C4837" s="69"/>
    </row>
    <row r="4838" spans="1:3" x14ac:dyDescent="0.15">
      <c r="A4838" s="56">
        <v>41841</v>
      </c>
      <c r="B4838" s="68" t="s">
        <v>242</v>
      </c>
      <c r="C4838" s="69"/>
    </row>
    <row r="4839" spans="1:3" x14ac:dyDescent="0.15">
      <c r="A4839" s="56">
        <v>41841</v>
      </c>
      <c r="B4839" s="68" t="s">
        <v>243</v>
      </c>
      <c r="C4839" s="69"/>
    </row>
    <row r="4840" spans="1:3" x14ac:dyDescent="0.15">
      <c r="A4840" s="56">
        <v>41841</v>
      </c>
      <c r="B4840" s="68" t="s">
        <v>244</v>
      </c>
      <c r="C4840" s="69"/>
    </row>
    <row r="4841" spans="1:3" x14ac:dyDescent="0.15">
      <c r="A4841" s="56">
        <v>41841</v>
      </c>
      <c r="B4841" s="68" t="s">
        <v>245</v>
      </c>
      <c r="C4841" s="69"/>
    </row>
    <row r="4842" spans="1:3" x14ac:dyDescent="0.15">
      <c r="A4842" s="56">
        <v>41841</v>
      </c>
      <c r="B4842" s="68" t="s">
        <v>246</v>
      </c>
      <c r="C4842" s="69"/>
    </row>
    <row r="4843" spans="1:3" x14ac:dyDescent="0.15">
      <c r="A4843" s="56">
        <v>41841</v>
      </c>
      <c r="B4843" s="68" t="s">
        <v>247</v>
      </c>
      <c r="C4843" s="69"/>
    </row>
    <row r="4844" spans="1:3" x14ac:dyDescent="0.15">
      <c r="A4844" s="56">
        <v>41841</v>
      </c>
      <c r="B4844" s="68" t="s">
        <v>248</v>
      </c>
      <c r="C4844" s="69"/>
    </row>
    <row r="4845" spans="1:3" x14ac:dyDescent="0.15">
      <c r="A4845" s="56">
        <v>41841</v>
      </c>
      <c r="B4845" s="68" t="s">
        <v>249</v>
      </c>
      <c r="C4845" s="69"/>
    </row>
    <row r="4846" spans="1:3" x14ac:dyDescent="0.15">
      <c r="A4846" s="56">
        <v>41841</v>
      </c>
      <c r="B4846" s="68" t="s">
        <v>250</v>
      </c>
      <c r="C4846" s="69"/>
    </row>
    <row r="4847" spans="1:3" x14ac:dyDescent="0.15">
      <c r="A4847" s="56">
        <v>41841</v>
      </c>
      <c r="B4847" s="68" t="s">
        <v>251</v>
      </c>
      <c r="C4847" s="69"/>
    </row>
    <row r="4848" spans="1:3" x14ac:dyDescent="0.15">
      <c r="A4848" s="56">
        <v>41841</v>
      </c>
      <c r="B4848" s="68" t="s">
        <v>252</v>
      </c>
      <c r="C4848" s="69"/>
    </row>
    <row r="4849" spans="1:3" x14ac:dyDescent="0.15">
      <c r="A4849" s="56">
        <v>41841</v>
      </c>
      <c r="B4849" s="68" t="s">
        <v>253</v>
      </c>
      <c r="C4849" s="69"/>
    </row>
    <row r="4850" spans="1:3" x14ac:dyDescent="0.15">
      <c r="A4850" s="56">
        <v>41841</v>
      </c>
      <c r="B4850" s="68" t="s">
        <v>254</v>
      </c>
      <c r="C4850" s="69"/>
    </row>
    <row r="4851" spans="1:3" x14ac:dyDescent="0.15">
      <c r="A4851" s="56">
        <v>41841</v>
      </c>
      <c r="B4851" s="68" t="s">
        <v>255</v>
      </c>
      <c r="C4851" s="69"/>
    </row>
    <row r="4852" spans="1:3" x14ac:dyDescent="0.15">
      <c r="A4852" s="56">
        <v>41841</v>
      </c>
      <c r="B4852" s="68" t="s">
        <v>256</v>
      </c>
      <c r="C4852" s="69"/>
    </row>
    <row r="4853" spans="1:3" x14ac:dyDescent="0.15">
      <c r="A4853" s="56">
        <v>41841</v>
      </c>
      <c r="B4853" s="68" t="s">
        <v>257</v>
      </c>
      <c r="C4853" s="69"/>
    </row>
    <row r="4854" spans="1:3" x14ac:dyDescent="0.15">
      <c r="A4854" s="56">
        <v>41842</v>
      </c>
      <c r="B4854" s="68" t="s">
        <v>234</v>
      </c>
      <c r="C4854" s="69"/>
    </row>
    <row r="4855" spans="1:3" x14ac:dyDescent="0.15">
      <c r="A4855" s="56">
        <v>41842</v>
      </c>
      <c r="B4855" s="68" t="s">
        <v>235</v>
      </c>
      <c r="C4855" s="69"/>
    </row>
    <row r="4856" spans="1:3" x14ac:dyDescent="0.15">
      <c r="A4856" s="56">
        <v>41842</v>
      </c>
      <c r="B4856" s="68" t="s">
        <v>236</v>
      </c>
      <c r="C4856" s="69"/>
    </row>
    <row r="4857" spans="1:3" x14ac:dyDescent="0.15">
      <c r="A4857" s="56">
        <v>41842</v>
      </c>
      <c r="B4857" s="68" t="s">
        <v>237</v>
      </c>
      <c r="C4857" s="69"/>
    </row>
    <row r="4858" spans="1:3" x14ac:dyDescent="0.15">
      <c r="A4858" s="56">
        <v>41842</v>
      </c>
      <c r="B4858" s="68" t="s">
        <v>238</v>
      </c>
      <c r="C4858" s="69"/>
    </row>
    <row r="4859" spans="1:3" x14ac:dyDescent="0.15">
      <c r="A4859" s="56">
        <v>41842</v>
      </c>
      <c r="B4859" s="68" t="s">
        <v>239</v>
      </c>
      <c r="C4859" s="69"/>
    </row>
    <row r="4860" spans="1:3" x14ac:dyDescent="0.15">
      <c r="A4860" s="56">
        <v>41842</v>
      </c>
      <c r="B4860" s="68" t="s">
        <v>240</v>
      </c>
      <c r="C4860" s="69"/>
    </row>
    <row r="4861" spans="1:3" x14ac:dyDescent="0.15">
      <c r="A4861" s="56">
        <v>41842</v>
      </c>
      <c r="B4861" s="68" t="s">
        <v>241</v>
      </c>
      <c r="C4861" s="69"/>
    </row>
    <row r="4862" spans="1:3" x14ac:dyDescent="0.15">
      <c r="A4862" s="56">
        <v>41842</v>
      </c>
      <c r="B4862" s="68" t="s">
        <v>242</v>
      </c>
      <c r="C4862" s="69"/>
    </row>
    <row r="4863" spans="1:3" x14ac:dyDescent="0.15">
      <c r="A4863" s="56">
        <v>41842</v>
      </c>
      <c r="B4863" s="68" t="s">
        <v>243</v>
      </c>
      <c r="C4863" s="69"/>
    </row>
    <row r="4864" spans="1:3" x14ac:dyDescent="0.15">
      <c r="A4864" s="56">
        <v>41842</v>
      </c>
      <c r="B4864" s="68" t="s">
        <v>244</v>
      </c>
      <c r="C4864" s="69"/>
    </row>
    <row r="4865" spans="1:3" x14ac:dyDescent="0.15">
      <c r="A4865" s="56">
        <v>41842</v>
      </c>
      <c r="B4865" s="68" t="s">
        <v>245</v>
      </c>
      <c r="C4865" s="69"/>
    </row>
    <row r="4866" spans="1:3" x14ac:dyDescent="0.15">
      <c r="A4866" s="56">
        <v>41842</v>
      </c>
      <c r="B4866" s="68" t="s">
        <v>246</v>
      </c>
      <c r="C4866" s="69"/>
    </row>
    <row r="4867" spans="1:3" x14ac:dyDescent="0.15">
      <c r="A4867" s="56">
        <v>41842</v>
      </c>
      <c r="B4867" s="68" t="s">
        <v>247</v>
      </c>
      <c r="C4867" s="69"/>
    </row>
    <row r="4868" spans="1:3" x14ac:dyDescent="0.15">
      <c r="A4868" s="56">
        <v>41842</v>
      </c>
      <c r="B4868" s="68" t="s">
        <v>248</v>
      </c>
      <c r="C4868" s="69"/>
    </row>
    <row r="4869" spans="1:3" x14ac:dyDescent="0.15">
      <c r="A4869" s="56">
        <v>41842</v>
      </c>
      <c r="B4869" s="68" t="s">
        <v>249</v>
      </c>
      <c r="C4869" s="69"/>
    </row>
    <row r="4870" spans="1:3" x14ac:dyDescent="0.15">
      <c r="A4870" s="56">
        <v>41842</v>
      </c>
      <c r="B4870" s="68" t="s">
        <v>250</v>
      </c>
      <c r="C4870" s="69"/>
    </row>
    <row r="4871" spans="1:3" x14ac:dyDescent="0.15">
      <c r="A4871" s="56">
        <v>41842</v>
      </c>
      <c r="B4871" s="68" t="s">
        <v>251</v>
      </c>
      <c r="C4871" s="69"/>
    </row>
    <row r="4872" spans="1:3" x14ac:dyDescent="0.15">
      <c r="A4872" s="56">
        <v>41842</v>
      </c>
      <c r="B4872" s="68" t="s">
        <v>252</v>
      </c>
      <c r="C4872" s="69"/>
    </row>
    <row r="4873" spans="1:3" x14ac:dyDescent="0.15">
      <c r="A4873" s="56">
        <v>41842</v>
      </c>
      <c r="B4873" s="68" t="s">
        <v>253</v>
      </c>
      <c r="C4873" s="69"/>
    </row>
    <row r="4874" spans="1:3" x14ac:dyDescent="0.15">
      <c r="A4874" s="56">
        <v>41842</v>
      </c>
      <c r="B4874" s="68" t="s">
        <v>254</v>
      </c>
      <c r="C4874" s="69"/>
    </row>
    <row r="4875" spans="1:3" x14ac:dyDescent="0.15">
      <c r="A4875" s="56">
        <v>41842</v>
      </c>
      <c r="B4875" s="68" t="s">
        <v>255</v>
      </c>
      <c r="C4875" s="69"/>
    </row>
    <row r="4876" spans="1:3" x14ac:dyDescent="0.15">
      <c r="A4876" s="56">
        <v>41842</v>
      </c>
      <c r="B4876" s="68" t="s">
        <v>256</v>
      </c>
      <c r="C4876" s="69"/>
    </row>
    <row r="4877" spans="1:3" x14ac:dyDescent="0.15">
      <c r="A4877" s="56">
        <v>41842</v>
      </c>
      <c r="B4877" s="68" t="s">
        <v>257</v>
      </c>
      <c r="C4877" s="69"/>
    </row>
    <row r="4878" spans="1:3" x14ac:dyDescent="0.15">
      <c r="A4878" s="56">
        <v>41843</v>
      </c>
      <c r="B4878" s="68" t="s">
        <v>234</v>
      </c>
      <c r="C4878" s="69"/>
    </row>
    <row r="4879" spans="1:3" x14ac:dyDescent="0.15">
      <c r="A4879" s="56">
        <v>41843</v>
      </c>
      <c r="B4879" s="68" t="s">
        <v>235</v>
      </c>
      <c r="C4879" s="69"/>
    </row>
    <row r="4880" spans="1:3" x14ac:dyDescent="0.15">
      <c r="A4880" s="56">
        <v>41843</v>
      </c>
      <c r="B4880" s="68" t="s">
        <v>236</v>
      </c>
      <c r="C4880" s="69"/>
    </row>
    <row r="4881" spans="1:3" x14ac:dyDescent="0.15">
      <c r="A4881" s="56">
        <v>41843</v>
      </c>
      <c r="B4881" s="68" t="s">
        <v>237</v>
      </c>
      <c r="C4881" s="69"/>
    </row>
    <row r="4882" spans="1:3" x14ac:dyDescent="0.15">
      <c r="A4882" s="56">
        <v>41843</v>
      </c>
      <c r="B4882" s="68" t="s">
        <v>238</v>
      </c>
      <c r="C4882" s="69"/>
    </row>
    <row r="4883" spans="1:3" x14ac:dyDescent="0.15">
      <c r="A4883" s="56">
        <v>41843</v>
      </c>
      <c r="B4883" s="68" t="s">
        <v>239</v>
      </c>
      <c r="C4883" s="69"/>
    </row>
    <row r="4884" spans="1:3" x14ac:dyDescent="0.15">
      <c r="A4884" s="56">
        <v>41843</v>
      </c>
      <c r="B4884" s="68" t="s">
        <v>240</v>
      </c>
      <c r="C4884" s="69"/>
    </row>
    <row r="4885" spans="1:3" x14ac:dyDescent="0.15">
      <c r="A4885" s="56">
        <v>41843</v>
      </c>
      <c r="B4885" s="68" t="s">
        <v>241</v>
      </c>
      <c r="C4885" s="69"/>
    </row>
    <row r="4886" spans="1:3" x14ac:dyDescent="0.15">
      <c r="A4886" s="56">
        <v>41843</v>
      </c>
      <c r="B4886" s="68" t="s">
        <v>242</v>
      </c>
      <c r="C4886" s="69"/>
    </row>
    <row r="4887" spans="1:3" x14ac:dyDescent="0.15">
      <c r="A4887" s="56">
        <v>41843</v>
      </c>
      <c r="B4887" s="68" t="s">
        <v>243</v>
      </c>
      <c r="C4887" s="69"/>
    </row>
    <row r="4888" spans="1:3" x14ac:dyDescent="0.15">
      <c r="A4888" s="56">
        <v>41843</v>
      </c>
      <c r="B4888" s="68" t="s">
        <v>244</v>
      </c>
      <c r="C4888" s="69"/>
    </row>
    <row r="4889" spans="1:3" x14ac:dyDescent="0.15">
      <c r="A4889" s="56">
        <v>41843</v>
      </c>
      <c r="B4889" s="68" t="s">
        <v>245</v>
      </c>
      <c r="C4889" s="69"/>
    </row>
    <row r="4890" spans="1:3" x14ac:dyDescent="0.15">
      <c r="A4890" s="56">
        <v>41843</v>
      </c>
      <c r="B4890" s="68" t="s">
        <v>246</v>
      </c>
      <c r="C4890" s="69"/>
    </row>
    <row r="4891" spans="1:3" x14ac:dyDescent="0.15">
      <c r="A4891" s="56">
        <v>41843</v>
      </c>
      <c r="B4891" s="68" t="s">
        <v>247</v>
      </c>
      <c r="C4891" s="69"/>
    </row>
    <row r="4892" spans="1:3" x14ac:dyDescent="0.15">
      <c r="A4892" s="56">
        <v>41843</v>
      </c>
      <c r="B4892" s="68" t="s">
        <v>248</v>
      </c>
      <c r="C4892" s="69"/>
    </row>
    <row r="4893" spans="1:3" x14ac:dyDescent="0.15">
      <c r="A4893" s="56">
        <v>41843</v>
      </c>
      <c r="B4893" s="68" t="s">
        <v>249</v>
      </c>
      <c r="C4893" s="69"/>
    </row>
    <row r="4894" spans="1:3" x14ac:dyDescent="0.15">
      <c r="A4894" s="56">
        <v>41843</v>
      </c>
      <c r="B4894" s="68" t="s">
        <v>250</v>
      </c>
      <c r="C4894" s="69"/>
    </row>
    <row r="4895" spans="1:3" x14ac:dyDescent="0.15">
      <c r="A4895" s="56">
        <v>41843</v>
      </c>
      <c r="B4895" s="68" t="s">
        <v>251</v>
      </c>
      <c r="C4895" s="69"/>
    </row>
    <row r="4896" spans="1:3" x14ac:dyDescent="0.15">
      <c r="A4896" s="56">
        <v>41843</v>
      </c>
      <c r="B4896" s="68" t="s">
        <v>252</v>
      </c>
      <c r="C4896" s="69"/>
    </row>
    <row r="4897" spans="1:3" x14ac:dyDescent="0.15">
      <c r="A4897" s="56">
        <v>41843</v>
      </c>
      <c r="B4897" s="68" t="s">
        <v>253</v>
      </c>
      <c r="C4897" s="69"/>
    </row>
    <row r="4898" spans="1:3" x14ac:dyDescent="0.15">
      <c r="A4898" s="56">
        <v>41843</v>
      </c>
      <c r="B4898" s="68" t="s">
        <v>254</v>
      </c>
      <c r="C4898" s="69"/>
    </row>
    <row r="4899" spans="1:3" x14ac:dyDescent="0.15">
      <c r="A4899" s="56">
        <v>41843</v>
      </c>
      <c r="B4899" s="68" t="s">
        <v>255</v>
      </c>
      <c r="C4899" s="69"/>
    </row>
    <row r="4900" spans="1:3" x14ac:dyDescent="0.15">
      <c r="A4900" s="56">
        <v>41843</v>
      </c>
      <c r="B4900" s="68" t="s">
        <v>256</v>
      </c>
      <c r="C4900" s="69"/>
    </row>
    <row r="4901" spans="1:3" x14ac:dyDescent="0.15">
      <c r="A4901" s="56">
        <v>41843</v>
      </c>
      <c r="B4901" s="68" t="s">
        <v>257</v>
      </c>
      <c r="C4901" s="69"/>
    </row>
    <row r="4902" spans="1:3" x14ac:dyDescent="0.15">
      <c r="A4902" s="56">
        <v>41844</v>
      </c>
      <c r="B4902" s="68" t="s">
        <v>234</v>
      </c>
      <c r="C4902" s="69"/>
    </row>
    <row r="4903" spans="1:3" x14ac:dyDescent="0.15">
      <c r="A4903" s="56">
        <v>41844</v>
      </c>
      <c r="B4903" s="68" t="s">
        <v>235</v>
      </c>
      <c r="C4903" s="69"/>
    </row>
    <row r="4904" spans="1:3" x14ac:dyDescent="0.15">
      <c r="A4904" s="56">
        <v>41844</v>
      </c>
      <c r="B4904" s="68" t="s">
        <v>236</v>
      </c>
      <c r="C4904" s="69"/>
    </row>
    <row r="4905" spans="1:3" x14ac:dyDescent="0.15">
      <c r="A4905" s="56">
        <v>41844</v>
      </c>
      <c r="B4905" s="68" t="s">
        <v>237</v>
      </c>
      <c r="C4905" s="69"/>
    </row>
    <row r="4906" spans="1:3" x14ac:dyDescent="0.15">
      <c r="A4906" s="56">
        <v>41844</v>
      </c>
      <c r="B4906" s="68" t="s">
        <v>238</v>
      </c>
      <c r="C4906" s="69"/>
    </row>
    <row r="4907" spans="1:3" x14ac:dyDescent="0.15">
      <c r="A4907" s="56">
        <v>41844</v>
      </c>
      <c r="B4907" s="68" t="s">
        <v>239</v>
      </c>
      <c r="C4907" s="69"/>
    </row>
    <row r="4908" spans="1:3" x14ac:dyDescent="0.15">
      <c r="A4908" s="56">
        <v>41844</v>
      </c>
      <c r="B4908" s="68" t="s">
        <v>240</v>
      </c>
      <c r="C4908" s="69"/>
    </row>
    <row r="4909" spans="1:3" x14ac:dyDescent="0.15">
      <c r="A4909" s="56">
        <v>41844</v>
      </c>
      <c r="B4909" s="68" t="s">
        <v>241</v>
      </c>
      <c r="C4909" s="69"/>
    </row>
    <row r="4910" spans="1:3" x14ac:dyDescent="0.15">
      <c r="A4910" s="56">
        <v>41844</v>
      </c>
      <c r="B4910" s="68" t="s">
        <v>242</v>
      </c>
      <c r="C4910" s="69"/>
    </row>
    <row r="4911" spans="1:3" x14ac:dyDescent="0.15">
      <c r="A4911" s="56">
        <v>41844</v>
      </c>
      <c r="B4911" s="68" t="s">
        <v>243</v>
      </c>
      <c r="C4911" s="69"/>
    </row>
    <row r="4912" spans="1:3" x14ac:dyDescent="0.15">
      <c r="A4912" s="56">
        <v>41844</v>
      </c>
      <c r="B4912" s="68" t="s">
        <v>244</v>
      </c>
      <c r="C4912" s="69"/>
    </row>
    <row r="4913" spans="1:3" x14ac:dyDescent="0.15">
      <c r="A4913" s="56">
        <v>41844</v>
      </c>
      <c r="B4913" s="68" t="s">
        <v>245</v>
      </c>
      <c r="C4913" s="69"/>
    </row>
    <row r="4914" spans="1:3" x14ac:dyDescent="0.15">
      <c r="A4914" s="56">
        <v>41844</v>
      </c>
      <c r="B4914" s="68" t="s">
        <v>246</v>
      </c>
      <c r="C4914" s="69"/>
    </row>
    <row r="4915" spans="1:3" x14ac:dyDescent="0.15">
      <c r="A4915" s="56">
        <v>41844</v>
      </c>
      <c r="B4915" s="68" t="s">
        <v>247</v>
      </c>
      <c r="C4915" s="69"/>
    </row>
    <row r="4916" spans="1:3" x14ac:dyDescent="0.15">
      <c r="A4916" s="56">
        <v>41844</v>
      </c>
      <c r="B4916" s="68" t="s">
        <v>248</v>
      </c>
      <c r="C4916" s="69"/>
    </row>
    <row r="4917" spans="1:3" x14ac:dyDescent="0.15">
      <c r="A4917" s="56">
        <v>41844</v>
      </c>
      <c r="B4917" s="68" t="s">
        <v>249</v>
      </c>
      <c r="C4917" s="69"/>
    </row>
    <row r="4918" spans="1:3" x14ac:dyDescent="0.15">
      <c r="A4918" s="56">
        <v>41844</v>
      </c>
      <c r="B4918" s="68" t="s">
        <v>250</v>
      </c>
      <c r="C4918" s="69"/>
    </row>
    <row r="4919" spans="1:3" x14ac:dyDescent="0.15">
      <c r="A4919" s="56">
        <v>41844</v>
      </c>
      <c r="B4919" s="68" t="s">
        <v>251</v>
      </c>
      <c r="C4919" s="69"/>
    </row>
    <row r="4920" spans="1:3" x14ac:dyDescent="0.15">
      <c r="A4920" s="56">
        <v>41844</v>
      </c>
      <c r="B4920" s="68" t="s">
        <v>252</v>
      </c>
      <c r="C4920" s="69"/>
    </row>
    <row r="4921" spans="1:3" x14ac:dyDescent="0.15">
      <c r="A4921" s="56">
        <v>41844</v>
      </c>
      <c r="B4921" s="68" t="s">
        <v>253</v>
      </c>
      <c r="C4921" s="69"/>
    </row>
    <row r="4922" spans="1:3" x14ac:dyDescent="0.15">
      <c r="A4922" s="56">
        <v>41844</v>
      </c>
      <c r="B4922" s="68" t="s">
        <v>254</v>
      </c>
      <c r="C4922" s="69"/>
    </row>
    <row r="4923" spans="1:3" x14ac:dyDescent="0.15">
      <c r="A4923" s="56">
        <v>41844</v>
      </c>
      <c r="B4923" s="68" t="s">
        <v>255</v>
      </c>
      <c r="C4923" s="69"/>
    </row>
    <row r="4924" spans="1:3" x14ac:dyDescent="0.15">
      <c r="A4924" s="56">
        <v>41844</v>
      </c>
      <c r="B4924" s="68" t="s">
        <v>256</v>
      </c>
      <c r="C4924" s="69"/>
    </row>
    <row r="4925" spans="1:3" x14ac:dyDescent="0.15">
      <c r="A4925" s="56">
        <v>41844</v>
      </c>
      <c r="B4925" s="68" t="s">
        <v>257</v>
      </c>
      <c r="C4925" s="69"/>
    </row>
    <row r="4926" spans="1:3" x14ac:dyDescent="0.15">
      <c r="A4926" s="56">
        <v>41845</v>
      </c>
      <c r="B4926" s="68" t="s">
        <v>234</v>
      </c>
      <c r="C4926" s="69"/>
    </row>
    <row r="4927" spans="1:3" x14ac:dyDescent="0.15">
      <c r="A4927" s="56">
        <v>41845</v>
      </c>
      <c r="B4927" s="68" t="s">
        <v>235</v>
      </c>
      <c r="C4927" s="69"/>
    </row>
    <row r="4928" spans="1:3" x14ac:dyDescent="0.15">
      <c r="A4928" s="56">
        <v>41845</v>
      </c>
      <c r="B4928" s="68" t="s">
        <v>236</v>
      </c>
      <c r="C4928" s="69"/>
    </row>
    <row r="4929" spans="1:3" x14ac:dyDescent="0.15">
      <c r="A4929" s="56">
        <v>41845</v>
      </c>
      <c r="B4929" s="68" t="s">
        <v>237</v>
      </c>
      <c r="C4929" s="69"/>
    </row>
    <row r="4930" spans="1:3" x14ac:dyDescent="0.15">
      <c r="A4930" s="56">
        <v>41845</v>
      </c>
      <c r="B4930" s="68" t="s">
        <v>238</v>
      </c>
      <c r="C4930" s="69"/>
    </row>
    <row r="4931" spans="1:3" x14ac:dyDescent="0.15">
      <c r="A4931" s="56">
        <v>41845</v>
      </c>
      <c r="B4931" s="68" t="s">
        <v>239</v>
      </c>
      <c r="C4931" s="69"/>
    </row>
    <row r="4932" spans="1:3" x14ac:dyDescent="0.15">
      <c r="A4932" s="56">
        <v>41845</v>
      </c>
      <c r="B4932" s="68" t="s">
        <v>240</v>
      </c>
      <c r="C4932" s="69"/>
    </row>
    <row r="4933" spans="1:3" x14ac:dyDescent="0.15">
      <c r="A4933" s="56">
        <v>41845</v>
      </c>
      <c r="B4933" s="68" t="s">
        <v>241</v>
      </c>
      <c r="C4933" s="69"/>
    </row>
    <row r="4934" spans="1:3" x14ac:dyDescent="0.15">
      <c r="A4934" s="56">
        <v>41845</v>
      </c>
      <c r="B4934" s="68" t="s">
        <v>242</v>
      </c>
      <c r="C4934" s="69"/>
    </row>
    <row r="4935" spans="1:3" x14ac:dyDescent="0.15">
      <c r="A4935" s="56">
        <v>41845</v>
      </c>
      <c r="B4935" s="68" t="s">
        <v>243</v>
      </c>
      <c r="C4935" s="69"/>
    </row>
    <row r="4936" spans="1:3" x14ac:dyDescent="0.15">
      <c r="A4936" s="56">
        <v>41845</v>
      </c>
      <c r="B4936" s="68" t="s">
        <v>244</v>
      </c>
      <c r="C4936" s="69"/>
    </row>
    <row r="4937" spans="1:3" x14ac:dyDescent="0.15">
      <c r="A4937" s="56">
        <v>41845</v>
      </c>
      <c r="B4937" s="68" t="s">
        <v>245</v>
      </c>
      <c r="C4937" s="69"/>
    </row>
    <row r="4938" spans="1:3" x14ac:dyDescent="0.15">
      <c r="A4938" s="56">
        <v>41845</v>
      </c>
      <c r="B4938" s="68" t="s">
        <v>246</v>
      </c>
      <c r="C4938" s="69"/>
    </row>
    <row r="4939" spans="1:3" x14ac:dyDescent="0.15">
      <c r="A4939" s="56">
        <v>41845</v>
      </c>
      <c r="B4939" s="68" t="s">
        <v>247</v>
      </c>
      <c r="C4939" s="69"/>
    </row>
    <row r="4940" spans="1:3" x14ac:dyDescent="0.15">
      <c r="A4940" s="56">
        <v>41845</v>
      </c>
      <c r="B4940" s="68" t="s">
        <v>248</v>
      </c>
      <c r="C4940" s="69"/>
    </row>
    <row r="4941" spans="1:3" x14ac:dyDescent="0.15">
      <c r="A4941" s="56">
        <v>41845</v>
      </c>
      <c r="B4941" s="68" t="s">
        <v>249</v>
      </c>
      <c r="C4941" s="69"/>
    </row>
    <row r="4942" spans="1:3" x14ac:dyDescent="0.15">
      <c r="A4942" s="56">
        <v>41845</v>
      </c>
      <c r="B4942" s="68" t="s">
        <v>250</v>
      </c>
      <c r="C4942" s="69"/>
    </row>
    <row r="4943" spans="1:3" x14ac:dyDescent="0.15">
      <c r="A4943" s="56">
        <v>41845</v>
      </c>
      <c r="B4943" s="68" t="s">
        <v>251</v>
      </c>
      <c r="C4943" s="69"/>
    </row>
    <row r="4944" spans="1:3" x14ac:dyDescent="0.15">
      <c r="A4944" s="56">
        <v>41845</v>
      </c>
      <c r="B4944" s="68" t="s">
        <v>252</v>
      </c>
      <c r="C4944" s="69"/>
    </row>
    <row r="4945" spans="1:3" x14ac:dyDescent="0.15">
      <c r="A4945" s="56">
        <v>41845</v>
      </c>
      <c r="B4945" s="68" t="s">
        <v>253</v>
      </c>
      <c r="C4945" s="69"/>
    </row>
    <row r="4946" spans="1:3" x14ac:dyDescent="0.15">
      <c r="A4946" s="56">
        <v>41845</v>
      </c>
      <c r="B4946" s="68" t="s">
        <v>254</v>
      </c>
      <c r="C4946" s="69"/>
    </row>
    <row r="4947" spans="1:3" x14ac:dyDescent="0.15">
      <c r="A4947" s="56">
        <v>41845</v>
      </c>
      <c r="B4947" s="68" t="s">
        <v>255</v>
      </c>
      <c r="C4947" s="69"/>
    </row>
    <row r="4948" spans="1:3" x14ac:dyDescent="0.15">
      <c r="A4948" s="56">
        <v>41845</v>
      </c>
      <c r="B4948" s="68" t="s">
        <v>256</v>
      </c>
      <c r="C4948" s="69"/>
    </row>
    <row r="4949" spans="1:3" x14ac:dyDescent="0.15">
      <c r="A4949" s="56">
        <v>41845</v>
      </c>
      <c r="B4949" s="68" t="s">
        <v>257</v>
      </c>
      <c r="C4949" s="69"/>
    </row>
    <row r="4950" spans="1:3" x14ac:dyDescent="0.15">
      <c r="A4950" s="56">
        <v>41846</v>
      </c>
      <c r="B4950" s="68" t="s">
        <v>234</v>
      </c>
      <c r="C4950" s="69"/>
    </row>
    <row r="4951" spans="1:3" x14ac:dyDescent="0.15">
      <c r="A4951" s="56">
        <v>41846</v>
      </c>
      <c r="B4951" s="68" t="s">
        <v>235</v>
      </c>
      <c r="C4951" s="69"/>
    </row>
    <row r="4952" spans="1:3" x14ac:dyDescent="0.15">
      <c r="A4952" s="56">
        <v>41846</v>
      </c>
      <c r="B4952" s="68" t="s">
        <v>236</v>
      </c>
      <c r="C4952" s="69"/>
    </row>
    <row r="4953" spans="1:3" x14ac:dyDescent="0.15">
      <c r="A4953" s="56">
        <v>41846</v>
      </c>
      <c r="B4953" s="68" t="s">
        <v>237</v>
      </c>
      <c r="C4953" s="69"/>
    </row>
    <row r="4954" spans="1:3" x14ac:dyDescent="0.15">
      <c r="A4954" s="56">
        <v>41846</v>
      </c>
      <c r="B4954" s="68" t="s">
        <v>238</v>
      </c>
      <c r="C4954" s="69"/>
    </row>
    <row r="4955" spans="1:3" x14ac:dyDescent="0.15">
      <c r="A4955" s="56">
        <v>41846</v>
      </c>
      <c r="B4955" s="68" t="s">
        <v>239</v>
      </c>
      <c r="C4955" s="69"/>
    </row>
    <row r="4956" spans="1:3" x14ac:dyDescent="0.15">
      <c r="A4956" s="56">
        <v>41846</v>
      </c>
      <c r="B4956" s="68" t="s">
        <v>240</v>
      </c>
      <c r="C4956" s="69"/>
    </row>
    <row r="4957" spans="1:3" x14ac:dyDescent="0.15">
      <c r="A4957" s="56">
        <v>41846</v>
      </c>
      <c r="B4957" s="68" t="s">
        <v>241</v>
      </c>
      <c r="C4957" s="69"/>
    </row>
    <row r="4958" spans="1:3" x14ac:dyDescent="0.15">
      <c r="A4958" s="56">
        <v>41846</v>
      </c>
      <c r="B4958" s="68" t="s">
        <v>242</v>
      </c>
      <c r="C4958" s="69"/>
    </row>
    <row r="4959" spans="1:3" x14ac:dyDescent="0.15">
      <c r="A4959" s="56">
        <v>41846</v>
      </c>
      <c r="B4959" s="68" t="s">
        <v>243</v>
      </c>
      <c r="C4959" s="69"/>
    </row>
    <row r="4960" spans="1:3" x14ac:dyDescent="0.15">
      <c r="A4960" s="56">
        <v>41846</v>
      </c>
      <c r="B4960" s="68" t="s">
        <v>244</v>
      </c>
      <c r="C4960" s="69"/>
    </row>
    <row r="4961" spans="1:3" x14ac:dyDescent="0.15">
      <c r="A4961" s="56">
        <v>41846</v>
      </c>
      <c r="B4961" s="68" t="s">
        <v>245</v>
      </c>
      <c r="C4961" s="69"/>
    </row>
    <row r="4962" spans="1:3" x14ac:dyDescent="0.15">
      <c r="A4962" s="56">
        <v>41846</v>
      </c>
      <c r="B4962" s="68" t="s">
        <v>246</v>
      </c>
      <c r="C4962" s="69"/>
    </row>
    <row r="4963" spans="1:3" x14ac:dyDescent="0.15">
      <c r="A4963" s="56">
        <v>41846</v>
      </c>
      <c r="B4963" s="68" t="s">
        <v>247</v>
      </c>
      <c r="C4963" s="69"/>
    </row>
    <row r="4964" spans="1:3" x14ac:dyDescent="0.15">
      <c r="A4964" s="56">
        <v>41846</v>
      </c>
      <c r="B4964" s="68" t="s">
        <v>248</v>
      </c>
      <c r="C4964" s="69"/>
    </row>
    <row r="4965" spans="1:3" x14ac:dyDescent="0.15">
      <c r="A4965" s="56">
        <v>41846</v>
      </c>
      <c r="B4965" s="68" t="s">
        <v>249</v>
      </c>
      <c r="C4965" s="69"/>
    </row>
    <row r="4966" spans="1:3" x14ac:dyDescent="0.15">
      <c r="A4966" s="56">
        <v>41846</v>
      </c>
      <c r="B4966" s="68" t="s">
        <v>250</v>
      </c>
      <c r="C4966" s="69"/>
    </row>
    <row r="4967" spans="1:3" x14ac:dyDescent="0.15">
      <c r="A4967" s="56">
        <v>41846</v>
      </c>
      <c r="B4967" s="68" t="s">
        <v>251</v>
      </c>
      <c r="C4967" s="69"/>
    </row>
    <row r="4968" spans="1:3" x14ac:dyDescent="0.15">
      <c r="A4968" s="56">
        <v>41846</v>
      </c>
      <c r="B4968" s="68" t="s">
        <v>252</v>
      </c>
      <c r="C4968" s="69"/>
    </row>
    <row r="4969" spans="1:3" x14ac:dyDescent="0.15">
      <c r="A4969" s="56">
        <v>41846</v>
      </c>
      <c r="B4969" s="68" t="s">
        <v>253</v>
      </c>
      <c r="C4969" s="69"/>
    </row>
    <row r="4970" spans="1:3" x14ac:dyDescent="0.15">
      <c r="A4970" s="56">
        <v>41846</v>
      </c>
      <c r="B4970" s="68" t="s">
        <v>254</v>
      </c>
      <c r="C4970" s="69"/>
    </row>
    <row r="4971" spans="1:3" x14ac:dyDescent="0.15">
      <c r="A4971" s="56">
        <v>41846</v>
      </c>
      <c r="B4971" s="68" t="s">
        <v>255</v>
      </c>
      <c r="C4971" s="69"/>
    </row>
    <row r="4972" spans="1:3" x14ac:dyDescent="0.15">
      <c r="A4972" s="56">
        <v>41846</v>
      </c>
      <c r="B4972" s="68" t="s">
        <v>256</v>
      </c>
      <c r="C4972" s="69"/>
    </row>
    <row r="4973" spans="1:3" x14ac:dyDescent="0.15">
      <c r="A4973" s="56">
        <v>41846</v>
      </c>
      <c r="B4973" s="68" t="s">
        <v>257</v>
      </c>
      <c r="C4973" s="69"/>
    </row>
    <row r="4974" spans="1:3" x14ac:dyDescent="0.15">
      <c r="A4974" s="56">
        <v>41847</v>
      </c>
      <c r="B4974" s="68" t="s">
        <v>234</v>
      </c>
      <c r="C4974" s="69"/>
    </row>
    <row r="4975" spans="1:3" x14ac:dyDescent="0.15">
      <c r="A4975" s="56">
        <v>41847</v>
      </c>
      <c r="B4975" s="68" t="s">
        <v>235</v>
      </c>
      <c r="C4975" s="69"/>
    </row>
    <row r="4976" spans="1:3" x14ac:dyDescent="0.15">
      <c r="A4976" s="56">
        <v>41847</v>
      </c>
      <c r="B4976" s="68" t="s">
        <v>236</v>
      </c>
      <c r="C4976" s="69"/>
    </row>
    <row r="4977" spans="1:3" x14ac:dyDescent="0.15">
      <c r="A4977" s="56">
        <v>41847</v>
      </c>
      <c r="B4977" s="68" t="s">
        <v>237</v>
      </c>
      <c r="C4977" s="69"/>
    </row>
    <row r="4978" spans="1:3" x14ac:dyDescent="0.15">
      <c r="A4978" s="56">
        <v>41847</v>
      </c>
      <c r="B4978" s="68" t="s">
        <v>238</v>
      </c>
      <c r="C4978" s="69"/>
    </row>
    <row r="4979" spans="1:3" x14ac:dyDescent="0.15">
      <c r="A4979" s="56">
        <v>41847</v>
      </c>
      <c r="B4979" s="68" t="s">
        <v>239</v>
      </c>
      <c r="C4979" s="69"/>
    </row>
    <row r="4980" spans="1:3" x14ac:dyDescent="0.15">
      <c r="A4980" s="56">
        <v>41847</v>
      </c>
      <c r="B4980" s="68" t="s">
        <v>240</v>
      </c>
      <c r="C4980" s="69"/>
    </row>
    <row r="4981" spans="1:3" x14ac:dyDescent="0.15">
      <c r="A4981" s="56">
        <v>41847</v>
      </c>
      <c r="B4981" s="68" t="s">
        <v>241</v>
      </c>
      <c r="C4981" s="69"/>
    </row>
    <row r="4982" spans="1:3" x14ac:dyDescent="0.15">
      <c r="A4982" s="56">
        <v>41847</v>
      </c>
      <c r="B4982" s="68" t="s">
        <v>242</v>
      </c>
      <c r="C4982" s="69"/>
    </row>
    <row r="4983" spans="1:3" x14ac:dyDescent="0.15">
      <c r="A4983" s="56">
        <v>41847</v>
      </c>
      <c r="B4983" s="68" t="s">
        <v>243</v>
      </c>
      <c r="C4983" s="69"/>
    </row>
    <row r="4984" spans="1:3" x14ac:dyDescent="0.15">
      <c r="A4984" s="56">
        <v>41847</v>
      </c>
      <c r="B4984" s="68" t="s">
        <v>244</v>
      </c>
      <c r="C4984" s="69"/>
    </row>
    <row r="4985" spans="1:3" x14ac:dyDescent="0.15">
      <c r="A4985" s="56">
        <v>41847</v>
      </c>
      <c r="B4985" s="68" t="s">
        <v>245</v>
      </c>
      <c r="C4985" s="69"/>
    </row>
    <row r="4986" spans="1:3" x14ac:dyDescent="0.15">
      <c r="A4986" s="56">
        <v>41847</v>
      </c>
      <c r="B4986" s="68" t="s">
        <v>246</v>
      </c>
      <c r="C4986" s="69"/>
    </row>
    <row r="4987" spans="1:3" x14ac:dyDescent="0.15">
      <c r="A4987" s="56">
        <v>41847</v>
      </c>
      <c r="B4987" s="68" t="s">
        <v>247</v>
      </c>
      <c r="C4987" s="69"/>
    </row>
    <row r="4988" spans="1:3" x14ac:dyDescent="0.15">
      <c r="A4988" s="56">
        <v>41847</v>
      </c>
      <c r="B4988" s="68" t="s">
        <v>248</v>
      </c>
      <c r="C4988" s="69"/>
    </row>
    <row r="4989" spans="1:3" x14ac:dyDescent="0.15">
      <c r="A4989" s="56">
        <v>41847</v>
      </c>
      <c r="B4989" s="68" t="s">
        <v>249</v>
      </c>
      <c r="C4989" s="69"/>
    </row>
    <row r="4990" spans="1:3" x14ac:dyDescent="0.15">
      <c r="A4990" s="56">
        <v>41847</v>
      </c>
      <c r="B4990" s="68" t="s">
        <v>250</v>
      </c>
      <c r="C4990" s="69"/>
    </row>
    <row r="4991" spans="1:3" x14ac:dyDescent="0.15">
      <c r="A4991" s="56">
        <v>41847</v>
      </c>
      <c r="B4991" s="68" t="s">
        <v>251</v>
      </c>
      <c r="C4991" s="69"/>
    </row>
    <row r="4992" spans="1:3" x14ac:dyDescent="0.15">
      <c r="A4992" s="56">
        <v>41847</v>
      </c>
      <c r="B4992" s="68" t="s">
        <v>252</v>
      </c>
      <c r="C4992" s="69"/>
    </row>
    <row r="4993" spans="1:3" x14ac:dyDescent="0.15">
      <c r="A4993" s="56">
        <v>41847</v>
      </c>
      <c r="B4993" s="68" t="s">
        <v>253</v>
      </c>
      <c r="C4993" s="69"/>
    </row>
    <row r="4994" spans="1:3" x14ac:dyDescent="0.15">
      <c r="A4994" s="56">
        <v>41847</v>
      </c>
      <c r="B4994" s="68" t="s">
        <v>254</v>
      </c>
      <c r="C4994" s="69"/>
    </row>
    <row r="4995" spans="1:3" x14ac:dyDescent="0.15">
      <c r="A4995" s="56">
        <v>41847</v>
      </c>
      <c r="B4995" s="68" t="s">
        <v>255</v>
      </c>
      <c r="C4995" s="69"/>
    </row>
    <row r="4996" spans="1:3" x14ac:dyDescent="0.15">
      <c r="A4996" s="56">
        <v>41847</v>
      </c>
      <c r="B4996" s="68" t="s">
        <v>256</v>
      </c>
      <c r="C4996" s="69"/>
    </row>
    <row r="4997" spans="1:3" x14ac:dyDescent="0.15">
      <c r="A4997" s="56">
        <v>41847</v>
      </c>
      <c r="B4997" s="68" t="s">
        <v>257</v>
      </c>
      <c r="C4997" s="69"/>
    </row>
    <row r="4998" spans="1:3" x14ac:dyDescent="0.15">
      <c r="A4998" s="56">
        <v>41848</v>
      </c>
      <c r="B4998" s="68" t="s">
        <v>234</v>
      </c>
      <c r="C4998" s="69"/>
    </row>
    <row r="4999" spans="1:3" x14ac:dyDescent="0.15">
      <c r="A4999" s="56">
        <v>41848</v>
      </c>
      <c r="B4999" s="68" t="s">
        <v>235</v>
      </c>
      <c r="C4999" s="69"/>
    </row>
    <row r="5000" spans="1:3" x14ac:dyDescent="0.15">
      <c r="A5000" s="56">
        <v>41848</v>
      </c>
      <c r="B5000" s="68" t="s">
        <v>236</v>
      </c>
      <c r="C5000" s="69"/>
    </row>
    <row r="5001" spans="1:3" x14ac:dyDescent="0.15">
      <c r="A5001" s="56">
        <v>41848</v>
      </c>
      <c r="B5001" s="68" t="s">
        <v>237</v>
      </c>
      <c r="C5001" s="69"/>
    </row>
    <row r="5002" spans="1:3" x14ac:dyDescent="0.15">
      <c r="A5002" s="56">
        <v>41848</v>
      </c>
      <c r="B5002" s="68" t="s">
        <v>238</v>
      </c>
      <c r="C5002" s="69"/>
    </row>
    <row r="5003" spans="1:3" x14ac:dyDescent="0.15">
      <c r="A5003" s="56">
        <v>41848</v>
      </c>
      <c r="B5003" s="68" t="s">
        <v>239</v>
      </c>
      <c r="C5003" s="69"/>
    </row>
    <row r="5004" spans="1:3" x14ac:dyDescent="0.15">
      <c r="A5004" s="56">
        <v>41848</v>
      </c>
      <c r="B5004" s="68" t="s">
        <v>240</v>
      </c>
      <c r="C5004" s="69"/>
    </row>
    <row r="5005" spans="1:3" x14ac:dyDescent="0.15">
      <c r="A5005" s="56">
        <v>41848</v>
      </c>
      <c r="B5005" s="68" t="s">
        <v>241</v>
      </c>
      <c r="C5005" s="69"/>
    </row>
    <row r="5006" spans="1:3" x14ac:dyDescent="0.15">
      <c r="A5006" s="56">
        <v>41848</v>
      </c>
      <c r="B5006" s="68" t="s">
        <v>242</v>
      </c>
      <c r="C5006" s="69"/>
    </row>
    <row r="5007" spans="1:3" x14ac:dyDescent="0.15">
      <c r="A5007" s="56">
        <v>41848</v>
      </c>
      <c r="B5007" s="68" t="s">
        <v>243</v>
      </c>
      <c r="C5007" s="69"/>
    </row>
    <row r="5008" spans="1:3" x14ac:dyDescent="0.15">
      <c r="A5008" s="56">
        <v>41848</v>
      </c>
      <c r="B5008" s="68" t="s">
        <v>244</v>
      </c>
      <c r="C5008" s="69"/>
    </row>
    <row r="5009" spans="1:3" x14ac:dyDescent="0.15">
      <c r="A5009" s="56">
        <v>41848</v>
      </c>
      <c r="B5009" s="68" t="s">
        <v>245</v>
      </c>
      <c r="C5009" s="69"/>
    </row>
    <row r="5010" spans="1:3" x14ac:dyDescent="0.15">
      <c r="A5010" s="56">
        <v>41848</v>
      </c>
      <c r="B5010" s="68" t="s">
        <v>246</v>
      </c>
      <c r="C5010" s="69"/>
    </row>
    <row r="5011" spans="1:3" x14ac:dyDescent="0.15">
      <c r="A5011" s="56">
        <v>41848</v>
      </c>
      <c r="B5011" s="68" t="s">
        <v>247</v>
      </c>
      <c r="C5011" s="69"/>
    </row>
    <row r="5012" spans="1:3" x14ac:dyDescent="0.15">
      <c r="A5012" s="56">
        <v>41848</v>
      </c>
      <c r="B5012" s="68" t="s">
        <v>248</v>
      </c>
      <c r="C5012" s="69"/>
    </row>
    <row r="5013" spans="1:3" x14ac:dyDescent="0.15">
      <c r="A5013" s="56">
        <v>41848</v>
      </c>
      <c r="B5013" s="68" t="s">
        <v>249</v>
      </c>
      <c r="C5013" s="69"/>
    </row>
    <row r="5014" spans="1:3" x14ac:dyDescent="0.15">
      <c r="A5014" s="56">
        <v>41848</v>
      </c>
      <c r="B5014" s="68" t="s">
        <v>250</v>
      </c>
      <c r="C5014" s="69"/>
    </row>
    <row r="5015" spans="1:3" x14ac:dyDescent="0.15">
      <c r="A5015" s="56">
        <v>41848</v>
      </c>
      <c r="B5015" s="68" t="s">
        <v>251</v>
      </c>
      <c r="C5015" s="69"/>
    </row>
    <row r="5016" spans="1:3" x14ac:dyDescent="0.15">
      <c r="A5016" s="56">
        <v>41848</v>
      </c>
      <c r="B5016" s="68" t="s">
        <v>252</v>
      </c>
      <c r="C5016" s="69"/>
    </row>
    <row r="5017" spans="1:3" x14ac:dyDescent="0.15">
      <c r="A5017" s="56">
        <v>41848</v>
      </c>
      <c r="B5017" s="68" t="s">
        <v>253</v>
      </c>
      <c r="C5017" s="69"/>
    </row>
    <row r="5018" spans="1:3" x14ac:dyDescent="0.15">
      <c r="A5018" s="56">
        <v>41848</v>
      </c>
      <c r="B5018" s="68" t="s">
        <v>254</v>
      </c>
      <c r="C5018" s="69"/>
    </row>
    <row r="5019" spans="1:3" x14ac:dyDescent="0.15">
      <c r="A5019" s="56">
        <v>41848</v>
      </c>
      <c r="B5019" s="68" t="s">
        <v>255</v>
      </c>
      <c r="C5019" s="69"/>
    </row>
    <row r="5020" spans="1:3" x14ac:dyDescent="0.15">
      <c r="A5020" s="56">
        <v>41848</v>
      </c>
      <c r="B5020" s="68" t="s">
        <v>256</v>
      </c>
      <c r="C5020" s="69"/>
    </row>
    <row r="5021" spans="1:3" x14ac:dyDescent="0.15">
      <c r="A5021" s="56">
        <v>41848</v>
      </c>
      <c r="B5021" s="68" t="s">
        <v>257</v>
      </c>
      <c r="C5021" s="69"/>
    </row>
    <row r="5022" spans="1:3" x14ac:dyDescent="0.15">
      <c r="A5022" s="56">
        <v>41849</v>
      </c>
      <c r="B5022" s="68" t="s">
        <v>234</v>
      </c>
      <c r="C5022" s="69"/>
    </row>
    <row r="5023" spans="1:3" x14ac:dyDescent="0.15">
      <c r="A5023" s="56">
        <v>41849</v>
      </c>
      <c r="B5023" s="68" t="s">
        <v>235</v>
      </c>
      <c r="C5023" s="69"/>
    </row>
    <row r="5024" spans="1:3" x14ac:dyDescent="0.15">
      <c r="A5024" s="56">
        <v>41849</v>
      </c>
      <c r="B5024" s="68" t="s">
        <v>236</v>
      </c>
      <c r="C5024" s="69"/>
    </row>
    <row r="5025" spans="1:3" x14ac:dyDescent="0.15">
      <c r="A5025" s="56">
        <v>41849</v>
      </c>
      <c r="B5025" s="68" t="s">
        <v>237</v>
      </c>
      <c r="C5025" s="69"/>
    </row>
    <row r="5026" spans="1:3" x14ac:dyDescent="0.15">
      <c r="A5026" s="56">
        <v>41849</v>
      </c>
      <c r="B5026" s="68" t="s">
        <v>238</v>
      </c>
      <c r="C5026" s="69"/>
    </row>
    <row r="5027" spans="1:3" x14ac:dyDescent="0.15">
      <c r="A5027" s="56">
        <v>41849</v>
      </c>
      <c r="B5027" s="68" t="s">
        <v>239</v>
      </c>
      <c r="C5027" s="69"/>
    </row>
    <row r="5028" spans="1:3" x14ac:dyDescent="0.15">
      <c r="A5028" s="56">
        <v>41849</v>
      </c>
      <c r="B5028" s="68" t="s">
        <v>240</v>
      </c>
      <c r="C5028" s="69"/>
    </row>
    <row r="5029" spans="1:3" x14ac:dyDescent="0.15">
      <c r="A5029" s="56">
        <v>41849</v>
      </c>
      <c r="B5029" s="68" t="s">
        <v>241</v>
      </c>
      <c r="C5029" s="69"/>
    </row>
    <row r="5030" spans="1:3" x14ac:dyDescent="0.15">
      <c r="A5030" s="56">
        <v>41849</v>
      </c>
      <c r="B5030" s="68" t="s">
        <v>242</v>
      </c>
      <c r="C5030" s="69"/>
    </row>
    <row r="5031" spans="1:3" x14ac:dyDescent="0.15">
      <c r="A5031" s="56">
        <v>41849</v>
      </c>
      <c r="B5031" s="68" t="s">
        <v>243</v>
      </c>
      <c r="C5031" s="69"/>
    </row>
    <row r="5032" spans="1:3" x14ac:dyDescent="0.15">
      <c r="A5032" s="56">
        <v>41849</v>
      </c>
      <c r="B5032" s="68" t="s">
        <v>244</v>
      </c>
      <c r="C5032" s="69"/>
    </row>
    <row r="5033" spans="1:3" x14ac:dyDescent="0.15">
      <c r="A5033" s="56">
        <v>41849</v>
      </c>
      <c r="B5033" s="68" t="s">
        <v>245</v>
      </c>
      <c r="C5033" s="69"/>
    </row>
    <row r="5034" spans="1:3" x14ac:dyDescent="0.15">
      <c r="A5034" s="56">
        <v>41849</v>
      </c>
      <c r="B5034" s="68" t="s">
        <v>246</v>
      </c>
      <c r="C5034" s="69"/>
    </row>
    <row r="5035" spans="1:3" x14ac:dyDescent="0.15">
      <c r="A5035" s="56">
        <v>41849</v>
      </c>
      <c r="B5035" s="68" t="s">
        <v>247</v>
      </c>
      <c r="C5035" s="69"/>
    </row>
    <row r="5036" spans="1:3" x14ac:dyDescent="0.15">
      <c r="A5036" s="56">
        <v>41849</v>
      </c>
      <c r="B5036" s="68" t="s">
        <v>248</v>
      </c>
      <c r="C5036" s="69"/>
    </row>
    <row r="5037" spans="1:3" x14ac:dyDescent="0.15">
      <c r="A5037" s="56">
        <v>41849</v>
      </c>
      <c r="B5037" s="68" t="s">
        <v>249</v>
      </c>
      <c r="C5037" s="69"/>
    </row>
    <row r="5038" spans="1:3" x14ac:dyDescent="0.15">
      <c r="A5038" s="56">
        <v>41849</v>
      </c>
      <c r="B5038" s="68" t="s">
        <v>250</v>
      </c>
      <c r="C5038" s="69"/>
    </row>
    <row r="5039" spans="1:3" x14ac:dyDescent="0.15">
      <c r="A5039" s="56">
        <v>41849</v>
      </c>
      <c r="B5039" s="68" t="s">
        <v>251</v>
      </c>
      <c r="C5039" s="69"/>
    </row>
    <row r="5040" spans="1:3" x14ac:dyDescent="0.15">
      <c r="A5040" s="56">
        <v>41849</v>
      </c>
      <c r="B5040" s="68" t="s">
        <v>252</v>
      </c>
      <c r="C5040" s="69"/>
    </row>
    <row r="5041" spans="1:3" x14ac:dyDescent="0.15">
      <c r="A5041" s="56">
        <v>41849</v>
      </c>
      <c r="B5041" s="68" t="s">
        <v>253</v>
      </c>
      <c r="C5041" s="69"/>
    </row>
    <row r="5042" spans="1:3" x14ac:dyDescent="0.15">
      <c r="A5042" s="56">
        <v>41849</v>
      </c>
      <c r="B5042" s="68" t="s">
        <v>254</v>
      </c>
      <c r="C5042" s="69"/>
    </row>
    <row r="5043" spans="1:3" x14ac:dyDescent="0.15">
      <c r="A5043" s="56">
        <v>41849</v>
      </c>
      <c r="B5043" s="68" t="s">
        <v>255</v>
      </c>
      <c r="C5043" s="69"/>
    </row>
    <row r="5044" spans="1:3" x14ac:dyDescent="0.15">
      <c r="A5044" s="56">
        <v>41849</v>
      </c>
      <c r="B5044" s="68" t="s">
        <v>256</v>
      </c>
      <c r="C5044" s="69"/>
    </row>
    <row r="5045" spans="1:3" x14ac:dyDescent="0.15">
      <c r="A5045" s="56">
        <v>41849</v>
      </c>
      <c r="B5045" s="68" t="s">
        <v>257</v>
      </c>
      <c r="C5045" s="69"/>
    </row>
    <row r="5046" spans="1:3" x14ac:dyDescent="0.15">
      <c r="A5046" s="56">
        <v>41850</v>
      </c>
      <c r="B5046" s="68" t="s">
        <v>234</v>
      </c>
      <c r="C5046" s="69"/>
    </row>
    <row r="5047" spans="1:3" x14ac:dyDescent="0.15">
      <c r="A5047" s="56">
        <v>41850</v>
      </c>
      <c r="B5047" s="68" t="s">
        <v>235</v>
      </c>
      <c r="C5047" s="69"/>
    </row>
    <row r="5048" spans="1:3" x14ac:dyDescent="0.15">
      <c r="A5048" s="56">
        <v>41850</v>
      </c>
      <c r="B5048" s="68" t="s">
        <v>236</v>
      </c>
      <c r="C5048" s="69"/>
    </row>
    <row r="5049" spans="1:3" x14ac:dyDescent="0.15">
      <c r="A5049" s="56">
        <v>41850</v>
      </c>
      <c r="B5049" s="68" t="s">
        <v>237</v>
      </c>
      <c r="C5049" s="69"/>
    </row>
    <row r="5050" spans="1:3" x14ac:dyDescent="0.15">
      <c r="A5050" s="56">
        <v>41850</v>
      </c>
      <c r="B5050" s="68" t="s">
        <v>238</v>
      </c>
      <c r="C5050" s="69"/>
    </row>
    <row r="5051" spans="1:3" x14ac:dyDescent="0.15">
      <c r="A5051" s="56">
        <v>41850</v>
      </c>
      <c r="B5051" s="68" t="s">
        <v>239</v>
      </c>
      <c r="C5051" s="69"/>
    </row>
    <row r="5052" spans="1:3" x14ac:dyDescent="0.15">
      <c r="A5052" s="56">
        <v>41850</v>
      </c>
      <c r="B5052" s="68" t="s">
        <v>240</v>
      </c>
      <c r="C5052" s="69"/>
    </row>
    <row r="5053" spans="1:3" x14ac:dyDescent="0.15">
      <c r="A5053" s="56">
        <v>41850</v>
      </c>
      <c r="B5053" s="68" t="s">
        <v>241</v>
      </c>
      <c r="C5053" s="69"/>
    </row>
    <row r="5054" spans="1:3" x14ac:dyDescent="0.15">
      <c r="A5054" s="56">
        <v>41850</v>
      </c>
      <c r="B5054" s="68" t="s">
        <v>242</v>
      </c>
      <c r="C5054" s="69"/>
    </row>
    <row r="5055" spans="1:3" x14ac:dyDescent="0.15">
      <c r="A5055" s="56">
        <v>41850</v>
      </c>
      <c r="B5055" s="68" t="s">
        <v>243</v>
      </c>
      <c r="C5055" s="69"/>
    </row>
    <row r="5056" spans="1:3" x14ac:dyDescent="0.15">
      <c r="A5056" s="56">
        <v>41850</v>
      </c>
      <c r="B5056" s="68" t="s">
        <v>244</v>
      </c>
      <c r="C5056" s="69"/>
    </row>
    <row r="5057" spans="1:3" x14ac:dyDescent="0.15">
      <c r="A5057" s="56">
        <v>41850</v>
      </c>
      <c r="B5057" s="68" t="s">
        <v>245</v>
      </c>
      <c r="C5057" s="69"/>
    </row>
    <row r="5058" spans="1:3" x14ac:dyDescent="0.15">
      <c r="A5058" s="56">
        <v>41850</v>
      </c>
      <c r="B5058" s="68" t="s">
        <v>246</v>
      </c>
      <c r="C5058" s="69"/>
    </row>
    <row r="5059" spans="1:3" x14ac:dyDescent="0.15">
      <c r="A5059" s="56">
        <v>41850</v>
      </c>
      <c r="B5059" s="68" t="s">
        <v>247</v>
      </c>
      <c r="C5059" s="69"/>
    </row>
    <row r="5060" spans="1:3" x14ac:dyDescent="0.15">
      <c r="A5060" s="56">
        <v>41850</v>
      </c>
      <c r="B5060" s="68" t="s">
        <v>248</v>
      </c>
      <c r="C5060" s="69"/>
    </row>
    <row r="5061" spans="1:3" x14ac:dyDescent="0.15">
      <c r="A5061" s="56">
        <v>41850</v>
      </c>
      <c r="B5061" s="68" t="s">
        <v>249</v>
      </c>
      <c r="C5061" s="69"/>
    </row>
    <row r="5062" spans="1:3" x14ac:dyDescent="0.15">
      <c r="A5062" s="56">
        <v>41850</v>
      </c>
      <c r="B5062" s="68" t="s">
        <v>250</v>
      </c>
      <c r="C5062" s="69"/>
    </row>
    <row r="5063" spans="1:3" x14ac:dyDescent="0.15">
      <c r="A5063" s="56">
        <v>41850</v>
      </c>
      <c r="B5063" s="68" t="s">
        <v>251</v>
      </c>
      <c r="C5063" s="69"/>
    </row>
    <row r="5064" spans="1:3" x14ac:dyDescent="0.15">
      <c r="A5064" s="56">
        <v>41850</v>
      </c>
      <c r="B5064" s="68" t="s">
        <v>252</v>
      </c>
      <c r="C5064" s="69"/>
    </row>
    <row r="5065" spans="1:3" x14ac:dyDescent="0.15">
      <c r="A5065" s="56">
        <v>41850</v>
      </c>
      <c r="B5065" s="68" t="s">
        <v>253</v>
      </c>
      <c r="C5065" s="69"/>
    </row>
    <row r="5066" spans="1:3" x14ac:dyDescent="0.15">
      <c r="A5066" s="56">
        <v>41850</v>
      </c>
      <c r="B5066" s="68" t="s">
        <v>254</v>
      </c>
      <c r="C5066" s="69"/>
    </row>
    <row r="5067" spans="1:3" x14ac:dyDescent="0.15">
      <c r="A5067" s="56">
        <v>41850</v>
      </c>
      <c r="B5067" s="68" t="s">
        <v>255</v>
      </c>
      <c r="C5067" s="69"/>
    </row>
    <row r="5068" spans="1:3" x14ac:dyDescent="0.15">
      <c r="A5068" s="56">
        <v>41850</v>
      </c>
      <c r="B5068" s="68" t="s">
        <v>256</v>
      </c>
      <c r="C5068" s="69"/>
    </row>
    <row r="5069" spans="1:3" x14ac:dyDescent="0.15">
      <c r="A5069" s="56">
        <v>41850</v>
      </c>
      <c r="B5069" s="68" t="s">
        <v>257</v>
      </c>
      <c r="C5069" s="69"/>
    </row>
    <row r="5070" spans="1:3" x14ac:dyDescent="0.15">
      <c r="A5070" s="56">
        <v>41851</v>
      </c>
      <c r="B5070" s="68" t="s">
        <v>234</v>
      </c>
      <c r="C5070" s="69"/>
    </row>
    <row r="5071" spans="1:3" x14ac:dyDescent="0.15">
      <c r="A5071" s="56">
        <v>41851</v>
      </c>
      <c r="B5071" s="68" t="s">
        <v>235</v>
      </c>
      <c r="C5071" s="69"/>
    </row>
    <row r="5072" spans="1:3" x14ac:dyDescent="0.15">
      <c r="A5072" s="56">
        <v>41851</v>
      </c>
      <c r="B5072" s="68" t="s">
        <v>236</v>
      </c>
      <c r="C5072" s="69"/>
    </row>
    <row r="5073" spans="1:3" x14ac:dyDescent="0.15">
      <c r="A5073" s="56">
        <v>41851</v>
      </c>
      <c r="B5073" s="68" t="s">
        <v>237</v>
      </c>
      <c r="C5073" s="69"/>
    </row>
    <row r="5074" spans="1:3" x14ac:dyDescent="0.15">
      <c r="A5074" s="56">
        <v>41851</v>
      </c>
      <c r="B5074" s="68" t="s">
        <v>238</v>
      </c>
      <c r="C5074" s="69"/>
    </row>
    <row r="5075" spans="1:3" x14ac:dyDescent="0.15">
      <c r="A5075" s="56">
        <v>41851</v>
      </c>
      <c r="B5075" s="68" t="s">
        <v>239</v>
      </c>
      <c r="C5075" s="69"/>
    </row>
    <row r="5076" spans="1:3" x14ac:dyDescent="0.15">
      <c r="A5076" s="56">
        <v>41851</v>
      </c>
      <c r="B5076" s="68" t="s">
        <v>240</v>
      </c>
      <c r="C5076" s="69"/>
    </row>
    <row r="5077" spans="1:3" x14ac:dyDescent="0.15">
      <c r="A5077" s="56">
        <v>41851</v>
      </c>
      <c r="B5077" s="68" t="s">
        <v>241</v>
      </c>
      <c r="C5077" s="69"/>
    </row>
    <row r="5078" spans="1:3" x14ac:dyDescent="0.15">
      <c r="A5078" s="56">
        <v>41851</v>
      </c>
      <c r="B5078" s="68" t="s">
        <v>242</v>
      </c>
      <c r="C5078" s="69"/>
    </row>
    <row r="5079" spans="1:3" x14ac:dyDescent="0.15">
      <c r="A5079" s="56">
        <v>41851</v>
      </c>
      <c r="B5079" s="68" t="s">
        <v>243</v>
      </c>
      <c r="C5079" s="69"/>
    </row>
    <row r="5080" spans="1:3" x14ac:dyDescent="0.15">
      <c r="A5080" s="56">
        <v>41851</v>
      </c>
      <c r="B5080" s="68" t="s">
        <v>244</v>
      </c>
      <c r="C5080" s="69"/>
    </row>
    <row r="5081" spans="1:3" x14ac:dyDescent="0.15">
      <c r="A5081" s="56">
        <v>41851</v>
      </c>
      <c r="B5081" s="68" t="s">
        <v>245</v>
      </c>
      <c r="C5081" s="69"/>
    </row>
    <row r="5082" spans="1:3" x14ac:dyDescent="0.15">
      <c r="A5082" s="56">
        <v>41851</v>
      </c>
      <c r="B5082" s="68" t="s">
        <v>246</v>
      </c>
      <c r="C5082" s="69"/>
    </row>
    <row r="5083" spans="1:3" x14ac:dyDescent="0.15">
      <c r="A5083" s="56">
        <v>41851</v>
      </c>
      <c r="B5083" s="68" t="s">
        <v>247</v>
      </c>
      <c r="C5083" s="69"/>
    </row>
    <row r="5084" spans="1:3" x14ac:dyDescent="0.15">
      <c r="A5084" s="56">
        <v>41851</v>
      </c>
      <c r="B5084" s="68" t="s">
        <v>248</v>
      </c>
      <c r="C5084" s="69"/>
    </row>
    <row r="5085" spans="1:3" x14ac:dyDescent="0.15">
      <c r="A5085" s="56">
        <v>41851</v>
      </c>
      <c r="B5085" s="68" t="s">
        <v>249</v>
      </c>
      <c r="C5085" s="69"/>
    </row>
    <row r="5086" spans="1:3" x14ac:dyDescent="0.15">
      <c r="A5086" s="56">
        <v>41851</v>
      </c>
      <c r="B5086" s="68" t="s">
        <v>250</v>
      </c>
      <c r="C5086" s="69"/>
    </row>
    <row r="5087" spans="1:3" x14ac:dyDescent="0.15">
      <c r="A5087" s="56">
        <v>41851</v>
      </c>
      <c r="B5087" s="68" t="s">
        <v>251</v>
      </c>
      <c r="C5087" s="69"/>
    </row>
    <row r="5088" spans="1:3" x14ac:dyDescent="0.15">
      <c r="A5088" s="56">
        <v>41851</v>
      </c>
      <c r="B5088" s="68" t="s">
        <v>252</v>
      </c>
      <c r="C5088" s="69"/>
    </row>
    <row r="5089" spans="1:3" x14ac:dyDescent="0.15">
      <c r="A5089" s="56">
        <v>41851</v>
      </c>
      <c r="B5089" s="68" t="s">
        <v>253</v>
      </c>
      <c r="C5089" s="69"/>
    </row>
    <row r="5090" spans="1:3" x14ac:dyDescent="0.15">
      <c r="A5090" s="56">
        <v>41851</v>
      </c>
      <c r="B5090" s="68" t="s">
        <v>254</v>
      </c>
      <c r="C5090" s="69"/>
    </row>
    <row r="5091" spans="1:3" x14ac:dyDescent="0.15">
      <c r="A5091" s="56">
        <v>41851</v>
      </c>
      <c r="B5091" s="68" t="s">
        <v>255</v>
      </c>
      <c r="C5091" s="69"/>
    </row>
    <row r="5092" spans="1:3" x14ac:dyDescent="0.15">
      <c r="A5092" s="56">
        <v>41851</v>
      </c>
      <c r="B5092" s="68" t="s">
        <v>256</v>
      </c>
      <c r="C5092" s="69"/>
    </row>
    <row r="5093" spans="1:3" x14ac:dyDescent="0.15">
      <c r="A5093" s="56">
        <v>41851</v>
      </c>
      <c r="B5093" s="68" t="s">
        <v>257</v>
      </c>
      <c r="C5093" s="69"/>
    </row>
    <row r="5094" spans="1:3" x14ac:dyDescent="0.15">
      <c r="A5094" s="56">
        <v>41852</v>
      </c>
      <c r="B5094" s="68" t="s">
        <v>234</v>
      </c>
      <c r="C5094" s="69"/>
    </row>
    <row r="5095" spans="1:3" x14ac:dyDescent="0.15">
      <c r="A5095" s="56">
        <v>41852</v>
      </c>
      <c r="B5095" s="68" t="s">
        <v>235</v>
      </c>
      <c r="C5095" s="69"/>
    </row>
    <row r="5096" spans="1:3" x14ac:dyDescent="0.15">
      <c r="A5096" s="56">
        <v>41852</v>
      </c>
      <c r="B5096" s="68" t="s">
        <v>236</v>
      </c>
      <c r="C5096" s="69"/>
    </row>
    <row r="5097" spans="1:3" x14ac:dyDescent="0.15">
      <c r="A5097" s="56">
        <v>41852</v>
      </c>
      <c r="B5097" s="68" t="s">
        <v>237</v>
      </c>
      <c r="C5097" s="69"/>
    </row>
    <row r="5098" spans="1:3" x14ac:dyDescent="0.15">
      <c r="A5098" s="56">
        <v>41852</v>
      </c>
      <c r="B5098" s="68" t="s">
        <v>238</v>
      </c>
      <c r="C5098" s="69"/>
    </row>
    <row r="5099" spans="1:3" x14ac:dyDescent="0.15">
      <c r="A5099" s="56">
        <v>41852</v>
      </c>
      <c r="B5099" s="68" t="s">
        <v>239</v>
      </c>
      <c r="C5099" s="69"/>
    </row>
    <row r="5100" spans="1:3" x14ac:dyDescent="0.15">
      <c r="A5100" s="56">
        <v>41852</v>
      </c>
      <c r="B5100" s="68" t="s">
        <v>240</v>
      </c>
      <c r="C5100" s="69"/>
    </row>
    <row r="5101" spans="1:3" x14ac:dyDescent="0.15">
      <c r="A5101" s="56">
        <v>41852</v>
      </c>
      <c r="B5101" s="68" t="s">
        <v>241</v>
      </c>
      <c r="C5101" s="69"/>
    </row>
    <row r="5102" spans="1:3" x14ac:dyDescent="0.15">
      <c r="A5102" s="56">
        <v>41852</v>
      </c>
      <c r="B5102" s="68" t="s">
        <v>242</v>
      </c>
      <c r="C5102" s="69"/>
    </row>
    <row r="5103" spans="1:3" x14ac:dyDescent="0.15">
      <c r="A5103" s="56">
        <v>41852</v>
      </c>
      <c r="B5103" s="68" t="s">
        <v>243</v>
      </c>
      <c r="C5103" s="69"/>
    </row>
    <row r="5104" spans="1:3" x14ac:dyDescent="0.15">
      <c r="A5104" s="56">
        <v>41852</v>
      </c>
      <c r="B5104" s="68" t="s">
        <v>244</v>
      </c>
      <c r="C5104" s="69"/>
    </row>
    <row r="5105" spans="1:3" x14ac:dyDescent="0.15">
      <c r="A5105" s="56">
        <v>41852</v>
      </c>
      <c r="B5105" s="68" t="s">
        <v>245</v>
      </c>
      <c r="C5105" s="69"/>
    </row>
    <row r="5106" spans="1:3" x14ac:dyDescent="0.15">
      <c r="A5106" s="56">
        <v>41852</v>
      </c>
      <c r="B5106" s="68" t="s">
        <v>246</v>
      </c>
      <c r="C5106" s="69"/>
    </row>
    <row r="5107" spans="1:3" x14ac:dyDescent="0.15">
      <c r="A5107" s="56">
        <v>41852</v>
      </c>
      <c r="B5107" s="68" t="s">
        <v>247</v>
      </c>
      <c r="C5107" s="69"/>
    </row>
    <row r="5108" spans="1:3" x14ac:dyDescent="0.15">
      <c r="A5108" s="56">
        <v>41852</v>
      </c>
      <c r="B5108" s="68" t="s">
        <v>248</v>
      </c>
      <c r="C5108" s="69"/>
    </row>
    <row r="5109" spans="1:3" x14ac:dyDescent="0.15">
      <c r="A5109" s="56">
        <v>41852</v>
      </c>
      <c r="B5109" s="68" t="s">
        <v>249</v>
      </c>
      <c r="C5109" s="69"/>
    </row>
    <row r="5110" spans="1:3" x14ac:dyDescent="0.15">
      <c r="A5110" s="56">
        <v>41852</v>
      </c>
      <c r="B5110" s="68" t="s">
        <v>250</v>
      </c>
      <c r="C5110" s="69"/>
    </row>
    <row r="5111" spans="1:3" x14ac:dyDescent="0.15">
      <c r="A5111" s="56">
        <v>41852</v>
      </c>
      <c r="B5111" s="68" t="s">
        <v>251</v>
      </c>
      <c r="C5111" s="69"/>
    </row>
    <row r="5112" spans="1:3" x14ac:dyDescent="0.15">
      <c r="A5112" s="56">
        <v>41852</v>
      </c>
      <c r="B5112" s="68" t="s">
        <v>252</v>
      </c>
      <c r="C5112" s="69"/>
    </row>
    <row r="5113" spans="1:3" x14ac:dyDescent="0.15">
      <c r="A5113" s="56">
        <v>41852</v>
      </c>
      <c r="B5113" s="68" t="s">
        <v>253</v>
      </c>
      <c r="C5113" s="69"/>
    </row>
    <row r="5114" spans="1:3" x14ac:dyDescent="0.15">
      <c r="A5114" s="56">
        <v>41852</v>
      </c>
      <c r="B5114" s="68" t="s">
        <v>254</v>
      </c>
      <c r="C5114" s="69"/>
    </row>
    <row r="5115" spans="1:3" x14ac:dyDescent="0.15">
      <c r="A5115" s="56">
        <v>41852</v>
      </c>
      <c r="B5115" s="68" t="s">
        <v>255</v>
      </c>
      <c r="C5115" s="69"/>
    </row>
    <row r="5116" spans="1:3" x14ac:dyDescent="0.15">
      <c r="A5116" s="56">
        <v>41852</v>
      </c>
      <c r="B5116" s="68" t="s">
        <v>256</v>
      </c>
      <c r="C5116" s="69"/>
    </row>
    <row r="5117" spans="1:3" x14ac:dyDescent="0.15">
      <c r="A5117" s="56">
        <v>41852</v>
      </c>
      <c r="B5117" s="68" t="s">
        <v>257</v>
      </c>
      <c r="C5117" s="69"/>
    </row>
    <row r="5118" spans="1:3" x14ac:dyDescent="0.15">
      <c r="A5118" s="56">
        <v>41853</v>
      </c>
      <c r="B5118" s="68" t="s">
        <v>234</v>
      </c>
      <c r="C5118" s="69"/>
    </row>
    <row r="5119" spans="1:3" x14ac:dyDescent="0.15">
      <c r="A5119" s="56">
        <v>41853</v>
      </c>
      <c r="B5119" s="68" t="s">
        <v>235</v>
      </c>
      <c r="C5119" s="69"/>
    </row>
    <row r="5120" spans="1:3" x14ac:dyDescent="0.15">
      <c r="A5120" s="56">
        <v>41853</v>
      </c>
      <c r="B5120" s="68" t="s">
        <v>236</v>
      </c>
      <c r="C5120" s="69"/>
    </row>
    <row r="5121" spans="1:3" x14ac:dyDescent="0.15">
      <c r="A5121" s="56">
        <v>41853</v>
      </c>
      <c r="B5121" s="68" t="s">
        <v>237</v>
      </c>
      <c r="C5121" s="69"/>
    </row>
    <row r="5122" spans="1:3" x14ac:dyDescent="0.15">
      <c r="A5122" s="56">
        <v>41853</v>
      </c>
      <c r="B5122" s="68" t="s">
        <v>238</v>
      </c>
      <c r="C5122" s="69"/>
    </row>
    <row r="5123" spans="1:3" x14ac:dyDescent="0.15">
      <c r="A5123" s="56">
        <v>41853</v>
      </c>
      <c r="B5123" s="68" t="s">
        <v>239</v>
      </c>
      <c r="C5123" s="69"/>
    </row>
    <row r="5124" spans="1:3" x14ac:dyDescent="0.15">
      <c r="A5124" s="56">
        <v>41853</v>
      </c>
      <c r="B5124" s="68" t="s">
        <v>240</v>
      </c>
      <c r="C5124" s="69"/>
    </row>
    <row r="5125" spans="1:3" x14ac:dyDescent="0.15">
      <c r="A5125" s="56">
        <v>41853</v>
      </c>
      <c r="B5125" s="68" t="s">
        <v>241</v>
      </c>
      <c r="C5125" s="69"/>
    </row>
    <row r="5126" spans="1:3" x14ac:dyDescent="0.15">
      <c r="A5126" s="56">
        <v>41853</v>
      </c>
      <c r="B5126" s="68" t="s">
        <v>242</v>
      </c>
      <c r="C5126" s="69"/>
    </row>
    <row r="5127" spans="1:3" x14ac:dyDescent="0.15">
      <c r="A5127" s="56">
        <v>41853</v>
      </c>
      <c r="B5127" s="68" t="s">
        <v>243</v>
      </c>
      <c r="C5127" s="69"/>
    </row>
    <row r="5128" spans="1:3" x14ac:dyDescent="0.15">
      <c r="A5128" s="56">
        <v>41853</v>
      </c>
      <c r="B5128" s="68" t="s">
        <v>244</v>
      </c>
      <c r="C5128" s="69"/>
    </row>
    <row r="5129" spans="1:3" x14ac:dyDescent="0.15">
      <c r="A5129" s="56">
        <v>41853</v>
      </c>
      <c r="B5129" s="68" t="s">
        <v>245</v>
      </c>
      <c r="C5129" s="69"/>
    </row>
    <row r="5130" spans="1:3" x14ac:dyDescent="0.15">
      <c r="A5130" s="56">
        <v>41853</v>
      </c>
      <c r="B5130" s="68" t="s">
        <v>246</v>
      </c>
      <c r="C5130" s="69"/>
    </row>
    <row r="5131" spans="1:3" x14ac:dyDescent="0.15">
      <c r="A5131" s="56">
        <v>41853</v>
      </c>
      <c r="B5131" s="68" t="s">
        <v>247</v>
      </c>
      <c r="C5131" s="69"/>
    </row>
    <row r="5132" spans="1:3" x14ac:dyDescent="0.15">
      <c r="A5132" s="56">
        <v>41853</v>
      </c>
      <c r="B5132" s="68" t="s">
        <v>248</v>
      </c>
      <c r="C5132" s="69"/>
    </row>
    <row r="5133" spans="1:3" x14ac:dyDescent="0.15">
      <c r="A5133" s="56">
        <v>41853</v>
      </c>
      <c r="B5133" s="68" t="s">
        <v>249</v>
      </c>
      <c r="C5133" s="69"/>
    </row>
    <row r="5134" spans="1:3" x14ac:dyDescent="0.15">
      <c r="A5134" s="56">
        <v>41853</v>
      </c>
      <c r="B5134" s="68" t="s">
        <v>250</v>
      </c>
      <c r="C5134" s="69"/>
    </row>
    <row r="5135" spans="1:3" x14ac:dyDescent="0.15">
      <c r="A5135" s="56">
        <v>41853</v>
      </c>
      <c r="B5135" s="68" t="s">
        <v>251</v>
      </c>
      <c r="C5135" s="69"/>
    </row>
    <row r="5136" spans="1:3" x14ac:dyDescent="0.15">
      <c r="A5136" s="56">
        <v>41853</v>
      </c>
      <c r="B5136" s="68" t="s">
        <v>252</v>
      </c>
      <c r="C5136" s="69"/>
    </row>
    <row r="5137" spans="1:3" x14ac:dyDescent="0.15">
      <c r="A5137" s="56">
        <v>41853</v>
      </c>
      <c r="B5137" s="68" t="s">
        <v>253</v>
      </c>
      <c r="C5137" s="69"/>
    </row>
    <row r="5138" spans="1:3" x14ac:dyDescent="0.15">
      <c r="A5138" s="56">
        <v>41853</v>
      </c>
      <c r="B5138" s="68" t="s">
        <v>254</v>
      </c>
      <c r="C5138" s="69"/>
    </row>
    <row r="5139" spans="1:3" x14ac:dyDescent="0.15">
      <c r="A5139" s="56">
        <v>41853</v>
      </c>
      <c r="B5139" s="68" t="s">
        <v>255</v>
      </c>
      <c r="C5139" s="69"/>
    </row>
    <row r="5140" spans="1:3" x14ac:dyDescent="0.15">
      <c r="A5140" s="56">
        <v>41853</v>
      </c>
      <c r="B5140" s="68" t="s">
        <v>256</v>
      </c>
      <c r="C5140" s="69"/>
    </row>
    <row r="5141" spans="1:3" x14ac:dyDescent="0.15">
      <c r="A5141" s="56">
        <v>41853</v>
      </c>
      <c r="B5141" s="68" t="s">
        <v>257</v>
      </c>
      <c r="C5141" s="69"/>
    </row>
    <row r="5142" spans="1:3" x14ac:dyDescent="0.15">
      <c r="A5142" s="56">
        <v>41854</v>
      </c>
      <c r="B5142" s="68" t="s">
        <v>234</v>
      </c>
      <c r="C5142" s="69"/>
    </row>
    <row r="5143" spans="1:3" x14ac:dyDescent="0.15">
      <c r="A5143" s="56">
        <v>41854</v>
      </c>
      <c r="B5143" s="68" t="s">
        <v>235</v>
      </c>
      <c r="C5143" s="69"/>
    </row>
    <row r="5144" spans="1:3" x14ac:dyDescent="0.15">
      <c r="A5144" s="56">
        <v>41854</v>
      </c>
      <c r="B5144" s="68" t="s">
        <v>236</v>
      </c>
      <c r="C5144" s="69"/>
    </row>
    <row r="5145" spans="1:3" x14ac:dyDescent="0.15">
      <c r="A5145" s="56">
        <v>41854</v>
      </c>
      <c r="B5145" s="68" t="s">
        <v>237</v>
      </c>
      <c r="C5145" s="69"/>
    </row>
    <row r="5146" spans="1:3" x14ac:dyDescent="0.15">
      <c r="A5146" s="56">
        <v>41854</v>
      </c>
      <c r="B5146" s="68" t="s">
        <v>238</v>
      </c>
      <c r="C5146" s="69"/>
    </row>
    <row r="5147" spans="1:3" x14ac:dyDescent="0.15">
      <c r="A5147" s="56">
        <v>41854</v>
      </c>
      <c r="B5147" s="68" t="s">
        <v>239</v>
      </c>
      <c r="C5147" s="69"/>
    </row>
    <row r="5148" spans="1:3" x14ac:dyDescent="0.15">
      <c r="A5148" s="56">
        <v>41854</v>
      </c>
      <c r="B5148" s="68" t="s">
        <v>240</v>
      </c>
      <c r="C5148" s="69"/>
    </row>
    <row r="5149" spans="1:3" x14ac:dyDescent="0.15">
      <c r="A5149" s="56">
        <v>41854</v>
      </c>
      <c r="B5149" s="68" t="s">
        <v>241</v>
      </c>
      <c r="C5149" s="69"/>
    </row>
    <row r="5150" spans="1:3" x14ac:dyDescent="0.15">
      <c r="A5150" s="56">
        <v>41854</v>
      </c>
      <c r="B5150" s="68" t="s">
        <v>242</v>
      </c>
      <c r="C5150" s="69"/>
    </row>
    <row r="5151" spans="1:3" x14ac:dyDescent="0.15">
      <c r="A5151" s="56">
        <v>41854</v>
      </c>
      <c r="B5151" s="68" t="s">
        <v>243</v>
      </c>
      <c r="C5151" s="69"/>
    </row>
    <row r="5152" spans="1:3" x14ac:dyDescent="0.15">
      <c r="A5152" s="56">
        <v>41854</v>
      </c>
      <c r="B5152" s="68" t="s">
        <v>244</v>
      </c>
      <c r="C5152" s="69"/>
    </row>
    <row r="5153" spans="1:3" x14ac:dyDescent="0.15">
      <c r="A5153" s="56">
        <v>41854</v>
      </c>
      <c r="B5153" s="68" t="s">
        <v>245</v>
      </c>
      <c r="C5153" s="69"/>
    </row>
    <row r="5154" spans="1:3" x14ac:dyDescent="0.15">
      <c r="A5154" s="56">
        <v>41854</v>
      </c>
      <c r="B5154" s="68" t="s">
        <v>246</v>
      </c>
      <c r="C5154" s="69"/>
    </row>
    <row r="5155" spans="1:3" x14ac:dyDescent="0.15">
      <c r="A5155" s="56">
        <v>41854</v>
      </c>
      <c r="B5155" s="68" t="s">
        <v>247</v>
      </c>
      <c r="C5155" s="69"/>
    </row>
    <row r="5156" spans="1:3" x14ac:dyDescent="0.15">
      <c r="A5156" s="56">
        <v>41854</v>
      </c>
      <c r="B5156" s="68" t="s">
        <v>248</v>
      </c>
      <c r="C5156" s="69"/>
    </row>
    <row r="5157" spans="1:3" x14ac:dyDescent="0.15">
      <c r="A5157" s="56">
        <v>41854</v>
      </c>
      <c r="B5157" s="68" t="s">
        <v>249</v>
      </c>
      <c r="C5157" s="69"/>
    </row>
    <row r="5158" spans="1:3" x14ac:dyDescent="0.15">
      <c r="A5158" s="56">
        <v>41854</v>
      </c>
      <c r="B5158" s="68" t="s">
        <v>250</v>
      </c>
      <c r="C5158" s="69"/>
    </row>
    <row r="5159" spans="1:3" x14ac:dyDescent="0.15">
      <c r="A5159" s="56">
        <v>41854</v>
      </c>
      <c r="B5159" s="68" t="s">
        <v>251</v>
      </c>
      <c r="C5159" s="69"/>
    </row>
    <row r="5160" spans="1:3" x14ac:dyDescent="0.15">
      <c r="A5160" s="56">
        <v>41854</v>
      </c>
      <c r="B5160" s="68" t="s">
        <v>252</v>
      </c>
      <c r="C5160" s="69"/>
    </row>
    <row r="5161" spans="1:3" x14ac:dyDescent="0.15">
      <c r="A5161" s="56">
        <v>41854</v>
      </c>
      <c r="B5161" s="68" t="s">
        <v>253</v>
      </c>
      <c r="C5161" s="69"/>
    </row>
    <row r="5162" spans="1:3" x14ac:dyDescent="0.15">
      <c r="A5162" s="56">
        <v>41854</v>
      </c>
      <c r="B5162" s="68" t="s">
        <v>254</v>
      </c>
      <c r="C5162" s="69"/>
    </row>
    <row r="5163" spans="1:3" x14ac:dyDescent="0.15">
      <c r="A5163" s="56">
        <v>41854</v>
      </c>
      <c r="B5163" s="68" t="s">
        <v>255</v>
      </c>
      <c r="C5163" s="69"/>
    </row>
    <row r="5164" spans="1:3" x14ac:dyDescent="0.15">
      <c r="A5164" s="56">
        <v>41854</v>
      </c>
      <c r="B5164" s="68" t="s">
        <v>256</v>
      </c>
      <c r="C5164" s="69"/>
    </row>
    <row r="5165" spans="1:3" x14ac:dyDescent="0.15">
      <c r="A5165" s="56">
        <v>41854</v>
      </c>
      <c r="B5165" s="68" t="s">
        <v>257</v>
      </c>
      <c r="C5165" s="69"/>
    </row>
    <row r="5166" spans="1:3" x14ac:dyDescent="0.15">
      <c r="A5166" s="56">
        <v>41855</v>
      </c>
      <c r="B5166" s="68" t="s">
        <v>234</v>
      </c>
      <c r="C5166" s="69"/>
    </row>
    <row r="5167" spans="1:3" x14ac:dyDescent="0.15">
      <c r="A5167" s="56">
        <v>41855</v>
      </c>
      <c r="B5167" s="68" t="s">
        <v>235</v>
      </c>
      <c r="C5167" s="69"/>
    </row>
    <row r="5168" spans="1:3" x14ac:dyDescent="0.15">
      <c r="A5168" s="56">
        <v>41855</v>
      </c>
      <c r="B5168" s="68" t="s">
        <v>236</v>
      </c>
      <c r="C5168" s="69"/>
    </row>
    <row r="5169" spans="1:3" x14ac:dyDescent="0.15">
      <c r="A5169" s="56">
        <v>41855</v>
      </c>
      <c r="B5169" s="68" t="s">
        <v>237</v>
      </c>
      <c r="C5169" s="69"/>
    </row>
    <row r="5170" spans="1:3" x14ac:dyDescent="0.15">
      <c r="A5170" s="56">
        <v>41855</v>
      </c>
      <c r="B5170" s="68" t="s">
        <v>238</v>
      </c>
      <c r="C5170" s="69"/>
    </row>
    <row r="5171" spans="1:3" x14ac:dyDescent="0.15">
      <c r="A5171" s="56">
        <v>41855</v>
      </c>
      <c r="B5171" s="68" t="s">
        <v>239</v>
      </c>
      <c r="C5171" s="69"/>
    </row>
    <row r="5172" spans="1:3" x14ac:dyDescent="0.15">
      <c r="A5172" s="56">
        <v>41855</v>
      </c>
      <c r="B5172" s="68" t="s">
        <v>240</v>
      </c>
      <c r="C5172" s="69"/>
    </row>
    <row r="5173" spans="1:3" x14ac:dyDescent="0.15">
      <c r="A5173" s="56">
        <v>41855</v>
      </c>
      <c r="B5173" s="68" t="s">
        <v>241</v>
      </c>
      <c r="C5173" s="69"/>
    </row>
    <row r="5174" spans="1:3" x14ac:dyDescent="0.15">
      <c r="A5174" s="56">
        <v>41855</v>
      </c>
      <c r="B5174" s="68" t="s">
        <v>242</v>
      </c>
      <c r="C5174" s="69"/>
    </row>
    <row r="5175" spans="1:3" x14ac:dyDescent="0.15">
      <c r="A5175" s="56">
        <v>41855</v>
      </c>
      <c r="B5175" s="68" t="s">
        <v>243</v>
      </c>
      <c r="C5175" s="69"/>
    </row>
    <row r="5176" spans="1:3" x14ac:dyDescent="0.15">
      <c r="A5176" s="56">
        <v>41855</v>
      </c>
      <c r="B5176" s="68" t="s">
        <v>244</v>
      </c>
      <c r="C5176" s="69"/>
    </row>
    <row r="5177" spans="1:3" x14ac:dyDescent="0.15">
      <c r="A5177" s="56">
        <v>41855</v>
      </c>
      <c r="B5177" s="68" t="s">
        <v>245</v>
      </c>
      <c r="C5177" s="69"/>
    </row>
    <row r="5178" spans="1:3" x14ac:dyDescent="0.15">
      <c r="A5178" s="56">
        <v>41855</v>
      </c>
      <c r="B5178" s="68" t="s">
        <v>246</v>
      </c>
      <c r="C5178" s="69"/>
    </row>
    <row r="5179" spans="1:3" x14ac:dyDescent="0.15">
      <c r="A5179" s="56">
        <v>41855</v>
      </c>
      <c r="B5179" s="68" t="s">
        <v>247</v>
      </c>
      <c r="C5179" s="69"/>
    </row>
    <row r="5180" spans="1:3" x14ac:dyDescent="0.15">
      <c r="A5180" s="56">
        <v>41855</v>
      </c>
      <c r="B5180" s="68" t="s">
        <v>248</v>
      </c>
      <c r="C5180" s="69"/>
    </row>
    <row r="5181" spans="1:3" x14ac:dyDescent="0.15">
      <c r="A5181" s="56">
        <v>41855</v>
      </c>
      <c r="B5181" s="68" t="s">
        <v>249</v>
      </c>
      <c r="C5181" s="69"/>
    </row>
    <row r="5182" spans="1:3" x14ac:dyDescent="0.15">
      <c r="A5182" s="56">
        <v>41855</v>
      </c>
      <c r="B5182" s="68" t="s">
        <v>250</v>
      </c>
      <c r="C5182" s="69"/>
    </row>
    <row r="5183" spans="1:3" x14ac:dyDescent="0.15">
      <c r="A5183" s="56">
        <v>41855</v>
      </c>
      <c r="B5183" s="68" t="s">
        <v>251</v>
      </c>
      <c r="C5183" s="69"/>
    </row>
    <row r="5184" spans="1:3" x14ac:dyDescent="0.15">
      <c r="A5184" s="56">
        <v>41855</v>
      </c>
      <c r="B5184" s="68" t="s">
        <v>252</v>
      </c>
      <c r="C5184" s="69"/>
    </row>
    <row r="5185" spans="1:3" x14ac:dyDescent="0.15">
      <c r="A5185" s="56">
        <v>41855</v>
      </c>
      <c r="B5185" s="68" t="s">
        <v>253</v>
      </c>
      <c r="C5185" s="69"/>
    </row>
    <row r="5186" spans="1:3" x14ac:dyDescent="0.15">
      <c r="A5186" s="56">
        <v>41855</v>
      </c>
      <c r="B5186" s="68" t="s">
        <v>254</v>
      </c>
      <c r="C5186" s="69"/>
    </row>
    <row r="5187" spans="1:3" x14ac:dyDescent="0.15">
      <c r="A5187" s="56">
        <v>41855</v>
      </c>
      <c r="B5187" s="68" t="s">
        <v>255</v>
      </c>
      <c r="C5187" s="69"/>
    </row>
    <row r="5188" spans="1:3" x14ac:dyDescent="0.15">
      <c r="A5188" s="56">
        <v>41855</v>
      </c>
      <c r="B5188" s="68" t="s">
        <v>256</v>
      </c>
      <c r="C5188" s="69"/>
    </row>
    <row r="5189" spans="1:3" x14ac:dyDescent="0.15">
      <c r="A5189" s="56">
        <v>41855</v>
      </c>
      <c r="B5189" s="68" t="s">
        <v>257</v>
      </c>
      <c r="C5189" s="69"/>
    </row>
    <row r="5190" spans="1:3" x14ac:dyDescent="0.15">
      <c r="A5190" s="56">
        <v>41856</v>
      </c>
      <c r="B5190" s="68" t="s">
        <v>234</v>
      </c>
      <c r="C5190" s="69"/>
    </row>
    <row r="5191" spans="1:3" x14ac:dyDescent="0.15">
      <c r="A5191" s="56">
        <v>41856</v>
      </c>
      <c r="B5191" s="68" t="s">
        <v>235</v>
      </c>
      <c r="C5191" s="69"/>
    </row>
    <row r="5192" spans="1:3" x14ac:dyDescent="0.15">
      <c r="A5192" s="56">
        <v>41856</v>
      </c>
      <c r="B5192" s="68" t="s">
        <v>236</v>
      </c>
      <c r="C5192" s="69"/>
    </row>
    <row r="5193" spans="1:3" x14ac:dyDescent="0.15">
      <c r="A5193" s="56">
        <v>41856</v>
      </c>
      <c r="B5193" s="68" t="s">
        <v>237</v>
      </c>
      <c r="C5193" s="69"/>
    </row>
    <row r="5194" spans="1:3" x14ac:dyDescent="0.15">
      <c r="A5194" s="56">
        <v>41856</v>
      </c>
      <c r="B5194" s="68" t="s">
        <v>238</v>
      </c>
      <c r="C5194" s="69"/>
    </row>
    <row r="5195" spans="1:3" x14ac:dyDescent="0.15">
      <c r="A5195" s="56">
        <v>41856</v>
      </c>
      <c r="B5195" s="68" t="s">
        <v>239</v>
      </c>
      <c r="C5195" s="69"/>
    </row>
    <row r="5196" spans="1:3" x14ac:dyDescent="0.15">
      <c r="A5196" s="56">
        <v>41856</v>
      </c>
      <c r="B5196" s="68" t="s">
        <v>240</v>
      </c>
      <c r="C5196" s="69"/>
    </row>
    <row r="5197" spans="1:3" x14ac:dyDescent="0.15">
      <c r="A5197" s="56">
        <v>41856</v>
      </c>
      <c r="B5197" s="68" t="s">
        <v>241</v>
      </c>
      <c r="C5197" s="69"/>
    </row>
    <row r="5198" spans="1:3" x14ac:dyDescent="0.15">
      <c r="A5198" s="56">
        <v>41856</v>
      </c>
      <c r="B5198" s="68" t="s">
        <v>242</v>
      </c>
      <c r="C5198" s="69"/>
    </row>
    <row r="5199" spans="1:3" x14ac:dyDescent="0.15">
      <c r="A5199" s="56">
        <v>41856</v>
      </c>
      <c r="B5199" s="68" t="s">
        <v>243</v>
      </c>
      <c r="C5199" s="69"/>
    </row>
    <row r="5200" spans="1:3" x14ac:dyDescent="0.15">
      <c r="A5200" s="56">
        <v>41856</v>
      </c>
      <c r="B5200" s="68" t="s">
        <v>244</v>
      </c>
      <c r="C5200" s="69"/>
    </row>
    <row r="5201" spans="1:3" x14ac:dyDescent="0.15">
      <c r="A5201" s="56">
        <v>41856</v>
      </c>
      <c r="B5201" s="68" t="s">
        <v>245</v>
      </c>
      <c r="C5201" s="69"/>
    </row>
    <row r="5202" spans="1:3" x14ac:dyDescent="0.15">
      <c r="A5202" s="56">
        <v>41856</v>
      </c>
      <c r="B5202" s="68" t="s">
        <v>246</v>
      </c>
      <c r="C5202" s="69"/>
    </row>
    <row r="5203" spans="1:3" x14ac:dyDescent="0.15">
      <c r="A5203" s="56">
        <v>41856</v>
      </c>
      <c r="B5203" s="68" t="s">
        <v>247</v>
      </c>
      <c r="C5203" s="69"/>
    </row>
    <row r="5204" spans="1:3" x14ac:dyDescent="0.15">
      <c r="A5204" s="56">
        <v>41856</v>
      </c>
      <c r="B5204" s="68" t="s">
        <v>248</v>
      </c>
      <c r="C5204" s="69"/>
    </row>
    <row r="5205" spans="1:3" x14ac:dyDescent="0.15">
      <c r="A5205" s="56">
        <v>41856</v>
      </c>
      <c r="B5205" s="68" t="s">
        <v>249</v>
      </c>
      <c r="C5205" s="69"/>
    </row>
    <row r="5206" spans="1:3" x14ac:dyDescent="0.15">
      <c r="A5206" s="56">
        <v>41856</v>
      </c>
      <c r="B5206" s="68" t="s">
        <v>250</v>
      </c>
      <c r="C5206" s="69"/>
    </row>
    <row r="5207" spans="1:3" x14ac:dyDescent="0.15">
      <c r="A5207" s="56">
        <v>41856</v>
      </c>
      <c r="B5207" s="68" t="s">
        <v>251</v>
      </c>
      <c r="C5207" s="69"/>
    </row>
    <row r="5208" spans="1:3" x14ac:dyDescent="0.15">
      <c r="A5208" s="56">
        <v>41856</v>
      </c>
      <c r="B5208" s="68" t="s">
        <v>252</v>
      </c>
      <c r="C5208" s="69"/>
    </row>
    <row r="5209" spans="1:3" x14ac:dyDescent="0.15">
      <c r="A5209" s="56">
        <v>41856</v>
      </c>
      <c r="B5209" s="68" t="s">
        <v>253</v>
      </c>
      <c r="C5209" s="69"/>
    </row>
    <row r="5210" spans="1:3" x14ac:dyDescent="0.15">
      <c r="A5210" s="56">
        <v>41856</v>
      </c>
      <c r="B5210" s="68" t="s">
        <v>254</v>
      </c>
      <c r="C5210" s="69"/>
    </row>
    <row r="5211" spans="1:3" x14ac:dyDescent="0.15">
      <c r="A5211" s="56">
        <v>41856</v>
      </c>
      <c r="B5211" s="68" t="s">
        <v>255</v>
      </c>
      <c r="C5211" s="69"/>
    </row>
    <row r="5212" spans="1:3" x14ac:dyDescent="0.15">
      <c r="A5212" s="56">
        <v>41856</v>
      </c>
      <c r="B5212" s="68" t="s">
        <v>256</v>
      </c>
      <c r="C5212" s="69"/>
    </row>
    <row r="5213" spans="1:3" x14ac:dyDescent="0.15">
      <c r="A5213" s="56">
        <v>41856</v>
      </c>
      <c r="B5213" s="68" t="s">
        <v>257</v>
      </c>
      <c r="C5213" s="69"/>
    </row>
    <row r="5214" spans="1:3" x14ac:dyDescent="0.15">
      <c r="A5214" s="56">
        <v>41857</v>
      </c>
      <c r="B5214" s="68" t="s">
        <v>234</v>
      </c>
      <c r="C5214" s="69"/>
    </row>
    <row r="5215" spans="1:3" x14ac:dyDescent="0.15">
      <c r="A5215" s="56">
        <v>41857</v>
      </c>
      <c r="B5215" s="68" t="s">
        <v>235</v>
      </c>
      <c r="C5215" s="69"/>
    </row>
    <row r="5216" spans="1:3" x14ac:dyDescent="0.15">
      <c r="A5216" s="56">
        <v>41857</v>
      </c>
      <c r="B5216" s="68" t="s">
        <v>236</v>
      </c>
      <c r="C5216" s="69"/>
    </row>
    <row r="5217" spans="1:3" x14ac:dyDescent="0.15">
      <c r="A5217" s="56">
        <v>41857</v>
      </c>
      <c r="B5217" s="68" t="s">
        <v>237</v>
      </c>
      <c r="C5217" s="69"/>
    </row>
    <row r="5218" spans="1:3" x14ac:dyDescent="0.15">
      <c r="A5218" s="56">
        <v>41857</v>
      </c>
      <c r="B5218" s="68" t="s">
        <v>238</v>
      </c>
      <c r="C5218" s="69"/>
    </row>
    <row r="5219" spans="1:3" x14ac:dyDescent="0.15">
      <c r="A5219" s="56">
        <v>41857</v>
      </c>
      <c r="B5219" s="68" t="s">
        <v>239</v>
      </c>
      <c r="C5219" s="69"/>
    </row>
    <row r="5220" spans="1:3" x14ac:dyDescent="0.15">
      <c r="A5220" s="56">
        <v>41857</v>
      </c>
      <c r="B5220" s="68" t="s">
        <v>240</v>
      </c>
      <c r="C5220" s="69"/>
    </row>
    <row r="5221" spans="1:3" x14ac:dyDescent="0.15">
      <c r="A5221" s="56">
        <v>41857</v>
      </c>
      <c r="B5221" s="68" t="s">
        <v>241</v>
      </c>
      <c r="C5221" s="69"/>
    </row>
    <row r="5222" spans="1:3" x14ac:dyDescent="0.15">
      <c r="A5222" s="56">
        <v>41857</v>
      </c>
      <c r="B5222" s="68" t="s">
        <v>242</v>
      </c>
      <c r="C5222" s="69"/>
    </row>
    <row r="5223" spans="1:3" x14ac:dyDescent="0.15">
      <c r="A5223" s="56">
        <v>41857</v>
      </c>
      <c r="B5223" s="68" t="s">
        <v>243</v>
      </c>
      <c r="C5223" s="69"/>
    </row>
    <row r="5224" spans="1:3" x14ac:dyDescent="0.15">
      <c r="A5224" s="56">
        <v>41857</v>
      </c>
      <c r="B5224" s="68" t="s">
        <v>244</v>
      </c>
      <c r="C5224" s="69"/>
    </row>
    <row r="5225" spans="1:3" x14ac:dyDescent="0.15">
      <c r="A5225" s="56">
        <v>41857</v>
      </c>
      <c r="B5225" s="68" t="s">
        <v>245</v>
      </c>
      <c r="C5225" s="69"/>
    </row>
    <row r="5226" spans="1:3" x14ac:dyDescent="0.15">
      <c r="A5226" s="56">
        <v>41857</v>
      </c>
      <c r="B5226" s="68" t="s">
        <v>246</v>
      </c>
      <c r="C5226" s="69"/>
    </row>
    <row r="5227" spans="1:3" x14ac:dyDescent="0.15">
      <c r="A5227" s="56">
        <v>41857</v>
      </c>
      <c r="B5227" s="68" t="s">
        <v>247</v>
      </c>
      <c r="C5227" s="69"/>
    </row>
    <row r="5228" spans="1:3" x14ac:dyDescent="0.15">
      <c r="A5228" s="56">
        <v>41857</v>
      </c>
      <c r="B5228" s="68" t="s">
        <v>248</v>
      </c>
      <c r="C5228" s="69"/>
    </row>
    <row r="5229" spans="1:3" x14ac:dyDescent="0.15">
      <c r="A5229" s="56">
        <v>41857</v>
      </c>
      <c r="B5229" s="68" t="s">
        <v>249</v>
      </c>
      <c r="C5229" s="69"/>
    </row>
    <row r="5230" spans="1:3" x14ac:dyDescent="0.15">
      <c r="A5230" s="56">
        <v>41857</v>
      </c>
      <c r="B5230" s="68" t="s">
        <v>250</v>
      </c>
      <c r="C5230" s="69"/>
    </row>
    <row r="5231" spans="1:3" x14ac:dyDescent="0.15">
      <c r="A5231" s="56">
        <v>41857</v>
      </c>
      <c r="B5231" s="68" t="s">
        <v>251</v>
      </c>
      <c r="C5231" s="69"/>
    </row>
    <row r="5232" spans="1:3" x14ac:dyDescent="0.15">
      <c r="A5232" s="56">
        <v>41857</v>
      </c>
      <c r="B5232" s="68" t="s">
        <v>252</v>
      </c>
      <c r="C5232" s="69"/>
    </row>
    <row r="5233" spans="1:3" x14ac:dyDescent="0.15">
      <c r="A5233" s="56">
        <v>41857</v>
      </c>
      <c r="B5233" s="68" t="s">
        <v>253</v>
      </c>
      <c r="C5233" s="69"/>
    </row>
    <row r="5234" spans="1:3" x14ac:dyDescent="0.15">
      <c r="A5234" s="56">
        <v>41857</v>
      </c>
      <c r="B5234" s="68" t="s">
        <v>254</v>
      </c>
      <c r="C5234" s="69"/>
    </row>
    <row r="5235" spans="1:3" x14ac:dyDescent="0.15">
      <c r="A5235" s="56">
        <v>41857</v>
      </c>
      <c r="B5235" s="68" t="s">
        <v>255</v>
      </c>
      <c r="C5235" s="69"/>
    </row>
    <row r="5236" spans="1:3" x14ac:dyDescent="0.15">
      <c r="A5236" s="56">
        <v>41857</v>
      </c>
      <c r="B5236" s="68" t="s">
        <v>256</v>
      </c>
      <c r="C5236" s="69"/>
    </row>
    <row r="5237" spans="1:3" x14ac:dyDescent="0.15">
      <c r="A5237" s="56">
        <v>41857</v>
      </c>
      <c r="B5237" s="68" t="s">
        <v>257</v>
      </c>
      <c r="C5237" s="69"/>
    </row>
    <row r="5238" spans="1:3" x14ac:dyDescent="0.15">
      <c r="A5238" s="56">
        <v>41858</v>
      </c>
      <c r="B5238" s="68" t="s">
        <v>234</v>
      </c>
      <c r="C5238" s="69"/>
    </row>
    <row r="5239" spans="1:3" x14ac:dyDescent="0.15">
      <c r="A5239" s="56">
        <v>41858</v>
      </c>
      <c r="B5239" s="68" t="s">
        <v>235</v>
      </c>
      <c r="C5239" s="69"/>
    </row>
    <row r="5240" spans="1:3" x14ac:dyDescent="0.15">
      <c r="A5240" s="56">
        <v>41858</v>
      </c>
      <c r="B5240" s="68" t="s">
        <v>236</v>
      </c>
      <c r="C5240" s="69"/>
    </row>
    <row r="5241" spans="1:3" x14ac:dyDescent="0.15">
      <c r="A5241" s="56">
        <v>41858</v>
      </c>
      <c r="B5241" s="68" t="s">
        <v>237</v>
      </c>
      <c r="C5241" s="69"/>
    </row>
    <row r="5242" spans="1:3" x14ac:dyDescent="0.15">
      <c r="A5242" s="56">
        <v>41858</v>
      </c>
      <c r="B5242" s="68" t="s">
        <v>238</v>
      </c>
      <c r="C5242" s="69"/>
    </row>
    <row r="5243" spans="1:3" x14ac:dyDescent="0.15">
      <c r="A5243" s="56">
        <v>41858</v>
      </c>
      <c r="B5243" s="68" t="s">
        <v>239</v>
      </c>
      <c r="C5243" s="69"/>
    </row>
    <row r="5244" spans="1:3" x14ac:dyDescent="0.15">
      <c r="A5244" s="56">
        <v>41858</v>
      </c>
      <c r="B5244" s="68" t="s">
        <v>240</v>
      </c>
      <c r="C5244" s="69"/>
    </row>
    <row r="5245" spans="1:3" x14ac:dyDescent="0.15">
      <c r="A5245" s="56">
        <v>41858</v>
      </c>
      <c r="B5245" s="68" t="s">
        <v>241</v>
      </c>
      <c r="C5245" s="69"/>
    </row>
    <row r="5246" spans="1:3" x14ac:dyDescent="0.15">
      <c r="A5246" s="56">
        <v>41858</v>
      </c>
      <c r="B5246" s="68" t="s">
        <v>242</v>
      </c>
      <c r="C5246" s="69"/>
    </row>
    <row r="5247" spans="1:3" x14ac:dyDescent="0.15">
      <c r="A5247" s="56">
        <v>41858</v>
      </c>
      <c r="B5247" s="68" t="s">
        <v>243</v>
      </c>
      <c r="C5247" s="69"/>
    </row>
    <row r="5248" spans="1:3" x14ac:dyDescent="0.15">
      <c r="A5248" s="56">
        <v>41858</v>
      </c>
      <c r="B5248" s="68" t="s">
        <v>244</v>
      </c>
      <c r="C5248" s="69"/>
    </row>
    <row r="5249" spans="1:3" x14ac:dyDescent="0.15">
      <c r="A5249" s="56">
        <v>41858</v>
      </c>
      <c r="B5249" s="68" t="s">
        <v>245</v>
      </c>
      <c r="C5249" s="69"/>
    </row>
    <row r="5250" spans="1:3" x14ac:dyDescent="0.15">
      <c r="A5250" s="56">
        <v>41858</v>
      </c>
      <c r="B5250" s="68" t="s">
        <v>246</v>
      </c>
      <c r="C5250" s="69"/>
    </row>
    <row r="5251" spans="1:3" x14ac:dyDescent="0.15">
      <c r="A5251" s="56">
        <v>41858</v>
      </c>
      <c r="B5251" s="68" t="s">
        <v>247</v>
      </c>
      <c r="C5251" s="69"/>
    </row>
    <row r="5252" spans="1:3" x14ac:dyDescent="0.15">
      <c r="A5252" s="56">
        <v>41858</v>
      </c>
      <c r="B5252" s="68" t="s">
        <v>248</v>
      </c>
      <c r="C5252" s="69"/>
    </row>
    <row r="5253" spans="1:3" x14ac:dyDescent="0.15">
      <c r="A5253" s="56">
        <v>41858</v>
      </c>
      <c r="B5253" s="68" t="s">
        <v>249</v>
      </c>
      <c r="C5253" s="69"/>
    </row>
    <row r="5254" spans="1:3" x14ac:dyDescent="0.15">
      <c r="A5254" s="56">
        <v>41858</v>
      </c>
      <c r="B5254" s="68" t="s">
        <v>250</v>
      </c>
      <c r="C5254" s="69"/>
    </row>
    <row r="5255" spans="1:3" x14ac:dyDescent="0.15">
      <c r="A5255" s="56">
        <v>41858</v>
      </c>
      <c r="B5255" s="68" t="s">
        <v>251</v>
      </c>
      <c r="C5255" s="69"/>
    </row>
    <row r="5256" spans="1:3" x14ac:dyDescent="0.15">
      <c r="A5256" s="56">
        <v>41858</v>
      </c>
      <c r="B5256" s="68" t="s">
        <v>252</v>
      </c>
      <c r="C5256" s="69"/>
    </row>
    <row r="5257" spans="1:3" x14ac:dyDescent="0.15">
      <c r="A5257" s="56">
        <v>41858</v>
      </c>
      <c r="B5257" s="68" t="s">
        <v>253</v>
      </c>
      <c r="C5257" s="69"/>
    </row>
    <row r="5258" spans="1:3" x14ac:dyDescent="0.15">
      <c r="A5258" s="56">
        <v>41858</v>
      </c>
      <c r="B5258" s="68" t="s">
        <v>254</v>
      </c>
      <c r="C5258" s="69"/>
    </row>
    <row r="5259" spans="1:3" x14ac:dyDescent="0.15">
      <c r="A5259" s="56">
        <v>41858</v>
      </c>
      <c r="B5259" s="68" t="s">
        <v>255</v>
      </c>
      <c r="C5259" s="69"/>
    </row>
    <row r="5260" spans="1:3" x14ac:dyDescent="0.15">
      <c r="A5260" s="56">
        <v>41858</v>
      </c>
      <c r="B5260" s="68" t="s">
        <v>256</v>
      </c>
      <c r="C5260" s="69"/>
    </row>
    <row r="5261" spans="1:3" x14ac:dyDescent="0.15">
      <c r="A5261" s="56">
        <v>41858</v>
      </c>
      <c r="B5261" s="68" t="s">
        <v>257</v>
      </c>
      <c r="C5261" s="69"/>
    </row>
    <row r="5262" spans="1:3" x14ac:dyDescent="0.15">
      <c r="A5262" s="56">
        <v>41859</v>
      </c>
      <c r="B5262" s="68" t="s">
        <v>234</v>
      </c>
      <c r="C5262" s="69"/>
    </row>
    <row r="5263" spans="1:3" x14ac:dyDescent="0.15">
      <c r="A5263" s="56">
        <v>41859</v>
      </c>
      <c r="B5263" s="68" t="s">
        <v>235</v>
      </c>
      <c r="C5263" s="69"/>
    </row>
    <row r="5264" spans="1:3" x14ac:dyDescent="0.15">
      <c r="A5264" s="56">
        <v>41859</v>
      </c>
      <c r="B5264" s="68" t="s">
        <v>236</v>
      </c>
      <c r="C5264" s="69"/>
    </row>
    <row r="5265" spans="1:3" x14ac:dyDescent="0.15">
      <c r="A5265" s="56">
        <v>41859</v>
      </c>
      <c r="B5265" s="68" t="s">
        <v>237</v>
      </c>
      <c r="C5265" s="69"/>
    </row>
    <row r="5266" spans="1:3" x14ac:dyDescent="0.15">
      <c r="A5266" s="56">
        <v>41859</v>
      </c>
      <c r="B5266" s="68" t="s">
        <v>238</v>
      </c>
      <c r="C5266" s="69"/>
    </row>
    <row r="5267" spans="1:3" x14ac:dyDescent="0.15">
      <c r="A5267" s="56">
        <v>41859</v>
      </c>
      <c r="B5267" s="68" t="s">
        <v>239</v>
      </c>
      <c r="C5267" s="69"/>
    </row>
    <row r="5268" spans="1:3" x14ac:dyDescent="0.15">
      <c r="A5268" s="56">
        <v>41859</v>
      </c>
      <c r="B5268" s="68" t="s">
        <v>240</v>
      </c>
      <c r="C5268" s="69"/>
    </row>
    <row r="5269" spans="1:3" x14ac:dyDescent="0.15">
      <c r="A5269" s="56">
        <v>41859</v>
      </c>
      <c r="B5269" s="68" t="s">
        <v>241</v>
      </c>
      <c r="C5269" s="69"/>
    </row>
    <row r="5270" spans="1:3" x14ac:dyDescent="0.15">
      <c r="A5270" s="56">
        <v>41859</v>
      </c>
      <c r="B5270" s="68" t="s">
        <v>242</v>
      </c>
      <c r="C5270" s="69"/>
    </row>
    <row r="5271" spans="1:3" x14ac:dyDescent="0.15">
      <c r="A5271" s="56">
        <v>41859</v>
      </c>
      <c r="B5271" s="68" t="s">
        <v>243</v>
      </c>
      <c r="C5271" s="69"/>
    </row>
    <row r="5272" spans="1:3" x14ac:dyDescent="0.15">
      <c r="A5272" s="56">
        <v>41859</v>
      </c>
      <c r="B5272" s="68" t="s">
        <v>244</v>
      </c>
      <c r="C5272" s="69"/>
    </row>
    <row r="5273" spans="1:3" x14ac:dyDescent="0.15">
      <c r="A5273" s="56">
        <v>41859</v>
      </c>
      <c r="B5273" s="68" t="s">
        <v>245</v>
      </c>
      <c r="C5273" s="69"/>
    </row>
    <row r="5274" spans="1:3" x14ac:dyDescent="0.15">
      <c r="A5274" s="56">
        <v>41859</v>
      </c>
      <c r="B5274" s="68" t="s">
        <v>246</v>
      </c>
      <c r="C5274" s="69"/>
    </row>
    <row r="5275" spans="1:3" x14ac:dyDescent="0.15">
      <c r="A5275" s="56">
        <v>41859</v>
      </c>
      <c r="B5275" s="68" t="s">
        <v>247</v>
      </c>
      <c r="C5275" s="69"/>
    </row>
    <row r="5276" spans="1:3" x14ac:dyDescent="0.15">
      <c r="A5276" s="56">
        <v>41859</v>
      </c>
      <c r="B5276" s="68" t="s">
        <v>248</v>
      </c>
      <c r="C5276" s="69"/>
    </row>
    <row r="5277" spans="1:3" x14ac:dyDescent="0.15">
      <c r="A5277" s="56">
        <v>41859</v>
      </c>
      <c r="B5277" s="68" t="s">
        <v>249</v>
      </c>
      <c r="C5277" s="69"/>
    </row>
    <row r="5278" spans="1:3" x14ac:dyDescent="0.15">
      <c r="A5278" s="56">
        <v>41859</v>
      </c>
      <c r="B5278" s="68" t="s">
        <v>250</v>
      </c>
      <c r="C5278" s="69"/>
    </row>
    <row r="5279" spans="1:3" x14ac:dyDescent="0.15">
      <c r="A5279" s="56">
        <v>41859</v>
      </c>
      <c r="B5279" s="68" t="s">
        <v>251</v>
      </c>
      <c r="C5279" s="69"/>
    </row>
    <row r="5280" spans="1:3" x14ac:dyDescent="0.15">
      <c r="A5280" s="56">
        <v>41859</v>
      </c>
      <c r="B5280" s="68" t="s">
        <v>252</v>
      </c>
      <c r="C5280" s="69"/>
    </row>
    <row r="5281" spans="1:3" x14ac:dyDescent="0.15">
      <c r="A5281" s="56">
        <v>41859</v>
      </c>
      <c r="B5281" s="68" t="s">
        <v>253</v>
      </c>
      <c r="C5281" s="69"/>
    </row>
    <row r="5282" spans="1:3" x14ac:dyDescent="0.15">
      <c r="A5282" s="56">
        <v>41859</v>
      </c>
      <c r="B5282" s="68" t="s">
        <v>254</v>
      </c>
      <c r="C5282" s="69"/>
    </row>
    <row r="5283" spans="1:3" x14ac:dyDescent="0.15">
      <c r="A5283" s="56">
        <v>41859</v>
      </c>
      <c r="B5283" s="68" t="s">
        <v>255</v>
      </c>
      <c r="C5283" s="69"/>
    </row>
    <row r="5284" spans="1:3" x14ac:dyDescent="0.15">
      <c r="A5284" s="56">
        <v>41859</v>
      </c>
      <c r="B5284" s="68" t="s">
        <v>256</v>
      </c>
      <c r="C5284" s="69"/>
    </row>
    <row r="5285" spans="1:3" x14ac:dyDescent="0.15">
      <c r="A5285" s="56">
        <v>41859</v>
      </c>
      <c r="B5285" s="68" t="s">
        <v>257</v>
      </c>
      <c r="C5285" s="69"/>
    </row>
    <row r="5286" spans="1:3" x14ac:dyDescent="0.15">
      <c r="A5286" s="56">
        <v>41860</v>
      </c>
      <c r="B5286" s="68" t="s">
        <v>234</v>
      </c>
      <c r="C5286" s="69"/>
    </row>
    <row r="5287" spans="1:3" x14ac:dyDescent="0.15">
      <c r="A5287" s="56">
        <v>41860</v>
      </c>
      <c r="B5287" s="68" t="s">
        <v>235</v>
      </c>
      <c r="C5287" s="69"/>
    </row>
    <row r="5288" spans="1:3" x14ac:dyDescent="0.15">
      <c r="A5288" s="56">
        <v>41860</v>
      </c>
      <c r="B5288" s="68" t="s">
        <v>236</v>
      </c>
      <c r="C5288" s="69"/>
    </row>
    <row r="5289" spans="1:3" x14ac:dyDescent="0.15">
      <c r="A5289" s="56">
        <v>41860</v>
      </c>
      <c r="B5289" s="68" t="s">
        <v>237</v>
      </c>
      <c r="C5289" s="69"/>
    </row>
    <row r="5290" spans="1:3" x14ac:dyDescent="0.15">
      <c r="A5290" s="56">
        <v>41860</v>
      </c>
      <c r="B5290" s="68" t="s">
        <v>238</v>
      </c>
      <c r="C5290" s="69"/>
    </row>
    <row r="5291" spans="1:3" x14ac:dyDescent="0.15">
      <c r="A5291" s="56">
        <v>41860</v>
      </c>
      <c r="B5291" s="68" t="s">
        <v>239</v>
      </c>
      <c r="C5291" s="69"/>
    </row>
    <row r="5292" spans="1:3" x14ac:dyDescent="0.15">
      <c r="A5292" s="56">
        <v>41860</v>
      </c>
      <c r="B5292" s="68" t="s">
        <v>240</v>
      </c>
      <c r="C5292" s="69"/>
    </row>
    <row r="5293" spans="1:3" x14ac:dyDescent="0.15">
      <c r="A5293" s="56">
        <v>41860</v>
      </c>
      <c r="B5293" s="68" t="s">
        <v>241</v>
      </c>
      <c r="C5293" s="69"/>
    </row>
    <row r="5294" spans="1:3" x14ac:dyDescent="0.15">
      <c r="A5294" s="56">
        <v>41860</v>
      </c>
      <c r="B5294" s="68" t="s">
        <v>242</v>
      </c>
      <c r="C5294" s="69"/>
    </row>
    <row r="5295" spans="1:3" x14ac:dyDescent="0.15">
      <c r="A5295" s="56">
        <v>41860</v>
      </c>
      <c r="B5295" s="68" t="s">
        <v>243</v>
      </c>
      <c r="C5295" s="69"/>
    </row>
    <row r="5296" spans="1:3" x14ac:dyDescent="0.15">
      <c r="A5296" s="56">
        <v>41860</v>
      </c>
      <c r="B5296" s="68" t="s">
        <v>244</v>
      </c>
      <c r="C5296" s="69"/>
    </row>
    <row r="5297" spans="1:3" x14ac:dyDescent="0.15">
      <c r="A5297" s="56">
        <v>41860</v>
      </c>
      <c r="B5297" s="68" t="s">
        <v>245</v>
      </c>
      <c r="C5297" s="69"/>
    </row>
    <row r="5298" spans="1:3" x14ac:dyDescent="0.15">
      <c r="A5298" s="56">
        <v>41860</v>
      </c>
      <c r="B5298" s="68" t="s">
        <v>246</v>
      </c>
      <c r="C5298" s="69"/>
    </row>
    <row r="5299" spans="1:3" x14ac:dyDescent="0.15">
      <c r="A5299" s="56">
        <v>41860</v>
      </c>
      <c r="B5299" s="68" t="s">
        <v>247</v>
      </c>
      <c r="C5299" s="69"/>
    </row>
    <row r="5300" spans="1:3" x14ac:dyDescent="0.15">
      <c r="A5300" s="56">
        <v>41860</v>
      </c>
      <c r="B5300" s="68" t="s">
        <v>248</v>
      </c>
      <c r="C5300" s="69"/>
    </row>
    <row r="5301" spans="1:3" x14ac:dyDescent="0.15">
      <c r="A5301" s="56">
        <v>41860</v>
      </c>
      <c r="B5301" s="68" t="s">
        <v>249</v>
      </c>
      <c r="C5301" s="69"/>
    </row>
    <row r="5302" spans="1:3" x14ac:dyDescent="0.15">
      <c r="A5302" s="56">
        <v>41860</v>
      </c>
      <c r="B5302" s="68" t="s">
        <v>250</v>
      </c>
      <c r="C5302" s="69"/>
    </row>
    <row r="5303" spans="1:3" x14ac:dyDescent="0.15">
      <c r="A5303" s="56">
        <v>41860</v>
      </c>
      <c r="B5303" s="68" t="s">
        <v>251</v>
      </c>
      <c r="C5303" s="69"/>
    </row>
    <row r="5304" spans="1:3" x14ac:dyDescent="0.15">
      <c r="A5304" s="56">
        <v>41860</v>
      </c>
      <c r="B5304" s="68" t="s">
        <v>252</v>
      </c>
      <c r="C5304" s="69"/>
    </row>
    <row r="5305" spans="1:3" x14ac:dyDescent="0.15">
      <c r="A5305" s="56">
        <v>41860</v>
      </c>
      <c r="B5305" s="68" t="s">
        <v>253</v>
      </c>
      <c r="C5305" s="69"/>
    </row>
    <row r="5306" spans="1:3" x14ac:dyDescent="0.15">
      <c r="A5306" s="56">
        <v>41860</v>
      </c>
      <c r="B5306" s="68" t="s">
        <v>254</v>
      </c>
      <c r="C5306" s="69"/>
    </row>
    <row r="5307" spans="1:3" x14ac:dyDescent="0.15">
      <c r="A5307" s="56">
        <v>41860</v>
      </c>
      <c r="B5307" s="68" t="s">
        <v>255</v>
      </c>
      <c r="C5307" s="69"/>
    </row>
    <row r="5308" spans="1:3" x14ac:dyDescent="0.15">
      <c r="A5308" s="56">
        <v>41860</v>
      </c>
      <c r="B5308" s="68" t="s">
        <v>256</v>
      </c>
      <c r="C5308" s="69"/>
    </row>
    <row r="5309" spans="1:3" x14ac:dyDescent="0.15">
      <c r="A5309" s="56">
        <v>41860</v>
      </c>
      <c r="B5309" s="68" t="s">
        <v>257</v>
      </c>
      <c r="C5309" s="69"/>
    </row>
    <row r="5310" spans="1:3" x14ac:dyDescent="0.15">
      <c r="A5310" s="56">
        <v>41861</v>
      </c>
      <c r="B5310" s="68" t="s">
        <v>234</v>
      </c>
      <c r="C5310" s="69"/>
    </row>
    <row r="5311" spans="1:3" x14ac:dyDescent="0.15">
      <c r="A5311" s="56">
        <v>41861</v>
      </c>
      <c r="B5311" s="68" t="s">
        <v>235</v>
      </c>
      <c r="C5311" s="69"/>
    </row>
    <row r="5312" spans="1:3" x14ac:dyDescent="0.15">
      <c r="A5312" s="56">
        <v>41861</v>
      </c>
      <c r="B5312" s="68" t="s">
        <v>236</v>
      </c>
      <c r="C5312" s="69"/>
    </row>
    <row r="5313" spans="1:3" x14ac:dyDescent="0.15">
      <c r="A5313" s="56">
        <v>41861</v>
      </c>
      <c r="B5313" s="68" t="s">
        <v>237</v>
      </c>
      <c r="C5313" s="69"/>
    </row>
    <row r="5314" spans="1:3" x14ac:dyDescent="0.15">
      <c r="A5314" s="56">
        <v>41861</v>
      </c>
      <c r="B5314" s="68" t="s">
        <v>238</v>
      </c>
      <c r="C5314" s="69"/>
    </row>
    <row r="5315" spans="1:3" x14ac:dyDescent="0.15">
      <c r="A5315" s="56">
        <v>41861</v>
      </c>
      <c r="B5315" s="68" t="s">
        <v>239</v>
      </c>
      <c r="C5315" s="69"/>
    </row>
    <row r="5316" spans="1:3" x14ac:dyDescent="0.15">
      <c r="A5316" s="56">
        <v>41861</v>
      </c>
      <c r="B5316" s="68" t="s">
        <v>240</v>
      </c>
      <c r="C5316" s="69"/>
    </row>
    <row r="5317" spans="1:3" x14ac:dyDescent="0.15">
      <c r="A5317" s="56">
        <v>41861</v>
      </c>
      <c r="B5317" s="68" t="s">
        <v>241</v>
      </c>
      <c r="C5317" s="69"/>
    </row>
    <row r="5318" spans="1:3" x14ac:dyDescent="0.15">
      <c r="A5318" s="56">
        <v>41861</v>
      </c>
      <c r="B5318" s="68" t="s">
        <v>242</v>
      </c>
      <c r="C5318" s="69"/>
    </row>
    <row r="5319" spans="1:3" x14ac:dyDescent="0.15">
      <c r="A5319" s="56">
        <v>41861</v>
      </c>
      <c r="B5319" s="68" t="s">
        <v>243</v>
      </c>
      <c r="C5319" s="69"/>
    </row>
    <row r="5320" spans="1:3" x14ac:dyDescent="0.15">
      <c r="A5320" s="56">
        <v>41861</v>
      </c>
      <c r="B5320" s="68" t="s">
        <v>244</v>
      </c>
      <c r="C5320" s="69"/>
    </row>
    <row r="5321" spans="1:3" x14ac:dyDescent="0.15">
      <c r="A5321" s="56">
        <v>41861</v>
      </c>
      <c r="B5321" s="68" t="s">
        <v>245</v>
      </c>
      <c r="C5321" s="69"/>
    </row>
    <row r="5322" spans="1:3" x14ac:dyDescent="0.15">
      <c r="A5322" s="56">
        <v>41861</v>
      </c>
      <c r="B5322" s="68" t="s">
        <v>246</v>
      </c>
      <c r="C5322" s="69"/>
    </row>
    <row r="5323" spans="1:3" x14ac:dyDescent="0.15">
      <c r="A5323" s="56">
        <v>41861</v>
      </c>
      <c r="B5323" s="68" t="s">
        <v>247</v>
      </c>
      <c r="C5323" s="69"/>
    </row>
    <row r="5324" spans="1:3" x14ac:dyDescent="0.15">
      <c r="A5324" s="56">
        <v>41861</v>
      </c>
      <c r="B5324" s="68" t="s">
        <v>248</v>
      </c>
      <c r="C5324" s="69"/>
    </row>
    <row r="5325" spans="1:3" x14ac:dyDescent="0.15">
      <c r="A5325" s="56">
        <v>41861</v>
      </c>
      <c r="B5325" s="68" t="s">
        <v>249</v>
      </c>
      <c r="C5325" s="69"/>
    </row>
    <row r="5326" spans="1:3" x14ac:dyDescent="0.15">
      <c r="A5326" s="56">
        <v>41861</v>
      </c>
      <c r="B5326" s="68" t="s">
        <v>250</v>
      </c>
      <c r="C5326" s="69"/>
    </row>
    <row r="5327" spans="1:3" x14ac:dyDescent="0.15">
      <c r="A5327" s="56">
        <v>41861</v>
      </c>
      <c r="B5327" s="68" t="s">
        <v>251</v>
      </c>
      <c r="C5327" s="69"/>
    </row>
    <row r="5328" spans="1:3" x14ac:dyDescent="0.15">
      <c r="A5328" s="56">
        <v>41861</v>
      </c>
      <c r="B5328" s="68" t="s">
        <v>252</v>
      </c>
      <c r="C5328" s="69"/>
    </row>
    <row r="5329" spans="1:3" x14ac:dyDescent="0.15">
      <c r="A5329" s="56">
        <v>41861</v>
      </c>
      <c r="B5329" s="68" t="s">
        <v>253</v>
      </c>
      <c r="C5329" s="69"/>
    </row>
    <row r="5330" spans="1:3" x14ac:dyDescent="0.15">
      <c r="A5330" s="56">
        <v>41861</v>
      </c>
      <c r="B5330" s="68" t="s">
        <v>254</v>
      </c>
      <c r="C5330" s="69"/>
    </row>
    <row r="5331" spans="1:3" x14ac:dyDescent="0.15">
      <c r="A5331" s="56">
        <v>41861</v>
      </c>
      <c r="B5331" s="68" t="s">
        <v>255</v>
      </c>
      <c r="C5331" s="69"/>
    </row>
    <row r="5332" spans="1:3" x14ac:dyDescent="0.15">
      <c r="A5332" s="56">
        <v>41861</v>
      </c>
      <c r="B5332" s="68" t="s">
        <v>256</v>
      </c>
      <c r="C5332" s="69"/>
    </row>
    <row r="5333" spans="1:3" x14ac:dyDescent="0.15">
      <c r="A5333" s="56">
        <v>41861</v>
      </c>
      <c r="B5333" s="68" t="s">
        <v>257</v>
      </c>
      <c r="C5333" s="69"/>
    </row>
    <row r="5334" spans="1:3" x14ac:dyDescent="0.15">
      <c r="A5334" s="56">
        <v>41862</v>
      </c>
      <c r="B5334" s="68" t="s">
        <v>234</v>
      </c>
      <c r="C5334" s="69"/>
    </row>
    <row r="5335" spans="1:3" x14ac:dyDescent="0.15">
      <c r="A5335" s="56">
        <v>41862</v>
      </c>
      <c r="B5335" s="68" t="s">
        <v>235</v>
      </c>
      <c r="C5335" s="69"/>
    </row>
    <row r="5336" spans="1:3" x14ac:dyDescent="0.15">
      <c r="A5336" s="56">
        <v>41862</v>
      </c>
      <c r="B5336" s="68" t="s">
        <v>236</v>
      </c>
      <c r="C5336" s="69"/>
    </row>
    <row r="5337" spans="1:3" x14ac:dyDescent="0.15">
      <c r="A5337" s="56">
        <v>41862</v>
      </c>
      <c r="B5337" s="68" t="s">
        <v>237</v>
      </c>
      <c r="C5337" s="69"/>
    </row>
    <row r="5338" spans="1:3" x14ac:dyDescent="0.15">
      <c r="A5338" s="56">
        <v>41862</v>
      </c>
      <c r="B5338" s="68" t="s">
        <v>238</v>
      </c>
      <c r="C5338" s="69"/>
    </row>
    <row r="5339" spans="1:3" x14ac:dyDescent="0.15">
      <c r="A5339" s="56">
        <v>41862</v>
      </c>
      <c r="B5339" s="68" t="s">
        <v>239</v>
      </c>
      <c r="C5339" s="69"/>
    </row>
    <row r="5340" spans="1:3" x14ac:dyDescent="0.15">
      <c r="A5340" s="56">
        <v>41862</v>
      </c>
      <c r="B5340" s="68" t="s">
        <v>240</v>
      </c>
      <c r="C5340" s="69"/>
    </row>
    <row r="5341" spans="1:3" x14ac:dyDescent="0.15">
      <c r="A5341" s="56">
        <v>41862</v>
      </c>
      <c r="B5341" s="68" t="s">
        <v>241</v>
      </c>
      <c r="C5341" s="69"/>
    </row>
    <row r="5342" spans="1:3" x14ac:dyDescent="0.15">
      <c r="A5342" s="56">
        <v>41862</v>
      </c>
      <c r="B5342" s="68" t="s">
        <v>242</v>
      </c>
      <c r="C5342" s="69"/>
    </row>
    <row r="5343" spans="1:3" x14ac:dyDescent="0.15">
      <c r="A5343" s="56">
        <v>41862</v>
      </c>
      <c r="B5343" s="68" t="s">
        <v>243</v>
      </c>
      <c r="C5343" s="69"/>
    </row>
    <row r="5344" spans="1:3" x14ac:dyDescent="0.15">
      <c r="A5344" s="56">
        <v>41862</v>
      </c>
      <c r="B5344" s="68" t="s">
        <v>244</v>
      </c>
      <c r="C5344" s="69"/>
    </row>
    <row r="5345" spans="1:3" x14ac:dyDescent="0.15">
      <c r="A5345" s="56">
        <v>41862</v>
      </c>
      <c r="B5345" s="68" t="s">
        <v>245</v>
      </c>
      <c r="C5345" s="69"/>
    </row>
    <row r="5346" spans="1:3" x14ac:dyDescent="0.15">
      <c r="A5346" s="56">
        <v>41862</v>
      </c>
      <c r="B5346" s="68" t="s">
        <v>246</v>
      </c>
      <c r="C5346" s="69"/>
    </row>
    <row r="5347" spans="1:3" x14ac:dyDescent="0.15">
      <c r="A5347" s="56">
        <v>41862</v>
      </c>
      <c r="B5347" s="68" t="s">
        <v>247</v>
      </c>
      <c r="C5347" s="69"/>
    </row>
    <row r="5348" spans="1:3" x14ac:dyDescent="0.15">
      <c r="A5348" s="56">
        <v>41862</v>
      </c>
      <c r="B5348" s="68" t="s">
        <v>248</v>
      </c>
      <c r="C5348" s="69"/>
    </row>
    <row r="5349" spans="1:3" x14ac:dyDescent="0.15">
      <c r="A5349" s="56">
        <v>41862</v>
      </c>
      <c r="B5349" s="68" t="s">
        <v>249</v>
      </c>
      <c r="C5349" s="69"/>
    </row>
    <row r="5350" spans="1:3" x14ac:dyDescent="0.15">
      <c r="A5350" s="56">
        <v>41862</v>
      </c>
      <c r="B5350" s="68" t="s">
        <v>250</v>
      </c>
      <c r="C5350" s="69"/>
    </row>
    <row r="5351" spans="1:3" x14ac:dyDescent="0.15">
      <c r="A5351" s="56">
        <v>41862</v>
      </c>
      <c r="B5351" s="68" t="s">
        <v>251</v>
      </c>
      <c r="C5351" s="69"/>
    </row>
    <row r="5352" spans="1:3" x14ac:dyDescent="0.15">
      <c r="A5352" s="56">
        <v>41862</v>
      </c>
      <c r="B5352" s="68" t="s">
        <v>252</v>
      </c>
      <c r="C5352" s="69"/>
    </row>
    <row r="5353" spans="1:3" x14ac:dyDescent="0.15">
      <c r="A5353" s="56">
        <v>41862</v>
      </c>
      <c r="B5353" s="68" t="s">
        <v>253</v>
      </c>
      <c r="C5353" s="69"/>
    </row>
    <row r="5354" spans="1:3" x14ac:dyDescent="0.15">
      <c r="A5354" s="56">
        <v>41862</v>
      </c>
      <c r="B5354" s="68" t="s">
        <v>254</v>
      </c>
      <c r="C5354" s="69"/>
    </row>
    <row r="5355" spans="1:3" x14ac:dyDescent="0.15">
      <c r="A5355" s="56">
        <v>41862</v>
      </c>
      <c r="B5355" s="68" t="s">
        <v>255</v>
      </c>
      <c r="C5355" s="69"/>
    </row>
    <row r="5356" spans="1:3" x14ac:dyDescent="0.15">
      <c r="A5356" s="56">
        <v>41862</v>
      </c>
      <c r="B5356" s="68" t="s">
        <v>256</v>
      </c>
      <c r="C5356" s="69"/>
    </row>
    <row r="5357" spans="1:3" x14ac:dyDescent="0.15">
      <c r="A5357" s="56">
        <v>41862</v>
      </c>
      <c r="B5357" s="68" t="s">
        <v>257</v>
      </c>
      <c r="C5357" s="69"/>
    </row>
    <row r="5358" spans="1:3" x14ac:dyDescent="0.15">
      <c r="A5358" s="56">
        <v>41863</v>
      </c>
      <c r="B5358" s="68" t="s">
        <v>234</v>
      </c>
      <c r="C5358" s="69"/>
    </row>
    <row r="5359" spans="1:3" x14ac:dyDescent="0.15">
      <c r="A5359" s="56">
        <v>41863</v>
      </c>
      <c r="B5359" s="68" t="s">
        <v>235</v>
      </c>
      <c r="C5359" s="69"/>
    </row>
    <row r="5360" spans="1:3" x14ac:dyDescent="0.15">
      <c r="A5360" s="56">
        <v>41863</v>
      </c>
      <c r="B5360" s="68" t="s">
        <v>236</v>
      </c>
      <c r="C5360" s="69"/>
    </row>
    <row r="5361" spans="1:3" x14ac:dyDescent="0.15">
      <c r="A5361" s="56">
        <v>41863</v>
      </c>
      <c r="B5361" s="68" t="s">
        <v>237</v>
      </c>
      <c r="C5361" s="69"/>
    </row>
    <row r="5362" spans="1:3" x14ac:dyDescent="0.15">
      <c r="A5362" s="56">
        <v>41863</v>
      </c>
      <c r="B5362" s="68" t="s">
        <v>238</v>
      </c>
      <c r="C5362" s="69"/>
    </row>
    <row r="5363" spans="1:3" x14ac:dyDescent="0.15">
      <c r="A5363" s="56">
        <v>41863</v>
      </c>
      <c r="B5363" s="68" t="s">
        <v>239</v>
      </c>
      <c r="C5363" s="69"/>
    </row>
    <row r="5364" spans="1:3" x14ac:dyDescent="0.15">
      <c r="A5364" s="56">
        <v>41863</v>
      </c>
      <c r="B5364" s="68" t="s">
        <v>240</v>
      </c>
      <c r="C5364" s="69"/>
    </row>
    <row r="5365" spans="1:3" x14ac:dyDescent="0.15">
      <c r="A5365" s="56">
        <v>41863</v>
      </c>
      <c r="B5365" s="68" t="s">
        <v>241</v>
      </c>
      <c r="C5365" s="69"/>
    </row>
    <row r="5366" spans="1:3" x14ac:dyDescent="0.15">
      <c r="A5366" s="56">
        <v>41863</v>
      </c>
      <c r="B5366" s="68" t="s">
        <v>242</v>
      </c>
      <c r="C5366" s="69"/>
    </row>
    <row r="5367" spans="1:3" x14ac:dyDescent="0.15">
      <c r="A5367" s="56">
        <v>41863</v>
      </c>
      <c r="B5367" s="68" t="s">
        <v>243</v>
      </c>
      <c r="C5367" s="69"/>
    </row>
    <row r="5368" spans="1:3" x14ac:dyDescent="0.15">
      <c r="A5368" s="56">
        <v>41863</v>
      </c>
      <c r="B5368" s="68" t="s">
        <v>244</v>
      </c>
      <c r="C5368" s="69"/>
    </row>
    <row r="5369" spans="1:3" x14ac:dyDescent="0.15">
      <c r="A5369" s="56">
        <v>41863</v>
      </c>
      <c r="B5369" s="68" t="s">
        <v>245</v>
      </c>
      <c r="C5369" s="69"/>
    </row>
    <row r="5370" spans="1:3" x14ac:dyDescent="0.15">
      <c r="A5370" s="56">
        <v>41863</v>
      </c>
      <c r="B5370" s="68" t="s">
        <v>246</v>
      </c>
      <c r="C5370" s="69"/>
    </row>
    <row r="5371" spans="1:3" x14ac:dyDescent="0.15">
      <c r="A5371" s="56">
        <v>41863</v>
      </c>
      <c r="B5371" s="68" t="s">
        <v>247</v>
      </c>
      <c r="C5371" s="69"/>
    </row>
    <row r="5372" spans="1:3" x14ac:dyDescent="0.15">
      <c r="A5372" s="56">
        <v>41863</v>
      </c>
      <c r="B5372" s="68" t="s">
        <v>248</v>
      </c>
      <c r="C5372" s="69"/>
    </row>
    <row r="5373" spans="1:3" x14ac:dyDescent="0.15">
      <c r="A5373" s="56">
        <v>41863</v>
      </c>
      <c r="B5373" s="68" t="s">
        <v>249</v>
      </c>
      <c r="C5373" s="69"/>
    </row>
    <row r="5374" spans="1:3" x14ac:dyDescent="0.15">
      <c r="A5374" s="56">
        <v>41863</v>
      </c>
      <c r="B5374" s="68" t="s">
        <v>250</v>
      </c>
      <c r="C5374" s="69"/>
    </row>
    <row r="5375" spans="1:3" x14ac:dyDescent="0.15">
      <c r="A5375" s="56">
        <v>41863</v>
      </c>
      <c r="B5375" s="68" t="s">
        <v>251</v>
      </c>
      <c r="C5375" s="69"/>
    </row>
    <row r="5376" spans="1:3" x14ac:dyDescent="0.15">
      <c r="A5376" s="56">
        <v>41863</v>
      </c>
      <c r="B5376" s="68" t="s">
        <v>252</v>
      </c>
      <c r="C5376" s="69"/>
    </row>
    <row r="5377" spans="1:3" x14ac:dyDescent="0.15">
      <c r="A5377" s="56">
        <v>41863</v>
      </c>
      <c r="B5377" s="68" t="s">
        <v>253</v>
      </c>
      <c r="C5377" s="69"/>
    </row>
    <row r="5378" spans="1:3" x14ac:dyDescent="0.15">
      <c r="A5378" s="56">
        <v>41863</v>
      </c>
      <c r="B5378" s="68" t="s">
        <v>254</v>
      </c>
      <c r="C5378" s="69"/>
    </row>
    <row r="5379" spans="1:3" x14ac:dyDescent="0.15">
      <c r="A5379" s="56">
        <v>41863</v>
      </c>
      <c r="B5379" s="68" t="s">
        <v>255</v>
      </c>
      <c r="C5379" s="69"/>
    </row>
    <row r="5380" spans="1:3" x14ac:dyDescent="0.15">
      <c r="A5380" s="56">
        <v>41863</v>
      </c>
      <c r="B5380" s="68" t="s">
        <v>256</v>
      </c>
      <c r="C5380" s="69"/>
    </row>
    <row r="5381" spans="1:3" x14ac:dyDescent="0.15">
      <c r="A5381" s="56">
        <v>41863</v>
      </c>
      <c r="B5381" s="68" t="s">
        <v>257</v>
      </c>
      <c r="C5381" s="69"/>
    </row>
    <row r="5382" spans="1:3" x14ac:dyDescent="0.15">
      <c r="A5382" s="56">
        <v>41864</v>
      </c>
      <c r="B5382" s="68" t="s">
        <v>234</v>
      </c>
      <c r="C5382" s="69"/>
    </row>
    <row r="5383" spans="1:3" x14ac:dyDescent="0.15">
      <c r="A5383" s="56">
        <v>41864</v>
      </c>
      <c r="B5383" s="68" t="s">
        <v>235</v>
      </c>
      <c r="C5383" s="69"/>
    </row>
    <row r="5384" spans="1:3" x14ac:dyDescent="0.15">
      <c r="A5384" s="56">
        <v>41864</v>
      </c>
      <c r="B5384" s="68" t="s">
        <v>236</v>
      </c>
      <c r="C5384" s="69"/>
    </row>
    <row r="5385" spans="1:3" x14ac:dyDescent="0.15">
      <c r="A5385" s="56">
        <v>41864</v>
      </c>
      <c r="B5385" s="68" t="s">
        <v>237</v>
      </c>
      <c r="C5385" s="69"/>
    </row>
    <row r="5386" spans="1:3" x14ac:dyDescent="0.15">
      <c r="A5386" s="56">
        <v>41864</v>
      </c>
      <c r="B5386" s="68" t="s">
        <v>238</v>
      </c>
      <c r="C5386" s="69"/>
    </row>
    <row r="5387" spans="1:3" x14ac:dyDescent="0.15">
      <c r="A5387" s="56">
        <v>41864</v>
      </c>
      <c r="B5387" s="68" t="s">
        <v>239</v>
      </c>
      <c r="C5387" s="69"/>
    </row>
    <row r="5388" spans="1:3" x14ac:dyDescent="0.15">
      <c r="A5388" s="56">
        <v>41864</v>
      </c>
      <c r="B5388" s="68" t="s">
        <v>240</v>
      </c>
      <c r="C5388" s="69"/>
    </row>
    <row r="5389" spans="1:3" x14ac:dyDescent="0.15">
      <c r="A5389" s="56">
        <v>41864</v>
      </c>
      <c r="B5389" s="68" t="s">
        <v>241</v>
      </c>
      <c r="C5389" s="69"/>
    </row>
    <row r="5390" spans="1:3" x14ac:dyDescent="0.15">
      <c r="A5390" s="56">
        <v>41864</v>
      </c>
      <c r="B5390" s="68" t="s">
        <v>242</v>
      </c>
      <c r="C5390" s="69"/>
    </row>
    <row r="5391" spans="1:3" x14ac:dyDescent="0.15">
      <c r="A5391" s="56">
        <v>41864</v>
      </c>
      <c r="B5391" s="68" t="s">
        <v>243</v>
      </c>
      <c r="C5391" s="69"/>
    </row>
    <row r="5392" spans="1:3" x14ac:dyDescent="0.15">
      <c r="A5392" s="56">
        <v>41864</v>
      </c>
      <c r="B5392" s="68" t="s">
        <v>244</v>
      </c>
      <c r="C5392" s="69"/>
    </row>
    <row r="5393" spans="1:3" x14ac:dyDescent="0.15">
      <c r="A5393" s="56">
        <v>41864</v>
      </c>
      <c r="B5393" s="68" t="s">
        <v>245</v>
      </c>
      <c r="C5393" s="69"/>
    </row>
    <row r="5394" spans="1:3" x14ac:dyDescent="0.15">
      <c r="A5394" s="56">
        <v>41864</v>
      </c>
      <c r="B5394" s="68" t="s">
        <v>246</v>
      </c>
      <c r="C5394" s="69"/>
    </row>
    <row r="5395" spans="1:3" x14ac:dyDescent="0.15">
      <c r="A5395" s="56">
        <v>41864</v>
      </c>
      <c r="B5395" s="68" t="s">
        <v>247</v>
      </c>
      <c r="C5395" s="69"/>
    </row>
    <row r="5396" spans="1:3" x14ac:dyDescent="0.15">
      <c r="A5396" s="56">
        <v>41864</v>
      </c>
      <c r="B5396" s="68" t="s">
        <v>248</v>
      </c>
      <c r="C5396" s="69"/>
    </row>
    <row r="5397" spans="1:3" x14ac:dyDescent="0.15">
      <c r="A5397" s="56">
        <v>41864</v>
      </c>
      <c r="B5397" s="68" t="s">
        <v>249</v>
      </c>
      <c r="C5397" s="69"/>
    </row>
    <row r="5398" spans="1:3" x14ac:dyDescent="0.15">
      <c r="A5398" s="56">
        <v>41864</v>
      </c>
      <c r="B5398" s="68" t="s">
        <v>250</v>
      </c>
      <c r="C5398" s="69"/>
    </row>
    <row r="5399" spans="1:3" x14ac:dyDescent="0.15">
      <c r="A5399" s="56">
        <v>41864</v>
      </c>
      <c r="B5399" s="68" t="s">
        <v>251</v>
      </c>
      <c r="C5399" s="69"/>
    </row>
    <row r="5400" spans="1:3" x14ac:dyDescent="0.15">
      <c r="A5400" s="56">
        <v>41864</v>
      </c>
      <c r="B5400" s="68" t="s">
        <v>252</v>
      </c>
      <c r="C5400" s="69"/>
    </row>
    <row r="5401" spans="1:3" x14ac:dyDescent="0.15">
      <c r="A5401" s="56">
        <v>41864</v>
      </c>
      <c r="B5401" s="68" t="s">
        <v>253</v>
      </c>
      <c r="C5401" s="69"/>
    </row>
    <row r="5402" spans="1:3" x14ac:dyDescent="0.15">
      <c r="A5402" s="56">
        <v>41864</v>
      </c>
      <c r="B5402" s="68" t="s">
        <v>254</v>
      </c>
      <c r="C5402" s="69"/>
    </row>
    <row r="5403" spans="1:3" x14ac:dyDescent="0.15">
      <c r="A5403" s="56">
        <v>41864</v>
      </c>
      <c r="B5403" s="68" t="s">
        <v>255</v>
      </c>
      <c r="C5403" s="69"/>
    </row>
    <row r="5404" spans="1:3" x14ac:dyDescent="0.15">
      <c r="A5404" s="56">
        <v>41864</v>
      </c>
      <c r="B5404" s="68" t="s">
        <v>256</v>
      </c>
      <c r="C5404" s="69"/>
    </row>
    <row r="5405" spans="1:3" x14ac:dyDescent="0.15">
      <c r="A5405" s="56">
        <v>41864</v>
      </c>
      <c r="B5405" s="68" t="s">
        <v>257</v>
      </c>
      <c r="C5405" s="69"/>
    </row>
    <row r="5406" spans="1:3" x14ac:dyDescent="0.15">
      <c r="A5406" s="56">
        <v>41865</v>
      </c>
      <c r="B5406" s="68" t="s">
        <v>234</v>
      </c>
      <c r="C5406" s="69"/>
    </row>
    <row r="5407" spans="1:3" x14ac:dyDescent="0.15">
      <c r="A5407" s="56">
        <v>41865</v>
      </c>
      <c r="B5407" s="68" t="s">
        <v>235</v>
      </c>
      <c r="C5407" s="69"/>
    </row>
    <row r="5408" spans="1:3" x14ac:dyDescent="0.15">
      <c r="A5408" s="56">
        <v>41865</v>
      </c>
      <c r="B5408" s="68" t="s">
        <v>236</v>
      </c>
      <c r="C5408" s="69"/>
    </row>
    <row r="5409" spans="1:3" x14ac:dyDescent="0.15">
      <c r="A5409" s="56">
        <v>41865</v>
      </c>
      <c r="B5409" s="68" t="s">
        <v>237</v>
      </c>
      <c r="C5409" s="69"/>
    </row>
    <row r="5410" spans="1:3" x14ac:dyDescent="0.15">
      <c r="A5410" s="56">
        <v>41865</v>
      </c>
      <c r="B5410" s="68" t="s">
        <v>238</v>
      </c>
      <c r="C5410" s="69"/>
    </row>
    <row r="5411" spans="1:3" x14ac:dyDescent="0.15">
      <c r="A5411" s="56">
        <v>41865</v>
      </c>
      <c r="B5411" s="68" t="s">
        <v>239</v>
      </c>
      <c r="C5411" s="69"/>
    </row>
    <row r="5412" spans="1:3" x14ac:dyDescent="0.15">
      <c r="A5412" s="56">
        <v>41865</v>
      </c>
      <c r="B5412" s="68" t="s">
        <v>240</v>
      </c>
      <c r="C5412" s="69"/>
    </row>
    <row r="5413" spans="1:3" x14ac:dyDescent="0.15">
      <c r="A5413" s="56">
        <v>41865</v>
      </c>
      <c r="B5413" s="68" t="s">
        <v>241</v>
      </c>
      <c r="C5413" s="69"/>
    </row>
    <row r="5414" spans="1:3" x14ac:dyDescent="0.15">
      <c r="A5414" s="56">
        <v>41865</v>
      </c>
      <c r="B5414" s="68" t="s">
        <v>242</v>
      </c>
      <c r="C5414" s="69"/>
    </row>
    <row r="5415" spans="1:3" x14ac:dyDescent="0.15">
      <c r="A5415" s="56">
        <v>41865</v>
      </c>
      <c r="B5415" s="68" t="s">
        <v>243</v>
      </c>
      <c r="C5415" s="69"/>
    </row>
    <row r="5416" spans="1:3" x14ac:dyDescent="0.15">
      <c r="A5416" s="56">
        <v>41865</v>
      </c>
      <c r="B5416" s="68" t="s">
        <v>244</v>
      </c>
      <c r="C5416" s="69"/>
    </row>
    <row r="5417" spans="1:3" x14ac:dyDescent="0.15">
      <c r="A5417" s="56">
        <v>41865</v>
      </c>
      <c r="B5417" s="68" t="s">
        <v>245</v>
      </c>
      <c r="C5417" s="69"/>
    </row>
    <row r="5418" spans="1:3" x14ac:dyDescent="0.15">
      <c r="A5418" s="56">
        <v>41865</v>
      </c>
      <c r="B5418" s="68" t="s">
        <v>246</v>
      </c>
      <c r="C5418" s="69"/>
    </row>
    <row r="5419" spans="1:3" x14ac:dyDescent="0.15">
      <c r="A5419" s="56">
        <v>41865</v>
      </c>
      <c r="B5419" s="68" t="s">
        <v>247</v>
      </c>
      <c r="C5419" s="69"/>
    </row>
    <row r="5420" spans="1:3" x14ac:dyDescent="0.15">
      <c r="A5420" s="56">
        <v>41865</v>
      </c>
      <c r="B5420" s="68" t="s">
        <v>248</v>
      </c>
      <c r="C5420" s="69"/>
    </row>
    <row r="5421" spans="1:3" x14ac:dyDescent="0.15">
      <c r="A5421" s="56">
        <v>41865</v>
      </c>
      <c r="B5421" s="68" t="s">
        <v>249</v>
      </c>
      <c r="C5421" s="69"/>
    </row>
    <row r="5422" spans="1:3" x14ac:dyDescent="0.15">
      <c r="A5422" s="56">
        <v>41865</v>
      </c>
      <c r="B5422" s="68" t="s">
        <v>250</v>
      </c>
      <c r="C5422" s="69"/>
    </row>
    <row r="5423" spans="1:3" x14ac:dyDescent="0.15">
      <c r="A5423" s="56">
        <v>41865</v>
      </c>
      <c r="B5423" s="68" t="s">
        <v>251</v>
      </c>
      <c r="C5423" s="69"/>
    </row>
    <row r="5424" spans="1:3" x14ac:dyDescent="0.15">
      <c r="A5424" s="56">
        <v>41865</v>
      </c>
      <c r="B5424" s="68" t="s">
        <v>252</v>
      </c>
      <c r="C5424" s="69"/>
    </row>
    <row r="5425" spans="1:3" x14ac:dyDescent="0.15">
      <c r="A5425" s="56">
        <v>41865</v>
      </c>
      <c r="B5425" s="68" t="s">
        <v>253</v>
      </c>
      <c r="C5425" s="69"/>
    </row>
    <row r="5426" spans="1:3" x14ac:dyDescent="0.15">
      <c r="A5426" s="56">
        <v>41865</v>
      </c>
      <c r="B5426" s="68" t="s">
        <v>254</v>
      </c>
      <c r="C5426" s="69"/>
    </row>
    <row r="5427" spans="1:3" x14ac:dyDescent="0.15">
      <c r="A5427" s="56">
        <v>41865</v>
      </c>
      <c r="B5427" s="68" t="s">
        <v>255</v>
      </c>
      <c r="C5427" s="69"/>
    </row>
    <row r="5428" spans="1:3" x14ac:dyDescent="0.15">
      <c r="A5428" s="56">
        <v>41865</v>
      </c>
      <c r="B5428" s="68" t="s">
        <v>256</v>
      </c>
      <c r="C5428" s="69"/>
    </row>
    <row r="5429" spans="1:3" x14ac:dyDescent="0.15">
      <c r="A5429" s="56">
        <v>41865</v>
      </c>
      <c r="B5429" s="68" t="s">
        <v>257</v>
      </c>
      <c r="C5429" s="69"/>
    </row>
    <row r="5430" spans="1:3" x14ac:dyDescent="0.15">
      <c r="A5430" s="56">
        <v>41866</v>
      </c>
      <c r="B5430" s="68" t="s">
        <v>234</v>
      </c>
      <c r="C5430" s="69"/>
    </row>
    <row r="5431" spans="1:3" x14ac:dyDescent="0.15">
      <c r="A5431" s="56">
        <v>41866</v>
      </c>
      <c r="B5431" s="68" t="s">
        <v>235</v>
      </c>
      <c r="C5431" s="69"/>
    </row>
    <row r="5432" spans="1:3" x14ac:dyDescent="0.15">
      <c r="A5432" s="56">
        <v>41866</v>
      </c>
      <c r="B5432" s="68" t="s">
        <v>236</v>
      </c>
      <c r="C5432" s="69"/>
    </row>
    <row r="5433" spans="1:3" x14ac:dyDescent="0.15">
      <c r="A5433" s="56">
        <v>41866</v>
      </c>
      <c r="B5433" s="68" t="s">
        <v>237</v>
      </c>
      <c r="C5433" s="69"/>
    </row>
    <row r="5434" spans="1:3" x14ac:dyDescent="0.15">
      <c r="A5434" s="56">
        <v>41866</v>
      </c>
      <c r="B5434" s="68" t="s">
        <v>238</v>
      </c>
      <c r="C5434" s="69"/>
    </row>
    <row r="5435" spans="1:3" x14ac:dyDescent="0.15">
      <c r="A5435" s="56">
        <v>41866</v>
      </c>
      <c r="B5435" s="68" t="s">
        <v>239</v>
      </c>
      <c r="C5435" s="69"/>
    </row>
    <row r="5436" spans="1:3" x14ac:dyDescent="0.15">
      <c r="A5436" s="56">
        <v>41866</v>
      </c>
      <c r="B5436" s="68" t="s">
        <v>240</v>
      </c>
      <c r="C5436" s="69"/>
    </row>
    <row r="5437" spans="1:3" x14ac:dyDescent="0.15">
      <c r="A5437" s="56">
        <v>41866</v>
      </c>
      <c r="B5437" s="68" t="s">
        <v>241</v>
      </c>
      <c r="C5437" s="69"/>
    </row>
    <row r="5438" spans="1:3" x14ac:dyDescent="0.15">
      <c r="A5438" s="56">
        <v>41866</v>
      </c>
      <c r="B5438" s="68" t="s">
        <v>242</v>
      </c>
      <c r="C5438" s="69"/>
    </row>
    <row r="5439" spans="1:3" x14ac:dyDescent="0.15">
      <c r="A5439" s="56">
        <v>41866</v>
      </c>
      <c r="B5439" s="68" t="s">
        <v>243</v>
      </c>
      <c r="C5439" s="69"/>
    </row>
    <row r="5440" spans="1:3" x14ac:dyDescent="0.15">
      <c r="A5440" s="56">
        <v>41866</v>
      </c>
      <c r="B5440" s="68" t="s">
        <v>244</v>
      </c>
      <c r="C5440" s="69"/>
    </row>
    <row r="5441" spans="1:3" x14ac:dyDescent="0.15">
      <c r="A5441" s="56">
        <v>41866</v>
      </c>
      <c r="B5441" s="68" t="s">
        <v>245</v>
      </c>
      <c r="C5441" s="69"/>
    </row>
    <row r="5442" spans="1:3" x14ac:dyDescent="0.15">
      <c r="A5442" s="56">
        <v>41866</v>
      </c>
      <c r="B5442" s="68" t="s">
        <v>246</v>
      </c>
      <c r="C5442" s="69"/>
    </row>
    <row r="5443" spans="1:3" x14ac:dyDescent="0.15">
      <c r="A5443" s="56">
        <v>41866</v>
      </c>
      <c r="B5443" s="68" t="s">
        <v>247</v>
      </c>
      <c r="C5443" s="69"/>
    </row>
    <row r="5444" spans="1:3" x14ac:dyDescent="0.15">
      <c r="A5444" s="56">
        <v>41866</v>
      </c>
      <c r="B5444" s="68" t="s">
        <v>248</v>
      </c>
      <c r="C5444" s="69"/>
    </row>
    <row r="5445" spans="1:3" x14ac:dyDescent="0.15">
      <c r="A5445" s="56">
        <v>41866</v>
      </c>
      <c r="B5445" s="68" t="s">
        <v>249</v>
      </c>
      <c r="C5445" s="69"/>
    </row>
    <row r="5446" spans="1:3" x14ac:dyDescent="0.15">
      <c r="A5446" s="56">
        <v>41866</v>
      </c>
      <c r="B5446" s="68" t="s">
        <v>250</v>
      </c>
      <c r="C5446" s="69"/>
    </row>
    <row r="5447" spans="1:3" x14ac:dyDescent="0.15">
      <c r="A5447" s="56">
        <v>41866</v>
      </c>
      <c r="B5447" s="68" t="s">
        <v>251</v>
      </c>
      <c r="C5447" s="69"/>
    </row>
    <row r="5448" spans="1:3" x14ac:dyDescent="0.15">
      <c r="A5448" s="56">
        <v>41866</v>
      </c>
      <c r="B5448" s="68" t="s">
        <v>252</v>
      </c>
      <c r="C5448" s="69"/>
    </row>
    <row r="5449" spans="1:3" x14ac:dyDescent="0.15">
      <c r="A5449" s="56">
        <v>41866</v>
      </c>
      <c r="B5449" s="68" t="s">
        <v>253</v>
      </c>
      <c r="C5449" s="69"/>
    </row>
    <row r="5450" spans="1:3" x14ac:dyDescent="0.15">
      <c r="A5450" s="56">
        <v>41866</v>
      </c>
      <c r="B5450" s="68" t="s">
        <v>254</v>
      </c>
      <c r="C5450" s="69"/>
    </row>
    <row r="5451" spans="1:3" x14ac:dyDescent="0.15">
      <c r="A5451" s="56">
        <v>41866</v>
      </c>
      <c r="B5451" s="68" t="s">
        <v>255</v>
      </c>
      <c r="C5451" s="69"/>
    </row>
    <row r="5452" spans="1:3" x14ac:dyDescent="0.15">
      <c r="A5452" s="56">
        <v>41866</v>
      </c>
      <c r="B5452" s="68" t="s">
        <v>256</v>
      </c>
      <c r="C5452" s="69"/>
    </row>
    <row r="5453" spans="1:3" x14ac:dyDescent="0.15">
      <c r="A5453" s="56">
        <v>41866</v>
      </c>
      <c r="B5453" s="68" t="s">
        <v>257</v>
      </c>
      <c r="C5453" s="69"/>
    </row>
    <row r="5454" spans="1:3" x14ac:dyDescent="0.15">
      <c r="A5454" s="56">
        <v>41867</v>
      </c>
      <c r="B5454" s="68" t="s">
        <v>234</v>
      </c>
      <c r="C5454" s="69"/>
    </row>
    <row r="5455" spans="1:3" x14ac:dyDescent="0.15">
      <c r="A5455" s="56">
        <v>41867</v>
      </c>
      <c r="B5455" s="68" t="s">
        <v>235</v>
      </c>
      <c r="C5455" s="69"/>
    </row>
    <row r="5456" spans="1:3" x14ac:dyDescent="0.15">
      <c r="A5456" s="56">
        <v>41867</v>
      </c>
      <c r="B5456" s="68" t="s">
        <v>236</v>
      </c>
      <c r="C5456" s="69"/>
    </row>
    <row r="5457" spans="1:3" x14ac:dyDescent="0.15">
      <c r="A5457" s="56">
        <v>41867</v>
      </c>
      <c r="B5457" s="68" t="s">
        <v>237</v>
      </c>
      <c r="C5457" s="69"/>
    </row>
    <row r="5458" spans="1:3" x14ac:dyDescent="0.15">
      <c r="A5458" s="56">
        <v>41867</v>
      </c>
      <c r="B5458" s="68" t="s">
        <v>238</v>
      </c>
      <c r="C5458" s="69"/>
    </row>
    <row r="5459" spans="1:3" x14ac:dyDescent="0.15">
      <c r="A5459" s="56">
        <v>41867</v>
      </c>
      <c r="B5459" s="68" t="s">
        <v>239</v>
      </c>
      <c r="C5459" s="69"/>
    </row>
    <row r="5460" spans="1:3" x14ac:dyDescent="0.15">
      <c r="A5460" s="56">
        <v>41867</v>
      </c>
      <c r="B5460" s="68" t="s">
        <v>240</v>
      </c>
      <c r="C5460" s="69"/>
    </row>
    <row r="5461" spans="1:3" x14ac:dyDescent="0.15">
      <c r="A5461" s="56">
        <v>41867</v>
      </c>
      <c r="B5461" s="68" t="s">
        <v>241</v>
      </c>
      <c r="C5461" s="69"/>
    </row>
    <row r="5462" spans="1:3" x14ac:dyDescent="0.15">
      <c r="A5462" s="56">
        <v>41867</v>
      </c>
      <c r="B5462" s="68" t="s">
        <v>242</v>
      </c>
      <c r="C5462" s="69"/>
    </row>
    <row r="5463" spans="1:3" x14ac:dyDescent="0.15">
      <c r="A5463" s="56">
        <v>41867</v>
      </c>
      <c r="B5463" s="68" t="s">
        <v>243</v>
      </c>
      <c r="C5463" s="69"/>
    </row>
    <row r="5464" spans="1:3" x14ac:dyDescent="0.15">
      <c r="A5464" s="56">
        <v>41867</v>
      </c>
      <c r="B5464" s="68" t="s">
        <v>244</v>
      </c>
      <c r="C5464" s="69"/>
    </row>
    <row r="5465" spans="1:3" x14ac:dyDescent="0.15">
      <c r="A5465" s="56">
        <v>41867</v>
      </c>
      <c r="B5465" s="68" t="s">
        <v>245</v>
      </c>
      <c r="C5465" s="69"/>
    </row>
    <row r="5466" spans="1:3" x14ac:dyDescent="0.15">
      <c r="A5466" s="56">
        <v>41867</v>
      </c>
      <c r="B5466" s="68" t="s">
        <v>246</v>
      </c>
      <c r="C5466" s="69"/>
    </row>
    <row r="5467" spans="1:3" x14ac:dyDescent="0.15">
      <c r="A5467" s="56">
        <v>41867</v>
      </c>
      <c r="B5467" s="68" t="s">
        <v>247</v>
      </c>
      <c r="C5467" s="69"/>
    </row>
    <row r="5468" spans="1:3" x14ac:dyDescent="0.15">
      <c r="A5468" s="56">
        <v>41867</v>
      </c>
      <c r="B5468" s="68" t="s">
        <v>248</v>
      </c>
      <c r="C5468" s="69"/>
    </row>
    <row r="5469" spans="1:3" x14ac:dyDescent="0.15">
      <c r="A5469" s="56">
        <v>41867</v>
      </c>
      <c r="B5469" s="68" t="s">
        <v>249</v>
      </c>
      <c r="C5469" s="69"/>
    </row>
    <row r="5470" spans="1:3" x14ac:dyDescent="0.15">
      <c r="A5470" s="56">
        <v>41867</v>
      </c>
      <c r="B5470" s="68" t="s">
        <v>250</v>
      </c>
      <c r="C5470" s="69"/>
    </row>
    <row r="5471" spans="1:3" x14ac:dyDescent="0.15">
      <c r="A5471" s="56">
        <v>41867</v>
      </c>
      <c r="B5471" s="68" t="s">
        <v>251</v>
      </c>
      <c r="C5471" s="69"/>
    </row>
    <row r="5472" spans="1:3" x14ac:dyDescent="0.15">
      <c r="A5472" s="56">
        <v>41867</v>
      </c>
      <c r="B5472" s="68" t="s">
        <v>252</v>
      </c>
      <c r="C5472" s="69"/>
    </row>
    <row r="5473" spans="1:3" x14ac:dyDescent="0.15">
      <c r="A5473" s="56">
        <v>41867</v>
      </c>
      <c r="B5473" s="68" t="s">
        <v>253</v>
      </c>
      <c r="C5473" s="69"/>
    </row>
    <row r="5474" spans="1:3" x14ac:dyDescent="0.15">
      <c r="A5474" s="56">
        <v>41867</v>
      </c>
      <c r="B5474" s="68" t="s">
        <v>254</v>
      </c>
      <c r="C5474" s="69"/>
    </row>
    <row r="5475" spans="1:3" x14ac:dyDescent="0.15">
      <c r="A5475" s="56">
        <v>41867</v>
      </c>
      <c r="B5475" s="68" t="s">
        <v>255</v>
      </c>
      <c r="C5475" s="69"/>
    </row>
    <row r="5476" spans="1:3" x14ac:dyDescent="0.15">
      <c r="A5476" s="56">
        <v>41867</v>
      </c>
      <c r="B5476" s="68" t="s">
        <v>256</v>
      </c>
      <c r="C5476" s="69"/>
    </row>
    <row r="5477" spans="1:3" x14ac:dyDescent="0.15">
      <c r="A5477" s="56">
        <v>41867</v>
      </c>
      <c r="B5477" s="68" t="s">
        <v>257</v>
      </c>
      <c r="C5477" s="69"/>
    </row>
    <row r="5478" spans="1:3" x14ac:dyDescent="0.15">
      <c r="A5478" s="56">
        <v>41868</v>
      </c>
      <c r="B5478" s="68" t="s">
        <v>234</v>
      </c>
      <c r="C5478" s="69"/>
    </row>
    <row r="5479" spans="1:3" x14ac:dyDescent="0.15">
      <c r="A5479" s="56">
        <v>41868</v>
      </c>
      <c r="B5479" s="68" t="s">
        <v>235</v>
      </c>
      <c r="C5479" s="69"/>
    </row>
    <row r="5480" spans="1:3" x14ac:dyDescent="0.15">
      <c r="A5480" s="56">
        <v>41868</v>
      </c>
      <c r="B5480" s="68" t="s">
        <v>236</v>
      </c>
      <c r="C5480" s="69"/>
    </row>
    <row r="5481" spans="1:3" x14ac:dyDescent="0.15">
      <c r="A5481" s="56">
        <v>41868</v>
      </c>
      <c r="B5481" s="68" t="s">
        <v>237</v>
      </c>
      <c r="C5481" s="69"/>
    </row>
    <row r="5482" spans="1:3" x14ac:dyDescent="0.15">
      <c r="A5482" s="56">
        <v>41868</v>
      </c>
      <c r="B5482" s="68" t="s">
        <v>238</v>
      </c>
      <c r="C5482" s="69"/>
    </row>
    <row r="5483" spans="1:3" x14ac:dyDescent="0.15">
      <c r="A5483" s="56">
        <v>41868</v>
      </c>
      <c r="B5483" s="68" t="s">
        <v>239</v>
      </c>
      <c r="C5483" s="69"/>
    </row>
    <row r="5484" spans="1:3" x14ac:dyDescent="0.15">
      <c r="A5484" s="56">
        <v>41868</v>
      </c>
      <c r="B5484" s="68" t="s">
        <v>240</v>
      </c>
      <c r="C5484" s="69"/>
    </row>
    <row r="5485" spans="1:3" x14ac:dyDescent="0.15">
      <c r="A5485" s="56">
        <v>41868</v>
      </c>
      <c r="B5485" s="68" t="s">
        <v>241</v>
      </c>
      <c r="C5485" s="69"/>
    </row>
    <row r="5486" spans="1:3" x14ac:dyDescent="0.15">
      <c r="A5486" s="56">
        <v>41868</v>
      </c>
      <c r="B5486" s="68" t="s">
        <v>242</v>
      </c>
      <c r="C5486" s="69"/>
    </row>
    <row r="5487" spans="1:3" x14ac:dyDescent="0.15">
      <c r="A5487" s="56">
        <v>41868</v>
      </c>
      <c r="B5487" s="68" t="s">
        <v>243</v>
      </c>
      <c r="C5487" s="69"/>
    </row>
    <row r="5488" spans="1:3" x14ac:dyDescent="0.15">
      <c r="A5488" s="56">
        <v>41868</v>
      </c>
      <c r="B5488" s="68" t="s">
        <v>244</v>
      </c>
      <c r="C5488" s="69"/>
    </row>
    <row r="5489" spans="1:3" x14ac:dyDescent="0.15">
      <c r="A5489" s="56">
        <v>41868</v>
      </c>
      <c r="B5489" s="68" t="s">
        <v>245</v>
      </c>
      <c r="C5489" s="69"/>
    </row>
    <row r="5490" spans="1:3" x14ac:dyDescent="0.15">
      <c r="A5490" s="56">
        <v>41868</v>
      </c>
      <c r="B5490" s="68" t="s">
        <v>246</v>
      </c>
      <c r="C5490" s="69"/>
    </row>
    <row r="5491" spans="1:3" x14ac:dyDescent="0.15">
      <c r="A5491" s="56">
        <v>41868</v>
      </c>
      <c r="B5491" s="68" t="s">
        <v>247</v>
      </c>
      <c r="C5491" s="69"/>
    </row>
    <row r="5492" spans="1:3" x14ac:dyDescent="0.15">
      <c r="A5492" s="56">
        <v>41868</v>
      </c>
      <c r="B5492" s="68" t="s">
        <v>248</v>
      </c>
      <c r="C5492" s="69"/>
    </row>
    <row r="5493" spans="1:3" x14ac:dyDescent="0.15">
      <c r="A5493" s="56">
        <v>41868</v>
      </c>
      <c r="B5493" s="68" t="s">
        <v>249</v>
      </c>
      <c r="C5493" s="69"/>
    </row>
    <row r="5494" spans="1:3" x14ac:dyDescent="0.15">
      <c r="A5494" s="56">
        <v>41868</v>
      </c>
      <c r="B5494" s="68" t="s">
        <v>250</v>
      </c>
      <c r="C5494" s="69"/>
    </row>
    <row r="5495" spans="1:3" x14ac:dyDescent="0.15">
      <c r="A5495" s="56">
        <v>41868</v>
      </c>
      <c r="B5495" s="68" t="s">
        <v>251</v>
      </c>
      <c r="C5495" s="69"/>
    </row>
    <row r="5496" spans="1:3" x14ac:dyDescent="0.15">
      <c r="A5496" s="56">
        <v>41868</v>
      </c>
      <c r="B5496" s="68" t="s">
        <v>252</v>
      </c>
      <c r="C5496" s="69"/>
    </row>
    <row r="5497" spans="1:3" x14ac:dyDescent="0.15">
      <c r="A5497" s="56">
        <v>41868</v>
      </c>
      <c r="B5497" s="68" t="s">
        <v>253</v>
      </c>
      <c r="C5497" s="69"/>
    </row>
    <row r="5498" spans="1:3" x14ac:dyDescent="0.15">
      <c r="A5498" s="56">
        <v>41868</v>
      </c>
      <c r="B5498" s="68" t="s">
        <v>254</v>
      </c>
      <c r="C5498" s="69"/>
    </row>
    <row r="5499" spans="1:3" x14ac:dyDescent="0.15">
      <c r="A5499" s="56">
        <v>41868</v>
      </c>
      <c r="B5499" s="68" t="s">
        <v>255</v>
      </c>
      <c r="C5499" s="69"/>
    </row>
    <row r="5500" spans="1:3" x14ac:dyDescent="0.15">
      <c r="A5500" s="56">
        <v>41868</v>
      </c>
      <c r="B5500" s="68" t="s">
        <v>256</v>
      </c>
      <c r="C5500" s="69"/>
    </row>
    <row r="5501" spans="1:3" x14ac:dyDescent="0.15">
      <c r="A5501" s="56">
        <v>41868</v>
      </c>
      <c r="B5501" s="68" t="s">
        <v>257</v>
      </c>
      <c r="C5501" s="69"/>
    </row>
    <row r="5502" spans="1:3" x14ac:dyDescent="0.15">
      <c r="A5502" s="56">
        <v>41869</v>
      </c>
      <c r="B5502" s="68" t="s">
        <v>234</v>
      </c>
      <c r="C5502" s="69"/>
    </row>
    <row r="5503" spans="1:3" x14ac:dyDescent="0.15">
      <c r="A5503" s="56">
        <v>41869</v>
      </c>
      <c r="B5503" s="68" t="s">
        <v>235</v>
      </c>
      <c r="C5503" s="69"/>
    </row>
    <row r="5504" spans="1:3" x14ac:dyDescent="0.15">
      <c r="A5504" s="56">
        <v>41869</v>
      </c>
      <c r="B5504" s="68" t="s">
        <v>236</v>
      </c>
      <c r="C5504" s="69"/>
    </row>
    <row r="5505" spans="1:3" x14ac:dyDescent="0.15">
      <c r="A5505" s="56">
        <v>41869</v>
      </c>
      <c r="B5505" s="68" t="s">
        <v>237</v>
      </c>
      <c r="C5505" s="69"/>
    </row>
    <row r="5506" spans="1:3" x14ac:dyDescent="0.15">
      <c r="A5506" s="56">
        <v>41869</v>
      </c>
      <c r="B5506" s="68" t="s">
        <v>238</v>
      </c>
      <c r="C5506" s="69"/>
    </row>
    <row r="5507" spans="1:3" x14ac:dyDescent="0.15">
      <c r="A5507" s="56">
        <v>41869</v>
      </c>
      <c r="B5507" s="68" t="s">
        <v>239</v>
      </c>
      <c r="C5507" s="69"/>
    </row>
    <row r="5508" spans="1:3" x14ac:dyDescent="0.15">
      <c r="A5508" s="56">
        <v>41869</v>
      </c>
      <c r="B5508" s="68" t="s">
        <v>240</v>
      </c>
      <c r="C5508" s="69"/>
    </row>
    <row r="5509" spans="1:3" x14ac:dyDescent="0.15">
      <c r="A5509" s="56">
        <v>41869</v>
      </c>
      <c r="B5509" s="68" t="s">
        <v>241</v>
      </c>
      <c r="C5509" s="69"/>
    </row>
    <row r="5510" spans="1:3" x14ac:dyDescent="0.15">
      <c r="A5510" s="56">
        <v>41869</v>
      </c>
      <c r="B5510" s="68" t="s">
        <v>242</v>
      </c>
      <c r="C5510" s="69"/>
    </row>
    <row r="5511" spans="1:3" x14ac:dyDescent="0.15">
      <c r="A5511" s="56">
        <v>41869</v>
      </c>
      <c r="B5511" s="68" t="s">
        <v>243</v>
      </c>
      <c r="C5511" s="69"/>
    </row>
    <row r="5512" spans="1:3" x14ac:dyDescent="0.15">
      <c r="A5512" s="56">
        <v>41869</v>
      </c>
      <c r="B5512" s="68" t="s">
        <v>244</v>
      </c>
      <c r="C5512" s="69"/>
    </row>
    <row r="5513" spans="1:3" x14ac:dyDescent="0.15">
      <c r="A5513" s="56">
        <v>41869</v>
      </c>
      <c r="B5513" s="68" t="s">
        <v>245</v>
      </c>
      <c r="C5513" s="69"/>
    </row>
    <row r="5514" spans="1:3" x14ac:dyDescent="0.15">
      <c r="A5514" s="56">
        <v>41869</v>
      </c>
      <c r="B5514" s="68" t="s">
        <v>246</v>
      </c>
      <c r="C5514" s="69"/>
    </row>
    <row r="5515" spans="1:3" x14ac:dyDescent="0.15">
      <c r="A5515" s="56">
        <v>41869</v>
      </c>
      <c r="B5515" s="68" t="s">
        <v>247</v>
      </c>
      <c r="C5515" s="69"/>
    </row>
    <row r="5516" spans="1:3" x14ac:dyDescent="0.15">
      <c r="A5516" s="56">
        <v>41869</v>
      </c>
      <c r="B5516" s="68" t="s">
        <v>248</v>
      </c>
      <c r="C5516" s="69"/>
    </row>
    <row r="5517" spans="1:3" x14ac:dyDescent="0.15">
      <c r="A5517" s="56">
        <v>41869</v>
      </c>
      <c r="B5517" s="68" t="s">
        <v>249</v>
      </c>
      <c r="C5517" s="69"/>
    </row>
    <row r="5518" spans="1:3" x14ac:dyDescent="0.15">
      <c r="A5518" s="56">
        <v>41869</v>
      </c>
      <c r="B5518" s="68" t="s">
        <v>250</v>
      </c>
      <c r="C5518" s="69"/>
    </row>
    <row r="5519" spans="1:3" x14ac:dyDescent="0.15">
      <c r="A5519" s="56">
        <v>41869</v>
      </c>
      <c r="B5519" s="68" t="s">
        <v>251</v>
      </c>
      <c r="C5519" s="69"/>
    </row>
    <row r="5520" spans="1:3" x14ac:dyDescent="0.15">
      <c r="A5520" s="56">
        <v>41869</v>
      </c>
      <c r="B5520" s="68" t="s">
        <v>252</v>
      </c>
      <c r="C5520" s="69"/>
    </row>
    <row r="5521" spans="1:3" x14ac:dyDescent="0.15">
      <c r="A5521" s="56">
        <v>41869</v>
      </c>
      <c r="B5521" s="68" t="s">
        <v>253</v>
      </c>
      <c r="C5521" s="69"/>
    </row>
    <row r="5522" spans="1:3" x14ac:dyDescent="0.15">
      <c r="A5522" s="56">
        <v>41869</v>
      </c>
      <c r="B5522" s="68" t="s">
        <v>254</v>
      </c>
      <c r="C5522" s="69"/>
    </row>
    <row r="5523" spans="1:3" x14ac:dyDescent="0.15">
      <c r="A5523" s="56">
        <v>41869</v>
      </c>
      <c r="B5523" s="68" t="s">
        <v>255</v>
      </c>
      <c r="C5523" s="69"/>
    </row>
    <row r="5524" spans="1:3" x14ac:dyDescent="0.15">
      <c r="A5524" s="56">
        <v>41869</v>
      </c>
      <c r="B5524" s="68" t="s">
        <v>256</v>
      </c>
      <c r="C5524" s="69"/>
    </row>
    <row r="5525" spans="1:3" x14ac:dyDescent="0.15">
      <c r="A5525" s="56">
        <v>41869</v>
      </c>
      <c r="B5525" s="68" t="s">
        <v>257</v>
      </c>
      <c r="C5525" s="69"/>
    </row>
    <row r="5526" spans="1:3" x14ac:dyDescent="0.15">
      <c r="A5526" s="56">
        <v>41870</v>
      </c>
      <c r="B5526" s="68" t="s">
        <v>234</v>
      </c>
      <c r="C5526" s="69"/>
    </row>
    <row r="5527" spans="1:3" x14ac:dyDescent="0.15">
      <c r="A5527" s="56">
        <v>41870</v>
      </c>
      <c r="B5527" s="68" t="s">
        <v>235</v>
      </c>
      <c r="C5527" s="69"/>
    </row>
    <row r="5528" spans="1:3" x14ac:dyDescent="0.15">
      <c r="A5528" s="56">
        <v>41870</v>
      </c>
      <c r="B5528" s="68" t="s">
        <v>236</v>
      </c>
      <c r="C5528" s="69"/>
    </row>
    <row r="5529" spans="1:3" x14ac:dyDescent="0.15">
      <c r="A5529" s="56">
        <v>41870</v>
      </c>
      <c r="B5529" s="68" t="s">
        <v>237</v>
      </c>
      <c r="C5529" s="69"/>
    </row>
    <row r="5530" spans="1:3" x14ac:dyDescent="0.15">
      <c r="A5530" s="56">
        <v>41870</v>
      </c>
      <c r="B5530" s="68" t="s">
        <v>238</v>
      </c>
      <c r="C5530" s="69"/>
    </row>
    <row r="5531" spans="1:3" x14ac:dyDescent="0.15">
      <c r="A5531" s="56">
        <v>41870</v>
      </c>
      <c r="B5531" s="68" t="s">
        <v>239</v>
      </c>
      <c r="C5531" s="69"/>
    </row>
    <row r="5532" spans="1:3" x14ac:dyDescent="0.15">
      <c r="A5532" s="56">
        <v>41870</v>
      </c>
      <c r="B5532" s="68" t="s">
        <v>240</v>
      </c>
      <c r="C5532" s="69"/>
    </row>
    <row r="5533" spans="1:3" x14ac:dyDescent="0.15">
      <c r="A5533" s="56">
        <v>41870</v>
      </c>
      <c r="B5533" s="68" t="s">
        <v>241</v>
      </c>
      <c r="C5533" s="69"/>
    </row>
    <row r="5534" spans="1:3" x14ac:dyDescent="0.15">
      <c r="A5534" s="56">
        <v>41870</v>
      </c>
      <c r="B5534" s="68" t="s">
        <v>242</v>
      </c>
      <c r="C5534" s="69"/>
    </row>
    <row r="5535" spans="1:3" x14ac:dyDescent="0.15">
      <c r="A5535" s="56">
        <v>41870</v>
      </c>
      <c r="B5535" s="68" t="s">
        <v>243</v>
      </c>
      <c r="C5535" s="69"/>
    </row>
    <row r="5536" spans="1:3" x14ac:dyDescent="0.15">
      <c r="A5536" s="56">
        <v>41870</v>
      </c>
      <c r="B5536" s="68" t="s">
        <v>244</v>
      </c>
      <c r="C5536" s="69"/>
    </row>
    <row r="5537" spans="1:3" x14ac:dyDescent="0.15">
      <c r="A5537" s="56">
        <v>41870</v>
      </c>
      <c r="B5537" s="68" t="s">
        <v>245</v>
      </c>
      <c r="C5537" s="69"/>
    </row>
    <row r="5538" spans="1:3" x14ac:dyDescent="0.15">
      <c r="A5538" s="56">
        <v>41870</v>
      </c>
      <c r="B5538" s="68" t="s">
        <v>246</v>
      </c>
      <c r="C5538" s="69"/>
    </row>
    <row r="5539" spans="1:3" x14ac:dyDescent="0.15">
      <c r="A5539" s="56">
        <v>41870</v>
      </c>
      <c r="B5539" s="68" t="s">
        <v>247</v>
      </c>
      <c r="C5539" s="69"/>
    </row>
    <row r="5540" spans="1:3" x14ac:dyDescent="0.15">
      <c r="A5540" s="56">
        <v>41870</v>
      </c>
      <c r="B5540" s="68" t="s">
        <v>248</v>
      </c>
      <c r="C5540" s="69"/>
    </row>
    <row r="5541" spans="1:3" x14ac:dyDescent="0.15">
      <c r="A5541" s="56">
        <v>41870</v>
      </c>
      <c r="B5541" s="68" t="s">
        <v>249</v>
      </c>
      <c r="C5541" s="69"/>
    </row>
    <row r="5542" spans="1:3" x14ac:dyDescent="0.15">
      <c r="A5542" s="56">
        <v>41870</v>
      </c>
      <c r="B5542" s="68" t="s">
        <v>250</v>
      </c>
      <c r="C5542" s="69"/>
    </row>
    <row r="5543" spans="1:3" x14ac:dyDescent="0.15">
      <c r="A5543" s="56">
        <v>41870</v>
      </c>
      <c r="B5543" s="68" t="s">
        <v>251</v>
      </c>
      <c r="C5543" s="69"/>
    </row>
    <row r="5544" spans="1:3" x14ac:dyDescent="0.15">
      <c r="A5544" s="56">
        <v>41870</v>
      </c>
      <c r="B5544" s="68" t="s">
        <v>252</v>
      </c>
      <c r="C5544" s="69"/>
    </row>
    <row r="5545" spans="1:3" x14ac:dyDescent="0.15">
      <c r="A5545" s="56">
        <v>41870</v>
      </c>
      <c r="B5545" s="68" t="s">
        <v>253</v>
      </c>
      <c r="C5545" s="69"/>
    </row>
    <row r="5546" spans="1:3" x14ac:dyDescent="0.15">
      <c r="A5546" s="56">
        <v>41870</v>
      </c>
      <c r="B5546" s="68" t="s">
        <v>254</v>
      </c>
      <c r="C5546" s="69"/>
    </row>
    <row r="5547" spans="1:3" x14ac:dyDescent="0.15">
      <c r="A5547" s="56">
        <v>41870</v>
      </c>
      <c r="B5547" s="68" t="s">
        <v>255</v>
      </c>
      <c r="C5547" s="69"/>
    </row>
    <row r="5548" spans="1:3" x14ac:dyDescent="0.15">
      <c r="A5548" s="56">
        <v>41870</v>
      </c>
      <c r="B5548" s="68" t="s">
        <v>256</v>
      </c>
      <c r="C5548" s="69"/>
    </row>
    <row r="5549" spans="1:3" x14ac:dyDescent="0.15">
      <c r="A5549" s="56">
        <v>41870</v>
      </c>
      <c r="B5549" s="68" t="s">
        <v>257</v>
      </c>
      <c r="C5549" s="69"/>
    </row>
    <row r="5550" spans="1:3" x14ac:dyDescent="0.15">
      <c r="A5550" s="56">
        <v>41871</v>
      </c>
      <c r="B5550" s="68" t="s">
        <v>234</v>
      </c>
      <c r="C5550" s="69"/>
    </row>
    <row r="5551" spans="1:3" x14ac:dyDescent="0.15">
      <c r="A5551" s="56">
        <v>41871</v>
      </c>
      <c r="B5551" s="68" t="s">
        <v>235</v>
      </c>
      <c r="C5551" s="69"/>
    </row>
    <row r="5552" spans="1:3" x14ac:dyDescent="0.15">
      <c r="A5552" s="56">
        <v>41871</v>
      </c>
      <c r="B5552" s="68" t="s">
        <v>236</v>
      </c>
      <c r="C5552" s="69"/>
    </row>
    <row r="5553" spans="1:3" x14ac:dyDescent="0.15">
      <c r="A5553" s="56">
        <v>41871</v>
      </c>
      <c r="B5553" s="68" t="s">
        <v>237</v>
      </c>
      <c r="C5553" s="69"/>
    </row>
    <row r="5554" spans="1:3" x14ac:dyDescent="0.15">
      <c r="A5554" s="56">
        <v>41871</v>
      </c>
      <c r="B5554" s="68" t="s">
        <v>238</v>
      </c>
      <c r="C5554" s="69"/>
    </row>
    <row r="5555" spans="1:3" x14ac:dyDescent="0.15">
      <c r="A5555" s="56">
        <v>41871</v>
      </c>
      <c r="B5555" s="68" t="s">
        <v>239</v>
      </c>
      <c r="C5555" s="69"/>
    </row>
    <row r="5556" spans="1:3" x14ac:dyDescent="0.15">
      <c r="A5556" s="56">
        <v>41871</v>
      </c>
      <c r="B5556" s="68" t="s">
        <v>240</v>
      </c>
      <c r="C5556" s="69"/>
    </row>
    <row r="5557" spans="1:3" x14ac:dyDescent="0.15">
      <c r="A5557" s="56">
        <v>41871</v>
      </c>
      <c r="B5557" s="68" t="s">
        <v>241</v>
      </c>
      <c r="C5557" s="69"/>
    </row>
    <row r="5558" spans="1:3" x14ac:dyDescent="0.15">
      <c r="A5558" s="56">
        <v>41871</v>
      </c>
      <c r="B5558" s="68" t="s">
        <v>242</v>
      </c>
      <c r="C5558" s="69"/>
    </row>
    <row r="5559" spans="1:3" x14ac:dyDescent="0.15">
      <c r="A5559" s="56">
        <v>41871</v>
      </c>
      <c r="B5559" s="68" t="s">
        <v>243</v>
      </c>
      <c r="C5559" s="69"/>
    </row>
    <row r="5560" spans="1:3" x14ac:dyDescent="0.15">
      <c r="A5560" s="56">
        <v>41871</v>
      </c>
      <c r="B5560" s="68" t="s">
        <v>244</v>
      </c>
      <c r="C5560" s="69"/>
    </row>
    <row r="5561" spans="1:3" x14ac:dyDescent="0.15">
      <c r="A5561" s="56">
        <v>41871</v>
      </c>
      <c r="B5561" s="68" t="s">
        <v>245</v>
      </c>
      <c r="C5561" s="69"/>
    </row>
    <row r="5562" spans="1:3" x14ac:dyDescent="0.15">
      <c r="A5562" s="56">
        <v>41871</v>
      </c>
      <c r="B5562" s="68" t="s">
        <v>246</v>
      </c>
      <c r="C5562" s="69"/>
    </row>
    <row r="5563" spans="1:3" x14ac:dyDescent="0.15">
      <c r="A5563" s="56">
        <v>41871</v>
      </c>
      <c r="B5563" s="68" t="s">
        <v>247</v>
      </c>
      <c r="C5563" s="69"/>
    </row>
    <row r="5564" spans="1:3" x14ac:dyDescent="0.15">
      <c r="A5564" s="56">
        <v>41871</v>
      </c>
      <c r="B5564" s="68" t="s">
        <v>248</v>
      </c>
      <c r="C5564" s="69"/>
    </row>
    <row r="5565" spans="1:3" x14ac:dyDescent="0.15">
      <c r="A5565" s="56">
        <v>41871</v>
      </c>
      <c r="B5565" s="68" t="s">
        <v>249</v>
      </c>
      <c r="C5565" s="69"/>
    </row>
    <row r="5566" spans="1:3" x14ac:dyDescent="0.15">
      <c r="A5566" s="56">
        <v>41871</v>
      </c>
      <c r="B5566" s="68" t="s">
        <v>250</v>
      </c>
      <c r="C5566" s="69"/>
    </row>
    <row r="5567" spans="1:3" x14ac:dyDescent="0.15">
      <c r="A5567" s="56">
        <v>41871</v>
      </c>
      <c r="B5567" s="68" t="s">
        <v>251</v>
      </c>
      <c r="C5567" s="69"/>
    </row>
    <row r="5568" spans="1:3" x14ac:dyDescent="0.15">
      <c r="A5568" s="56">
        <v>41871</v>
      </c>
      <c r="B5568" s="68" t="s">
        <v>252</v>
      </c>
      <c r="C5568" s="69"/>
    </row>
    <row r="5569" spans="1:3" x14ac:dyDescent="0.15">
      <c r="A5569" s="56">
        <v>41871</v>
      </c>
      <c r="B5569" s="68" t="s">
        <v>253</v>
      </c>
      <c r="C5569" s="69"/>
    </row>
    <row r="5570" spans="1:3" x14ac:dyDescent="0.15">
      <c r="A5570" s="56">
        <v>41871</v>
      </c>
      <c r="B5570" s="68" t="s">
        <v>254</v>
      </c>
      <c r="C5570" s="69"/>
    </row>
    <row r="5571" spans="1:3" x14ac:dyDescent="0.15">
      <c r="A5571" s="56">
        <v>41871</v>
      </c>
      <c r="B5571" s="68" t="s">
        <v>255</v>
      </c>
      <c r="C5571" s="69"/>
    </row>
    <row r="5572" spans="1:3" x14ac:dyDescent="0.15">
      <c r="A5572" s="56">
        <v>41871</v>
      </c>
      <c r="B5572" s="68" t="s">
        <v>256</v>
      </c>
      <c r="C5572" s="69"/>
    </row>
    <row r="5573" spans="1:3" x14ac:dyDescent="0.15">
      <c r="A5573" s="56">
        <v>41871</v>
      </c>
      <c r="B5573" s="68" t="s">
        <v>257</v>
      </c>
      <c r="C5573" s="69"/>
    </row>
    <row r="5574" spans="1:3" x14ac:dyDescent="0.15">
      <c r="A5574" s="56">
        <v>41872</v>
      </c>
      <c r="B5574" s="68" t="s">
        <v>234</v>
      </c>
      <c r="C5574" s="69"/>
    </row>
    <row r="5575" spans="1:3" x14ac:dyDescent="0.15">
      <c r="A5575" s="56">
        <v>41872</v>
      </c>
      <c r="B5575" s="68" t="s">
        <v>235</v>
      </c>
      <c r="C5575" s="69"/>
    </row>
    <row r="5576" spans="1:3" x14ac:dyDescent="0.15">
      <c r="A5576" s="56">
        <v>41872</v>
      </c>
      <c r="B5576" s="68" t="s">
        <v>236</v>
      </c>
      <c r="C5576" s="69"/>
    </row>
    <row r="5577" spans="1:3" x14ac:dyDescent="0.15">
      <c r="A5577" s="56">
        <v>41872</v>
      </c>
      <c r="B5577" s="68" t="s">
        <v>237</v>
      </c>
      <c r="C5577" s="69"/>
    </row>
    <row r="5578" spans="1:3" x14ac:dyDescent="0.15">
      <c r="A5578" s="56">
        <v>41872</v>
      </c>
      <c r="B5578" s="68" t="s">
        <v>238</v>
      </c>
      <c r="C5578" s="69"/>
    </row>
    <row r="5579" spans="1:3" x14ac:dyDescent="0.15">
      <c r="A5579" s="56">
        <v>41872</v>
      </c>
      <c r="B5579" s="68" t="s">
        <v>239</v>
      </c>
      <c r="C5579" s="69"/>
    </row>
    <row r="5580" spans="1:3" x14ac:dyDescent="0.15">
      <c r="A5580" s="56">
        <v>41872</v>
      </c>
      <c r="B5580" s="68" t="s">
        <v>240</v>
      </c>
      <c r="C5580" s="69"/>
    </row>
    <row r="5581" spans="1:3" x14ac:dyDescent="0.15">
      <c r="A5581" s="56">
        <v>41872</v>
      </c>
      <c r="B5581" s="68" t="s">
        <v>241</v>
      </c>
      <c r="C5581" s="69"/>
    </row>
    <row r="5582" spans="1:3" x14ac:dyDescent="0.15">
      <c r="A5582" s="56">
        <v>41872</v>
      </c>
      <c r="B5582" s="68" t="s">
        <v>242</v>
      </c>
      <c r="C5582" s="69"/>
    </row>
    <row r="5583" spans="1:3" x14ac:dyDescent="0.15">
      <c r="A5583" s="56">
        <v>41872</v>
      </c>
      <c r="B5583" s="68" t="s">
        <v>243</v>
      </c>
      <c r="C5583" s="69"/>
    </row>
    <row r="5584" spans="1:3" x14ac:dyDescent="0.15">
      <c r="A5584" s="56">
        <v>41872</v>
      </c>
      <c r="B5584" s="68" t="s">
        <v>244</v>
      </c>
      <c r="C5584" s="69"/>
    </row>
    <row r="5585" spans="1:3" x14ac:dyDescent="0.15">
      <c r="A5585" s="56">
        <v>41872</v>
      </c>
      <c r="B5585" s="68" t="s">
        <v>245</v>
      </c>
      <c r="C5585" s="69"/>
    </row>
    <row r="5586" spans="1:3" x14ac:dyDescent="0.15">
      <c r="A5586" s="56">
        <v>41872</v>
      </c>
      <c r="B5586" s="68" t="s">
        <v>246</v>
      </c>
      <c r="C5586" s="69"/>
    </row>
    <row r="5587" spans="1:3" x14ac:dyDescent="0.15">
      <c r="A5587" s="56">
        <v>41872</v>
      </c>
      <c r="B5587" s="68" t="s">
        <v>247</v>
      </c>
      <c r="C5587" s="69"/>
    </row>
    <row r="5588" spans="1:3" x14ac:dyDescent="0.15">
      <c r="A5588" s="56">
        <v>41872</v>
      </c>
      <c r="B5588" s="68" t="s">
        <v>248</v>
      </c>
      <c r="C5588" s="69"/>
    </row>
    <row r="5589" spans="1:3" x14ac:dyDescent="0.15">
      <c r="A5589" s="56">
        <v>41872</v>
      </c>
      <c r="B5589" s="68" t="s">
        <v>249</v>
      </c>
      <c r="C5589" s="69"/>
    </row>
    <row r="5590" spans="1:3" x14ac:dyDescent="0.15">
      <c r="A5590" s="56">
        <v>41872</v>
      </c>
      <c r="B5590" s="68" t="s">
        <v>250</v>
      </c>
      <c r="C5590" s="69"/>
    </row>
    <row r="5591" spans="1:3" x14ac:dyDescent="0.15">
      <c r="A5591" s="56">
        <v>41872</v>
      </c>
      <c r="B5591" s="68" t="s">
        <v>251</v>
      </c>
      <c r="C5591" s="69"/>
    </row>
    <row r="5592" spans="1:3" x14ac:dyDescent="0.15">
      <c r="A5592" s="56">
        <v>41872</v>
      </c>
      <c r="B5592" s="68" t="s">
        <v>252</v>
      </c>
      <c r="C5592" s="69"/>
    </row>
    <row r="5593" spans="1:3" x14ac:dyDescent="0.15">
      <c r="A5593" s="56">
        <v>41872</v>
      </c>
      <c r="B5593" s="68" t="s">
        <v>253</v>
      </c>
      <c r="C5593" s="69"/>
    </row>
    <row r="5594" spans="1:3" x14ac:dyDescent="0.15">
      <c r="A5594" s="56">
        <v>41872</v>
      </c>
      <c r="B5594" s="68" t="s">
        <v>254</v>
      </c>
      <c r="C5594" s="69"/>
    </row>
    <row r="5595" spans="1:3" x14ac:dyDescent="0.15">
      <c r="A5595" s="56">
        <v>41872</v>
      </c>
      <c r="B5595" s="68" t="s">
        <v>255</v>
      </c>
      <c r="C5595" s="69"/>
    </row>
    <row r="5596" spans="1:3" x14ac:dyDescent="0.15">
      <c r="A5596" s="56">
        <v>41872</v>
      </c>
      <c r="B5596" s="68" t="s">
        <v>256</v>
      </c>
      <c r="C5596" s="69"/>
    </row>
    <row r="5597" spans="1:3" x14ac:dyDescent="0.15">
      <c r="A5597" s="56">
        <v>41872</v>
      </c>
      <c r="B5597" s="68" t="s">
        <v>257</v>
      </c>
      <c r="C5597" s="69"/>
    </row>
    <row r="5598" spans="1:3" x14ac:dyDescent="0.15">
      <c r="A5598" s="56">
        <v>41873</v>
      </c>
      <c r="B5598" s="68" t="s">
        <v>234</v>
      </c>
      <c r="C5598" s="69"/>
    </row>
    <row r="5599" spans="1:3" x14ac:dyDescent="0.15">
      <c r="A5599" s="56">
        <v>41873</v>
      </c>
      <c r="B5599" s="68" t="s">
        <v>235</v>
      </c>
      <c r="C5599" s="69"/>
    </row>
    <row r="5600" spans="1:3" x14ac:dyDescent="0.15">
      <c r="A5600" s="56">
        <v>41873</v>
      </c>
      <c r="B5600" s="68" t="s">
        <v>236</v>
      </c>
      <c r="C5600" s="69"/>
    </row>
    <row r="5601" spans="1:3" x14ac:dyDescent="0.15">
      <c r="A5601" s="56">
        <v>41873</v>
      </c>
      <c r="B5601" s="68" t="s">
        <v>237</v>
      </c>
      <c r="C5601" s="69"/>
    </row>
    <row r="5602" spans="1:3" x14ac:dyDescent="0.15">
      <c r="A5602" s="56">
        <v>41873</v>
      </c>
      <c r="B5602" s="68" t="s">
        <v>238</v>
      </c>
      <c r="C5602" s="69"/>
    </row>
    <row r="5603" spans="1:3" x14ac:dyDescent="0.15">
      <c r="A5603" s="56">
        <v>41873</v>
      </c>
      <c r="B5603" s="68" t="s">
        <v>239</v>
      </c>
      <c r="C5603" s="69"/>
    </row>
    <row r="5604" spans="1:3" x14ac:dyDescent="0.15">
      <c r="A5604" s="56">
        <v>41873</v>
      </c>
      <c r="B5604" s="68" t="s">
        <v>240</v>
      </c>
      <c r="C5604" s="69"/>
    </row>
    <row r="5605" spans="1:3" x14ac:dyDescent="0.15">
      <c r="A5605" s="56">
        <v>41873</v>
      </c>
      <c r="B5605" s="68" t="s">
        <v>241</v>
      </c>
      <c r="C5605" s="69"/>
    </row>
    <row r="5606" spans="1:3" x14ac:dyDescent="0.15">
      <c r="A5606" s="56">
        <v>41873</v>
      </c>
      <c r="B5606" s="68" t="s">
        <v>242</v>
      </c>
      <c r="C5606" s="69"/>
    </row>
    <row r="5607" spans="1:3" x14ac:dyDescent="0.15">
      <c r="A5607" s="56">
        <v>41873</v>
      </c>
      <c r="B5607" s="68" t="s">
        <v>243</v>
      </c>
      <c r="C5607" s="69"/>
    </row>
    <row r="5608" spans="1:3" x14ac:dyDescent="0.15">
      <c r="A5608" s="56">
        <v>41873</v>
      </c>
      <c r="B5608" s="68" t="s">
        <v>244</v>
      </c>
      <c r="C5608" s="69"/>
    </row>
    <row r="5609" spans="1:3" x14ac:dyDescent="0.15">
      <c r="A5609" s="56">
        <v>41873</v>
      </c>
      <c r="B5609" s="68" t="s">
        <v>245</v>
      </c>
      <c r="C5609" s="69"/>
    </row>
    <row r="5610" spans="1:3" x14ac:dyDescent="0.15">
      <c r="A5610" s="56">
        <v>41873</v>
      </c>
      <c r="B5610" s="68" t="s">
        <v>246</v>
      </c>
      <c r="C5610" s="69"/>
    </row>
    <row r="5611" spans="1:3" x14ac:dyDescent="0.15">
      <c r="A5611" s="56">
        <v>41873</v>
      </c>
      <c r="B5611" s="68" t="s">
        <v>247</v>
      </c>
      <c r="C5611" s="69"/>
    </row>
    <row r="5612" spans="1:3" x14ac:dyDescent="0.15">
      <c r="A5612" s="56">
        <v>41873</v>
      </c>
      <c r="B5612" s="68" t="s">
        <v>248</v>
      </c>
      <c r="C5612" s="69"/>
    </row>
    <row r="5613" spans="1:3" x14ac:dyDescent="0.15">
      <c r="A5613" s="56">
        <v>41873</v>
      </c>
      <c r="B5613" s="68" t="s">
        <v>249</v>
      </c>
      <c r="C5613" s="69"/>
    </row>
    <row r="5614" spans="1:3" x14ac:dyDescent="0.15">
      <c r="A5614" s="56">
        <v>41873</v>
      </c>
      <c r="B5614" s="68" t="s">
        <v>250</v>
      </c>
      <c r="C5614" s="69"/>
    </row>
    <row r="5615" spans="1:3" x14ac:dyDescent="0.15">
      <c r="A5615" s="56">
        <v>41873</v>
      </c>
      <c r="B5615" s="68" t="s">
        <v>251</v>
      </c>
      <c r="C5615" s="69"/>
    </row>
    <row r="5616" spans="1:3" x14ac:dyDescent="0.15">
      <c r="A5616" s="56">
        <v>41873</v>
      </c>
      <c r="B5616" s="68" t="s">
        <v>252</v>
      </c>
      <c r="C5616" s="69"/>
    </row>
    <row r="5617" spans="1:3" x14ac:dyDescent="0.15">
      <c r="A5617" s="56">
        <v>41873</v>
      </c>
      <c r="B5617" s="68" t="s">
        <v>253</v>
      </c>
      <c r="C5617" s="69"/>
    </row>
    <row r="5618" spans="1:3" x14ac:dyDescent="0.15">
      <c r="A5618" s="56">
        <v>41873</v>
      </c>
      <c r="B5618" s="68" t="s">
        <v>254</v>
      </c>
      <c r="C5618" s="69"/>
    </row>
    <row r="5619" spans="1:3" x14ac:dyDescent="0.15">
      <c r="A5619" s="56">
        <v>41873</v>
      </c>
      <c r="B5619" s="68" t="s">
        <v>255</v>
      </c>
      <c r="C5619" s="69"/>
    </row>
    <row r="5620" spans="1:3" x14ac:dyDescent="0.15">
      <c r="A5620" s="56">
        <v>41873</v>
      </c>
      <c r="B5620" s="68" t="s">
        <v>256</v>
      </c>
      <c r="C5620" s="69"/>
    </row>
    <row r="5621" spans="1:3" x14ac:dyDescent="0.15">
      <c r="A5621" s="56">
        <v>41873</v>
      </c>
      <c r="B5621" s="68" t="s">
        <v>257</v>
      </c>
      <c r="C5621" s="69"/>
    </row>
    <row r="5622" spans="1:3" x14ac:dyDescent="0.15">
      <c r="A5622" s="56">
        <v>41874</v>
      </c>
      <c r="B5622" s="68" t="s">
        <v>234</v>
      </c>
      <c r="C5622" s="69"/>
    </row>
    <row r="5623" spans="1:3" x14ac:dyDescent="0.15">
      <c r="A5623" s="56">
        <v>41874</v>
      </c>
      <c r="B5623" s="68" t="s">
        <v>235</v>
      </c>
      <c r="C5623" s="69"/>
    </row>
    <row r="5624" spans="1:3" x14ac:dyDescent="0.15">
      <c r="A5624" s="56">
        <v>41874</v>
      </c>
      <c r="B5624" s="68" t="s">
        <v>236</v>
      </c>
      <c r="C5624" s="69"/>
    </row>
    <row r="5625" spans="1:3" x14ac:dyDescent="0.15">
      <c r="A5625" s="56">
        <v>41874</v>
      </c>
      <c r="B5625" s="68" t="s">
        <v>237</v>
      </c>
      <c r="C5625" s="69"/>
    </row>
    <row r="5626" spans="1:3" x14ac:dyDescent="0.15">
      <c r="A5626" s="56">
        <v>41874</v>
      </c>
      <c r="B5626" s="68" t="s">
        <v>238</v>
      </c>
      <c r="C5626" s="69"/>
    </row>
    <row r="5627" spans="1:3" x14ac:dyDescent="0.15">
      <c r="A5627" s="56">
        <v>41874</v>
      </c>
      <c r="B5627" s="68" t="s">
        <v>239</v>
      </c>
      <c r="C5627" s="69"/>
    </row>
    <row r="5628" spans="1:3" x14ac:dyDescent="0.15">
      <c r="A5628" s="56">
        <v>41874</v>
      </c>
      <c r="B5628" s="68" t="s">
        <v>240</v>
      </c>
      <c r="C5628" s="69"/>
    </row>
    <row r="5629" spans="1:3" x14ac:dyDescent="0.15">
      <c r="A5629" s="56">
        <v>41874</v>
      </c>
      <c r="B5629" s="68" t="s">
        <v>241</v>
      </c>
      <c r="C5629" s="69"/>
    </row>
    <row r="5630" spans="1:3" x14ac:dyDescent="0.15">
      <c r="A5630" s="56">
        <v>41874</v>
      </c>
      <c r="B5630" s="68" t="s">
        <v>242</v>
      </c>
      <c r="C5630" s="69"/>
    </row>
    <row r="5631" spans="1:3" x14ac:dyDescent="0.15">
      <c r="A5631" s="56">
        <v>41874</v>
      </c>
      <c r="B5631" s="68" t="s">
        <v>243</v>
      </c>
      <c r="C5631" s="69"/>
    </row>
    <row r="5632" spans="1:3" x14ac:dyDescent="0.15">
      <c r="A5632" s="56">
        <v>41874</v>
      </c>
      <c r="B5632" s="68" t="s">
        <v>244</v>
      </c>
      <c r="C5632" s="69"/>
    </row>
    <row r="5633" spans="1:3" x14ac:dyDescent="0.15">
      <c r="A5633" s="56">
        <v>41874</v>
      </c>
      <c r="B5633" s="68" t="s">
        <v>245</v>
      </c>
      <c r="C5633" s="69"/>
    </row>
    <row r="5634" spans="1:3" x14ac:dyDescent="0.15">
      <c r="A5634" s="56">
        <v>41874</v>
      </c>
      <c r="B5634" s="68" t="s">
        <v>246</v>
      </c>
      <c r="C5634" s="69"/>
    </row>
    <row r="5635" spans="1:3" x14ac:dyDescent="0.15">
      <c r="A5635" s="56">
        <v>41874</v>
      </c>
      <c r="B5635" s="68" t="s">
        <v>247</v>
      </c>
      <c r="C5635" s="69"/>
    </row>
    <row r="5636" spans="1:3" x14ac:dyDescent="0.15">
      <c r="A5636" s="56">
        <v>41874</v>
      </c>
      <c r="B5636" s="68" t="s">
        <v>248</v>
      </c>
      <c r="C5636" s="69"/>
    </row>
    <row r="5637" spans="1:3" x14ac:dyDescent="0.15">
      <c r="A5637" s="56">
        <v>41874</v>
      </c>
      <c r="B5637" s="68" t="s">
        <v>249</v>
      </c>
      <c r="C5637" s="69"/>
    </row>
    <row r="5638" spans="1:3" x14ac:dyDescent="0.15">
      <c r="A5638" s="56">
        <v>41874</v>
      </c>
      <c r="B5638" s="68" t="s">
        <v>250</v>
      </c>
      <c r="C5638" s="69"/>
    </row>
    <row r="5639" spans="1:3" x14ac:dyDescent="0.15">
      <c r="A5639" s="56">
        <v>41874</v>
      </c>
      <c r="B5639" s="68" t="s">
        <v>251</v>
      </c>
      <c r="C5639" s="69"/>
    </row>
    <row r="5640" spans="1:3" x14ac:dyDescent="0.15">
      <c r="A5640" s="56">
        <v>41874</v>
      </c>
      <c r="B5640" s="68" t="s">
        <v>252</v>
      </c>
      <c r="C5640" s="69"/>
    </row>
    <row r="5641" spans="1:3" x14ac:dyDescent="0.15">
      <c r="A5641" s="56">
        <v>41874</v>
      </c>
      <c r="B5641" s="68" t="s">
        <v>253</v>
      </c>
      <c r="C5641" s="69"/>
    </row>
    <row r="5642" spans="1:3" x14ac:dyDescent="0.15">
      <c r="A5642" s="56">
        <v>41874</v>
      </c>
      <c r="B5642" s="68" t="s">
        <v>254</v>
      </c>
      <c r="C5642" s="69"/>
    </row>
    <row r="5643" spans="1:3" x14ac:dyDescent="0.15">
      <c r="A5643" s="56">
        <v>41874</v>
      </c>
      <c r="B5643" s="68" t="s">
        <v>255</v>
      </c>
      <c r="C5643" s="69"/>
    </row>
    <row r="5644" spans="1:3" x14ac:dyDescent="0.15">
      <c r="A5644" s="56">
        <v>41874</v>
      </c>
      <c r="B5644" s="68" t="s">
        <v>256</v>
      </c>
      <c r="C5644" s="69"/>
    </row>
    <row r="5645" spans="1:3" x14ac:dyDescent="0.15">
      <c r="A5645" s="56">
        <v>41874</v>
      </c>
      <c r="B5645" s="68" t="s">
        <v>257</v>
      </c>
      <c r="C5645" s="69"/>
    </row>
    <row r="5646" spans="1:3" x14ac:dyDescent="0.15">
      <c r="A5646" s="56">
        <v>41875</v>
      </c>
      <c r="B5646" s="68" t="s">
        <v>234</v>
      </c>
      <c r="C5646" s="69"/>
    </row>
    <row r="5647" spans="1:3" x14ac:dyDescent="0.15">
      <c r="A5647" s="56">
        <v>41875</v>
      </c>
      <c r="B5647" s="68" t="s">
        <v>235</v>
      </c>
      <c r="C5647" s="69"/>
    </row>
    <row r="5648" spans="1:3" x14ac:dyDescent="0.15">
      <c r="A5648" s="56">
        <v>41875</v>
      </c>
      <c r="B5648" s="68" t="s">
        <v>236</v>
      </c>
      <c r="C5648" s="69"/>
    </row>
    <row r="5649" spans="1:3" x14ac:dyDescent="0.15">
      <c r="A5649" s="56">
        <v>41875</v>
      </c>
      <c r="B5649" s="68" t="s">
        <v>237</v>
      </c>
      <c r="C5649" s="69"/>
    </row>
    <row r="5650" spans="1:3" x14ac:dyDescent="0.15">
      <c r="A5650" s="56">
        <v>41875</v>
      </c>
      <c r="B5650" s="68" t="s">
        <v>238</v>
      </c>
      <c r="C5650" s="69"/>
    </row>
    <row r="5651" spans="1:3" x14ac:dyDescent="0.15">
      <c r="A5651" s="56">
        <v>41875</v>
      </c>
      <c r="B5651" s="68" t="s">
        <v>239</v>
      </c>
      <c r="C5651" s="69"/>
    </row>
    <row r="5652" spans="1:3" x14ac:dyDescent="0.15">
      <c r="A5652" s="56">
        <v>41875</v>
      </c>
      <c r="B5652" s="68" t="s">
        <v>240</v>
      </c>
      <c r="C5652" s="69"/>
    </row>
    <row r="5653" spans="1:3" x14ac:dyDescent="0.15">
      <c r="A5653" s="56">
        <v>41875</v>
      </c>
      <c r="B5653" s="68" t="s">
        <v>241</v>
      </c>
      <c r="C5653" s="69"/>
    </row>
    <row r="5654" spans="1:3" x14ac:dyDescent="0.15">
      <c r="A5654" s="56">
        <v>41875</v>
      </c>
      <c r="B5654" s="68" t="s">
        <v>242</v>
      </c>
      <c r="C5654" s="69"/>
    </row>
    <row r="5655" spans="1:3" x14ac:dyDescent="0.15">
      <c r="A5655" s="56">
        <v>41875</v>
      </c>
      <c r="B5655" s="68" t="s">
        <v>243</v>
      </c>
      <c r="C5655" s="69"/>
    </row>
    <row r="5656" spans="1:3" x14ac:dyDescent="0.15">
      <c r="A5656" s="56">
        <v>41875</v>
      </c>
      <c r="B5656" s="68" t="s">
        <v>244</v>
      </c>
      <c r="C5656" s="69"/>
    </row>
    <row r="5657" spans="1:3" x14ac:dyDescent="0.15">
      <c r="A5657" s="56">
        <v>41875</v>
      </c>
      <c r="B5657" s="68" t="s">
        <v>245</v>
      </c>
      <c r="C5657" s="69"/>
    </row>
    <row r="5658" spans="1:3" x14ac:dyDescent="0.15">
      <c r="A5658" s="56">
        <v>41875</v>
      </c>
      <c r="B5658" s="68" t="s">
        <v>246</v>
      </c>
      <c r="C5658" s="69"/>
    </row>
    <row r="5659" spans="1:3" x14ac:dyDescent="0.15">
      <c r="A5659" s="56">
        <v>41875</v>
      </c>
      <c r="B5659" s="68" t="s">
        <v>247</v>
      </c>
      <c r="C5659" s="69"/>
    </row>
    <row r="5660" spans="1:3" x14ac:dyDescent="0.15">
      <c r="A5660" s="56">
        <v>41875</v>
      </c>
      <c r="B5660" s="68" t="s">
        <v>248</v>
      </c>
      <c r="C5660" s="69"/>
    </row>
    <row r="5661" spans="1:3" x14ac:dyDescent="0.15">
      <c r="A5661" s="56">
        <v>41875</v>
      </c>
      <c r="B5661" s="68" t="s">
        <v>249</v>
      </c>
      <c r="C5661" s="69"/>
    </row>
    <row r="5662" spans="1:3" x14ac:dyDescent="0.15">
      <c r="A5662" s="56">
        <v>41875</v>
      </c>
      <c r="B5662" s="68" t="s">
        <v>250</v>
      </c>
      <c r="C5662" s="69"/>
    </row>
    <row r="5663" spans="1:3" x14ac:dyDescent="0.15">
      <c r="A5663" s="56">
        <v>41875</v>
      </c>
      <c r="B5663" s="68" t="s">
        <v>251</v>
      </c>
      <c r="C5663" s="69"/>
    </row>
    <row r="5664" spans="1:3" x14ac:dyDescent="0.15">
      <c r="A5664" s="56">
        <v>41875</v>
      </c>
      <c r="B5664" s="68" t="s">
        <v>252</v>
      </c>
      <c r="C5664" s="69"/>
    </row>
    <row r="5665" spans="1:3" x14ac:dyDescent="0.15">
      <c r="A5665" s="56">
        <v>41875</v>
      </c>
      <c r="B5665" s="68" t="s">
        <v>253</v>
      </c>
      <c r="C5665" s="69"/>
    </row>
    <row r="5666" spans="1:3" x14ac:dyDescent="0.15">
      <c r="A5666" s="56">
        <v>41875</v>
      </c>
      <c r="B5666" s="68" t="s">
        <v>254</v>
      </c>
      <c r="C5666" s="69"/>
    </row>
    <row r="5667" spans="1:3" x14ac:dyDescent="0.15">
      <c r="A5667" s="56">
        <v>41875</v>
      </c>
      <c r="B5667" s="68" t="s">
        <v>255</v>
      </c>
      <c r="C5667" s="69"/>
    </row>
    <row r="5668" spans="1:3" x14ac:dyDescent="0.15">
      <c r="A5668" s="56">
        <v>41875</v>
      </c>
      <c r="B5668" s="68" t="s">
        <v>256</v>
      </c>
      <c r="C5668" s="69"/>
    </row>
    <row r="5669" spans="1:3" x14ac:dyDescent="0.15">
      <c r="A5669" s="56">
        <v>41875</v>
      </c>
      <c r="B5669" s="68" t="s">
        <v>257</v>
      </c>
      <c r="C5669" s="69"/>
    </row>
    <row r="5670" spans="1:3" x14ac:dyDescent="0.15">
      <c r="A5670" s="56">
        <v>41876</v>
      </c>
      <c r="B5670" s="68" t="s">
        <v>234</v>
      </c>
      <c r="C5670" s="69"/>
    </row>
    <row r="5671" spans="1:3" x14ac:dyDescent="0.15">
      <c r="A5671" s="56">
        <v>41876</v>
      </c>
      <c r="B5671" s="68" t="s">
        <v>235</v>
      </c>
      <c r="C5671" s="69"/>
    </row>
    <row r="5672" spans="1:3" x14ac:dyDescent="0.15">
      <c r="A5672" s="56">
        <v>41876</v>
      </c>
      <c r="B5672" s="68" t="s">
        <v>236</v>
      </c>
      <c r="C5672" s="69"/>
    </row>
    <row r="5673" spans="1:3" x14ac:dyDescent="0.15">
      <c r="A5673" s="56">
        <v>41876</v>
      </c>
      <c r="B5673" s="68" t="s">
        <v>237</v>
      </c>
      <c r="C5673" s="69"/>
    </row>
    <row r="5674" spans="1:3" x14ac:dyDescent="0.15">
      <c r="A5674" s="56">
        <v>41876</v>
      </c>
      <c r="B5674" s="68" t="s">
        <v>238</v>
      </c>
      <c r="C5674" s="69"/>
    </row>
    <row r="5675" spans="1:3" x14ac:dyDescent="0.15">
      <c r="A5675" s="56">
        <v>41876</v>
      </c>
      <c r="B5675" s="68" t="s">
        <v>239</v>
      </c>
      <c r="C5675" s="69"/>
    </row>
    <row r="5676" spans="1:3" x14ac:dyDescent="0.15">
      <c r="A5676" s="56">
        <v>41876</v>
      </c>
      <c r="B5676" s="68" t="s">
        <v>240</v>
      </c>
      <c r="C5676" s="69"/>
    </row>
    <row r="5677" spans="1:3" x14ac:dyDescent="0.15">
      <c r="A5677" s="56">
        <v>41876</v>
      </c>
      <c r="B5677" s="68" t="s">
        <v>241</v>
      </c>
      <c r="C5677" s="69"/>
    </row>
    <row r="5678" spans="1:3" x14ac:dyDescent="0.15">
      <c r="A5678" s="56">
        <v>41876</v>
      </c>
      <c r="B5678" s="68" t="s">
        <v>242</v>
      </c>
      <c r="C5678" s="69"/>
    </row>
    <row r="5679" spans="1:3" x14ac:dyDescent="0.15">
      <c r="A5679" s="56">
        <v>41876</v>
      </c>
      <c r="B5679" s="68" t="s">
        <v>243</v>
      </c>
      <c r="C5679" s="69"/>
    </row>
    <row r="5680" spans="1:3" x14ac:dyDescent="0.15">
      <c r="A5680" s="56">
        <v>41876</v>
      </c>
      <c r="B5680" s="68" t="s">
        <v>244</v>
      </c>
      <c r="C5680" s="69"/>
    </row>
    <row r="5681" spans="1:3" x14ac:dyDescent="0.15">
      <c r="A5681" s="56">
        <v>41876</v>
      </c>
      <c r="B5681" s="68" t="s">
        <v>245</v>
      </c>
      <c r="C5681" s="69"/>
    </row>
    <row r="5682" spans="1:3" x14ac:dyDescent="0.15">
      <c r="A5682" s="56">
        <v>41876</v>
      </c>
      <c r="B5682" s="68" t="s">
        <v>246</v>
      </c>
      <c r="C5682" s="69"/>
    </row>
    <row r="5683" spans="1:3" x14ac:dyDescent="0.15">
      <c r="A5683" s="56">
        <v>41876</v>
      </c>
      <c r="B5683" s="68" t="s">
        <v>247</v>
      </c>
      <c r="C5683" s="69"/>
    </row>
    <row r="5684" spans="1:3" x14ac:dyDescent="0.15">
      <c r="A5684" s="56">
        <v>41876</v>
      </c>
      <c r="B5684" s="68" t="s">
        <v>248</v>
      </c>
      <c r="C5684" s="69"/>
    </row>
    <row r="5685" spans="1:3" x14ac:dyDescent="0.15">
      <c r="A5685" s="56">
        <v>41876</v>
      </c>
      <c r="B5685" s="68" t="s">
        <v>249</v>
      </c>
      <c r="C5685" s="69"/>
    </row>
    <row r="5686" spans="1:3" x14ac:dyDescent="0.15">
      <c r="A5686" s="56">
        <v>41876</v>
      </c>
      <c r="B5686" s="68" t="s">
        <v>250</v>
      </c>
      <c r="C5686" s="69"/>
    </row>
    <row r="5687" spans="1:3" x14ac:dyDescent="0.15">
      <c r="A5687" s="56">
        <v>41876</v>
      </c>
      <c r="B5687" s="68" t="s">
        <v>251</v>
      </c>
      <c r="C5687" s="69"/>
    </row>
    <row r="5688" spans="1:3" x14ac:dyDescent="0.15">
      <c r="A5688" s="56">
        <v>41876</v>
      </c>
      <c r="B5688" s="68" t="s">
        <v>252</v>
      </c>
      <c r="C5688" s="69"/>
    </row>
    <row r="5689" spans="1:3" x14ac:dyDescent="0.15">
      <c r="A5689" s="56">
        <v>41876</v>
      </c>
      <c r="B5689" s="68" t="s">
        <v>253</v>
      </c>
      <c r="C5689" s="69"/>
    </row>
    <row r="5690" spans="1:3" x14ac:dyDescent="0.15">
      <c r="A5690" s="56">
        <v>41876</v>
      </c>
      <c r="B5690" s="68" t="s">
        <v>254</v>
      </c>
      <c r="C5690" s="69"/>
    </row>
    <row r="5691" spans="1:3" x14ac:dyDescent="0.15">
      <c r="A5691" s="56">
        <v>41876</v>
      </c>
      <c r="B5691" s="68" t="s">
        <v>255</v>
      </c>
      <c r="C5691" s="69"/>
    </row>
    <row r="5692" spans="1:3" x14ac:dyDescent="0.15">
      <c r="A5692" s="56">
        <v>41876</v>
      </c>
      <c r="B5692" s="68" t="s">
        <v>256</v>
      </c>
      <c r="C5692" s="69"/>
    </row>
    <row r="5693" spans="1:3" x14ac:dyDescent="0.15">
      <c r="A5693" s="56">
        <v>41876</v>
      </c>
      <c r="B5693" s="68" t="s">
        <v>257</v>
      </c>
      <c r="C5693" s="69"/>
    </row>
    <row r="5694" spans="1:3" x14ac:dyDescent="0.15">
      <c r="A5694" s="56">
        <v>41877</v>
      </c>
      <c r="B5694" s="68" t="s">
        <v>234</v>
      </c>
      <c r="C5694" s="69"/>
    </row>
    <row r="5695" spans="1:3" x14ac:dyDescent="0.15">
      <c r="A5695" s="56">
        <v>41877</v>
      </c>
      <c r="B5695" s="68" t="s">
        <v>235</v>
      </c>
      <c r="C5695" s="69"/>
    </row>
    <row r="5696" spans="1:3" x14ac:dyDescent="0.15">
      <c r="A5696" s="56">
        <v>41877</v>
      </c>
      <c r="B5696" s="68" t="s">
        <v>236</v>
      </c>
      <c r="C5696" s="69"/>
    </row>
    <row r="5697" spans="1:3" x14ac:dyDescent="0.15">
      <c r="A5697" s="56">
        <v>41877</v>
      </c>
      <c r="B5697" s="68" t="s">
        <v>237</v>
      </c>
      <c r="C5697" s="69"/>
    </row>
    <row r="5698" spans="1:3" x14ac:dyDescent="0.15">
      <c r="A5698" s="56">
        <v>41877</v>
      </c>
      <c r="B5698" s="68" t="s">
        <v>238</v>
      </c>
      <c r="C5698" s="69"/>
    </row>
    <row r="5699" spans="1:3" x14ac:dyDescent="0.15">
      <c r="A5699" s="56">
        <v>41877</v>
      </c>
      <c r="B5699" s="68" t="s">
        <v>239</v>
      </c>
      <c r="C5699" s="69"/>
    </row>
    <row r="5700" spans="1:3" x14ac:dyDescent="0.15">
      <c r="A5700" s="56">
        <v>41877</v>
      </c>
      <c r="B5700" s="68" t="s">
        <v>240</v>
      </c>
      <c r="C5700" s="69"/>
    </row>
    <row r="5701" spans="1:3" x14ac:dyDescent="0.15">
      <c r="A5701" s="56">
        <v>41877</v>
      </c>
      <c r="B5701" s="68" t="s">
        <v>241</v>
      </c>
      <c r="C5701" s="69"/>
    </row>
    <row r="5702" spans="1:3" x14ac:dyDescent="0.15">
      <c r="A5702" s="56">
        <v>41877</v>
      </c>
      <c r="B5702" s="68" t="s">
        <v>242</v>
      </c>
      <c r="C5702" s="69"/>
    </row>
    <row r="5703" spans="1:3" x14ac:dyDescent="0.15">
      <c r="A5703" s="56">
        <v>41877</v>
      </c>
      <c r="B5703" s="68" t="s">
        <v>243</v>
      </c>
      <c r="C5703" s="69"/>
    </row>
    <row r="5704" spans="1:3" x14ac:dyDescent="0.15">
      <c r="A5704" s="56">
        <v>41877</v>
      </c>
      <c r="B5704" s="68" t="s">
        <v>244</v>
      </c>
      <c r="C5704" s="69"/>
    </row>
    <row r="5705" spans="1:3" x14ac:dyDescent="0.15">
      <c r="A5705" s="56">
        <v>41877</v>
      </c>
      <c r="B5705" s="68" t="s">
        <v>245</v>
      </c>
      <c r="C5705" s="69"/>
    </row>
    <row r="5706" spans="1:3" x14ac:dyDescent="0.15">
      <c r="A5706" s="56">
        <v>41877</v>
      </c>
      <c r="B5706" s="68" t="s">
        <v>246</v>
      </c>
      <c r="C5706" s="69"/>
    </row>
    <row r="5707" spans="1:3" x14ac:dyDescent="0.15">
      <c r="A5707" s="56">
        <v>41877</v>
      </c>
      <c r="B5707" s="68" t="s">
        <v>247</v>
      </c>
      <c r="C5707" s="69"/>
    </row>
    <row r="5708" spans="1:3" x14ac:dyDescent="0.15">
      <c r="A5708" s="56">
        <v>41877</v>
      </c>
      <c r="B5708" s="68" t="s">
        <v>248</v>
      </c>
      <c r="C5708" s="69"/>
    </row>
    <row r="5709" spans="1:3" x14ac:dyDescent="0.15">
      <c r="A5709" s="56">
        <v>41877</v>
      </c>
      <c r="B5709" s="68" t="s">
        <v>249</v>
      </c>
      <c r="C5709" s="69"/>
    </row>
    <row r="5710" spans="1:3" x14ac:dyDescent="0.15">
      <c r="A5710" s="56">
        <v>41877</v>
      </c>
      <c r="B5710" s="68" t="s">
        <v>250</v>
      </c>
      <c r="C5710" s="69"/>
    </row>
    <row r="5711" spans="1:3" x14ac:dyDescent="0.15">
      <c r="A5711" s="56">
        <v>41877</v>
      </c>
      <c r="B5711" s="68" t="s">
        <v>251</v>
      </c>
      <c r="C5711" s="69"/>
    </row>
    <row r="5712" spans="1:3" x14ac:dyDescent="0.15">
      <c r="A5712" s="56">
        <v>41877</v>
      </c>
      <c r="B5712" s="68" t="s">
        <v>252</v>
      </c>
      <c r="C5712" s="69"/>
    </row>
    <row r="5713" spans="1:3" x14ac:dyDescent="0.15">
      <c r="A5713" s="56">
        <v>41877</v>
      </c>
      <c r="B5713" s="68" t="s">
        <v>253</v>
      </c>
      <c r="C5713" s="69"/>
    </row>
    <row r="5714" spans="1:3" x14ac:dyDescent="0.15">
      <c r="A5714" s="56">
        <v>41877</v>
      </c>
      <c r="B5714" s="68" t="s">
        <v>254</v>
      </c>
      <c r="C5714" s="69"/>
    </row>
    <row r="5715" spans="1:3" x14ac:dyDescent="0.15">
      <c r="A5715" s="56">
        <v>41877</v>
      </c>
      <c r="B5715" s="68" t="s">
        <v>255</v>
      </c>
      <c r="C5715" s="69"/>
    </row>
    <row r="5716" spans="1:3" x14ac:dyDescent="0.15">
      <c r="A5716" s="56">
        <v>41877</v>
      </c>
      <c r="B5716" s="68" t="s">
        <v>256</v>
      </c>
      <c r="C5716" s="69"/>
    </row>
    <row r="5717" spans="1:3" x14ac:dyDescent="0.15">
      <c r="A5717" s="56">
        <v>41877</v>
      </c>
      <c r="B5717" s="68" t="s">
        <v>257</v>
      </c>
      <c r="C5717" s="69"/>
    </row>
    <row r="5718" spans="1:3" x14ac:dyDescent="0.15">
      <c r="A5718" s="56">
        <v>41878</v>
      </c>
      <c r="B5718" s="68" t="s">
        <v>234</v>
      </c>
      <c r="C5718" s="69"/>
    </row>
    <row r="5719" spans="1:3" x14ac:dyDescent="0.15">
      <c r="A5719" s="56">
        <v>41878</v>
      </c>
      <c r="B5719" s="68" t="s">
        <v>235</v>
      </c>
      <c r="C5719" s="69"/>
    </row>
    <row r="5720" spans="1:3" x14ac:dyDescent="0.15">
      <c r="A5720" s="56">
        <v>41878</v>
      </c>
      <c r="B5720" s="68" t="s">
        <v>236</v>
      </c>
      <c r="C5720" s="69"/>
    </row>
    <row r="5721" spans="1:3" x14ac:dyDescent="0.15">
      <c r="A5721" s="56">
        <v>41878</v>
      </c>
      <c r="B5721" s="68" t="s">
        <v>237</v>
      </c>
      <c r="C5721" s="69"/>
    </row>
    <row r="5722" spans="1:3" x14ac:dyDescent="0.15">
      <c r="A5722" s="56">
        <v>41878</v>
      </c>
      <c r="B5722" s="68" t="s">
        <v>238</v>
      </c>
      <c r="C5722" s="69"/>
    </row>
    <row r="5723" spans="1:3" x14ac:dyDescent="0.15">
      <c r="A5723" s="56">
        <v>41878</v>
      </c>
      <c r="B5723" s="68" t="s">
        <v>239</v>
      </c>
      <c r="C5723" s="69"/>
    </row>
    <row r="5724" spans="1:3" x14ac:dyDescent="0.15">
      <c r="A5724" s="56">
        <v>41878</v>
      </c>
      <c r="B5724" s="68" t="s">
        <v>240</v>
      </c>
      <c r="C5724" s="69"/>
    </row>
    <row r="5725" spans="1:3" x14ac:dyDescent="0.15">
      <c r="A5725" s="56">
        <v>41878</v>
      </c>
      <c r="B5725" s="68" t="s">
        <v>241</v>
      </c>
      <c r="C5725" s="69"/>
    </row>
    <row r="5726" spans="1:3" x14ac:dyDescent="0.15">
      <c r="A5726" s="56">
        <v>41878</v>
      </c>
      <c r="B5726" s="68" t="s">
        <v>242</v>
      </c>
      <c r="C5726" s="69"/>
    </row>
    <row r="5727" spans="1:3" x14ac:dyDescent="0.15">
      <c r="A5727" s="56">
        <v>41878</v>
      </c>
      <c r="B5727" s="68" t="s">
        <v>243</v>
      </c>
      <c r="C5727" s="69"/>
    </row>
    <row r="5728" spans="1:3" x14ac:dyDescent="0.15">
      <c r="A5728" s="56">
        <v>41878</v>
      </c>
      <c r="B5728" s="68" t="s">
        <v>244</v>
      </c>
      <c r="C5728" s="69"/>
    </row>
    <row r="5729" spans="1:3" x14ac:dyDescent="0.15">
      <c r="A5729" s="56">
        <v>41878</v>
      </c>
      <c r="B5729" s="68" t="s">
        <v>245</v>
      </c>
      <c r="C5729" s="69"/>
    </row>
    <row r="5730" spans="1:3" x14ac:dyDescent="0.15">
      <c r="A5730" s="56">
        <v>41878</v>
      </c>
      <c r="B5730" s="68" t="s">
        <v>246</v>
      </c>
      <c r="C5730" s="69"/>
    </row>
    <row r="5731" spans="1:3" x14ac:dyDescent="0.15">
      <c r="A5731" s="56">
        <v>41878</v>
      </c>
      <c r="B5731" s="68" t="s">
        <v>247</v>
      </c>
      <c r="C5731" s="69"/>
    </row>
    <row r="5732" spans="1:3" x14ac:dyDescent="0.15">
      <c r="A5732" s="56">
        <v>41878</v>
      </c>
      <c r="B5732" s="68" t="s">
        <v>248</v>
      </c>
      <c r="C5732" s="69"/>
    </row>
    <row r="5733" spans="1:3" x14ac:dyDescent="0.15">
      <c r="A5733" s="56">
        <v>41878</v>
      </c>
      <c r="B5733" s="68" t="s">
        <v>249</v>
      </c>
      <c r="C5733" s="69"/>
    </row>
    <row r="5734" spans="1:3" x14ac:dyDescent="0.15">
      <c r="A5734" s="56">
        <v>41878</v>
      </c>
      <c r="B5734" s="68" t="s">
        <v>250</v>
      </c>
      <c r="C5734" s="69"/>
    </row>
    <row r="5735" spans="1:3" x14ac:dyDescent="0.15">
      <c r="A5735" s="56">
        <v>41878</v>
      </c>
      <c r="B5735" s="68" t="s">
        <v>251</v>
      </c>
      <c r="C5735" s="69"/>
    </row>
    <row r="5736" spans="1:3" x14ac:dyDescent="0.15">
      <c r="A5736" s="56">
        <v>41878</v>
      </c>
      <c r="B5736" s="68" t="s">
        <v>252</v>
      </c>
      <c r="C5736" s="69"/>
    </row>
    <row r="5737" spans="1:3" x14ac:dyDescent="0.15">
      <c r="A5737" s="56">
        <v>41878</v>
      </c>
      <c r="B5737" s="68" t="s">
        <v>253</v>
      </c>
      <c r="C5737" s="69"/>
    </row>
    <row r="5738" spans="1:3" x14ac:dyDescent="0.15">
      <c r="A5738" s="56">
        <v>41878</v>
      </c>
      <c r="B5738" s="68" t="s">
        <v>254</v>
      </c>
      <c r="C5738" s="69"/>
    </row>
    <row r="5739" spans="1:3" x14ac:dyDescent="0.15">
      <c r="A5739" s="56">
        <v>41878</v>
      </c>
      <c r="B5739" s="68" t="s">
        <v>255</v>
      </c>
      <c r="C5739" s="69"/>
    </row>
    <row r="5740" spans="1:3" x14ac:dyDescent="0.15">
      <c r="A5740" s="56">
        <v>41878</v>
      </c>
      <c r="B5740" s="68" t="s">
        <v>256</v>
      </c>
      <c r="C5740" s="69"/>
    </row>
    <row r="5741" spans="1:3" x14ac:dyDescent="0.15">
      <c r="A5741" s="56">
        <v>41878</v>
      </c>
      <c r="B5741" s="68" t="s">
        <v>257</v>
      </c>
      <c r="C5741" s="69"/>
    </row>
    <row r="5742" spans="1:3" x14ac:dyDescent="0.15">
      <c r="A5742" s="56">
        <v>41879</v>
      </c>
      <c r="B5742" s="68" t="s">
        <v>234</v>
      </c>
      <c r="C5742" s="69"/>
    </row>
    <row r="5743" spans="1:3" x14ac:dyDescent="0.15">
      <c r="A5743" s="56">
        <v>41879</v>
      </c>
      <c r="B5743" s="68" t="s">
        <v>235</v>
      </c>
      <c r="C5743" s="69"/>
    </row>
    <row r="5744" spans="1:3" x14ac:dyDescent="0.15">
      <c r="A5744" s="56">
        <v>41879</v>
      </c>
      <c r="B5744" s="68" t="s">
        <v>236</v>
      </c>
      <c r="C5744" s="69"/>
    </row>
    <row r="5745" spans="1:3" x14ac:dyDescent="0.15">
      <c r="A5745" s="56">
        <v>41879</v>
      </c>
      <c r="B5745" s="68" t="s">
        <v>237</v>
      </c>
      <c r="C5745" s="69"/>
    </row>
    <row r="5746" spans="1:3" x14ac:dyDescent="0.15">
      <c r="A5746" s="56">
        <v>41879</v>
      </c>
      <c r="B5746" s="68" t="s">
        <v>238</v>
      </c>
      <c r="C5746" s="69"/>
    </row>
    <row r="5747" spans="1:3" x14ac:dyDescent="0.15">
      <c r="A5747" s="56">
        <v>41879</v>
      </c>
      <c r="B5747" s="68" t="s">
        <v>239</v>
      </c>
      <c r="C5747" s="69"/>
    </row>
    <row r="5748" spans="1:3" x14ac:dyDescent="0.15">
      <c r="A5748" s="56">
        <v>41879</v>
      </c>
      <c r="B5748" s="68" t="s">
        <v>240</v>
      </c>
      <c r="C5748" s="69"/>
    </row>
    <row r="5749" spans="1:3" x14ac:dyDescent="0.15">
      <c r="A5749" s="56">
        <v>41879</v>
      </c>
      <c r="B5749" s="68" t="s">
        <v>241</v>
      </c>
      <c r="C5749" s="69"/>
    </row>
    <row r="5750" spans="1:3" x14ac:dyDescent="0.15">
      <c r="A5750" s="56">
        <v>41879</v>
      </c>
      <c r="B5750" s="68" t="s">
        <v>242</v>
      </c>
      <c r="C5750" s="69"/>
    </row>
    <row r="5751" spans="1:3" x14ac:dyDescent="0.15">
      <c r="A5751" s="56">
        <v>41879</v>
      </c>
      <c r="B5751" s="68" t="s">
        <v>243</v>
      </c>
      <c r="C5751" s="69"/>
    </row>
    <row r="5752" spans="1:3" x14ac:dyDescent="0.15">
      <c r="A5752" s="56">
        <v>41879</v>
      </c>
      <c r="B5752" s="68" t="s">
        <v>244</v>
      </c>
      <c r="C5752" s="69"/>
    </row>
    <row r="5753" spans="1:3" x14ac:dyDescent="0.15">
      <c r="A5753" s="56">
        <v>41879</v>
      </c>
      <c r="B5753" s="68" t="s">
        <v>245</v>
      </c>
      <c r="C5753" s="69"/>
    </row>
    <row r="5754" spans="1:3" x14ac:dyDescent="0.15">
      <c r="A5754" s="56">
        <v>41879</v>
      </c>
      <c r="B5754" s="68" t="s">
        <v>246</v>
      </c>
      <c r="C5754" s="69"/>
    </row>
    <row r="5755" spans="1:3" x14ac:dyDescent="0.15">
      <c r="A5755" s="56">
        <v>41879</v>
      </c>
      <c r="B5755" s="68" t="s">
        <v>247</v>
      </c>
      <c r="C5755" s="69"/>
    </row>
    <row r="5756" spans="1:3" x14ac:dyDescent="0.15">
      <c r="A5756" s="56">
        <v>41879</v>
      </c>
      <c r="B5756" s="68" t="s">
        <v>248</v>
      </c>
      <c r="C5756" s="69"/>
    </row>
    <row r="5757" spans="1:3" x14ac:dyDescent="0.15">
      <c r="A5757" s="56">
        <v>41879</v>
      </c>
      <c r="B5757" s="68" t="s">
        <v>249</v>
      </c>
      <c r="C5757" s="69"/>
    </row>
    <row r="5758" spans="1:3" x14ac:dyDescent="0.15">
      <c r="A5758" s="56">
        <v>41879</v>
      </c>
      <c r="B5758" s="68" t="s">
        <v>250</v>
      </c>
      <c r="C5758" s="69"/>
    </row>
    <row r="5759" spans="1:3" x14ac:dyDescent="0.15">
      <c r="A5759" s="56">
        <v>41879</v>
      </c>
      <c r="B5759" s="68" t="s">
        <v>251</v>
      </c>
      <c r="C5759" s="69"/>
    </row>
    <row r="5760" spans="1:3" x14ac:dyDescent="0.15">
      <c r="A5760" s="56">
        <v>41879</v>
      </c>
      <c r="B5760" s="68" t="s">
        <v>252</v>
      </c>
      <c r="C5760" s="69"/>
    </row>
    <row r="5761" spans="1:3" x14ac:dyDescent="0.15">
      <c r="A5761" s="56">
        <v>41879</v>
      </c>
      <c r="B5761" s="68" t="s">
        <v>253</v>
      </c>
      <c r="C5761" s="69"/>
    </row>
    <row r="5762" spans="1:3" x14ac:dyDescent="0.15">
      <c r="A5762" s="56">
        <v>41879</v>
      </c>
      <c r="B5762" s="68" t="s">
        <v>254</v>
      </c>
      <c r="C5762" s="69"/>
    </row>
    <row r="5763" spans="1:3" x14ac:dyDescent="0.15">
      <c r="A5763" s="56">
        <v>41879</v>
      </c>
      <c r="B5763" s="68" t="s">
        <v>255</v>
      </c>
      <c r="C5763" s="69"/>
    </row>
    <row r="5764" spans="1:3" x14ac:dyDescent="0.15">
      <c r="A5764" s="56">
        <v>41879</v>
      </c>
      <c r="B5764" s="68" t="s">
        <v>256</v>
      </c>
      <c r="C5764" s="69"/>
    </row>
    <row r="5765" spans="1:3" x14ac:dyDescent="0.15">
      <c r="A5765" s="56">
        <v>41879</v>
      </c>
      <c r="B5765" s="68" t="s">
        <v>257</v>
      </c>
      <c r="C5765" s="69"/>
    </row>
    <row r="5766" spans="1:3" x14ac:dyDescent="0.15">
      <c r="A5766" s="56">
        <v>41880</v>
      </c>
      <c r="B5766" s="68" t="s">
        <v>234</v>
      </c>
      <c r="C5766" s="69"/>
    </row>
    <row r="5767" spans="1:3" x14ac:dyDescent="0.15">
      <c r="A5767" s="56">
        <v>41880</v>
      </c>
      <c r="B5767" s="68" t="s">
        <v>235</v>
      </c>
      <c r="C5767" s="69"/>
    </row>
    <row r="5768" spans="1:3" x14ac:dyDescent="0.15">
      <c r="A5768" s="56">
        <v>41880</v>
      </c>
      <c r="B5768" s="68" t="s">
        <v>236</v>
      </c>
      <c r="C5768" s="69"/>
    </row>
    <row r="5769" spans="1:3" x14ac:dyDescent="0.15">
      <c r="A5769" s="56">
        <v>41880</v>
      </c>
      <c r="B5769" s="68" t="s">
        <v>237</v>
      </c>
      <c r="C5769" s="69"/>
    </row>
    <row r="5770" spans="1:3" x14ac:dyDescent="0.15">
      <c r="A5770" s="56">
        <v>41880</v>
      </c>
      <c r="B5770" s="68" t="s">
        <v>238</v>
      </c>
      <c r="C5770" s="69"/>
    </row>
    <row r="5771" spans="1:3" x14ac:dyDescent="0.15">
      <c r="A5771" s="56">
        <v>41880</v>
      </c>
      <c r="B5771" s="68" t="s">
        <v>239</v>
      </c>
      <c r="C5771" s="69"/>
    </row>
    <row r="5772" spans="1:3" x14ac:dyDescent="0.15">
      <c r="A5772" s="56">
        <v>41880</v>
      </c>
      <c r="B5772" s="68" t="s">
        <v>240</v>
      </c>
      <c r="C5772" s="69"/>
    </row>
    <row r="5773" spans="1:3" x14ac:dyDescent="0.15">
      <c r="A5773" s="56">
        <v>41880</v>
      </c>
      <c r="B5773" s="68" t="s">
        <v>241</v>
      </c>
      <c r="C5773" s="69"/>
    </row>
    <row r="5774" spans="1:3" x14ac:dyDescent="0.15">
      <c r="A5774" s="56">
        <v>41880</v>
      </c>
      <c r="B5774" s="68" t="s">
        <v>242</v>
      </c>
      <c r="C5774" s="69"/>
    </row>
    <row r="5775" spans="1:3" x14ac:dyDescent="0.15">
      <c r="A5775" s="56">
        <v>41880</v>
      </c>
      <c r="B5775" s="68" t="s">
        <v>243</v>
      </c>
      <c r="C5775" s="69"/>
    </row>
    <row r="5776" spans="1:3" x14ac:dyDescent="0.15">
      <c r="A5776" s="56">
        <v>41880</v>
      </c>
      <c r="B5776" s="68" t="s">
        <v>244</v>
      </c>
      <c r="C5776" s="69"/>
    </row>
    <row r="5777" spans="1:3" x14ac:dyDescent="0.15">
      <c r="A5777" s="56">
        <v>41880</v>
      </c>
      <c r="B5777" s="68" t="s">
        <v>245</v>
      </c>
      <c r="C5777" s="69"/>
    </row>
    <row r="5778" spans="1:3" x14ac:dyDescent="0.15">
      <c r="A5778" s="56">
        <v>41880</v>
      </c>
      <c r="B5778" s="68" t="s">
        <v>246</v>
      </c>
      <c r="C5778" s="69"/>
    </row>
    <row r="5779" spans="1:3" x14ac:dyDescent="0.15">
      <c r="A5779" s="56">
        <v>41880</v>
      </c>
      <c r="B5779" s="68" t="s">
        <v>247</v>
      </c>
      <c r="C5779" s="69"/>
    </row>
    <row r="5780" spans="1:3" x14ac:dyDescent="0.15">
      <c r="A5780" s="56">
        <v>41880</v>
      </c>
      <c r="B5780" s="68" t="s">
        <v>248</v>
      </c>
      <c r="C5780" s="69"/>
    </row>
    <row r="5781" spans="1:3" x14ac:dyDescent="0.15">
      <c r="A5781" s="56">
        <v>41880</v>
      </c>
      <c r="B5781" s="68" t="s">
        <v>249</v>
      </c>
      <c r="C5781" s="69"/>
    </row>
    <row r="5782" spans="1:3" x14ac:dyDescent="0.15">
      <c r="A5782" s="56">
        <v>41880</v>
      </c>
      <c r="B5782" s="68" t="s">
        <v>250</v>
      </c>
      <c r="C5782" s="69"/>
    </row>
    <row r="5783" spans="1:3" x14ac:dyDescent="0.15">
      <c r="A5783" s="56">
        <v>41880</v>
      </c>
      <c r="B5783" s="68" t="s">
        <v>251</v>
      </c>
      <c r="C5783" s="69"/>
    </row>
    <row r="5784" spans="1:3" x14ac:dyDescent="0.15">
      <c r="A5784" s="56">
        <v>41880</v>
      </c>
      <c r="B5784" s="68" t="s">
        <v>252</v>
      </c>
      <c r="C5784" s="69"/>
    </row>
    <row r="5785" spans="1:3" x14ac:dyDescent="0.15">
      <c r="A5785" s="56">
        <v>41880</v>
      </c>
      <c r="B5785" s="68" t="s">
        <v>253</v>
      </c>
      <c r="C5785" s="69"/>
    </row>
    <row r="5786" spans="1:3" x14ac:dyDescent="0.15">
      <c r="A5786" s="56">
        <v>41880</v>
      </c>
      <c r="B5786" s="68" t="s">
        <v>254</v>
      </c>
      <c r="C5786" s="69"/>
    </row>
    <row r="5787" spans="1:3" x14ac:dyDescent="0.15">
      <c r="A5787" s="56">
        <v>41880</v>
      </c>
      <c r="B5787" s="68" t="s">
        <v>255</v>
      </c>
      <c r="C5787" s="69"/>
    </row>
    <row r="5788" spans="1:3" x14ac:dyDescent="0.15">
      <c r="A5788" s="56">
        <v>41880</v>
      </c>
      <c r="B5788" s="68" t="s">
        <v>256</v>
      </c>
      <c r="C5788" s="69"/>
    </row>
    <row r="5789" spans="1:3" x14ac:dyDescent="0.15">
      <c r="A5789" s="56">
        <v>41880</v>
      </c>
      <c r="B5789" s="68" t="s">
        <v>257</v>
      </c>
      <c r="C5789" s="69"/>
    </row>
    <row r="5790" spans="1:3" x14ac:dyDescent="0.15">
      <c r="A5790" s="56">
        <v>41881</v>
      </c>
      <c r="B5790" s="68" t="s">
        <v>234</v>
      </c>
      <c r="C5790" s="69"/>
    </row>
    <row r="5791" spans="1:3" x14ac:dyDescent="0.15">
      <c r="A5791" s="56">
        <v>41881</v>
      </c>
      <c r="B5791" s="68" t="s">
        <v>235</v>
      </c>
      <c r="C5791" s="69"/>
    </row>
    <row r="5792" spans="1:3" x14ac:dyDescent="0.15">
      <c r="A5792" s="56">
        <v>41881</v>
      </c>
      <c r="B5792" s="68" t="s">
        <v>236</v>
      </c>
      <c r="C5792" s="69"/>
    </row>
    <row r="5793" spans="1:3" x14ac:dyDescent="0.15">
      <c r="A5793" s="56">
        <v>41881</v>
      </c>
      <c r="B5793" s="68" t="s">
        <v>237</v>
      </c>
      <c r="C5793" s="69"/>
    </row>
    <row r="5794" spans="1:3" x14ac:dyDescent="0.15">
      <c r="A5794" s="56">
        <v>41881</v>
      </c>
      <c r="B5794" s="68" t="s">
        <v>238</v>
      </c>
      <c r="C5794" s="69"/>
    </row>
    <row r="5795" spans="1:3" x14ac:dyDescent="0.15">
      <c r="A5795" s="56">
        <v>41881</v>
      </c>
      <c r="B5795" s="68" t="s">
        <v>239</v>
      </c>
      <c r="C5795" s="69"/>
    </row>
    <row r="5796" spans="1:3" x14ac:dyDescent="0.15">
      <c r="A5796" s="56">
        <v>41881</v>
      </c>
      <c r="B5796" s="68" t="s">
        <v>240</v>
      </c>
      <c r="C5796" s="69"/>
    </row>
    <row r="5797" spans="1:3" x14ac:dyDescent="0.15">
      <c r="A5797" s="56">
        <v>41881</v>
      </c>
      <c r="B5797" s="68" t="s">
        <v>241</v>
      </c>
      <c r="C5797" s="69"/>
    </row>
    <row r="5798" spans="1:3" x14ac:dyDescent="0.15">
      <c r="A5798" s="56">
        <v>41881</v>
      </c>
      <c r="B5798" s="68" t="s">
        <v>242</v>
      </c>
      <c r="C5798" s="69"/>
    </row>
    <row r="5799" spans="1:3" x14ac:dyDescent="0.15">
      <c r="A5799" s="56">
        <v>41881</v>
      </c>
      <c r="B5799" s="68" t="s">
        <v>243</v>
      </c>
      <c r="C5799" s="69"/>
    </row>
    <row r="5800" spans="1:3" x14ac:dyDescent="0.15">
      <c r="A5800" s="56">
        <v>41881</v>
      </c>
      <c r="B5800" s="68" t="s">
        <v>244</v>
      </c>
      <c r="C5800" s="69"/>
    </row>
    <row r="5801" spans="1:3" x14ac:dyDescent="0.15">
      <c r="A5801" s="56">
        <v>41881</v>
      </c>
      <c r="B5801" s="68" t="s">
        <v>245</v>
      </c>
      <c r="C5801" s="69"/>
    </row>
    <row r="5802" spans="1:3" x14ac:dyDescent="0.15">
      <c r="A5802" s="56">
        <v>41881</v>
      </c>
      <c r="B5802" s="68" t="s">
        <v>246</v>
      </c>
      <c r="C5802" s="69"/>
    </row>
    <row r="5803" spans="1:3" x14ac:dyDescent="0.15">
      <c r="A5803" s="56">
        <v>41881</v>
      </c>
      <c r="B5803" s="68" t="s">
        <v>247</v>
      </c>
      <c r="C5803" s="69"/>
    </row>
    <row r="5804" spans="1:3" x14ac:dyDescent="0.15">
      <c r="A5804" s="56">
        <v>41881</v>
      </c>
      <c r="B5804" s="68" t="s">
        <v>248</v>
      </c>
      <c r="C5804" s="69"/>
    </row>
    <row r="5805" spans="1:3" x14ac:dyDescent="0.15">
      <c r="A5805" s="56">
        <v>41881</v>
      </c>
      <c r="B5805" s="68" t="s">
        <v>249</v>
      </c>
      <c r="C5805" s="69"/>
    </row>
    <row r="5806" spans="1:3" x14ac:dyDescent="0.15">
      <c r="A5806" s="56">
        <v>41881</v>
      </c>
      <c r="B5806" s="68" t="s">
        <v>250</v>
      </c>
      <c r="C5806" s="69"/>
    </row>
    <row r="5807" spans="1:3" x14ac:dyDescent="0.15">
      <c r="A5807" s="56">
        <v>41881</v>
      </c>
      <c r="B5807" s="68" t="s">
        <v>251</v>
      </c>
      <c r="C5807" s="69"/>
    </row>
    <row r="5808" spans="1:3" x14ac:dyDescent="0.15">
      <c r="A5808" s="56">
        <v>41881</v>
      </c>
      <c r="B5808" s="68" t="s">
        <v>252</v>
      </c>
      <c r="C5808" s="69"/>
    </row>
    <row r="5809" spans="1:3" x14ac:dyDescent="0.15">
      <c r="A5809" s="56">
        <v>41881</v>
      </c>
      <c r="B5809" s="68" t="s">
        <v>253</v>
      </c>
      <c r="C5809" s="69"/>
    </row>
    <row r="5810" spans="1:3" x14ac:dyDescent="0.15">
      <c r="A5810" s="56">
        <v>41881</v>
      </c>
      <c r="B5810" s="68" t="s">
        <v>254</v>
      </c>
      <c r="C5810" s="69"/>
    </row>
    <row r="5811" spans="1:3" x14ac:dyDescent="0.15">
      <c r="A5811" s="56">
        <v>41881</v>
      </c>
      <c r="B5811" s="68" t="s">
        <v>255</v>
      </c>
      <c r="C5811" s="69"/>
    </row>
    <row r="5812" spans="1:3" x14ac:dyDescent="0.15">
      <c r="A5812" s="56">
        <v>41881</v>
      </c>
      <c r="B5812" s="68" t="s">
        <v>256</v>
      </c>
      <c r="C5812" s="69"/>
    </row>
    <row r="5813" spans="1:3" x14ac:dyDescent="0.15">
      <c r="A5813" s="56">
        <v>41881</v>
      </c>
      <c r="B5813" s="68" t="s">
        <v>257</v>
      </c>
      <c r="C5813" s="69"/>
    </row>
    <row r="5814" spans="1:3" x14ac:dyDescent="0.15">
      <c r="A5814" s="56">
        <v>41882</v>
      </c>
      <c r="B5814" s="68" t="s">
        <v>234</v>
      </c>
      <c r="C5814" s="69"/>
    </row>
    <row r="5815" spans="1:3" x14ac:dyDescent="0.15">
      <c r="A5815" s="56">
        <v>41882</v>
      </c>
      <c r="B5815" s="68" t="s">
        <v>235</v>
      </c>
      <c r="C5815" s="69"/>
    </row>
    <row r="5816" spans="1:3" x14ac:dyDescent="0.15">
      <c r="A5816" s="56">
        <v>41882</v>
      </c>
      <c r="B5816" s="68" t="s">
        <v>236</v>
      </c>
      <c r="C5816" s="69"/>
    </row>
    <row r="5817" spans="1:3" x14ac:dyDescent="0.15">
      <c r="A5817" s="56">
        <v>41882</v>
      </c>
      <c r="B5817" s="68" t="s">
        <v>237</v>
      </c>
      <c r="C5817" s="69"/>
    </row>
    <row r="5818" spans="1:3" x14ac:dyDescent="0.15">
      <c r="A5818" s="56">
        <v>41882</v>
      </c>
      <c r="B5818" s="68" t="s">
        <v>238</v>
      </c>
      <c r="C5818" s="69"/>
    </row>
    <row r="5819" spans="1:3" x14ac:dyDescent="0.15">
      <c r="A5819" s="56">
        <v>41882</v>
      </c>
      <c r="B5819" s="68" t="s">
        <v>239</v>
      </c>
      <c r="C5819" s="69"/>
    </row>
    <row r="5820" spans="1:3" x14ac:dyDescent="0.15">
      <c r="A5820" s="56">
        <v>41882</v>
      </c>
      <c r="B5820" s="68" t="s">
        <v>240</v>
      </c>
      <c r="C5820" s="69"/>
    </row>
    <row r="5821" spans="1:3" x14ac:dyDescent="0.15">
      <c r="A5821" s="56">
        <v>41882</v>
      </c>
      <c r="B5821" s="68" t="s">
        <v>241</v>
      </c>
      <c r="C5821" s="69"/>
    </row>
    <row r="5822" spans="1:3" x14ac:dyDescent="0.15">
      <c r="A5822" s="56">
        <v>41882</v>
      </c>
      <c r="B5822" s="68" t="s">
        <v>242</v>
      </c>
      <c r="C5822" s="69"/>
    </row>
    <row r="5823" spans="1:3" x14ac:dyDescent="0.15">
      <c r="A5823" s="56">
        <v>41882</v>
      </c>
      <c r="B5823" s="68" t="s">
        <v>243</v>
      </c>
      <c r="C5823" s="69"/>
    </row>
    <row r="5824" spans="1:3" x14ac:dyDescent="0.15">
      <c r="A5824" s="56">
        <v>41882</v>
      </c>
      <c r="B5824" s="68" t="s">
        <v>244</v>
      </c>
      <c r="C5824" s="69"/>
    </row>
    <row r="5825" spans="1:3" x14ac:dyDescent="0.15">
      <c r="A5825" s="56">
        <v>41882</v>
      </c>
      <c r="B5825" s="68" t="s">
        <v>245</v>
      </c>
      <c r="C5825" s="69"/>
    </row>
    <row r="5826" spans="1:3" x14ac:dyDescent="0.15">
      <c r="A5826" s="56">
        <v>41882</v>
      </c>
      <c r="B5826" s="68" t="s">
        <v>246</v>
      </c>
      <c r="C5826" s="69"/>
    </row>
    <row r="5827" spans="1:3" x14ac:dyDescent="0.15">
      <c r="A5827" s="56">
        <v>41882</v>
      </c>
      <c r="B5827" s="68" t="s">
        <v>247</v>
      </c>
      <c r="C5827" s="69"/>
    </row>
    <row r="5828" spans="1:3" x14ac:dyDescent="0.15">
      <c r="A5828" s="56">
        <v>41882</v>
      </c>
      <c r="B5828" s="68" t="s">
        <v>248</v>
      </c>
      <c r="C5828" s="69"/>
    </row>
    <row r="5829" spans="1:3" x14ac:dyDescent="0.15">
      <c r="A5829" s="56">
        <v>41882</v>
      </c>
      <c r="B5829" s="68" t="s">
        <v>249</v>
      </c>
      <c r="C5829" s="69"/>
    </row>
    <row r="5830" spans="1:3" x14ac:dyDescent="0.15">
      <c r="A5830" s="56">
        <v>41882</v>
      </c>
      <c r="B5830" s="68" t="s">
        <v>250</v>
      </c>
      <c r="C5830" s="69"/>
    </row>
    <row r="5831" spans="1:3" x14ac:dyDescent="0.15">
      <c r="A5831" s="56">
        <v>41882</v>
      </c>
      <c r="B5831" s="68" t="s">
        <v>251</v>
      </c>
      <c r="C5831" s="69"/>
    </row>
    <row r="5832" spans="1:3" x14ac:dyDescent="0.15">
      <c r="A5832" s="56">
        <v>41882</v>
      </c>
      <c r="B5832" s="68" t="s">
        <v>252</v>
      </c>
      <c r="C5832" s="69"/>
    </row>
    <row r="5833" spans="1:3" x14ac:dyDescent="0.15">
      <c r="A5833" s="56">
        <v>41882</v>
      </c>
      <c r="B5833" s="68" t="s">
        <v>253</v>
      </c>
      <c r="C5833" s="69"/>
    </row>
    <row r="5834" spans="1:3" x14ac:dyDescent="0.15">
      <c r="A5834" s="56">
        <v>41882</v>
      </c>
      <c r="B5834" s="68" t="s">
        <v>254</v>
      </c>
      <c r="C5834" s="69"/>
    </row>
    <row r="5835" spans="1:3" x14ac:dyDescent="0.15">
      <c r="A5835" s="56">
        <v>41882</v>
      </c>
      <c r="B5835" s="68" t="s">
        <v>255</v>
      </c>
      <c r="C5835" s="69"/>
    </row>
    <row r="5836" spans="1:3" x14ac:dyDescent="0.15">
      <c r="A5836" s="56">
        <v>41882</v>
      </c>
      <c r="B5836" s="68" t="s">
        <v>256</v>
      </c>
      <c r="C5836" s="69"/>
    </row>
    <row r="5837" spans="1:3" x14ac:dyDescent="0.15">
      <c r="A5837" s="56">
        <v>41882</v>
      </c>
      <c r="B5837" s="68" t="s">
        <v>257</v>
      </c>
      <c r="C5837" s="69"/>
    </row>
    <row r="5838" spans="1:3" x14ac:dyDescent="0.15">
      <c r="A5838" s="56">
        <v>41883</v>
      </c>
      <c r="B5838" s="68" t="s">
        <v>234</v>
      </c>
      <c r="C5838" s="69"/>
    </row>
    <row r="5839" spans="1:3" x14ac:dyDescent="0.15">
      <c r="A5839" s="56">
        <v>41883</v>
      </c>
      <c r="B5839" s="68" t="s">
        <v>235</v>
      </c>
      <c r="C5839" s="69"/>
    </row>
    <row r="5840" spans="1:3" x14ac:dyDescent="0.15">
      <c r="A5840" s="56">
        <v>41883</v>
      </c>
      <c r="B5840" s="68" t="s">
        <v>236</v>
      </c>
      <c r="C5840" s="69"/>
    </row>
    <row r="5841" spans="1:3" x14ac:dyDescent="0.15">
      <c r="A5841" s="56">
        <v>41883</v>
      </c>
      <c r="B5841" s="68" t="s">
        <v>237</v>
      </c>
      <c r="C5841" s="69"/>
    </row>
    <row r="5842" spans="1:3" x14ac:dyDescent="0.15">
      <c r="A5842" s="56">
        <v>41883</v>
      </c>
      <c r="B5842" s="68" t="s">
        <v>238</v>
      </c>
      <c r="C5842" s="69"/>
    </row>
    <row r="5843" spans="1:3" x14ac:dyDescent="0.15">
      <c r="A5843" s="56">
        <v>41883</v>
      </c>
      <c r="B5843" s="68" t="s">
        <v>239</v>
      </c>
      <c r="C5843" s="69"/>
    </row>
    <row r="5844" spans="1:3" x14ac:dyDescent="0.15">
      <c r="A5844" s="56">
        <v>41883</v>
      </c>
      <c r="B5844" s="68" t="s">
        <v>240</v>
      </c>
      <c r="C5844" s="69"/>
    </row>
    <row r="5845" spans="1:3" x14ac:dyDescent="0.15">
      <c r="A5845" s="56">
        <v>41883</v>
      </c>
      <c r="B5845" s="68" t="s">
        <v>241</v>
      </c>
      <c r="C5845" s="69"/>
    </row>
    <row r="5846" spans="1:3" x14ac:dyDescent="0.15">
      <c r="A5846" s="56">
        <v>41883</v>
      </c>
      <c r="B5846" s="68" t="s">
        <v>242</v>
      </c>
      <c r="C5846" s="69"/>
    </row>
    <row r="5847" spans="1:3" x14ac:dyDescent="0.15">
      <c r="A5847" s="56">
        <v>41883</v>
      </c>
      <c r="B5847" s="68" t="s">
        <v>243</v>
      </c>
      <c r="C5847" s="69"/>
    </row>
    <row r="5848" spans="1:3" x14ac:dyDescent="0.15">
      <c r="A5848" s="56">
        <v>41883</v>
      </c>
      <c r="B5848" s="68" t="s">
        <v>244</v>
      </c>
      <c r="C5848" s="69"/>
    </row>
    <row r="5849" spans="1:3" x14ac:dyDescent="0.15">
      <c r="A5849" s="56">
        <v>41883</v>
      </c>
      <c r="B5849" s="68" t="s">
        <v>245</v>
      </c>
      <c r="C5849" s="69"/>
    </row>
    <row r="5850" spans="1:3" x14ac:dyDescent="0.15">
      <c r="A5850" s="56">
        <v>41883</v>
      </c>
      <c r="B5850" s="68" t="s">
        <v>246</v>
      </c>
      <c r="C5850" s="69"/>
    </row>
    <row r="5851" spans="1:3" x14ac:dyDescent="0.15">
      <c r="A5851" s="56">
        <v>41883</v>
      </c>
      <c r="B5851" s="68" t="s">
        <v>247</v>
      </c>
      <c r="C5851" s="69"/>
    </row>
    <row r="5852" spans="1:3" x14ac:dyDescent="0.15">
      <c r="A5852" s="56">
        <v>41883</v>
      </c>
      <c r="B5852" s="68" t="s">
        <v>248</v>
      </c>
      <c r="C5852" s="69"/>
    </row>
    <row r="5853" spans="1:3" x14ac:dyDescent="0.15">
      <c r="A5853" s="56">
        <v>41883</v>
      </c>
      <c r="B5853" s="68" t="s">
        <v>249</v>
      </c>
      <c r="C5853" s="69"/>
    </row>
    <row r="5854" spans="1:3" x14ac:dyDescent="0.15">
      <c r="A5854" s="56">
        <v>41883</v>
      </c>
      <c r="B5854" s="68" t="s">
        <v>250</v>
      </c>
      <c r="C5854" s="69"/>
    </row>
    <row r="5855" spans="1:3" x14ac:dyDescent="0.15">
      <c r="A5855" s="56">
        <v>41883</v>
      </c>
      <c r="B5855" s="68" t="s">
        <v>251</v>
      </c>
      <c r="C5855" s="69"/>
    </row>
    <row r="5856" spans="1:3" x14ac:dyDescent="0.15">
      <c r="A5856" s="56">
        <v>41883</v>
      </c>
      <c r="B5856" s="68" t="s">
        <v>252</v>
      </c>
      <c r="C5856" s="69"/>
    </row>
    <row r="5857" spans="1:3" x14ac:dyDescent="0.15">
      <c r="A5857" s="56">
        <v>41883</v>
      </c>
      <c r="B5857" s="68" t="s">
        <v>253</v>
      </c>
      <c r="C5857" s="69"/>
    </row>
    <row r="5858" spans="1:3" x14ac:dyDescent="0.15">
      <c r="A5858" s="56">
        <v>41883</v>
      </c>
      <c r="B5858" s="68" t="s">
        <v>254</v>
      </c>
      <c r="C5858" s="69"/>
    </row>
    <row r="5859" spans="1:3" x14ac:dyDescent="0.15">
      <c r="A5859" s="56">
        <v>41883</v>
      </c>
      <c r="B5859" s="68" t="s">
        <v>255</v>
      </c>
      <c r="C5859" s="69"/>
    </row>
    <row r="5860" spans="1:3" x14ac:dyDescent="0.15">
      <c r="A5860" s="56">
        <v>41883</v>
      </c>
      <c r="B5860" s="68" t="s">
        <v>256</v>
      </c>
      <c r="C5860" s="69"/>
    </row>
    <row r="5861" spans="1:3" x14ac:dyDescent="0.15">
      <c r="A5861" s="56">
        <v>41883</v>
      </c>
      <c r="B5861" s="68" t="s">
        <v>257</v>
      </c>
      <c r="C5861" s="69"/>
    </row>
    <row r="5862" spans="1:3" x14ac:dyDescent="0.15">
      <c r="A5862" s="56">
        <v>41884</v>
      </c>
      <c r="B5862" s="68" t="s">
        <v>234</v>
      </c>
      <c r="C5862" s="69"/>
    </row>
    <row r="5863" spans="1:3" x14ac:dyDescent="0.15">
      <c r="A5863" s="56">
        <v>41884</v>
      </c>
      <c r="B5863" s="68" t="s">
        <v>235</v>
      </c>
      <c r="C5863" s="69"/>
    </row>
    <row r="5864" spans="1:3" x14ac:dyDescent="0.15">
      <c r="A5864" s="56">
        <v>41884</v>
      </c>
      <c r="B5864" s="68" t="s">
        <v>236</v>
      </c>
      <c r="C5864" s="69"/>
    </row>
    <row r="5865" spans="1:3" x14ac:dyDescent="0.15">
      <c r="A5865" s="56">
        <v>41884</v>
      </c>
      <c r="B5865" s="68" t="s">
        <v>237</v>
      </c>
      <c r="C5865" s="69"/>
    </row>
    <row r="5866" spans="1:3" x14ac:dyDescent="0.15">
      <c r="A5866" s="56">
        <v>41884</v>
      </c>
      <c r="B5866" s="68" t="s">
        <v>238</v>
      </c>
      <c r="C5866" s="69"/>
    </row>
    <row r="5867" spans="1:3" x14ac:dyDescent="0.15">
      <c r="A5867" s="56">
        <v>41884</v>
      </c>
      <c r="B5867" s="68" t="s">
        <v>239</v>
      </c>
      <c r="C5867" s="69"/>
    </row>
    <row r="5868" spans="1:3" x14ac:dyDescent="0.15">
      <c r="A5868" s="56">
        <v>41884</v>
      </c>
      <c r="B5868" s="68" t="s">
        <v>240</v>
      </c>
      <c r="C5868" s="69"/>
    </row>
    <row r="5869" spans="1:3" x14ac:dyDescent="0.15">
      <c r="A5869" s="56">
        <v>41884</v>
      </c>
      <c r="B5869" s="68" t="s">
        <v>241</v>
      </c>
      <c r="C5869" s="69"/>
    </row>
    <row r="5870" spans="1:3" x14ac:dyDescent="0.15">
      <c r="A5870" s="56">
        <v>41884</v>
      </c>
      <c r="B5870" s="68" t="s">
        <v>242</v>
      </c>
      <c r="C5870" s="69"/>
    </row>
    <row r="5871" spans="1:3" x14ac:dyDescent="0.15">
      <c r="A5871" s="56">
        <v>41884</v>
      </c>
      <c r="B5871" s="68" t="s">
        <v>243</v>
      </c>
      <c r="C5871" s="69"/>
    </row>
    <row r="5872" spans="1:3" x14ac:dyDescent="0.15">
      <c r="A5872" s="56">
        <v>41884</v>
      </c>
      <c r="B5872" s="68" t="s">
        <v>244</v>
      </c>
      <c r="C5872" s="69"/>
    </row>
    <row r="5873" spans="1:3" x14ac:dyDescent="0.15">
      <c r="A5873" s="56">
        <v>41884</v>
      </c>
      <c r="B5873" s="68" t="s">
        <v>245</v>
      </c>
      <c r="C5873" s="69"/>
    </row>
    <row r="5874" spans="1:3" x14ac:dyDescent="0.15">
      <c r="A5874" s="56">
        <v>41884</v>
      </c>
      <c r="B5874" s="68" t="s">
        <v>246</v>
      </c>
      <c r="C5874" s="69"/>
    </row>
    <row r="5875" spans="1:3" x14ac:dyDescent="0.15">
      <c r="A5875" s="56">
        <v>41884</v>
      </c>
      <c r="B5875" s="68" t="s">
        <v>247</v>
      </c>
      <c r="C5875" s="69"/>
    </row>
    <row r="5876" spans="1:3" x14ac:dyDescent="0.15">
      <c r="A5876" s="56">
        <v>41884</v>
      </c>
      <c r="B5876" s="68" t="s">
        <v>248</v>
      </c>
      <c r="C5876" s="69"/>
    </row>
    <row r="5877" spans="1:3" x14ac:dyDescent="0.15">
      <c r="A5877" s="56">
        <v>41884</v>
      </c>
      <c r="B5877" s="68" t="s">
        <v>249</v>
      </c>
      <c r="C5877" s="69"/>
    </row>
    <row r="5878" spans="1:3" x14ac:dyDescent="0.15">
      <c r="A5878" s="56">
        <v>41884</v>
      </c>
      <c r="B5878" s="68" t="s">
        <v>250</v>
      </c>
      <c r="C5878" s="69"/>
    </row>
    <row r="5879" spans="1:3" x14ac:dyDescent="0.15">
      <c r="A5879" s="56">
        <v>41884</v>
      </c>
      <c r="B5879" s="68" t="s">
        <v>251</v>
      </c>
      <c r="C5879" s="69"/>
    </row>
    <row r="5880" spans="1:3" x14ac:dyDescent="0.15">
      <c r="A5880" s="56">
        <v>41884</v>
      </c>
      <c r="B5880" s="68" t="s">
        <v>252</v>
      </c>
      <c r="C5880" s="69"/>
    </row>
    <row r="5881" spans="1:3" x14ac:dyDescent="0.15">
      <c r="A5881" s="56">
        <v>41884</v>
      </c>
      <c r="B5881" s="68" t="s">
        <v>253</v>
      </c>
      <c r="C5881" s="69"/>
    </row>
    <row r="5882" spans="1:3" x14ac:dyDescent="0.15">
      <c r="A5882" s="56">
        <v>41884</v>
      </c>
      <c r="B5882" s="68" t="s">
        <v>254</v>
      </c>
      <c r="C5882" s="69"/>
    </row>
    <row r="5883" spans="1:3" x14ac:dyDescent="0.15">
      <c r="A5883" s="56">
        <v>41884</v>
      </c>
      <c r="B5883" s="68" t="s">
        <v>255</v>
      </c>
      <c r="C5883" s="69"/>
    </row>
    <row r="5884" spans="1:3" x14ac:dyDescent="0.15">
      <c r="A5884" s="56">
        <v>41884</v>
      </c>
      <c r="B5884" s="68" t="s">
        <v>256</v>
      </c>
      <c r="C5884" s="69"/>
    </row>
    <row r="5885" spans="1:3" x14ac:dyDescent="0.15">
      <c r="A5885" s="56">
        <v>41884</v>
      </c>
      <c r="B5885" s="68" t="s">
        <v>257</v>
      </c>
      <c r="C5885" s="69"/>
    </row>
    <row r="5886" spans="1:3" x14ac:dyDescent="0.15">
      <c r="A5886" s="56">
        <v>41885</v>
      </c>
      <c r="B5886" s="68" t="s">
        <v>234</v>
      </c>
      <c r="C5886" s="69"/>
    </row>
    <row r="5887" spans="1:3" x14ac:dyDescent="0.15">
      <c r="A5887" s="56">
        <v>41885</v>
      </c>
      <c r="B5887" s="68" t="s">
        <v>235</v>
      </c>
      <c r="C5887" s="69"/>
    </row>
    <row r="5888" spans="1:3" x14ac:dyDescent="0.15">
      <c r="A5888" s="56">
        <v>41885</v>
      </c>
      <c r="B5888" s="68" t="s">
        <v>236</v>
      </c>
      <c r="C5888" s="69"/>
    </row>
    <row r="5889" spans="1:3" x14ac:dyDescent="0.15">
      <c r="A5889" s="56">
        <v>41885</v>
      </c>
      <c r="B5889" s="68" t="s">
        <v>237</v>
      </c>
      <c r="C5889" s="69"/>
    </row>
    <row r="5890" spans="1:3" x14ac:dyDescent="0.15">
      <c r="A5890" s="56">
        <v>41885</v>
      </c>
      <c r="B5890" s="68" t="s">
        <v>238</v>
      </c>
      <c r="C5890" s="69"/>
    </row>
    <row r="5891" spans="1:3" x14ac:dyDescent="0.15">
      <c r="A5891" s="56">
        <v>41885</v>
      </c>
      <c r="B5891" s="68" t="s">
        <v>239</v>
      </c>
      <c r="C5891" s="69"/>
    </row>
    <row r="5892" spans="1:3" x14ac:dyDescent="0.15">
      <c r="A5892" s="56">
        <v>41885</v>
      </c>
      <c r="B5892" s="68" t="s">
        <v>240</v>
      </c>
      <c r="C5892" s="69"/>
    </row>
    <row r="5893" spans="1:3" x14ac:dyDescent="0.15">
      <c r="A5893" s="56">
        <v>41885</v>
      </c>
      <c r="B5893" s="68" t="s">
        <v>241</v>
      </c>
      <c r="C5893" s="69"/>
    </row>
    <row r="5894" spans="1:3" x14ac:dyDescent="0.15">
      <c r="A5894" s="56">
        <v>41885</v>
      </c>
      <c r="B5894" s="68" t="s">
        <v>242</v>
      </c>
      <c r="C5894" s="69"/>
    </row>
    <row r="5895" spans="1:3" x14ac:dyDescent="0.15">
      <c r="A5895" s="56">
        <v>41885</v>
      </c>
      <c r="B5895" s="68" t="s">
        <v>243</v>
      </c>
      <c r="C5895" s="69"/>
    </row>
    <row r="5896" spans="1:3" x14ac:dyDescent="0.15">
      <c r="A5896" s="56">
        <v>41885</v>
      </c>
      <c r="B5896" s="68" t="s">
        <v>244</v>
      </c>
      <c r="C5896" s="69"/>
    </row>
    <row r="5897" spans="1:3" x14ac:dyDescent="0.15">
      <c r="A5897" s="56">
        <v>41885</v>
      </c>
      <c r="B5897" s="68" t="s">
        <v>245</v>
      </c>
      <c r="C5897" s="69"/>
    </row>
    <row r="5898" spans="1:3" x14ac:dyDescent="0.15">
      <c r="A5898" s="56">
        <v>41885</v>
      </c>
      <c r="B5898" s="68" t="s">
        <v>246</v>
      </c>
      <c r="C5898" s="69"/>
    </row>
    <row r="5899" spans="1:3" x14ac:dyDescent="0.15">
      <c r="A5899" s="56">
        <v>41885</v>
      </c>
      <c r="B5899" s="68" t="s">
        <v>247</v>
      </c>
      <c r="C5899" s="69"/>
    </row>
    <row r="5900" spans="1:3" x14ac:dyDescent="0.15">
      <c r="A5900" s="56">
        <v>41885</v>
      </c>
      <c r="B5900" s="68" t="s">
        <v>248</v>
      </c>
      <c r="C5900" s="69"/>
    </row>
    <row r="5901" spans="1:3" x14ac:dyDescent="0.15">
      <c r="A5901" s="56">
        <v>41885</v>
      </c>
      <c r="B5901" s="68" t="s">
        <v>249</v>
      </c>
      <c r="C5901" s="69"/>
    </row>
    <row r="5902" spans="1:3" x14ac:dyDescent="0.15">
      <c r="A5902" s="56">
        <v>41885</v>
      </c>
      <c r="B5902" s="68" t="s">
        <v>250</v>
      </c>
      <c r="C5902" s="69"/>
    </row>
    <row r="5903" spans="1:3" x14ac:dyDescent="0.15">
      <c r="A5903" s="56">
        <v>41885</v>
      </c>
      <c r="B5903" s="68" t="s">
        <v>251</v>
      </c>
      <c r="C5903" s="69"/>
    </row>
    <row r="5904" spans="1:3" x14ac:dyDescent="0.15">
      <c r="A5904" s="56">
        <v>41885</v>
      </c>
      <c r="B5904" s="68" t="s">
        <v>252</v>
      </c>
      <c r="C5904" s="69"/>
    </row>
    <row r="5905" spans="1:3" x14ac:dyDescent="0.15">
      <c r="A5905" s="56">
        <v>41885</v>
      </c>
      <c r="B5905" s="68" t="s">
        <v>253</v>
      </c>
      <c r="C5905" s="69"/>
    </row>
    <row r="5906" spans="1:3" x14ac:dyDescent="0.15">
      <c r="A5906" s="56">
        <v>41885</v>
      </c>
      <c r="B5906" s="68" t="s">
        <v>254</v>
      </c>
      <c r="C5906" s="69"/>
    </row>
    <row r="5907" spans="1:3" x14ac:dyDescent="0.15">
      <c r="A5907" s="56">
        <v>41885</v>
      </c>
      <c r="B5907" s="68" t="s">
        <v>255</v>
      </c>
      <c r="C5907" s="69"/>
    </row>
    <row r="5908" spans="1:3" x14ac:dyDescent="0.15">
      <c r="A5908" s="56">
        <v>41885</v>
      </c>
      <c r="B5908" s="68" t="s">
        <v>256</v>
      </c>
      <c r="C5908" s="69"/>
    </row>
    <row r="5909" spans="1:3" x14ac:dyDescent="0.15">
      <c r="A5909" s="56">
        <v>41885</v>
      </c>
      <c r="B5909" s="68" t="s">
        <v>257</v>
      </c>
      <c r="C5909" s="69"/>
    </row>
    <row r="5910" spans="1:3" x14ac:dyDescent="0.15">
      <c r="A5910" s="56">
        <v>41886</v>
      </c>
      <c r="B5910" s="68" t="s">
        <v>234</v>
      </c>
      <c r="C5910" s="69"/>
    </row>
    <row r="5911" spans="1:3" x14ac:dyDescent="0.15">
      <c r="A5911" s="56">
        <v>41886</v>
      </c>
      <c r="B5911" s="68" t="s">
        <v>235</v>
      </c>
      <c r="C5911" s="69"/>
    </row>
    <row r="5912" spans="1:3" x14ac:dyDescent="0.15">
      <c r="A5912" s="56">
        <v>41886</v>
      </c>
      <c r="B5912" s="68" t="s">
        <v>236</v>
      </c>
      <c r="C5912" s="69"/>
    </row>
    <row r="5913" spans="1:3" x14ac:dyDescent="0.15">
      <c r="A5913" s="56">
        <v>41886</v>
      </c>
      <c r="B5913" s="68" t="s">
        <v>237</v>
      </c>
      <c r="C5913" s="69"/>
    </row>
    <row r="5914" spans="1:3" x14ac:dyDescent="0.15">
      <c r="A5914" s="56">
        <v>41886</v>
      </c>
      <c r="B5914" s="68" t="s">
        <v>238</v>
      </c>
      <c r="C5914" s="69"/>
    </row>
    <row r="5915" spans="1:3" x14ac:dyDescent="0.15">
      <c r="A5915" s="56">
        <v>41886</v>
      </c>
      <c r="B5915" s="68" t="s">
        <v>239</v>
      </c>
      <c r="C5915" s="69"/>
    </row>
    <row r="5916" spans="1:3" x14ac:dyDescent="0.15">
      <c r="A5916" s="56">
        <v>41886</v>
      </c>
      <c r="B5916" s="68" t="s">
        <v>240</v>
      </c>
      <c r="C5916" s="69"/>
    </row>
    <row r="5917" spans="1:3" x14ac:dyDescent="0.15">
      <c r="A5917" s="56">
        <v>41886</v>
      </c>
      <c r="B5917" s="68" t="s">
        <v>241</v>
      </c>
      <c r="C5917" s="69"/>
    </row>
    <row r="5918" spans="1:3" x14ac:dyDescent="0.15">
      <c r="A5918" s="56">
        <v>41886</v>
      </c>
      <c r="B5918" s="68" t="s">
        <v>242</v>
      </c>
      <c r="C5918" s="69"/>
    </row>
    <row r="5919" spans="1:3" x14ac:dyDescent="0.15">
      <c r="A5919" s="56">
        <v>41886</v>
      </c>
      <c r="B5919" s="68" t="s">
        <v>243</v>
      </c>
      <c r="C5919" s="69"/>
    </row>
    <row r="5920" spans="1:3" x14ac:dyDescent="0.15">
      <c r="A5920" s="56">
        <v>41886</v>
      </c>
      <c r="B5920" s="68" t="s">
        <v>244</v>
      </c>
      <c r="C5920" s="69"/>
    </row>
    <row r="5921" spans="1:3" x14ac:dyDescent="0.15">
      <c r="A5921" s="56">
        <v>41886</v>
      </c>
      <c r="B5921" s="68" t="s">
        <v>245</v>
      </c>
      <c r="C5921" s="69"/>
    </row>
    <row r="5922" spans="1:3" x14ac:dyDescent="0.15">
      <c r="A5922" s="56">
        <v>41886</v>
      </c>
      <c r="B5922" s="68" t="s">
        <v>246</v>
      </c>
      <c r="C5922" s="69"/>
    </row>
    <row r="5923" spans="1:3" x14ac:dyDescent="0.15">
      <c r="A5923" s="56">
        <v>41886</v>
      </c>
      <c r="B5923" s="68" t="s">
        <v>247</v>
      </c>
      <c r="C5923" s="69"/>
    </row>
    <row r="5924" spans="1:3" x14ac:dyDescent="0.15">
      <c r="A5924" s="56">
        <v>41886</v>
      </c>
      <c r="B5924" s="68" t="s">
        <v>248</v>
      </c>
      <c r="C5924" s="69"/>
    </row>
    <row r="5925" spans="1:3" x14ac:dyDescent="0.15">
      <c r="A5925" s="56">
        <v>41886</v>
      </c>
      <c r="B5925" s="68" t="s">
        <v>249</v>
      </c>
      <c r="C5925" s="69"/>
    </row>
    <row r="5926" spans="1:3" x14ac:dyDescent="0.15">
      <c r="A5926" s="56">
        <v>41886</v>
      </c>
      <c r="B5926" s="68" t="s">
        <v>250</v>
      </c>
      <c r="C5926" s="69"/>
    </row>
    <row r="5927" spans="1:3" x14ac:dyDescent="0.15">
      <c r="A5927" s="56">
        <v>41886</v>
      </c>
      <c r="B5927" s="68" t="s">
        <v>251</v>
      </c>
      <c r="C5927" s="69"/>
    </row>
    <row r="5928" spans="1:3" x14ac:dyDescent="0.15">
      <c r="A5928" s="56">
        <v>41886</v>
      </c>
      <c r="B5928" s="68" t="s">
        <v>252</v>
      </c>
      <c r="C5928" s="69"/>
    </row>
    <row r="5929" spans="1:3" x14ac:dyDescent="0.15">
      <c r="A5929" s="56">
        <v>41886</v>
      </c>
      <c r="B5929" s="68" t="s">
        <v>253</v>
      </c>
      <c r="C5929" s="69"/>
    </row>
    <row r="5930" spans="1:3" x14ac:dyDescent="0.15">
      <c r="A5930" s="56">
        <v>41886</v>
      </c>
      <c r="B5930" s="68" t="s">
        <v>254</v>
      </c>
      <c r="C5930" s="69"/>
    </row>
    <row r="5931" spans="1:3" x14ac:dyDescent="0.15">
      <c r="A5931" s="56">
        <v>41886</v>
      </c>
      <c r="B5931" s="68" t="s">
        <v>255</v>
      </c>
      <c r="C5931" s="69"/>
    </row>
    <row r="5932" spans="1:3" x14ac:dyDescent="0.15">
      <c r="A5932" s="56">
        <v>41886</v>
      </c>
      <c r="B5932" s="68" t="s">
        <v>256</v>
      </c>
      <c r="C5932" s="69"/>
    </row>
    <row r="5933" spans="1:3" x14ac:dyDescent="0.15">
      <c r="A5933" s="56">
        <v>41886</v>
      </c>
      <c r="B5933" s="68" t="s">
        <v>257</v>
      </c>
      <c r="C5933" s="69"/>
    </row>
    <row r="5934" spans="1:3" x14ac:dyDescent="0.15">
      <c r="A5934" s="56">
        <v>41887</v>
      </c>
      <c r="B5934" s="68" t="s">
        <v>234</v>
      </c>
      <c r="C5934" s="69"/>
    </row>
    <row r="5935" spans="1:3" x14ac:dyDescent="0.15">
      <c r="A5935" s="56">
        <v>41887</v>
      </c>
      <c r="B5935" s="68" t="s">
        <v>235</v>
      </c>
      <c r="C5935" s="69"/>
    </row>
    <row r="5936" spans="1:3" x14ac:dyDescent="0.15">
      <c r="A5936" s="56">
        <v>41887</v>
      </c>
      <c r="B5936" s="68" t="s">
        <v>236</v>
      </c>
      <c r="C5936" s="69"/>
    </row>
    <row r="5937" spans="1:3" x14ac:dyDescent="0.15">
      <c r="A5937" s="56">
        <v>41887</v>
      </c>
      <c r="B5937" s="68" t="s">
        <v>237</v>
      </c>
      <c r="C5937" s="69"/>
    </row>
    <row r="5938" spans="1:3" x14ac:dyDescent="0.15">
      <c r="A5938" s="56">
        <v>41887</v>
      </c>
      <c r="B5938" s="68" t="s">
        <v>238</v>
      </c>
      <c r="C5938" s="69"/>
    </row>
    <row r="5939" spans="1:3" x14ac:dyDescent="0.15">
      <c r="A5939" s="56">
        <v>41887</v>
      </c>
      <c r="B5939" s="68" t="s">
        <v>239</v>
      </c>
      <c r="C5939" s="69"/>
    </row>
    <row r="5940" spans="1:3" x14ac:dyDescent="0.15">
      <c r="A5940" s="56">
        <v>41887</v>
      </c>
      <c r="B5940" s="68" t="s">
        <v>240</v>
      </c>
      <c r="C5940" s="69"/>
    </row>
    <row r="5941" spans="1:3" x14ac:dyDescent="0.15">
      <c r="A5941" s="56">
        <v>41887</v>
      </c>
      <c r="B5941" s="68" t="s">
        <v>241</v>
      </c>
      <c r="C5941" s="69"/>
    </row>
    <row r="5942" spans="1:3" x14ac:dyDescent="0.15">
      <c r="A5942" s="56">
        <v>41887</v>
      </c>
      <c r="B5942" s="68" t="s">
        <v>242</v>
      </c>
      <c r="C5942" s="69"/>
    </row>
    <row r="5943" spans="1:3" x14ac:dyDescent="0.15">
      <c r="A5943" s="56">
        <v>41887</v>
      </c>
      <c r="B5943" s="68" t="s">
        <v>243</v>
      </c>
      <c r="C5943" s="69"/>
    </row>
    <row r="5944" spans="1:3" x14ac:dyDescent="0.15">
      <c r="A5944" s="56">
        <v>41887</v>
      </c>
      <c r="B5944" s="68" t="s">
        <v>244</v>
      </c>
      <c r="C5944" s="69"/>
    </row>
    <row r="5945" spans="1:3" x14ac:dyDescent="0.15">
      <c r="A5945" s="56">
        <v>41887</v>
      </c>
      <c r="B5945" s="68" t="s">
        <v>245</v>
      </c>
      <c r="C5945" s="69"/>
    </row>
    <row r="5946" spans="1:3" x14ac:dyDescent="0.15">
      <c r="A5946" s="56">
        <v>41887</v>
      </c>
      <c r="B5946" s="68" t="s">
        <v>246</v>
      </c>
      <c r="C5946" s="69"/>
    </row>
    <row r="5947" spans="1:3" x14ac:dyDescent="0.15">
      <c r="A5947" s="56">
        <v>41887</v>
      </c>
      <c r="B5947" s="68" t="s">
        <v>247</v>
      </c>
      <c r="C5947" s="69"/>
    </row>
    <row r="5948" spans="1:3" x14ac:dyDescent="0.15">
      <c r="A5948" s="56">
        <v>41887</v>
      </c>
      <c r="B5948" s="68" t="s">
        <v>248</v>
      </c>
      <c r="C5948" s="69"/>
    </row>
    <row r="5949" spans="1:3" x14ac:dyDescent="0.15">
      <c r="A5949" s="56">
        <v>41887</v>
      </c>
      <c r="B5949" s="68" t="s">
        <v>249</v>
      </c>
      <c r="C5949" s="69"/>
    </row>
    <row r="5950" spans="1:3" x14ac:dyDescent="0.15">
      <c r="A5950" s="56">
        <v>41887</v>
      </c>
      <c r="B5950" s="68" t="s">
        <v>250</v>
      </c>
      <c r="C5950" s="69"/>
    </row>
    <row r="5951" spans="1:3" x14ac:dyDescent="0.15">
      <c r="A5951" s="56">
        <v>41887</v>
      </c>
      <c r="B5951" s="68" t="s">
        <v>251</v>
      </c>
      <c r="C5951" s="69"/>
    </row>
    <row r="5952" spans="1:3" x14ac:dyDescent="0.15">
      <c r="A5952" s="56">
        <v>41887</v>
      </c>
      <c r="B5952" s="68" t="s">
        <v>252</v>
      </c>
      <c r="C5952" s="69"/>
    </row>
    <row r="5953" spans="1:3" x14ac:dyDescent="0.15">
      <c r="A5953" s="56">
        <v>41887</v>
      </c>
      <c r="B5953" s="68" t="s">
        <v>253</v>
      </c>
      <c r="C5953" s="69"/>
    </row>
    <row r="5954" spans="1:3" x14ac:dyDescent="0.15">
      <c r="A5954" s="56">
        <v>41887</v>
      </c>
      <c r="B5954" s="68" t="s">
        <v>254</v>
      </c>
      <c r="C5954" s="69"/>
    </row>
    <row r="5955" spans="1:3" x14ac:dyDescent="0.15">
      <c r="A5955" s="56">
        <v>41887</v>
      </c>
      <c r="B5955" s="68" t="s">
        <v>255</v>
      </c>
      <c r="C5955" s="69"/>
    </row>
    <row r="5956" spans="1:3" x14ac:dyDescent="0.15">
      <c r="A5956" s="56">
        <v>41887</v>
      </c>
      <c r="B5956" s="68" t="s">
        <v>256</v>
      </c>
      <c r="C5956" s="69"/>
    </row>
    <row r="5957" spans="1:3" x14ac:dyDescent="0.15">
      <c r="A5957" s="56">
        <v>41887</v>
      </c>
      <c r="B5957" s="68" t="s">
        <v>257</v>
      </c>
      <c r="C5957" s="69"/>
    </row>
    <row r="5958" spans="1:3" x14ac:dyDescent="0.15">
      <c r="A5958" s="56">
        <v>41888</v>
      </c>
      <c r="B5958" s="68" t="s">
        <v>234</v>
      </c>
      <c r="C5958" s="69"/>
    </row>
    <row r="5959" spans="1:3" x14ac:dyDescent="0.15">
      <c r="A5959" s="56">
        <v>41888</v>
      </c>
      <c r="B5959" s="68" t="s">
        <v>235</v>
      </c>
      <c r="C5959" s="69"/>
    </row>
    <row r="5960" spans="1:3" x14ac:dyDescent="0.15">
      <c r="A5960" s="56">
        <v>41888</v>
      </c>
      <c r="B5960" s="68" t="s">
        <v>236</v>
      </c>
      <c r="C5960" s="69"/>
    </row>
    <row r="5961" spans="1:3" x14ac:dyDescent="0.15">
      <c r="A5961" s="56">
        <v>41888</v>
      </c>
      <c r="B5961" s="68" t="s">
        <v>237</v>
      </c>
      <c r="C5961" s="69"/>
    </row>
    <row r="5962" spans="1:3" x14ac:dyDescent="0.15">
      <c r="A5962" s="56">
        <v>41888</v>
      </c>
      <c r="B5962" s="68" t="s">
        <v>238</v>
      </c>
      <c r="C5962" s="69"/>
    </row>
    <row r="5963" spans="1:3" x14ac:dyDescent="0.15">
      <c r="A5963" s="56">
        <v>41888</v>
      </c>
      <c r="B5963" s="68" t="s">
        <v>239</v>
      </c>
      <c r="C5963" s="69"/>
    </row>
    <row r="5964" spans="1:3" x14ac:dyDescent="0.15">
      <c r="A5964" s="56">
        <v>41888</v>
      </c>
      <c r="B5964" s="68" t="s">
        <v>240</v>
      </c>
      <c r="C5964" s="69"/>
    </row>
    <row r="5965" spans="1:3" x14ac:dyDescent="0.15">
      <c r="A5965" s="56">
        <v>41888</v>
      </c>
      <c r="B5965" s="68" t="s">
        <v>241</v>
      </c>
      <c r="C5965" s="69"/>
    </row>
    <row r="5966" spans="1:3" x14ac:dyDescent="0.15">
      <c r="A5966" s="56">
        <v>41888</v>
      </c>
      <c r="B5966" s="68" t="s">
        <v>242</v>
      </c>
      <c r="C5966" s="69"/>
    </row>
    <row r="5967" spans="1:3" x14ac:dyDescent="0.15">
      <c r="A5967" s="56">
        <v>41888</v>
      </c>
      <c r="B5967" s="68" t="s">
        <v>243</v>
      </c>
      <c r="C5967" s="69"/>
    </row>
    <row r="5968" spans="1:3" x14ac:dyDescent="0.15">
      <c r="A5968" s="56">
        <v>41888</v>
      </c>
      <c r="B5968" s="68" t="s">
        <v>244</v>
      </c>
      <c r="C5968" s="69"/>
    </row>
    <row r="5969" spans="1:3" x14ac:dyDescent="0.15">
      <c r="A5969" s="56">
        <v>41888</v>
      </c>
      <c r="B5969" s="68" t="s">
        <v>245</v>
      </c>
      <c r="C5969" s="69"/>
    </row>
    <row r="5970" spans="1:3" x14ac:dyDescent="0.15">
      <c r="A5970" s="56">
        <v>41888</v>
      </c>
      <c r="B5970" s="68" t="s">
        <v>246</v>
      </c>
      <c r="C5970" s="69"/>
    </row>
    <row r="5971" spans="1:3" x14ac:dyDescent="0.15">
      <c r="A5971" s="56">
        <v>41888</v>
      </c>
      <c r="B5971" s="68" t="s">
        <v>247</v>
      </c>
      <c r="C5971" s="69"/>
    </row>
    <row r="5972" spans="1:3" x14ac:dyDescent="0.15">
      <c r="A5972" s="56">
        <v>41888</v>
      </c>
      <c r="B5972" s="68" t="s">
        <v>248</v>
      </c>
      <c r="C5972" s="69"/>
    </row>
    <row r="5973" spans="1:3" x14ac:dyDescent="0.15">
      <c r="A5973" s="56">
        <v>41888</v>
      </c>
      <c r="B5973" s="68" t="s">
        <v>249</v>
      </c>
      <c r="C5973" s="69"/>
    </row>
    <row r="5974" spans="1:3" x14ac:dyDescent="0.15">
      <c r="A5974" s="56">
        <v>41888</v>
      </c>
      <c r="B5974" s="68" t="s">
        <v>250</v>
      </c>
      <c r="C5974" s="69"/>
    </row>
    <row r="5975" spans="1:3" x14ac:dyDescent="0.15">
      <c r="A5975" s="56">
        <v>41888</v>
      </c>
      <c r="B5975" s="68" t="s">
        <v>251</v>
      </c>
      <c r="C5975" s="69"/>
    </row>
    <row r="5976" spans="1:3" x14ac:dyDescent="0.15">
      <c r="A5976" s="56">
        <v>41888</v>
      </c>
      <c r="B5976" s="68" t="s">
        <v>252</v>
      </c>
      <c r="C5976" s="69"/>
    </row>
    <row r="5977" spans="1:3" x14ac:dyDescent="0.15">
      <c r="A5977" s="56">
        <v>41888</v>
      </c>
      <c r="B5977" s="68" t="s">
        <v>253</v>
      </c>
      <c r="C5977" s="69"/>
    </row>
    <row r="5978" spans="1:3" x14ac:dyDescent="0.15">
      <c r="A5978" s="56">
        <v>41888</v>
      </c>
      <c r="B5978" s="68" t="s">
        <v>254</v>
      </c>
      <c r="C5978" s="69"/>
    </row>
    <row r="5979" spans="1:3" x14ac:dyDescent="0.15">
      <c r="A5979" s="56">
        <v>41888</v>
      </c>
      <c r="B5979" s="68" t="s">
        <v>255</v>
      </c>
      <c r="C5979" s="69"/>
    </row>
    <row r="5980" spans="1:3" x14ac:dyDescent="0.15">
      <c r="A5980" s="56">
        <v>41888</v>
      </c>
      <c r="B5980" s="68" t="s">
        <v>256</v>
      </c>
      <c r="C5980" s="69"/>
    </row>
    <row r="5981" spans="1:3" x14ac:dyDescent="0.15">
      <c r="A5981" s="56">
        <v>41888</v>
      </c>
      <c r="B5981" s="68" t="s">
        <v>257</v>
      </c>
      <c r="C5981" s="69"/>
    </row>
    <row r="5982" spans="1:3" x14ac:dyDescent="0.15">
      <c r="A5982" s="56">
        <v>41889</v>
      </c>
      <c r="B5982" s="68" t="s">
        <v>234</v>
      </c>
      <c r="C5982" s="69"/>
    </row>
    <row r="5983" spans="1:3" x14ac:dyDescent="0.15">
      <c r="A5983" s="56">
        <v>41889</v>
      </c>
      <c r="B5983" s="68" t="s">
        <v>235</v>
      </c>
      <c r="C5983" s="69"/>
    </row>
    <row r="5984" spans="1:3" x14ac:dyDescent="0.15">
      <c r="A5984" s="56">
        <v>41889</v>
      </c>
      <c r="B5984" s="68" t="s">
        <v>236</v>
      </c>
      <c r="C5984" s="69"/>
    </row>
    <row r="5985" spans="1:3" x14ac:dyDescent="0.15">
      <c r="A5985" s="56">
        <v>41889</v>
      </c>
      <c r="B5985" s="68" t="s">
        <v>237</v>
      </c>
      <c r="C5985" s="69"/>
    </row>
    <row r="5986" spans="1:3" x14ac:dyDescent="0.15">
      <c r="A5986" s="56">
        <v>41889</v>
      </c>
      <c r="B5986" s="68" t="s">
        <v>238</v>
      </c>
      <c r="C5986" s="69"/>
    </row>
    <row r="5987" spans="1:3" x14ac:dyDescent="0.15">
      <c r="A5987" s="56">
        <v>41889</v>
      </c>
      <c r="B5987" s="68" t="s">
        <v>239</v>
      </c>
      <c r="C5987" s="69"/>
    </row>
    <row r="5988" spans="1:3" x14ac:dyDescent="0.15">
      <c r="A5988" s="56">
        <v>41889</v>
      </c>
      <c r="B5988" s="68" t="s">
        <v>240</v>
      </c>
      <c r="C5988" s="69"/>
    </row>
    <row r="5989" spans="1:3" x14ac:dyDescent="0.15">
      <c r="A5989" s="56">
        <v>41889</v>
      </c>
      <c r="B5989" s="68" t="s">
        <v>241</v>
      </c>
      <c r="C5989" s="69"/>
    </row>
    <row r="5990" spans="1:3" x14ac:dyDescent="0.15">
      <c r="A5990" s="56">
        <v>41889</v>
      </c>
      <c r="B5990" s="68" t="s">
        <v>242</v>
      </c>
      <c r="C5990" s="69"/>
    </row>
    <row r="5991" spans="1:3" x14ac:dyDescent="0.15">
      <c r="A5991" s="56">
        <v>41889</v>
      </c>
      <c r="B5991" s="68" t="s">
        <v>243</v>
      </c>
      <c r="C5991" s="69"/>
    </row>
    <row r="5992" spans="1:3" x14ac:dyDescent="0.15">
      <c r="A5992" s="56">
        <v>41889</v>
      </c>
      <c r="B5992" s="68" t="s">
        <v>244</v>
      </c>
      <c r="C5992" s="69"/>
    </row>
    <row r="5993" spans="1:3" x14ac:dyDescent="0.15">
      <c r="A5993" s="56">
        <v>41889</v>
      </c>
      <c r="B5993" s="68" t="s">
        <v>245</v>
      </c>
      <c r="C5993" s="69"/>
    </row>
    <row r="5994" spans="1:3" x14ac:dyDescent="0.15">
      <c r="A5994" s="56">
        <v>41889</v>
      </c>
      <c r="B5994" s="68" t="s">
        <v>246</v>
      </c>
      <c r="C5994" s="69"/>
    </row>
    <row r="5995" spans="1:3" x14ac:dyDescent="0.15">
      <c r="A5995" s="56">
        <v>41889</v>
      </c>
      <c r="B5995" s="68" t="s">
        <v>247</v>
      </c>
      <c r="C5995" s="69"/>
    </row>
    <row r="5996" spans="1:3" x14ac:dyDescent="0.15">
      <c r="A5996" s="56">
        <v>41889</v>
      </c>
      <c r="B5996" s="68" t="s">
        <v>248</v>
      </c>
      <c r="C5996" s="69"/>
    </row>
    <row r="5997" spans="1:3" x14ac:dyDescent="0.15">
      <c r="A5997" s="56">
        <v>41889</v>
      </c>
      <c r="B5997" s="68" t="s">
        <v>249</v>
      </c>
      <c r="C5997" s="69"/>
    </row>
    <row r="5998" spans="1:3" x14ac:dyDescent="0.15">
      <c r="A5998" s="56">
        <v>41889</v>
      </c>
      <c r="B5998" s="68" t="s">
        <v>250</v>
      </c>
      <c r="C5998" s="69"/>
    </row>
    <row r="5999" spans="1:3" x14ac:dyDescent="0.15">
      <c r="A5999" s="56">
        <v>41889</v>
      </c>
      <c r="B5999" s="68" t="s">
        <v>251</v>
      </c>
      <c r="C5999" s="69"/>
    </row>
    <row r="6000" spans="1:3" x14ac:dyDescent="0.15">
      <c r="A6000" s="56">
        <v>41889</v>
      </c>
      <c r="B6000" s="68" t="s">
        <v>252</v>
      </c>
      <c r="C6000" s="69"/>
    </row>
    <row r="6001" spans="1:3" x14ac:dyDescent="0.15">
      <c r="A6001" s="56">
        <v>41889</v>
      </c>
      <c r="B6001" s="68" t="s">
        <v>253</v>
      </c>
      <c r="C6001" s="69"/>
    </row>
    <row r="6002" spans="1:3" x14ac:dyDescent="0.15">
      <c r="A6002" s="56">
        <v>41889</v>
      </c>
      <c r="B6002" s="68" t="s">
        <v>254</v>
      </c>
      <c r="C6002" s="69"/>
    </row>
    <row r="6003" spans="1:3" x14ac:dyDescent="0.15">
      <c r="A6003" s="56">
        <v>41889</v>
      </c>
      <c r="B6003" s="68" t="s">
        <v>255</v>
      </c>
      <c r="C6003" s="69"/>
    </row>
    <row r="6004" spans="1:3" x14ac:dyDescent="0.15">
      <c r="A6004" s="56">
        <v>41889</v>
      </c>
      <c r="B6004" s="68" t="s">
        <v>256</v>
      </c>
      <c r="C6004" s="69"/>
    </row>
    <row r="6005" spans="1:3" x14ac:dyDescent="0.15">
      <c r="A6005" s="56">
        <v>41889</v>
      </c>
      <c r="B6005" s="68" t="s">
        <v>257</v>
      </c>
      <c r="C6005" s="69"/>
    </row>
    <row r="6006" spans="1:3" x14ac:dyDescent="0.15">
      <c r="A6006" s="56">
        <v>41890</v>
      </c>
      <c r="B6006" s="68" t="s">
        <v>234</v>
      </c>
      <c r="C6006" s="69"/>
    </row>
    <row r="6007" spans="1:3" x14ac:dyDescent="0.15">
      <c r="A6007" s="56">
        <v>41890</v>
      </c>
      <c r="B6007" s="68" t="s">
        <v>235</v>
      </c>
      <c r="C6007" s="69"/>
    </row>
    <row r="6008" spans="1:3" x14ac:dyDescent="0.15">
      <c r="A6008" s="56">
        <v>41890</v>
      </c>
      <c r="B6008" s="68" t="s">
        <v>236</v>
      </c>
      <c r="C6008" s="69"/>
    </row>
    <row r="6009" spans="1:3" x14ac:dyDescent="0.15">
      <c r="A6009" s="56">
        <v>41890</v>
      </c>
      <c r="B6009" s="68" t="s">
        <v>237</v>
      </c>
      <c r="C6009" s="69"/>
    </row>
    <row r="6010" spans="1:3" x14ac:dyDescent="0.15">
      <c r="A6010" s="56">
        <v>41890</v>
      </c>
      <c r="B6010" s="68" t="s">
        <v>238</v>
      </c>
      <c r="C6010" s="69"/>
    </row>
    <row r="6011" spans="1:3" x14ac:dyDescent="0.15">
      <c r="A6011" s="56">
        <v>41890</v>
      </c>
      <c r="B6011" s="68" t="s">
        <v>239</v>
      </c>
      <c r="C6011" s="69"/>
    </row>
    <row r="6012" spans="1:3" x14ac:dyDescent="0.15">
      <c r="A6012" s="56">
        <v>41890</v>
      </c>
      <c r="B6012" s="68" t="s">
        <v>240</v>
      </c>
      <c r="C6012" s="69"/>
    </row>
    <row r="6013" spans="1:3" x14ac:dyDescent="0.15">
      <c r="A6013" s="56">
        <v>41890</v>
      </c>
      <c r="B6013" s="68" t="s">
        <v>241</v>
      </c>
      <c r="C6013" s="69"/>
    </row>
    <row r="6014" spans="1:3" x14ac:dyDescent="0.15">
      <c r="A6014" s="56">
        <v>41890</v>
      </c>
      <c r="B6014" s="68" t="s">
        <v>242</v>
      </c>
      <c r="C6014" s="69"/>
    </row>
    <row r="6015" spans="1:3" x14ac:dyDescent="0.15">
      <c r="A6015" s="56">
        <v>41890</v>
      </c>
      <c r="B6015" s="68" t="s">
        <v>243</v>
      </c>
      <c r="C6015" s="69"/>
    </row>
    <row r="6016" spans="1:3" x14ac:dyDescent="0.15">
      <c r="A6016" s="56">
        <v>41890</v>
      </c>
      <c r="B6016" s="68" t="s">
        <v>244</v>
      </c>
      <c r="C6016" s="69"/>
    </row>
    <row r="6017" spans="1:3" x14ac:dyDescent="0.15">
      <c r="A6017" s="56">
        <v>41890</v>
      </c>
      <c r="B6017" s="68" t="s">
        <v>245</v>
      </c>
      <c r="C6017" s="69"/>
    </row>
    <row r="6018" spans="1:3" x14ac:dyDescent="0.15">
      <c r="A6018" s="56">
        <v>41890</v>
      </c>
      <c r="B6018" s="68" t="s">
        <v>246</v>
      </c>
      <c r="C6018" s="69"/>
    </row>
    <row r="6019" spans="1:3" x14ac:dyDescent="0.15">
      <c r="A6019" s="56">
        <v>41890</v>
      </c>
      <c r="B6019" s="68" t="s">
        <v>247</v>
      </c>
      <c r="C6019" s="69"/>
    </row>
    <row r="6020" spans="1:3" x14ac:dyDescent="0.15">
      <c r="A6020" s="56">
        <v>41890</v>
      </c>
      <c r="B6020" s="68" t="s">
        <v>248</v>
      </c>
      <c r="C6020" s="69"/>
    </row>
    <row r="6021" spans="1:3" x14ac:dyDescent="0.15">
      <c r="A6021" s="56">
        <v>41890</v>
      </c>
      <c r="B6021" s="68" t="s">
        <v>249</v>
      </c>
      <c r="C6021" s="69"/>
    </row>
    <row r="6022" spans="1:3" x14ac:dyDescent="0.15">
      <c r="A6022" s="56">
        <v>41890</v>
      </c>
      <c r="B6022" s="68" t="s">
        <v>250</v>
      </c>
      <c r="C6022" s="69"/>
    </row>
    <row r="6023" spans="1:3" x14ac:dyDescent="0.15">
      <c r="A6023" s="56">
        <v>41890</v>
      </c>
      <c r="B6023" s="68" t="s">
        <v>251</v>
      </c>
      <c r="C6023" s="69"/>
    </row>
    <row r="6024" spans="1:3" x14ac:dyDescent="0.15">
      <c r="A6024" s="56">
        <v>41890</v>
      </c>
      <c r="B6024" s="68" t="s">
        <v>252</v>
      </c>
      <c r="C6024" s="69"/>
    </row>
    <row r="6025" spans="1:3" x14ac:dyDescent="0.15">
      <c r="A6025" s="56">
        <v>41890</v>
      </c>
      <c r="B6025" s="68" t="s">
        <v>253</v>
      </c>
      <c r="C6025" s="69"/>
    </row>
    <row r="6026" spans="1:3" x14ac:dyDescent="0.15">
      <c r="A6026" s="56">
        <v>41890</v>
      </c>
      <c r="B6026" s="68" t="s">
        <v>254</v>
      </c>
      <c r="C6026" s="69"/>
    </row>
    <row r="6027" spans="1:3" x14ac:dyDescent="0.15">
      <c r="A6027" s="56">
        <v>41890</v>
      </c>
      <c r="B6027" s="68" t="s">
        <v>255</v>
      </c>
      <c r="C6027" s="69"/>
    </row>
    <row r="6028" spans="1:3" x14ac:dyDescent="0.15">
      <c r="A6028" s="56">
        <v>41890</v>
      </c>
      <c r="B6028" s="68" t="s">
        <v>256</v>
      </c>
      <c r="C6028" s="69"/>
    </row>
    <row r="6029" spans="1:3" x14ac:dyDescent="0.15">
      <c r="A6029" s="56">
        <v>41890</v>
      </c>
      <c r="B6029" s="68" t="s">
        <v>257</v>
      </c>
      <c r="C6029" s="69"/>
    </row>
    <row r="6030" spans="1:3" x14ac:dyDescent="0.15">
      <c r="A6030" s="56">
        <v>41891</v>
      </c>
      <c r="B6030" s="68" t="s">
        <v>234</v>
      </c>
      <c r="C6030" s="69"/>
    </row>
    <row r="6031" spans="1:3" x14ac:dyDescent="0.15">
      <c r="A6031" s="56">
        <v>41891</v>
      </c>
      <c r="B6031" s="68" t="s">
        <v>235</v>
      </c>
      <c r="C6031" s="69"/>
    </row>
    <row r="6032" spans="1:3" x14ac:dyDescent="0.15">
      <c r="A6032" s="56">
        <v>41891</v>
      </c>
      <c r="B6032" s="68" t="s">
        <v>236</v>
      </c>
      <c r="C6032" s="69"/>
    </row>
    <row r="6033" spans="1:3" x14ac:dyDescent="0.15">
      <c r="A6033" s="56">
        <v>41891</v>
      </c>
      <c r="B6033" s="68" t="s">
        <v>237</v>
      </c>
      <c r="C6033" s="69"/>
    </row>
    <row r="6034" spans="1:3" x14ac:dyDescent="0.15">
      <c r="A6034" s="56">
        <v>41891</v>
      </c>
      <c r="B6034" s="68" t="s">
        <v>238</v>
      </c>
      <c r="C6034" s="69"/>
    </row>
    <row r="6035" spans="1:3" x14ac:dyDescent="0.15">
      <c r="A6035" s="56">
        <v>41891</v>
      </c>
      <c r="B6035" s="68" t="s">
        <v>239</v>
      </c>
      <c r="C6035" s="69"/>
    </row>
    <row r="6036" spans="1:3" x14ac:dyDescent="0.15">
      <c r="A6036" s="56">
        <v>41891</v>
      </c>
      <c r="B6036" s="68" t="s">
        <v>240</v>
      </c>
      <c r="C6036" s="69"/>
    </row>
    <row r="6037" spans="1:3" x14ac:dyDescent="0.15">
      <c r="A6037" s="56">
        <v>41891</v>
      </c>
      <c r="B6037" s="68" t="s">
        <v>241</v>
      </c>
      <c r="C6037" s="69"/>
    </row>
    <row r="6038" spans="1:3" x14ac:dyDescent="0.15">
      <c r="A6038" s="56">
        <v>41891</v>
      </c>
      <c r="B6038" s="68" t="s">
        <v>242</v>
      </c>
      <c r="C6038" s="69"/>
    </row>
    <row r="6039" spans="1:3" x14ac:dyDescent="0.15">
      <c r="A6039" s="56">
        <v>41891</v>
      </c>
      <c r="B6039" s="68" t="s">
        <v>243</v>
      </c>
      <c r="C6039" s="69"/>
    </row>
    <row r="6040" spans="1:3" x14ac:dyDescent="0.15">
      <c r="A6040" s="56">
        <v>41891</v>
      </c>
      <c r="B6040" s="68" t="s">
        <v>244</v>
      </c>
      <c r="C6040" s="69"/>
    </row>
    <row r="6041" spans="1:3" x14ac:dyDescent="0.15">
      <c r="A6041" s="56">
        <v>41891</v>
      </c>
      <c r="B6041" s="68" t="s">
        <v>245</v>
      </c>
      <c r="C6041" s="69"/>
    </row>
    <row r="6042" spans="1:3" x14ac:dyDescent="0.15">
      <c r="A6042" s="56">
        <v>41891</v>
      </c>
      <c r="B6042" s="68" t="s">
        <v>246</v>
      </c>
      <c r="C6042" s="69"/>
    </row>
    <row r="6043" spans="1:3" x14ac:dyDescent="0.15">
      <c r="A6043" s="56">
        <v>41891</v>
      </c>
      <c r="B6043" s="68" t="s">
        <v>247</v>
      </c>
      <c r="C6043" s="69"/>
    </row>
    <row r="6044" spans="1:3" x14ac:dyDescent="0.15">
      <c r="A6044" s="56">
        <v>41891</v>
      </c>
      <c r="B6044" s="68" t="s">
        <v>248</v>
      </c>
      <c r="C6044" s="69"/>
    </row>
    <row r="6045" spans="1:3" x14ac:dyDescent="0.15">
      <c r="A6045" s="56">
        <v>41891</v>
      </c>
      <c r="B6045" s="68" t="s">
        <v>249</v>
      </c>
      <c r="C6045" s="69"/>
    </row>
    <row r="6046" spans="1:3" x14ac:dyDescent="0.15">
      <c r="A6046" s="56">
        <v>41891</v>
      </c>
      <c r="B6046" s="68" t="s">
        <v>250</v>
      </c>
      <c r="C6046" s="69"/>
    </row>
    <row r="6047" spans="1:3" x14ac:dyDescent="0.15">
      <c r="A6047" s="56">
        <v>41891</v>
      </c>
      <c r="B6047" s="68" t="s">
        <v>251</v>
      </c>
      <c r="C6047" s="69"/>
    </row>
    <row r="6048" spans="1:3" x14ac:dyDescent="0.15">
      <c r="A6048" s="56">
        <v>41891</v>
      </c>
      <c r="B6048" s="68" t="s">
        <v>252</v>
      </c>
      <c r="C6048" s="69"/>
    </row>
    <row r="6049" spans="1:3" x14ac:dyDescent="0.15">
      <c r="A6049" s="56">
        <v>41891</v>
      </c>
      <c r="B6049" s="68" t="s">
        <v>253</v>
      </c>
      <c r="C6049" s="69"/>
    </row>
    <row r="6050" spans="1:3" x14ac:dyDescent="0.15">
      <c r="A6050" s="56">
        <v>41891</v>
      </c>
      <c r="B6050" s="68" t="s">
        <v>254</v>
      </c>
      <c r="C6050" s="69"/>
    </row>
    <row r="6051" spans="1:3" x14ac:dyDescent="0.15">
      <c r="A6051" s="56">
        <v>41891</v>
      </c>
      <c r="B6051" s="68" t="s">
        <v>255</v>
      </c>
      <c r="C6051" s="69"/>
    </row>
    <row r="6052" spans="1:3" x14ac:dyDescent="0.15">
      <c r="A6052" s="56">
        <v>41891</v>
      </c>
      <c r="B6052" s="68" t="s">
        <v>256</v>
      </c>
      <c r="C6052" s="69"/>
    </row>
    <row r="6053" spans="1:3" x14ac:dyDescent="0.15">
      <c r="A6053" s="56">
        <v>41891</v>
      </c>
      <c r="B6053" s="68" t="s">
        <v>257</v>
      </c>
      <c r="C6053" s="69"/>
    </row>
    <row r="6054" spans="1:3" x14ac:dyDescent="0.15">
      <c r="A6054" s="56">
        <v>41892</v>
      </c>
      <c r="B6054" s="68" t="s">
        <v>234</v>
      </c>
      <c r="C6054" s="69"/>
    </row>
    <row r="6055" spans="1:3" x14ac:dyDescent="0.15">
      <c r="A6055" s="56">
        <v>41892</v>
      </c>
      <c r="B6055" s="68" t="s">
        <v>235</v>
      </c>
      <c r="C6055" s="69"/>
    </row>
    <row r="6056" spans="1:3" x14ac:dyDescent="0.15">
      <c r="A6056" s="56">
        <v>41892</v>
      </c>
      <c r="B6056" s="68" t="s">
        <v>236</v>
      </c>
      <c r="C6056" s="69"/>
    </row>
    <row r="6057" spans="1:3" x14ac:dyDescent="0.15">
      <c r="A6057" s="56">
        <v>41892</v>
      </c>
      <c r="B6057" s="68" t="s">
        <v>237</v>
      </c>
      <c r="C6057" s="69"/>
    </row>
    <row r="6058" spans="1:3" x14ac:dyDescent="0.15">
      <c r="A6058" s="56">
        <v>41892</v>
      </c>
      <c r="B6058" s="68" t="s">
        <v>238</v>
      </c>
      <c r="C6058" s="69"/>
    </row>
    <row r="6059" spans="1:3" x14ac:dyDescent="0.15">
      <c r="A6059" s="56">
        <v>41892</v>
      </c>
      <c r="B6059" s="68" t="s">
        <v>239</v>
      </c>
      <c r="C6059" s="69"/>
    </row>
    <row r="6060" spans="1:3" x14ac:dyDescent="0.15">
      <c r="A6060" s="56">
        <v>41892</v>
      </c>
      <c r="B6060" s="68" t="s">
        <v>240</v>
      </c>
      <c r="C6060" s="69"/>
    </row>
    <row r="6061" spans="1:3" x14ac:dyDescent="0.15">
      <c r="A6061" s="56">
        <v>41892</v>
      </c>
      <c r="B6061" s="68" t="s">
        <v>241</v>
      </c>
      <c r="C6061" s="69"/>
    </row>
    <row r="6062" spans="1:3" x14ac:dyDescent="0.15">
      <c r="A6062" s="56">
        <v>41892</v>
      </c>
      <c r="B6062" s="68" t="s">
        <v>242</v>
      </c>
      <c r="C6062" s="69"/>
    </row>
    <row r="6063" spans="1:3" x14ac:dyDescent="0.15">
      <c r="A6063" s="56">
        <v>41892</v>
      </c>
      <c r="B6063" s="68" t="s">
        <v>243</v>
      </c>
      <c r="C6063" s="69"/>
    </row>
    <row r="6064" spans="1:3" x14ac:dyDescent="0.15">
      <c r="A6064" s="56">
        <v>41892</v>
      </c>
      <c r="B6064" s="68" t="s">
        <v>244</v>
      </c>
      <c r="C6064" s="69"/>
    </row>
    <row r="6065" spans="1:3" x14ac:dyDescent="0.15">
      <c r="A6065" s="56">
        <v>41892</v>
      </c>
      <c r="B6065" s="68" t="s">
        <v>245</v>
      </c>
      <c r="C6065" s="69"/>
    </row>
    <row r="6066" spans="1:3" x14ac:dyDescent="0.15">
      <c r="A6066" s="56">
        <v>41892</v>
      </c>
      <c r="B6066" s="68" t="s">
        <v>246</v>
      </c>
      <c r="C6066" s="69"/>
    </row>
    <row r="6067" spans="1:3" x14ac:dyDescent="0.15">
      <c r="A6067" s="56">
        <v>41892</v>
      </c>
      <c r="B6067" s="68" t="s">
        <v>247</v>
      </c>
      <c r="C6067" s="69"/>
    </row>
    <row r="6068" spans="1:3" x14ac:dyDescent="0.15">
      <c r="A6068" s="56">
        <v>41892</v>
      </c>
      <c r="B6068" s="68" t="s">
        <v>248</v>
      </c>
      <c r="C6068" s="69"/>
    </row>
    <row r="6069" spans="1:3" x14ac:dyDescent="0.15">
      <c r="A6069" s="56">
        <v>41892</v>
      </c>
      <c r="B6069" s="68" t="s">
        <v>249</v>
      </c>
      <c r="C6069" s="69"/>
    </row>
    <row r="6070" spans="1:3" x14ac:dyDescent="0.15">
      <c r="A6070" s="56">
        <v>41892</v>
      </c>
      <c r="B6070" s="68" t="s">
        <v>250</v>
      </c>
      <c r="C6070" s="69"/>
    </row>
    <row r="6071" spans="1:3" x14ac:dyDescent="0.15">
      <c r="A6071" s="56">
        <v>41892</v>
      </c>
      <c r="B6071" s="68" t="s">
        <v>251</v>
      </c>
      <c r="C6071" s="69"/>
    </row>
    <row r="6072" spans="1:3" x14ac:dyDescent="0.15">
      <c r="A6072" s="56">
        <v>41892</v>
      </c>
      <c r="B6072" s="68" t="s">
        <v>252</v>
      </c>
      <c r="C6072" s="69"/>
    </row>
    <row r="6073" spans="1:3" x14ac:dyDescent="0.15">
      <c r="A6073" s="56">
        <v>41892</v>
      </c>
      <c r="B6073" s="68" t="s">
        <v>253</v>
      </c>
      <c r="C6073" s="69"/>
    </row>
    <row r="6074" spans="1:3" x14ac:dyDescent="0.15">
      <c r="A6074" s="56">
        <v>41892</v>
      </c>
      <c r="B6074" s="68" t="s">
        <v>254</v>
      </c>
      <c r="C6074" s="69"/>
    </row>
    <row r="6075" spans="1:3" x14ac:dyDescent="0.15">
      <c r="A6075" s="56">
        <v>41892</v>
      </c>
      <c r="B6075" s="68" t="s">
        <v>255</v>
      </c>
      <c r="C6075" s="69"/>
    </row>
    <row r="6076" spans="1:3" x14ac:dyDescent="0.15">
      <c r="A6076" s="56">
        <v>41892</v>
      </c>
      <c r="B6076" s="68" t="s">
        <v>256</v>
      </c>
      <c r="C6076" s="69"/>
    </row>
    <row r="6077" spans="1:3" x14ac:dyDescent="0.15">
      <c r="A6077" s="56">
        <v>41892</v>
      </c>
      <c r="B6077" s="68" t="s">
        <v>257</v>
      </c>
      <c r="C6077" s="69"/>
    </row>
    <row r="6078" spans="1:3" x14ac:dyDescent="0.15">
      <c r="A6078" s="56">
        <v>41893</v>
      </c>
      <c r="B6078" s="68" t="s">
        <v>234</v>
      </c>
      <c r="C6078" s="69"/>
    </row>
    <row r="6079" spans="1:3" x14ac:dyDescent="0.15">
      <c r="A6079" s="56">
        <v>41893</v>
      </c>
      <c r="B6079" s="68" t="s">
        <v>235</v>
      </c>
      <c r="C6079" s="69"/>
    </row>
    <row r="6080" spans="1:3" x14ac:dyDescent="0.15">
      <c r="A6080" s="56">
        <v>41893</v>
      </c>
      <c r="B6080" s="68" t="s">
        <v>236</v>
      </c>
      <c r="C6080" s="69"/>
    </row>
    <row r="6081" spans="1:3" x14ac:dyDescent="0.15">
      <c r="A6081" s="56">
        <v>41893</v>
      </c>
      <c r="B6081" s="68" t="s">
        <v>237</v>
      </c>
      <c r="C6081" s="69"/>
    </row>
    <row r="6082" spans="1:3" x14ac:dyDescent="0.15">
      <c r="A6082" s="56">
        <v>41893</v>
      </c>
      <c r="B6082" s="68" t="s">
        <v>238</v>
      </c>
      <c r="C6082" s="69"/>
    </row>
    <row r="6083" spans="1:3" x14ac:dyDescent="0.15">
      <c r="A6083" s="56">
        <v>41893</v>
      </c>
      <c r="B6083" s="68" t="s">
        <v>239</v>
      </c>
      <c r="C6083" s="69"/>
    </row>
    <row r="6084" spans="1:3" x14ac:dyDescent="0.15">
      <c r="A6084" s="56">
        <v>41893</v>
      </c>
      <c r="B6084" s="68" t="s">
        <v>240</v>
      </c>
      <c r="C6084" s="69"/>
    </row>
    <row r="6085" spans="1:3" x14ac:dyDescent="0.15">
      <c r="A6085" s="56">
        <v>41893</v>
      </c>
      <c r="B6085" s="68" t="s">
        <v>241</v>
      </c>
      <c r="C6085" s="69"/>
    </row>
    <row r="6086" spans="1:3" x14ac:dyDescent="0.15">
      <c r="A6086" s="56">
        <v>41893</v>
      </c>
      <c r="B6086" s="68" t="s">
        <v>242</v>
      </c>
      <c r="C6086" s="69"/>
    </row>
    <row r="6087" spans="1:3" x14ac:dyDescent="0.15">
      <c r="A6087" s="56">
        <v>41893</v>
      </c>
      <c r="B6087" s="68" t="s">
        <v>243</v>
      </c>
      <c r="C6087" s="69"/>
    </row>
    <row r="6088" spans="1:3" x14ac:dyDescent="0.15">
      <c r="A6088" s="56">
        <v>41893</v>
      </c>
      <c r="B6088" s="68" t="s">
        <v>244</v>
      </c>
      <c r="C6088" s="69"/>
    </row>
    <row r="6089" spans="1:3" x14ac:dyDescent="0.15">
      <c r="A6089" s="56">
        <v>41893</v>
      </c>
      <c r="B6089" s="68" t="s">
        <v>245</v>
      </c>
      <c r="C6089" s="69"/>
    </row>
    <row r="6090" spans="1:3" x14ac:dyDescent="0.15">
      <c r="A6090" s="56">
        <v>41893</v>
      </c>
      <c r="B6090" s="68" t="s">
        <v>246</v>
      </c>
      <c r="C6090" s="69"/>
    </row>
    <row r="6091" spans="1:3" x14ac:dyDescent="0.15">
      <c r="A6091" s="56">
        <v>41893</v>
      </c>
      <c r="B6091" s="68" t="s">
        <v>247</v>
      </c>
      <c r="C6091" s="69"/>
    </row>
    <row r="6092" spans="1:3" x14ac:dyDescent="0.15">
      <c r="A6092" s="56">
        <v>41893</v>
      </c>
      <c r="B6092" s="68" t="s">
        <v>248</v>
      </c>
      <c r="C6092" s="69"/>
    </row>
    <row r="6093" spans="1:3" x14ac:dyDescent="0.15">
      <c r="A6093" s="56">
        <v>41893</v>
      </c>
      <c r="B6093" s="68" t="s">
        <v>249</v>
      </c>
      <c r="C6093" s="69"/>
    </row>
    <row r="6094" spans="1:3" x14ac:dyDescent="0.15">
      <c r="A6094" s="56">
        <v>41893</v>
      </c>
      <c r="B6094" s="68" t="s">
        <v>250</v>
      </c>
      <c r="C6094" s="69"/>
    </row>
    <row r="6095" spans="1:3" x14ac:dyDescent="0.15">
      <c r="A6095" s="56">
        <v>41893</v>
      </c>
      <c r="B6095" s="68" t="s">
        <v>251</v>
      </c>
      <c r="C6095" s="69"/>
    </row>
    <row r="6096" spans="1:3" x14ac:dyDescent="0.15">
      <c r="A6096" s="56">
        <v>41893</v>
      </c>
      <c r="B6096" s="68" t="s">
        <v>252</v>
      </c>
      <c r="C6096" s="69"/>
    </row>
    <row r="6097" spans="1:3" x14ac:dyDescent="0.15">
      <c r="A6097" s="56">
        <v>41893</v>
      </c>
      <c r="B6097" s="68" t="s">
        <v>253</v>
      </c>
      <c r="C6097" s="69"/>
    </row>
    <row r="6098" spans="1:3" x14ac:dyDescent="0.15">
      <c r="A6098" s="56">
        <v>41893</v>
      </c>
      <c r="B6098" s="68" t="s">
        <v>254</v>
      </c>
      <c r="C6098" s="69"/>
    </row>
    <row r="6099" spans="1:3" x14ac:dyDescent="0.15">
      <c r="A6099" s="56">
        <v>41893</v>
      </c>
      <c r="B6099" s="68" t="s">
        <v>255</v>
      </c>
      <c r="C6099" s="69"/>
    </row>
    <row r="6100" spans="1:3" x14ac:dyDescent="0.15">
      <c r="A6100" s="56">
        <v>41893</v>
      </c>
      <c r="B6100" s="68" t="s">
        <v>256</v>
      </c>
      <c r="C6100" s="69"/>
    </row>
    <row r="6101" spans="1:3" x14ac:dyDescent="0.15">
      <c r="A6101" s="56">
        <v>41893</v>
      </c>
      <c r="B6101" s="68" t="s">
        <v>257</v>
      </c>
      <c r="C6101" s="69"/>
    </row>
    <row r="6102" spans="1:3" x14ac:dyDescent="0.15">
      <c r="A6102" s="56">
        <v>41894</v>
      </c>
      <c r="B6102" s="68" t="s">
        <v>234</v>
      </c>
      <c r="C6102" s="69"/>
    </row>
    <row r="6103" spans="1:3" x14ac:dyDescent="0.15">
      <c r="A6103" s="56">
        <v>41894</v>
      </c>
      <c r="B6103" s="68" t="s">
        <v>235</v>
      </c>
      <c r="C6103" s="69"/>
    </row>
    <row r="6104" spans="1:3" x14ac:dyDescent="0.15">
      <c r="A6104" s="56">
        <v>41894</v>
      </c>
      <c r="B6104" s="68" t="s">
        <v>236</v>
      </c>
      <c r="C6104" s="69"/>
    </row>
    <row r="6105" spans="1:3" x14ac:dyDescent="0.15">
      <c r="A6105" s="56">
        <v>41894</v>
      </c>
      <c r="B6105" s="68" t="s">
        <v>237</v>
      </c>
      <c r="C6105" s="69"/>
    </row>
    <row r="6106" spans="1:3" x14ac:dyDescent="0.15">
      <c r="A6106" s="56">
        <v>41894</v>
      </c>
      <c r="B6106" s="68" t="s">
        <v>238</v>
      </c>
      <c r="C6106" s="69"/>
    </row>
    <row r="6107" spans="1:3" x14ac:dyDescent="0.15">
      <c r="A6107" s="56">
        <v>41894</v>
      </c>
      <c r="B6107" s="68" t="s">
        <v>239</v>
      </c>
      <c r="C6107" s="69"/>
    </row>
    <row r="6108" spans="1:3" x14ac:dyDescent="0.15">
      <c r="A6108" s="56">
        <v>41894</v>
      </c>
      <c r="B6108" s="68" t="s">
        <v>240</v>
      </c>
      <c r="C6108" s="69"/>
    </row>
    <row r="6109" spans="1:3" x14ac:dyDescent="0.15">
      <c r="A6109" s="56">
        <v>41894</v>
      </c>
      <c r="B6109" s="68" t="s">
        <v>241</v>
      </c>
      <c r="C6109" s="69"/>
    </row>
    <row r="6110" spans="1:3" x14ac:dyDescent="0.15">
      <c r="A6110" s="56">
        <v>41894</v>
      </c>
      <c r="B6110" s="68" t="s">
        <v>242</v>
      </c>
      <c r="C6110" s="69"/>
    </row>
    <row r="6111" spans="1:3" x14ac:dyDescent="0.15">
      <c r="A6111" s="56">
        <v>41894</v>
      </c>
      <c r="B6111" s="68" t="s">
        <v>243</v>
      </c>
      <c r="C6111" s="69"/>
    </row>
    <row r="6112" spans="1:3" x14ac:dyDescent="0.15">
      <c r="A6112" s="56">
        <v>41894</v>
      </c>
      <c r="B6112" s="68" t="s">
        <v>244</v>
      </c>
      <c r="C6112" s="69"/>
    </row>
    <row r="6113" spans="1:3" x14ac:dyDescent="0.15">
      <c r="A6113" s="56">
        <v>41894</v>
      </c>
      <c r="B6113" s="68" t="s">
        <v>245</v>
      </c>
      <c r="C6113" s="69"/>
    </row>
    <row r="6114" spans="1:3" x14ac:dyDescent="0.15">
      <c r="A6114" s="56">
        <v>41894</v>
      </c>
      <c r="B6114" s="68" t="s">
        <v>246</v>
      </c>
      <c r="C6114" s="69"/>
    </row>
    <row r="6115" spans="1:3" x14ac:dyDescent="0.15">
      <c r="A6115" s="56">
        <v>41894</v>
      </c>
      <c r="B6115" s="68" t="s">
        <v>247</v>
      </c>
      <c r="C6115" s="69"/>
    </row>
    <row r="6116" spans="1:3" x14ac:dyDescent="0.15">
      <c r="A6116" s="56">
        <v>41894</v>
      </c>
      <c r="B6116" s="68" t="s">
        <v>248</v>
      </c>
      <c r="C6116" s="69"/>
    </row>
    <row r="6117" spans="1:3" x14ac:dyDescent="0.15">
      <c r="A6117" s="56">
        <v>41894</v>
      </c>
      <c r="B6117" s="68" t="s">
        <v>249</v>
      </c>
      <c r="C6117" s="69"/>
    </row>
    <row r="6118" spans="1:3" x14ac:dyDescent="0.15">
      <c r="A6118" s="56">
        <v>41894</v>
      </c>
      <c r="B6118" s="68" t="s">
        <v>250</v>
      </c>
      <c r="C6118" s="69"/>
    </row>
    <row r="6119" spans="1:3" x14ac:dyDescent="0.15">
      <c r="A6119" s="56">
        <v>41894</v>
      </c>
      <c r="B6119" s="68" t="s">
        <v>251</v>
      </c>
      <c r="C6119" s="69"/>
    </row>
    <row r="6120" spans="1:3" x14ac:dyDescent="0.15">
      <c r="A6120" s="56">
        <v>41894</v>
      </c>
      <c r="B6120" s="68" t="s">
        <v>252</v>
      </c>
      <c r="C6120" s="69"/>
    </row>
    <row r="6121" spans="1:3" x14ac:dyDescent="0.15">
      <c r="A6121" s="56">
        <v>41894</v>
      </c>
      <c r="B6121" s="68" t="s">
        <v>253</v>
      </c>
      <c r="C6121" s="69"/>
    </row>
    <row r="6122" spans="1:3" x14ac:dyDescent="0.15">
      <c r="A6122" s="56">
        <v>41894</v>
      </c>
      <c r="B6122" s="68" t="s">
        <v>254</v>
      </c>
      <c r="C6122" s="69"/>
    </row>
    <row r="6123" spans="1:3" x14ac:dyDescent="0.15">
      <c r="A6123" s="56">
        <v>41894</v>
      </c>
      <c r="B6123" s="68" t="s">
        <v>255</v>
      </c>
      <c r="C6123" s="69"/>
    </row>
    <row r="6124" spans="1:3" x14ac:dyDescent="0.15">
      <c r="A6124" s="56">
        <v>41894</v>
      </c>
      <c r="B6124" s="68" t="s">
        <v>256</v>
      </c>
      <c r="C6124" s="69"/>
    </row>
    <row r="6125" spans="1:3" x14ac:dyDescent="0.15">
      <c r="A6125" s="56">
        <v>41894</v>
      </c>
      <c r="B6125" s="68" t="s">
        <v>257</v>
      </c>
      <c r="C6125" s="69"/>
    </row>
    <row r="6126" spans="1:3" x14ac:dyDescent="0.15">
      <c r="A6126" s="56">
        <v>41895</v>
      </c>
      <c r="B6126" s="68" t="s">
        <v>234</v>
      </c>
      <c r="C6126" s="69"/>
    </row>
    <row r="6127" spans="1:3" x14ac:dyDescent="0.15">
      <c r="A6127" s="56">
        <v>41895</v>
      </c>
      <c r="B6127" s="68" t="s">
        <v>235</v>
      </c>
      <c r="C6127" s="69"/>
    </row>
    <row r="6128" spans="1:3" x14ac:dyDescent="0.15">
      <c r="A6128" s="56">
        <v>41895</v>
      </c>
      <c r="B6128" s="68" t="s">
        <v>236</v>
      </c>
      <c r="C6128" s="69"/>
    </row>
    <row r="6129" spans="1:3" x14ac:dyDescent="0.15">
      <c r="A6129" s="56">
        <v>41895</v>
      </c>
      <c r="B6129" s="68" t="s">
        <v>237</v>
      </c>
      <c r="C6129" s="69"/>
    </row>
    <row r="6130" spans="1:3" x14ac:dyDescent="0.15">
      <c r="A6130" s="56">
        <v>41895</v>
      </c>
      <c r="B6130" s="68" t="s">
        <v>238</v>
      </c>
      <c r="C6130" s="69"/>
    </row>
    <row r="6131" spans="1:3" x14ac:dyDescent="0.15">
      <c r="A6131" s="56">
        <v>41895</v>
      </c>
      <c r="B6131" s="68" t="s">
        <v>239</v>
      </c>
      <c r="C6131" s="69"/>
    </row>
    <row r="6132" spans="1:3" x14ac:dyDescent="0.15">
      <c r="A6132" s="56">
        <v>41895</v>
      </c>
      <c r="B6132" s="68" t="s">
        <v>240</v>
      </c>
      <c r="C6132" s="69"/>
    </row>
    <row r="6133" spans="1:3" x14ac:dyDescent="0.15">
      <c r="A6133" s="56">
        <v>41895</v>
      </c>
      <c r="B6133" s="68" t="s">
        <v>241</v>
      </c>
      <c r="C6133" s="69"/>
    </row>
    <row r="6134" spans="1:3" x14ac:dyDescent="0.15">
      <c r="A6134" s="56">
        <v>41895</v>
      </c>
      <c r="B6134" s="68" t="s">
        <v>242</v>
      </c>
      <c r="C6134" s="69"/>
    </row>
    <row r="6135" spans="1:3" x14ac:dyDescent="0.15">
      <c r="A6135" s="56">
        <v>41895</v>
      </c>
      <c r="B6135" s="68" t="s">
        <v>243</v>
      </c>
      <c r="C6135" s="69"/>
    </row>
    <row r="6136" spans="1:3" x14ac:dyDescent="0.15">
      <c r="A6136" s="56">
        <v>41895</v>
      </c>
      <c r="B6136" s="68" t="s">
        <v>244</v>
      </c>
      <c r="C6136" s="69"/>
    </row>
    <row r="6137" spans="1:3" x14ac:dyDescent="0.15">
      <c r="A6137" s="56">
        <v>41895</v>
      </c>
      <c r="B6137" s="68" t="s">
        <v>245</v>
      </c>
      <c r="C6137" s="69"/>
    </row>
    <row r="6138" spans="1:3" x14ac:dyDescent="0.15">
      <c r="A6138" s="56">
        <v>41895</v>
      </c>
      <c r="B6138" s="68" t="s">
        <v>246</v>
      </c>
      <c r="C6138" s="69"/>
    </row>
    <row r="6139" spans="1:3" x14ac:dyDescent="0.15">
      <c r="A6139" s="56">
        <v>41895</v>
      </c>
      <c r="B6139" s="68" t="s">
        <v>247</v>
      </c>
      <c r="C6139" s="69"/>
    </row>
    <row r="6140" spans="1:3" x14ac:dyDescent="0.15">
      <c r="A6140" s="56">
        <v>41895</v>
      </c>
      <c r="B6140" s="68" t="s">
        <v>248</v>
      </c>
      <c r="C6140" s="69"/>
    </row>
    <row r="6141" spans="1:3" x14ac:dyDescent="0.15">
      <c r="A6141" s="56">
        <v>41895</v>
      </c>
      <c r="B6141" s="68" t="s">
        <v>249</v>
      </c>
      <c r="C6141" s="69"/>
    </row>
    <row r="6142" spans="1:3" x14ac:dyDescent="0.15">
      <c r="A6142" s="56">
        <v>41895</v>
      </c>
      <c r="B6142" s="68" t="s">
        <v>250</v>
      </c>
      <c r="C6142" s="69"/>
    </row>
    <row r="6143" spans="1:3" x14ac:dyDescent="0.15">
      <c r="A6143" s="56">
        <v>41895</v>
      </c>
      <c r="B6143" s="68" t="s">
        <v>251</v>
      </c>
      <c r="C6143" s="69"/>
    </row>
    <row r="6144" spans="1:3" x14ac:dyDescent="0.15">
      <c r="A6144" s="56">
        <v>41895</v>
      </c>
      <c r="B6144" s="68" t="s">
        <v>252</v>
      </c>
      <c r="C6144" s="69"/>
    </row>
    <row r="6145" spans="1:3" x14ac:dyDescent="0.15">
      <c r="A6145" s="56">
        <v>41895</v>
      </c>
      <c r="B6145" s="68" t="s">
        <v>253</v>
      </c>
      <c r="C6145" s="69"/>
    </row>
    <row r="6146" spans="1:3" x14ac:dyDescent="0.15">
      <c r="A6146" s="56">
        <v>41895</v>
      </c>
      <c r="B6146" s="68" t="s">
        <v>254</v>
      </c>
      <c r="C6146" s="69"/>
    </row>
    <row r="6147" spans="1:3" x14ac:dyDescent="0.15">
      <c r="A6147" s="56">
        <v>41895</v>
      </c>
      <c r="B6147" s="68" t="s">
        <v>255</v>
      </c>
      <c r="C6147" s="69"/>
    </row>
    <row r="6148" spans="1:3" x14ac:dyDescent="0.15">
      <c r="A6148" s="56">
        <v>41895</v>
      </c>
      <c r="B6148" s="68" t="s">
        <v>256</v>
      </c>
      <c r="C6148" s="69"/>
    </row>
    <row r="6149" spans="1:3" x14ac:dyDescent="0.15">
      <c r="A6149" s="56">
        <v>41895</v>
      </c>
      <c r="B6149" s="68" t="s">
        <v>257</v>
      </c>
      <c r="C6149" s="69"/>
    </row>
    <row r="6150" spans="1:3" x14ac:dyDescent="0.15">
      <c r="A6150" s="56">
        <v>41896</v>
      </c>
      <c r="B6150" s="68" t="s">
        <v>234</v>
      </c>
      <c r="C6150" s="69"/>
    </row>
    <row r="6151" spans="1:3" x14ac:dyDescent="0.15">
      <c r="A6151" s="56">
        <v>41896</v>
      </c>
      <c r="B6151" s="68" t="s">
        <v>235</v>
      </c>
      <c r="C6151" s="69"/>
    </row>
    <row r="6152" spans="1:3" x14ac:dyDescent="0.15">
      <c r="A6152" s="56">
        <v>41896</v>
      </c>
      <c r="B6152" s="68" t="s">
        <v>236</v>
      </c>
      <c r="C6152" s="69"/>
    </row>
    <row r="6153" spans="1:3" x14ac:dyDescent="0.15">
      <c r="A6153" s="56">
        <v>41896</v>
      </c>
      <c r="B6153" s="68" t="s">
        <v>237</v>
      </c>
      <c r="C6153" s="69"/>
    </row>
    <row r="6154" spans="1:3" x14ac:dyDescent="0.15">
      <c r="A6154" s="56">
        <v>41896</v>
      </c>
      <c r="B6154" s="68" t="s">
        <v>238</v>
      </c>
      <c r="C6154" s="69"/>
    </row>
    <row r="6155" spans="1:3" x14ac:dyDescent="0.15">
      <c r="A6155" s="56">
        <v>41896</v>
      </c>
      <c r="B6155" s="68" t="s">
        <v>239</v>
      </c>
      <c r="C6155" s="69"/>
    </row>
    <row r="6156" spans="1:3" x14ac:dyDescent="0.15">
      <c r="A6156" s="56">
        <v>41896</v>
      </c>
      <c r="B6156" s="68" t="s">
        <v>240</v>
      </c>
      <c r="C6156" s="69"/>
    </row>
    <row r="6157" spans="1:3" x14ac:dyDescent="0.15">
      <c r="A6157" s="56">
        <v>41896</v>
      </c>
      <c r="B6157" s="68" t="s">
        <v>241</v>
      </c>
      <c r="C6157" s="69"/>
    </row>
    <row r="6158" spans="1:3" x14ac:dyDescent="0.15">
      <c r="A6158" s="56">
        <v>41896</v>
      </c>
      <c r="B6158" s="68" t="s">
        <v>242</v>
      </c>
      <c r="C6158" s="69"/>
    </row>
    <row r="6159" spans="1:3" x14ac:dyDescent="0.15">
      <c r="A6159" s="56">
        <v>41896</v>
      </c>
      <c r="B6159" s="68" t="s">
        <v>243</v>
      </c>
      <c r="C6159" s="69"/>
    </row>
    <row r="6160" spans="1:3" x14ac:dyDescent="0.15">
      <c r="A6160" s="56">
        <v>41896</v>
      </c>
      <c r="B6160" s="68" t="s">
        <v>244</v>
      </c>
      <c r="C6160" s="69"/>
    </row>
    <row r="6161" spans="1:3" x14ac:dyDescent="0.15">
      <c r="A6161" s="56">
        <v>41896</v>
      </c>
      <c r="B6161" s="68" t="s">
        <v>245</v>
      </c>
      <c r="C6161" s="69"/>
    </row>
    <row r="6162" spans="1:3" x14ac:dyDescent="0.15">
      <c r="A6162" s="56">
        <v>41896</v>
      </c>
      <c r="B6162" s="68" t="s">
        <v>246</v>
      </c>
      <c r="C6162" s="69"/>
    </row>
    <row r="6163" spans="1:3" x14ac:dyDescent="0.15">
      <c r="A6163" s="56">
        <v>41896</v>
      </c>
      <c r="B6163" s="68" t="s">
        <v>247</v>
      </c>
      <c r="C6163" s="69"/>
    </row>
    <row r="6164" spans="1:3" x14ac:dyDescent="0.15">
      <c r="A6164" s="56">
        <v>41896</v>
      </c>
      <c r="B6164" s="68" t="s">
        <v>248</v>
      </c>
      <c r="C6164" s="69"/>
    </row>
    <row r="6165" spans="1:3" x14ac:dyDescent="0.15">
      <c r="A6165" s="56">
        <v>41896</v>
      </c>
      <c r="B6165" s="68" t="s">
        <v>249</v>
      </c>
      <c r="C6165" s="69"/>
    </row>
    <row r="6166" spans="1:3" x14ac:dyDescent="0.15">
      <c r="A6166" s="56">
        <v>41896</v>
      </c>
      <c r="B6166" s="68" t="s">
        <v>250</v>
      </c>
      <c r="C6166" s="69"/>
    </row>
    <row r="6167" spans="1:3" x14ac:dyDescent="0.15">
      <c r="A6167" s="56">
        <v>41896</v>
      </c>
      <c r="B6167" s="68" t="s">
        <v>251</v>
      </c>
      <c r="C6167" s="69"/>
    </row>
    <row r="6168" spans="1:3" x14ac:dyDescent="0.15">
      <c r="A6168" s="56">
        <v>41896</v>
      </c>
      <c r="B6168" s="68" t="s">
        <v>252</v>
      </c>
      <c r="C6168" s="69"/>
    </row>
    <row r="6169" spans="1:3" x14ac:dyDescent="0.15">
      <c r="A6169" s="56">
        <v>41896</v>
      </c>
      <c r="B6169" s="68" t="s">
        <v>253</v>
      </c>
      <c r="C6169" s="69"/>
    </row>
    <row r="6170" spans="1:3" x14ac:dyDescent="0.15">
      <c r="A6170" s="56">
        <v>41896</v>
      </c>
      <c r="B6170" s="68" t="s">
        <v>254</v>
      </c>
      <c r="C6170" s="69"/>
    </row>
    <row r="6171" spans="1:3" x14ac:dyDescent="0.15">
      <c r="A6171" s="56">
        <v>41896</v>
      </c>
      <c r="B6171" s="68" t="s">
        <v>255</v>
      </c>
      <c r="C6171" s="69"/>
    </row>
    <row r="6172" spans="1:3" x14ac:dyDescent="0.15">
      <c r="A6172" s="56">
        <v>41896</v>
      </c>
      <c r="B6172" s="68" t="s">
        <v>256</v>
      </c>
      <c r="C6172" s="69"/>
    </row>
    <row r="6173" spans="1:3" x14ac:dyDescent="0.15">
      <c r="A6173" s="56">
        <v>41896</v>
      </c>
      <c r="B6173" s="68" t="s">
        <v>257</v>
      </c>
      <c r="C6173" s="69"/>
    </row>
    <row r="6174" spans="1:3" x14ac:dyDescent="0.15">
      <c r="A6174" s="56">
        <v>41897</v>
      </c>
      <c r="B6174" s="68" t="s">
        <v>234</v>
      </c>
      <c r="C6174" s="69"/>
    </row>
    <row r="6175" spans="1:3" x14ac:dyDescent="0.15">
      <c r="A6175" s="56">
        <v>41897</v>
      </c>
      <c r="B6175" s="68" t="s">
        <v>235</v>
      </c>
      <c r="C6175" s="69"/>
    </row>
    <row r="6176" spans="1:3" x14ac:dyDescent="0.15">
      <c r="A6176" s="56">
        <v>41897</v>
      </c>
      <c r="B6176" s="68" t="s">
        <v>236</v>
      </c>
      <c r="C6176" s="69"/>
    </row>
    <row r="6177" spans="1:3" x14ac:dyDescent="0.15">
      <c r="A6177" s="56">
        <v>41897</v>
      </c>
      <c r="B6177" s="68" t="s">
        <v>237</v>
      </c>
      <c r="C6177" s="69"/>
    </row>
    <row r="6178" spans="1:3" x14ac:dyDescent="0.15">
      <c r="A6178" s="56">
        <v>41897</v>
      </c>
      <c r="B6178" s="68" t="s">
        <v>238</v>
      </c>
      <c r="C6178" s="69"/>
    </row>
    <row r="6179" spans="1:3" x14ac:dyDescent="0.15">
      <c r="A6179" s="56">
        <v>41897</v>
      </c>
      <c r="B6179" s="68" t="s">
        <v>239</v>
      </c>
      <c r="C6179" s="69"/>
    </row>
    <row r="6180" spans="1:3" x14ac:dyDescent="0.15">
      <c r="A6180" s="56">
        <v>41897</v>
      </c>
      <c r="B6180" s="68" t="s">
        <v>240</v>
      </c>
      <c r="C6180" s="69"/>
    </row>
    <row r="6181" spans="1:3" x14ac:dyDescent="0.15">
      <c r="A6181" s="56">
        <v>41897</v>
      </c>
      <c r="B6181" s="68" t="s">
        <v>241</v>
      </c>
      <c r="C6181" s="69"/>
    </row>
    <row r="6182" spans="1:3" x14ac:dyDescent="0.15">
      <c r="A6182" s="56">
        <v>41897</v>
      </c>
      <c r="B6182" s="68" t="s">
        <v>242</v>
      </c>
      <c r="C6182" s="69"/>
    </row>
    <row r="6183" spans="1:3" x14ac:dyDescent="0.15">
      <c r="A6183" s="56">
        <v>41897</v>
      </c>
      <c r="B6183" s="68" t="s">
        <v>243</v>
      </c>
      <c r="C6183" s="69"/>
    </row>
    <row r="6184" spans="1:3" x14ac:dyDescent="0.15">
      <c r="A6184" s="56">
        <v>41897</v>
      </c>
      <c r="B6184" s="68" t="s">
        <v>244</v>
      </c>
      <c r="C6184" s="69"/>
    </row>
    <row r="6185" spans="1:3" x14ac:dyDescent="0.15">
      <c r="A6185" s="56">
        <v>41897</v>
      </c>
      <c r="B6185" s="68" t="s">
        <v>245</v>
      </c>
      <c r="C6185" s="69"/>
    </row>
    <row r="6186" spans="1:3" x14ac:dyDescent="0.15">
      <c r="A6186" s="56">
        <v>41897</v>
      </c>
      <c r="B6186" s="68" t="s">
        <v>246</v>
      </c>
      <c r="C6186" s="69"/>
    </row>
    <row r="6187" spans="1:3" x14ac:dyDescent="0.15">
      <c r="A6187" s="56">
        <v>41897</v>
      </c>
      <c r="B6187" s="68" t="s">
        <v>247</v>
      </c>
      <c r="C6187" s="69"/>
    </row>
    <row r="6188" spans="1:3" x14ac:dyDescent="0.15">
      <c r="A6188" s="56">
        <v>41897</v>
      </c>
      <c r="B6188" s="68" t="s">
        <v>248</v>
      </c>
      <c r="C6188" s="69"/>
    </row>
    <row r="6189" spans="1:3" x14ac:dyDescent="0.15">
      <c r="A6189" s="56">
        <v>41897</v>
      </c>
      <c r="B6189" s="68" t="s">
        <v>249</v>
      </c>
      <c r="C6189" s="69"/>
    </row>
    <row r="6190" spans="1:3" x14ac:dyDescent="0.15">
      <c r="A6190" s="56">
        <v>41897</v>
      </c>
      <c r="B6190" s="68" t="s">
        <v>250</v>
      </c>
      <c r="C6190" s="69"/>
    </row>
    <row r="6191" spans="1:3" x14ac:dyDescent="0.15">
      <c r="A6191" s="56">
        <v>41897</v>
      </c>
      <c r="B6191" s="68" t="s">
        <v>251</v>
      </c>
      <c r="C6191" s="69"/>
    </row>
    <row r="6192" spans="1:3" x14ac:dyDescent="0.15">
      <c r="A6192" s="56">
        <v>41897</v>
      </c>
      <c r="B6192" s="68" t="s">
        <v>252</v>
      </c>
      <c r="C6192" s="69"/>
    </row>
    <row r="6193" spans="1:3" x14ac:dyDescent="0.15">
      <c r="A6193" s="56">
        <v>41897</v>
      </c>
      <c r="B6193" s="68" t="s">
        <v>253</v>
      </c>
      <c r="C6193" s="69"/>
    </row>
    <row r="6194" spans="1:3" x14ac:dyDescent="0.15">
      <c r="A6194" s="56">
        <v>41897</v>
      </c>
      <c r="B6194" s="68" t="s">
        <v>254</v>
      </c>
      <c r="C6194" s="69"/>
    </row>
    <row r="6195" spans="1:3" x14ac:dyDescent="0.15">
      <c r="A6195" s="56">
        <v>41897</v>
      </c>
      <c r="B6195" s="68" t="s">
        <v>255</v>
      </c>
      <c r="C6195" s="69"/>
    </row>
    <row r="6196" spans="1:3" x14ac:dyDescent="0.15">
      <c r="A6196" s="56">
        <v>41897</v>
      </c>
      <c r="B6196" s="68" t="s">
        <v>256</v>
      </c>
      <c r="C6196" s="69"/>
    </row>
    <row r="6197" spans="1:3" x14ac:dyDescent="0.15">
      <c r="A6197" s="56">
        <v>41897</v>
      </c>
      <c r="B6197" s="68" t="s">
        <v>257</v>
      </c>
      <c r="C6197" s="69"/>
    </row>
    <row r="6198" spans="1:3" x14ac:dyDescent="0.15">
      <c r="A6198" s="56">
        <v>41898</v>
      </c>
      <c r="B6198" s="68" t="s">
        <v>234</v>
      </c>
      <c r="C6198" s="69"/>
    </row>
    <row r="6199" spans="1:3" x14ac:dyDescent="0.15">
      <c r="A6199" s="56">
        <v>41898</v>
      </c>
      <c r="B6199" s="68" t="s">
        <v>235</v>
      </c>
      <c r="C6199" s="69"/>
    </row>
    <row r="6200" spans="1:3" x14ac:dyDescent="0.15">
      <c r="A6200" s="56">
        <v>41898</v>
      </c>
      <c r="B6200" s="68" t="s">
        <v>236</v>
      </c>
      <c r="C6200" s="69"/>
    </row>
    <row r="6201" spans="1:3" x14ac:dyDescent="0.15">
      <c r="A6201" s="56">
        <v>41898</v>
      </c>
      <c r="B6201" s="68" t="s">
        <v>237</v>
      </c>
      <c r="C6201" s="69"/>
    </row>
    <row r="6202" spans="1:3" x14ac:dyDescent="0.15">
      <c r="A6202" s="56">
        <v>41898</v>
      </c>
      <c r="B6202" s="68" t="s">
        <v>238</v>
      </c>
      <c r="C6202" s="69"/>
    </row>
    <row r="6203" spans="1:3" x14ac:dyDescent="0.15">
      <c r="A6203" s="56">
        <v>41898</v>
      </c>
      <c r="B6203" s="68" t="s">
        <v>239</v>
      </c>
      <c r="C6203" s="69"/>
    </row>
    <row r="6204" spans="1:3" x14ac:dyDescent="0.15">
      <c r="A6204" s="56">
        <v>41898</v>
      </c>
      <c r="B6204" s="68" t="s">
        <v>240</v>
      </c>
      <c r="C6204" s="69"/>
    </row>
    <row r="6205" spans="1:3" x14ac:dyDescent="0.15">
      <c r="A6205" s="56">
        <v>41898</v>
      </c>
      <c r="B6205" s="68" t="s">
        <v>241</v>
      </c>
      <c r="C6205" s="69"/>
    </row>
    <row r="6206" spans="1:3" x14ac:dyDescent="0.15">
      <c r="A6206" s="56">
        <v>41898</v>
      </c>
      <c r="B6206" s="68" t="s">
        <v>242</v>
      </c>
      <c r="C6206" s="69"/>
    </row>
    <row r="6207" spans="1:3" x14ac:dyDescent="0.15">
      <c r="A6207" s="56">
        <v>41898</v>
      </c>
      <c r="B6207" s="68" t="s">
        <v>243</v>
      </c>
      <c r="C6207" s="69"/>
    </row>
    <row r="6208" spans="1:3" x14ac:dyDescent="0.15">
      <c r="A6208" s="56">
        <v>41898</v>
      </c>
      <c r="B6208" s="68" t="s">
        <v>244</v>
      </c>
      <c r="C6208" s="69"/>
    </row>
    <row r="6209" spans="1:3" x14ac:dyDescent="0.15">
      <c r="A6209" s="56">
        <v>41898</v>
      </c>
      <c r="B6209" s="68" t="s">
        <v>245</v>
      </c>
      <c r="C6209" s="69"/>
    </row>
    <row r="6210" spans="1:3" x14ac:dyDescent="0.15">
      <c r="A6210" s="56">
        <v>41898</v>
      </c>
      <c r="B6210" s="68" t="s">
        <v>246</v>
      </c>
      <c r="C6210" s="69"/>
    </row>
    <row r="6211" spans="1:3" x14ac:dyDescent="0.15">
      <c r="A6211" s="56">
        <v>41898</v>
      </c>
      <c r="B6211" s="68" t="s">
        <v>247</v>
      </c>
      <c r="C6211" s="69"/>
    </row>
    <row r="6212" spans="1:3" x14ac:dyDescent="0.15">
      <c r="A6212" s="56">
        <v>41898</v>
      </c>
      <c r="B6212" s="68" t="s">
        <v>248</v>
      </c>
      <c r="C6212" s="69"/>
    </row>
    <row r="6213" spans="1:3" x14ac:dyDescent="0.15">
      <c r="A6213" s="56">
        <v>41898</v>
      </c>
      <c r="B6213" s="68" t="s">
        <v>249</v>
      </c>
      <c r="C6213" s="69"/>
    </row>
    <row r="6214" spans="1:3" x14ac:dyDescent="0.15">
      <c r="A6214" s="56">
        <v>41898</v>
      </c>
      <c r="B6214" s="68" t="s">
        <v>250</v>
      </c>
      <c r="C6214" s="69"/>
    </row>
    <row r="6215" spans="1:3" x14ac:dyDescent="0.15">
      <c r="A6215" s="56">
        <v>41898</v>
      </c>
      <c r="B6215" s="68" t="s">
        <v>251</v>
      </c>
      <c r="C6215" s="69"/>
    </row>
    <row r="6216" spans="1:3" x14ac:dyDescent="0.15">
      <c r="A6216" s="56">
        <v>41898</v>
      </c>
      <c r="B6216" s="68" t="s">
        <v>252</v>
      </c>
      <c r="C6216" s="69"/>
    </row>
    <row r="6217" spans="1:3" x14ac:dyDescent="0.15">
      <c r="A6217" s="56">
        <v>41898</v>
      </c>
      <c r="B6217" s="68" t="s">
        <v>253</v>
      </c>
      <c r="C6217" s="69"/>
    </row>
    <row r="6218" spans="1:3" x14ac:dyDescent="0.15">
      <c r="A6218" s="56">
        <v>41898</v>
      </c>
      <c r="B6218" s="68" t="s">
        <v>254</v>
      </c>
      <c r="C6218" s="69"/>
    </row>
    <row r="6219" spans="1:3" x14ac:dyDescent="0.15">
      <c r="A6219" s="56">
        <v>41898</v>
      </c>
      <c r="B6219" s="68" t="s">
        <v>255</v>
      </c>
      <c r="C6219" s="69"/>
    </row>
    <row r="6220" spans="1:3" x14ac:dyDescent="0.15">
      <c r="A6220" s="56">
        <v>41898</v>
      </c>
      <c r="B6220" s="68" t="s">
        <v>256</v>
      </c>
      <c r="C6220" s="69"/>
    </row>
    <row r="6221" spans="1:3" x14ac:dyDescent="0.15">
      <c r="A6221" s="56">
        <v>41898</v>
      </c>
      <c r="B6221" s="68" t="s">
        <v>257</v>
      </c>
      <c r="C6221" s="69"/>
    </row>
    <row r="6222" spans="1:3" x14ac:dyDescent="0.15">
      <c r="A6222" s="56">
        <v>41899</v>
      </c>
      <c r="B6222" s="68" t="s">
        <v>234</v>
      </c>
      <c r="C6222" s="69"/>
    </row>
    <row r="6223" spans="1:3" x14ac:dyDescent="0.15">
      <c r="A6223" s="56">
        <v>41899</v>
      </c>
      <c r="B6223" s="68" t="s">
        <v>235</v>
      </c>
      <c r="C6223" s="69"/>
    </row>
    <row r="6224" spans="1:3" x14ac:dyDescent="0.15">
      <c r="A6224" s="56">
        <v>41899</v>
      </c>
      <c r="B6224" s="68" t="s">
        <v>236</v>
      </c>
      <c r="C6224" s="69"/>
    </row>
    <row r="6225" spans="1:3" x14ac:dyDescent="0.15">
      <c r="A6225" s="56">
        <v>41899</v>
      </c>
      <c r="B6225" s="68" t="s">
        <v>237</v>
      </c>
      <c r="C6225" s="69"/>
    </row>
    <row r="6226" spans="1:3" x14ac:dyDescent="0.15">
      <c r="A6226" s="56">
        <v>41899</v>
      </c>
      <c r="B6226" s="68" t="s">
        <v>238</v>
      </c>
      <c r="C6226" s="69"/>
    </row>
    <row r="6227" spans="1:3" x14ac:dyDescent="0.15">
      <c r="A6227" s="56">
        <v>41899</v>
      </c>
      <c r="B6227" s="68" t="s">
        <v>239</v>
      </c>
      <c r="C6227" s="69"/>
    </row>
    <row r="6228" spans="1:3" x14ac:dyDescent="0.15">
      <c r="A6228" s="56">
        <v>41899</v>
      </c>
      <c r="B6228" s="68" t="s">
        <v>240</v>
      </c>
      <c r="C6228" s="69"/>
    </row>
    <row r="6229" spans="1:3" x14ac:dyDescent="0.15">
      <c r="A6229" s="56">
        <v>41899</v>
      </c>
      <c r="B6229" s="68" t="s">
        <v>241</v>
      </c>
      <c r="C6229" s="69"/>
    </row>
    <row r="6230" spans="1:3" x14ac:dyDescent="0.15">
      <c r="A6230" s="56">
        <v>41899</v>
      </c>
      <c r="B6230" s="68" t="s">
        <v>242</v>
      </c>
      <c r="C6230" s="69"/>
    </row>
    <row r="6231" spans="1:3" x14ac:dyDescent="0.15">
      <c r="A6231" s="56">
        <v>41899</v>
      </c>
      <c r="B6231" s="68" t="s">
        <v>243</v>
      </c>
      <c r="C6231" s="69"/>
    </row>
    <row r="6232" spans="1:3" x14ac:dyDescent="0.15">
      <c r="A6232" s="56">
        <v>41899</v>
      </c>
      <c r="B6232" s="68" t="s">
        <v>244</v>
      </c>
      <c r="C6232" s="69"/>
    </row>
    <row r="6233" spans="1:3" x14ac:dyDescent="0.15">
      <c r="A6233" s="56">
        <v>41899</v>
      </c>
      <c r="B6233" s="68" t="s">
        <v>245</v>
      </c>
      <c r="C6233" s="69"/>
    </row>
    <row r="6234" spans="1:3" x14ac:dyDescent="0.15">
      <c r="A6234" s="56">
        <v>41899</v>
      </c>
      <c r="B6234" s="68" t="s">
        <v>246</v>
      </c>
      <c r="C6234" s="69"/>
    </row>
    <row r="6235" spans="1:3" x14ac:dyDescent="0.15">
      <c r="A6235" s="56">
        <v>41899</v>
      </c>
      <c r="B6235" s="68" t="s">
        <v>247</v>
      </c>
      <c r="C6235" s="69"/>
    </row>
    <row r="6236" spans="1:3" x14ac:dyDescent="0.15">
      <c r="A6236" s="56">
        <v>41899</v>
      </c>
      <c r="B6236" s="68" t="s">
        <v>248</v>
      </c>
      <c r="C6236" s="69"/>
    </row>
    <row r="6237" spans="1:3" x14ac:dyDescent="0.15">
      <c r="A6237" s="56">
        <v>41899</v>
      </c>
      <c r="B6237" s="68" t="s">
        <v>249</v>
      </c>
      <c r="C6237" s="69"/>
    </row>
    <row r="6238" spans="1:3" x14ac:dyDescent="0.15">
      <c r="A6238" s="56">
        <v>41899</v>
      </c>
      <c r="B6238" s="68" t="s">
        <v>250</v>
      </c>
      <c r="C6238" s="69"/>
    </row>
    <row r="6239" spans="1:3" x14ac:dyDescent="0.15">
      <c r="A6239" s="56">
        <v>41899</v>
      </c>
      <c r="B6239" s="68" t="s">
        <v>251</v>
      </c>
      <c r="C6239" s="69"/>
    </row>
    <row r="6240" spans="1:3" x14ac:dyDescent="0.15">
      <c r="A6240" s="56">
        <v>41899</v>
      </c>
      <c r="B6240" s="68" t="s">
        <v>252</v>
      </c>
      <c r="C6240" s="69"/>
    </row>
    <row r="6241" spans="1:3" x14ac:dyDescent="0.15">
      <c r="A6241" s="56">
        <v>41899</v>
      </c>
      <c r="B6241" s="68" t="s">
        <v>253</v>
      </c>
      <c r="C6241" s="69"/>
    </row>
    <row r="6242" spans="1:3" x14ac:dyDescent="0.15">
      <c r="A6242" s="56">
        <v>41899</v>
      </c>
      <c r="B6242" s="68" t="s">
        <v>254</v>
      </c>
      <c r="C6242" s="69"/>
    </row>
    <row r="6243" spans="1:3" x14ac:dyDescent="0.15">
      <c r="A6243" s="56">
        <v>41899</v>
      </c>
      <c r="B6243" s="68" t="s">
        <v>255</v>
      </c>
      <c r="C6243" s="69"/>
    </row>
    <row r="6244" spans="1:3" x14ac:dyDescent="0.15">
      <c r="A6244" s="56">
        <v>41899</v>
      </c>
      <c r="B6244" s="68" t="s">
        <v>256</v>
      </c>
      <c r="C6244" s="69"/>
    </row>
    <row r="6245" spans="1:3" x14ac:dyDescent="0.15">
      <c r="A6245" s="56">
        <v>41899</v>
      </c>
      <c r="B6245" s="68" t="s">
        <v>257</v>
      </c>
      <c r="C6245" s="69"/>
    </row>
    <row r="6246" spans="1:3" x14ac:dyDescent="0.15">
      <c r="A6246" s="56">
        <v>41900</v>
      </c>
      <c r="B6246" s="68" t="s">
        <v>234</v>
      </c>
      <c r="C6246" s="69"/>
    </row>
    <row r="6247" spans="1:3" x14ac:dyDescent="0.15">
      <c r="A6247" s="56">
        <v>41900</v>
      </c>
      <c r="B6247" s="68" t="s">
        <v>235</v>
      </c>
      <c r="C6247" s="69"/>
    </row>
    <row r="6248" spans="1:3" x14ac:dyDescent="0.15">
      <c r="A6248" s="56">
        <v>41900</v>
      </c>
      <c r="B6248" s="68" t="s">
        <v>236</v>
      </c>
      <c r="C6248" s="69"/>
    </row>
    <row r="6249" spans="1:3" x14ac:dyDescent="0.15">
      <c r="A6249" s="56">
        <v>41900</v>
      </c>
      <c r="B6249" s="68" t="s">
        <v>237</v>
      </c>
      <c r="C6249" s="69"/>
    </row>
    <row r="6250" spans="1:3" x14ac:dyDescent="0.15">
      <c r="A6250" s="56">
        <v>41900</v>
      </c>
      <c r="B6250" s="68" t="s">
        <v>238</v>
      </c>
      <c r="C6250" s="69"/>
    </row>
    <row r="6251" spans="1:3" x14ac:dyDescent="0.15">
      <c r="A6251" s="56">
        <v>41900</v>
      </c>
      <c r="B6251" s="68" t="s">
        <v>239</v>
      </c>
      <c r="C6251" s="69"/>
    </row>
    <row r="6252" spans="1:3" x14ac:dyDescent="0.15">
      <c r="A6252" s="56">
        <v>41900</v>
      </c>
      <c r="B6252" s="68" t="s">
        <v>240</v>
      </c>
      <c r="C6252" s="69"/>
    </row>
    <row r="6253" spans="1:3" x14ac:dyDescent="0.15">
      <c r="A6253" s="56">
        <v>41900</v>
      </c>
      <c r="B6253" s="68" t="s">
        <v>241</v>
      </c>
      <c r="C6253" s="69"/>
    </row>
    <row r="6254" spans="1:3" x14ac:dyDescent="0.15">
      <c r="A6254" s="56">
        <v>41900</v>
      </c>
      <c r="B6254" s="68" t="s">
        <v>242</v>
      </c>
      <c r="C6254" s="69"/>
    </row>
    <row r="6255" spans="1:3" x14ac:dyDescent="0.15">
      <c r="A6255" s="56">
        <v>41900</v>
      </c>
      <c r="B6255" s="68" t="s">
        <v>243</v>
      </c>
      <c r="C6255" s="69"/>
    </row>
    <row r="6256" spans="1:3" x14ac:dyDescent="0.15">
      <c r="A6256" s="56">
        <v>41900</v>
      </c>
      <c r="B6256" s="68" t="s">
        <v>244</v>
      </c>
      <c r="C6256" s="69"/>
    </row>
    <row r="6257" spans="1:3" x14ac:dyDescent="0.15">
      <c r="A6257" s="56">
        <v>41900</v>
      </c>
      <c r="B6257" s="68" t="s">
        <v>245</v>
      </c>
      <c r="C6257" s="69"/>
    </row>
    <row r="6258" spans="1:3" x14ac:dyDescent="0.15">
      <c r="A6258" s="56">
        <v>41900</v>
      </c>
      <c r="B6258" s="68" t="s">
        <v>246</v>
      </c>
      <c r="C6258" s="69"/>
    </row>
    <row r="6259" spans="1:3" x14ac:dyDescent="0.15">
      <c r="A6259" s="56">
        <v>41900</v>
      </c>
      <c r="B6259" s="68" t="s">
        <v>247</v>
      </c>
      <c r="C6259" s="69"/>
    </row>
    <row r="6260" spans="1:3" x14ac:dyDescent="0.15">
      <c r="A6260" s="56">
        <v>41900</v>
      </c>
      <c r="B6260" s="68" t="s">
        <v>248</v>
      </c>
      <c r="C6260" s="69"/>
    </row>
    <row r="6261" spans="1:3" x14ac:dyDescent="0.15">
      <c r="A6261" s="56">
        <v>41900</v>
      </c>
      <c r="B6261" s="68" t="s">
        <v>249</v>
      </c>
      <c r="C6261" s="69"/>
    </row>
    <row r="6262" spans="1:3" x14ac:dyDescent="0.15">
      <c r="A6262" s="56">
        <v>41900</v>
      </c>
      <c r="B6262" s="68" t="s">
        <v>250</v>
      </c>
      <c r="C6262" s="69"/>
    </row>
    <row r="6263" spans="1:3" x14ac:dyDescent="0.15">
      <c r="A6263" s="56">
        <v>41900</v>
      </c>
      <c r="B6263" s="68" t="s">
        <v>251</v>
      </c>
      <c r="C6263" s="69"/>
    </row>
    <row r="6264" spans="1:3" x14ac:dyDescent="0.15">
      <c r="A6264" s="56">
        <v>41900</v>
      </c>
      <c r="B6264" s="68" t="s">
        <v>252</v>
      </c>
      <c r="C6264" s="69"/>
    </row>
    <row r="6265" spans="1:3" x14ac:dyDescent="0.15">
      <c r="A6265" s="56">
        <v>41900</v>
      </c>
      <c r="B6265" s="68" t="s">
        <v>253</v>
      </c>
      <c r="C6265" s="69"/>
    </row>
    <row r="6266" spans="1:3" x14ac:dyDescent="0.15">
      <c r="A6266" s="56">
        <v>41900</v>
      </c>
      <c r="B6266" s="68" t="s">
        <v>254</v>
      </c>
      <c r="C6266" s="69"/>
    </row>
    <row r="6267" spans="1:3" x14ac:dyDescent="0.15">
      <c r="A6267" s="56">
        <v>41900</v>
      </c>
      <c r="B6267" s="68" t="s">
        <v>255</v>
      </c>
      <c r="C6267" s="69"/>
    </row>
    <row r="6268" spans="1:3" x14ac:dyDescent="0.15">
      <c r="A6268" s="56">
        <v>41900</v>
      </c>
      <c r="B6268" s="68" t="s">
        <v>256</v>
      </c>
      <c r="C6268" s="69"/>
    </row>
    <row r="6269" spans="1:3" x14ac:dyDescent="0.15">
      <c r="A6269" s="56">
        <v>41900</v>
      </c>
      <c r="B6269" s="68" t="s">
        <v>257</v>
      </c>
      <c r="C6269" s="69"/>
    </row>
    <row r="6270" spans="1:3" x14ac:dyDescent="0.15">
      <c r="A6270" s="56">
        <v>41901</v>
      </c>
      <c r="B6270" s="68" t="s">
        <v>234</v>
      </c>
      <c r="C6270" s="69"/>
    </row>
    <row r="6271" spans="1:3" x14ac:dyDescent="0.15">
      <c r="A6271" s="56">
        <v>41901</v>
      </c>
      <c r="B6271" s="68" t="s">
        <v>235</v>
      </c>
      <c r="C6271" s="69"/>
    </row>
    <row r="6272" spans="1:3" x14ac:dyDescent="0.15">
      <c r="A6272" s="56">
        <v>41901</v>
      </c>
      <c r="B6272" s="68" t="s">
        <v>236</v>
      </c>
      <c r="C6272" s="69"/>
    </row>
    <row r="6273" spans="1:3" x14ac:dyDescent="0.15">
      <c r="A6273" s="56">
        <v>41901</v>
      </c>
      <c r="B6273" s="68" t="s">
        <v>237</v>
      </c>
      <c r="C6273" s="69"/>
    </row>
    <row r="6274" spans="1:3" x14ac:dyDescent="0.15">
      <c r="A6274" s="56">
        <v>41901</v>
      </c>
      <c r="B6274" s="68" t="s">
        <v>238</v>
      </c>
      <c r="C6274" s="69"/>
    </row>
    <row r="6275" spans="1:3" x14ac:dyDescent="0.15">
      <c r="A6275" s="56">
        <v>41901</v>
      </c>
      <c r="B6275" s="68" t="s">
        <v>239</v>
      </c>
      <c r="C6275" s="69"/>
    </row>
    <row r="6276" spans="1:3" x14ac:dyDescent="0.15">
      <c r="A6276" s="56">
        <v>41901</v>
      </c>
      <c r="B6276" s="68" t="s">
        <v>240</v>
      </c>
      <c r="C6276" s="69"/>
    </row>
    <row r="6277" spans="1:3" x14ac:dyDescent="0.15">
      <c r="A6277" s="56">
        <v>41901</v>
      </c>
      <c r="B6277" s="68" t="s">
        <v>241</v>
      </c>
      <c r="C6277" s="69"/>
    </row>
    <row r="6278" spans="1:3" x14ac:dyDescent="0.15">
      <c r="A6278" s="56">
        <v>41901</v>
      </c>
      <c r="B6278" s="68" t="s">
        <v>242</v>
      </c>
      <c r="C6278" s="69"/>
    </row>
    <row r="6279" spans="1:3" x14ac:dyDescent="0.15">
      <c r="A6279" s="56">
        <v>41901</v>
      </c>
      <c r="B6279" s="68" t="s">
        <v>243</v>
      </c>
      <c r="C6279" s="69"/>
    </row>
    <row r="6280" spans="1:3" x14ac:dyDescent="0.15">
      <c r="A6280" s="56">
        <v>41901</v>
      </c>
      <c r="B6280" s="68" t="s">
        <v>244</v>
      </c>
      <c r="C6280" s="69"/>
    </row>
    <row r="6281" spans="1:3" x14ac:dyDescent="0.15">
      <c r="A6281" s="56">
        <v>41901</v>
      </c>
      <c r="B6281" s="68" t="s">
        <v>245</v>
      </c>
      <c r="C6281" s="69"/>
    </row>
    <row r="6282" spans="1:3" x14ac:dyDescent="0.15">
      <c r="A6282" s="56">
        <v>41901</v>
      </c>
      <c r="B6282" s="68" t="s">
        <v>246</v>
      </c>
      <c r="C6282" s="69"/>
    </row>
    <row r="6283" spans="1:3" x14ac:dyDescent="0.15">
      <c r="A6283" s="56">
        <v>41901</v>
      </c>
      <c r="B6283" s="68" t="s">
        <v>247</v>
      </c>
      <c r="C6283" s="69"/>
    </row>
    <row r="6284" spans="1:3" x14ac:dyDescent="0.15">
      <c r="A6284" s="56">
        <v>41901</v>
      </c>
      <c r="B6284" s="68" t="s">
        <v>248</v>
      </c>
      <c r="C6284" s="69"/>
    </row>
    <row r="6285" spans="1:3" x14ac:dyDescent="0.15">
      <c r="A6285" s="56">
        <v>41901</v>
      </c>
      <c r="B6285" s="68" t="s">
        <v>249</v>
      </c>
      <c r="C6285" s="69"/>
    </row>
    <row r="6286" spans="1:3" x14ac:dyDescent="0.15">
      <c r="A6286" s="56">
        <v>41901</v>
      </c>
      <c r="B6286" s="68" t="s">
        <v>250</v>
      </c>
      <c r="C6286" s="69"/>
    </row>
    <row r="6287" spans="1:3" x14ac:dyDescent="0.15">
      <c r="A6287" s="56">
        <v>41901</v>
      </c>
      <c r="B6287" s="68" t="s">
        <v>251</v>
      </c>
      <c r="C6287" s="69"/>
    </row>
    <row r="6288" spans="1:3" x14ac:dyDescent="0.15">
      <c r="A6288" s="56">
        <v>41901</v>
      </c>
      <c r="B6288" s="68" t="s">
        <v>252</v>
      </c>
      <c r="C6288" s="69"/>
    </row>
    <row r="6289" spans="1:3" x14ac:dyDescent="0.15">
      <c r="A6289" s="56">
        <v>41901</v>
      </c>
      <c r="B6289" s="68" t="s">
        <v>253</v>
      </c>
      <c r="C6289" s="69"/>
    </row>
    <row r="6290" spans="1:3" x14ac:dyDescent="0.15">
      <c r="A6290" s="56">
        <v>41901</v>
      </c>
      <c r="B6290" s="68" t="s">
        <v>254</v>
      </c>
      <c r="C6290" s="69"/>
    </row>
    <row r="6291" spans="1:3" x14ac:dyDescent="0.15">
      <c r="A6291" s="56">
        <v>41901</v>
      </c>
      <c r="B6291" s="68" t="s">
        <v>255</v>
      </c>
      <c r="C6291" s="69"/>
    </row>
    <row r="6292" spans="1:3" x14ac:dyDescent="0.15">
      <c r="A6292" s="56">
        <v>41901</v>
      </c>
      <c r="B6292" s="68" t="s">
        <v>256</v>
      </c>
      <c r="C6292" s="69"/>
    </row>
    <row r="6293" spans="1:3" x14ac:dyDescent="0.15">
      <c r="A6293" s="56">
        <v>41901</v>
      </c>
      <c r="B6293" s="68" t="s">
        <v>257</v>
      </c>
      <c r="C6293" s="69"/>
    </row>
    <row r="6294" spans="1:3" x14ac:dyDescent="0.15">
      <c r="A6294" s="56">
        <v>41902</v>
      </c>
      <c r="B6294" s="68" t="s">
        <v>234</v>
      </c>
      <c r="C6294" s="69"/>
    </row>
    <row r="6295" spans="1:3" x14ac:dyDescent="0.15">
      <c r="A6295" s="56">
        <v>41902</v>
      </c>
      <c r="B6295" s="68" t="s">
        <v>235</v>
      </c>
      <c r="C6295" s="69"/>
    </row>
    <row r="6296" spans="1:3" x14ac:dyDescent="0.15">
      <c r="A6296" s="56">
        <v>41902</v>
      </c>
      <c r="B6296" s="68" t="s">
        <v>236</v>
      </c>
      <c r="C6296" s="69"/>
    </row>
    <row r="6297" spans="1:3" x14ac:dyDescent="0.15">
      <c r="A6297" s="56">
        <v>41902</v>
      </c>
      <c r="B6297" s="68" t="s">
        <v>237</v>
      </c>
      <c r="C6297" s="69"/>
    </row>
    <row r="6298" spans="1:3" x14ac:dyDescent="0.15">
      <c r="A6298" s="56">
        <v>41902</v>
      </c>
      <c r="B6298" s="68" t="s">
        <v>238</v>
      </c>
      <c r="C6298" s="69"/>
    </row>
    <row r="6299" spans="1:3" x14ac:dyDescent="0.15">
      <c r="A6299" s="56">
        <v>41902</v>
      </c>
      <c r="B6299" s="68" t="s">
        <v>239</v>
      </c>
      <c r="C6299" s="69"/>
    </row>
    <row r="6300" spans="1:3" x14ac:dyDescent="0.15">
      <c r="A6300" s="56">
        <v>41902</v>
      </c>
      <c r="B6300" s="68" t="s">
        <v>240</v>
      </c>
      <c r="C6300" s="69"/>
    </row>
    <row r="6301" spans="1:3" x14ac:dyDescent="0.15">
      <c r="A6301" s="56">
        <v>41902</v>
      </c>
      <c r="B6301" s="68" t="s">
        <v>241</v>
      </c>
      <c r="C6301" s="69"/>
    </row>
    <row r="6302" spans="1:3" x14ac:dyDescent="0.15">
      <c r="A6302" s="56">
        <v>41902</v>
      </c>
      <c r="B6302" s="68" t="s">
        <v>242</v>
      </c>
      <c r="C6302" s="69"/>
    </row>
    <row r="6303" spans="1:3" x14ac:dyDescent="0.15">
      <c r="A6303" s="56">
        <v>41902</v>
      </c>
      <c r="B6303" s="68" t="s">
        <v>243</v>
      </c>
      <c r="C6303" s="69"/>
    </row>
    <row r="6304" spans="1:3" x14ac:dyDescent="0.15">
      <c r="A6304" s="56">
        <v>41902</v>
      </c>
      <c r="B6304" s="68" t="s">
        <v>244</v>
      </c>
      <c r="C6304" s="69"/>
    </row>
    <row r="6305" spans="1:3" x14ac:dyDescent="0.15">
      <c r="A6305" s="56">
        <v>41902</v>
      </c>
      <c r="B6305" s="68" t="s">
        <v>245</v>
      </c>
      <c r="C6305" s="69"/>
    </row>
    <row r="6306" spans="1:3" x14ac:dyDescent="0.15">
      <c r="A6306" s="56">
        <v>41902</v>
      </c>
      <c r="B6306" s="68" t="s">
        <v>246</v>
      </c>
      <c r="C6306" s="69"/>
    </row>
    <row r="6307" spans="1:3" x14ac:dyDescent="0.15">
      <c r="A6307" s="56">
        <v>41902</v>
      </c>
      <c r="B6307" s="68" t="s">
        <v>247</v>
      </c>
      <c r="C6307" s="69"/>
    </row>
    <row r="6308" spans="1:3" x14ac:dyDescent="0.15">
      <c r="A6308" s="56">
        <v>41902</v>
      </c>
      <c r="B6308" s="68" t="s">
        <v>248</v>
      </c>
      <c r="C6308" s="69"/>
    </row>
    <row r="6309" spans="1:3" x14ac:dyDescent="0.15">
      <c r="A6309" s="56">
        <v>41902</v>
      </c>
      <c r="B6309" s="68" t="s">
        <v>249</v>
      </c>
      <c r="C6309" s="69"/>
    </row>
    <row r="6310" spans="1:3" x14ac:dyDescent="0.15">
      <c r="A6310" s="56">
        <v>41902</v>
      </c>
      <c r="B6310" s="68" t="s">
        <v>250</v>
      </c>
      <c r="C6310" s="69"/>
    </row>
    <row r="6311" spans="1:3" x14ac:dyDescent="0.15">
      <c r="A6311" s="56">
        <v>41902</v>
      </c>
      <c r="B6311" s="68" t="s">
        <v>251</v>
      </c>
      <c r="C6311" s="69"/>
    </row>
    <row r="6312" spans="1:3" x14ac:dyDescent="0.15">
      <c r="A6312" s="56">
        <v>41902</v>
      </c>
      <c r="B6312" s="68" t="s">
        <v>252</v>
      </c>
      <c r="C6312" s="69"/>
    </row>
    <row r="6313" spans="1:3" x14ac:dyDescent="0.15">
      <c r="A6313" s="56">
        <v>41902</v>
      </c>
      <c r="B6313" s="68" t="s">
        <v>253</v>
      </c>
      <c r="C6313" s="69"/>
    </row>
    <row r="6314" spans="1:3" x14ac:dyDescent="0.15">
      <c r="A6314" s="56">
        <v>41902</v>
      </c>
      <c r="B6314" s="68" t="s">
        <v>254</v>
      </c>
      <c r="C6314" s="69"/>
    </row>
    <row r="6315" spans="1:3" x14ac:dyDescent="0.15">
      <c r="A6315" s="56">
        <v>41902</v>
      </c>
      <c r="B6315" s="68" t="s">
        <v>255</v>
      </c>
      <c r="C6315" s="69"/>
    </row>
    <row r="6316" spans="1:3" x14ac:dyDescent="0.15">
      <c r="A6316" s="56">
        <v>41902</v>
      </c>
      <c r="B6316" s="68" t="s">
        <v>256</v>
      </c>
      <c r="C6316" s="69"/>
    </row>
    <row r="6317" spans="1:3" x14ac:dyDescent="0.15">
      <c r="A6317" s="56">
        <v>41902</v>
      </c>
      <c r="B6317" s="68" t="s">
        <v>257</v>
      </c>
      <c r="C6317" s="69"/>
    </row>
    <row r="6318" spans="1:3" x14ac:dyDescent="0.15">
      <c r="A6318" s="56">
        <v>41903</v>
      </c>
      <c r="B6318" s="68" t="s">
        <v>234</v>
      </c>
      <c r="C6318" s="69"/>
    </row>
    <row r="6319" spans="1:3" x14ac:dyDescent="0.15">
      <c r="A6319" s="56">
        <v>41903</v>
      </c>
      <c r="B6319" s="68" t="s">
        <v>235</v>
      </c>
      <c r="C6319" s="69"/>
    </row>
    <row r="6320" spans="1:3" x14ac:dyDescent="0.15">
      <c r="A6320" s="56">
        <v>41903</v>
      </c>
      <c r="B6320" s="68" t="s">
        <v>236</v>
      </c>
      <c r="C6320" s="69"/>
    </row>
    <row r="6321" spans="1:3" x14ac:dyDescent="0.15">
      <c r="A6321" s="56">
        <v>41903</v>
      </c>
      <c r="B6321" s="68" t="s">
        <v>237</v>
      </c>
      <c r="C6321" s="69"/>
    </row>
    <row r="6322" spans="1:3" x14ac:dyDescent="0.15">
      <c r="A6322" s="56">
        <v>41903</v>
      </c>
      <c r="B6322" s="68" t="s">
        <v>238</v>
      </c>
      <c r="C6322" s="69"/>
    </row>
    <row r="6323" spans="1:3" x14ac:dyDescent="0.15">
      <c r="A6323" s="56">
        <v>41903</v>
      </c>
      <c r="B6323" s="68" t="s">
        <v>239</v>
      </c>
      <c r="C6323" s="69"/>
    </row>
    <row r="6324" spans="1:3" x14ac:dyDescent="0.15">
      <c r="A6324" s="56">
        <v>41903</v>
      </c>
      <c r="B6324" s="68" t="s">
        <v>240</v>
      </c>
      <c r="C6324" s="69"/>
    </row>
    <row r="6325" spans="1:3" x14ac:dyDescent="0.15">
      <c r="A6325" s="56">
        <v>41903</v>
      </c>
      <c r="B6325" s="68" t="s">
        <v>241</v>
      </c>
      <c r="C6325" s="69"/>
    </row>
    <row r="6326" spans="1:3" x14ac:dyDescent="0.15">
      <c r="A6326" s="56">
        <v>41903</v>
      </c>
      <c r="B6326" s="68" t="s">
        <v>242</v>
      </c>
      <c r="C6326" s="69"/>
    </row>
    <row r="6327" spans="1:3" x14ac:dyDescent="0.15">
      <c r="A6327" s="56">
        <v>41903</v>
      </c>
      <c r="B6327" s="68" t="s">
        <v>243</v>
      </c>
      <c r="C6327" s="69"/>
    </row>
    <row r="6328" spans="1:3" x14ac:dyDescent="0.15">
      <c r="A6328" s="56">
        <v>41903</v>
      </c>
      <c r="B6328" s="68" t="s">
        <v>244</v>
      </c>
      <c r="C6328" s="69"/>
    </row>
    <row r="6329" spans="1:3" x14ac:dyDescent="0.15">
      <c r="A6329" s="56">
        <v>41903</v>
      </c>
      <c r="B6329" s="68" t="s">
        <v>245</v>
      </c>
      <c r="C6329" s="69"/>
    </row>
    <row r="6330" spans="1:3" x14ac:dyDescent="0.15">
      <c r="A6330" s="56">
        <v>41903</v>
      </c>
      <c r="B6330" s="68" t="s">
        <v>246</v>
      </c>
      <c r="C6330" s="69"/>
    </row>
    <row r="6331" spans="1:3" x14ac:dyDescent="0.15">
      <c r="A6331" s="56">
        <v>41903</v>
      </c>
      <c r="B6331" s="68" t="s">
        <v>247</v>
      </c>
      <c r="C6331" s="69"/>
    </row>
    <row r="6332" spans="1:3" x14ac:dyDescent="0.15">
      <c r="A6332" s="56">
        <v>41903</v>
      </c>
      <c r="B6332" s="68" t="s">
        <v>248</v>
      </c>
      <c r="C6332" s="69"/>
    </row>
    <row r="6333" spans="1:3" x14ac:dyDescent="0.15">
      <c r="A6333" s="56">
        <v>41903</v>
      </c>
      <c r="B6333" s="68" t="s">
        <v>249</v>
      </c>
      <c r="C6333" s="69"/>
    </row>
    <row r="6334" spans="1:3" x14ac:dyDescent="0.15">
      <c r="A6334" s="56">
        <v>41903</v>
      </c>
      <c r="B6334" s="68" t="s">
        <v>250</v>
      </c>
      <c r="C6334" s="69"/>
    </row>
    <row r="6335" spans="1:3" x14ac:dyDescent="0.15">
      <c r="A6335" s="56">
        <v>41903</v>
      </c>
      <c r="B6335" s="68" t="s">
        <v>251</v>
      </c>
      <c r="C6335" s="69"/>
    </row>
    <row r="6336" spans="1:3" x14ac:dyDescent="0.15">
      <c r="A6336" s="56">
        <v>41903</v>
      </c>
      <c r="B6336" s="68" t="s">
        <v>252</v>
      </c>
      <c r="C6336" s="69"/>
    </row>
    <row r="6337" spans="1:3" x14ac:dyDescent="0.15">
      <c r="A6337" s="56">
        <v>41903</v>
      </c>
      <c r="B6337" s="68" t="s">
        <v>253</v>
      </c>
      <c r="C6337" s="69"/>
    </row>
    <row r="6338" spans="1:3" x14ac:dyDescent="0.15">
      <c r="A6338" s="56">
        <v>41903</v>
      </c>
      <c r="B6338" s="68" t="s">
        <v>254</v>
      </c>
      <c r="C6338" s="69"/>
    </row>
    <row r="6339" spans="1:3" x14ac:dyDescent="0.15">
      <c r="A6339" s="56">
        <v>41903</v>
      </c>
      <c r="B6339" s="68" t="s">
        <v>255</v>
      </c>
      <c r="C6339" s="69"/>
    </row>
    <row r="6340" spans="1:3" x14ac:dyDescent="0.15">
      <c r="A6340" s="56">
        <v>41903</v>
      </c>
      <c r="B6340" s="68" t="s">
        <v>256</v>
      </c>
      <c r="C6340" s="69"/>
    </row>
    <row r="6341" spans="1:3" x14ac:dyDescent="0.15">
      <c r="A6341" s="56">
        <v>41903</v>
      </c>
      <c r="B6341" s="68" t="s">
        <v>257</v>
      </c>
      <c r="C6341" s="69"/>
    </row>
    <row r="6342" spans="1:3" x14ac:dyDescent="0.15">
      <c r="A6342" s="56">
        <v>41904</v>
      </c>
      <c r="B6342" s="68" t="s">
        <v>234</v>
      </c>
      <c r="C6342" s="69"/>
    </row>
    <row r="6343" spans="1:3" x14ac:dyDescent="0.15">
      <c r="A6343" s="56">
        <v>41904</v>
      </c>
      <c r="B6343" s="68" t="s">
        <v>235</v>
      </c>
      <c r="C6343" s="69"/>
    </row>
    <row r="6344" spans="1:3" x14ac:dyDescent="0.15">
      <c r="A6344" s="56">
        <v>41904</v>
      </c>
      <c r="B6344" s="68" t="s">
        <v>236</v>
      </c>
      <c r="C6344" s="69"/>
    </row>
    <row r="6345" spans="1:3" x14ac:dyDescent="0.15">
      <c r="A6345" s="56">
        <v>41904</v>
      </c>
      <c r="B6345" s="68" t="s">
        <v>237</v>
      </c>
      <c r="C6345" s="69"/>
    </row>
    <row r="6346" spans="1:3" x14ac:dyDescent="0.15">
      <c r="A6346" s="56">
        <v>41904</v>
      </c>
      <c r="B6346" s="68" t="s">
        <v>238</v>
      </c>
      <c r="C6346" s="69"/>
    </row>
    <row r="6347" spans="1:3" x14ac:dyDescent="0.15">
      <c r="A6347" s="56">
        <v>41904</v>
      </c>
      <c r="B6347" s="68" t="s">
        <v>239</v>
      </c>
      <c r="C6347" s="69"/>
    </row>
    <row r="6348" spans="1:3" x14ac:dyDescent="0.15">
      <c r="A6348" s="56">
        <v>41904</v>
      </c>
      <c r="B6348" s="68" t="s">
        <v>240</v>
      </c>
      <c r="C6348" s="69"/>
    </row>
    <row r="6349" spans="1:3" x14ac:dyDescent="0.15">
      <c r="A6349" s="56">
        <v>41904</v>
      </c>
      <c r="B6349" s="68" t="s">
        <v>241</v>
      </c>
      <c r="C6349" s="69"/>
    </row>
    <row r="6350" spans="1:3" x14ac:dyDescent="0.15">
      <c r="A6350" s="56">
        <v>41904</v>
      </c>
      <c r="B6350" s="68" t="s">
        <v>242</v>
      </c>
      <c r="C6350" s="69"/>
    </row>
    <row r="6351" spans="1:3" x14ac:dyDescent="0.15">
      <c r="A6351" s="56">
        <v>41904</v>
      </c>
      <c r="B6351" s="68" t="s">
        <v>243</v>
      </c>
      <c r="C6351" s="69"/>
    </row>
    <row r="6352" spans="1:3" x14ac:dyDescent="0.15">
      <c r="A6352" s="56">
        <v>41904</v>
      </c>
      <c r="B6352" s="68" t="s">
        <v>244</v>
      </c>
      <c r="C6352" s="69"/>
    </row>
    <row r="6353" spans="1:3" x14ac:dyDescent="0.15">
      <c r="A6353" s="56">
        <v>41904</v>
      </c>
      <c r="B6353" s="68" t="s">
        <v>245</v>
      </c>
      <c r="C6353" s="69"/>
    </row>
    <row r="6354" spans="1:3" x14ac:dyDescent="0.15">
      <c r="A6354" s="56">
        <v>41904</v>
      </c>
      <c r="B6354" s="68" t="s">
        <v>246</v>
      </c>
      <c r="C6354" s="69"/>
    </row>
    <row r="6355" spans="1:3" x14ac:dyDescent="0.15">
      <c r="A6355" s="56">
        <v>41904</v>
      </c>
      <c r="B6355" s="68" t="s">
        <v>247</v>
      </c>
      <c r="C6355" s="69"/>
    </row>
    <row r="6356" spans="1:3" x14ac:dyDescent="0.15">
      <c r="A6356" s="56">
        <v>41904</v>
      </c>
      <c r="B6356" s="68" t="s">
        <v>248</v>
      </c>
      <c r="C6356" s="69"/>
    </row>
    <row r="6357" spans="1:3" x14ac:dyDescent="0.15">
      <c r="A6357" s="56">
        <v>41904</v>
      </c>
      <c r="B6357" s="68" t="s">
        <v>249</v>
      </c>
      <c r="C6357" s="69"/>
    </row>
    <row r="6358" spans="1:3" x14ac:dyDescent="0.15">
      <c r="A6358" s="56">
        <v>41904</v>
      </c>
      <c r="B6358" s="68" t="s">
        <v>250</v>
      </c>
      <c r="C6358" s="69"/>
    </row>
    <row r="6359" spans="1:3" x14ac:dyDescent="0.15">
      <c r="A6359" s="56">
        <v>41904</v>
      </c>
      <c r="B6359" s="68" t="s">
        <v>251</v>
      </c>
      <c r="C6359" s="69"/>
    </row>
    <row r="6360" spans="1:3" x14ac:dyDescent="0.15">
      <c r="A6360" s="56">
        <v>41904</v>
      </c>
      <c r="B6360" s="68" t="s">
        <v>252</v>
      </c>
      <c r="C6360" s="69"/>
    </row>
    <row r="6361" spans="1:3" x14ac:dyDescent="0.15">
      <c r="A6361" s="56">
        <v>41904</v>
      </c>
      <c r="B6361" s="68" t="s">
        <v>253</v>
      </c>
      <c r="C6361" s="69"/>
    </row>
    <row r="6362" spans="1:3" x14ac:dyDescent="0.15">
      <c r="A6362" s="56">
        <v>41904</v>
      </c>
      <c r="B6362" s="68" t="s">
        <v>254</v>
      </c>
      <c r="C6362" s="69"/>
    </row>
    <row r="6363" spans="1:3" x14ac:dyDescent="0.15">
      <c r="A6363" s="56">
        <v>41904</v>
      </c>
      <c r="B6363" s="68" t="s">
        <v>255</v>
      </c>
      <c r="C6363" s="69"/>
    </row>
    <row r="6364" spans="1:3" x14ac:dyDescent="0.15">
      <c r="A6364" s="56">
        <v>41904</v>
      </c>
      <c r="B6364" s="68" t="s">
        <v>256</v>
      </c>
      <c r="C6364" s="69"/>
    </row>
    <row r="6365" spans="1:3" x14ac:dyDescent="0.15">
      <c r="A6365" s="56">
        <v>41904</v>
      </c>
      <c r="B6365" s="68" t="s">
        <v>257</v>
      </c>
      <c r="C6365" s="69"/>
    </row>
    <row r="6366" spans="1:3" x14ac:dyDescent="0.15">
      <c r="A6366" s="56">
        <v>41905</v>
      </c>
      <c r="B6366" s="68" t="s">
        <v>234</v>
      </c>
      <c r="C6366" s="69"/>
    </row>
    <row r="6367" spans="1:3" x14ac:dyDescent="0.15">
      <c r="A6367" s="56">
        <v>41905</v>
      </c>
      <c r="B6367" s="68" t="s">
        <v>235</v>
      </c>
      <c r="C6367" s="69"/>
    </row>
    <row r="6368" spans="1:3" x14ac:dyDescent="0.15">
      <c r="A6368" s="56">
        <v>41905</v>
      </c>
      <c r="B6368" s="68" t="s">
        <v>236</v>
      </c>
      <c r="C6368" s="69"/>
    </row>
    <row r="6369" spans="1:3" x14ac:dyDescent="0.15">
      <c r="A6369" s="56">
        <v>41905</v>
      </c>
      <c r="B6369" s="68" t="s">
        <v>237</v>
      </c>
      <c r="C6369" s="69"/>
    </row>
    <row r="6370" spans="1:3" x14ac:dyDescent="0.15">
      <c r="A6370" s="56">
        <v>41905</v>
      </c>
      <c r="B6370" s="68" t="s">
        <v>238</v>
      </c>
      <c r="C6370" s="69"/>
    </row>
    <row r="6371" spans="1:3" x14ac:dyDescent="0.15">
      <c r="A6371" s="56">
        <v>41905</v>
      </c>
      <c r="B6371" s="68" t="s">
        <v>239</v>
      </c>
      <c r="C6371" s="69"/>
    </row>
    <row r="6372" spans="1:3" x14ac:dyDescent="0.15">
      <c r="A6372" s="56">
        <v>41905</v>
      </c>
      <c r="B6372" s="68" t="s">
        <v>240</v>
      </c>
      <c r="C6372" s="69"/>
    </row>
    <row r="6373" spans="1:3" x14ac:dyDescent="0.15">
      <c r="A6373" s="56">
        <v>41905</v>
      </c>
      <c r="B6373" s="68" t="s">
        <v>241</v>
      </c>
      <c r="C6373" s="69"/>
    </row>
    <row r="6374" spans="1:3" x14ac:dyDescent="0.15">
      <c r="A6374" s="56">
        <v>41905</v>
      </c>
      <c r="B6374" s="68" t="s">
        <v>242</v>
      </c>
      <c r="C6374" s="69"/>
    </row>
    <row r="6375" spans="1:3" x14ac:dyDescent="0.15">
      <c r="A6375" s="56">
        <v>41905</v>
      </c>
      <c r="B6375" s="68" t="s">
        <v>243</v>
      </c>
      <c r="C6375" s="69"/>
    </row>
    <row r="6376" spans="1:3" x14ac:dyDescent="0.15">
      <c r="A6376" s="56">
        <v>41905</v>
      </c>
      <c r="B6376" s="68" t="s">
        <v>244</v>
      </c>
      <c r="C6376" s="69"/>
    </row>
    <row r="6377" spans="1:3" x14ac:dyDescent="0.15">
      <c r="A6377" s="56">
        <v>41905</v>
      </c>
      <c r="B6377" s="68" t="s">
        <v>245</v>
      </c>
      <c r="C6377" s="69"/>
    </row>
    <row r="6378" spans="1:3" x14ac:dyDescent="0.15">
      <c r="A6378" s="56">
        <v>41905</v>
      </c>
      <c r="B6378" s="68" t="s">
        <v>246</v>
      </c>
      <c r="C6378" s="69"/>
    </row>
    <row r="6379" spans="1:3" x14ac:dyDescent="0.15">
      <c r="A6379" s="56">
        <v>41905</v>
      </c>
      <c r="B6379" s="68" t="s">
        <v>247</v>
      </c>
      <c r="C6379" s="69"/>
    </row>
    <row r="6380" spans="1:3" x14ac:dyDescent="0.15">
      <c r="A6380" s="56">
        <v>41905</v>
      </c>
      <c r="B6380" s="68" t="s">
        <v>248</v>
      </c>
      <c r="C6380" s="69"/>
    </row>
    <row r="6381" spans="1:3" x14ac:dyDescent="0.15">
      <c r="A6381" s="56">
        <v>41905</v>
      </c>
      <c r="B6381" s="68" t="s">
        <v>249</v>
      </c>
      <c r="C6381" s="69"/>
    </row>
    <row r="6382" spans="1:3" x14ac:dyDescent="0.15">
      <c r="A6382" s="56">
        <v>41905</v>
      </c>
      <c r="B6382" s="68" t="s">
        <v>250</v>
      </c>
      <c r="C6382" s="69"/>
    </row>
    <row r="6383" spans="1:3" x14ac:dyDescent="0.15">
      <c r="A6383" s="56">
        <v>41905</v>
      </c>
      <c r="B6383" s="68" t="s">
        <v>251</v>
      </c>
      <c r="C6383" s="69"/>
    </row>
    <row r="6384" spans="1:3" x14ac:dyDescent="0.15">
      <c r="A6384" s="56">
        <v>41905</v>
      </c>
      <c r="B6384" s="68" t="s">
        <v>252</v>
      </c>
      <c r="C6384" s="69"/>
    </row>
    <row r="6385" spans="1:3" x14ac:dyDescent="0.15">
      <c r="A6385" s="56">
        <v>41905</v>
      </c>
      <c r="B6385" s="68" t="s">
        <v>253</v>
      </c>
      <c r="C6385" s="69"/>
    </row>
    <row r="6386" spans="1:3" x14ac:dyDescent="0.15">
      <c r="A6386" s="56">
        <v>41905</v>
      </c>
      <c r="B6386" s="68" t="s">
        <v>254</v>
      </c>
      <c r="C6386" s="69"/>
    </row>
    <row r="6387" spans="1:3" x14ac:dyDescent="0.15">
      <c r="A6387" s="56">
        <v>41905</v>
      </c>
      <c r="B6387" s="68" t="s">
        <v>255</v>
      </c>
      <c r="C6387" s="69"/>
    </row>
    <row r="6388" spans="1:3" x14ac:dyDescent="0.15">
      <c r="A6388" s="56">
        <v>41905</v>
      </c>
      <c r="B6388" s="68" t="s">
        <v>256</v>
      </c>
      <c r="C6388" s="69"/>
    </row>
    <row r="6389" spans="1:3" x14ac:dyDescent="0.15">
      <c r="A6389" s="56">
        <v>41905</v>
      </c>
      <c r="B6389" s="68" t="s">
        <v>257</v>
      </c>
      <c r="C6389" s="69"/>
    </row>
    <row r="6390" spans="1:3" x14ac:dyDescent="0.15">
      <c r="A6390" s="56">
        <v>41906</v>
      </c>
      <c r="B6390" s="68" t="s">
        <v>234</v>
      </c>
      <c r="C6390" s="69"/>
    </row>
    <row r="6391" spans="1:3" x14ac:dyDescent="0.15">
      <c r="A6391" s="56">
        <v>41906</v>
      </c>
      <c r="B6391" s="68" t="s">
        <v>235</v>
      </c>
      <c r="C6391" s="69"/>
    </row>
    <row r="6392" spans="1:3" x14ac:dyDescent="0.15">
      <c r="A6392" s="56">
        <v>41906</v>
      </c>
      <c r="B6392" s="68" t="s">
        <v>236</v>
      </c>
      <c r="C6392" s="69"/>
    </row>
    <row r="6393" spans="1:3" x14ac:dyDescent="0.15">
      <c r="A6393" s="56">
        <v>41906</v>
      </c>
      <c r="B6393" s="68" t="s">
        <v>237</v>
      </c>
      <c r="C6393" s="69"/>
    </row>
    <row r="6394" spans="1:3" x14ac:dyDescent="0.15">
      <c r="A6394" s="56">
        <v>41906</v>
      </c>
      <c r="B6394" s="68" t="s">
        <v>238</v>
      </c>
      <c r="C6394" s="69"/>
    </row>
    <row r="6395" spans="1:3" x14ac:dyDescent="0.15">
      <c r="A6395" s="56">
        <v>41906</v>
      </c>
      <c r="B6395" s="68" t="s">
        <v>239</v>
      </c>
      <c r="C6395" s="69"/>
    </row>
    <row r="6396" spans="1:3" x14ac:dyDescent="0.15">
      <c r="A6396" s="56">
        <v>41906</v>
      </c>
      <c r="B6396" s="68" t="s">
        <v>240</v>
      </c>
      <c r="C6396" s="69"/>
    </row>
    <row r="6397" spans="1:3" x14ac:dyDescent="0.15">
      <c r="A6397" s="56">
        <v>41906</v>
      </c>
      <c r="B6397" s="68" t="s">
        <v>241</v>
      </c>
      <c r="C6397" s="69"/>
    </row>
    <row r="6398" spans="1:3" x14ac:dyDescent="0.15">
      <c r="A6398" s="56">
        <v>41906</v>
      </c>
      <c r="B6398" s="68" t="s">
        <v>242</v>
      </c>
      <c r="C6398" s="69"/>
    </row>
    <row r="6399" spans="1:3" x14ac:dyDescent="0.15">
      <c r="A6399" s="56">
        <v>41906</v>
      </c>
      <c r="B6399" s="68" t="s">
        <v>243</v>
      </c>
      <c r="C6399" s="69"/>
    </row>
    <row r="6400" spans="1:3" x14ac:dyDescent="0.15">
      <c r="A6400" s="56">
        <v>41906</v>
      </c>
      <c r="B6400" s="68" t="s">
        <v>244</v>
      </c>
      <c r="C6400" s="69"/>
    </row>
    <row r="6401" spans="1:3" x14ac:dyDescent="0.15">
      <c r="A6401" s="56">
        <v>41906</v>
      </c>
      <c r="B6401" s="68" t="s">
        <v>245</v>
      </c>
      <c r="C6401" s="69"/>
    </row>
    <row r="6402" spans="1:3" x14ac:dyDescent="0.15">
      <c r="A6402" s="56">
        <v>41906</v>
      </c>
      <c r="B6402" s="68" t="s">
        <v>246</v>
      </c>
      <c r="C6402" s="69"/>
    </row>
    <row r="6403" spans="1:3" x14ac:dyDescent="0.15">
      <c r="A6403" s="56">
        <v>41906</v>
      </c>
      <c r="B6403" s="68" t="s">
        <v>247</v>
      </c>
      <c r="C6403" s="69"/>
    </row>
    <row r="6404" spans="1:3" x14ac:dyDescent="0.15">
      <c r="A6404" s="56">
        <v>41906</v>
      </c>
      <c r="B6404" s="68" t="s">
        <v>248</v>
      </c>
      <c r="C6404" s="69"/>
    </row>
    <row r="6405" spans="1:3" x14ac:dyDescent="0.15">
      <c r="A6405" s="56">
        <v>41906</v>
      </c>
      <c r="B6405" s="68" t="s">
        <v>249</v>
      </c>
      <c r="C6405" s="69"/>
    </row>
    <row r="6406" spans="1:3" x14ac:dyDescent="0.15">
      <c r="A6406" s="56">
        <v>41906</v>
      </c>
      <c r="B6406" s="68" t="s">
        <v>250</v>
      </c>
      <c r="C6406" s="69"/>
    </row>
    <row r="6407" spans="1:3" x14ac:dyDescent="0.15">
      <c r="A6407" s="56">
        <v>41906</v>
      </c>
      <c r="B6407" s="68" t="s">
        <v>251</v>
      </c>
      <c r="C6407" s="69"/>
    </row>
    <row r="6408" spans="1:3" x14ac:dyDescent="0.15">
      <c r="A6408" s="56">
        <v>41906</v>
      </c>
      <c r="B6408" s="68" t="s">
        <v>252</v>
      </c>
      <c r="C6408" s="69"/>
    </row>
    <row r="6409" spans="1:3" x14ac:dyDescent="0.15">
      <c r="A6409" s="56">
        <v>41906</v>
      </c>
      <c r="B6409" s="68" t="s">
        <v>253</v>
      </c>
      <c r="C6409" s="69"/>
    </row>
    <row r="6410" spans="1:3" x14ac:dyDescent="0.15">
      <c r="A6410" s="56">
        <v>41906</v>
      </c>
      <c r="B6410" s="68" t="s">
        <v>254</v>
      </c>
      <c r="C6410" s="69"/>
    </row>
    <row r="6411" spans="1:3" x14ac:dyDescent="0.15">
      <c r="A6411" s="56">
        <v>41906</v>
      </c>
      <c r="B6411" s="68" t="s">
        <v>255</v>
      </c>
      <c r="C6411" s="69"/>
    </row>
    <row r="6412" spans="1:3" x14ac:dyDescent="0.15">
      <c r="A6412" s="56">
        <v>41906</v>
      </c>
      <c r="B6412" s="68" t="s">
        <v>256</v>
      </c>
      <c r="C6412" s="69"/>
    </row>
    <row r="6413" spans="1:3" x14ac:dyDescent="0.15">
      <c r="A6413" s="56">
        <v>41906</v>
      </c>
      <c r="B6413" s="68" t="s">
        <v>257</v>
      </c>
      <c r="C6413" s="69"/>
    </row>
    <row r="6414" spans="1:3" x14ac:dyDescent="0.15">
      <c r="A6414" s="56">
        <v>41907</v>
      </c>
      <c r="B6414" s="68" t="s">
        <v>234</v>
      </c>
      <c r="C6414" s="69"/>
    </row>
    <row r="6415" spans="1:3" x14ac:dyDescent="0.15">
      <c r="A6415" s="56">
        <v>41907</v>
      </c>
      <c r="B6415" s="68" t="s">
        <v>235</v>
      </c>
      <c r="C6415" s="69"/>
    </row>
    <row r="6416" spans="1:3" x14ac:dyDescent="0.15">
      <c r="A6416" s="56">
        <v>41907</v>
      </c>
      <c r="B6416" s="68" t="s">
        <v>236</v>
      </c>
      <c r="C6416" s="69"/>
    </row>
    <row r="6417" spans="1:3" x14ac:dyDescent="0.15">
      <c r="A6417" s="56">
        <v>41907</v>
      </c>
      <c r="B6417" s="68" t="s">
        <v>237</v>
      </c>
      <c r="C6417" s="69"/>
    </row>
    <row r="6418" spans="1:3" x14ac:dyDescent="0.15">
      <c r="A6418" s="56">
        <v>41907</v>
      </c>
      <c r="B6418" s="68" t="s">
        <v>238</v>
      </c>
      <c r="C6418" s="69"/>
    </row>
    <row r="6419" spans="1:3" x14ac:dyDescent="0.15">
      <c r="A6419" s="56">
        <v>41907</v>
      </c>
      <c r="B6419" s="68" t="s">
        <v>239</v>
      </c>
      <c r="C6419" s="69"/>
    </row>
    <row r="6420" spans="1:3" x14ac:dyDescent="0.15">
      <c r="A6420" s="56">
        <v>41907</v>
      </c>
      <c r="B6420" s="68" t="s">
        <v>240</v>
      </c>
      <c r="C6420" s="69"/>
    </row>
    <row r="6421" spans="1:3" x14ac:dyDescent="0.15">
      <c r="A6421" s="56">
        <v>41907</v>
      </c>
      <c r="B6421" s="68" t="s">
        <v>241</v>
      </c>
      <c r="C6421" s="69"/>
    </row>
    <row r="6422" spans="1:3" x14ac:dyDescent="0.15">
      <c r="A6422" s="56">
        <v>41907</v>
      </c>
      <c r="B6422" s="68" t="s">
        <v>242</v>
      </c>
      <c r="C6422" s="69"/>
    </row>
    <row r="6423" spans="1:3" x14ac:dyDescent="0.15">
      <c r="A6423" s="56">
        <v>41907</v>
      </c>
      <c r="B6423" s="68" t="s">
        <v>243</v>
      </c>
      <c r="C6423" s="69"/>
    </row>
    <row r="6424" spans="1:3" x14ac:dyDescent="0.15">
      <c r="A6424" s="56">
        <v>41907</v>
      </c>
      <c r="B6424" s="68" t="s">
        <v>244</v>
      </c>
      <c r="C6424" s="69"/>
    </row>
    <row r="6425" spans="1:3" x14ac:dyDescent="0.15">
      <c r="A6425" s="56">
        <v>41907</v>
      </c>
      <c r="B6425" s="68" t="s">
        <v>245</v>
      </c>
      <c r="C6425" s="69"/>
    </row>
    <row r="6426" spans="1:3" x14ac:dyDescent="0.15">
      <c r="A6426" s="56">
        <v>41907</v>
      </c>
      <c r="B6426" s="68" t="s">
        <v>246</v>
      </c>
      <c r="C6426" s="69"/>
    </row>
    <row r="6427" spans="1:3" x14ac:dyDescent="0.15">
      <c r="A6427" s="56">
        <v>41907</v>
      </c>
      <c r="B6427" s="68" t="s">
        <v>247</v>
      </c>
      <c r="C6427" s="69"/>
    </row>
    <row r="6428" spans="1:3" x14ac:dyDescent="0.15">
      <c r="A6428" s="56">
        <v>41907</v>
      </c>
      <c r="B6428" s="68" t="s">
        <v>248</v>
      </c>
      <c r="C6428" s="69"/>
    </row>
    <row r="6429" spans="1:3" x14ac:dyDescent="0.15">
      <c r="A6429" s="56">
        <v>41907</v>
      </c>
      <c r="B6429" s="68" t="s">
        <v>249</v>
      </c>
      <c r="C6429" s="69"/>
    </row>
    <row r="6430" spans="1:3" x14ac:dyDescent="0.15">
      <c r="A6430" s="56">
        <v>41907</v>
      </c>
      <c r="B6430" s="68" t="s">
        <v>250</v>
      </c>
      <c r="C6430" s="69"/>
    </row>
    <row r="6431" spans="1:3" x14ac:dyDescent="0.15">
      <c r="A6431" s="56">
        <v>41907</v>
      </c>
      <c r="B6431" s="68" t="s">
        <v>251</v>
      </c>
      <c r="C6431" s="69"/>
    </row>
    <row r="6432" spans="1:3" x14ac:dyDescent="0.15">
      <c r="A6432" s="56">
        <v>41907</v>
      </c>
      <c r="B6432" s="68" t="s">
        <v>252</v>
      </c>
      <c r="C6432" s="69"/>
    </row>
    <row r="6433" spans="1:3" x14ac:dyDescent="0.15">
      <c r="A6433" s="56">
        <v>41907</v>
      </c>
      <c r="B6433" s="68" t="s">
        <v>253</v>
      </c>
      <c r="C6433" s="69"/>
    </row>
    <row r="6434" spans="1:3" x14ac:dyDescent="0.15">
      <c r="A6434" s="56">
        <v>41907</v>
      </c>
      <c r="B6434" s="68" t="s">
        <v>254</v>
      </c>
      <c r="C6434" s="69"/>
    </row>
    <row r="6435" spans="1:3" x14ac:dyDescent="0.15">
      <c r="A6435" s="56">
        <v>41907</v>
      </c>
      <c r="B6435" s="68" t="s">
        <v>255</v>
      </c>
      <c r="C6435" s="69"/>
    </row>
    <row r="6436" spans="1:3" x14ac:dyDescent="0.15">
      <c r="A6436" s="56">
        <v>41907</v>
      </c>
      <c r="B6436" s="68" t="s">
        <v>256</v>
      </c>
      <c r="C6436" s="69"/>
    </row>
    <row r="6437" spans="1:3" x14ac:dyDescent="0.15">
      <c r="A6437" s="56">
        <v>41907</v>
      </c>
      <c r="B6437" s="68" t="s">
        <v>257</v>
      </c>
      <c r="C6437" s="69"/>
    </row>
    <row r="6438" spans="1:3" x14ac:dyDescent="0.15">
      <c r="A6438" s="56">
        <v>41908</v>
      </c>
      <c r="B6438" s="68" t="s">
        <v>234</v>
      </c>
      <c r="C6438" s="69"/>
    </row>
    <row r="6439" spans="1:3" x14ac:dyDescent="0.15">
      <c r="A6439" s="56">
        <v>41908</v>
      </c>
      <c r="B6439" s="68" t="s">
        <v>235</v>
      </c>
      <c r="C6439" s="69"/>
    </row>
    <row r="6440" spans="1:3" x14ac:dyDescent="0.15">
      <c r="A6440" s="56">
        <v>41908</v>
      </c>
      <c r="B6440" s="68" t="s">
        <v>236</v>
      </c>
      <c r="C6440" s="69"/>
    </row>
    <row r="6441" spans="1:3" x14ac:dyDescent="0.15">
      <c r="A6441" s="56">
        <v>41908</v>
      </c>
      <c r="B6441" s="68" t="s">
        <v>237</v>
      </c>
      <c r="C6441" s="69"/>
    </row>
    <row r="6442" spans="1:3" x14ac:dyDescent="0.15">
      <c r="A6442" s="56">
        <v>41908</v>
      </c>
      <c r="B6442" s="68" t="s">
        <v>238</v>
      </c>
      <c r="C6442" s="69"/>
    </row>
    <row r="6443" spans="1:3" x14ac:dyDescent="0.15">
      <c r="A6443" s="56">
        <v>41908</v>
      </c>
      <c r="B6443" s="68" t="s">
        <v>239</v>
      </c>
      <c r="C6443" s="69"/>
    </row>
    <row r="6444" spans="1:3" x14ac:dyDescent="0.15">
      <c r="A6444" s="56">
        <v>41908</v>
      </c>
      <c r="B6444" s="68" t="s">
        <v>240</v>
      </c>
      <c r="C6444" s="69"/>
    </row>
    <row r="6445" spans="1:3" x14ac:dyDescent="0.15">
      <c r="A6445" s="56">
        <v>41908</v>
      </c>
      <c r="B6445" s="68" t="s">
        <v>241</v>
      </c>
      <c r="C6445" s="69"/>
    </row>
    <row r="6446" spans="1:3" x14ac:dyDescent="0.15">
      <c r="A6446" s="56">
        <v>41908</v>
      </c>
      <c r="B6446" s="68" t="s">
        <v>242</v>
      </c>
      <c r="C6446" s="69"/>
    </row>
    <row r="6447" spans="1:3" x14ac:dyDescent="0.15">
      <c r="A6447" s="56">
        <v>41908</v>
      </c>
      <c r="B6447" s="68" t="s">
        <v>243</v>
      </c>
      <c r="C6447" s="69"/>
    </row>
    <row r="6448" spans="1:3" x14ac:dyDescent="0.15">
      <c r="A6448" s="56">
        <v>41908</v>
      </c>
      <c r="B6448" s="68" t="s">
        <v>244</v>
      </c>
      <c r="C6448" s="69"/>
    </row>
    <row r="6449" spans="1:3" x14ac:dyDescent="0.15">
      <c r="A6449" s="56">
        <v>41908</v>
      </c>
      <c r="B6449" s="68" t="s">
        <v>245</v>
      </c>
      <c r="C6449" s="69"/>
    </row>
    <row r="6450" spans="1:3" x14ac:dyDescent="0.15">
      <c r="A6450" s="56">
        <v>41908</v>
      </c>
      <c r="B6450" s="68" t="s">
        <v>246</v>
      </c>
      <c r="C6450" s="69"/>
    </row>
    <row r="6451" spans="1:3" x14ac:dyDescent="0.15">
      <c r="A6451" s="56">
        <v>41908</v>
      </c>
      <c r="B6451" s="68" t="s">
        <v>247</v>
      </c>
      <c r="C6451" s="69"/>
    </row>
    <row r="6452" spans="1:3" x14ac:dyDescent="0.15">
      <c r="A6452" s="56">
        <v>41908</v>
      </c>
      <c r="B6452" s="68" t="s">
        <v>248</v>
      </c>
      <c r="C6452" s="69"/>
    </row>
    <row r="6453" spans="1:3" x14ac:dyDescent="0.15">
      <c r="A6453" s="56">
        <v>41908</v>
      </c>
      <c r="B6453" s="68" t="s">
        <v>249</v>
      </c>
      <c r="C6453" s="69"/>
    </row>
    <row r="6454" spans="1:3" x14ac:dyDescent="0.15">
      <c r="A6454" s="56">
        <v>41908</v>
      </c>
      <c r="B6454" s="68" t="s">
        <v>250</v>
      </c>
      <c r="C6454" s="69"/>
    </row>
    <row r="6455" spans="1:3" x14ac:dyDescent="0.15">
      <c r="A6455" s="56">
        <v>41908</v>
      </c>
      <c r="B6455" s="68" t="s">
        <v>251</v>
      </c>
      <c r="C6455" s="69"/>
    </row>
    <row r="6456" spans="1:3" x14ac:dyDescent="0.15">
      <c r="A6456" s="56">
        <v>41908</v>
      </c>
      <c r="B6456" s="68" t="s">
        <v>252</v>
      </c>
      <c r="C6456" s="69"/>
    </row>
    <row r="6457" spans="1:3" x14ac:dyDescent="0.15">
      <c r="A6457" s="56">
        <v>41908</v>
      </c>
      <c r="B6457" s="68" t="s">
        <v>253</v>
      </c>
      <c r="C6457" s="69"/>
    </row>
    <row r="6458" spans="1:3" x14ac:dyDescent="0.15">
      <c r="A6458" s="56">
        <v>41908</v>
      </c>
      <c r="B6458" s="68" t="s">
        <v>254</v>
      </c>
      <c r="C6458" s="69"/>
    </row>
    <row r="6459" spans="1:3" x14ac:dyDescent="0.15">
      <c r="A6459" s="56">
        <v>41908</v>
      </c>
      <c r="B6459" s="68" t="s">
        <v>255</v>
      </c>
      <c r="C6459" s="69"/>
    </row>
    <row r="6460" spans="1:3" x14ac:dyDescent="0.15">
      <c r="A6460" s="56">
        <v>41908</v>
      </c>
      <c r="B6460" s="68" t="s">
        <v>256</v>
      </c>
      <c r="C6460" s="69"/>
    </row>
    <row r="6461" spans="1:3" x14ac:dyDescent="0.15">
      <c r="A6461" s="56">
        <v>41908</v>
      </c>
      <c r="B6461" s="68" t="s">
        <v>257</v>
      </c>
      <c r="C6461" s="69"/>
    </row>
    <row r="6462" spans="1:3" x14ac:dyDescent="0.15">
      <c r="A6462" s="56">
        <v>41909</v>
      </c>
      <c r="B6462" s="68" t="s">
        <v>234</v>
      </c>
      <c r="C6462" s="69"/>
    </row>
    <row r="6463" spans="1:3" x14ac:dyDescent="0.15">
      <c r="A6463" s="56">
        <v>41909</v>
      </c>
      <c r="B6463" s="68" t="s">
        <v>235</v>
      </c>
      <c r="C6463" s="69"/>
    </row>
    <row r="6464" spans="1:3" x14ac:dyDescent="0.15">
      <c r="A6464" s="56">
        <v>41909</v>
      </c>
      <c r="B6464" s="68" t="s">
        <v>236</v>
      </c>
      <c r="C6464" s="69"/>
    </row>
    <row r="6465" spans="1:3" x14ac:dyDescent="0.15">
      <c r="A6465" s="56">
        <v>41909</v>
      </c>
      <c r="B6465" s="68" t="s">
        <v>237</v>
      </c>
      <c r="C6465" s="69"/>
    </row>
    <row r="6466" spans="1:3" x14ac:dyDescent="0.15">
      <c r="A6466" s="56">
        <v>41909</v>
      </c>
      <c r="B6466" s="68" t="s">
        <v>238</v>
      </c>
      <c r="C6466" s="69"/>
    </row>
    <row r="6467" spans="1:3" x14ac:dyDescent="0.15">
      <c r="A6467" s="56">
        <v>41909</v>
      </c>
      <c r="B6467" s="68" t="s">
        <v>239</v>
      </c>
      <c r="C6467" s="69"/>
    </row>
    <row r="6468" spans="1:3" x14ac:dyDescent="0.15">
      <c r="A6468" s="56">
        <v>41909</v>
      </c>
      <c r="B6468" s="68" t="s">
        <v>240</v>
      </c>
      <c r="C6468" s="69"/>
    </row>
    <row r="6469" spans="1:3" x14ac:dyDescent="0.15">
      <c r="A6469" s="56">
        <v>41909</v>
      </c>
      <c r="B6469" s="68" t="s">
        <v>241</v>
      </c>
      <c r="C6469" s="69"/>
    </row>
    <row r="6470" spans="1:3" x14ac:dyDescent="0.15">
      <c r="A6470" s="56">
        <v>41909</v>
      </c>
      <c r="B6470" s="68" t="s">
        <v>242</v>
      </c>
      <c r="C6470" s="69"/>
    </row>
    <row r="6471" spans="1:3" x14ac:dyDescent="0.15">
      <c r="A6471" s="56">
        <v>41909</v>
      </c>
      <c r="B6471" s="68" t="s">
        <v>243</v>
      </c>
      <c r="C6471" s="69"/>
    </row>
    <row r="6472" spans="1:3" x14ac:dyDescent="0.15">
      <c r="A6472" s="56">
        <v>41909</v>
      </c>
      <c r="B6472" s="68" t="s">
        <v>244</v>
      </c>
      <c r="C6472" s="69"/>
    </row>
    <row r="6473" spans="1:3" x14ac:dyDescent="0.15">
      <c r="A6473" s="56">
        <v>41909</v>
      </c>
      <c r="B6473" s="68" t="s">
        <v>245</v>
      </c>
      <c r="C6473" s="69"/>
    </row>
    <row r="6474" spans="1:3" x14ac:dyDescent="0.15">
      <c r="A6474" s="56">
        <v>41909</v>
      </c>
      <c r="B6474" s="68" t="s">
        <v>246</v>
      </c>
      <c r="C6474" s="69"/>
    </row>
    <row r="6475" spans="1:3" x14ac:dyDescent="0.15">
      <c r="A6475" s="56">
        <v>41909</v>
      </c>
      <c r="B6475" s="68" t="s">
        <v>247</v>
      </c>
      <c r="C6475" s="69"/>
    </row>
    <row r="6476" spans="1:3" x14ac:dyDescent="0.15">
      <c r="A6476" s="56">
        <v>41909</v>
      </c>
      <c r="B6476" s="68" t="s">
        <v>248</v>
      </c>
      <c r="C6476" s="69"/>
    </row>
    <row r="6477" spans="1:3" x14ac:dyDescent="0.15">
      <c r="A6477" s="56">
        <v>41909</v>
      </c>
      <c r="B6477" s="68" t="s">
        <v>249</v>
      </c>
      <c r="C6477" s="69"/>
    </row>
    <row r="6478" spans="1:3" x14ac:dyDescent="0.15">
      <c r="A6478" s="56">
        <v>41909</v>
      </c>
      <c r="B6478" s="68" t="s">
        <v>250</v>
      </c>
      <c r="C6478" s="69"/>
    </row>
    <row r="6479" spans="1:3" x14ac:dyDescent="0.15">
      <c r="A6479" s="56">
        <v>41909</v>
      </c>
      <c r="B6479" s="68" t="s">
        <v>251</v>
      </c>
      <c r="C6479" s="69"/>
    </row>
    <row r="6480" spans="1:3" x14ac:dyDescent="0.15">
      <c r="A6480" s="56">
        <v>41909</v>
      </c>
      <c r="B6480" s="68" t="s">
        <v>252</v>
      </c>
      <c r="C6480" s="69"/>
    </row>
    <row r="6481" spans="1:3" x14ac:dyDescent="0.15">
      <c r="A6481" s="56">
        <v>41909</v>
      </c>
      <c r="B6481" s="68" t="s">
        <v>253</v>
      </c>
      <c r="C6481" s="69"/>
    </row>
    <row r="6482" spans="1:3" x14ac:dyDescent="0.15">
      <c r="A6482" s="56">
        <v>41909</v>
      </c>
      <c r="B6482" s="68" t="s">
        <v>254</v>
      </c>
      <c r="C6482" s="69"/>
    </row>
    <row r="6483" spans="1:3" x14ac:dyDescent="0.15">
      <c r="A6483" s="56">
        <v>41909</v>
      </c>
      <c r="B6483" s="68" t="s">
        <v>255</v>
      </c>
      <c r="C6483" s="69"/>
    </row>
    <row r="6484" spans="1:3" x14ac:dyDescent="0.15">
      <c r="A6484" s="56">
        <v>41909</v>
      </c>
      <c r="B6484" s="68" t="s">
        <v>256</v>
      </c>
      <c r="C6484" s="69"/>
    </row>
    <row r="6485" spans="1:3" x14ac:dyDescent="0.15">
      <c r="A6485" s="56">
        <v>41909</v>
      </c>
      <c r="B6485" s="68" t="s">
        <v>257</v>
      </c>
      <c r="C6485" s="69"/>
    </row>
    <row r="6486" spans="1:3" x14ac:dyDescent="0.15">
      <c r="A6486" s="56">
        <v>41910</v>
      </c>
      <c r="B6486" s="68" t="s">
        <v>234</v>
      </c>
      <c r="C6486" s="69"/>
    </row>
    <row r="6487" spans="1:3" x14ac:dyDescent="0.15">
      <c r="A6487" s="56">
        <v>41910</v>
      </c>
      <c r="B6487" s="68" t="s">
        <v>235</v>
      </c>
      <c r="C6487" s="69"/>
    </row>
    <row r="6488" spans="1:3" x14ac:dyDescent="0.15">
      <c r="A6488" s="56">
        <v>41910</v>
      </c>
      <c r="B6488" s="68" t="s">
        <v>236</v>
      </c>
      <c r="C6488" s="69"/>
    </row>
    <row r="6489" spans="1:3" x14ac:dyDescent="0.15">
      <c r="A6489" s="56">
        <v>41910</v>
      </c>
      <c r="B6489" s="68" t="s">
        <v>237</v>
      </c>
      <c r="C6489" s="69"/>
    </row>
    <row r="6490" spans="1:3" x14ac:dyDescent="0.15">
      <c r="A6490" s="56">
        <v>41910</v>
      </c>
      <c r="B6490" s="68" t="s">
        <v>238</v>
      </c>
      <c r="C6490" s="69"/>
    </row>
    <row r="6491" spans="1:3" x14ac:dyDescent="0.15">
      <c r="A6491" s="56">
        <v>41910</v>
      </c>
      <c r="B6491" s="68" t="s">
        <v>239</v>
      </c>
      <c r="C6491" s="69"/>
    </row>
    <row r="6492" spans="1:3" x14ac:dyDescent="0.15">
      <c r="A6492" s="56">
        <v>41910</v>
      </c>
      <c r="B6492" s="68" t="s">
        <v>240</v>
      </c>
      <c r="C6492" s="69"/>
    </row>
    <row r="6493" spans="1:3" x14ac:dyDescent="0.15">
      <c r="A6493" s="56">
        <v>41910</v>
      </c>
      <c r="B6493" s="68" t="s">
        <v>241</v>
      </c>
      <c r="C6493" s="69"/>
    </row>
    <row r="6494" spans="1:3" x14ac:dyDescent="0.15">
      <c r="A6494" s="56">
        <v>41910</v>
      </c>
      <c r="B6494" s="68" t="s">
        <v>242</v>
      </c>
      <c r="C6494" s="69"/>
    </row>
    <row r="6495" spans="1:3" x14ac:dyDescent="0.15">
      <c r="A6495" s="56">
        <v>41910</v>
      </c>
      <c r="B6495" s="68" t="s">
        <v>243</v>
      </c>
      <c r="C6495" s="69"/>
    </row>
    <row r="6496" spans="1:3" x14ac:dyDescent="0.15">
      <c r="A6496" s="56">
        <v>41910</v>
      </c>
      <c r="B6496" s="68" t="s">
        <v>244</v>
      </c>
      <c r="C6496" s="69"/>
    </row>
    <row r="6497" spans="1:3" x14ac:dyDescent="0.15">
      <c r="A6497" s="56">
        <v>41910</v>
      </c>
      <c r="B6497" s="68" t="s">
        <v>245</v>
      </c>
      <c r="C6497" s="69"/>
    </row>
    <row r="6498" spans="1:3" x14ac:dyDescent="0.15">
      <c r="A6498" s="56">
        <v>41910</v>
      </c>
      <c r="B6498" s="68" t="s">
        <v>246</v>
      </c>
      <c r="C6498" s="69"/>
    </row>
    <row r="6499" spans="1:3" x14ac:dyDescent="0.15">
      <c r="A6499" s="56">
        <v>41910</v>
      </c>
      <c r="B6499" s="68" t="s">
        <v>247</v>
      </c>
      <c r="C6499" s="69"/>
    </row>
    <row r="6500" spans="1:3" x14ac:dyDescent="0.15">
      <c r="A6500" s="56">
        <v>41910</v>
      </c>
      <c r="B6500" s="68" t="s">
        <v>248</v>
      </c>
      <c r="C6500" s="69"/>
    </row>
    <row r="6501" spans="1:3" x14ac:dyDescent="0.15">
      <c r="A6501" s="56">
        <v>41910</v>
      </c>
      <c r="B6501" s="68" t="s">
        <v>249</v>
      </c>
      <c r="C6501" s="69"/>
    </row>
    <row r="6502" spans="1:3" x14ac:dyDescent="0.15">
      <c r="A6502" s="56">
        <v>41910</v>
      </c>
      <c r="B6502" s="68" t="s">
        <v>250</v>
      </c>
      <c r="C6502" s="69"/>
    </row>
    <row r="6503" spans="1:3" x14ac:dyDescent="0.15">
      <c r="A6503" s="56">
        <v>41910</v>
      </c>
      <c r="B6503" s="68" t="s">
        <v>251</v>
      </c>
      <c r="C6503" s="69"/>
    </row>
    <row r="6504" spans="1:3" x14ac:dyDescent="0.15">
      <c r="A6504" s="56">
        <v>41910</v>
      </c>
      <c r="B6504" s="68" t="s">
        <v>252</v>
      </c>
      <c r="C6504" s="69"/>
    </row>
    <row r="6505" spans="1:3" x14ac:dyDescent="0.15">
      <c r="A6505" s="56">
        <v>41910</v>
      </c>
      <c r="B6505" s="68" t="s">
        <v>253</v>
      </c>
      <c r="C6505" s="69"/>
    </row>
    <row r="6506" spans="1:3" x14ac:dyDescent="0.15">
      <c r="A6506" s="56">
        <v>41910</v>
      </c>
      <c r="B6506" s="68" t="s">
        <v>254</v>
      </c>
      <c r="C6506" s="69"/>
    </row>
    <row r="6507" spans="1:3" x14ac:dyDescent="0.15">
      <c r="A6507" s="56">
        <v>41910</v>
      </c>
      <c r="B6507" s="68" t="s">
        <v>255</v>
      </c>
      <c r="C6507" s="69"/>
    </row>
    <row r="6508" spans="1:3" x14ac:dyDescent="0.15">
      <c r="A6508" s="56">
        <v>41910</v>
      </c>
      <c r="B6508" s="68" t="s">
        <v>256</v>
      </c>
      <c r="C6508" s="69"/>
    </row>
    <row r="6509" spans="1:3" x14ac:dyDescent="0.15">
      <c r="A6509" s="56">
        <v>41910</v>
      </c>
      <c r="B6509" s="68" t="s">
        <v>257</v>
      </c>
      <c r="C6509" s="69"/>
    </row>
    <row r="6510" spans="1:3" x14ac:dyDescent="0.15">
      <c r="A6510" s="56">
        <v>41911</v>
      </c>
      <c r="B6510" s="68" t="s">
        <v>234</v>
      </c>
      <c r="C6510" s="69"/>
    </row>
    <row r="6511" spans="1:3" x14ac:dyDescent="0.15">
      <c r="A6511" s="56">
        <v>41911</v>
      </c>
      <c r="B6511" s="68" t="s">
        <v>235</v>
      </c>
      <c r="C6511" s="69"/>
    </row>
    <row r="6512" spans="1:3" x14ac:dyDescent="0.15">
      <c r="A6512" s="56">
        <v>41911</v>
      </c>
      <c r="B6512" s="68" t="s">
        <v>236</v>
      </c>
      <c r="C6512" s="69"/>
    </row>
    <row r="6513" spans="1:3" x14ac:dyDescent="0.15">
      <c r="A6513" s="56">
        <v>41911</v>
      </c>
      <c r="B6513" s="68" t="s">
        <v>237</v>
      </c>
      <c r="C6513" s="69"/>
    </row>
    <row r="6514" spans="1:3" x14ac:dyDescent="0.15">
      <c r="A6514" s="56">
        <v>41911</v>
      </c>
      <c r="B6514" s="68" t="s">
        <v>238</v>
      </c>
      <c r="C6514" s="69"/>
    </row>
    <row r="6515" spans="1:3" x14ac:dyDescent="0.15">
      <c r="A6515" s="56">
        <v>41911</v>
      </c>
      <c r="B6515" s="68" t="s">
        <v>239</v>
      </c>
      <c r="C6515" s="69"/>
    </row>
    <row r="6516" spans="1:3" x14ac:dyDescent="0.15">
      <c r="A6516" s="56">
        <v>41911</v>
      </c>
      <c r="B6516" s="68" t="s">
        <v>240</v>
      </c>
      <c r="C6516" s="69"/>
    </row>
    <row r="6517" spans="1:3" x14ac:dyDescent="0.15">
      <c r="A6517" s="56">
        <v>41911</v>
      </c>
      <c r="B6517" s="68" t="s">
        <v>241</v>
      </c>
      <c r="C6517" s="69"/>
    </row>
    <row r="6518" spans="1:3" x14ac:dyDescent="0.15">
      <c r="A6518" s="56">
        <v>41911</v>
      </c>
      <c r="B6518" s="68" t="s">
        <v>242</v>
      </c>
      <c r="C6518" s="69"/>
    </row>
    <row r="6519" spans="1:3" x14ac:dyDescent="0.15">
      <c r="A6519" s="56">
        <v>41911</v>
      </c>
      <c r="B6519" s="68" t="s">
        <v>243</v>
      </c>
      <c r="C6519" s="69"/>
    </row>
    <row r="6520" spans="1:3" x14ac:dyDescent="0.15">
      <c r="A6520" s="56">
        <v>41911</v>
      </c>
      <c r="B6520" s="68" t="s">
        <v>244</v>
      </c>
      <c r="C6520" s="69"/>
    </row>
    <row r="6521" spans="1:3" x14ac:dyDescent="0.15">
      <c r="A6521" s="56">
        <v>41911</v>
      </c>
      <c r="B6521" s="68" t="s">
        <v>245</v>
      </c>
      <c r="C6521" s="69"/>
    </row>
    <row r="6522" spans="1:3" x14ac:dyDescent="0.15">
      <c r="A6522" s="56">
        <v>41911</v>
      </c>
      <c r="B6522" s="68" t="s">
        <v>246</v>
      </c>
      <c r="C6522" s="69"/>
    </row>
    <row r="6523" spans="1:3" x14ac:dyDescent="0.15">
      <c r="A6523" s="56">
        <v>41911</v>
      </c>
      <c r="B6523" s="68" t="s">
        <v>247</v>
      </c>
      <c r="C6523" s="69"/>
    </row>
    <row r="6524" spans="1:3" x14ac:dyDescent="0.15">
      <c r="A6524" s="56">
        <v>41911</v>
      </c>
      <c r="B6524" s="68" t="s">
        <v>248</v>
      </c>
      <c r="C6524" s="69"/>
    </row>
    <row r="6525" spans="1:3" x14ac:dyDescent="0.15">
      <c r="A6525" s="56">
        <v>41911</v>
      </c>
      <c r="B6525" s="68" t="s">
        <v>249</v>
      </c>
      <c r="C6525" s="69"/>
    </row>
    <row r="6526" spans="1:3" x14ac:dyDescent="0.15">
      <c r="A6526" s="56">
        <v>41911</v>
      </c>
      <c r="B6526" s="68" t="s">
        <v>250</v>
      </c>
      <c r="C6526" s="69"/>
    </row>
    <row r="6527" spans="1:3" x14ac:dyDescent="0.15">
      <c r="A6527" s="56">
        <v>41911</v>
      </c>
      <c r="B6527" s="68" t="s">
        <v>251</v>
      </c>
      <c r="C6527" s="69"/>
    </row>
    <row r="6528" spans="1:3" x14ac:dyDescent="0.15">
      <c r="A6528" s="56">
        <v>41911</v>
      </c>
      <c r="B6528" s="68" t="s">
        <v>252</v>
      </c>
      <c r="C6528" s="69"/>
    </row>
    <row r="6529" spans="1:3" x14ac:dyDescent="0.15">
      <c r="A6529" s="56">
        <v>41911</v>
      </c>
      <c r="B6529" s="68" t="s">
        <v>253</v>
      </c>
      <c r="C6529" s="69"/>
    </row>
    <row r="6530" spans="1:3" x14ac:dyDescent="0.15">
      <c r="A6530" s="56">
        <v>41911</v>
      </c>
      <c r="B6530" s="68" t="s">
        <v>254</v>
      </c>
      <c r="C6530" s="69"/>
    </row>
    <row r="6531" spans="1:3" x14ac:dyDescent="0.15">
      <c r="A6531" s="56">
        <v>41911</v>
      </c>
      <c r="B6531" s="68" t="s">
        <v>255</v>
      </c>
      <c r="C6531" s="69"/>
    </row>
    <row r="6532" spans="1:3" x14ac:dyDescent="0.15">
      <c r="A6532" s="56">
        <v>41911</v>
      </c>
      <c r="B6532" s="68" t="s">
        <v>256</v>
      </c>
      <c r="C6532" s="69"/>
    </row>
    <row r="6533" spans="1:3" x14ac:dyDescent="0.15">
      <c r="A6533" s="56">
        <v>41911</v>
      </c>
      <c r="B6533" s="68" t="s">
        <v>257</v>
      </c>
      <c r="C6533" s="69"/>
    </row>
    <row r="6534" spans="1:3" x14ac:dyDescent="0.15">
      <c r="A6534" s="56">
        <v>41912</v>
      </c>
      <c r="B6534" s="68" t="s">
        <v>234</v>
      </c>
      <c r="C6534" s="69"/>
    </row>
    <row r="6535" spans="1:3" x14ac:dyDescent="0.15">
      <c r="A6535" s="56">
        <v>41912</v>
      </c>
      <c r="B6535" s="68" t="s">
        <v>235</v>
      </c>
      <c r="C6535" s="69"/>
    </row>
    <row r="6536" spans="1:3" x14ac:dyDescent="0.15">
      <c r="A6536" s="56">
        <v>41912</v>
      </c>
      <c r="B6536" s="68" t="s">
        <v>236</v>
      </c>
      <c r="C6536" s="69"/>
    </row>
    <row r="6537" spans="1:3" x14ac:dyDescent="0.15">
      <c r="A6537" s="56">
        <v>41912</v>
      </c>
      <c r="B6537" s="68" t="s">
        <v>237</v>
      </c>
      <c r="C6537" s="69"/>
    </row>
    <row r="6538" spans="1:3" x14ac:dyDescent="0.15">
      <c r="A6538" s="56">
        <v>41912</v>
      </c>
      <c r="B6538" s="68" t="s">
        <v>238</v>
      </c>
      <c r="C6538" s="69"/>
    </row>
    <row r="6539" spans="1:3" x14ac:dyDescent="0.15">
      <c r="A6539" s="56">
        <v>41912</v>
      </c>
      <c r="B6539" s="68" t="s">
        <v>239</v>
      </c>
      <c r="C6539" s="69"/>
    </row>
    <row r="6540" spans="1:3" x14ac:dyDescent="0.15">
      <c r="A6540" s="56">
        <v>41912</v>
      </c>
      <c r="B6540" s="68" t="s">
        <v>240</v>
      </c>
      <c r="C6540" s="69"/>
    </row>
    <row r="6541" spans="1:3" x14ac:dyDescent="0.15">
      <c r="A6541" s="56">
        <v>41912</v>
      </c>
      <c r="B6541" s="68" t="s">
        <v>241</v>
      </c>
      <c r="C6541" s="69"/>
    </row>
    <row r="6542" spans="1:3" x14ac:dyDescent="0.15">
      <c r="A6542" s="56">
        <v>41912</v>
      </c>
      <c r="B6542" s="68" t="s">
        <v>242</v>
      </c>
      <c r="C6542" s="69"/>
    </row>
    <row r="6543" spans="1:3" x14ac:dyDescent="0.15">
      <c r="A6543" s="56">
        <v>41912</v>
      </c>
      <c r="B6543" s="68" t="s">
        <v>243</v>
      </c>
      <c r="C6543" s="69"/>
    </row>
    <row r="6544" spans="1:3" x14ac:dyDescent="0.15">
      <c r="A6544" s="56">
        <v>41912</v>
      </c>
      <c r="B6544" s="68" t="s">
        <v>244</v>
      </c>
      <c r="C6544" s="69"/>
    </row>
    <row r="6545" spans="1:3" x14ac:dyDescent="0.15">
      <c r="A6545" s="56">
        <v>41912</v>
      </c>
      <c r="B6545" s="68" t="s">
        <v>245</v>
      </c>
      <c r="C6545" s="69"/>
    </row>
    <row r="6546" spans="1:3" x14ac:dyDescent="0.15">
      <c r="A6546" s="56">
        <v>41912</v>
      </c>
      <c r="B6546" s="68" t="s">
        <v>246</v>
      </c>
      <c r="C6546" s="69"/>
    </row>
    <row r="6547" spans="1:3" x14ac:dyDescent="0.15">
      <c r="A6547" s="56">
        <v>41912</v>
      </c>
      <c r="B6547" s="68" t="s">
        <v>247</v>
      </c>
      <c r="C6547" s="69"/>
    </row>
    <row r="6548" spans="1:3" x14ac:dyDescent="0.15">
      <c r="A6548" s="56">
        <v>41912</v>
      </c>
      <c r="B6548" s="68" t="s">
        <v>248</v>
      </c>
      <c r="C6548" s="69"/>
    </row>
    <row r="6549" spans="1:3" x14ac:dyDescent="0.15">
      <c r="A6549" s="56">
        <v>41912</v>
      </c>
      <c r="B6549" s="68" t="s">
        <v>249</v>
      </c>
      <c r="C6549" s="69"/>
    </row>
    <row r="6550" spans="1:3" x14ac:dyDescent="0.15">
      <c r="A6550" s="56">
        <v>41912</v>
      </c>
      <c r="B6550" s="68" t="s">
        <v>250</v>
      </c>
      <c r="C6550" s="69"/>
    </row>
    <row r="6551" spans="1:3" x14ac:dyDescent="0.15">
      <c r="A6551" s="56">
        <v>41912</v>
      </c>
      <c r="B6551" s="68" t="s">
        <v>251</v>
      </c>
      <c r="C6551" s="69"/>
    </row>
    <row r="6552" spans="1:3" x14ac:dyDescent="0.15">
      <c r="A6552" s="56">
        <v>41912</v>
      </c>
      <c r="B6552" s="68" t="s">
        <v>252</v>
      </c>
      <c r="C6552" s="69"/>
    </row>
    <row r="6553" spans="1:3" x14ac:dyDescent="0.15">
      <c r="A6553" s="56">
        <v>41912</v>
      </c>
      <c r="B6553" s="68" t="s">
        <v>253</v>
      </c>
      <c r="C6553" s="69"/>
    </row>
    <row r="6554" spans="1:3" x14ac:dyDescent="0.15">
      <c r="A6554" s="56">
        <v>41912</v>
      </c>
      <c r="B6554" s="68" t="s">
        <v>254</v>
      </c>
      <c r="C6554" s="69"/>
    </row>
    <row r="6555" spans="1:3" x14ac:dyDescent="0.15">
      <c r="A6555" s="56">
        <v>41912</v>
      </c>
      <c r="B6555" s="68" t="s">
        <v>255</v>
      </c>
      <c r="C6555" s="69"/>
    </row>
    <row r="6556" spans="1:3" x14ac:dyDescent="0.15">
      <c r="A6556" s="56">
        <v>41912</v>
      </c>
      <c r="B6556" s="68" t="s">
        <v>256</v>
      </c>
      <c r="C6556" s="69"/>
    </row>
    <row r="6557" spans="1:3" x14ac:dyDescent="0.15">
      <c r="A6557" s="56">
        <v>41912</v>
      </c>
      <c r="B6557" s="68" t="s">
        <v>257</v>
      </c>
      <c r="C6557" s="69"/>
    </row>
    <row r="6558" spans="1:3" x14ac:dyDescent="0.15">
      <c r="A6558" s="56">
        <v>41913</v>
      </c>
      <c r="B6558" s="68" t="s">
        <v>234</v>
      </c>
      <c r="C6558" s="69"/>
    </row>
    <row r="6559" spans="1:3" x14ac:dyDescent="0.15">
      <c r="A6559" s="56">
        <v>41913</v>
      </c>
      <c r="B6559" s="68" t="s">
        <v>235</v>
      </c>
      <c r="C6559" s="69"/>
    </row>
    <row r="6560" spans="1:3" x14ac:dyDescent="0.15">
      <c r="A6560" s="56">
        <v>41913</v>
      </c>
      <c r="B6560" s="68" t="s">
        <v>236</v>
      </c>
      <c r="C6560" s="69"/>
    </row>
    <row r="6561" spans="1:3" x14ac:dyDescent="0.15">
      <c r="A6561" s="56">
        <v>41913</v>
      </c>
      <c r="B6561" s="68" t="s">
        <v>237</v>
      </c>
      <c r="C6561" s="69"/>
    </row>
    <row r="6562" spans="1:3" x14ac:dyDescent="0.15">
      <c r="A6562" s="56">
        <v>41913</v>
      </c>
      <c r="B6562" s="68" t="s">
        <v>238</v>
      </c>
      <c r="C6562" s="69"/>
    </row>
    <row r="6563" spans="1:3" x14ac:dyDescent="0.15">
      <c r="A6563" s="56">
        <v>41913</v>
      </c>
      <c r="B6563" s="68" t="s">
        <v>239</v>
      </c>
      <c r="C6563" s="69"/>
    </row>
    <row r="6564" spans="1:3" x14ac:dyDescent="0.15">
      <c r="A6564" s="56">
        <v>41913</v>
      </c>
      <c r="B6564" s="68" t="s">
        <v>240</v>
      </c>
      <c r="C6564" s="69"/>
    </row>
    <row r="6565" spans="1:3" x14ac:dyDescent="0.15">
      <c r="A6565" s="56">
        <v>41913</v>
      </c>
      <c r="B6565" s="68" t="s">
        <v>241</v>
      </c>
      <c r="C6565" s="69"/>
    </row>
    <row r="6566" spans="1:3" x14ac:dyDescent="0.15">
      <c r="A6566" s="56">
        <v>41913</v>
      </c>
      <c r="B6566" s="68" t="s">
        <v>242</v>
      </c>
      <c r="C6566" s="69"/>
    </row>
    <row r="6567" spans="1:3" x14ac:dyDescent="0.15">
      <c r="A6567" s="56">
        <v>41913</v>
      </c>
      <c r="B6567" s="68" t="s">
        <v>243</v>
      </c>
      <c r="C6567" s="69"/>
    </row>
    <row r="6568" spans="1:3" x14ac:dyDescent="0.15">
      <c r="A6568" s="56">
        <v>41913</v>
      </c>
      <c r="B6568" s="68" t="s">
        <v>244</v>
      </c>
      <c r="C6568" s="69"/>
    </row>
    <row r="6569" spans="1:3" x14ac:dyDescent="0.15">
      <c r="A6569" s="56">
        <v>41913</v>
      </c>
      <c r="B6569" s="68" t="s">
        <v>245</v>
      </c>
      <c r="C6569" s="69"/>
    </row>
    <row r="6570" spans="1:3" x14ac:dyDescent="0.15">
      <c r="A6570" s="56">
        <v>41913</v>
      </c>
      <c r="B6570" s="68" t="s">
        <v>246</v>
      </c>
      <c r="C6570" s="69"/>
    </row>
    <row r="6571" spans="1:3" x14ac:dyDescent="0.15">
      <c r="A6571" s="56">
        <v>41913</v>
      </c>
      <c r="B6571" s="68" t="s">
        <v>247</v>
      </c>
      <c r="C6571" s="69"/>
    </row>
    <row r="6572" spans="1:3" x14ac:dyDescent="0.15">
      <c r="A6572" s="56">
        <v>41913</v>
      </c>
      <c r="B6572" s="68" t="s">
        <v>248</v>
      </c>
      <c r="C6572" s="69"/>
    </row>
    <row r="6573" spans="1:3" x14ac:dyDescent="0.15">
      <c r="A6573" s="56">
        <v>41913</v>
      </c>
      <c r="B6573" s="68" t="s">
        <v>249</v>
      </c>
      <c r="C6573" s="69"/>
    </row>
    <row r="6574" spans="1:3" x14ac:dyDescent="0.15">
      <c r="A6574" s="56">
        <v>41913</v>
      </c>
      <c r="B6574" s="68" t="s">
        <v>250</v>
      </c>
      <c r="C6574" s="69"/>
    </row>
    <row r="6575" spans="1:3" x14ac:dyDescent="0.15">
      <c r="A6575" s="56">
        <v>41913</v>
      </c>
      <c r="B6575" s="68" t="s">
        <v>251</v>
      </c>
      <c r="C6575" s="69"/>
    </row>
    <row r="6576" spans="1:3" x14ac:dyDescent="0.15">
      <c r="A6576" s="56">
        <v>41913</v>
      </c>
      <c r="B6576" s="68" t="s">
        <v>252</v>
      </c>
      <c r="C6576" s="69"/>
    </row>
    <row r="6577" spans="1:3" x14ac:dyDescent="0.15">
      <c r="A6577" s="56">
        <v>41913</v>
      </c>
      <c r="B6577" s="68" t="s">
        <v>253</v>
      </c>
      <c r="C6577" s="69"/>
    </row>
    <row r="6578" spans="1:3" x14ac:dyDescent="0.15">
      <c r="A6578" s="56">
        <v>41913</v>
      </c>
      <c r="B6578" s="68" t="s">
        <v>254</v>
      </c>
      <c r="C6578" s="69"/>
    </row>
    <row r="6579" spans="1:3" x14ac:dyDescent="0.15">
      <c r="A6579" s="56">
        <v>41913</v>
      </c>
      <c r="B6579" s="68" t="s">
        <v>255</v>
      </c>
      <c r="C6579" s="69"/>
    </row>
    <row r="6580" spans="1:3" x14ac:dyDescent="0.15">
      <c r="A6580" s="56">
        <v>41913</v>
      </c>
      <c r="B6580" s="68" t="s">
        <v>256</v>
      </c>
      <c r="C6580" s="69"/>
    </row>
    <row r="6581" spans="1:3" x14ac:dyDescent="0.15">
      <c r="A6581" s="56">
        <v>41913</v>
      </c>
      <c r="B6581" s="68" t="s">
        <v>257</v>
      </c>
      <c r="C6581" s="69"/>
    </row>
    <row r="6582" spans="1:3" x14ac:dyDescent="0.15">
      <c r="A6582" s="56">
        <v>41914</v>
      </c>
      <c r="B6582" s="68" t="s">
        <v>234</v>
      </c>
      <c r="C6582" s="69"/>
    </row>
    <row r="6583" spans="1:3" x14ac:dyDescent="0.15">
      <c r="A6583" s="56">
        <v>41914</v>
      </c>
      <c r="B6583" s="68" t="s">
        <v>235</v>
      </c>
      <c r="C6583" s="69"/>
    </row>
    <row r="6584" spans="1:3" x14ac:dyDescent="0.15">
      <c r="A6584" s="56">
        <v>41914</v>
      </c>
      <c r="B6584" s="68" t="s">
        <v>236</v>
      </c>
      <c r="C6584" s="69"/>
    </row>
    <row r="6585" spans="1:3" x14ac:dyDescent="0.15">
      <c r="A6585" s="56">
        <v>41914</v>
      </c>
      <c r="B6585" s="68" t="s">
        <v>237</v>
      </c>
      <c r="C6585" s="69"/>
    </row>
    <row r="6586" spans="1:3" x14ac:dyDescent="0.15">
      <c r="A6586" s="56">
        <v>41914</v>
      </c>
      <c r="B6586" s="68" t="s">
        <v>238</v>
      </c>
      <c r="C6586" s="69"/>
    </row>
    <row r="6587" spans="1:3" x14ac:dyDescent="0.15">
      <c r="A6587" s="56">
        <v>41914</v>
      </c>
      <c r="B6587" s="68" t="s">
        <v>239</v>
      </c>
      <c r="C6587" s="69"/>
    </row>
    <row r="6588" spans="1:3" x14ac:dyDescent="0.15">
      <c r="A6588" s="56">
        <v>41914</v>
      </c>
      <c r="B6588" s="68" t="s">
        <v>240</v>
      </c>
      <c r="C6588" s="69"/>
    </row>
    <row r="6589" spans="1:3" x14ac:dyDescent="0.15">
      <c r="A6589" s="56">
        <v>41914</v>
      </c>
      <c r="B6589" s="68" t="s">
        <v>241</v>
      </c>
      <c r="C6589" s="69"/>
    </row>
    <row r="6590" spans="1:3" x14ac:dyDescent="0.15">
      <c r="A6590" s="56">
        <v>41914</v>
      </c>
      <c r="B6590" s="68" t="s">
        <v>242</v>
      </c>
      <c r="C6590" s="69"/>
    </row>
    <row r="6591" spans="1:3" x14ac:dyDescent="0.15">
      <c r="A6591" s="56">
        <v>41914</v>
      </c>
      <c r="B6591" s="68" t="s">
        <v>243</v>
      </c>
      <c r="C6591" s="69"/>
    </row>
    <row r="6592" spans="1:3" x14ac:dyDescent="0.15">
      <c r="A6592" s="56">
        <v>41914</v>
      </c>
      <c r="B6592" s="68" t="s">
        <v>244</v>
      </c>
      <c r="C6592" s="69"/>
    </row>
    <row r="6593" spans="1:3" x14ac:dyDescent="0.15">
      <c r="A6593" s="56">
        <v>41914</v>
      </c>
      <c r="B6593" s="68" t="s">
        <v>245</v>
      </c>
      <c r="C6593" s="69"/>
    </row>
    <row r="6594" spans="1:3" x14ac:dyDescent="0.15">
      <c r="A6594" s="56">
        <v>41914</v>
      </c>
      <c r="B6594" s="68" t="s">
        <v>246</v>
      </c>
      <c r="C6594" s="69"/>
    </row>
    <row r="6595" spans="1:3" x14ac:dyDescent="0.15">
      <c r="A6595" s="56">
        <v>41914</v>
      </c>
      <c r="B6595" s="68" t="s">
        <v>247</v>
      </c>
      <c r="C6595" s="69"/>
    </row>
    <row r="6596" spans="1:3" x14ac:dyDescent="0.15">
      <c r="A6596" s="56">
        <v>41914</v>
      </c>
      <c r="B6596" s="68" t="s">
        <v>248</v>
      </c>
      <c r="C6596" s="69"/>
    </row>
    <row r="6597" spans="1:3" x14ac:dyDescent="0.15">
      <c r="A6597" s="56">
        <v>41914</v>
      </c>
      <c r="B6597" s="68" t="s">
        <v>249</v>
      </c>
      <c r="C6597" s="69"/>
    </row>
    <row r="6598" spans="1:3" x14ac:dyDescent="0.15">
      <c r="A6598" s="56">
        <v>41914</v>
      </c>
      <c r="B6598" s="68" t="s">
        <v>250</v>
      </c>
      <c r="C6598" s="69"/>
    </row>
    <row r="6599" spans="1:3" x14ac:dyDescent="0.15">
      <c r="A6599" s="56">
        <v>41914</v>
      </c>
      <c r="B6599" s="68" t="s">
        <v>251</v>
      </c>
      <c r="C6599" s="69"/>
    </row>
    <row r="6600" spans="1:3" x14ac:dyDescent="0.15">
      <c r="A6600" s="56">
        <v>41914</v>
      </c>
      <c r="B6600" s="68" t="s">
        <v>252</v>
      </c>
      <c r="C6600" s="69"/>
    </row>
    <row r="6601" spans="1:3" x14ac:dyDescent="0.15">
      <c r="A6601" s="56">
        <v>41914</v>
      </c>
      <c r="B6601" s="68" t="s">
        <v>253</v>
      </c>
      <c r="C6601" s="69"/>
    </row>
    <row r="6602" spans="1:3" x14ac:dyDescent="0.15">
      <c r="A6602" s="56">
        <v>41914</v>
      </c>
      <c r="B6602" s="68" t="s">
        <v>254</v>
      </c>
      <c r="C6602" s="69"/>
    </row>
    <row r="6603" spans="1:3" x14ac:dyDescent="0.15">
      <c r="A6603" s="56">
        <v>41914</v>
      </c>
      <c r="B6603" s="68" t="s">
        <v>255</v>
      </c>
      <c r="C6603" s="69"/>
    </row>
    <row r="6604" spans="1:3" x14ac:dyDescent="0.15">
      <c r="A6604" s="56">
        <v>41914</v>
      </c>
      <c r="B6604" s="68" t="s">
        <v>256</v>
      </c>
      <c r="C6604" s="69"/>
    </row>
    <row r="6605" spans="1:3" x14ac:dyDescent="0.15">
      <c r="A6605" s="56">
        <v>41914</v>
      </c>
      <c r="B6605" s="68" t="s">
        <v>257</v>
      </c>
      <c r="C6605" s="69"/>
    </row>
    <row r="6606" spans="1:3" x14ac:dyDescent="0.15">
      <c r="A6606" s="56">
        <v>41915</v>
      </c>
      <c r="B6606" s="68" t="s">
        <v>234</v>
      </c>
      <c r="C6606" s="69"/>
    </row>
    <row r="6607" spans="1:3" x14ac:dyDescent="0.15">
      <c r="A6607" s="56">
        <v>41915</v>
      </c>
      <c r="B6607" s="68" t="s">
        <v>235</v>
      </c>
      <c r="C6607" s="69"/>
    </row>
    <row r="6608" spans="1:3" x14ac:dyDescent="0.15">
      <c r="A6608" s="56">
        <v>41915</v>
      </c>
      <c r="B6608" s="68" t="s">
        <v>236</v>
      </c>
      <c r="C6608" s="69"/>
    </row>
    <row r="6609" spans="1:3" x14ac:dyDescent="0.15">
      <c r="A6609" s="56">
        <v>41915</v>
      </c>
      <c r="B6609" s="68" t="s">
        <v>237</v>
      </c>
      <c r="C6609" s="69"/>
    </row>
    <row r="6610" spans="1:3" x14ac:dyDescent="0.15">
      <c r="A6610" s="56">
        <v>41915</v>
      </c>
      <c r="B6610" s="68" t="s">
        <v>238</v>
      </c>
      <c r="C6610" s="69"/>
    </row>
    <row r="6611" spans="1:3" x14ac:dyDescent="0.15">
      <c r="A6611" s="56">
        <v>41915</v>
      </c>
      <c r="B6611" s="68" t="s">
        <v>239</v>
      </c>
      <c r="C6611" s="69"/>
    </row>
    <row r="6612" spans="1:3" x14ac:dyDescent="0.15">
      <c r="A6612" s="56">
        <v>41915</v>
      </c>
      <c r="B6612" s="68" t="s">
        <v>240</v>
      </c>
      <c r="C6612" s="69"/>
    </row>
    <row r="6613" spans="1:3" x14ac:dyDescent="0.15">
      <c r="A6613" s="56">
        <v>41915</v>
      </c>
      <c r="B6613" s="68" t="s">
        <v>241</v>
      </c>
      <c r="C6613" s="69"/>
    </row>
    <row r="6614" spans="1:3" x14ac:dyDescent="0.15">
      <c r="A6614" s="56">
        <v>41915</v>
      </c>
      <c r="B6614" s="68" t="s">
        <v>242</v>
      </c>
      <c r="C6614" s="69"/>
    </row>
    <row r="6615" spans="1:3" x14ac:dyDescent="0.15">
      <c r="A6615" s="56">
        <v>41915</v>
      </c>
      <c r="B6615" s="68" t="s">
        <v>243</v>
      </c>
      <c r="C6615" s="69"/>
    </row>
    <row r="6616" spans="1:3" x14ac:dyDescent="0.15">
      <c r="A6616" s="56">
        <v>41915</v>
      </c>
      <c r="B6616" s="68" t="s">
        <v>244</v>
      </c>
      <c r="C6616" s="69"/>
    </row>
    <row r="6617" spans="1:3" x14ac:dyDescent="0.15">
      <c r="A6617" s="56">
        <v>41915</v>
      </c>
      <c r="B6617" s="68" t="s">
        <v>245</v>
      </c>
      <c r="C6617" s="69"/>
    </row>
    <row r="6618" spans="1:3" x14ac:dyDescent="0.15">
      <c r="A6618" s="56">
        <v>41915</v>
      </c>
      <c r="B6618" s="68" t="s">
        <v>246</v>
      </c>
      <c r="C6618" s="69"/>
    </row>
    <row r="6619" spans="1:3" x14ac:dyDescent="0.15">
      <c r="A6619" s="56">
        <v>41915</v>
      </c>
      <c r="B6619" s="68" t="s">
        <v>247</v>
      </c>
      <c r="C6619" s="69"/>
    </row>
    <row r="6620" spans="1:3" x14ac:dyDescent="0.15">
      <c r="A6620" s="56">
        <v>41915</v>
      </c>
      <c r="B6620" s="68" t="s">
        <v>248</v>
      </c>
      <c r="C6620" s="69"/>
    </row>
    <row r="6621" spans="1:3" x14ac:dyDescent="0.15">
      <c r="A6621" s="56">
        <v>41915</v>
      </c>
      <c r="B6621" s="68" t="s">
        <v>249</v>
      </c>
      <c r="C6621" s="69"/>
    </row>
    <row r="6622" spans="1:3" x14ac:dyDescent="0.15">
      <c r="A6622" s="56">
        <v>41915</v>
      </c>
      <c r="B6622" s="68" t="s">
        <v>250</v>
      </c>
      <c r="C6622" s="69"/>
    </row>
    <row r="6623" spans="1:3" x14ac:dyDescent="0.15">
      <c r="A6623" s="56">
        <v>41915</v>
      </c>
      <c r="B6623" s="68" t="s">
        <v>251</v>
      </c>
      <c r="C6623" s="69"/>
    </row>
    <row r="6624" spans="1:3" x14ac:dyDescent="0.15">
      <c r="A6624" s="56">
        <v>41915</v>
      </c>
      <c r="B6624" s="68" t="s">
        <v>252</v>
      </c>
      <c r="C6624" s="69"/>
    </row>
    <row r="6625" spans="1:3" x14ac:dyDescent="0.15">
      <c r="A6625" s="56">
        <v>41915</v>
      </c>
      <c r="B6625" s="68" t="s">
        <v>253</v>
      </c>
      <c r="C6625" s="69"/>
    </row>
    <row r="6626" spans="1:3" x14ac:dyDescent="0.15">
      <c r="A6626" s="56">
        <v>41915</v>
      </c>
      <c r="B6626" s="68" t="s">
        <v>254</v>
      </c>
      <c r="C6626" s="69"/>
    </row>
    <row r="6627" spans="1:3" x14ac:dyDescent="0.15">
      <c r="A6627" s="56">
        <v>41915</v>
      </c>
      <c r="B6627" s="68" t="s">
        <v>255</v>
      </c>
      <c r="C6627" s="69"/>
    </row>
    <row r="6628" spans="1:3" x14ac:dyDescent="0.15">
      <c r="A6628" s="56">
        <v>41915</v>
      </c>
      <c r="B6628" s="68" t="s">
        <v>256</v>
      </c>
      <c r="C6628" s="69"/>
    </row>
    <row r="6629" spans="1:3" x14ac:dyDescent="0.15">
      <c r="A6629" s="56">
        <v>41915</v>
      </c>
      <c r="B6629" s="68" t="s">
        <v>257</v>
      </c>
      <c r="C6629" s="69"/>
    </row>
    <row r="6630" spans="1:3" x14ac:dyDescent="0.15">
      <c r="A6630" s="56">
        <v>41916</v>
      </c>
      <c r="B6630" s="68" t="s">
        <v>234</v>
      </c>
      <c r="C6630" s="69"/>
    </row>
    <row r="6631" spans="1:3" x14ac:dyDescent="0.15">
      <c r="A6631" s="56">
        <v>41916</v>
      </c>
      <c r="B6631" s="68" t="s">
        <v>235</v>
      </c>
      <c r="C6631" s="69"/>
    </row>
    <row r="6632" spans="1:3" x14ac:dyDescent="0.15">
      <c r="A6632" s="56">
        <v>41916</v>
      </c>
      <c r="B6632" s="68" t="s">
        <v>236</v>
      </c>
      <c r="C6632" s="69"/>
    </row>
    <row r="6633" spans="1:3" x14ac:dyDescent="0.15">
      <c r="A6633" s="56">
        <v>41916</v>
      </c>
      <c r="B6633" s="68" t="s">
        <v>237</v>
      </c>
      <c r="C6633" s="69"/>
    </row>
    <row r="6634" spans="1:3" x14ac:dyDescent="0.15">
      <c r="A6634" s="56">
        <v>41916</v>
      </c>
      <c r="B6634" s="68" t="s">
        <v>238</v>
      </c>
      <c r="C6634" s="69"/>
    </row>
    <row r="6635" spans="1:3" x14ac:dyDescent="0.15">
      <c r="A6635" s="56">
        <v>41916</v>
      </c>
      <c r="B6635" s="68" t="s">
        <v>239</v>
      </c>
      <c r="C6635" s="69"/>
    </row>
    <row r="6636" spans="1:3" x14ac:dyDescent="0.15">
      <c r="A6636" s="56">
        <v>41916</v>
      </c>
      <c r="B6636" s="68" t="s">
        <v>240</v>
      </c>
      <c r="C6636" s="69"/>
    </row>
    <row r="6637" spans="1:3" x14ac:dyDescent="0.15">
      <c r="A6637" s="56">
        <v>41916</v>
      </c>
      <c r="B6637" s="68" t="s">
        <v>241</v>
      </c>
      <c r="C6637" s="69"/>
    </row>
    <row r="6638" spans="1:3" x14ac:dyDescent="0.15">
      <c r="A6638" s="56">
        <v>41916</v>
      </c>
      <c r="B6638" s="68" t="s">
        <v>242</v>
      </c>
      <c r="C6638" s="69"/>
    </row>
    <row r="6639" spans="1:3" x14ac:dyDescent="0.15">
      <c r="A6639" s="56">
        <v>41916</v>
      </c>
      <c r="B6639" s="68" t="s">
        <v>243</v>
      </c>
      <c r="C6639" s="69"/>
    </row>
    <row r="6640" spans="1:3" x14ac:dyDescent="0.15">
      <c r="A6640" s="56">
        <v>41916</v>
      </c>
      <c r="B6640" s="68" t="s">
        <v>244</v>
      </c>
      <c r="C6640" s="69"/>
    </row>
    <row r="6641" spans="1:3" x14ac:dyDescent="0.15">
      <c r="A6641" s="56">
        <v>41916</v>
      </c>
      <c r="B6641" s="68" t="s">
        <v>245</v>
      </c>
      <c r="C6641" s="69"/>
    </row>
    <row r="6642" spans="1:3" x14ac:dyDescent="0.15">
      <c r="A6642" s="56">
        <v>41916</v>
      </c>
      <c r="B6642" s="68" t="s">
        <v>246</v>
      </c>
      <c r="C6642" s="69"/>
    </row>
    <row r="6643" spans="1:3" x14ac:dyDescent="0.15">
      <c r="A6643" s="56">
        <v>41916</v>
      </c>
      <c r="B6643" s="68" t="s">
        <v>247</v>
      </c>
      <c r="C6643" s="69"/>
    </row>
    <row r="6644" spans="1:3" x14ac:dyDescent="0.15">
      <c r="A6644" s="56">
        <v>41916</v>
      </c>
      <c r="B6644" s="68" t="s">
        <v>248</v>
      </c>
      <c r="C6644" s="69"/>
    </row>
    <row r="6645" spans="1:3" x14ac:dyDescent="0.15">
      <c r="A6645" s="56">
        <v>41916</v>
      </c>
      <c r="B6645" s="68" t="s">
        <v>249</v>
      </c>
      <c r="C6645" s="69"/>
    </row>
    <row r="6646" spans="1:3" x14ac:dyDescent="0.15">
      <c r="A6646" s="56">
        <v>41916</v>
      </c>
      <c r="B6646" s="68" t="s">
        <v>250</v>
      </c>
      <c r="C6646" s="69"/>
    </row>
    <row r="6647" spans="1:3" x14ac:dyDescent="0.15">
      <c r="A6647" s="56">
        <v>41916</v>
      </c>
      <c r="B6647" s="68" t="s">
        <v>251</v>
      </c>
      <c r="C6647" s="69"/>
    </row>
    <row r="6648" spans="1:3" x14ac:dyDescent="0.15">
      <c r="A6648" s="56">
        <v>41916</v>
      </c>
      <c r="B6648" s="68" t="s">
        <v>252</v>
      </c>
      <c r="C6648" s="69"/>
    </row>
    <row r="6649" spans="1:3" x14ac:dyDescent="0.15">
      <c r="A6649" s="56">
        <v>41916</v>
      </c>
      <c r="B6649" s="68" t="s">
        <v>253</v>
      </c>
      <c r="C6649" s="69"/>
    </row>
    <row r="6650" spans="1:3" x14ac:dyDescent="0.15">
      <c r="A6650" s="56">
        <v>41916</v>
      </c>
      <c r="B6650" s="68" t="s">
        <v>254</v>
      </c>
      <c r="C6650" s="69"/>
    </row>
    <row r="6651" spans="1:3" x14ac:dyDescent="0.15">
      <c r="A6651" s="56">
        <v>41916</v>
      </c>
      <c r="B6651" s="68" t="s">
        <v>255</v>
      </c>
      <c r="C6651" s="69"/>
    </row>
    <row r="6652" spans="1:3" x14ac:dyDescent="0.15">
      <c r="A6652" s="56">
        <v>41916</v>
      </c>
      <c r="B6652" s="68" t="s">
        <v>256</v>
      </c>
      <c r="C6652" s="69"/>
    </row>
    <row r="6653" spans="1:3" x14ac:dyDescent="0.15">
      <c r="A6653" s="56">
        <v>41916</v>
      </c>
      <c r="B6653" s="68" t="s">
        <v>257</v>
      </c>
      <c r="C6653" s="69"/>
    </row>
    <row r="6654" spans="1:3" x14ac:dyDescent="0.15">
      <c r="A6654" s="56">
        <v>41917</v>
      </c>
      <c r="B6654" s="68" t="s">
        <v>234</v>
      </c>
      <c r="C6654" s="69"/>
    </row>
    <row r="6655" spans="1:3" x14ac:dyDescent="0.15">
      <c r="A6655" s="56">
        <v>41917</v>
      </c>
      <c r="B6655" s="68" t="s">
        <v>235</v>
      </c>
      <c r="C6655" s="69"/>
    </row>
    <row r="6656" spans="1:3" x14ac:dyDescent="0.15">
      <c r="A6656" s="56">
        <v>41917</v>
      </c>
      <c r="B6656" s="68" t="s">
        <v>236</v>
      </c>
      <c r="C6656" s="69"/>
    </row>
    <row r="6657" spans="1:3" x14ac:dyDescent="0.15">
      <c r="A6657" s="56">
        <v>41917</v>
      </c>
      <c r="B6657" s="68" t="s">
        <v>237</v>
      </c>
      <c r="C6657" s="69"/>
    </row>
    <row r="6658" spans="1:3" x14ac:dyDescent="0.15">
      <c r="A6658" s="56">
        <v>41917</v>
      </c>
      <c r="B6658" s="68" t="s">
        <v>238</v>
      </c>
      <c r="C6658" s="69"/>
    </row>
    <row r="6659" spans="1:3" x14ac:dyDescent="0.15">
      <c r="A6659" s="56">
        <v>41917</v>
      </c>
      <c r="B6659" s="68" t="s">
        <v>239</v>
      </c>
      <c r="C6659" s="69"/>
    </row>
    <row r="6660" spans="1:3" x14ac:dyDescent="0.15">
      <c r="A6660" s="56">
        <v>41917</v>
      </c>
      <c r="B6660" s="68" t="s">
        <v>240</v>
      </c>
      <c r="C6660" s="69"/>
    </row>
    <row r="6661" spans="1:3" x14ac:dyDescent="0.15">
      <c r="A6661" s="56">
        <v>41917</v>
      </c>
      <c r="B6661" s="68" t="s">
        <v>241</v>
      </c>
      <c r="C6661" s="69"/>
    </row>
    <row r="6662" spans="1:3" x14ac:dyDescent="0.15">
      <c r="A6662" s="56">
        <v>41917</v>
      </c>
      <c r="B6662" s="68" t="s">
        <v>242</v>
      </c>
      <c r="C6662" s="69"/>
    </row>
    <row r="6663" spans="1:3" x14ac:dyDescent="0.15">
      <c r="A6663" s="56">
        <v>41917</v>
      </c>
      <c r="B6663" s="68" t="s">
        <v>243</v>
      </c>
      <c r="C6663" s="69"/>
    </row>
    <row r="6664" spans="1:3" x14ac:dyDescent="0.15">
      <c r="A6664" s="56">
        <v>41917</v>
      </c>
      <c r="B6664" s="68" t="s">
        <v>244</v>
      </c>
      <c r="C6664" s="69"/>
    </row>
    <row r="6665" spans="1:3" x14ac:dyDescent="0.15">
      <c r="A6665" s="56">
        <v>41917</v>
      </c>
      <c r="B6665" s="68" t="s">
        <v>245</v>
      </c>
      <c r="C6665" s="69"/>
    </row>
    <row r="6666" spans="1:3" x14ac:dyDescent="0.15">
      <c r="A6666" s="56">
        <v>41917</v>
      </c>
      <c r="B6666" s="68" t="s">
        <v>246</v>
      </c>
      <c r="C6666" s="69"/>
    </row>
    <row r="6667" spans="1:3" x14ac:dyDescent="0.15">
      <c r="A6667" s="56">
        <v>41917</v>
      </c>
      <c r="B6667" s="68" t="s">
        <v>247</v>
      </c>
      <c r="C6667" s="69"/>
    </row>
    <row r="6668" spans="1:3" x14ac:dyDescent="0.15">
      <c r="A6668" s="56">
        <v>41917</v>
      </c>
      <c r="B6668" s="68" t="s">
        <v>248</v>
      </c>
      <c r="C6668" s="69"/>
    </row>
    <row r="6669" spans="1:3" x14ac:dyDescent="0.15">
      <c r="A6669" s="56">
        <v>41917</v>
      </c>
      <c r="B6669" s="68" t="s">
        <v>249</v>
      </c>
      <c r="C6669" s="69"/>
    </row>
    <row r="6670" spans="1:3" x14ac:dyDescent="0.15">
      <c r="A6670" s="56">
        <v>41917</v>
      </c>
      <c r="B6670" s="68" t="s">
        <v>250</v>
      </c>
      <c r="C6670" s="69"/>
    </row>
    <row r="6671" spans="1:3" x14ac:dyDescent="0.15">
      <c r="A6671" s="56">
        <v>41917</v>
      </c>
      <c r="B6671" s="68" t="s">
        <v>251</v>
      </c>
      <c r="C6671" s="69"/>
    </row>
    <row r="6672" spans="1:3" x14ac:dyDescent="0.15">
      <c r="A6672" s="56">
        <v>41917</v>
      </c>
      <c r="B6672" s="68" t="s">
        <v>252</v>
      </c>
      <c r="C6672" s="69"/>
    </row>
    <row r="6673" spans="1:3" x14ac:dyDescent="0.15">
      <c r="A6673" s="56">
        <v>41917</v>
      </c>
      <c r="B6673" s="68" t="s">
        <v>253</v>
      </c>
      <c r="C6673" s="69"/>
    </row>
    <row r="6674" spans="1:3" x14ac:dyDescent="0.15">
      <c r="A6674" s="56">
        <v>41917</v>
      </c>
      <c r="B6674" s="68" t="s">
        <v>254</v>
      </c>
      <c r="C6674" s="69"/>
    </row>
    <row r="6675" spans="1:3" x14ac:dyDescent="0.15">
      <c r="A6675" s="56">
        <v>41917</v>
      </c>
      <c r="B6675" s="68" t="s">
        <v>255</v>
      </c>
      <c r="C6675" s="69"/>
    </row>
    <row r="6676" spans="1:3" x14ac:dyDescent="0.15">
      <c r="A6676" s="56">
        <v>41917</v>
      </c>
      <c r="B6676" s="68" t="s">
        <v>256</v>
      </c>
      <c r="C6676" s="69"/>
    </row>
    <row r="6677" spans="1:3" x14ac:dyDescent="0.15">
      <c r="A6677" s="56">
        <v>41917</v>
      </c>
      <c r="B6677" s="68" t="s">
        <v>257</v>
      </c>
      <c r="C6677" s="69"/>
    </row>
    <row r="6678" spans="1:3" x14ac:dyDescent="0.15">
      <c r="A6678" s="56">
        <v>41918</v>
      </c>
      <c r="B6678" s="68" t="s">
        <v>234</v>
      </c>
      <c r="C6678" s="69"/>
    </row>
    <row r="6679" spans="1:3" x14ac:dyDescent="0.15">
      <c r="A6679" s="56">
        <v>41918</v>
      </c>
      <c r="B6679" s="68" t="s">
        <v>235</v>
      </c>
      <c r="C6679" s="69"/>
    </row>
    <row r="6680" spans="1:3" x14ac:dyDescent="0.15">
      <c r="A6680" s="56">
        <v>41918</v>
      </c>
      <c r="B6680" s="68" t="s">
        <v>236</v>
      </c>
      <c r="C6680" s="69"/>
    </row>
    <row r="6681" spans="1:3" x14ac:dyDescent="0.15">
      <c r="A6681" s="56">
        <v>41918</v>
      </c>
      <c r="B6681" s="68" t="s">
        <v>237</v>
      </c>
      <c r="C6681" s="69"/>
    </row>
    <row r="6682" spans="1:3" x14ac:dyDescent="0.15">
      <c r="A6682" s="56">
        <v>41918</v>
      </c>
      <c r="B6682" s="68" t="s">
        <v>238</v>
      </c>
      <c r="C6682" s="69"/>
    </row>
    <row r="6683" spans="1:3" x14ac:dyDescent="0.15">
      <c r="A6683" s="56">
        <v>41918</v>
      </c>
      <c r="B6683" s="68" t="s">
        <v>239</v>
      </c>
      <c r="C6683" s="69"/>
    </row>
    <row r="6684" spans="1:3" x14ac:dyDescent="0.15">
      <c r="A6684" s="56">
        <v>41918</v>
      </c>
      <c r="B6684" s="68" t="s">
        <v>240</v>
      </c>
      <c r="C6684" s="69"/>
    </row>
    <row r="6685" spans="1:3" x14ac:dyDescent="0.15">
      <c r="A6685" s="56">
        <v>41918</v>
      </c>
      <c r="B6685" s="68" t="s">
        <v>241</v>
      </c>
      <c r="C6685" s="69"/>
    </row>
    <row r="6686" spans="1:3" x14ac:dyDescent="0.15">
      <c r="A6686" s="56">
        <v>41918</v>
      </c>
      <c r="B6686" s="68" t="s">
        <v>242</v>
      </c>
      <c r="C6686" s="69"/>
    </row>
    <row r="6687" spans="1:3" x14ac:dyDescent="0.15">
      <c r="A6687" s="56">
        <v>41918</v>
      </c>
      <c r="B6687" s="68" t="s">
        <v>243</v>
      </c>
      <c r="C6687" s="69"/>
    </row>
    <row r="6688" spans="1:3" x14ac:dyDescent="0.15">
      <c r="A6688" s="56">
        <v>41918</v>
      </c>
      <c r="B6688" s="68" t="s">
        <v>244</v>
      </c>
      <c r="C6688" s="69"/>
    </row>
    <row r="6689" spans="1:3" x14ac:dyDescent="0.15">
      <c r="A6689" s="56">
        <v>41918</v>
      </c>
      <c r="B6689" s="68" t="s">
        <v>245</v>
      </c>
      <c r="C6689" s="69"/>
    </row>
    <row r="6690" spans="1:3" x14ac:dyDescent="0.15">
      <c r="A6690" s="56">
        <v>41918</v>
      </c>
      <c r="B6690" s="68" t="s">
        <v>246</v>
      </c>
      <c r="C6690" s="69"/>
    </row>
    <row r="6691" spans="1:3" x14ac:dyDescent="0.15">
      <c r="A6691" s="56">
        <v>41918</v>
      </c>
      <c r="B6691" s="68" t="s">
        <v>247</v>
      </c>
      <c r="C6691" s="69"/>
    </row>
    <row r="6692" spans="1:3" x14ac:dyDescent="0.15">
      <c r="A6692" s="56">
        <v>41918</v>
      </c>
      <c r="B6692" s="68" t="s">
        <v>248</v>
      </c>
      <c r="C6692" s="69"/>
    </row>
    <row r="6693" spans="1:3" x14ac:dyDescent="0.15">
      <c r="A6693" s="56">
        <v>41918</v>
      </c>
      <c r="B6693" s="68" t="s">
        <v>249</v>
      </c>
      <c r="C6693" s="69"/>
    </row>
    <row r="6694" spans="1:3" x14ac:dyDescent="0.15">
      <c r="A6694" s="56">
        <v>41918</v>
      </c>
      <c r="B6694" s="68" t="s">
        <v>250</v>
      </c>
      <c r="C6694" s="69"/>
    </row>
    <row r="6695" spans="1:3" x14ac:dyDescent="0.15">
      <c r="A6695" s="56">
        <v>41918</v>
      </c>
      <c r="B6695" s="68" t="s">
        <v>251</v>
      </c>
      <c r="C6695" s="69"/>
    </row>
    <row r="6696" spans="1:3" x14ac:dyDescent="0.15">
      <c r="A6696" s="56">
        <v>41918</v>
      </c>
      <c r="B6696" s="68" t="s">
        <v>252</v>
      </c>
      <c r="C6696" s="69"/>
    </row>
    <row r="6697" spans="1:3" x14ac:dyDescent="0.15">
      <c r="A6697" s="56">
        <v>41918</v>
      </c>
      <c r="B6697" s="68" t="s">
        <v>253</v>
      </c>
      <c r="C6697" s="69"/>
    </row>
    <row r="6698" spans="1:3" x14ac:dyDescent="0.15">
      <c r="A6698" s="56">
        <v>41918</v>
      </c>
      <c r="B6698" s="68" t="s">
        <v>254</v>
      </c>
      <c r="C6698" s="69"/>
    </row>
    <row r="6699" spans="1:3" x14ac:dyDescent="0.15">
      <c r="A6699" s="56">
        <v>41918</v>
      </c>
      <c r="B6699" s="68" t="s">
        <v>255</v>
      </c>
      <c r="C6699" s="69"/>
    </row>
    <row r="6700" spans="1:3" x14ac:dyDescent="0.15">
      <c r="A6700" s="56">
        <v>41918</v>
      </c>
      <c r="B6700" s="68" t="s">
        <v>256</v>
      </c>
      <c r="C6700" s="69"/>
    </row>
    <row r="6701" spans="1:3" x14ac:dyDescent="0.15">
      <c r="A6701" s="56">
        <v>41918</v>
      </c>
      <c r="B6701" s="68" t="s">
        <v>257</v>
      </c>
      <c r="C6701" s="69"/>
    </row>
    <row r="6702" spans="1:3" x14ac:dyDescent="0.15">
      <c r="A6702" s="56">
        <v>41919</v>
      </c>
      <c r="B6702" s="68" t="s">
        <v>234</v>
      </c>
      <c r="C6702" s="69"/>
    </row>
    <row r="6703" spans="1:3" x14ac:dyDescent="0.15">
      <c r="A6703" s="56">
        <v>41919</v>
      </c>
      <c r="B6703" s="68" t="s">
        <v>235</v>
      </c>
      <c r="C6703" s="69"/>
    </row>
    <row r="6704" spans="1:3" x14ac:dyDescent="0.15">
      <c r="A6704" s="56">
        <v>41919</v>
      </c>
      <c r="B6704" s="68" t="s">
        <v>236</v>
      </c>
      <c r="C6704" s="69"/>
    </row>
    <row r="6705" spans="1:3" x14ac:dyDescent="0.15">
      <c r="A6705" s="56">
        <v>41919</v>
      </c>
      <c r="B6705" s="68" t="s">
        <v>237</v>
      </c>
      <c r="C6705" s="69"/>
    </row>
    <row r="6706" spans="1:3" x14ac:dyDescent="0.15">
      <c r="A6706" s="56">
        <v>41919</v>
      </c>
      <c r="B6706" s="68" t="s">
        <v>238</v>
      </c>
      <c r="C6706" s="69"/>
    </row>
    <row r="6707" spans="1:3" x14ac:dyDescent="0.15">
      <c r="A6707" s="56">
        <v>41919</v>
      </c>
      <c r="B6707" s="68" t="s">
        <v>239</v>
      </c>
      <c r="C6707" s="69"/>
    </row>
    <row r="6708" spans="1:3" x14ac:dyDescent="0.15">
      <c r="A6708" s="56">
        <v>41919</v>
      </c>
      <c r="B6708" s="68" t="s">
        <v>240</v>
      </c>
      <c r="C6708" s="69"/>
    </row>
    <row r="6709" spans="1:3" x14ac:dyDescent="0.15">
      <c r="A6709" s="56">
        <v>41919</v>
      </c>
      <c r="B6709" s="68" t="s">
        <v>241</v>
      </c>
      <c r="C6709" s="69"/>
    </row>
    <row r="6710" spans="1:3" x14ac:dyDescent="0.15">
      <c r="A6710" s="56">
        <v>41919</v>
      </c>
      <c r="B6710" s="68" t="s">
        <v>242</v>
      </c>
      <c r="C6710" s="69"/>
    </row>
    <row r="6711" spans="1:3" x14ac:dyDescent="0.15">
      <c r="A6711" s="56">
        <v>41919</v>
      </c>
      <c r="B6711" s="68" t="s">
        <v>243</v>
      </c>
      <c r="C6711" s="69"/>
    </row>
    <row r="6712" spans="1:3" x14ac:dyDescent="0.15">
      <c r="A6712" s="56">
        <v>41919</v>
      </c>
      <c r="B6712" s="68" t="s">
        <v>244</v>
      </c>
      <c r="C6712" s="69"/>
    </row>
    <row r="6713" spans="1:3" x14ac:dyDescent="0.15">
      <c r="A6713" s="56">
        <v>41919</v>
      </c>
      <c r="B6713" s="68" t="s">
        <v>245</v>
      </c>
      <c r="C6713" s="69"/>
    </row>
    <row r="6714" spans="1:3" x14ac:dyDescent="0.15">
      <c r="A6714" s="56">
        <v>41919</v>
      </c>
      <c r="B6714" s="68" t="s">
        <v>246</v>
      </c>
      <c r="C6714" s="69"/>
    </row>
    <row r="6715" spans="1:3" x14ac:dyDescent="0.15">
      <c r="A6715" s="56">
        <v>41919</v>
      </c>
      <c r="B6715" s="68" t="s">
        <v>247</v>
      </c>
      <c r="C6715" s="69"/>
    </row>
    <row r="6716" spans="1:3" x14ac:dyDescent="0.15">
      <c r="A6716" s="56">
        <v>41919</v>
      </c>
      <c r="B6716" s="68" t="s">
        <v>248</v>
      </c>
      <c r="C6716" s="69"/>
    </row>
    <row r="6717" spans="1:3" x14ac:dyDescent="0.15">
      <c r="A6717" s="56">
        <v>41919</v>
      </c>
      <c r="B6717" s="68" t="s">
        <v>249</v>
      </c>
      <c r="C6717" s="69"/>
    </row>
    <row r="6718" spans="1:3" x14ac:dyDescent="0.15">
      <c r="A6718" s="56">
        <v>41919</v>
      </c>
      <c r="B6718" s="68" t="s">
        <v>250</v>
      </c>
      <c r="C6718" s="69"/>
    </row>
    <row r="6719" spans="1:3" x14ac:dyDescent="0.15">
      <c r="A6719" s="56">
        <v>41919</v>
      </c>
      <c r="B6719" s="68" t="s">
        <v>251</v>
      </c>
      <c r="C6719" s="69"/>
    </row>
    <row r="6720" spans="1:3" x14ac:dyDescent="0.15">
      <c r="A6720" s="56">
        <v>41919</v>
      </c>
      <c r="B6720" s="68" t="s">
        <v>252</v>
      </c>
      <c r="C6720" s="69"/>
    </row>
    <row r="6721" spans="1:3" x14ac:dyDescent="0.15">
      <c r="A6721" s="56">
        <v>41919</v>
      </c>
      <c r="B6721" s="68" t="s">
        <v>253</v>
      </c>
      <c r="C6721" s="69"/>
    </row>
    <row r="6722" spans="1:3" x14ac:dyDescent="0.15">
      <c r="A6722" s="56">
        <v>41919</v>
      </c>
      <c r="B6722" s="68" t="s">
        <v>254</v>
      </c>
      <c r="C6722" s="69"/>
    </row>
    <row r="6723" spans="1:3" x14ac:dyDescent="0.15">
      <c r="A6723" s="56">
        <v>41919</v>
      </c>
      <c r="B6723" s="68" t="s">
        <v>255</v>
      </c>
      <c r="C6723" s="69"/>
    </row>
    <row r="6724" spans="1:3" x14ac:dyDescent="0.15">
      <c r="A6724" s="56">
        <v>41919</v>
      </c>
      <c r="B6724" s="68" t="s">
        <v>256</v>
      </c>
      <c r="C6724" s="69"/>
    </row>
    <row r="6725" spans="1:3" x14ac:dyDescent="0.15">
      <c r="A6725" s="56">
        <v>41919</v>
      </c>
      <c r="B6725" s="68" t="s">
        <v>257</v>
      </c>
      <c r="C6725" s="69"/>
    </row>
    <row r="6726" spans="1:3" x14ac:dyDescent="0.15">
      <c r="A6726" s="56">
        <v>41920</v>
      </c>
      <c r="B6726" s="68" t="s">
        <v>234</v>
      </c>
      <c r="C6726" s="69"/>
    </row>
    <row r="6727" spans="1:3" x14ac:dyDescent="0.15">
      <c r="A6727" s="56">
        <v>41920</v>
      </c>
      <c r="B6727" s="68" t="s">
        <v>235</v>
      </c>
      <c r="C6727" s="69"/>
    </row>
    <row r="6728" spans="1:3" x14ac:dyDescent="0.15">
      <c r="A6728" s="56">
        <v>41920</v>
      </c>
      <c r="B6728" s="68" t="s">
        <v>236</v>
      </c>
      <c r="C6728" s="69"/>
    </row>
    <row r="6729" spans="1:3" x14ac:dyDescent="0.15">
      <c r="A6729" s="56">
        <v>41920</v>
      </c>
      <c r="B6729" s="68" t="s">
        <v>237</v>
      </c>
      <c r="C6729" s="69"/>
    </row>
    <row r="6730" spans="1:3" x14ac:dyDescent="0.15">
      <c r="A6730" s="56">
        <v>41920</v>
      </c>
      <c r="B6730" s="68" t="s">
        <v>238</v>
      </c>
      <c r="C6730" s="69"/>
    </row>
    <row r="6731" spans="1:3" x14ac:dyDescent="0.15">
      <c r="A6731" s="56">
        <v>41920</v>
      </c>
      <c r="B6731" s="68" t="s">
        <v>239</v>
      </c>
      <c r="C6731" s="69"/>
    </row>
    <row r="6732" spans="1:3" x14ac:dyDescent="0.15">
      <c r="A6732" s="56">
        <v>41920</v>
      </c>
      <c r="B6732" s="68" t="s">
        <v>240</v>
      </c>
      <c r="C6732" s="69"/>
    </row>
    <row r="6733" spans="1:3" x14ac:dyDescent="0.15">
      <c r="A6733" s="56">
        <v>41920</v>
      </c>
      <c r="B6733" s="68" t="s">
        <v>241</v>
      </c>
      <c r="C6733" s="69"/>
    </row>
    <row r="6734" spans="1:3" x14ac:dyDescent="0.15">
      <c r="A6734" s="56">
        <v>41920</v>
      </c>
      <c r="B6734" s="68" t="s">
        <v>242</v>
      </c>
      <c r="C6734" s="69"/>
    </row>
    <row r="6735" spans="1:3" x14ac:dyDescent="0.15">
      <c r="A6735" s="56">
        <v>41920</v>
      </c>
      <c r="B6735" s="68" t="s">
        <v>243</v>
      </c>
      <c r="C6735" s="69"/>
    </row>
    <row r="6736" spans="1:3" x14ac:dyDescent="0.15">
      <c r="A6736" s="56">
        <v>41920</v>
      </c>
      <c r="B6736" s="68" t="s">
        <v>244</v>
      </c>
      <c r="C6736" s="69"/>
    </row>
    <row r="6737" spans="1:3" x14ac:dyDescent="0.15">
      <c r="A6737" s="56">
        <v>41920</v>
      </c>
      <c r="B6737" s="68" t="s">
        <v>245</v>
      </c>
      <c r="C6737" s="69"/>
    </row>
    <row r="6738" spans="1:3" x14ac:dyDescent="0.15">
      <c r="A6738" s="56">
        <v>41920</v>
      </c>
      <c r="B6738" s="68" t="s">
        <v>246</v>
      </c>
      <c r="C6738" s="69"/>
    </row>
    <row r="6739" spans="1:3" x14ac:dyDescent="0.15">
      <c r="A6739" s="56">
        <v>41920</v>
      </c>
      <c r="B6739" s="68" t="s">
        <v>247</v>
      </c>
      <c r="C6739" s="69"/>
    </row>
    <row r="6740" spans="1:3" x14ac:dyDescent="0.15">
      <c r="A6740" s="56">
        <v>41920</v>
      </c>
      <c r="B6740" s="68" t="s">
        <v>248</v>
      </c>
      <c r="C6740" s="69"/>
    </row>
    <row r="6741" spans="1:3" x14ac:dyDescent="0.15">
      <c r="A6741" s="56">
        <v>41920</v>
      </c>
      <c r="B6741" s="68" t="s">
        <v>249</v>
      </c>
      <c r="C6741" s="69"/>
    </row>
    <row r="6742" spans="1:3" x14ac:dyDescent="0.15">
      <c r="A6742" s="56">
        <v>41920</v>
      </c>
      <c r="B6742" s="68" t="s">
        <v>250</v>
      </c>
      <c r="C6742" s="69"/>
    </row>
    <row r="6743" spans="1:3" x14ac:dyDescent="0.15">
      <c r="A6743" s="56">
        <v>41920</v>
      </c>
      <c r="B6743" s="68" t="s">
        <v>251</v>
      </c>
      <c r="C6743" s="69"/>
    </row>
    <row r="6744" spans="1:3" x14ac:dyDescent="0.15">
      <c r="A6744" s="56">
        <v>41920</v>
      </c>
      <c r="B6744" s="68" t="s">
        <v>252</v>
      </c>
      <c r="C6744" s="69"/>
    </row>
    <row r="6745" spans="1:3" x14ac:dyDescent="0.15">
      <c r="A6745" s="56">
        <v>41920</v>
      </c>
      <c r="B6745" s="68" t="s">
        <v>253</v>
      </c>
      <c r="C6745" s="69"/>
    </row>
    <row r="6746" spans="1:3" x14ac:dyDescent="0.15">
      <c r="A6746" s="56">
        <v>41920</v>
      </c>
      <c r="B6746" s="68" t="s">
        <v>254</v>
      </c>
      <c r="C6746" s="69"/>
    </row>
    <row r="6747" spans="1:3" x14ac:dyDescent="0.15">
      <c r="A6747" s="56">
        <v>41920</v>
      </c>
      <c r="B6747" s="68" t="s">
        <v>255</v>
      </c>
      <c r="C6747" s="69"/>
    </row>
    <row r="6748" spans="1:3" x14ac:dyDescent="0.15">
      <c r="A6748" s="56">
        <v>41920</v>
      </c>
      <c r="B6748" s="68" t="s">
        <v>256</v>
      </c>
      <c r="C6748" s="69"/>
    </row>
    <row r="6749" spans="1:3" x14ac:dyDescent="0.15">
      <c r="A6749" s="56">
        <v>41920</v>
      </c>
      <c r="B6749" s="68" t="s">
        <v>257</v>
      </c>
      <c r="C6749" s="69"/>
    </row>
    <row r="6750" spans="1:3" x14ac:dyDescent="0.15">
      <c r="A6750" s="56">
        <v>41921</v>
      </c>
      <c r="B6750" s="68" t="s">
        <v>234</v>
      </c>
      <c r="C6750" s="69"/>
    </row>
    <row r="6751" spans="1:3" x14ac:dyDescent="0.15">
      <c r="A6751" s="56">
        <v>41921</v>
      </c>
      <c r="B6751" s="68" t="s">
        <v>235</v>
      </c>
      <c r="C6751" s="69"/>
    </row>
    <row r="6752" spans="1:3" x14ac:dyDescent="0.15">
      <c r="A6752" s="56">
        <v>41921</v>
      </c>
      <c r="B6752" s="68" t="s">
        <v>236</v>
      </c>
      <c r="C6752" s="69"/>
    </row>
    <row r="6753" spans="1:3" x14ac:dyDescent="0.15">
      <c r="A6753" s="56">
        <v>41921</v>
      </c>
      <c r="B6753" s="68" t="s">
        <v>237</v>
      </c>
      <c r="C6753" s="69"/>
    </row>
    <row r="6754" spans="1:3" x14ac:dyDescent="0.15">
      <c r="A6754" s="56">
        <v>41921</v>
      </c>
      <c r="B6754" s="68" t="s">
        <v>238</v>
      </c>
      <c r="C6754" s="69"/>
    </row>
    <row r="6755" spans="1:3" x14ac:dyDescent="0.15">
      <c r="A6755" s="56">
        <v>41921</v>
      </c>
      <c r="B6755" s="68" t="s">
        <v>239</v>
      </c>
      <c r="C6755" s="69"/>
    </row>
    <row r="6756" spans="1:3" x14ac:dyDescent="0.15">
      <c r="A6756" s="56">
        <v>41921</v>
      </c>
      <c r="B6756" s="68" t="s">
        <v>240</v>
      </c>
      <c r="C6756" s="69"/>
    </row>
    <row r="6757" spans="1:3" x14ac:dyDescent="0.15">
      <c r="A6757" s="56">
        <v>41921</v>
      </c>
      <c r="B6757" s="68" t="s">
        <v>241</v>
      </c>
      <c r="C6757" s="69"/>
    </row>
    <row r="6758" spans="1:3" x14ac:dyDescent="0.15">
      <c r="A6758" s="56">
        <v>41921</v>
      </c>
      <c r="B6758" s="68" t="s">
        <v>242</v>
      </c>
      <c r="C6758" s="69"/>
    </row>
    <row r="6759" spans="1:3" x14ac:dyDescent="0.15">
      <c r="A6759" s="56">
        <v>41921</v>
      </c>
      <c r="B6759" s="68" t="s">
        <v>243</v>
      </c>
      <c r="C6759" s="69"/>
    </row>
    <row r="6760" spans="1:3" x14ac:dyDescent="0.15">
      <c r="A6760" s="56">
        <v>41921</v>
      </c>
      <c r="B6760" s="68" t="s">
        <v>244</v>
      </c>
      <c r="C6760" s="69"/>
    </row>
    <row r="6761" spans="1:3" x14ac:dyDescent="0.15">
      <c r="A6761" s="56">
        <v>41921</v>
      </c>
      <c r="B6761" s="68" t="s">
        <v>245</v>
      </c>
      <c r="C6761" s="69"/>
    </row>
    <row r="6762" spans="1:3" x14ac:dyDescent="0.15">
      <c r="A6762" s="56">
        <v>41921</v>
      </c>
      <c r="B6762" s="68" t="s">
        <v>246</v>
      </c>
      <c r="C6762" s="69"/>
    </row>
    <row r="6763" spans="1:3" x14ac:dyDescent="0.15">
      <c r="A6763" s="56">
        <v>41921</v>
      </c>
      <c r="B6763" s="68" t="s">
        <v>247</v>
      </c>
      <c r="C6763" s="69"/>
    </row>
    <row r="6764" spans="1:3" x14ac:dyDescent="0.15">
      <c r="A6764" s="56">
        <v>41921</v>
      </c>
      <c r="B6764" s="68" t="s">
        <v>248</v>
      </c>
      <c r="C6764" s="69"/>
    </row>
    <row r="6765" spans="1:3" x14ac:dyDescent="0.15">
      <c r="A6765" s="56">
        <v>41921</v>
      </c>
      <c r="B6765" s="68" t="s">
        <v>249</v>
      </c>
      <c r="C6765" s="69"/>
    </row>
    <row r="6766" spans="1:3" x14ac:dyDescent="0.15">
      <c r="A6766" s="56">
        <v>41921</v>
      </c>
      <c r="B6766" s="68" t="s">
        <v>250</v>
      </c>
      <c r="C6766" s="69"/>
    </row>
    <row r="6767" spans="1:3" x14ac:dyDescent="0.15">
      <c r="A6767" s="56">
        <v>41921</v>
      </c>
      <c r="B6767" s="68" t="s">
        <v>251</v>
      </c>
      <c r="C6767" s="69"/>
    </row>
    <row r="6768" spans="1:3" x14ac:dyDescent="0.15">
      <c r="A6768" s="56">
        <v>41921</v>
      </c>
      <c r="B6768" s="68" t="s">
        <v>252</v>
      </c>
      <c r="C6768" s="69"/>
    </row>
    <row r="6769" spans="1:3" x14ac:dyDescent="0.15">
      <c r="A6769" s="56">
        <v>41921</v>
      </c>
      <c r="B6769" s="68" t="s">
        <v>253</v>
      </c>
      <c r="C6769" s="69"/>
    </row>
    <row r="6770" spans="1:3" x14ac:dyDescent="0.15">
      <c r="A6770" s="56">
        <v>41921</v>
      </c>
      <c r="B6770" s="68" t="s">
        <v>254</v>
      </c>
      <c r="C6770" s="69"/>
    </row>
    <row r="6771" spans="1:3" x14ac:dyDescent="0.15">
      <c r="A6771" s="56">
        <v>41921</v>
      </c>
      <c r="B6771" s="68" t="s">
        <v>255</v>
      </c>
      <c r="C6771" s="69"/>
    </row>
    <row r="6772" spans="1:3" x14ac:dyDescent="0.15">
      <c r="A6772" s="56">
        <v>41921</v>
      </c>
      <c r="B6772" s="68" t="s">
        <v>256</v>
      </c>
      <c r="C6772" s="69"/>
    </row>
    <row r="6773" spans="1:3" x14ac:dyDescent="0.15">
      <c r="A6773" s="56">
        <v>41921</v>
      </c>
      <c r="B6773" s="68" t="s">
        <v>257</v>
      </c>
      <c r="C6773" s="69"/>
    </row>
    <row r="6774" spans="1:3" x14ac:dyDescent="0.15">
      <c r="A6774" s="56">
        <v>41922</v>
      </c>
      <c r="B6774" s="68" t="s">
        <v>234</v>
      </c>
      <c r="C6774" s="69"/>
    </row>
    <row r="6775" spans="1:3" x14ac:dyDescent="0.15">
      <c r="A6775" s="56">
        <v>41922</v>
      </c>
      <c r="B6775" s="68" t="s">
        <v>235</v>
      </c>
      <c r="C6775" s="69"/>
    </row>
    <row r="6776" spans="1:3" x14ac:dyDescent="0.15">
      <c r="A6776" s="56">
        <v>41922</v>
      </c>
      <c r="B6776" s="68" t="s">
        <v>236</v>
      </c>
      <c r="C6776" s="69"/>
    </row>
    <row r="6777" spans="1:3" x14ac:dyDescent="0.15">
      <c r="A6777" s="56">
        <v>41922</v>
      </c>
      <c r="B6777" s="68" t="s">
        <v>237</v>
      </c>
      <c r="C6777" s="69"/>
    </row>
    <row r="6778" spans="1:3" x14ac:dyDescent="0.15">
      <c r="A6778" s="56">
        <v>41922</v>
      </c>
      <c r="B6778" s="68" t="s">
        <v>238</v>
      </c>
      <c r="C6778" s="69"/>
    </row>
    <row r="6779" spans="1:3" x14ac:dyDescent="0.15">
      <c r="A6779" s="56">
        <v>41922</v>
      </c>
      <c r="B6779" s="68" t="s">
        <v>239</v>
      </c>
      <c r="C6779" s="69"/>
    </row>
    <row r="6780" spans="1:3" x14ac:dyDescent="0.15">
      <c r="A6780" s="56">
        <v>41922</v>
      </c>
      <c r="B6780" s="68" t="s">
        <v>240</v>
      </c>
      <c r="C6780" s="69"/>
    </row>
    <row r="6781" spans="1:3" x14ac:dyDescent="0.15">
      <c r="A6781" s="56">
        <v>41922</v>
      </c>
      <c r="B6781" s="68" t="s">
        <v>241</v>
      </c>
      <c r="C6781" s="69"/>
    </row>
    <row r="6782" spans="1:3" x14ac:dyDescent="0.15">
      <c r="A6782" s="56">
        <v>41922</v>
      </c>
      <c r="B6782" s="68" t="s">
        <v>242</v>
      </c>
      <c r="C6782" s="69"/>
    </row>
    <row r="6783" spans="1:3" x14ac:dyDescent="0.15">
      <c r="A6783" s="56">
        <v>41922</v>
      </c>
      <c r="B6783" s="68" t="s">
        <v>243</v>
      </c>
      <c r="C6783" s="69"/>
    </row>
    <row r="6784" spans="1:3" x14ac:dyDescent="0.15">
      <c r="A6784" s="56">
        <v>41922</v>
      </c>
      <c r="B6784" s="68" t="s">
        <v>244</v>
      </c>
      <c r="C6784" s="69"/>
    </row>
    <row r="6785" spans="1:3" x14ac:dyDescent="0.15">
      <c r="A6785" s="56">
        <v>41922</v>
      </c>
      <c r="B6785" s="68" t="s">
        <v>245</v>
      </c>
      <c r="C6785" s="69"/>
    </row>
    <row r="6786" spans="1:3" x14ac:dyDescent="0.15">
      <c r="A6786" s="56">
        <v>41922</v>
      </c>
      <c r="B6786" s="68" t="s">
        <v>246</v>
      </c>
      <c r="C6786" s="69"/>
    </row>
    <row r="6787" spans="1:3" x14ac:dyDescent="0.15">
      <c r="A6787" s="56">
        <v>41922</v>
      </c>
      <c r="B6787" s="68" t="s">
        <v>247</v>
      </c>
      <c r="C6787" s="69"/>
    </row>
    <row r="6788" spans="1:3" x14ac:dyDescent="0.15">
      <c r="A6788" s="56">
        <v>41922</v>
      </c>
      <c r="B6788" s="68" t="s">
        <v>248</v>
      </c>
      <c r="C6788" s="69"/>
    </row>
    <row r="6789" spans="1:3" x14ac:dyDescent="0.15">
      <c r="A6789" s="56">
        <v>41922</v>
      </c>
      <c r="B6789" s="68" t="s">
        <v>249</v>
      </c>
      <c r="C6789" s="69"/>
    </row>
    <row r="6790" spans="1:3" x14ac:dyDescent="0.15">
      <c r="A6790" s="56">
        <v>41922</v>
      </c>
      <c r="B6790" s="68" t="s">
        <v>250</v>
      </c>
      <c r="C6790" s="69"/>
    </row>
    <row r="6791" spans="1:3" x14ac:dyDescent="0.15">
      <c r="A6791" s="56">
        <v>41922</v>
      </c>
      <c r="B6791" s="68" t="s">
        <v>251</v>
      </c>
      <c r="C6791" s="69"/>
    </row>
    <row r="6792" spans="1:3" x14ac:dyDescent="0.15">
      <c r="A6792" s="56">
        <v>41922</v>
      </c>
      <c r="B6792" s="68" t="s">
        <v>252</v>
      </c>
      <c r="C6792" s="69"/>
    </row>
    <row r="6793" spans="1:3" x14ac:dyDescent="0.15">
      <c r="A6793" s="56">
        <v>41922</v>
      </c>
      <c r="B6793" s="68" t="s">
        <v>253</v>
      </c>
      <c r="C6793" s="69"/>
    </row>
    <row r="6794" spans="1:3" x14ac:dyDescent="0.15">
      <c r="A6794" s="56">
        <v>41922</v>
      </c>
      <c r="B6794" s="68" t="s">
        <v>254</v>
      </c>
      <c r="C6794" s="69"/>
    </row>
    <row r="6795" spans="1:3" x14ac:dyDescent="0.15">
      <c r="A6795" s="56">
        <v>41922</v>
      </c>
      <c r="B6795" s="68" t="s">
        <v>255</v>
      </c>
      <c r="C6795" s="69"/>
    </row>
    <row r="6796" spans="1:3" x14ac:dyDescent="0.15">
      <c r="A6796" s="56">
        <v>41922</v>
      </c>
      <c r="B6796" s="68" t="s">
        <v>256</v>
      </c>
      <c r="C6796" s="69"/>
    </row>
    <row r="6797" spans="1:3" x14ac:dyDescent="0.15">
      <c r="A6797" s="56">
        <v>41922</v>
      </c>
      <c r="B6797" s="68" t="s">
        <v>257</v>
      </c>
      <c r="C6797" s="69"/>
    </row>
    <row r="6798" spans="1:3" x14ac:dyDescent="0.15">
      <c r="A6798" s="56">
        <v>41923</v>
      </c>
      <c r="B6798" s="68" t="s">
        <v>234</v>
      </c>
      <c r="C6798" s="69"/>
    </row>
    <row r="6799" spans="1:3" x14ac:dyDescent="0.15">
      <c r="A6799" s="56">
        <v>41923</v>
      </c>
      <c r="B6799" s="68" t="s">
        <v>235</v>
      </c>
      <c r="C6799" s="69"/>
    </row>
    <row r="6800" spans="1:3" x14ac:dyDescent="0.15">
      <c r="A6800" s="56">
        <v>41923</v>
      </c>
      <c r="B6800" s="68" t="s">
        <v>236</v>
      </c>
      <c r="C6800" s="69"/>
    </row>
    <row r="6801" spans="1:3" x14ac:dyDescent="0.15">
      <c r="A6801" s="56">
        <v>41923</v>
      </c>
      <c r="B6801" s="68" t="s">
        <v>237</v>
      </c>
      <c r="C6801" s="69"/>
    </row>
    <row r="6802" spans="1:3" x14ac:dyDescent="0.15">
      <c r="A6802" s="56">
        <v>41923</v>
      </c>
      <c r="B6802" s="68" t="s">
        <v>238</v>
      </c>
      <c r="C6802" s="69"/>
    </row>
    <row r="6803" spans="1:3" x14ac:dyDescent="0.15">
      <c r="A6803" s="56">
        <v>41923</v>
      </c>
      <c r="B6803" s="68" t="s">
        <v>239</v>
      </c>
      <c r="C6803" s="69"/>
    </row>
    <row r="6804" spans="1:3" x14ac:dyDescent="0.15">
      <c r="A6804" s="56">
        <v>41923</v>
      </c>
      <c r="B6804" s="68" t="s">
        <v>240</v>
      </c>
      <c r="C6804" s="69"/>
    </row>
    <row r="6805" spans="1:3" x14ac:dyDescent="0.15">
      <c r="A6805" s="56">
        <v>41923</v>
      </c>
      <c r="B6805" s="68" t="s">
        <v>241</v>
      </c>
      <c r="C6805" s="69"/>
    </row>
    <row r="6806" spans="1:3" x14ac:dyDescent="0.15">
      <c r="A6806" s="56">
        <v>41923</v>
      </c>
      <c r="B6806" s="68" t="s">
        <v>242</v>
      </c>
      <c r="C6806" s="69"/>
    </row>
    <row r="6807" spans="1:3" x14ac:dyDescent="0.15">
      <c r="A6807" s="56">
        <v>41923</v>
      </c>
      <c r="B6807" s="68" t="s">
        <v>243</v>
      </c>
      <c r="C6807" s="69"/>
    </row>
    <row r="6808" spans="1:3" x14ac:dyDescent="0.15">
      <c r="A6808" s="56">
        <v>41923</v>
      </c>
      <c r="B6808" s="68" t="s">
        <v>244</v>
      </c>
      <c r="C6808" s="69"/>
    </row>
    <row r="6809" spans="1:3" x14ac:dyDescent="0.15">
      <c r="A6809" s="56">
        <v>41923</v>
      </c>
      <c r="B6809" s="68" t="s">
        <v>245</v>
      </c>
      <c r="C6809" s="69"/>
    </row>
    <row r="6810" spans="1:3" x14ac:dyDescent="0.15">
      <c r="A6810" s="56">
        <v>41923</v>
      </c>
      <c r="B6810" s="68" t="s">
        <v>246</v>
      </c>
      <c r="C6810" s="69"/>
    </row>
    <row r="6811" spans="1:3" x14ac:dyDescent="0.15">
      <c r="A6811" s="56">
        <v>41923</v>
      </c>
      <c r="B6811" s="68" t="s">
        <v>247</v>
      </c>
      <c r="C6811" s="69"/>
    </row>
    <row r="6812" spans="1:3" x14ac:dyDescent="0.15">
      <c r="A6812" s="56">
        <v>41923</v>
      </c>
      <c r="B6812" s="68" t="s">
        <v>248</v>
      </c>
      <c r="C6812" s="69"/>
    </row>
    <row r="6813" spans="1:3" x14ac:dyDescent="0.15">
      <c r="A6813" s="56">
        <v>41923</v>
      </c>
      <c r="B6813" s="68" t="s">
        <v>249</v>
      </c>
      <c r="C6813" s="69"/>
    </row>
    <row r="6814" spans="1:3" x14ac:dyDescent="0.15">
      <c r="A6814" s="56">
        <v>41923</v>
      </c>
      <c r="B6814" s="68" t="s">
        <v>250</v>
      </c>
      <c r="C6814" s="69"/>
    </row>
    <row r="6815" spans="1:3" x14ac:dyDescent="0.15">
      <c r="A6815" s="56">
        <v>41923</v>
      </c>
      <c r="B6815" s="68" t="s">
        <v>251</v>
      </c>
      <c r="C6815" s="69"/>
    </row>
    <row r="6816" spans="1:3" x14ac:dyDescent="0.15">
      <c r="A6816" s="56">
        <v>41923</v>
      </c>
      <c r="B6816" s="68" t="s">
        <v>252</v>
      </c>
      <c r="C6816" s="69"/>
    </row>
    <row r="6817" spans="1:3" x14ac:dyDescent="0.15">
      <c r="A6817" s="56">
        <v>41923</v>
      </c>
      <c r="B6817" s="68" t="s">
        <v>253</v>
      </c>
      <c r="C6817" s="69"/>
    </row>
    <row r="6818" spans="1:3" x14ac:dyDescent="0.15">
      <c r="A6818" s="56">
        <v>41923</v>
      </c>
      <c r="B6818" s="68" t="s">
        <v>254</v>
      </c>
      <c r="C6818" s="69"/>
    </row>
    <row r="6819" spans="1:3" x14ac:dyDescent="0.15">
      <c r="A6819" s="56">
        <v>41923</v>
      </c>
      <c r="B6819" s="68" t="s">
        <v>255</v>
      </c>
      <c r="C6819" s="69"/>
    </row>
    <row r="6820" spans="1:3" x14ac:dyDescent="0.15">
      <c r="A6820" s="56">
        <v>41923</v>
      </c>
      <c r="B6820" s="68" t="s">
        <v>256</v>
      </c>
      <c r="C6820" s="69"/>
    </row>
    <row r="6821" spans="1:3" x14ac:dyDescent="0.15">
      <c r="A6821" s="56">
        <v>41923</v>
      </c>
      <c r="B6821" s="68" t="s">
        <v>257</v>
      </c>
      <c r="C6821" s="69"/>
    </row>
    <row r="6822" spans="1:3" x14ac:dyDescent="0.15">
      <c r="A6822" s="56">
        <v>41924</v>
      </c>
      <c r="B6822" s="68" t="s">
        <v>234</v>
      </c>
      <c r="C6822" s="69"/>
    </row>
    <row r="6823" spans="1:3" x14ac:dyDescent="0.15">
      <c r="A6823" s="56">
        <v>41924</v>
      </c>
      <c r="B6823" s="68" t="s">
        <v>235</v>
      </c>
      <c r="C6823" s="69"/>
    </row>
    <row r="6824" spans="1:3" x14ac:dyDescent="0.15">
      <c r="A6824" s="56">
        <v>41924</v>
      </c>
      <c r="B6824" s="68" t="s">
        <v>236</v>
      </c>
      <c r="C6824" s="69"/>
    </row>
    <row r="6825" spans="1:3" x14ac:dyDescent="0.15">
      <c r="A6825" s="56">
        <v>41924</v>
      </c>
      <c r="B6825" s="68" t="s">
        <v>237</v>
      </c>
      <c r="C6825" s="69"/>
    </row>
    <row r="6826" spans="1:3" x14ac:dyDescent="0.15">
      <c r="A6826" s="56">
        <v>41924</v>
      </c>
      <c r="B6826" s="68" t="s">
        <v>238</v>
      </c>
      <c r="C6826" s="69"/>
    </row>
    <row r="6827" spans="1:3" x14ac:dyDescent="0.15">
      <c r="A6827" s="56">
        <v>41924</v>
      </c>
      <c r="B6827" s="68" t="s">
        <v>239</v>
      </c>
      <c r="C6827" s="69"/>
    </row>
    <row r="6828" spans="1:3" x14ac:dyDescent="0.15">
      <c r="A6828" s="56">
        <v>41924</v>
      </c>
      <c r="B6828" s="68" t="s">
        <v>240</v>
      </c>
      <c r="C6828" s="69"/>
    </row>
    <row r="6829" spans="1:3" x14ac:dyDescent="0.15">
      <c r="A6829" s="56">
        <v>41924</v>
      </c>
      <c r="B6829" s="68" t="s">
        <v>241</v>
      </c>
      <c r="C6829" s="69"/>
    </row>
    <row r="6830" spans="1:3" x14ac:dyDescent="0.15">
      <c r="A6830" s="56">
        <v>41924</v>
      </c>
      <c r="B6830" s="68" t="s">
        <v>242</v>
      </c>
      <c r="C6830" s="69"/>
    </row>
    <row r="6831" spans="1:3" x14ac:dyDescent="0.15">
      <c r="A6831" s="56">
        <v>41924</v>
      </c>
      <c r="B6831" s="68" t="s">
        <v>243</v>
      </c>
      <c r="C6831" s="69"/>
    </row>
    <row r="6832" spans="1:3" x14ac:dyDescent="0.15">
      <c r="A6832" s="56">
        <v>41924</v>
      </c>
      <c r="B6832" s="68" t="s">
        <v>244</v>
      </c>
      <c r="C6832" s="69"/>
    </row>
    <row r="6833" spans="1:3" x14ac:dyDescent="0.15">
      <c r="A6833" s="56">
        <v>41924</v>
      </c>
      <c r="B6833" s="68" t="s">
        <v>245</v>
      </c>
      <c r="C6833" s="69"/>
    </row>
    <row r="6834" spans="1:3" x14ac:dyDescent="0.15">
      <c r="A6834" s="56">
        <v>41924</v>
      </c>
      <c r="B6834" s="68" t="s">
        <v>246</v>
      </c>
      <c r="C6834" s="69"/>
    </row>
    <row r="6835" spans="1:3" x14ac:dyDescent="0.15">
      <c r="A6835" s="56">
        <v>41924</v>
      </c>
      <c r="B6835" s="68" t="s">
        <v>247</v>
      </c>
      <c r="C6835" s="69"/>
    </row>
    <row r="6836" spans="1:3" x14ac:dyDescent="0.15">
      <c r="A6836" s="56">
        <v>41924</v>
      </c>
      <c r="B6836" s="68" t="s">
        <v>248</v>
      </c>
      <c r="C6836" s="69"/>
    </row>
    <row r="6837" spans="1:3" x14ac:dyDescent="0.15">
      <c r="A6837" s="56">
        <v>41924</v>
      </c>
      <c r="B6837" s="68" t="s">
        <v>249</v>
      </c>
      <c r="C6837" s="69"/>
    </row>
    <row r="6838" spans="1:3" x14ac:dyDescent="0.15">
      <c r="A6838" s="56">
        <v>41924</v>
      </c>
      <c r="B6838" s="68" t="s">
        <v>250</v>
      </c>
      <c r="C6838" s="69"/>
    </row>
    <row r="6839" spans="1:3" x14ac:dyDescent="0.15">
      <c r="A6839" s="56">
        <v>41924</v>
      </c>
      <c r="B6839" s="68" t="s">
        <v>251</v>
      </c>
      <c r="C6839" s="69"/>
    </row>
    <row r="6840" spans="1:3" x14ac:dyDescent="0.15">
      <c r="A6840" s="56">
        <v>41924</v>
      </c>
      <c r="B6840" s="68" t="s">
        <v>252</v>
      </c>
      <c r="C6840" s="69"/>
    </row>
    <row r="6841" spans="1:3" x14ac:dyDescent="0.15">
      <c r="A6841" s="56">
        <v>41924</v>
      </c>
      <c r="B6841" s="68" t="s">
        <v>253</v>
      </c>
      <c r="C6841" s="69"/>
    </row>
    <row r="6842" spans="1:3" x14ac:dyDescent="0.15">
      <c r="A6842" s="56">
        <v>41924</v>
      </c>
      <c r="B6842" s="68" t="s">
        <v>254</v>
      </c>
      <c r="C6842" s="69"/>
    </row>
    <row r="6843" spans="1:3" x14ac:dyDescent="0.15">
      <c r="A6843" s="56">
        <v>41924</v>
      </c>
      <c r="B6843" s="68" t="s">
        <v>255</v>
      </c>
      <c r="C6843" s="69"/>
    </row>
    <row r="6844" spans="1:3" x14ac:dyDescent="0.15">
      <c r="A6844" s="56">
        <v>41924</v>
      </c>
      <c r="B6844" s="68" t="s">
        <v>256</v>
      </c>
      <c r="C6844" s="69"/>
    </row>
    <row r="6845" spans="1:3" x14ac:dyDescent="0.15">
      <c r="A6845" s="56">
        <v>41924</v>
      </c>
      <c r="B6845" s="68" t="s">
        <v>257</v>
      </c>
      <c r="C6845" s="69"/>
    </row>
    <row r="6846" spans="1:3" x14ac:dyDescent="0.15">
      <c r="A6846" s="56">
        <v>41925</v>
      </c>
      <c r="B6846" s="68" t="s">
        <v>234</v>
      </c>
      <c r="C6846" s="69"/>
    </row>
    <row r="6847" spans="1:3" x14ac:dyDescent="0.15">
      <c r="A6847" s="56">
        <v>41925</v>
      </c>
      <c r="B6847" s="68" t="s">
        <v>235</v>
      </c>
      <c r="C6847" s="69"/>
    </row>
    <row r="6848" spans="1:3" x14ac:dyDescent="0.15">
      <c r="A6848" s="56">
        <v>41925</v>
      </c>
      <c r="B6848" s="68" t="s">
        <v>236</v>
      </c>
      <c r="C6848" s="69"/>
    </row>
    <row r="6849" spans="1:3" x14ac:dyDescent="0.15">
      <c r="A6849" s="56">
        <v>41925</v>
      </c>
      <c r="B6849" s="68" t="s">
        <v>237</v>
      </c>
      <c r="C6849" s="69"/>
    </row>
    <row r="6850" spans="1:3" x14ac:dyDescent="0.15">
      <c r="A6850" s="56">
        <v>41925</v>
      </c>
      <c r="B6850" s="68" t="s">
        <v>238</v>
      </c>
      <c r="C6850" s="69"/>
    </row>
    <row r="6851" spans="1:3" x14ac:dyDescent="0.15">
      <c r="A6851" s="56">
        <v>41925</v>
      </c>
      <c r="B6851" s="68" t="s">
        <v>239</v>
      </c>
      <c r="C6851" s="69"/>
    </row>
    <row r="6852" spans="1:3" x14ac:dyDescent="0.15">
      <c r="A6852" s="56">
        <v>41925</v>
      </c>
      <c r="B6852" s="68" t="s">
        <v>240</v>
      </c>
      <c r="C6852" s="69"/>
    </row>
    <row r="6853" spans="1:3" x14ac:dyDescent="0.15">
      <c r="A6853" s="56">
        <v>41925</v>
      </c>
      <c r="B6853" s="68" t="s">
        <v>241</v>
      </c>
      <c r="C6853" s="69"/>
    </row>
    <row r="6854" spans="1:3" x14ac:dyDescent="0.15">
      <c r="A6854" s="56">
        <v>41925</v>
      </c>
      <c r="B6854" s="68" t="s">
        <v>242</v>
      </c>
      <c r="C6854" s="69"/>
    </row>
    <row r="6855" spans="1:3" x14ac:dyDescent="0.15">
      <c r="A6855" s="56">
        <v>41925</v>
      </c>
      <c r="B6855" s="68" t="s">
        <v>243</v>
      </c>
      <c r="C6855" s="69"/>
    </row>
    <row r="6856" spans="1:3" x14ac:dyDescent="0.15">
      <c r="A6856" s="56">
        <v>41925</v>
      </c>
      <c r="B6856" s="68" t="s">
        <v>244</v>
      </c>
      <c r="C6856" s="69"/>
    </row>
    <row r="6857" spans="1:3" x14ac:dyDescent="0.15">
      <c r="A6857" s="56">
        <v>41925</v>
      </c>
      <c r="B6857" s="68" t="s">
        <v>245</v>
      </c>
      <c r="C6857" s="69"/>
    </row>
    <row r="6858" spans="1:3" x14ac:dyDescent="0.15">
      <c r="A6858" s="56">
        <v>41925</v>
      </c>
      <c r="B6858" s="68" t="s">
        <v>246</v>
      </c>
      <c r="C6858" s="69"/>
    </row>
    <row r="6859" spans="1:3" x14ac:dyDescent="0.15">
      <c r="A6859" s="56">
        <v>41925</v>
      </c>
      <c r="B6859" s="68" t="s">
        <v>247</v>
      </c>
      <c r="C6859" s="69"/>
    </row>
    <row r="6860" spans="1:3" x14ac:dyDescent="0.15">
      <c r="A6860" s="56">
        <v>41925</v>
      </c>
      <c r="B6860" s="68" t="s">
        <v>248</v>
      </c>
      <c r="C6860" s="69"/>
    </row>
    <row r="6861" spans="1:3" x14ac:dyDescent="0.15">
      <c r="A6861" s="56">
        <v>41925</v>
      </c>
      <c r="B6861" s="68" t="s">
        <v>249</v>
      </c>
      <c r="C6861" s="69"/>
    </row>
    <row r="6862" spans="1:3" x14ac:dyDescent="0.15">
      <c r="A6862" s="56">
        <v>41925</v>
      </c>
      <c r="B6862" s="68" t="s">
        <v>250</v>
      </c>
      <c r="C6862" s="69"/>
    </row>
    <row r="6863" spans="1:3" x14ac:dyDescent="0.15">
      <c r="A6863" s="56">
        <v>41925</v>
      </c>
      <c r="B6863" s="68" t="s">
        <v>251</v>
      </c>
      <c r="C6863" s="69"/>
    </row>
    <row r="6864" spans="1:3" x14ac:dyDescent="0.15">
      <c r="A6864" s="56">
        <v>41925</v>
      </c>
      <c r="B6864" s="68" t="s">
        <v>252</v>
      </c>
      <c r="C6864" s="69"/>
    </row>
    <row r="6865" spans="1:3" x14ac:dyDescent="0.15">
      <c r="A6865" s="56">
        <v>41925</v>
      </c>
      <c r="B6865" s="68" t="s">
        <v>253</v>
      </c>
      <c r="C6865" s="69"/>
    </row>
    <row r="6866" spans="1:3" x14ac:dyDescent="0.15">
      <c r="A6866" s="56">
        <v>41925</v>
      </c>
      <c r="B6866" s="68" t="s">
        <v>254</v>
      </c>
      <c r="C6866" s="69"/>
    </row>
    <row r="6867" spans="1:3" x14ac:dyDescent="0.15">
      <c r="A6867" s="56">
        <v>41925</v>
      </c>
      <c r="B6867" s="68" t="s">
        <v>255</v>
      </c>
      <c r="C6867" s="69"/>
    </row>
    <row r="6868" spans="1:3" x14ac:dyDescent="0.15">
      <c r="A6868" s="56">
        <v>41925</v>
      </c>
      <c r="B6868" s="68" t="s">
        <v>256</v>
      </c>
      <c r="C6868" s="69"/>
    </row>
    <row r="6869" spans="1:3" x14ac:dyDescent="0.15">
      <c r="A6869" s="56">
        <v>41925</v>
      </c>
      <c r="B6869" s="68" t="s">
        <v>257</v>
      </c>
      <c r="C6869" s="69"/>
    </row>
    <row r="6870" spans="1:3" x14ac:dyDescent="0.15">
      <c r="A6870" s="56">
        <v>41926</v>
      </c>
      <c r="B6870" s="68" t="s">
        <v>234</v>
      </c>
      <c r="C6870" s="69"/>
    </row>
    <row r="6871" spans="1:3" x14ac:dyDescent="0.15">
      <c r="A6871" s="56">
        <v>41926</v>
      </c>
      <c r="B6871" s="68" t="s">
        <v>235</v>
      </c>
      <c r="C6871" s="69"/>
    </row>
    <row r="6872" spans="1:3" x14ac:dyDescent="0.15">
      <c r="A6872" s="56">
        <v>41926</v>
      </c>
      <c r="B6872" s="68" t="s">
        <v>236</v>
      </c>
      <c r="C6872" s="69"/>
    </row>
    <row r="6873" spans="1:3" x14ac:dyDescent="0.15">
      <c r="A6873" s="56">
        <v>41926</v>
      </c>
      <c r="B6873" s="68" t="s">
        <v>237</v>
      </c>
      <c r="C6873" s="69"/>
    </row>
    <row r="6874" spans="1:3" x14ac:dyDescent="0.15">
      <c r="A6874" s="56">
        <v>41926</v>
      </c>
      <c r="B6874" s="68" t="s">
        <v>238</v>
      </c>
      <c r="C6874" s="69"/>
    </row>
    <row r="6875" spans="1:3" x14ac:dyDescent="0.15">
      <c r="A6875" s="56">
        <v>41926</v>
      </c>
      <c r="B6875" s="68" t="s">
        <v>239</v>
      </c>
      <c r="C6875" s="69"/>
    </row>
    <row r="6876" spans="1:3" x14ac:dyDescent="0.15">
      <c r="A6876" s="56">
        <v>41926</v>
      </c>
      <c r="B6876" s="68" t="s">
        <v>240</v>
      </c>
      <c r="C6876" s="69"/>
    </row>
    <row r="6877" spans="1:3" x14ac:dyDescent="0.15">
      <c r="A6877" s="56">
        <v>41926</v>
      </c>
      <c r="B6877" s="68" t="s">
        <v>241</v>
      </c>
      <c r="C6877" s="69"/>
    </row>
    <row r="6878" spans="1:3" x14ac:dyDescent="0.15">
      <c r="A6878" s="56">
        <v>41926</v>
      </c>
      <c r="B6878" s="68" t="s">
        <v>242</v>
      </c>
      <c r="C6878" s="69"/>
    </row>
    <row r="6879" spans="1:3" x14ac:dyDescent="0.15">
      <c r="A6879" s="56">
        <v>41926</v>
      </c>
      <c r="B6879" s="68" t="s">
        <v>243</v>
      </c>
      <c r="C6879" s="69"/>
    </row>
    <row r="6880" spans="1:3" x14ac:dyDescent="0.15">
      <c r="A6880" s="56">
        <v>41926</v>
      </c>
      <c r="B6880" s="68" t="s">
        <v>244</v>
      </c>
      <c r="C6880" s="69"/>
    </row>
    <row r="6881" spans="1:3" x14ac:dyDescent="0.15">
      <c r="A6881" s="56">
        <v>41926</v>
      </c>
      <c r="B6881" s="68" t="s">
        <v>245</v>
      </c>
      <c r="C6881" s="69"/>
    </row>
    <row r="6882" spans="1:3" x14ac:dyDescent="0.15">
      <c r="A6882" s="56">
        <v>41926</v>
      </c>
      <c r="B6882" s="68" t="s">
        <v>246</v>
      </c>
      <c r="C6882" s="69"/>
    </row>
    <row r="6883" spans="1:3" x14ac:dyDescent="0.15">
      <c r="A6883" s="56">
        <v>41926</v>
      </c>
      <c r="B6883" s="68" t="s">
        <v>247</v>
      </c>
      <c r="C6883" s="69"/>
    </row>
    <row r="6884" spans="1:3" x14ac:dyDescent="0.15">
      <c r="A6884" s="56">
        <v>41926</v>
      </c>
      <c r="B6884" s="68" t="s">
        <v>248</v>
      </c>
      <c r="C6884" s="69"/>
    </row>
    <row r="6885" spans="1:3" x14ac:dyDescent="0.15">
      <c r="A6885" s="56">
        <v>41926</v>
      </c>
      <c r="B6885" s="68" t="s">
        <v>249</v>
      </c>
      <c r="C6885" s="69"/>
    </row>
    <row r="6886" spans="1:3" x14ac:dyDescent="0.15">
      <c r="A6886" s="56">
        <v>41926</v>
      </c>
      <c r="B6886" s="68" t="s">
        <v>250</v>
      </c>
      <c r="C6886" s="69"/>
    </row>
    <row r="6887" spans="1:3" x14ac:dyDescent="0.15">
      <c r="A6887" s="56">
        <v>41926</v>
      </c>
      <c r="B6887" s="68" t="s">
        <v>251</v>
      </c>
      <c r="C6887" s="69"/>
    </row>
    <row r="6888" spans="1:3" x14ac:dyDescent="0.15">
      <c r="A6888" s="56">
        <v>41926</v>
      </c>
      <c r="B6888" s="68" t="s">
        <v>252</v>
      </c>
      <c r="C6888" s="69"/>
    </row>
    <row r="6889" spans="1:3" x14ac:dyDescent="0.15">
      <c r="A6889" s="56">
        <v>41926</v>
      </c>
      <c r="B6889" s="68" t="s">
        <v>253</v>
      </c>
      <c r="C6889" s="69"/>
    </row>
    <row r="6890" spans="1:3" x14ac:dyDescent="0.15">
      <c r="A6890" s="56">
        <v>41926</v>
      </c>
      <c r="B6890" s="68" t="s">
        <v>254</v>
      </c>
      <c r="C6890" s="69"/>
    </row>
    <row r="6891" spans="1:3" x14ac:dyDescent="0.15">
      <c r="A6891" s="56">
        <v>41926</v>
      </c>
      <c r="B6891" s="68" t="s">
        <v>255</v>
      </c>
      <c r="C6891" s="69"/>
    </row>
    <row r="6892" spans="1:3" x14ac:dyDescent="0.15">
      <c r="A6892" s="56">
        <v>41926</v>
      </c>
      <c r="B6892" s="68" t="s">
        <v>256</v>
      </c>
      <c r="C6892" s="69"/>
    </row>
    <row r="6893" spans="1:3" x14ac:dyDescent="0.15">
      <c r="A6893" s="56">
        <v>41926</v>
      </c>
      <c r="B6893" s="68" t="s">
        <v>257</v>
      </c>
      <c r="C6893" s="69"/>
    </row>
    <row r="6894" spans="1:3" x14ac:dyDescent="0.15">
      <c r="A6894" s="56">
        <v>41927</v>
      </c>
      <c r="B6894" s="68" t="s">
        <v>234</v>
      </c>
      <c r="C6894" s="69"/>
    </row>
    <row r="6895" spans="1:3" x14ac:dyDescent="0.15">
      <c r="A6895" s="56">
        <v>41927</v>
      </c>
      <c r="B6895" s="68" t="s">
        <v>235</v>
      </c>
      <c r="C6895" s="69"/>
    </row>
    <row r="6896" spans="1:3" x14ac:dyDescent="0.15">
      <c r="A6896" s="56">
        <v>41927</v>
      </c>
      <c r="B6896" s="68" t="s">
        <v>236</v>
      </c>
      <c r="C6896" s="69"/>
    </row>
    <row r="6897" spans="1:3" x14ac:dyDescent="0.15">
      <c r="A6897" s="56">
        <v>41927</v>
      </c>
      <c r="B6897" s="68" t="s">
        <v>237</v>
      </c>
      <c r="C6897" s="69"/>
    </row>
    <row r="6898" spans="1:3" x14ac:dyDescent="0.15">
      <c r="A6898" s="56">
        <v>41927</v>
      </c>
      <c r="B6898" s="68" t="s">
        <v>238</v>
      </c>
      <c r="C6898" s="69"/>
    </row>
    <row r="6899" spans="1:3" x14ac:dyDescent="0.15">
      <c r="A6899" s="56">
        <v>41927</v>
      </c>
      <c r="B6899" s="68" t="s">
        <v>239</v>
      </c>
      <c r="C6899" s="69"/>
    </row>
    <row r="6900" spans="1:3" x14ac:dyDescent="0.15">
      <c r="A6900" s="56">
        <v>41927</v>
      </c>
      <c r="B6900" s="68" t="s">
        <v>240</v>
      </c>
      <c r="C6900" s="69"/>
    </row>
    <row r="6901" spans="1:3" x14ac:dyDescent="0.15">
      <c r="A6901" s="56">
        <v>41927</v>
      </c>
      <c r="B6901" s="68" t="s">
        <v>241</v>
      </c>
      <c r="C6901" s="69"/>
    </row>
    <row r="6902" spans="1:3" x14ac:dyDescent="0.15">
      <c r="A6902" s="56">
        <v>41927</v>
      </c>
      <c r="B6902" s="68" t="s">
        <v>242</v>
      </c>
      <c r="C6902" s="69"/>
    </row>
    <row r="6903" spans="1:3" x14ac:dyDescent="0.15">
      <c r="A6903" s="56">
        <v>41927</v>
      </c>
      <c r="B6903" s="68" t="s">
        <v>243</v>
      </c>
      <c r="C6903" s="69"/>
    </row>
    <row r="6904" spans="1:3" x14ac:dyDescent="0.15">
      <c r="A6904" s="56">
        <v>41927</v>
      </c>
      <c r="B6904" s="68" t="s">
        <v>244</v>
      </c>
      <c r="C6904" s="69"/>
    </row>
    <row r="6905" spans="1:3" x14ac:dyDescent="0.15">
      <c r="A6905" s="56">
        <v>41927</v>
      </c>
      <c r="B6905" s="68" t="s">
        <v>245</v>
      </c>
      <c r="C6905" s="69"/>
    </row>
    <row r="6906" spans="1:3" x14ac:dyDescent="0.15">
      <c r="A6906" s="56">
        <v>41927</v>
      </c>
      <c r="B6906" s="68" t="s">
        <v>246</v>
      </c>
      <c r="C6906" s="69"/>
    </row>
    <row r="6907" spans="1:3" x14ac:dyDescent="0.15">
      <c r="A6907" s="56">
        <v>41927</v>
      </c>
      <c r="B6907" s="68" t="s">
        <v>247</v>
      </c>
      <c r="C6907" s="69"/>
    </row>
    <row r="6908" spans="1:3" x14ac:dyDescent="0.15">
      <c r="A6908" s="56">
        <v>41927</v>
      </c>
      <c r="B6908" s="68" t="s">
        <v>248</v>
      </c>
      <c r="C6908" s="69"/>
    </row>
    <row r="6909" spans="1:3" x14ac:dyDescent="0.15">
      <c r="A6909" s="56">
        <v>41927</v>
      </c>
      <c r="B6909" s="68" t="s">
        <v>249</v>
      </c>
      <c r="C6909" s="69"/>
    </row>
    <row r="6910" spans="1:3" x14ac:dyDescent="0.15">
      <c r="A6910" s="56">
        <v>41927</v>
      </c>
      <c r="B6910" s="68" t="s">
        <v>250</v>
      </c>
      <c r="C6910" s="69"/>
    </row>
    <row r="6911" spans="1:3" x14ac:dyDescent="0.15">
      <c r="A6911" s="56">
        <v>41927</v>
      </c>
      <c r="B6911" s="68" t="s">
        <v>251</v>
      </c>
      <c r="C6911" s="69"/>
    </row>
    <row r="6912" spans="1:3" x14ac:dyDescent="0.15">
      <c r="A6912" s="56">
        <v>41927</v>
      </c>
      <c r="B6912" s="68" t="s">
        <v>252</v>
      </c>
      <c r="C6912" s="69"/>
    </row>
    <row r="6913" spans="1:3" x14ac:dyDescent="0.15">
      <c r="A6913" s="56">
        <v>41927</v>
      </c>
      <c r="B6913" s="68" t="s">
        <v>253</v>
      </c>
      <c r="C6913" s="69"/>
    </row>
    <row r="6914" spans="1:3" x14ac:dyDescent="0.15">
      <c r="A6914" s="56">
        <v>41927</v>
      </c>
      <c r="B6914" s="68" t="s">
        <v>254</v>
      </c>
      <c r="C6914" s="69"/>
    </row>
    <row r="6915" spans="1:3" x14ac:dyDescent="0.15">
      <c r="A6915" s="56">
        <v>41927</v>
      </c>
      <c r="B6915" s="68" t="s">
        <v>255</v>
      </c>
      <c r="C6915" s="69"/>
    </row>
    <row r="6916" spans="1:3" x14ac:dyDescent="0.15">
      <c r="A6916" s="56">
        <v>41927</v>
      </c>
      <c r="B6916" s="68" t="s">
        <v>256</v>
      </c>
      <c r="C6916" s="69"/>
    </row>
    <row r="6917" spans="1:3" x14ac:dyDescent="0.15">
      <c r="A6917" s="56">
        <v>41927</v>
      </c>
      <c r="B6917" s="68" t="s">
        <v>257</v>
      </c>
      <c r="C6917" s="69"/>
    </row>
    <row r="6918" spans="1:3" x14ac:dyDescent="0.15">
      <c r="A6918" s="56">
        <v>41928</v>
      </c>
      <c r="B6918" s="68" t="s">
        <v>234</v>
      </c>
      <c r="C6918" s="69"/>
    </row>
    <row r="6919" spans="1:3" x14ac:dyDescent="0.15">
      <c r="A6919" s="56">
        <v>41928</v>
      </c>
      <c r="B6919" s="68" t="s">
        <v>235</v>
      </c>
      <c r="C6919" s="69"/>
    </row>
    <row r="6920" spans="1:3" x14ac:dyDescent="0.15">
      <c r="A6920" s="56">
        <v>41928</v>
      </c>
      <c r="B6920" s="68" t="s">
        <v>236</v>
      </c>
      <c r="C6920" s="69"/>
    </row>
    <row r="6921" spans="1:3" x14ac:dyDescent="0.15">
      <c r="A6921" s="56">
        <v>41928</v>
      </c>
      <c r="B6921" s="68" t="s">
        <v>237</v>
      </c>
      <c r="C6921" s="69"/>
    </row>
    <row r="6922" spans="1:3" x14ac:dyDescent="0.15">
      <c r="A6922" s="56">
        <v>41928</v>
      </c>
      <c r="B6922" s="68" t="s">
        <v>238</v>
      </c>
      <c r="C6922" s="69"/>
    </row>
    <row r="6923" spans="1:3" x14ac:dyDescent="0.15">
      <c r="A6923" s="56">
        <v>41928</v>
      </c>
      <c r="B6923" s="68" t="s">
        <v>239</v>
      </c>
      <c r="C6923" s="69"/>
    </row>
    <row r="6924" spans="1:3" x14ac:dyDescent="0.15">
      <c r="A6924" s="56">
        <v>41928</v>
      </c>
      <c r="B6924" s="68" t="s">
        <v>240</v>
      </c>
      <c r="C6924" s="69"/>
    </row>
    <row r="6925" spans="1:3" x14ac:dyDescent="0.15">
      <c r="A6925" s="56">
        <v>41928</v>
      </c>
      <c r="B6925" s="68" t="s">
        <v>241</v>
      </c>
      <c r="C6925" s="69"/>
    </row>
    <row r="6926" spans="1:3" x14ac:dyDescent="0.15">
      <c r="A6926" s="56">
        <v>41928</v>
      </c>
      <c r="B6926" s="68" t="s">
        <v>242</v>
      </c>
      <c r="C6926" s="69"/>
    </row>
    <row r="6927" spans="1:3" x14ac:dyDescent="0.15">
      <c r="A6927" s="56">
        <v>41928</v>
      </c>
      <c r="B6927" s="68" t="s">
        <v>243</v>
      </c>
      <c r="C6927" s="69"/>
    </row>
    <row r="6928" spans="1:3" x14ac:dyDescent="0.15">
      <c r="A6928" s="56">
        <v>41928</v>
      </c>
      <c r="B6928" s="68" t="s">
        <v>244</v>
      </c>
      <c r="C6928" s="69"/>
    </row>
    <row r="6929" spans="1:3" x14ac:dyDescent="0.15">
      <c r="A6929" s="56">
        <v>41928</v>
      </c>
      <c r="B6929" s="68" t="s">
        <v>245</v>
      </c>
      <c r="C6929" s="69"/>
    </row>
    <row r="6930" spans="1:3" x14ac:dyDescent="0.15">
      <c r="A6930" s="56">
        <v>41928</v>
      </c>
      <c r="B6930" s="68" t="s">
        <v>246</v>
      </c>
      <c r="C6930" s="69"/>
    </row>
    <row r="6931" spans="1:3" x14ac:dyDescent="0.15">
      <c r="A6931" s="56">
        <v>41928</v>
      </c>
      <c r="B6931" s="68" t="s">
        <v>247</v>
      </c>
      <c r="C6931" s="69"/>
    </row>
    <row r="6932" spans="1:3" x14ac:dyDescent="0.15">
      <c r="A6932" s="56">
        <v>41928</v>
      </c>
      <c r="B6932" s="68" t="s">
        <v>248</v>
      </c>
      <c r="C6932" s="69"/>
    </row>
    <row r="6933" spans="1:3" x14ac:dyDescent="0.15">
      <c r="A6933" s="56">
        <v>41928</v>
      </c>
      <c r="B6933" s="68" t="s">
        <v>249</v>
      </c>
      <c r="C6933" s="69"/>
    </row>
    <row r="6934" spans="1:3" x14ac:dyDescent="0.15">
      <c r="A6934" s="56">
        <v>41928</v>
      </c>
      <c r="B6934" s="68" t="s">
        <v>250</v>
      </c>
      <c r="C6934" s="69"/>
    </row>
    <row r="6935" spans="1:3" x14ac:dyDescent="0.15">
      <c r="A6935" s="56">
        <v>41928</v>
      </c>
      <c r="B6935" s="68" t="s">
        <v>251</v>
      </c>
      <c r="C6935" s="69"/>
    </row>
    <row r="6936" spans="1:3" x14ac:dyDescent="0.15">
      <c r="A6936" s="56">
        <v>41928</v>
      </c>
      <c r="B6936" s="68" t="s">
        <v>252</v>
      </c>
      <c r="C6936" s="69"/>
    </row>
    <row r="6937" spans="1:3" x14ac:dyDescent="0.15">
      <c r="A6937" s="56">
        <v>41928</v>
      </c>
      <c r="B6937" s="68" t="s">
        <v>253</v>
      </c>
      <c r="C6937" s="69"/>
    </row>
    <row r="6938" spans="1:3" x14ac:dyDescent="0.15">
      <c r="A6938" s="56">
        <v>41928</v>
      </c>
      <c r="B6938" s="68" t="s">
        <v>254</v>
      </c>
      <c r="C6938" s="69"/>
    </row>
    <row r="6939" spans="1:3" x14ac:dyDescent="0.15">
      <c r="A6939" s="56">
        <v>41928</v>
      </c>
      <c r="B6939" s="68" t="s">
        <v>255</v>
      </c>
      <c r="C6939" s="69"/>
    </row>
    <row r="6940" spans="1:3" x14ac:dyDescent="0.15">
      <c r="A6940" s="56">
        <v>41928</v>
      </c>
      <c r="B6940" s="68" t="s">
        <v>256</v>
      </c>
      <c r="C6940" s="69"/>
    </row>
    <row r="6941" spans="1:3" x14ac:dyDescent="0.15">
      <c r="A6941" s="56">
        <v>41928</v>
      </c>
      <c r="B6941" s="68" t="s">
        <v>257</v>
      </c>
      <c r="C6941" s="69"/>
    </row>
    <row r="6942" spans="1:3" x14ac:dyDescent="0.15">
      <c r="A6942" s="56">
        <v>41929</v>
      </c>
      <c r="B6942" s="68" t="s">
        <v>234</v>
      </c>
      <c r="C6942" s="69"/>
    </row>
    <row r="6943" spans="1:3" x14ac:dyDescent="0.15">
      <c r="A6943" s="56">
        <v>41929</v>
      </c>
      <c r="B6943" s="68" t="s">
        <v>235</v>
      </c>
      <c r="C6943" s="69"/>
    </row>
    <row r="6944" spans="1:3" x14ac:dyDescent="0.15">
      <c r="A6944" s="56">
        <v>41929</v>
      </c>
      <c r="B6944" s="68" t="s">
        <v>236</v>
      </c>
      <c r="C6944" s="69"/>
    </row>
    <row r="6945" spans="1:3" x14ac:dyDescent="0.15">
      <c r="A6945" s="56">
        <v>41929</v>
      </c>
      <c r="B6945" s="68" t="s">
        <v>237</v>
      </c>
      <c r="C6945" s="69"/>
    </row>
    <row r="6946" spans="1:3" x14ac:dyDescent="0.15">
      <c r="A6946" s="56">
        <v>41929</v>
      </c>
      <c r="B6946" s="68" t="s">
        <v>238</v>
      </c>
      <c r="C6946" s="69"/>
    </row>
    <row r="6947" spans="1:3" x14ac:dyDescent="0.15">
      <c r="A6947" s="56">
        <v>41929</v>
      </c>
      <c r="B6947" s="68" t="s">
        <v>239</v>
      </c>
      <c r="C6947" s="69"/>
    </row>
    <row r="6948" spans="1:3" x14ac:dyDescent="0.15">
      <c r="A6948" s="56">
        <v>41929</v>
      </c>
      <c r="B6948" s="68" t="s">
        <v>240</v>
      </c>
      <c r="C6948" s="69"/>
    </row>
    <row r="6949" spans="1:3" x14ac:dyDescent="0.15">
      <c r="A6949" s="56">
        <v>41929</v>
      </c>
      <c r="B6949" s="68" t="s">
        <v>241</v>
      </c>
      <c r="C6949" s="69"/>
    </row>
    <row r="6950" spans="1:3" x14ac:dyDescent="0.15">
      <c r="A6950" s="56">
        <v>41929</v>
      </c>
      <c r="B6950" s="68" t="s">
        <v>242</v>
      </c>
      <c r="C6950" s="69"/>
    </row>
    <row r="6951" spans="1:3" x14ac:dyDescent="0.15">
      <c r="A6951" s="56">
        <v>41929</v>
      </c>
      <c r="B6951" s="68" t="s">
        <v>243</v>
      </c>
      <c r="C6951" s="69"/>
    </row>
    <row r="6952" spans="1:3" x14ac:dyDescent="0.15">
      <c r="A6952" s="56">
        <v>41929</v>
      </c>
      <c r="B6952" s="68" t="s">
        <v>244</v>
      </c>
      <c r="C6952" s="69"/>
    </row>
    <row r="6953" spans="1:3" x14ac:dyDescent="0.15">
      <c r="A6953" s="56">
        <v>41929</v>
      </c>
      <c r="B6953" s="68" t="s">
        <v>245</v>
      </c>
      <c r="C6953" s="69"/>
    </row>
    <row r="6954" spans="1:3" x14ac:dyDescent="0.15">
      <c r="A6954" s="56">
        <v>41929</v>
      </c>
      <c r="B6954" s="68" t="s">
        <v>246</v>
      </c>
      <c r="C6954" s="69"/>
    </row>
    <row r="6955" spans="1:3" x14ac:dyDescent="0.15">
      <c r="A6955" s="56">
        <v>41929</v>
      </c>
      <c r="B6955" s="68" t="s">
        <v>247</v>
      </c>
      <c r="C6955" s="69"/>
    </row>
    <row r="6956" spans="1:3" x14ac:dyDescent="0.15">
      <c r="A6956" s="56">
        <v>41929</v>
      </c>
      <c r="B6956" s="68" t="s">
        <v>248</v>
      </c>
      <c r="C6956" s="69"/>
    </row>
    <row r="6957" spans="1:3" x14ac:dyDescent="0.15">
      <c r="A6957" s="56">
        <v>41929</v>
      </c>
      <c r="B6957" s="68" t="s">
        <v>249</v>
      </c>
      <c r="C6957" s="69"/>
    </row>
    <row r="6958" spans="1:3" x14ac:dyDescent="0.15">
      <c r="A6958" s="56">
        <v>41929</v>
      </c>
      <c r="B6958" s="68" t="s">
        <v>250</v>
      </c>
      <c r="C6958" s="69"/>
    </row>
    <row r="6959" spans="1:3" x14ac:dyDescent="0.15">
      <c r="A6959" s="56">
        <v>41929</v>
      </c>
      <c r="B6959" s="68" t="s">
        <v>251</v>
      </c>
      <c r="C6959" s="69"/>
    </row>
    <row r="6960" spans="1:3" x14ac:dyDescent="0.15">
      <c r="A6960" s="56">
        <v>41929</v>
      </c>
      <c r="B6960" s="68" t="s">
        <v>252</v>
      </c>
      <c r="C6960" s="69"/>
    </row>
    <row r="6961" spans="1:3" x14ac:dyDescent="0.15">
      <c r="A6961" s="56">
        <v>41929</v>
      </c>
      <c r="B6961" s="68" t="s">
        <v>253</v>
      </c>
      <c r="C6961" s="69"/>
    </row>
    <row r="6962" spans="1:3" x14ac:dyDescent="0.15">
      <c r="A6962" s="56">
        <v>41929</v>
      </c>
      <c r="B6962" s="68" t="s">
        <v>254</v>
      </c>
      <c r="C6962" s="69"/>
    </row>
    <row r="6963" spans="1:3" x14ac:dyDescent="0.15">
      <c r="A6963" s="56">
        <v>41929</v>
      </c>
      <c r="B6963" s="68" t="s">
        <v>255</v>
      </c>
      <c r="C6963" s="69"/>
    </row>
    <row r="6964" spans="1:3" x14ac:dyDescent="0.15">
      <c r="A6964" s="56">
        <v>41929</v>
      </c>
      <c r="B6964" s="68" t="s">
        <v>256</v>
      </c>
      <c r="C6964" s="69"/>
    </row>
    <row r="6965" spans="1:3" x14ac:dyDescent="0.15">
      <c r="A6965" s="56">
        <v>41929</v>
      </c>
      <c r="B6965" s="68" t="s">
        <v>257</v>
      </c>
      <c r="C6965" s="69"/>
    </row>
    <row r="6966" spans="1:3" x14ac:dyDescent="0.15">
      <c r="A6966" s="56">
        <v>41930</v>
      </c>
      <c r="B6966" s="68" t="s">
        <v>234</v>
      </c>
      <c r="C6966" s="69"/>
    </row>
    <row r="6967" spans="1:3" x14ac:dyDescent="0.15">
      <c r="A6967" s="56">
        <v>41930</v>
      </c>
      <c r="B6967" s="68" t="s">
        <v>235</v>
      </c>
      <c r="C6967" s="69"/>
    </row>
    <row r="6968" spans="1:3" x14ac:dyDescent="0.15">
      <c r="A6968" s="56">
        <v>41930</v>
      </c>
      <c r="B6968" s="68" t="s">
        <v>236</v>
      </c>
      <c r="C6968" s="69"/>
    </row>
    <row r="6969" spans="1:3" x14ac:dyDescent="0.15">
      <c r="A6969" s="56">
        <v>41930</v>
      </c>
      <c r="B6969" s="68" t="s">
        <v>237</v>
      </c>
      <c r="C6969" s="69"/>
    </row>
    <row r="6970" spans="1:3" x14ac:dyDescent="0.15">
      <c r="A6970" s="56">
        <v>41930</v>
      </c>
      <c r="B6970" s="68" t="s">
        <v>238</v>
      </c>
      <c r="C6970" s="69"/>
    </row>
    <row r="6971" spans="1:3" x14ac:dyDescent="0.15">
      <c r="A6971" s="56">
        <v>41930</v>
      </c>
      <c r="B6971" s="68" t="s">
        <v>239</v>
      </c>
      <c r="C6971" s="69"/>
    </row>
    <row r="6972" spans="1:3" x14ac:dyDescent="0.15">
      <c r="A6972" s="56">
        <v>41930</v>
      </c>
      <c r="B6972" s="68" t="s">
        <v>240</v>
      </c>
      <c r="C6972" s="69"/>
    </row>
    <row r="6973" spans="1:3" x14ac:dyDescent="0.15">
      <c r="A6973" s="56">
        <v>41930</v>
      </c>
      <c r="B6973" s="68" t="s">
        <v>241</v>
      </c>
      <c r="C6973" s="69"/>
    </row>
    <row r="6974" spans="1:3" x14ac:dyDescent="0.15">
      <c r="A6974" s="56">
        <v>41930</v>
      </c>
      <c r="B6974" s="68" t="s">
        <v>242</v>
      </c>
      <c r="C6974" s="69"/>
    </row>
    <row r="6975" spans="1:3" x14ac:dyDescent="0.15">
      <c r="A6975" s="56">
        <v>41930</v>
      </c>
      <c r="B6975" s="68" t="s">
        <v>243</v>
      </c>
      <c r="C6975" s="69"/>
    </row>
    <row r="6976" spans="1:3" x14ac:dyDescent="0.15">
      <c r="A6976" s="56">
        <v>41930</v>
      </c>
      <c r="B6976" s="68" t="s">
        <v>244</v>
      </c>
      <c r="C6976" s="69"/>
    </row>
    <row r="6977" spans="1:3" x14ac:dyDescent="0.15">
      <c r="A6977" s="56">
        <v>41930</v>
      </c>
      <c r="B6977" s="68" t="s">
        <v>245</v>
      </c>
      <c r="C6977" s="69"/>
    </row>
    <row r="6978" spans="1:3" x14ac:dyDescent="0.15">
      <c r="A6978" s="56">
        <v>41930</v>
      </c>
      <c r="B6978" s="68" t="s">
        <v>246</v>
      </c>
      <c r="C6978" s="69"/>
    </row>
    <row r="6979" spans="1:3" x14ac:dyDescent="0.15">
      <c r="A6979" s="56">
        <v>41930</v>
      </c>
      <c r="B6979" s="68" t="s">
        <v>247</v>
      </c>
      <c r="C6979" s="69"/>
    </row>
    <row r="6980" spans="1:3" x14ac:dyDescent="0.15">
      <c r="A6980" s="56">
        <v>41930</v>
      </c>
      <c r="B6980" s="68" t="s">
        <v>248</v>
      </c>
      <c r="C6980" s="69"/>
    </row>
    <row r="6981" spans="1:3" x14ac:dyDescent="0.15">
      <c r="A6981" s="56">
        <v>41930</v>
      </c>
      <c r="B6981" s="68" t="s">
        <v>249</v>
      </c>
      <c r="C6981" s="69"/>
    </row>
    <row r="6982" spans="1:3" x14ac:dyDescent="0.15">
      <c r="A6982" s="56">
        <v>41930</v>
      </c>
      <c r="B6982" s="68" t="s">
        <v>250</v>
      </c>
      <c r="C6982" s="69"/>
    </row>
    <row r="6983" spans="1:3" x14ac:dyDescent="0.15">
      <c r="A6983" s="56">
        <v>41930</v>
      </c>
      <c r="B6983" s="68" t="s">
        <v>251</v>
      </c>
      <c r="C6983" s="69"/>
    </row>
    <row r="6984" spans="1:3" x14ac:dyDescent="0.15">
      <c r="A6984" s="56">
        <v>41930</v>
      </c>
      <c r="B6984" s="68" t="s">
        <v>252</v>
      </c>
      <c r="C6984" s="69"/>
    </row>
    <row r="6985" spans="1:3" x14ac:dyDescent="0.15">
      <c r="A6985" s="56">
        <v>41930</v>
      </c>
      <c r="B6985" s="68" t="s">
        <v>253</v>
      </c>
      <c r="C6985" s="69"/>
    </row>
    <row r="6986" spans="1:3" x14ac:dyDescent="0.15">
      <c r="A6986" s="56">
        <v>41930</v>
      </c>
      <c r="B6986" s="68" t="s">
        <v>254</v>
      </c>
      <c r="C6986" s="69"/>
    </row>
    <row r="6987" spans="1:3" x14ac:dyDescent="0.15">
      <c r="A6987" s="56">
        <v>41930</v>
      </c>
      <c r="B6987" s="68" t="s">
        <v>255</v>
      </c>
      <c r="C6987" s="69"/>
    </row>
    <row r="6988" spans="1:3" x14ac:dyDescent="0.15">
      <c r="A6988" s="56">
        <v>41930</v>
      </c>
      <c r="B6988" s="68" t="s">
        <v>256</v>
      </c>
      <c r="C6988" s="69"/>
    </row>
    <row r="6989" spans="1:3" x14ac:dyDescent="0.15">
      <c r="A6989" s="56">
        <v>41930</v>
      </c>
      <c r="B6989" s="68" t="s">
        <v>257</v>
      </c>
      <c r="C6989" s="69"/>
    </row>
    <row r="6990" spans="1:3" x14ac:dyDescent="0.15">
      <c r="A6990" s="56">
        <v>41931</v>
      </c>
      <c r="B6990" s="68" t="s">
        <v>234</v>
      </c>
      <c r="C6990" s="69"/>
    </row>
    <row r="6991" spans="1:3" x14ac:dyDescent="0.15">
      <c r="A6991" s="56">
        <v>41931</v>
      </c>
      <c r="B6991" s="68" t="s">
        <v>235</v>
      </c>
      <c r="C6991" s="69"/>
    </row>
    <row r="6992" spans="1:3" x14ac:dyDescent="0.15">
      <c r="A6992" s="56">
        <v>41931</v>
      </c>
      <c r="B6992" s="68" t="s">
        <v>236</v>
      </c>
      <c r="C6992" s="69"/>
    </row>
    <row r="6993" spans="1:3" x14ac:dyDescent="0.15">
      <c r="A6993" s="56">
        <v>41931</v>
      </c>
      <c r="B6993" s="68" t="s">
        <v>237</v>
      </c>
      <c r="C6993" s="69"/>
    </row>
    <row r="6994" spans="1:3" x14ac:dyDescent="0.15">
      <c r="A6994" s="56">
        <v>41931</v>
      </c>
      <c r="B6994" s="68" t="s">
        <v>238</v>
      </c>
      <c r="C6994" s="69"/>
    </row>
    <row r="6995" spans="1:3" x14ac:dyDescent="0.15">
      <c r="A6995" s="56">
        <v>41931</v>
      </c>
      <c r="B6995" s="68" t="s">
        <v>239</v>
      </c>
      <c r="C6995" s="69"/>
    </row>
    <row r="6996" spans="1:3" x14ac:dyDescent="0.15">
      <c r="A6996" s="56">
        <v>41931</v>
      </c>
      <c r="B6996" s="68" t="s">
        <v>240</v>
      </c>
      <c r="C6996" s="69"/>
    </row>
    <row r="6997" spans="1:3" x14ac:dyDescent="0.15">
      <c r="A6997" s="56">
        <v>41931</v>
      </c>
      <c r="B6997" s="68" t="s">
        <v>241</v>
      </c>
      <c r="C6997" s="69"/>
    </row>
    <row r="6998" spans="1:3" x14ac:dyDescent="0.15">
      <c r="A6998" s="56">
        <v>41931</v>
      </c>
      <c r="B6998" s="68" t="s">
        <v>242</v>
      </c>
      <c r="C6998" s="69"/>
    </row>
    <row r="6999" spans="1:3" x14ac:dyDescent="0.15">
      <c r="A6999" s="56">
        <v>41931</v>
      </c>
      <c r="B6999" s="68" t="s">
        <v>243</v>
      </c>
      <c r="C6999" s="69"/>
    </row>
    <row r="7000" spans="1:3" x14ac:dyDescent="0.15">
      <c r="A7000" s="56">
        <v>41931</v>
      </c>
      <c r="B7000" s="68" t="s">
        <v>244</v>
      </c>
      <c r="C7000" s="69"/>
    </row>
    <row r="7001" spans="1:3" x14ac:dyDescent="0.15">
      <c r="A7001" s="56">
        <v>41931</v>
      </c>
      <c r="B7001" s="68" t="s">
        <v>245</v>
      </c>
      <c r="C7001" s="69"/>
    </row>
    <row r="7002" spans="1:3" x14ac:dyDescent="0.15">
      <c r="A7002" s="56">
        <v>41931</v>
      </c>
      <c r="B7002" s="68" t="s">
        <v>246</v>
      </c>
      <c r="C7002" s="69"/>
    </row>
    <row r="7003" spans="1:3" x14ac:dyDescent="0.15">
      <c r="A7003" s="56">
        <v>41931</v>
      </c>
      <c r="B7003" s="68" t="s">
        <v>247</v>
      </c>
      <c r="C7003" s="69"/>
    </row>
    <row r="7004" spans="1:3" x14ac:dyDescent="0.15">
      <c r="A7004" s="56">
        <v>41931</v>
      </c>
      <c r="B7004" s="68" t="s">
        <v>248</v>
      </c>
      <c r="C7004" s="69"/>
    </row>
    <row r="7005" spans="1:3" x14ac:dyDescent="0.15">
      <c r="A7005" s="56">
        <v>41931</v>
      </c>
      <c r="B7005" s="68" t="s">
        <v>249</v>
      </c>
      <c r="C7005" s="69"/>
    </row>
    <row r="7006" spans="1:3" x14ac:dyDescent="0.15">
      <c r="A7006" s="56">
        <v>41931</v>
      </c>
      <c r="B7006" s="68" t="s">
        <v>250</v>
      </c>
      <c r="C7006" s="69"/>
    </row>
    <row r="7007" spans="1:3" x14ac:dyDescent="0.15">
      <c r="A7007" s="56">
        <v>41931</v>
      </c>
      <c r="B7007" s="68" t="s">
        <v>251</v>
      </c>
      <c r="C7007" s="69"/>
    </row>
    <row r="7008" spans="1:3" x14ac:dyDescent="0.15">
      <c r="A7008" s="56">
        <v>41931</v>
      </c>
      <c r="B7008" s="68" t="s">
        <v>252</v>
      </c>
      <c r="C7008" s="69"/>
    </row>
    <row r="7009" spans="1:3" x14ac:dyDescent="0.15">
      <c r="A7009" s="56">
        <v>41931</v>
      </c>
      <c r="B7009" s="68" t="s">
        <v>253</v>
      </c>
      <c r="C7009" s="69"/>
    </row>
    <row r="7010" spans="1:3" x14ac:dyDescent="0.15">
      <c r="A7010" s="56">
        <v>41931</v>
      </c>
      <c r="B7010" s="68" t="s">
        <v>254</v>
      </c>
      <c r="C7010" s="69"/>
    </row>
    <row r="7011" spans="1:3" x14ac:dyDescent="0.15">
      <c r="A7011" s="56">
        <v>41931</v>
      </c>
      <c r="B7011" s="68" t="s">
        <v>255</v>
      </c>
      <c r="C7011" s="69"/>
    </row>
    <row r="7012" spans="1:3" x14ac:dyDescent="0.15">
      <c r="A7012" s="56">
        <v>41931</v>
      </c>
      <c r="B7012" s="68" t="s">
        <v>256</v>
      </c>
      <c r="C7012" s="69"/>
    </row>
    <row r="7013" spans="1:3" x14ac:dyDescent="0.15">
      <c r="A7013" s="56">
        <v>41931</v>
      </c>
      <c r="B7013" s="68" t="s">
        <v>257</v>
      </c>
      <c r="C7013" s="69"/>
    </row>
    <row r="7014" spans="1:3" x14ac:dyDescent="0.15">
      <c r="A7014" s="56">
        <v>41932</v>
      </c>
      <c r="B7014" s="68" t="s">
        <v>234</v>
      </c>
      <c r="C7014" s="69"/>
    </row>
    <row r="7015" spans="1:3" x14ac:dyDescent="0.15">
      <c r="A7015" s="56">
        <v>41932</v>
      </c>
      <c r="B7015" s="68" t="s">
        <v>235</v>
      </c>
      <c r="C7015" s="69"/>
    </row>
    <row r="7016" spans="1:3" x14ac:dyDescent="0.15">
      <c r="A7016" s="56">
        <v>41932</v>
      </c>
      <c r="B7016" s="68" t="s">
        <v>236</v>
      </c>
      <c r="C7016" s="69"/>
    </row>
    <row r="7017" spans="1:3" x14ac:dyDescent="0.15">
      <c r="A7017" s="56">
        <v>41932</v>
      </c>
      <c r="B7017" s="68" t="s">
        <v>237</v>
      </c>
      <c r="C7017" s="69"/>
    </row>
    <row r="7018" spans="1:3" x14ac:dyDescent="0.15">
      <c r="A7018" s="56">
        <v>41932</v>
      </c>
      <c r="B7018" s="68" t="s">
        <v>238</v>
      </c>
      <c r="C7018" s="69"/>
    </row>
    <row r="7019" spans="1:3" x14ac:dyDescent="0.15">
      <c r="A7019" s="56">
        <v>41932</v>
      </c>
      <c r="B7019" s="68" t="s">
        <v>239</v>
      </c>
      <c r="C7019" s="69"/>
    </row>
    <row r="7020" spans="1:3" x14ac:dyDescent="0.15">
      <c r="A7020" s="56">
        <v>41932</v>
      </c>
      <c r="B7020" s="68" t="s">
        <v>240</v>
      </c>
      <c r="C7020" s="69"/>
    </row>
    <row r="7021" spans="1:3" x14ac:dyDescent="0.15">
      <c r="A7021" s="56">
        <v>41932</v>
      </c>
      <c r="B7021" s="68" t="s">
        <v>241</v>
      </c>
      <c r="C7021" s="69"/>
    </row>
    <row r="7022" spans="1:3" x14ac:dyDescent="0.15">
      <c r="A7022" s="56">
        <v>41932</v>
      </c>
      <c r="B7022" s="68" t="s">
        <v>242</v>
      </c>
      <c r="C7022" s="69"/>
    </row>
    <row r="7023" spans="1:3" x14ac:dyDescent="0.15">
      <c r="A7023" s="56">
        <v>41932</v>
      </c>
      <c r="B7023" s="68" t="s">
        <v>243</v>
      </c>
      <c r="C7023" s="69"/>
    </row>
    <row r="7024" spans="1:3" x14ac:dyDescent="0.15">
      <c r="A7024" s="56">
        <v>41932</v>
      </c>
      <c r="B7024" s="68" t="s">
        <v>244</v>
      </c>
      <c r="C7024" s="69"/>
    </row>
    <row r="7025" spans="1:3" x14ac:dyDescent="0.15">
      <c r="A7025" s="56">
        <v>41932</v>
      </c>
      <c r="B7025" s="68" t="s">
        <v>245</v>
      </c>
      <c r="C7025" s="69"/>
    </row>
    <row r="7026" spans="1:3" x14ac:dyDescent="0.15">
      <c r="A7026" s="56">
        <v>41932</v>
      </c>
      <c r="B7026" s="68" t="s">
        <v>246</v>
      </c>
      <c r="C7026" s="69"/>
    </row>
    <row r="7027" spans="1:3" x14ac:dyDescent="0.15">
      <c r="A7027" s="56">
        <v>41932</v>
      </c>
      <c r="B7027" s="68" t="s">
        <v>247</v>
      </c>
      <c r="C7027" s="69"/>
    </row>
    <row r="7028" spans="1:3" x14ac:dyDescent="0.15">
      <c r="A7028" s="56">
        <v>41932</v>
      </c>
      <c r="B7028" s="68" t="s">
        <v>248</v>
      </c>
      <c r="C7028" s="69"/>
    </row>
    <row r="7029" spans="1:3" x14ac:dyDescent="0.15">
      <c r="A7029" s="56">
        <v>41932</v>
      </c>
      <c r="B7029" s="68" t="s">
        <v>249</v>
      </c>
      <c r="C7029" s="69"/>
    </row>
    <row r="7030" spans="1:3" x14ac:dyDescent="0.15">
      <c r="A7030" s="56">
        <v>41932</v>
      </c>
      <c r="B7030" s="68" t="s">
        <v>250</v>
      </c>
      <c r="C7030" s="69"/>
    </row>
    <row r="7031" spans="1:3" x14ac:dyDescent="0.15">
      <c r="A7031" s="56">
        <v>41932</v>
      </c>
      <c r="B7031" s="68" t="s">
        <v>251</v>
      </c>
      <c r="C7031" s="69"/>
    </row>
    <row r="7032" spans="1:3" x14ac:dyDescent="0.15">
      <c r="A7032" s="56">
        <v>41932</v>
      </c>
      <c r="B7032" s="68" t="s">
        <v>252</v>
      </c>
      <c r="C7032" s="69"/>
    </row>
    <row r="7033" spans="1:3" x14ac:dyDescent="0.15">
      <c r="A7033" s="56">
        <v>41932</v>
      </c>
      <c r="B7033" s="68" t="s">
        <v>253</v>
      </c>
      <c r="C7033" s="69"/>
    </row>
    <row r="7034" spans="1:3" x14ac:dyDescent="0.15">
      <c r="A7034" s="56">
        <v>41932</v>
      </c>
      <c r="B7034" s="68" t="s">
        <v>254</v>
      </c>
      <c r="C7034" s="69"/>
    </row>
    <row r="7035" spans="1:3" x14ac:dyDescent="0.15">
      <c r="A7035" s="56">
        <v>41932</v>
      </c>
      <c r="B7035" s="68" t="s">
        <v>255</v>
      </c>
      <c r="C7035" s="69"/>
    </row>
    <row r="7036" spans="1:3" x14ac:dyDescent="0.15">
      <c r="A7036" s="56">
        <v>41932</v>
      </c>
      <c r="B7036" s="68" t="s">
        <v>256</v>
      </c>
      <c r="C7036" s="69"/>
    </row>
    <row r="7037" spans="1:3" x14ac:dyDescent="0.15">
      <c r="A7037" s="56">
        <v>41932</v>
      </c>
      <c r="B7037" s="68" t="s">
        <v>257</v>
      </c>
      <c r="C7037" s="69"/>
    </row>
    <row r="7038" spans="1:3" x14ac:dyDescent="0.15">
      <c r="A7038" s="56">
        <v>41933</v>
      </c>
      <c r="B7038" s="68" t="s">
        <v>234</v>
      </c>
      <c r="C7038" s="69"/>
    </row>
    <row r="7039" spans="1:3" x14ac:dyDescent="0.15">
      <c r="A7039" s="56">
        <v>41933</v>
      </c>
      <c r="B7039" s="68" t="s">
        <v>235</v>
      </c>
      <c r="C7039" s="69"/>
    </row>
    <row r="7040" spans="1:3" x14ac:dyDescent="0.15">
      <c r="A7040" s="56">
        <v>41933</v>
      </c>
      <c r="B7040" s="68" t="s">
        <v>236</v>
      </c>
      <c r="C7040" s="69"/>
    </row>
    <row r="7041" spans="1:3" x14ac:dyDescent="0.15">
      <c r="A7041" s="56">
        <v>41933</v>
      </c>
      <c r="B7041" s="68" t="s">
        <v>237</v>
      </c>
      <c r="C7041" s="69"/>
    </row>
    <row r="7042" spans="1:3" x14ac:dyDescent="0.15">
      <c r="A7042" s="56">
        <v>41933</v>
      </c>
      <c r="B7042" s="68" t="s">
        <v>238</v>
      </c>
      <c r="C7042" s="69"/>
    </row>
    <row r="7043" spans="1:3" x14ac:dyDescent="0.15">
      <c r="A7043" s="56">
        <v>41933</v>
      </c>
      <c r="B7043" s="68" t="s">
        <v>239</v>
      </c>
      <c r="C7043" s="69"/>
    </row>
    <row r="7044" spans="1:3" x14ac:dyDescent="0.15">
      <c r="A7044" s="56">
        <v>41933</v>
      </c>
      <c r="B7044" s="68" t="s">
        <v>240</v>
      </c>
      <c r="C7044" s="69"/>
    </row>
    <row r="7045" spans="1:3" x14ac:dyDescent="0.15">
      <c r="A7045" s="56">
        <v>41933</v>
      </c>
      <c r="B7045" s="68" t="s">
        <v>241</v>
      </c>
      <c r="C7045" s="69"/>
    </row>
    <row r="7046" spans="1:3" x14ac:dyDescent="0.15">
      <c r="A7046" s="56">
        <v>41933</v>
      </c>
      <c r="B7046" s="68" t="s">
        <v>242</v>
      </c>
      <c r="C7046" s="69"/>
    </row>
    <row r="7047" spans="1:3" x14ac:dyDescent="0.15">
      <c r="A7047" s="56">
        <v>41933</v>
      </c>
      <c r="B7047" s="68" t="s">
        <v>243</v>
      </c>
      <c r="C7047" s="69"/>
    </row>
    <row r="7048" spans="1:3" x14ac:dyDescent="0.15">
      <c r="A7048" s="56">
        <v>41933</v>
      </c>
      <c r="B7048" s="68" t="s">
        <v>244</v>
      </c>
      <c r="C7048" s="69"/>
    </row>
    <row r="7049" spans="1:3" x14ac:dyDescent="0.15">
      <c r="A7049" s="56">
        <v>41933</v>
      </c>
      <c r="B7049" s="68" t="s">
        <v>245</v>
      </c>
      <c r="C7049" s="69"/>
    </row>
    <row r="7050" spans="1:3" x14ac:dyDescent="0.15">
      <c r="A7050" s="56">
        <v>41933</v>
      </c>
      <c r="B7050" s="68" t="s">
        <v>246</v>
      </c>
      <c r="C7050" s="69"/>
    </row>
    <row r="7051" spans="1:3" x14ac:dyDescent="0.15">
      <c r="A7051" s="56">
        <v>41933</v>
      </c>
      <c r="B7051" s="68" t="s">
        <v>247</v>
      </c>
      <c r="C7051" s="69"/>
    </row>
    <row r="7052" spans="1:3" x14ac:dyDescent="0.15">
      <c r="A7052" s="56">
        <v>41933</v>
      </c>
      <c r="B7052" s="68" t="s">
        <v>248</v>
      </c>
      <c r="C7052" s="69"/>
    </row>
    <row r="7053" spans="1:3" x14ac:dyDescent="0.15">
      <c r="A7053" s="56">
        <v>41933</v>
      </c>
      <c r="B7053" s="68" t="s">
        <v>249</v>
      </c>
      <c r="C7053" s="69"/>
    </row>
    <row r="7054" spans="1:3" x14ac:dyDescent="0.15">
      <c r="A7054" s="56">
        <v>41933</v>
      </c>
      <c r="B7054" s="68" t="s">
        <v>250</v>
      </c>
      <c r="C7054" s="69"/>
    </row>
    <row r="7055" spans="1:3" x14ac:dyDescent="0.15">
      <c r="A7055" s="56">
        <v>41933</v>
      </c>
      <c r="B7055" s="68" t="s">
        <v>251</v>
      </c>
      <c r="C7055" s="69"/>
    </row>
    <row r="7056" spans="1:3" x14ac:dyDescent="0.15">
      <c r="A7056" s="56">
        <v>41933</v>
      </c>
      <c r="B7056" s="68" t="s">
        <v>252</v>
      </c>
      <c r="C7056" s="69"/>
    </row>
    <row r="7057" spans="1:3" x14ac:dyDescent="0.15">
      <c r="A7057" s="56">
        <v>41933</v>
      </c>
      <c r="B7057" s="68" t="s">
        <v>253</v>
      </c>
      <c r="C7057" s="69"/>
    </row>
    <row r="7058" spans="1:3" x14ac:dyDescent="0.15">
      <c r="A7058" s="56">
        <v>41933</v>
      </c>
      <c r="B7058" s="68" t="s">
        <v>254</v>
      </c>
      <c r="C7058" s="69"/>
    </row>
    <row r="7059" spans="1:3" x14ac:dyDescent="0.15">
      <c r="A7059" s="56">
        <v>41933</v>
      </c>
      <c r="B7059" s="68" t="s">
        <v>255</v>
      </c>
      <c r="C7059" s="69"/>
    </row>
    <row r="7060" spans="1:3" x14ac:dyDescent="0.15">
      <c r="A7060" s="56">
        <v>41933</v>
      </c>
      <c r="B7060" s="68" t="s">
        <v>256</v>
      </c>
      <c r="C7060" s="69"/>
    </row>
    <row r="7061" spans="1:3" x14ac:dyDescent="0.15">
      <c r="A7061" s="56">
        <v>41933</v>
      </c>
      <c r="B7061" s="68" t="s">
        <v>257</v>
      </c>
      <c r="C7061" s="69"/>
    </row>
    <row r="7062" spans="1:3" x14ac:dyDescent="0.15">
      <c r="A7062" s="56">
        <v>41934</v>
      </c>
      <c r="B7062" s="68" t="s">
        <v>234</v>
      </c>
      <c r="C7062" s="69"/>
    </row>
    <row r="7063" spans="1:3" x14ac:dyDescent="0.15">
      <c r="A7063" s="56">
        <v>41934</v>
      </c>
      <c r="B7063" s="68" t="s">
        <v>235</v>
      </c>
      <c r="C7063" s="69"/>
    </row>
    <row r="7064" spans="1:3" x14ac:dyDescent="0.15">
      <c r="A7064" s="56">
        <v>41934</v>
      </c>
      <c r="B7064" s="68" t="s">
        <v>236</v>
      </c>
      <c r="C7064" s="69"/>
    </row>
    <row r="7065" spans="1:3" x14ac:dyDescent="0.15">
      <c r="A7065" s="56">
        <v>41934</v>
      </c>
      <c r="B7065" s="68" t="s">
        <v>237</v>
      </c>
      <c r="C7065" s="69"/>
    </row>
    <row r="7066" spans="1:3" x14ac:dyDescent="0.15">
      <c r="A7066" s="56">
        <v>41934</v>
      </c>
      <c r="B7066" s="68" t="s">
        <v>238</v>
      </c>
      <c r="C7066" s="69"/>
    </row>
    <row r="7067" spans="1:3" x14ac:dyDescent="0.15">
      <c r="A7067" s="56">
        <v>41934</v>
      </c>
      <c r="B7067" s="68" t="s">
        <v>239</v>
      </c>
      <c r="C7067" s="69"/>
    </row>
    <row r="7068" spans="1:3" x14ac:dyDescent="0.15">
      <c r="A7068" s="56">
        <v>41934</v>
      </c>
      <c r="B7068" s="68" t="s">
        <v>240</v>
      </c>
      <c r="C7068" s="69"/>
    </row>
    <row r="7069" spans="1:3" x14ac:dyDescent="0.15">
      <c r="A7069" s="56">
        <v>41934</v>
      </c>
      <c r="B7069" s="68" t="s">
        <v>241</v>
      </c>
      <c r="C7069" s="69"/>
    </row>
    <row r="7070" spans="1:3" x14ac:dyDescent="0.15">
      <c r="A7070" s="56">
        <v>41934</v>
      </c>
      <c r="B7070" s="68" t="s">
        <v>242</v>
      </c>
      <c r="C7070" s="69"/>
    </row>
    <row r="7071" spans="1:3" x14ac:dyDescent="0.15">
      <c r="A7071" s="56">
        <v>41934</v>
      </c>
      <c r="B7071" s="68" t="s">
        <v>243</v>
      </c>
      <c r="C7071" s="69"/>
    </row>
    <row r="7072" spans="1:3" x14ac:dyDescent="0.15">
      <c r="A7072" s="56">
        <v>41934</v>
      </c>
      <c r="B7072" s="68" t="s">
        <v>244</v>
      </c>
      <c r="C7072" s="69"/>
    </row>
    <row r="7073" spans="1:3" x14ac:dyDescent="0.15">
      <c r="A7073" s="56">
        <v>41934</v>
      </c>
      <c r="B7073" s="68" t="s">
        <v>245</v>
      </c>
      <c r="C7073" s="69"/>
    </row>
    <row r="7074" spans="1:3" x14ac:dyDescent="0.15">
      <c r="A7074" s="56">
        <v>41934</v>
      </c>
      <c r="B7074" s="68" t="s">
        <v>246</v>
      </c>
      <c r="C7074" s="69"/>
    </row>
    <row r="7075" spans="1:3" x14ac:dyDescent="0.15">
      <c r="A7075" s="56">
        <v>41934</v>
      </c>
      <c r="B7075" s="68" t="s">
        <v>247</v>
      </c>
      <c r="C7075" s="69"/>
    </row>
    <row r="7076" spans="1:3" x14ac:dyDescent="0.15">
      <c r="A7076" s="56">
        <v>41934</v>
      </c>
      <c r="B7076" s="68" t="s">
        <v>248</v>
      </c>
      <c r="C7076" s="69"/>
    </row>
    <row r="7077" spans="1:3" x14ac:dyDescent="0.15">
      <c r="A7077" s="56">
        <v>41934</v>
      </c>
      <c r="B7077" s="68" t="s">
        <v>249</v>
      </c>
      <c r="C7077" s="69"/>
    </row>
    <row r="7078" spans="1:3" x14ac:dyDescent="0.15">
      <c r="A7078" s="56">
        <v>41934</v>
      </c>
      <c r="B7078" s="68" t="s">
        <v>250</v>
      </c>
      <c r="C7078" s="69"/>
    </row>
    <row r="7079" spans="1:3" x14ac:dyDescent="0.15">
      <c r="A7079" s="56">
        <v>41934</v>
      </c>
      <c r="B7079" s="68" t="s">
        <v>251</v>
      </c>
      <c r="C7079" s="69"/>
    </row>
    <row r="7080" spans="1:3" x14ac:dyDescent="0.15">
      <c r="A7080" s="56">
        <v>41934</v>
      </c>
      <c r="B7080" s="68" t="s">
        <v>252</v>
      </c>
      <c r="C7080" s="69"/>
    </row>
    <row r="7081" spans="1:3" x14ac:dyDescent="0.15">
      <c r="A7081" s="56">
        <v>41934</v>
      </c>
      <c r="B7081" s="68" t="s">
        <v>253</v>
      </c>
      <c r="C7081" s="69"/>
    </row>
    <row r="7082" spans="1:3" x14ac:dyDescent="0.15">
      <c r="A7082" s="56">
        <v>41934</v>
      </c>
      <c r="B7082" s="68" t="s">
        <v>254</v>
      </c>
      <c r="C7082" s="69"/>
    </row>
    <row r="7083" spans="1:3" x14ac:dyDescent="0.15">
      <c r="A7083" s="56">
        <v>41934</v>
      </c>
      <c r="B7083" s="68" t="s">
        <v>255</v>
      </c>
      <c r="C7083" s="69"/>
    </row>
    <row r="7084" spans="1:3" x14ac:dyDescent="0.15">
      <c r="A7084" s="56">
        <v>41934</v>
      </c>
      <c r="B7084" s="68" t="s">
        <v>256</v>
      </c>
      <c r="C7084" s="69"/>
    </row>
    <row r="7085" spans="1:3" x14ac:dyDescent="0.15">
      <c r="A7085" s="56">
        <v>41934</v>
      </c>
      <c r="B7085" s="68" t="s">
        <v>257</v>
      </c>
      <c r="C7085" s="69"/>
    </row>
    <row r="7086" spans="1:3" x14ac:dyDescent="0.15">
      <c r="A7086" s="56">
        <v>41935</v>
      </c>
      <c r="B7086" s="68" t="s">
        <v>234</v>
      </c>
      <c r="C7086" s="69"/>
    </row>
    <row r="7087" spans="1:3" x14ac:dyDescent="0.15">
      <c r="A7087" s="56">
        <v>41935</v>
      </c>
      <c r="B7087" s="68" t="s">
        <v>235</v>
      </c>
      <c r="C7087" s="69"/>
    </row>
    <row r="7088" spans="1:3" x14ac:dyDescent="0.15">
      <c r="A7088" s="56">
        <v>41935</v>
      </c>
      <c r="B7088" s="68" t="s">
        <v>236</v>
      </c>
      <c r="C7088" s="69"/>
    </row>
    <row r="7089" spans="1:3" x14ac:dyDescent="0.15">
      <c r="A7089" s="56">
        <v>41935</v>
      </c>
      <c r="B7089" s="68" t="s">
        <v>237</v>
      </c>
      <c r="C7089" s="69"/>
    </row>
    <row r="7090" spans="1:3" x14ac:dyDescent="0.15">
      <c r="A7090" s="56">
        <v>41935</v>
      </c>
      <c r="B7090" s="68" t="s">
        <v>238</v>
      </c>
      <c r="C7090" s="69"/>
    </row>
    <row r="7091" spans="1:3" x14ac:dyDescent="0.15">
      <c r="A7091" s="56">
        <v>41935</v>
      </c>
      <c r="B7091" s="68" t="s">
        <v>239</v>
      </c>
      <c r="C7091" s="69"/>
    </row>
    <row r="7092" spans="1:3" x14ac:dyDescent="0.15">
      <c r="A7092" s="56">
        <v>41935</v>
      </c>
      <c r="B7092" s="68" t="s">
        <v>240</v>
      </c>
      <c r="C7092" s="69"/>
    </row>
    <row r="7093" spans="1:3" x14ac:dyDescent="0.15">
      <c r="A7093" s="56">
        <v>41935</v>
      </c>
      <c r="B7093" s="68" t="s">
        <v>241</v>
      </c>
      <c r="C7093" s="69"/>
    </row>
    <row r="7094" spans="1:3" x14ac:dyDescent="0.15">
      <c r="A7094" s="56">
        <v>41935</v>
      </c>
      <c r="B7094" s="68" t="s">
        <v>242</v>
      </c>
      <c r="C7094" s="69"/>
    </row>
    <row r="7095" spans="1:3" x14ac:dyDescent="0.15">
      <c r="A7095" s="56">
        <v>41935</v>
      </c>
      <c r="B7095" s="68" t="s">
        <v>243</v>
      </c>
      <c r="C7095" s="69"/>
    </row>
    <row r="7096" spans="1:3" x14ac:dyDescent="0.15">
      <c r="A7096" s="56">
        <v>41935</v>
      </c>
      <c r="B7096" s="68" t="s">
        <v>244</v>
      </c>
      <c r="C7096" s="69"/>
    </row>
    <row r="7097" spans="1:3" x14ac:dyDescent="0.15">
      <c r="A7097" s="56">
        <v>41935</v>
      </c>
      <c r="B7097" s="68" t="s">
        <v>245</v>
      </c>
      <c r="C7097" s="69"/>
    </row>
    <row r="7098" spans="1:3" x14ac:dyDescent="0.15">
      <c r="A7098" s="56">
        <v>41935</v>
      </c>
      <c r="B7098" s="68" t="s">
        <v>246</v>
      </c>
      <c r="C7098" s="69"/>
    </row>
    <row r="7099" spans="1:3" x14ac:dyDescent="0.15">
      <c r="A7099" s="56">
        <v>41935</v>
      </c>
      <c r="B7099" s="68" t="s">
        <v>247</v>
      </c>
      <c r="C7099" s="69"/>
    </row>
    <row r="7100" spans="1:3" x14ac:dyDescent="0.15">
      <c r="A7100" s="56">
        <v>41935</v>
      </c>
      <c r="B7100" s="68" t="s">
        <v>248</v>
      </c>
      <c r="C7100" s="69"/>
    </row>
    <row r="7101" spans="1:3" x14ac:dyDescent="0.15">
      <c r="A7101" s="56">
        <v>41935</v>
      </c>
      <c r="B7101" s="68" t="s">
        <v>249</v>
      </c>
      <c r="C7101" s="69"/>
    </row>
    <row r="7102" spans="1:3" x14ac:dyDescent="0.15">
      <c r="A7102" s="56">
        <v>41935</v>
      </c>
      <c r="B7102" s="68" t="s">
        <v>250</v>
      </c>
      <c r="C7102" s="69"/>
    </row>
    <row r="7103" spans="1:3" x14ac:dyDescent="0.15">
      <c r="A7103" s="56">
        <v>41935</v>
      </c>
      <c r="B7103" s="68" t="s">
        <v>251</v>
      </c>
      <c r="C7103" s="69"/>
    </row>
    <row r="7104" spans="1:3" x14ac:dyDescent="0.15">
      <c r="A7104" s="56">
        <v>41935</v>
      </c>
      <c r="B7104" s="68" t="s">
        <v>252</v>
      </c>
      <c r="C7104" s="69"/>
    </row>
    <row r="7105" spans="1:3" x14ac:dyDescent="0.15">
      <c r="A7105" s="56">
        <v>41935</v>
      </c>
      <c r="B7105" s="68" t="s">
        <v>253</v>
      </c>
      <c r="C7105" s="69"/>
    </row>
    <row r="7106" spans="1:3" x14ac:dyDescent="0.15">
      <c r="A7106" s="56">
        <v>41935</v>
      </c>
      <c r="B7106" s="68" t="s">
        <v>254</v>
      </c>
      <c r="C7106" s="69"/>
    </row>
    <row r="7107" spans="1:3" x14ac:dyDescent="0.15">
      <c r="A7107" s="56">
        <v>41935</v>
      </c>
      <c r="B7107" s="68" t="s">
        <v>255</v>
      </c>
      <c r="C7107" s="69"/>
    </row>
    <row r="7108" spans="1:3" x14ac:dyDescent="0.15">
      <c r="A7108" s="56">
        <v>41935</v>
      </c>
      <c r="B7108" s="68" t="s">
        <v>256</v>
      </c>
      <c r="C7108" s="69"/>
    </row>
    <row r="7109" spans="1:3" x14ac:dyDescent="0.15">
      <c r="A7109" s="56">
        <v>41935</v>
      </c>
      <c r="B7109" s="68" t="s">
        <v>257</v>
      </c>
      <c r="C7109" s="69"/>
    </row>
    <row r="7110" spans="1:3" x14ac:dyDescent="0.15">
      <c r="A7110" s="56">
        <v>41936</v>
      </c>
      <c r="B7110" s="68" t="s">
        <v>234</v>
      </c>
      <c r="C7110" s="69"/>
    </row>
    <row r="7111" spans="1:3" x14ac:dyDescent="0.15">
      <c r="A7111" s="56">
        <v>41936</v>
      </c>
      <c r="B7111" s="68" t="s">
        <v>235</v>
      </c>
      <c r="C7111" s="69"/>
    </row>
    <row r="7112" spans="1:3" x14ac:dyDescent="0.15">
      <c r="A7112" s="56">
        <v>41936</v>
      </c>
      <c r="B7112" s="68" t="s">
        <v>236</v>
      </c>
      <c r="C7112" s="69"/>
    </row>
    <row r="7113" spans="1:3" x14ac:dyDescent="0.15">
      <c r="A7113" s="56">
        <v>41936</v>
      </c>
      <c r="B7113" s="68" t="s">
        <v>237</v>
      </c>
      <c r="C7113" s="69"/>
    </row>
    <row r="7114" spans="1:3" x14ac:dyDescent="0.15">
      <c r="A7114" s="56">
        <v>41936</v>
      </c>
      <c r="B7114" s="68" t="s">
        <v>238</v>
      </c>
      <c r="C7114" s="69"/>
    </row>
    <row r="7115" spans="1:3" x14ac:dyDescent="0.15">
      <c r="A7115" s="56">
        <v>41936</v>
      </c>
      <c r="B7115" s="68" t="s">
        <v>239</v>
      </c>
      <c r="C7115" s="69"/>
    </row>
    <row r="7116" spans="1:3" x14ac:dyDescent="0.15">
      <c r="A7116" s="56">
        <v>41936</v>
      </c>
      <c r="B7116" s="68" t="s">
        <v>240</v>
      </c>
      <c r="C7116" s="69"/>
    </row>
    <row r="7117" spans="1:3" x14ac:dyDescent="0.15">
      <c r="A7117" s="56">
        <v>41936</v>
      </c>
      <c r="B7117" s="68" t="s">
        <v>241</v>
      </c>
      <c r="C7117" s="69"/>
    </row>
    <row r="7118" spans="1:3" x14ac:dyDescent="0.15">
      <c r="A7118" s="56">
        <v>41936</v>
      </c>
      <c r="B7118" s="68" t="s">
        <v>242</v>
      </c>
      <c r="C7118" s="69"/>
    </row>
    <row r="7119" spans="1:3" x14ac:dyDescent="0.15">
      <c r="A7119" s="56">
        <v>41936</v>
      </c>
      <c r="B7119" s="68" t="s">
        <v>243</v>
      </c>
      <c r="C7119" s="69"/>
    </row>
    <row r="7120" spans="1:3" x14ac:dyDescent="0.15">
      <c r="A7120" s="56">
        <v>41936</v>
      </c>
      <c r="B7120" s="68" t="s">
        <v>244</v>
      </c>
      <c r="C7120" s="69"/>
    </row>
    <row r="7121" spans="1:3" x14ac:dyDescent="0.15">
      <c r="A7121" s="56">
        <v>41936</v>
      </c>
      <c r="B7121" s="68" t="s">
        <v>245</v>
      </c>
      <c r="C7121" s="69"/>
    </row>
    <row r="7122" spans="1:3" x14ac:dyDescent="0.15">
      <c r="A7122" s="56">
        <v>41936</v>
      </c>
      <c r="B7122" s="68" t="s">
        <v>246</v>
      </c>
      <c r="C7122" s="69"/>
    </row>
    <row r="7123" spans="1:3" x14ac:dyDescent="0.15">
      <c r="A7123" s="56">
        <v>41936</v>
      </c>
      <c r="B7123" s="68" t="s">
        <v>247</v>
      </c>
      <c r="C7123" s="69"/>
    </row>
    <row r="7124" spans="1:3" x14ac:dyDescent="0.15">
      <c r="A7124" s="56">
        <v>41936</v>
      </c>
      <c r="B7124" s="68" t="s">
        <v>248</v>
      </c>
      <c r="C7124" s="69"/>
    </row>
    <row r="7125" spans="1:3" x14ac:dyDescent="0.15">
      <c r="A7125" s="56">
        <v>41936</v>
      </c>
      <c r="B7125" s="68" t="s">
        <v>249</v>
      </c>
      <c r="C7125" s="69"/>
    </row>
    <row r="7126" spans="1:3" x14ac:dyDescent="0.15">
      <c r="A7126" s="56">
        <v>41936</v>
      </c>
      <c r="B7126" s="68" t="s">
        <v>250</v>
      </c>
      <c r="C7126" s="69"/>
    </row>
    <row r="7127" spans="1:3" x14ac:dyDescent="0.15">
      <c r="A7127" s="56">
        <v>41936</v>
      </c>
      <c r="B7127" s="68" t="s">
        <v>251</v>
      </c>
      <c r="C7127" s="69"/>
    </row>
    <row r="7128" spans="1:3" x14ac:dyDescent="0.15">
      <c r="A7128" s="56">
        <v>41936</v>
      </c>
      <c r="B7128" s="68" t="s">
        <v>252</v>
      </c>
      <c r="C7128" s="69"/>
    </row>
    <row r="7129" spans="1:3" x14ac:dyDescent="0.15">
      <c r="A7129" s="56">
        <v>41936</v>
      </c>
      <c r="B7129" s="68" t="s">
        <v>253</v>
      </c>
      <c r="C7129" s="69"/>
    </row>
    <row r="7130" spans="1:3" x14ac:dyDescent="0.15">
      <c r="A7130" s="56">
        <v>41936</v>
      </c>
      <c r="B7130" s="68" t="s">
        <v>254</v>
      </c>
      <c r="C7130" s="69"/>
    </row>
    <row r="7131" spans="1:3" x14ac:dyDescent="0.15">
      <c r="A7131" s="56">
        <v>41936</v>
      </c>
      <c r="B7131" s="68" t="s">
        <v>255</v>
      </c>
      <c r="C7131" s="69"/>
    </row>
    <row r="7132" spans="1:3" x14ac:dyDescent="0.15">
      <c r="A7132" s="56">
        <v>41936</v>
      </c>
      <c r="B7132" s="68" t="s">
        <v>256</v>
      </c>
      <c r="C7132" s="69"/>
    </row>
    <row r="7133" spans="1:3" x14ac:dyDescent="0.15">
      <c r="A7133" s="56">
        <v>41936</v>
      </c>
      <c r="B7133" s="68" t="s">
        <v>257</v>
      </c>
      <c r="C7133" s="69"/>
    </row>
    <row r="7134" spans="1:3" x14ac:dyDescent="0.15">
      <c r="A7134" s="56">
        <v>41937</v>
      </c>
      <c r="B7134" s="68" t="s">
        <v>234</v>
      </c>
      <c r="C7134" s="69"/>
    </row>
    <row r="7135" spans="1:3" x14ac:dyDescent="0.15">
      <c r="A7135" s="56">
        <v>41937</v>
      </c>
      <c r="B7135" s="68" t="s">
        <v>235</v>
      </c>
      <c r="C7135" s="69"/>
    </row>
    <row r="7136" spans="1:3" x14ac:dyDescent="0.15">
      <c r="A7136" s="56">
        <v>41937</v>
      </c>
      <c r="B7136" s="68" t="s">
        <v>236</v>
      </c>
      <c r="C7136" s="69"/>
    </row>
    <row r="7137" spans="1:3" x14ac:dyDescent="0.15">
      <c r="A7137" s="56">
        <v>41937</v>
      </c>
      <c r="B7137" s="68" t="s">
        <v>237</v>
      </c>
      <c r="C7137" s="69"/>
    </row>
    <row r="7138" spans="1:3" x14ac:dyDescent="0.15">
      <c r="A7138" s="56">
        <v>41937</v>
      </c>
      <c r="B7138" s="68" t="s">
        <v>238</v>
      </c>
      <c r="C7138" s="69"/>
    </row>
    <row r="7139" spans="1:3" x14ac:dyDescent="0.15">
      <c r="A7139" s="56">
        <v>41937</v>
      </c>
      <c r="B7139" s="68" t="s">
        <v>239</v>
      </c>
      <c r="C7139" s="69"/>
    </row>
    <row r="7140" spans="1:3" x14ac:dyDescent="0.15">
      <c r="A7140" s="56">
        <v>41937</v>
      </c>
      <c r="B7140" s="68" t="s">
        <v>240</v>
      </c>
      <c r="C7140" s="69"/>
    </row>
    <row r="7141" spans="1:3" x14ac:dyDescent="0.15">
      <c r="A7141" s="56">
        <v>41937</v>
      </c>
      <c r="B7141" s="68" t="s">
        <v>241</v>
      </c>
      <c r="C7141" s="69"/>
    </row>
    <row r="7142" spans="1:3" x14ac:dyDescent="0.15">
      <c r="A7142" s="56">
        <v>41937</v>
      </c>
      <c r="B7142" s="68" t="s">
        <v>242</v>
      </c>
      <c r="C7142" s="69"/>
    </row>
    <row r="7143" spans="1:3" x14ac:dyDescent="0.15">
      <c r="A7143" s="56">
        <v>41937</v>
      </c>
      <c r="B7143" s="68" t="s">
        <v>243</v>
      </c>
      <c r="C7143" s="69"/>
    </row>
    <row r="7144" spans="1:3" x14ac:dyDescent="0.15">
      <c r="A7144" s="56">
        <v>41937</v>
      </c>
      <c r="B7144" s="68" t="s">
        <v>244</v>
      </c>
      <c r="C7144" s="69"/>
    </row>
    <row r="7145" spans="1:3" x14ac:dyDescent="0.15">
      <c r="A7145" s="56">
        <v>41937</v>
      </c>
      <c r="B7145" s="68" t="s">
        <v>245</v>
      </c>
      <c r="C7145" s="69"/>
    </row>
    <row r="7146" spans="1:3" x14ac:dyDescent="0.15">
      <c r="A7146" s="56">
        <v>41937</v>
      </c>
      <c r="B7146" s="68" t="s">
        <v>246</v>
      </c>
      <c r="C7146" s="69"/>
    </row>
    <row r="7147" spans="1:3" x14ac:dyDescent="0.15">
      <c r="A7147" s="56">
        <v>41937</v>
      </c>
      <c r="B7147" s="68" t="s">
        <v>247</v>
      </c>
      <c r="C7147" s="69"/>
    </row>
    <row r="7148" spans="1:3" x14ac:dyDescent="0.15">
      <c r="A7148" s="56">
        <v>41937</v>
      </c>
      <c r="B7148" s="68" t="s">
        <v>248</v>
      </c>
      <c r="C7148" s="69"/>
    </row>
    <row r="7149" spans="1:3" x14ac:dyDescent="0.15">
      <c r="A7149" s="56">
        <v>41937</v>
      </c>
      <c r="B7149" s="68" t="s">
        <v>249</v>
      </c>
      <c r="C7149" s="69"/>
    </row>
    <row r="7150" spans="1:3" x14ac:dyDescent="0.15">
      <c r="A7150" s="56">
        <v>41937</v>
      </c>
      <c r="B7150" s="68" t="s">
        <v>250</v>
      </c>
      <c r="C7150" s="69"/>
    </row>
    <row r="7151" spans="1:3" x14ac:dyDescent="0.15">
      <c r="A7151" s="56">
        <v>41937</v>
      </c>
      <c r="B7151" s="68" t="s">
        <v>251</v>
      </c>
      <c r="C7151" s="69"/>
    </row>
    <row r="7152" spans="1:3" x14ac:dyDescent="0.15">
      <c r="A7152" s="56">
        <v>41937</v>
      </c>
      <c r="B7152" s="68" t="s">
        <v>252</v>
      </c>
      <c r="C7152" s="69"/>
    </row>
    <row r="7153" spans="1:3" x14ac:dyDescent="0.15">
      <c r="A7153" s="56">
        <v>41937</v>
      </c>
      <c r="B7153" s="68" t="s">
        <v>253</v>
      </c>
      <c r="C7153" s="69"/>
    </row>
    <row r="7154" spans="1:3" x14ac:dyDescent="0.15">
      <c r="A7154" s="56">
        <v>41937</v>
      </c>
      <c r="B7154" s="68" t="s">
        <v>254</v>
      </c>
      <c r="C7154" s="69"/>
    </row>
    <row r="7155" spans="1:3" x14ac:dyDescent="0.15">
      <c r="A7155" s="56">
        <v>41937</v>
      </c>
      <c r="B7155" s="68" t="s">
        <v>255</v>
      </c>
      <c r="C7155" s="69"/>
    </row>
    <row r="7156" spans="1:3" x14ac:dyDescent="0.15">
      <c r="A7156" s="56">
        <v>41937</v>
      </c>
      <c r="B7156" s="68" t="s">
        <v>256</v>
      </c>
      <c r="C7156" s="69"/>
    </row>
    <row r="7157" spans="1:3" x14ac:dyDescent="0.15">
      <c r="A7157" s="56">
        <v>41937</v>
      </c>
      <c r="B7157" s="68" t="s">
        <v>257</v>
      </c>
      <c r="C7157" s="69"/>
    </row>
    <row r="7158" spans="1:3" x14ac:dyDescent="0.15">
      <c r="A7158" s="56">
        <v>41938</v>
      </c>
      <c r="B7158" s="68" t="s">
        <v>234</v>
      </c>
      <c r="C7158" s="69"/>
    </row>
    <row r="7159" spans="1:3" x14ac:dyDescent="0.15">
      <c r="A7159" s="56">
        <v>41938</v>
      </c>
      <c r="B7159" s="68" t="s">
        <v>235</v>
      </c>
      <c r="C7159" s="69"/>
    </row>
    <row r="7160" spans="1:3" x14ac:dyDescent="0.15">
      <c r="A7160" s="56">
        <v>41938</v>
      </c>
      <c r="B7160" s="68" t="s">
        <v>236</v>
      </c>
      <c r="C7160" s="69"/>
    </row>
    <row r="7161" spans="1:3" x14ac:dyDescent="0.15">
      <c r="A7161" s="56">
        <v>41938</v>
      </c>
      <c r="B7161" s="68" t="s">
        <v>237</v>
      </c>
      <c r="C7161" s="69"/>
    </row>
    <row r="7162" spans="1:3" x14ac:dyDescent="0.15">
      <c r="A7162" s="56">
        <v>41938</v>
      </c>
      <c r="B7162" s="68" t="s">
        <v>238</v>
      </c>
      <c r="C7162" s="69"/>
    </row>
    <row r="7163" spans="1:3" x14ac:dyDescent="0.15">
      <c r="A7163" s="56">
        <v>41938</v>
      </c>
      <c r="B7163" s="68" t="s">
        <v>239</v>
      </c>
      <c r="C7163" s="69"/>
    </row>
    <row r="7164" spans="1:3" x14ac:dyDescent="0.15">
      <c r="A7164" s="56">
        <v>41938</v>
      </c>
      <c r="B7164" s="68" t="s">
        <v>240</v>
      </c>
      <c r="C7164" s="69"/>
    </row>
    <row r="7165" spans="1:3" x14ac:dyDescent="0.15">
      <c r="A7165" s="56">
        <v>41938</v>
      </c>
      <c r="B7165" s="68" t="s">
        <v>241</v>
      </c>
      <c r="C7165" s="69"/>
    </row>
    <row r="7166" spans="1:3" x14ac:dyDescent="0.15">
      <c r="A7166" s="56">
        <v>41938</v>
      </c>
      <c r="B7166" s="68" t="s">
        <v>242</v>
      </c>
      <c r="C7166" s="69"/>
    </row>
    <row r="7167" spans="1:3" x14ac:dyDescent="0.15">
      <c r="A7167" s="56">
        <v>41938</v>
      </c>
      <c r="B7167" s="68" t="s">
        <v>243</v>
      </c>
      <c r="C7167" s="69"/>
    </row>
    <row r="7168" spans="1:3" x14ac:dyDescent="0.15">
      <c r="A7168" s="56">
        <v>41938</v>
      </c>
      <c r="B7168" s="68" t="s">
        <v>244</v>
      </c>
      <c r="C7168" s="69"/>
    </row>
    <row r="7169" spans="1:3" x14ac:dyDescent="0.15">
      <c r="A7169" s="56">
        <v>41938</v>
      </c>
      <c r="B7169" s="68" t="s">
        <v>245</v>
      </c>
      <c r="C7169" s="69"/>
    </row>
    <row r="7170" spans="1:3" x14ac:dyDescent="0.15">
      <c r="A7170" s="56">
        <v>41938</v>
      </c>
      <c r="B7170" s="68" t="s">
        <v>246</v>
      </c>
      <c r="C7170" s="69"/>
    </row>
    <row r="7171" spans="1:3" x14ac:dyDescent="0.15">
      <c r="A7171" s="56">
        <v>41938</v>
      </c>
      <c r="B7171" s="68" t="s">
        <v>247</v>
      </c>
      <c r="C7171" s="69"/>
    </row>
    <row r="7172" spans="1:3" x14ac:dyDescent="0.15">
      <c r="A7172" s="56">
        <v>41938</v>
      </c>
      <c r="B7172" s="68" t="s">
        <v>248</v>
      </c>
      <c r="C7172" s="69"/>
    </row>
    <row r="7173" spans="1:3" x14ac:dyDescent="0.15">
      <c r="A7173" s="56">
        <v>41938</v>
      </c>
      <c r="B7173" s="68" t="s">
        <v>249</v>
      </c>
      <c r="C7173" s="69"/>
    </row>
    <row r="7174" spans="1:3" x14ac:dyDescent="0.15">
      <c r="A7174" s="56">
        <v>41938</v>
      </c>
      <c r="B7174" s="68" t="s">
        <v>250</v>
      </c>
      <c r="C7174" s="69"/>
    </row>
    <row r="7175" spans="1:3" x14ac:dyDescent="0.15">
      <c r="A7175" s="56">
        <v>41938</v>
      </c>
      <c r="B7175" s="68" t="s">
        <v>251</v>
      </c>
      <c r="C7175" s="69"/>
    </row>
    <row r="7176" spans="1:3" x14ac:dyDescent="0.15">
      <c r="A7176" s="56">
        <v>41938</v>
      </c>
      <c r="B7176" s="68" t="s">
        <v>252</v>
      </c>
      <c r="C7176" s="69"/>
    </row>
    <row r="7177" spans="1:3" x14ac:dyDescent="0.15">
      <c r="A7177" s="56">
        <v>41938</v>
      </c>
      <c r="B7177" s="68" t="s">
        <v>253</v>
      </c>
      <c r="C7177" s="69"/>
    </row>
    <row r="7178" spans="1:3" x14ac:dyDescent="0.15">
      <c r="A7178" s="56">
        <v>41938</v>
      </c>
      <c r="B7178" s="68" t="s">
        <v>254</v>
      </c>
      <c r="C7178" s="69"/>
    </row>
    <row r="7179" spans="1:3" x14ac:dyDescent="0.15">
      <c r="A7179" s="56">
        <v>41938</v>
      </c>
      <c r="B7179" s="68" t="s">
        <v>255</v>
      </c>
      <c r="C7179" s="69"/>
    </row>
    <row r="7180" spans="1:3" x14ac:dyDescent="0.15">
      <c r="A7180" s="56">
        <v>41938</v>
      </c>
      <c r="B7180" s="68" t="s">
        <v>256</v>
      </c>
      <c r="C7180" s="69"/>
    </row>
    <row r="7181" spans="1:3" x14ac:dyDescent="0.15">
      <c r="A7181" s="56">
        <v>41938</v>
      </c>
      <c r="B7181" s="68" t="s">
        <v>257</v>
      </c>
      <c r="C7181" s="69"/>
    </row>
    <row r="7182" spans="1:3" x14ac:dyDescent="0.15">
      <c r="A7182" s="56">
        <v>41939</v>
      </c>
      <c r="B7182" s="68" t="s">
        <v>234</v>
      </c>
      <c r="C7182" s="69"/>
    </row>
    <row r="7183" spans="1:3" x14ac:dyDescent="0.15">
      <c r="A7183" s="56">
        <v>41939</v>
      </c>
      <c r="B7183" s="68" t="s">
        <v>235</v>
      </c>
      <c r="C7183" s="69"/>
    </row>
    <row r="7184" spans="1:3" x14ac:dyDescent="0.15">
      <c r="A7184" s="56">
        <v>41939</v>
      </c>
      <c r="B7184" s="68" t="s">
        <v>236</v>
      </c>
      <c r="C7184" s="69"/>
    </row>
    <row r="7185" spans="1:3" x14ac:dyDescent="0.15">
      <c r="A7185" s="56">
        <v>41939</v>
      </c>
      <c r="B7185" s="68" t="s">
        <v>237</v>
      </c>
      <c r="C7185" s="69"/>
    </row>
    <row r="7186" spans="1:3" x14ac:dyDescent="0.15">
      <c r="A7186" s="56">
        <v>41939</v>
      </c>
      <c r="B7186" s="68" t="s">
        <v>238</v>
      </c>
      <c r="C7186" s="69"/>
    </row>
    <row r="7187" spans="1:3" x14ac:dyDescent="0.15">
      <c r="A7187" s="56">
        <v>41939</v>
      </c>
      <c r="B7187" s="68" t="s">
        <v>239</v>
      </c>
      <c r="C7187" s="69"/>
    </row>
    <row r="7188" spans="1:3" x14ac:dyDescent="0.15">
      <c r="A7188" s="56">
        <v>41939</v>
      </c>
      <c r="B7188" s="68" t="s">
        <v>240</v>
      </c>
      <c r="C7188" s="69"/>
    </row>
    <row r="7189" spans="1:3" x14ac:dyDescent="0.15">
      <c r="A7189" s="56">
        <v>41939</v>
      </c>
      <c r="B7189" s="68" t="s">
        <v>241</v>
      </c>
      <c r="C7189" s="69"/>
    </row>
    <row r="7190" spans="1:3" x14ac:dyDescent="0.15">
      <c r="A7190" s="56">
        <v>41939</v>
      </c>
      <c r="B7190" s="68" t="s">
        <v>242</v>
      </c>
      <c r="C7190" s="69"/>
    </row>
    <row r="7191" spans="1:3" x14ac:dyDescent="0.15">
      <c r="A7191" s="56">
        <v>41939</v>
      </c>
      <c r="B7191" s="68" t="s">
        <v>243</v>
      </c>
      <c r="C7191" s="69"/>
    </row>
    <row r="7192" spans="1:3" x14ac:dyDescent="0.15">
      <c r="A7192" s="56">
        <v>41939</v>
      </c>
      <c r="B7192" s="68" t="s">
        <v>244</v>
      </c>
      <c r="C7192" s="69"/>
    </row>
    <row r="7193" spans="1:3" x14ac:dyDescent="0.15">
      <c r="A7193" s="56">
        <v>41939</v>
      </c>
      <c r="B7193" s="68" t="s">
        <v>245</v>
      </c>
      <c r="C7193" s="69"/>
    </row>
    <row r="7194" spans="1:3" x14ac:dyDescent="0.15">
      <c r="A7194" s="56">
        <v>41939</v>
      </c>
      <c r="B7194" s="68" t="s">
        <v>246</v>
      </c>
      <c r="C7194" s="69"/>
    </row>
    <row r="7195" spans="1:3" x14ac:dyDescent="0.15">
      <c r="A7195" s="56">
        <v>41939</v>
      </c>
      <c r="B7195" s="68" t="s">
        <v>247</v>
      </c>
      <c r="C7195" s="69"/>
    </row>
    <row r="7196" spans="1:3" x14ac:dyDescent="0.15">
      <c r="A7196" s="56">
        <v>41939</v>
      </c>
      <c r="B7196" s="68" t="s">
        <v>248</v>
      </c>
      <c r="C7196" s="69"/>
    </row>
    <row r="7197" spans="1:3" x14ac:dyDescent="0.15">
      <c r="A7197" s="56">
        <v>41939</v>
      </c>
      <c r="B7197" s="68" t="s">
        <v>249</v>
      </c>
      <c r="C7197" s="69"/>
    </row>
    <row r="7198" spans="1:3" x14ac:dyDescent="0.15">
      <c r="A7198" s="56">
        <v>41939</v>
      </c>
      <c r="B7198" s="68" t="s">
        <v>250</v>
      </c>
      <c r="C7198" s="69"/>
    </row>
    <row r="7199" spans="1:3" x14ac:dyDescent="0.15">
      <c r="A7199" s="56">
        <v>41939</v>
      </c>
      <c r="B7199" s="68" t="s">
        <v>251</v>
      </c>
      <c r="C7199" s="69"/>
    </row>
    <row r="7200" spans="1:3" x14ac:dyDescent="0.15">
      <c r="A7200" s="56">
        <v>41939</v>
      </c>
      <c r="B7200" s="68" t="s">
        <v>252</v>
      </c>
      <c r="C7200" s="69"/>
    </row>
    <row r="7201" spans="1:3" x14ac:dyDescent="0.15">
      <c r="A7201" s="56">
        <v>41939</v>
      </c>
      <c r="B7201" s="68" t="s">
        <v>253</v>
      </c>
      <c r="C7201" s="69"/>
    </row>
    <row r="7202" spans="1:3" x14ac:dyDescent="0.15">
      <c r="A7202" s="56">
        <v>41939</v>
      </c>
      <c r="B7202" s="68" t="s">
        <v>254</v>
      </c>
      <c r="C7202" s="69"/>
    </row>
    <row r="7203" spans="1:3" x14ac:dyDescent="0.15">
      <c r="A7203" s="56">
        <v>41939</v>
      </c>
      <c r="B7203" s="68" t="s">
        <v>255</v>
      </c>
      <c r="C7203" s="69"/>
    </row>
    <row r="7204" spans="1:3" x14ac:dyDescent="0.15">
      <c r="A7204" s="56">
        <v>41939</v>
      </c>
      <c r="B7204" s="68" t="s">
        <v>256</v>
      </c>
      <c r="C7204" s="69"/>
    </row>
    <row r="7205" spans="1:3" x14ac:dyDescent="0.15">
      <c r="A7205" s="56">
        <v>41939</v>
      </c>
      <c r="B7205" s="68" t="s">
        <v>257</v>
      </c>
      <c r="C7205" s="69"/>
    </row>
    <row r="7206" spans="1:3" x14ac:dyDescent="0.15">
      <c r="A7206" s="56">
        <v>41940</v>
      </c>
      <c r="B7206" s="68" t="s">
        <v>234</v>
      </c>
      <c r="C7206" s="69"/>
    </row>
    <row r="7207" spans="1:3" x14ac:dyDescent="0.15">
      <c r="A7207" s="56">
        <v>41940</v>
      </c>
      <c r="B7207" s="68" t="s">
        <v>235</v>
      </c>
      <c r="C7207" s="69"/>
    </row>
    <row r="7208" spans="1:3" x14ac:dyDescent="0.15">
      <c r="A7208" s="56">
        <v>41940</v>
      </c>
      <c r="B7208" s="68" t="s">
        <v>236</v>
      </c>
      <c r="C7208" s="69"/>
    </row>
    <row r="7209" spans="1:3" x14ac:dyDescent="0.15">
      <c r="A7209" s="56">
        <v>41940</v>
      </c>
      <c r="B7209" s="68" t="s">
        <v>237</v>
      </c>
      <c r="C7209" s="69"/>
    </row>
    <row r="7210" spans="1:3" x14ac:dyDescent="0.15">
      <c r="A7210" s="56">
        <v>41940</v>
      </c>
      <c r="B7210" s="68" t="s">
        <v>238</v>
      </c>
      <c r="C7210" s="69"/>
    </row>
    <row r="7211" spans="1:3" x14ac:dyDescent="0.15">
      <c r="A7211" s="56">
        <v>41940</v>
      </c>
      <c r="B7211" s="68" t="s">
        <v>239</v>
      </c>
      <c r="C7211" s="69"/>
    </row>
    <row r="7212" spans="1:3" x14ac:dyDescent="0.15">
      <c r="A7212" s="56">
        <v>41940</v>
      </c>
      <c r="B7212" s="68" t="s">
        <v>240</v>
      </c>
      <c r="C7212" s="69"/>
    </row>
    <row r="7213" spans="1:3" x14ac:dyDescent="0.15">
      <c r="A7213" s="56">
        <v>41940</v>
      </c>
      <c r="B7213" s="68" t="s">
        <v>241</v>
      </c>
      <c r="C7213" s="69"/>
    </row>
    <row r="7214" spans="1:3" x14ac:dyDescent="0.15">
      <c r="A7214" s="56">
        <v>41940</v>
      </c>
      <c r="B7214" s="68" t="s">
        <v>242</v>
      </c>
      <c r="C7214" s="69"/>
    </row>
    <row r="7215" spans="1:3" x14ac:dyDescent="0.15">
      <c r="A7215" s="56">
        <v>41940</v>
      </c>
      <c r="B7215" s="68" t="s">
        <v>243</v>
      </c>
      <c r="C7215" s="69"/>
    </row>
    <row r="7216" spans="1:3" x14ac:dyDescent="0.15">
      <c r="A7216" s="56">
        <v>41940</v>
      </c>
      <c r="B7216" s="68" t="s">
        <v>244</v>
      </c>
      <c r="C7216" s="69"/>
    </row>
    <row r="7217" spans="1:3" x14ac:dyDescent="0.15">
      <c r="A7217" s="56">
        <v>41940</v>
      </c>
      <c r="B7217" s="68" t="s">
        <v>245</v>
      </c>
      <c r="C7217" s="69"/>
    </row>
    <row r="7218" spans="1:3" x14ac:dyDescent="0.15">
      <c r="A7218" s="56">
        <v>41940</v>
      </c>
      <c r="B7218" s="68" t="s">
        <v>246</v>
      </c>
      <c r="C7218" s="69"/>
    </row>
    <row r="7219" spans="1:3" x14ac:dyDescent="0.15">
      <c r="A7219" s="56">
        <v>41940</v>
      </c>
      <c r="B7219" s="68" t="s">
        <v>247</v>
      </c>
      <c r="C7219" s="69"/>
    </row>
    <row r="7220" spans="1:3" x14ac:dyDescent="0.15">
      <c r="A7220" s="56">
        <v>41940</v>
      </c>
      <c r="B7220" s="68" t="s">
        <v>248</v>
      </c>
      <c r="C7220" s="69"/>
    </row>
    <row r="7221" spans="1:3" x14ac:dyDescent="0.15">
      <c r="A7221" s="56">
        <v>41940</v>
      </c>
      <c r="B7221" s="68" t="s">
        <v>249</v>
      </c>
      <c r="C7221" s="69"/>
    </row>
    <row r="7222" spans="1:3" x14ac:dyDescent="0.15">
      <c r="A7222" s="56">
        <v>41940</v>
      </c>
      <c r="B7222" s="68" t="s">
        <v>250</v>
      </c>
      <c r="C7222" s="69"/>
    </row>
    <row r="7223" spans="1:3" x14ac:dyDescent="0.15">
      <c r="A7223" s="56">
        <v>41940</v>
      </c>
      <c r="B7223" s="68" t="s">
        <v>251</v>
      </c>
      <c r="C7223" s="69"/>
    </row>
    <row r="7224" spans="1:3" x14ac:dyDescent="0.15">
      <c r="A7224" s="56">
        <v>41940</v>
      </c>
      <c r="B7224" s="68" t="s">
        <v>252</v>
      </c>
      <c r="C7224" s="69"/>
    </row>
    <row r="7225" spans="1:3" x14ac:dyDescent="0.15">
      <c r="A7225" s="56">
        <v>41940</v>
      </c>
      <c r="B7225" s="68" t="s">
        <v>253</v>
      </c>
      <c r="C7225" s="69"/>
    </row>
    <row r="7226" spans="1:3" x14ac:dyDescent="0.15">
      <c r="A7226" s="56">
        <v>41940</v>
      </c>
      <c r="B7226" s="68" t="s">
        <v>254</v>
      </c>
      <c r="C7226" s="69"/>
    </row>
    <row r="7227" spans="1:3" x14ac:dyDescent="0.15">
      <c r="A7227" s="56">
        <v>41940</v>
      </c>
      <c r="B7227" s="68" t="s">
        <v>255</v>
      </c>
      <c r="C7227" s="69"/>
    </row>
    <row r="7228" spans="1:3" x14ac:dyDescent="0.15">
      <c r="A7228" s="56">
        <v>41940</v>
      </c>
      <c r="B7228" s="68" t="s">
        <v>256</v>
      </c>
      <c r="C7228" s="69"/>
    </row>
    <row r="7229" spans="1:3" x14ac:dyDescent="0.15">
      <c r="A7229" s="56">
        <v>41940</v>
      </c>
      <c r="B7229" s="68" t="s">
        <v>257</v>
      </c>
      <c r="C7229" s="69"/>
    </row>
    <row r="7230" spans="1:3" x14ac:dyDescent="0.15">
      <c r="A7230" s="56">
        <v>41941</v>
      </c>
      <c r="B7230" s="68" t="s">
        <v>234</v>
      </c>
      <c r="C7230" s="69"/>
    </row>
    <row r="7231" spans="1:3" x14ac:dyDescent="0.15">
      <c r="A7231" s="56">
        <v>41941</v>
      </c>
      <c r="B7231" s="68" t="s">
        <v>235</v>
      </c>
      <c r="C7231" s="69"/>
    </row>
    <row r="7232" spans="1:3" x14ac:dyDescent="0.15">
      <c r="A7232" s="56">
        <v>41941</v>
      </c>
      <c r="B7232" s="68" t="s">
        <v>236</v>
      </c>
      <c r="C7232" s="69"/>
    </row>
    <row r="7233" spans="1:3" x14ac:dyDescent="0.15">
      <c r="A7233" s="56">
        <v>41941</v>
      </c>
      <c r="B7233" s="68" t="s">
        <v>237</v>
      </c>
      <c r="C7233" s="69"/>
    </row>
    <row r="7234" spans="1:3" x14ac:dyDescent="0.15">
      <c r="A7234" s="56">
        <v>41941</v>
      </c>
      <c r="B7234" s="68" t="s">
        <v>238</v>
      </c>
      <c r="C7234" s="69"/>
    </row>
    <row r="7235" spans="1:3" x14ac:dyDescent="0.15">
      <c r="A7235" s="56">
        <v>41941</v>
      </c>
      <c r="B7235" s="68" t="s">
        <v>239</v>
      </c>
      <c r="C7235" s="69"/>
    </row>
    <row r="7236" spans="1:3" x14ac:dyDescent="0.15">
      <c r="A7236" s="56">
        <v>41941</v>
      </c>
      <c r="B7236" s="68" t="s">
        <v>240</v>
      </c>
      <c r="C7236" s="69"/>
    </row>
    <row r="7237" spans="1:3" x14ac:dyDescent="0.15">
      <c r="A7237" s="56">
        <v>41941</v>
      </c>
      <c r="B7237" s="68" t="s">
        <v>241</v>
      </c>
      <c r="C7237" s="69"/>
    </row>
    <row r="7238" spans="1:3" x14ac:dyDescent="0.15">
      <c r="A7238" s="56">
        <v>41941</v>
      </c>
      <c r="B7238" s="68" t="s">
        <v>242</v>
      </c>
      <c r="C7238" s="69"/>
    </row>
    <row r="7239" spans="1:3" x14ac:dyDescent="0.15">
      <c r="A7239" s="56">
        <v>41941</v>
      </c>
      <c r="B7239" s="68" t="s">
        <v>243</v>
      </c>
      <c r="C7239" s="69"/>
    </row>
    <row r="7240" spans="1:3" x14ac:dyDescent="0.15">
      <c r="A7240" s="56">
        <v>41941</v>
      </c>
      <c r="B7240" s="68" t="s">
        <v>244</v>
      </c>
      <c r="C7240" s="69"/>
    </row>
    <row r="7241" spans="1:3" x14ac:dyDescent="0.15">
      <c r="A7241" s="56">
        <v>41941</v>
      </c>
      <c r="B7241" s="68" t="s">
        <v>245</v>
      </c>
      <c r="C7241" s="69"/>
    </row>
    <row r="7242" spans="1:3" x14ac:dyDescent="0.15">
      <c r="A7242" s="56">
        <v>41941</v>
      </c>
      <c r="B7242" s="68" t="s">
        <v>246</v>
      </c>
      <c r="C7242" s="69"/>
    </row>
    <row r="7243" spans="1:3" x14ac:dyDescent="0.15">
      <c r="A7243" s="56">
        <v>41941</v>
      </c>
      <c r="B7243" s="68" t="s">
        <v>247</v>
      </c>
      <c r="C7243" s="69"/>
    </row>
    <row r="7244" spans="1:3" x14ac:dyDescent="0.15">
      <c r="A7244" s="56">
        <v>41941</v>
      </c>
      <c r="B7244" s="68" t="s">
        <v>248</v>
      </c>
      <c r="C7244" s="69"/>
    </row>
    <row r="7245" spans="1:3" x14ac:dyDescent="0.15">
      <c r="A7245" s="56">
        <v>41941</v>
      </c>
      <c r="B7245" s="68" t="s">
        <v>249</v>
      </c>
      <c r="C7245" s="69"/>
    </row>
    <row r="7246" spans="1:3" x14ac:dyDescent="0.15">
      <c r="A7246" s="56">
        <v>41941</v>
      </c>
      <c r="B7246" s="68" t="s">
        <v>250</v>
      </c>
      <c r="C7246" s="69"/>
    </row>
    <row r="7247" spans="1:3" x14ac:dyDescent="0.15">
      <c r="A7247" s="56">
        <v>41941</v>
      </c>
      <c r="B7247" s="68" t="s">
        <v>251</v>
      </c>
      <c r="C7247" s="69"/>
    </row>
    <row r="7248" spans="1:3" x14ac:dyDescent="0.15">
      <c r="A7248" s="56">
        <v>41941</v>
      </c>
      <c r="B7248" s="68" t="s">
        <v>252</v>
      </c>
      <c r="C7248" s="69"/>
    </row>
    <row r="7249" spans="1:3" x14ac:dyDescent="0.15">
      <c r="A7249" s="56">
        <v>41941</v>
      </c>
      <c r="B7249" s="68" t="s">
        <v>253</v>
      </c>
      <c r="C7249" s="69"/>
    </row>
    <row r="7250" spans="1:3" x14ac:dyDescent="0.15">
      <c r="A7250" s="56">
        <v>41941</v>
      </c>
      <c r="B7250" s="68" t="s">
        <v>254</v>
      </c>
      <c r="C7250" s="69"/>
    </row>
    <row r="7251" spans="1:3" x14ac:dyDescent="0.15">
      <c r="A7251" s="56">
        <v>41941</v>
      </c>
      <c r="B7251" s="68" t="s">
        <v>255</v>
      </c>
      <c r="C7251" s="69"/>
    </row>
    <row r="7252" spans="1:3" x14ac:dyDescent="0.15">
      <c r="A7252" s="56">
        <v>41941</v>
      </c>
      <c r="B7252" s="68" t="s">
        <v>256</v>
      </c>
      <c r="C7252" s="69"/>
    </row>
    <row r="7253" spans="1:3" x14ac:dyDescent="0.15">
      <c r="A7253" s="56">
        <v>41941</v>
      </c>
      <c r="B7253" s="68" t="s">
        <v>257</v>
      </c>
      <c r="C7253" s="69"/>
    </row>
    <row r="7254" spans="1:3" x14ac:dyDescent="0.15">
      <c r="A7254" s="56">
        <v>41942</v>
      </c>
      <c r="B7254" s="68" t="s">
        <v>234</v>
      </c>
      <c r="C7254" s="69"/>
    </row>
    <row r="7255" spans="1:3" x14ac:dyDescent="0.15">
      <c r="A7255" s="56">
        <v>41942</v>
      </c>
      <c r="B7255" s="68" t="s">
        <v>235</v>
      </c>
      <c r="C7255" s="69"/>
    </row>
    <row r="7256" spans="1:3" x14ac:dyDescent="0.15">
      <c r="A7256" s="56">
        <v>41942</v>
      </c>
      <c r="B7256" s="68" t="s">
        <v>236</v>
      </c>
      <c r="C7256" s="69"/>
    </row>
    <row r="7257" spans="1:3" x14ac:dyDescent="0.15">
      <c r="A7257" s="56">
        <v>41942</v>
      </c>
      <c r="B7257" s="68" t="s">
        <v>237</v>
      </c>
      <c r="C7257" s="69"/>
    </row>
    <row r="7258" spans="1:3" x14ac:dyDescent="0.15">
      <c r="A7258" s="56">
        <v>41942</v>
      </c>
      <c r="B7258" s="68" t="s">
        <v>238</v>
      </c>
      <c r="C7258" s="69"/>
    </row>
    <row r="7259" spans="1:3" x14ac:dyDescent="0.15">
      <c r="A7259" s="56">
        <v>41942</v>
      </c>
      <c r="B7259" s="68" t="s">
        <v>239</v>
      </c>
      <c r="C7259" s="69"/>
    </row>
    <row r="7260" spans="1:3" x14ac:dyDescent="0.15">
      <c r="A7260" s="56">
        <v>41942</v>
      </c>
      <c r="B7260" s="68" t="s">
        <v>240</v>
      </c>
      <c r="C7260" s="69"/>
    </row>
    <row r="7261" spans="1:3" x14ac:dyDescent="0.15">
      <c r="A7261" s="56">
        <v>41942</v>
      </c>
      <c r="B7261" s="68" t="s">
        <v>241</v>
      </c>
      <c r="C7261" s="69"/>
    </row>
    <row r="7262" spans="1:3" x14ac:dyDescent="0.15">
      <c r="A7262" s="56">
        <v>41942</v>
      </c>
      <c r="B7262" s="68" t="s">
        <v>242</v>
      </c>
      <c r="C7262" s="69"/>
    </row>
    <row r="7263" spans="1:3" x14ac:dyDescent="0.15">
      <c r="A7263" s="56">
        <v>41942</v>
      </c>
      <c r="B7263" s="68" t="s">
        <v>243</v>
      </c>
      <c r="C7263" s="69"/>
    </row>
    <row r="7264" spans="1:3" x14ac:dyDescent="0.15">
      <c r="A7264" s="56">
        <v>41942</v>
      </c>
      <c r="B7264" s="68" t="s">
        <v>244</v>
      </c>
      <c r="C7264" s="69"/>
    </row>
    <row r="7265" spans="1:3" x14ac:dyDescent="0.15">
      <c r="A7265" s="56">
        <v>41942</v>
      </c>
      <c r="B7265" s="68" t="s">
        <v>245</v>
      </c>
      <c r="C7265" s="69"/>
    </row>
    <row r="7266" spans="1:3" x14ac:dyDescent="0.15">
      <c r="A7266" s="56">
        <v>41942</v>
      </c>
      <c r="B7266" s="68" t="s">
        <v>246</v>
      </c>
      <c r="C7266" s="69"/>
    </row>
    <row r="7267" spans="1:3" x14ac:dyDescent="0.15">
      <c r="A7267" s="56">
        <v>41942</v>
      </c>
      <c r="B7267" s="68" t="s">
        <v>247</v>
      </c>
      <c r="C7267" s="69"/>
    </row>
    <row r="7268" spans="1:3" x14ac:dyDescent="0.15">
      <c r="A7268" s="56">
        <v>41942</v>
      </c>
      <c r="B7268" s="68" t="s">
        <v>248</v>
      </c>
      <c r="C7268" s="69"/>
    </row>
    <row r="7269" spans="1:3" x14ac:dyDescent="0.15">
      <c r="A7269" s="56">
        <v>41942</v>
      </c>
      <c r="B7269" s="68" t="s">
        <v>249</v>
      </c>
      <c r="C7269" s="69"/>
    </row>
    <row r="7270" spans="1:3" x14ac:dyDescent="0.15">
      <c r="A7270" s="56">
        <v>41942</v>
      </c>
      <c r="B7270" s="68" t="s">
        <v>250</v>
      </c>
      <c r="C7270" s="69"/>
    </row>
    <row r="7271" spans="1:3" x14ac:dyDescent="0.15">
      <c r="A7271" s="56">
        <v>41942</v>
      </c>
      <c r="B7271" s="68" t="s">
        <v>251</v>
      </c>
      <c r="C7271" s="69"/>
    </row>
    <row r="7272" spans="1:3" x14ac:dyDescent="0.15">
      <c r="A7272" s="56">
        <v>41942</v>
      </c>
      <c r="B7272" s="68" t="s">
        <v>252</v>
      </c>
      <c r="C7272" s="69"/>
    </row>
    <row r="7273" spans="1:3" x14ac:dyDescent="0.15">
      <c r="A7273" s="56">
        <v>41942</v>
      </c>
      <c r="B7273" s="68" t="s">
        <v>253</v>
      </c>
      <c r="C7273" s="69"/>
    </row>
    <row r="7274" spans="1:3" x14ac:dyDescent="0.15">
      <c r="A7274" s="56">
        <v>41942</v>
      </c>
      <c r="B7274" s="68" t="s">
        <v>254</v>
      </c>
      <c r="C7274" s="69"/>
    </row>
    <row r="7275" spans="1:3" x14ac:dyDescent="0.15">
      <c r="A7275" s="56">
        <v>41942</v>
      </c>
      <c r="B7275" s="68" t="s">
        <v>255</v>
      </c>
      <c r="C7275" s="69"/>
    </row>
    <row r="7276" spans="1:3" x14ac:dyDescent="0.15">
      <c r="A7276" s="56">
        <v>41942</v>
      </c>
      <c r="B7276" s="68" t="s">
        <v>256</v>
      </c>
      <c r="C7276" s="69"/>
    </row>
    <row r="7277" spans="1:3" x14ac:dyDescent="0.15">
      <c r="A7277" s="56">
        <v>41942</v>
      </c>
      <c r="B7277" s="68" t="s">
        <v>257</v>
      </c>
      <c r="C7277" s="69"/>
    </row>
    <row r="7278" spans="1:3" x14ac:dyDescent="0.15">
      <c r="A7278" s="56">
        <v>41943</v>
      </c>
      <c r="B7278" s="68" t="s">
        <v>234</v>
      </c>
      <c r="C7278" s="69"/>
    </row>
    <row r="7279" spans="1:3" x14ac:dyDescent="0.15">
      <c r="A7279" s="56">
        <v>41943</v>
      </c>
      <c r="B7279" s="68" t="s">
        <v>235</v>
      </c>
      <c r="C7279" s="69"/>
    </row>
    <row r="7280" spans="1:3" x14ac:dyDescent="0.15">
      <c r="A7280" s="56">
        <v>41943</v>
      </c>
      <c r="B7280" s="68" t="s">
        <v>236</v>
      </c>
      <c r="C7280" s="69"/>
    </row>
    <row r="7281" spans="1:3" x14ac:dyDescent="0.15">
      <c r="A7281" s="56">
        <v>41943</v>
      </c>
      <c r="B7281" s="68" t="s">
        <v>237</v>
      </c>
      <c r="C7281" s="69"/>
    </row>
    <row r="7282" spans="1:3" x14ac:dyDescent="0.15">
      <c r="A7282" s="56">
        <v>41943</v>
      </c>
      <c r="B7282" s="68" t="s">
        <v>238</v>
      </c>
      <c r="C7282" s="69"/>
    </row>
    <row r="7283" spans="1:3" x14ac:dyDescent="0.15">
      <c r="A7283" s="56">
        <v>41943</v>
      </c>
      <c r="B7283" s="68" t="s">
        <v>239</v>
      </c>
      <c r="C7283" s="69"/>
    </row>
    <row r="7284" spans="1:3" x14ac:dyDescent="0.15">
      <c r="A7284" s="56">
        <v>41943</v>
      </c>
      <c r="B7284" s="68" t="s">
        <v>240</v>
      </c>
      <c r="C7284" s="69"/>
    </row>
    <row r="7285" spans="1:3" x14ac:dyDescent="0.15">
      <c r="A7285" s="56">
        <v>41943</v>
      </c>
      <c r="B7285" s="68" t="s">
        <v>241</v>
      </c>
      <c r="C7285" s="69"/>
    </row>
    <row r="7286" spans="1:3" x14ac:dyDescent="0.15">
      <c r="A7286" s="56">
        <v>41943</v>
      </c>
      <c r="B7286" s="68" t="s">
        <v>242</v>
      </c>
      <c r="C7286" s="69"/>
    </row>
    <row r="7287" spans="1:3" x14ac:dyDescent="0.15">
      <c r="A7287" s="56">
        <v>41943</v>
      </c>
      <c r="B7287" s="68" t="s">
        <v>243</v>
      </c>
      <c r="C7287" s="69"/>
    </row>
    <row r="7288" spans="1:3" x14ac:dyDescent="0.15">
      <c r="A7288" s="56">
        <v>41943</v>
      </c>
      <c r="B7288" s="68" t="s">
        <v>244</v>
      </c>
      <c r="C7288" s="69"/>
    </row>
    <row r="7289" spans="1:3" x14ac:dyDescent="0.15">
      <c r="A7289" s="56">
        <v>41943</v>
      </c>
      <c r="B7289" s="68" t="s">
        <v>245</v>
      </c>
      <c r="C7289" s="69"/>
    </row>
    <row r="7290" spans="1:3" x14ac:dyDescent="0.15">
      <c r="A7290" s="56">
        <v>41943</v>
      </c>
      <c r="B7290" s="68" t="s">
        <v>246</v>
      </c>
      <c r="C7290" s="69"/>
    </row>
    <row r="7291" spans="1:3" x14ac:dyDescent="0.15">
      <c r="A7291" s="56">
        <v>41943</v>
      </c>
      <c r="B7291" s="68" t="s">
        <v>247</v>
      </c>
      <c r="C7291" s="69"/>
    </row>
    <row r="7292" spans="1:3" x14ac:dyDescent="0.15">
      <c r="A7292" s="56">
        <v>41943</v>
      </c>
      <c r="B7292" s="68" t="s">
        <v>248</v>
      </c>
      <c r="C7292" s="69"/>
    </row>
    <row r="7293" spans="1:3" x14ac:dyDescent="0.15">
      <c r="A7293" s="56">
        <v>41943</v>
      </c>
      <c r="B7293" s="68" t="s">
        <v>249</v>
      </c>
      <c r="C7293" s="69"/>
    </row>
    <row r="7294" spans="1:3" x14ac:dyDescent="0.15">
      <c r="A7294" s="56">
        <v>41943</v>
      </c>
      <c r="B7294" s="68" t="s">
        <v>250</v>
      </c>
      <c r="C7294" s="69"/>
    </row>
    <row r="7295" spans="1:3" x14ac:dyDescent="0.15">
      <c r="A7295" s="56">
        <v>41943</v>
      </c>
      <c r="B7295" s="68" t="s">
        <v>251</v>
      </c>
      <c r="C7295" s="69"/>
    </row>
    <row r="7296" spans="1:3" x14ac:dyDescent="0.15">
      <c r="A7296" s="56">
        <v>41943</v>
      </c>
      <c r="B7296" s="68" t="s">
        <v>252</v>
      </c>
      <c r="C7296" s="69"/>
    </row>
    <row r="7297" spans="1:3" x14ac:dyDescent="0.15">
      <c r="A7297" s="56">
        <v>41943</v>
      </c>
      <c r="B7297" s="68" t="s">
        <v>253</v>
      </c>
      <c r="C7297" s="69"/>
    </row>
    <row r="7298" spans="1:3" x14ac:dyDescent="0.15">
      <c r="A7298" s="56">
        <v>41943</v>
      </c>
      <c r="B7298" s="68" t="s">
        <v>254</v>
      </c>
      <c r="C7298" s="69"/>
    </row>
    <row r="7299" spans="1:3" x14ac:dyDescent="0.15">
      <c r="A7299" s="56">
        <v>41943</v>
      </c>
      <c r="B7299" s="68" t="s">
        <v>255</v>
      </c>
      <c r="C7299" s="69"/>
    </row>
    <row r="7300" spans="1:3" x14ac:dyDescent="0.15">
      <c r="A7300" s="56">
        <v>41943</v>
      </c>
      <c r="B7300" s="68" t="s">
        <v>256</v>
      </c>
      <c r="C7300" s="69"/>
    </row>
    <row r="7301" spans="1:3" x14ac:dyDescent="0.15">
      <c r="A7301" s="56">
        <v>41943</v>
      </c>
      <c r="B7301" s="68" t="s">
        <v>257</v>
      </c>
      <c r="C7301" s="69"/>
    </row>
    <row r="7302" spans="1:3" x14ac:dyDescent="0.15">
      <c r="A7302" s="56">
        <v>41944</v>
      </c>
      <c r="B7302" s="68" t="s">
        <v>234</v>
      </c>
      <c r="C7302" s="69"/>
    </row>
    <row r="7303" spans="1:3" x14ac:dyDescent="0.15">
      <c r="A7303" s="56">
        <v>41944</v>
      </c>
      <c r="B7303" s="68" t="s">
        <v>235</v>
      </c>
      <c r="C7303" s="69"/>
    </row>
    <row r="7304" spans="1:3" x14ac:dyDescent="0.15">
      <c r="A7304" s="56">
        <v>41944</v>
      </c>
      <c r="B7304" s="68" t="s">
        <v>236</v>
      </c>
      <c r="C7304" s="69"/>
    </row>
    <row r="7305" spans="1:3" x14ac:dyDescent="0.15">
      <c r="A7305" s="56">
        <v>41944</v>
      </c>
      <c r="B7305" s="68" t="s">
        <v>237</v>
      </c>
      <c r="C7305" s="69"/>
    </row>
    <row r="7306" spans="1:3" x14ac:dyDescent="0.15">
      <c r="A7306" s="56">
        <v>41944</v>
      </c>
      <c r="B7306" s="68" t="s">
        <v>238</v>
      </c>
      <c r="C7306" s="69"/>
    </row>
    <row r="7307" spans="1:3" x14ac:dyDescent="0.15">
      <c r="A7307" s="56">
        <v>41944</v>
      </c>
      <c r="B7307" s="68" t="s">
        <v>239</v>
      </c>
      <c r="C7307" s="69"/>
    </row>
    <row r="7308" spans="1:3" x14ac:dyDescent="0.15">
      <c r="A7308" s="56">
        <v>41944</v>
      </c>
      <c r="B7308" s="68" t="s">
        <v>240</v>
      </c>
      <c r="C7308" s="69"/>
    </row>
    <row r="7309" spans="1:3" x14ac:dyDescent="0.15">
      <c r="A7309" s="56">
        <v>41944</v>
      </c>
      <c r="B7309" s="68" t="s">
        <v>241</v>
      </c>
      <c r="C7309" s="69"/>
    </row>
    <row r="7310" spans="1:3" x14ac:dyDescent="0.15">
      <c r="A7310" s="56">
        <v>41944</v>
      </c>
      <c r="B7310" s="68" t="s">
        <v>242</v>
      </c>
      <c r="C7310" s="69"/>
    </row>
    <row r="7311" spans="1:3" x14ac:dyDescent="0.15">
      <c r="A7311" s="56">
        <v>41944</v>
      </c>
      <c r="B7311" s="68" t="s">
        <v>243</v>
      </c>
      <c r="C7311" s="69"/>
    </row>
    <row r="7312" spans="1:3" x14ac:dyDescent="0.15">
      <c r="A7312" s="56">
        <v>41944</v>
      </c>
      <c r="B7312" s="68" t="s">
        <v>244</v>
      </c>
      <c r="C7312" s="69"/>
    </row>
    <row r="7313" spans="1:3" x14ac:dyDescent="0.15">
      <c r="A7313" s="56">
        <v>41944</v>
      </c>
      <c r="B7313" s="68" t="s">
        <v>245</v>
      </c>
      <c r="C7313" s="69"/>
    </row>
    <row r="7314" spans="1:3" x14ac:dyDescent="0.15">
      <c r="A7314" s="56">
        <v>41944</v>
      </c>
      <c r="B7314" s="68" t="s">
        <v>246</v>
      </c>
      <c r="C7314" s="69"/>
    </row>
    <row r="7315" spans="1:3" x14ac:dyDescent="0.15">
      <c r="A7315" s="56">
        <v>41944</v>
      </c>
      <c r="B7315" s="68" t="s">
        <v>247</v>
      </c>
      <c r="C7315" s="69"/>
    </row>
    <row r="7316" spans="1:3" x14ac:dyDescent="0.15">
      <c r="A7316" s="56">
        <v>41944</v>
      </c>
      <c r="B7316" s="68" t="s">
        <v>248</v>
      </c>
      <c r="C7316" s="69"/>
    </row>
    <row r="7317" spans="1:3" x14ac:dyDescent="0.15">
      <c r="A7317" s="56">
        <v>41944</v>
      </c>
      <c r="B7317" s="68" t="s">
        <v>249</v>
      </c>
      <c r="C7317" s="69"/>
    </row>
    <row r="7318" spans="1:3" x14ac:dyDescent="0.15">
      <c r="A7318" s="56">
        <v>41944</v>
      </c>
      <c r="B7318" s="68" t="s">
        <v>250</v>
      </c>
      <c r="C7318" s="69"/>
    </row>
    <row r="7319" spans="1:3" x14ac:dyDescent="0.15">
      <c r="A7319" s="56">
        <v>41944</v>
      </c>
      <c r="B7319" s="68" t="s">
        <v>251</v>
      </c>
      <c r="C7319" s="69"/>
    </row>
    <row r="7320" spans="1:3" x14ac:dyDescent="0.15">
      <c r="A7320" s="56">
        <v>41944</v>
      </c>
      <c r="B7320" s="68" t="s">
        <v>252</v>
      </c>
      <c r="C7320" s="69"/>
    </row>
    <row r="7321" spans="1:3" x14ac:dyDescent="0.15">
      <c r="A7321" s="56">
        <v>41944</v>
      </c>
      <c r="B7321" s="68" t="s">
        <v>253</v>
      </c>
      <c r="C7321" s="69"/>
    </row>
    <row r="7322" spans="1:3" x14ac:dyDescent="0.15">
      <c r="A7322" s="56">
        <v>41944</v>
      </c>
      <c r="B7322" s="68" t="s">
        <v>254</v>
      </c>
      <c r="C7322" s="69"/>
    </row>
    <row r="7323" spans="1:3" x14ac:dyDescent="0.15">
      <c r="A7323" s="56">
        <v>41944</v>
      </c>
      <c r="B7323" s="68" t="s">
        <v>255</v>
      </c>
      <c r="C7323" s="69"/>
    </row>
    <row r="7324" spans="1:3" x14ac:dyDescent="0.15">
      <c r="A7324" s="56">
        <v>41944</v>
      </c>
      <c r="B7324" s="68" t="s">
        <v>256</v>
      </c>
      <c r="C7324" s="69"/>
    </row>
    <row r="7325" spans="1:3" x14ac:dyDescent="0.15">
      <c r="A7325" s="56">
        <v>41944</v>
      </c>
      <c r="B7325" s="68" t="s">
        <v>257</v>
      </c>
      <c r="C7325" s="69"/>
    </row>
    <row r="7326" spans="1:3" x14ac:dyDescent="0.15">
      <c r="A7326" s="56">
        <v>41945</v>
      </c>
      <c r="B7326" s="68" t="s">
        <v>234</v>
      </c>
      <c r="C7326" s="69"/>
    </row>
    <row r="7327" spans="1:3" x14ac:dyDescent="0.15">
      <c r="A7327" s="56">
        <v>41945</v>
      </c>
      <c r="B7327" s="68" t="s">
        <v>235</v>
      </c>
      <c r="C7327" s="69"/>
    </row>
    <row r="7328" spans="1:3" x14ac:dyDescent="0.15">
      <c r="A7328" s="56">
        <v>41945</v>
      </c>
      <c r="B7328" s="68" t="s">
        <v>236</v>
      </c>
      <c r="C7328" s="69"/>
    </row>
    <row r="7329" spans="1:3" x14ac:dyDescent="0.15">
      <c r="A7329" s="56">
        <v>41945</v>
      </c>
      <c r="B7329" s="68" t="s">
        <v>237</v>
      </c>
      <c r="C7329" s="69"/>
    </row>
    <row r="7330" spans="1:3" x14ac:dyDescent="0.15">
      <c r="A7330" s="56">
        <v>41945</v>
      </c>
      <c r="B7330" s="68" t="s">
        <v>238</v>
      </c>
      <c r="C7330" s="69"/>
    </row>
    <row r="7331" spans="1:3" x14ac:dyDescent="0.15">
      <c r="A7331" s="56">
        <v>41945</v>
      </c>
      <c r="B7331" s="68" t="s">
        <v>239</v>
      </c>
      <c r="C7331" s="69"/>
    </row>
    <row r="7332" spans="1:3" x14ac:dyDescent="0.15">
      <c r="A7332" s="56">
        <v>41945</v>
      </c>
      <c r="B7332" s="68" t="s">
        <v>240</v>
      </c>
      <c r="C7332" s="69"/>
    </row>
    <row r="7333" spans="1:3" x14ac:dyDescent="0.15">
      <c r="A7333" s="56">
        <v>41945</v>
      </c>
      <c r="B7333" s="68" t="s">
        <v>241</v>
      </c>
      <c r="C7333" s="69"/>
    </row>
    <row r="7334" spans="1:3" x14ac:dyDescent="0.15">
      <c r="A7334" s="56">
        <v>41945</v>
      </c>
      <c r="B7334" s="68" t="s">
        <v>242</v>
      </c>
      <c r="C7334" s="69"/>
    </row>
    <row r="7335" spans="1:3" x14ac:dyDescent="0.15">
      <c r="A7335" s="56">
        <v>41945</v>
      </c>
      <c r="B7335" s="68" t="s">
        <v>243</v>
      </c>
      <c r="C7335" s="69"/>
    </row>
    <row r="7336" spans="1:3" x14ac:dyDescent="0.15">
      <c r="A7336" s="56">
        <v>41945</v>
      </c>
      <c r="B7336" s="68" t="s">
        <v>244</v>
      </c>
      <c r="C7336" s="69"/>
    </row>
    <row r="7337" spans="1:3" x14ac:dyDescent="0.15">
      <c r="A7337" s="56">
        <v>41945</v>
      </c>
      <c r="B7337" s="68" t="s">
        <v>245</v>
      </c>
      <c r="C7337" s="69"/>
    </row>
    <row r="7338" spans="1:3" x14ac:dyDescent="0.15">
      <c r="A7338" s="56">
        <v>41945</v>
      </c>
      <c r="B7338" s="68" t="s">
        <v>246</v>
      </c>
      <c r="C7338" s="69"/>
    </row>
    <row r="7339" spans="1:3" x14ac:dyDescent="0.15">
      <c r="A7339" s="56">
        <v>41945</v>
      </c>
      <c r="B7339" s="68" t="s">
        <v>247</v>
      </c>
      <c r="C7339" s="69"/>
    </row>
    <row r="7340" spans="1:3" x14ac:dyDescent="0.15">
      <c r="A7340" s="56">
        <v>41945</v>
      </c>
      <c r="B7340" s="68" t="s">
        <v>248</v>
      </c>
      <c r="C7340" s="69"/>
    </row>
    <row r="7341" spans="1:3" x14ac:dyDescent="0.15">
      <c r="A7341" s="56">
        <v>41945</v>
      </c>
      <c r="B7341" s="68" t="s">
        <v>249</v>
      </c>
      <c r="C7341" s="69"/>
    </row>
    <row r="7342" spans="1:3" x14ac:dyDescent="0.15">
      <c r="A7342" s="56">
        <v>41945</v>
      </c>
      <c r="B7342" s="68" t="s">
        <v>250</v>
      </c>
      <c r="C7342" s="69"/>
    </row>
    <row r="7343" spans="1:3" x14ac:dyDescent="0.15">
      <c r="A7343" s="56">
        <v>41945</v>
      </c>
      <c r="B7343" s="68" t="s">
        <v>251</v>
      </c>
      <c r="C7343" s="69"/>
    </row>
    <row r="7344" spans="1:3" x14ac:dyDescent="0.15">
      <c r="A7344" s="56">
        <v>41945</v>
      </c>
      <c r="B7344" s="68" t="s">
        <v>252</v>
      </c>
      <c r="C7344" s="69"/>
    </row>
    <row r="7345" spans="1:3" x14ac:dyDescent="0.15">
      <c r="A7345" s="56">
        <v>41945</v>
      </c>
      <c r="B7345" s="68" t="s">
        <v>253</v>
      </c>
      <c r="C7345" s="69"/>
    </row>
    <row r="7346" spans="1:3" x14ac:dyDescent="0.15">
      <c r="A7346" s="56">
        <v>41945</v>
      </c>
      <c r="B7346" s="68" t="s">
        <v>254</v>
      </c>
      <c r="C7346" s="69"/>
    </row>
    <row r="7347" spans="1:3" x14ac:dyDescent="0.15">
      <c r="A7347" s="56">
        <v>41945</v>
      </c>
      <c r="B7347" s="68" t="s">
        <v>255</v>
      </c>
      <c r="C7347" s="69"/>
    </row>
    <row r="7348" spans="1:3" x14ac:dyDescent="0.15">
      <c r="A7348" s="56">
        <v>41945</v>
      </c>
      <c r="B7348" s="68" t="s">
        <v>256</v>
      </c>
      <c r="C7348" s="69"/>
    </row>
    <row r="7349" spans="1:3" x14ac:dyDescent="0.15">
      <c r="A7349" s="56">
        <v>41945</v>
      </c>
      <c r="B7349" s="68" t="s">
        <v>257</v>
      </c>
      <c r="C7349" s="69"/>
    </row>
    <row r="7350" spans="1:3" x14ac:dyDescent="0.15">
      <c r="A7350" s="56">
        <v>41946</v>
      </c>
      <c r="B7350" s="68" t="s">
        <v>234</v>
      </c>
      <c r="C7350" s="69"/>
    </row>
    <row r="7351" spans="1:3" x14ac:dyDescent="0.15">
      <c r="A7351" s="56">
        <v>41946</v>
      </c>
      <c r="B7351" s="68" t="s">
        <v>235</v>
      </c>
      <c r="C7351" s="69"/>
    </row>
    <row r="7352" spans="1:3" x14ac:dyDescent="0.15">
      <c r="A7352" s="56">
        <v>41946</v>
      </c>
      <c r="B7352" s="68" t="s">
        <v>236</v>
      </c>
      <c r="C7352" s="69"/>
    </row>
    <row r="7353" spans="1:3" x14ac:dyDescent="0.15">
      <c r="A7353" s="56">
        <v>41946</v>
      </c>
      <c r="B7353" s="68" t="s">
        <v>237</v>
      </c>
      <c r="C7353" s="69"/>
    </row>
    <row r="7354" spans="1:3" x14ac:dyDescent="0.15">
      <c r="A7354" s="56">
        <v>41946</v>
      </c>
      <c r="B7354" s="68" t="s">
        <v>238</v>
      </c>
      <c r="C7354" s="69"/>
    </row>
    <row r="7355" spans="1:3" x14ac:dyDescent="0.15">
      <c r="A7355" s="56">
        <v>41946</v>
      </c>
      <c r="B7355" s="68" t="s">
        <v>239</v>
      </c>
      <c r="C7355" s="69"/>
    </row>
    <row r="7356" spans="1:3" x14ac:dyDescent="0.15">
      <c r="A7356" s="56">
        <v>41946</v>
      </c>
      <c r="B7356" s="68" t="s">
        <v>240</v>
      </c>
      <c r="C7356" s="69"/>
    </row>
    <row r="7357" spans="1:3" x14ac:dyDescent="0.15">
      <c r="A7357" s="56">
        <v>41946</v>
      </c>
      <c r="B7357" s="68" t="s">
        <v>241</v>
      </c>
      <c r="C7357" s="69"/>
    </row>
    <row r="7358" spans="1:3" x14ac:dyDescent="0.15">
      <c r="A7358" s="56">
        <v>41946</v>
      </c>
      <c r="B7358" s="68" t="s">
        <v>242</v>
      </c>
      <c r="C7358" s="69"/>
    </row>
    <row r="7359" spans="1:3" x14ac:dyDescent="0.15">
      <c r="A7359" s="56">
        <v>41946</v>
      </c>
      <c r="B7359" s="68" t="s">
        <v>243</v>
      </c>
      <c r="C7359" s="69"/>
    </row>
    <row r="7360" spans="1:3" x14ac:dyDescent="0.15">
      <c r="A7360" s="56">
        <v>41946</v>
      </c>
      <c r="B7360" s="68" t="s">
        <v>244</v>
      </c>
      <c r="C7360" s="69"/>
    </row>
    <row r="7361" spans="1:3" x14ac:dyDescent="0.15">
      <c r="A7361" s="56">
        <v>41946</v>
      </c>
      <c r="B7361" s="68" t="s">
        <v>245</v>
      </c>
      <c r="C7361" s="69"/>
    </row>
    <row r="7362" spans="1:3" x14ac:dyDescent="0.15">
      <c r="A7362" s="56">
        <v>41946</v>
      </c>
      <c r="B7362" s="68" t="s">
        <v>246</v>
      </c>
      <c r="C7362" s="69"/>
    </row>
    <row r="7363" spans="1:3" x14ac:dyDescent="0.15">
      <c r="A7363" s="56">
        <v>41946</v>
      </c>
      <c r="B7363" s="68" t="s">
        <v>247</v>
      </c>
      <c r="C7363" s="69"/>
    </row>
    <row r="7364" spans="1:3" x14ac:dyDescent="0.15">
      <c r="A7364" s="56">
        <v>41946</v>
      </c>
      <c r="B7364" s="68" t="s">
        <v>248</v>
      </c>
      <c r="C7364" s="69"/>
    </row>
    <row r="7365" spans="1:3" x14ac:dyDescent="0.15">
      <c r="A7365" s="56">
        <v>41946</v>
      </c>
      <c r="B7365" s="68" t="s">
        <v>249</v>
      </c>
      <c r="C7365" s="69"/>
    </row>
    <row r="7366" spans="1:3" x14ac:dyDescent="0.15">
      <c r="A7366" s="56">
        <v>41946</v>
      </c>
      <c r="B7366" s="68" t="s">
        <v>250</v>
      </c>
      <c r="C7366" s="69"/>
    </row>
    <row r="7367" spans="1:3" x14ac:dyDescent="0.15">
      <c r="A7367" s="56">
        <v>41946</v>
      </c>
      <c r="B7367" s="68" t="s">
        <v>251</v>
      </c>
      <c r="C7367" s="69"/>
    </row>
    <row r="7368" spans="1:3" x14ac:dyDescent="0.15">
      <c r="A7368" s="56">
        <v>41946</v>
      </c>
      <c r="B7368" s="68" t="s">
        <v>252</v>
      </c>
      <c r="C7368" s="69"/>
    </row>
    <row r="7369" spans="1:3" x14ac:dyDescent="0.15">
      <c r="A7369" s="56">
        <v>41946</v>
      </c>
      <c r="B7369" s="68" t="s">
        <v>253</v>
      </c>
      <c r="C7369" s="69"/>
    </row>
    <row r="7370" spans="1:3" x14ac:dyDescent="0.15">
      <c r="A7370" s="56">
        <v>41946</v>
      </c>
      <c r="B7370" s="68" t="s">
        <v>254</v>
      </c>
      <c r="C7370" s="69"/>
    </row>
    <row r="7371" spans="1:3" x14ac:dyDescent="0.15">
      <c r="A7371" s="56">
        <v>41946</v>
      </c>
      <c r="B7371" s="68" t="s">
        <v>255</v>
      </c>
      <c r="C7371" s="69"/>
    </row>
    <row r="7372" spans="1:3" x14ac:dyDescent="0.15">
      <c r="A7372" s="56">
        <v>41946</v>
      </c>
      <c r="B7372" s="68" t="s">
        <v>256</v>
      </c>
      <c r="C7372" s="69"/>
    </row>
    <row r="7373" spans="1:3" x14ac:dyDescent="0.15">
      <c r="A7373" s="56">
        <v>41946</v>
      </c>
      <c r="B7373" s="68" t="s">
        <v>257</v>
      </c>
      <c r="C7373" s="69"/>
    </row>
    <row r="7374" spans="1:3" x14ac:dyDescent="0.15">
      <c r="A7374" s="56">
        <v>41947</v>
      </c>
      <c r="B7374" s="68" t="s">
        <v>234</v>
      </c>
      <c r="C7374" s="69"/>
    </row>
    <row r="7375" spans="1:3" x14ac:dyDescent="0.15">
      <c r="A7375" s="56">
        <v>41947</v>
      </c>
      <c r="B7375" s="68" t="s">
        <v>235</v>
      </c>
      <c r="C7375" s="69"/>
    </row>
    <row r="7376" spans="1:3" x14ac:dyDescent="0.15">
      <c r="A7376" s="56">
        <v>41947</v>
      </c>
      <c r="B7376" s="68" t="s">
        <v>236</v>
      </c>
      <c r="C7376" s="69"/>
    </row>
    <row r="7377" spans="1:3" x14ac:dyDescent="0.15">
      <c r="A7377" s="56">
        <v>41947</v>
      </c>
      <c r="B7377" s="68" t="s">
        <v>237</v>
      </c>
      <c r="C7377" s="69"/>
    </row>
    <row r="7378" spans="1:3" x14ac:dyDescent="0.15">
      <c r="A7378" s="56">
        <v>41947</v>
      </c>
      <c r="B7378" s="68" t="s">
        <v>238</v>
      </c>
      <c r="C7378" s="69"/>
    </row>
    <row r="7379" spans="1:3" x14ac:dyDescent="0.15">
      <c r="A7379" s="56">
        <v>41947</v>
      </c>
      <c r="B7379" s="68" t="s">
        <v>239</v>
      </c>
      <c r="C7379" s="69"/>
    </row>
    <row r="7380" spans="1:3" x14ac:dyDescent="0.15">
      <c r="A7380" s="56">
        <v>41947</v>
      </c>
      <c r="B7380" s="68" t="s">
        <v>240</v>
      </c>
      <c r="C7380" s="69"/>
    </row>
    <row r="7381" spans="1:3" x14ac:dyDescent="0.15">
      <c r="A7381" s="56">
        <v>41947</v>
      </c>
      <c r="B7381" s="68" t="s">
        <v>241</v>
      </c>
      <c r="C7381" s="69"/>
    </row>
    <row r="7382" spans="1:3" x14ac:dyDescent="0.15">
      <c r="A7382" s="56">
        <v>41947</v>
      </c>
      <c r="B7382" s="68" t="s">
        <v>242</v>
      </c>
      <c r="C7382" s="69"/>
    </row>
    <row r="7383" spans="1:3" x14ac:dyDescent="0.15">
      <c r="A7383" s="56">
        <v>41947</v>
      </c>
      <c r="B7383" s="68" t="s">
        <v>243</v>
      </c>
      <c r="C7383" s="69"/>
    </row>
    <row r="7384" spans="1:3" x14ac:dyDescent="0.15">
      <c r="A7384" s="56">
        <v>41947</v>
      </c>
      <c r="B7384" s="68" t="s">
        <v>244</v>
      </c>
      <c r="C7384" s="69"/>
    </row>
    <row r="7385" spans="1:3" x14ac:dyDescent="0.15">
      <c r="A7385" s="56">
        <v>41947</v>
      </c>
      <c r="B7385" s="68" t="s">
        <v>245</v>
      </c>
      <c r="C7385" s="69"/>
    </row>
    <row r="7386" spans="1:3" x14ac:dyDescent="0.15">
      <c r="A7386" s="56">
        <v>41947</v>
      </c>
      <c r="B7386" s="68" t="s">
        <v>246</v>
      </c>
      <c r="C7386" s="69"/>
    </row>
    <row r="7387" spans="1:3" x14ac:dyDescent="0.15">
      <c r="A7387" s="56">
        <v>41947</v>
      </c>
      <c r="B7387" s="68" t="s">
        <v>247</v>
      </c>
      <c r="C7387" s="69"/>
    </row>
    <row r="7388" spans="1:3" x14ac:dyDescent="0.15">
      <c r="A7388" s="56">
        <v>41947</v>
      </c>
      <c r="B7388" s="68" t="s">
        <v>248</v>
      </c>
      <c r="C7388" s="69"/>
    </row>
    <row r="7389" spans="1:3" x14ac:dyDescent="0.15">
      <c r="A7389" s="56">
        <v>41947</v>
      </c>
      <c r="B7389" s="68" t="s">
        <v>249</v>
      </c>
      <c r="C7389" s="69"/>
    </row>
    <row r="7390" spans="1:3" x14ac:dyDescent="0.15">
      <c r="A7390" s="56">
        <v>41947</v>
      </c>
      <c r="B7390" s="68" t="s">
        <v>250</v>
      </c>
      <c r="C7390" s="69"/>
    </row>
    <row r="7391" spans="1:3" x14ac:dyDescent="0.15">
      <c r="A7391" s="56">
        <v>41947</v>
      </c>
      <c r="B7391" s="68" t="s">
        <v>251</v>
      </c>
      <c r="C7391" s="69"/>
    </row>
    <row r="7392" spans="1:3" x14ac:dyDescent="0.15">
      <c r="A7392" s="56">
        <v>41947</v>
      </c>
      <c r="B7392" s="68" t="s">
        <v>252</v>
      </c>
      <c r="C7392" s="69"/>
    </row>
    <row r="7393" spans="1:3" x14ac:dyDescent="0.15">
      <c r="A7393" s="56">
        <v>41947</v>
      </c>
      <c r="B7393" s="68" t="s">
        <v>253</v>
      </c>
      <c r="C7393" s="69"/>
    </row>
    <row r="7394" spans="1:3" x14ac:dyDescent="0.15">
      <c r="A7394" s="56">
        <v>41947</v>
      </c>
      <c r="B7394" s="68" t="s">
        <v>254</v>
      </c>
      <c r="C7394" s="69"/>
    </row>
    <row r="7395" spans="1:3" x14ac:dyDescent="0.15">
      <c r="A7395" s="56">
        <v>41947</v>
      </c>
      <c r="B7395" s="68" t="s">
        <v>255</v>
      </c>
      <c r="C7395" s="69"/>
    </row>
    <row r="7396" spans="1:3" x14ac:dyDescent="0.15">
      <c r="A7396" s="56">
        <v>41947</v>
      </c>
      <c r="B7396" s="68" t="s">
        <v>256</v>
      </c>
      <c r="C7396" s="69"/>
    </row>
    <row r="7397" spans="1:3" x14ac:dyDescent="0.15">
      <c r="A7397" s="56">
        <v>41947</v>
      </c>
      <c r="B7397" s="68" t="s">
        <v>257</v>
      </c>
      <c r="C7397" s="69"/>
    </row>
    <row r="7398" spans="1:3" x14ac:dyDescent="0.15">
      <c r="A7398" s="56">
        <v>41948</v>
      </c>
      <c r="B7398" s="68" t="s">
        <v>234</v>
      </c>
      <c r="C7398" s="69"/>
    </row>
    <row r="7399" spans="1:3" x14ac:dyDescent="0.15">
      <c r="A7399" s="56">
        <v>41948</v>
      </c>
      <c r="B7399" s="68" t="s">
        <v>235</v>
      </c>
      <c r="C7399" s="69"/>
    </row>
    <row r="7400" spans="1:3" x14ac:dyDescent="0.15">
      <c r="A7400" s="56">
        <v>41948</v>
      </c>
      <c r="B7400" s="68" t="s">
        <v>236</v>
      </c>
      <c r="C7400" s="69"/>
    </row>
    <row r="7401" spans="1:3" x14ac:dyDescent="0.15">
      <c r="A7401" s="56">
        <v>41948</v>
      </c>
      <c r="B7401" s="68" t="s">
        <v>237</v>
      </c>
      <c r="C7401" s="69"/>
    </row>
    <row r="7402" spans="1:3" x14ac:dyDescent="0.15">
      <c r="A7402" s="56">
        <v>41948</v>
      </c>
      <c r="B7402" s="68" t="s">
        <v>238</v>
      </c>
      <c r="C7402" s="69"/>
    </row>
    <row r="7403" spans="1:3" x14ac:dyDescent="0.15">
      <c r="A7403" s="56">
        <v>41948</v>
      </c>
      <c r="B7403" s="68" t="s">
        <v>239</v>
      </c>
      <c r="C7403" s="69"/>
    </row>
    <row r="7404" spans="1:3" x14ac:dyDescent="0.15">
      <c r="A7404" s="56">
        <v>41948</v>
      </c>
      <c r="B7404" s="68" t="s">
        <v>240</v>
      </c>
      <c r="C7404" s="69"/>
    </row>
    <row r="7405" spans="1:3" x14ac:dyDescent="0.15">
      <c r="A7405" s="56">
        <v>41948</v>
      </c>
      <c r="B7405" s="68" t="s">
        <v>241</v>
      </c>
      <c r="C7405" s="69"/>
    </row>
    <row r="7406" spans="1:3" x14ac:dyDescent="0.15">
      <c r="A7406" s="56">
        <v>41948</v>
      </c>
      <c r="B7406" s="68" t="s">
        <v>242</v>
      </c>
      <c r="C7406" s="69"/>
    </row>
    <row r="7407" spans="1:3" x14ac:dyDescent="0.15">
      <c r="A7407" s="56">
        <v>41948</v>
      </c>
      <c r="B7407" s="68" t="s">
        <v>243</v>
      </c>
      <c r="C7407" s="69"/>
    </row>
    <row r="7408" spans="1:3" x14ac:dyDescent="0.15">
      <c r="A7408" s="56">
        <v>41948</v>
      </c>
      <c r="B7408" s="68" t="s">
        <v>244</v>
      </c>
      <c r="C7408" s="69"/>
    </row>
    <row r="7409" spans="1:3" x14ac:dyDescent="0.15">
      <c r="A7409" s="56">
        <v>41948</v>
      </c>
      <c r="B7409" s="68" t="s">
        <v>245</v>
      </c>
      <c r="C7409" s="69"/>
    </row>
    <row r="7410" spans="1:3" x14ac:dyDescent="0.15">
      <c r="A7410" s="56">
        <v>41948</v>
      </c>
      <c r="B7410" s="68" t="s">
        <v>246</v>
      </c>
      <c r="C7410" s="69"/>
    </row>
    <row r="7411" spans="1:3" x14ac:dyDescent="0.15">
      <c r="A7411" s="56">
        <v>41948</v>
      </c>
      <c r="B7411" s="68" t="s">
        <v>247</v>
      </c>
      <c r="C7411" s="69"/>
    </row>
    <row r="7412" spans="1:3" x14ac:dyDescent="0.15">
      <c r="A7412" s="56">
        <v>41948</v>
      </c>
      <c r="B7412" s="68" t="s">
        <v>248</v>
      </c>
      <c r="C7412" s="69"/>
    </row>
    <row r="7413" spans="1:3" x14ac:dyDescent="0.15">
      <c r="A7413" s="56">
        <v>41948</v>
      </c>
      <c r="B7413" s="68" t="s">
        <v>249</v>
      </c>
      <c r="C7413" s="69"/>
    </row>
    <row r="7414" spans="1:3" x14ac:dyDescent="0.15">
      <c r="A7414" s="56">
        <v>41948</v>
      </c>
      <c r="B7414" s="68" t="s">
        <v>250</v>
      </c>
      <c r="C7414" s="69"/>
    </row>
    <row r="7415" spans="1:3" x14ac:dyDescent="0.15">
      <c r="A7415" s="56">
        <v>41948</v>
      </c>
      <c r="B7415" s="68" t="s">
        <v>251</v>
      </c>
      <c r="C7415" s="69"/>
    </row>
    <row r="7416" spans="1:3" x14ac:dyDescent="0.15">
      <c r="A7416" s="56">
        <v>41948</v>
      </c>
      <c r="B7416" s="68" t="s">
        <v>252</v>
      </c>
      <c r="C7416" s="69"/>
    </row>
    <row r="7417" spans="1:3" x14ac:dyDescent="0.15">
      <c r="A7417" s="56">
        <v>41948</v>
      </c>
      <c r="B7417" s="68" t="s">
        <v>253</v>
      </c>
      <c r="C7417" s="69"/>
    </row>
    <row r="7418" spans="1:3" x14ac:dyDescent="0.15">
      <c r="A7418" s="56">
        <v>41948</v>
      </c>
      <c r="B7418" s="68" t="s">
        <v>254</v>
      </c>
      <c r="C7418" s="69"/>
    </row>
    <row r="7419" spans="1:3" x14ac:dyDescent="0.15">
      <c r="A7419" s="56">
        <v>41948</v>
      </c>
      <c r="B7419" s="68" t="s">
        <v>255</v>
      </c>
      <c r="C7419" s="69"/>
    </row>
    <row r="7420" spans="1:3" x14ac:dyDescent="0.15">
      <c r="A7420" s="56">
        <v>41948</v>
      </c>
      <c r="B7420" s="68" t="s">
        <v>256</v>
      </c>
      <c r="C7420" s="69"/>
    </row>
    <row r="7421" spans="1:3" x14ac:dyDescent="0.15">
      <c r="A7421" s="56">
        <v>41948</v>
      </c>
      <c r="B7421" s="68" t="s">
        <v>257</v>
      </c>
      <c r="C7421" s="69"/>
    </row>
    <row r="7422" spans="1:3" x14ac:dyDescent="0.15">
      <c r="A7422" s="56">
        <v>41949</v>
      </c>
      <c r="B7422" s="68" t="s">
        <v>234</v>
      </c>
      <c r="C7422" s="69"/>
    </row>
    <row r="7423" spans="1:3" x14ac:dyDescent="0.15">
      <c r="A7423" s="56">
        <v>41949</v>
      </c>
      <c r="B7423" s="68" t="s">
        <v>235</v>
      </c>
      <c r="C7423" s="69"/>
    </row>
    <row r="7424" spans="1:3" x14ac:dyDescent="0.15">
      <c r="A7424" s="56">
        <v>41949</v>
      </c>
      <c r="B7424" s="68" t="s">
        <v>236</v>
      </c>
      <c r="C7424" s="69"/>
    </row>
    <row r="7425" spans="1:3" x14ac:dyDescent="0.15">
      <c r="A7425" s="56">
        <v>41949</v>
      </c>
      <c r="B7425" s="68" t="s">
        <v>237</v>
      </c>
      <c r="C7425" s="69"/>
    </row>
    <row r="7426" spans="1:3" x14ac:dyDescent="0.15">
      <c r="A7426" s="56">
        <v>41949</v>
      </c>
      <c r="B7426" s="68" t="s">
        <v>238</v>
      </c>
      <c r="C7426" s="69"/>
    </row>
    <row r="7427" spans="1:3" x14ac:dyDescent="0.15">
      <c r="A7427" s="56">
        <v>41949</v>
      </c>
      <c r="B7427" s="68" t="s">
        <v>239</v>
      </c>
      <c r="C7427" s="69"/>
    </row>
    <row r="7428" spans="1:3" x14ac:dyDescent="0.15">
      <c r="A7428" s="56">
        <v>41949</v>
      </c>
      <c r="B7428" s="68" t="s">
        <v>240</v>
      </c>
      <c r="C7428" s="69"/>
    </row>
    <row r="7429" spans="1:3" x14ac:dyDescent="0.15">
      <c r="A7429" s="56">
        <v>41949</v>
      </c>
      <c r="B7429" s="68" t="s">
        <v>241</v>
      </c>
      <c r="C7429" s="69"/>
    </row>
    <row r="7430" spans="1:3" x14ac:dyDescent="0.15">
      <c r="A7430" s="56">
        <v>41949</v>
      </c>
      <c r="B7430" s="68" t="s">
        <v>242</v>
      </c>
      <c r="C7430" s="69"/>
    </row>
    <row r="7431" spans="1:3" x14ac:dyDescent="0.15">
      <c r="A7431" s="56">
        <v>41949</v>
      </c>
      <c r="B7431" s="68" t="s">
        <v>243</v>
      </c>
      <c r="C7431" s="69"/>
    </row>
    <row r="7432" spans="1:3" x14ac:dyDescent="0.15">
      <c r="A7432" s="56">
        <v>41949</v>
      </c>
      <c r="B7432" s="68" t="s">
        <v>244</v>
      </c>
      <c r="C7432" s="69"/>
    </row>
    <row r="7433" spans="1:3" x14ac:dyDescent="0.15">
      <c r="A7433" s="56">
        <v>41949</v>
      </c>
      <c r="B7433" s="68" t="s">
        <v>245</v>
      </c>
      <c r="C7433" s="69"/>
    </row>
    <row r="7434" spans="1:3" x14ac:dyDescent="0.15">
      <c r="A7434" s="56">
        <v>41949</v>
      </c>
      <c r="B7434" s="68" t="s">
        <v>246</v>
      </c>
      <c r="C7434" s="69"/>
    </row>
    <row r="7435" spans="1:3" x14ac:dyDescent="0.15">
      <c r="A7435" s="56">
        <v>41949</v>
      </c>
      <c r="B7435" s="68" t="s">
        <v>247</v>
      </c>
      <c r="C7435" s="69"/>
    </row>
    <row r="7436" spans="1:3" x14ac:dyDescent="0.15">
      <c r="A7436" s="56">
        <v>41949</v>
      </c>
      <c r="B7436" s="68" t="s">
        <v>248</v>
      </c>
      <c r="C7436" s="69"/>
    </row>
    <row r="7437" spans="1:3" x14ac:dyDescent="0.15">
      <c r="A7437" s="56">
        <v>41949</v>
      </c>
      <c r="B7437" s="68" t="s">
        <v>249</v>
      </c>
      <c r="C7437" s="69"/>
    </row>
    <row r="7438" spans="1:3" x14ac:dyDescent="0.15">
      <c r="A7438" s="56">
        <v>41949</v>
      </c>
      <c r="B7438" s="68" t="s">
        <v>250</v>
      </c>
      <c r="C7438" s="69"/>
    </row>
    <row r="7439" spans="1:3" x14ac:dyDescent="0.15">
      <c r="A7439" s="56">
        <v>41949</v>
      </c>
      <c r="B7439" s="68" t="s">
        <v>251</v>
      </c>
      <c r="C7439" s="69"/>
    </row>
    <row r="7440" spans="1:3" x14ac:dyDescent="0.15">
      <c r="A7440" s="56">
        <v>41949</v>
      </c>
      <c r="B7440" s="68" t="s">
        <v>252</v>
      </c>
      <c r="C7440" s="69"/>
    </row>
    <row r="7441" spans="1:3" x14ac:dyDescent="0.15">
      <c r="A7441" s="56">
        <v>41949</v>
      </c>
      <c r="B7441" s="68" t="s">
        <v>253</v>
      </c>
      <c r="C7441" s="69"/>
    </row>
    <row r="7442" spans="1:3" x14ac:dyDescent="0.15">
      <c r="A7442" s="56">
        <v>41949</v>
      </c>
      <c r="B7442" s="68" t="s">
        <v>254</v>
      </c>
      <c r="C7442" s="69"/>
    </row>
    <row r="7443" spans="1:3" x14ac:dyDescent="0.15">
      <c r="A7443" s="56">
        <v>41949</v>
      </c>
      <c r="B7443" s="68" t="s">
        <v>255</v>
      </c>
      <c r="C7443" s="69"/>
    </row>
    <row r="7444" spans="1:3" x14ac:dyDescent="0.15">
      <c r="A7444" s="56">
        <v>41949</v>
      </c>
      <c r="B7444" s="68" t="s">
        <v>256</v>
      </c>
      <c r="C7444" s="69"/>
    </row>
    <row r="7445" spans="1:3" x14ac:dyDescent="0.15">
      <c r="A7445" s="56">
        <v>41949</v>
      </c>
      <c r="B7445" s="68" t="s">
        <v>257</v>
      </c>
      <c r="C7445" s="69"/>
    </row>
    <row r="7446" spans="1:3" x14ac:dyDescent="0.15">
      <c r="A7446" s="56">
        <v>41950</v>
      </c>
      <c r="B7446" s="68" t="s">
        <v>234</v>
      </c>
      <c r="C7446" s="69"/>
    </row>
    <row r="7447" spans="1:3" x14ac:dyDescent="0.15">
      <c r="A7447" s="56">
        <v>41950</v>
      </c>
      <c r="B7447" s="68" t="s">
        <v>235</v>
      </c>
      <c r="C7447" s="69"/>
    </row>
    <row r="7448" spans="1:3" x14ac:dyDescent="0.15">
      <c r="A7448" s="56">
        <v>41950</v>
      </c>
      <c r="B7448" s="68" t="s">
        <v>236</v>
      </c>
      <c r="C7448" s="69"/>
    </row>
    <row r="7449" spans="1:3" x14ac:dyDescent="0.15">
      <c r="A7449" s="56">
        <v>41950</v>
      </c>
      <c r="B7449" s="68" t="s">
        <v>237</v>
      </c>
      <c r="C7449" s="69"/>
    </row>
    <row r="7450" spans="1:3" x14ac:dyDescent="0.15">
      <c r="A7450" s="56">
        <v>41950</v>
      </c>
      <c r="B7450" s="68" t="s">
        <v>238</v>
      </c>
      <c r="C7450" s="69"/>
    </row>
    <row r="7451" spans="1:3" x14ac:dyDescent="0.15">
      <c r="A7451" s="56">
        <v>41950</v>
      </c>
      <c r="B7451" s="68" t="s">
        <v>239</v>
      </c>
      <c r="C7451" s="69"/>
    </row>
    <row r="7452" spans="1:3" x14ac:dyDescent="0.15">
      <c r="A7452" s="56">
        <v>41950</v>
      </c>
      <c r="B7452" s="68" t="s">
        <v>240</v>
      </c>
      <c r="C7452" s="69"/>
    </row>
    <row r="7453" spans="1:3" x14ac:dyDescent="0.15">
      <c r="A7453" s="56">
        <v>41950</v>
      </c>
      <c r="B7453" s="68" t="s">
        <v>241</v>
      </c>
      <c r="C7453" s="69"/>
    </row>
    <row r="7454" spans="1:3" x14ac:dyDescent="0.15">
      <c r="A7454" s="56">
        <v>41950</v>
      </c>
      <c r="B7454" s="68" t="s">
        <v>242</v>
      </c>
      <c r="C7454" s="69"/>
    </row>
    <row r="7455" spans="1:3" x14ac:dyDescent="0.15">
      <c r="A7455" s="56">
        <v>41950</v>
      </c>
      <c r="B7455" s="68" t="s">
        <v>243</v>
      </c>
      <c r="C7455" s="69"/>
    </row>
    <row r="7456" spans="1:3" x14ac:dyDescent="0.15">
      <c r="A7456" s="56">
        <v>41950</v>
      </c>
      <c r="B7456" s="68" t="s">
        <v>244</v>
      </c>
      <c r="C7456" s="69"/>
    </row>
    <row r="7457" spans="1:3" x14ac:dyDescent="0.15">
      <c r="A7457" s="56">
        <v>41950</v>
      </c>
      <c r="B7457" s="68" t="s">
        <v>245</v>
      </c>
      <c r="C7457" s="69"/>
    </row>
    <row r="7458" spans="1:3" x14ac:dyDescent="0.15">
      <c r="A7458" s="56">
        <v>41950</v>
      </c>
      <c r="B7458" s="68" t="s">
        <v>246</v>
      </c>
      <c r="C7458" s="69"/>
    </row>
    <row r="7459" spans="1:3" x14ac:dyDescent="0.15">
      <c r="A7459" s="56">
        <v>41950</v>
      </c>
      <c r="B7459" s="68" t="s">
        <v>247</v>
      </c>
      <c r="C7459" s="69"/>
    </row>
    <row r="7460" spans="1:3" x14ac:dyDescent="0.15">
      <c r="A7460" s="56">
        <v>41950</v>
      </c>
      <c r="B7460" s="68" t="s">
        <v>248</v>
      </c>
      <c r="C7460" s="69"/>
    </row>
    <row r="7461" spans="1:3" x14ac:dyDescent="0.15">
      <c r="A7461" s="56">
        <v>41950</v>
      </c>
      <c r="B7461" s="68" t="s">
        <v>249</v>
      </c>
      <c r="C7461" s="69"/>
    </row>
    <row r="7462" spans="1:3" x14ac:dyDescent="0.15">
      <c r="A7462" s="56">
        <v>41950</v>
      </c>
      <c r="B7462" s="68" t="s">
        <v>250</v>
      </c>
      <c r="C7462" s="69"/>
    </row>
    <row r="7463" spans="1:3" x14ac:dyDescent="0.15">
      <c r="A7463" s="56">
        <v>41950</v>
      </c>
      <c r="B7463" s="68" t="s">
        <v>251</v>
      </c>
      <c r="C7463" s="69"/>
    </row>
    <row r="7464" spans="1:3" x14ac:dyDescent="0.15">
      <c r="A7464" s="56">
        <v>41950</v>
      </c>
      <c r="B7464" s="68" t="s">
        <v>252</v>
      </c>
      <c r="C7464" s="69"/>
    </row>
    <row r="7465" spans="1:3" x14ac:dyDescent="0.15">
      <c r="A7465" s="56">
        <v>41950</v>
      </c>
      <c r="B7465" s="68" t="s">
        <v>253</v>
      </c>
      <c r="C7465" s="69"/>
    </row>
    <row r="7466" spans="1:3" x14ac:dyDescent="0.15">
      <c r="A7466" s="56">
        <v>41950</v>
      </c>
      <c r="B7466" s="68" t="s">
        <v>254</v>
      </c>
      <c r="C7466" s="69"/>
    </row>
    <row r="7467" spans="1:3" x14ac:dyDescent="0.15">
      <c r="A7467" s="56">
        <v>41950</v>
      </c>
      <c r="B7467" s="68" t="s">
        <v>255</v>
      </c>
      <c r="C7467" s="69"/>
    </row>
    <row r="7468" spans="1:3" x14ac:dyDescent="0.15">
      <c r="A7468" s="56">
        <v>41950</v>
      </c>
      <c r="B7468" s="68" t="s">
        <v>256</v>
      </c>
      <c r="C7468" s="69"/>
    </row>
    <row r="7469" spans="1:3" x14ac:dyDescent="0.15">
      <c r="A7469" s="56">
        <v>41950</v>
      </c>
      <c r="B7469" s="68" t="s">
        <v>257</v>
      </c>
      <c r="C7469" s="69"/>
    </row>
    <row r="7470" spans="1:3" x14ac:dyDescent="0.15">
      <c r="A7470" s="56">
        <v>41951</v>
      </c>
      <c r="B7470" s="68" t="s">
        <v>234</v>
      </c>
      <c r="C7470" s="69"/>
    </row>
    <row r="7471" spans="1:3" x14ac:dyDescent="0.15">
      <c r="A7471" s="56">
        <v>41951</v>
      </c>
      <c r="B7471" s="68" t="s">
        <v>235</v>
      </c>
      <c r="C7471" s="69"/>
    </row>
    <row r="7472" spans="1:3" x14ac:dyDescent="0.15">
      <c r="A7472" s="56">
        <v>41951</v>
      </c>
      <c r="B7472" s="68" t="s">
        <v>236</v>
      </c>
      <c r="C7472" s="69"/>
    </row>
    <row r="7473" spans="1:3" x14ac:dyDescent="0.15">
      <c r="A7473" s="56">
        <v>41951</v>
      </c>
      <c r="B7473" s="68" t="s">
        <v>237</v>
      </c>
      <c r="C7473" s="69"/>
    </row>
    <row r="7474" spans="1:3" x14ac:dyDescent="0.15">
      <c r="A7474" s="56">
        <v>41951</v>
      </c>
      <c r="B7474" s="68" t="s">
        <v>238</v>
      </c>
      <c r="C7474" s="69"/>
    </row>
    <row r="7475" spans="1:3" x14ac:dyDescent="0.15">
      <c r="A7475" s="56">
        <v>41951</v>
      </c>
      <c r="B7475" s="68" t="s">
        <v>239</v>
      </c>
      <c r="C7475" s="69"/>
    </row>
    <row r="7476" spans="1:3" x14ac:dyDescent="0.15">
      <c r="A7476" s="56">
        <v>41951</v>
      </c>
      <c r="B7476" s="68" t="s">
        <v>240</v>
      </c>
      <c r="C7476" s="69"/>
    </row>
    <row r="7477" spans="1:3" x14ac:dyDescent="0.15">
      <c r="A7477" s="56">
        <v>41951</v>
      </c>
      <c r="B7477" s="68" t="s">
        <v>241</v>
      </c>
      <c r="C7477" s="69"/>
    </row>
    <row r="7478" spans="1:3" x14ac:dyDescent="0.15">
      <c r="A7478" s="56">
        <v>41951</v>
      </c>
      <c r="B7478" s="68" t="s">
        <v>242</v>
      </c>
      <c r="C7478" s="69"/>
    </row>
    <row r="7479" spans="1:3" x14ac:dyDescent="0.15">
      <c r="A7479" s="56">
        <v>41951</v>
      </c>
      <c r="B7479" s="68" t="s">
        <v>243</v>
      </c>
      <c r="C7479" s="69"/>
    </row>
    <row r="7480" spans="1:3" x14ac:dyDescent="0.15">
      <c r="A7480" s="56">
        <v>41951</v>
      </c>
      <c r="B7480" s="68" t="s">
        <v>244</v>
      </c>
      <c r="C7480" s="69"/>
    </row>
    <row r="7481" spans="1:3" x14ac:dyDescent="0.15">
      <c r="A7481" s="56">
        <v>41951</v>
      </c>
      <c r="B7481" s="68" t="s">
        <v>245</v>
      </c>
      <c r="C7481" s="69"/>
    </row>
    <row r="7482" spans="1:3" x14ac:dyDescent="0.15">
      <c r="A7482" s="56">
        <v>41951</v>
      </c>
      <c r="B7482" s="68" t="s">
        <v>246</v>
      </c>
      <c r="C7482" s="69"/>
    </row>
    <row r="7483" spans="1:3" x14ac:dyDescent="0.15">
      <c r="A7483" s="56">
        <v>41951</v>
      </c>
      <c r="B7483" s="68" t="s">
        <v>247</v>
      </c>
      <c r="C7483" s="69"/>
    </row>
    <row r="7484" spans="1:3" x14ac:dyDescent="0.15">
      <c r="A7484" s="56">
        <v>41951</v>
      </c>
      <c r="B7484" s="68" t="s">
        <v>248</v>
      </c>
      <c r="C7484" s="69"/>
    </row>
    <row r="7485" spans="1:3" x14ac:dyDescent="0.15">
      <c r="A7485" s="56">
        <v>41951</v>
      </c>
      <c r="B7485" s="68" t="s">
        <v>249</v>
      </c>
      <c r="C7485" s="69"/>
    </row>
    <row r="7486" spans="1:3" x14ac:dyDescent="0.15">
      <c r="A7486" s="56">
        <v>41951</v>
      </c>
      <c r="B7486" s="68" t="s">
        <v>250</v>
      </c>
      <c r="C7486" s="69"/>
    </row>
    <row r="7487" spans="1:3" x14ac:dyDescent="0.15">
      <c r="A7487" s="56">
        <v>41951</v>
      </c>
      <c r="B7487" s="68" t="s">
        <v>251</v>
      </c>
      <c r="C7487" s="69"/>
    </row>
    <row r="7488" spans="1:3" x14ac:dyDescent="0.15">
      <c r="A7488" s="56">
        <v>41951</v>
      </c>
      <c r="B7488" s="68" t="s">
        <v>252</v>
      </c>
      <c r="C7488" s="69"/>
    </row>
    <row r="7489" spans="1:3" x14ac:dyDescent="0.15">
      <c r="A7489" s="56">
        <v>41951</v>
      </c>
      <c r="B7489" s="68" t="s">
        <v>253</v>
      </c>
      <c r="C7489" s="69"/>
    </row>
    <row r="7490" spans="1:3" x14ac:dyDescent="0.15">
      <c r="A7490" s="56">
        <v>41951</v>
      </c>
      <c r="B7490" s="68" t="s">
        <v>254</v>
      </c>
      <c r="C7490" s="69"/>
    </row>
    <row r="7491" spans="1:3" x14ac:dyDescent="0.15">
      <c r="A7491" s="56">
        <v>41951</v>
      </c>
      <c r="B7491" s="68" t="s">
        <v>255</v>
      </c>
      <c r="C7491" s="69"/>
    </row>
    <row r="7492" spans="1:3" x14ac:dyDescent="0.15">
      <c r="A7492" s="56">
        <v>41951</v>
      </c>
      <c r="B7492" s="68" t="s">
        <v>256</v>
      </c>
      <c r="C7492" s="69"/>
    </row>
    <row r="7493" spans="1:3" x14ac:dyDescent="0.15">
      <c r="A7493" s="56">
        <v>41951</v>
      </c>
      <c r="B7493" s="68" t="s">
        <v>257</v>
      </c>
      <c r="C7493" s="69"/>
    </row>
    <row r="7494" spans="1:3" x14ac:dyDescent="0.15">
      <c r="A7494" s="56">
        <v>41952</v>
      </c>
      <c r="B7494" s="68" t="s">
        <v>234</v>
      </c>
      <c r="C7494" s="69"/>
    </row>
    <row r="7495" spans="1:3" x14ac:dyDescent="0.15">
      <c r="A7495" s="56">
        <v>41952</v>
      </c>
      <c r="B7495" s="68" t="s">
        <v>235</v>
      </c>
      <c r="C7495" s="69"/>
    </row>
    <row r="7496" spans="1:3" x14ac:dyDescent="0.15">
      <c r="A7496" s="56">
        <v>41952</v>
      </c>
      <c r="B7496" s="68" t="s">
        <v>236</v>
      </c>
      <c r="C7496" s="69"/>
    </row>
    <row r="7497" spans="1:3" x14ac:dyDescent="0.15">
      <c r="A7497" s="56">
        <v>41952</v>
      </c>
      <c r="B7497" s="68" t="s">
        <v>237</v>
      </c>
      <c r="C7497" s="69"/>
    </row>
    <row r="7498" spans="1:3" x14ac:dyDescent="0.15">
      <c r="A7498" s="56">
        <v>41952</v>
      </c>
      <c r="B7498" s="68" t="s">
        <v>238</v>
      </c>
      <c r="C7498" s="69"/>
    </row>
    <row r="7499" spans="1:3" x14ac:dyDescent="0.15">
      <c r="A7499" s="56">
        <v>41952</v>
      </c>
      <c r="B7499" s="68" t="s">
        <v>239</v>
      </c>
      <c r="C7499" s="69"/>
    </row>
    <row r="7500" spans="1:3" x14ac:dyDescent="0.15">
      <c r="A7500" s="56">
        <v>41952</v>
      </c>
      <c r="B7500" s="68" t="s">
        <v>240</v>
      </c>
      <c r="C7500" s="69"/>
    </row>
    <row r="7501" spans="1:3" x14ac:dyDescent="0.15">
      <c r="A7501" s="56">
        <v>41952</v>
      </c>
      <c r="B7501" s="68" t="s">
        <v>241</v>
      </c>
      <c r="C7501" s="69"/>
    </row>
    <row r="7502" spans="1:3" x14ac:dyDescent="0.15">
      <c r="A7502" s="56">
        <v>41952</v>
      </c>
      <c r="B7502" s="68" t="s">
        <v>242</v>
      </c>
      <c r="C7502" s="69"/>
    </row>
    <row r="7503" spans="1:3" x14ac:dyDescent="0.15">
      <c r="A7503" s="56">
        <v>41952</v>
      </c>
      <c r="B7503" s="68" t="s">
        <v>243</v>
      </c>
      <c r="C7503" s="69"/>
    </row>
    <row r="7504" spans="1:3" x14ac:dyDescent="0.15">
      <c r="A7504" s="56">
        <v>41952</v>
      </c>
      <c r="B7504" s="68" t="s">
        <v>244</v>
      </c>
      <c r="C7504" s="69"/>
    </row>
    <row r="7505" spans="1:3" x14ac:dyDescent="0.15">
      <c r="A7505" s="56">
        <v>41952</v>
      </c>
      <c r="B7505" s="68" t="s">
        <v>245</v>
      </c>
      <c r="C7505" s="69"/>
    </row>
    <row r="7506" spans="1:3" x14ac:dyDescent="0.15">
      <c r="A7506" s="56">
        <v>41952</v>
      </c>
      <c r="B7506" s="68" t="s">
        <v>246</v>
      </c>
      <c r="C7506" s="69"/>
    </row>
    <row r="7507" spans="1:3" x14ac:dyDescent="0.15">
      <c r="A7507" s="56">
        <v>41952</v>
      </c>
      <c r="B7507" s="68" t="s">
        <v>247</v>
      </c>
      <c r="C7507" s="69"/>
    </row>
    <row r="7508" spans="1:3" x14ac:dyDescent="0.15">
      <c r="A7508" s="56">
        <v>41952</v>
      </c>
      <c r="B7508" s="68" t="s">
        <v>248</v>
      </c>
      <c r="C7508" s="69"/>
    </row>
    <row r="7509" spans="1:3" x14ac:dyDescent="0.15">
      <c r="A7509" s="56">
        <v>41952</v>
      </c>
      <c r="B7509" s="68" t="s">
        <v>249</v>
      </c>
      <c r="C7509" s="69"/>
    </row>
    <row r="7510" spans="1:3" x14ac:dyDescent="0.15">
      <c r="A7510" s="56">
        <v>41952</v>
      </c>
      <c r="B7510" s="68" t="s">
        <v>250</v>
      </c>
      <c r="C7510" s="69"/>
    </row>
    <row r="7511" spans="1:3" x14ac:dyDescent="0.15">
      <c r="A7511" s="56">
        <v>41952</v>
      </c>
      <c r="B7511" s="68" t="s">
        <v>251</v>
      </c>
      <c r="C7511" s="69"/>
    </row>
    <row r="7512" spans="1:3" x14ac:dyDescent="0.15">
      <c r="A7512" s="56">
        <v>41952</v>
      </c>
      <c r="B7512" s="68" t="s">
        <v>252</v>
      </c>
      <c r="C7512" s="69"/>
    </row>
    <row r="7513" spans="1:3" x14ac:dyDescent="0.15">
      <c r="A7513" s="56">
        <v>41952</v>
      </c>
      <c r="B7513" s="68" t="s">
        <v>253</v>
      </c>
      <c r="C7513" s="69"/>
    </row>
    <row r="7514" spans="1:3" x14ac:dyDescent="0.15">
      <c r="A7514" s="56">
        <v>41952</v>
      </c>
      <c r="B7514" s="68" t="s">
        <v>254</v>
      </c>
      <c r="C7514" s="69"/>
    </row>
    <row r="7515" spans="1:3" x14ac:dyDescent="0.15">
      <c r="A7515" s="56">
        <v>41952</v>
      </c>
      <c r="B7515" s="68" t="s">
        <v>255</v>
      </c>
      <c r="C7515" s="69"/>
    </row>
    <row r="7516" spans="1:3" x14ac:dyDescent="0.15">
      <c r="A7516" s="56">
        <v>41952</v>
      </c>
      <c r="B7516" s="68" t="s">
        <v>256</v>
      </c>
      <c r="C7516" s="69"/>
    </row>
    <row r="7517" spans="1:3" x14ac:dyDescent="0.15">
      <c r="A7517" s="56">
        <v>41952</v>
      </c>
      <c r="B7517" s="68" t="s">
        <v>257</v>
      </c>
      <c r="C7517" s="69"/>
    </row>
    <row r="7518" spans="1:3" x14ac:dyDescent="0.15">
      <c r="A7518" s="56">
        <v>41953</v>
      </c>
      <c r="B7518" s="68" t="s">
        <v>234</v>
      </c>
      <c r="C7518" s="69"/>
    </row>
    <row r="7519" spans="1:3" x14ac:dyDescent="0.15">
      <c r="A7519" s="56">
        <v>41953</v>
      </c>
      <c r="B7519" s="68" t="s">
        <v>235</v>
      </c>
      <c r="C7519" s="69"/>
    </row>
    <row r="7520" spans="1:3" x14ac:dyDescent="0.15">
      <c r="A7520" s="56">
        <v>41953</v>
      </c>
      <c r="B7520" s="68" t="s">
        <v>236</v>
      </c>
      <c r="C7520" s="69"/>
    </row>
    <row r="7521" spans="1:3" x14ac:dyDescent="0.15">
      <c r="A7521" s="56">
        <v>41953</v>
      </c>
      <c r="B7521" s="68" t="s">
        <v>237</v>
      </c>
      <c r="C7521" s="69"/>
    </row>
    <row r="7522" spans="1:3" x14ac:dyDescent="0.15">
      <c r="A7522" s="56">
        <v>41953</v>
      </c>
      <c r="B7522" s="68" t="s">
        <v>238</v>
      </c>
      <c r="C7522" s="69"/>
    </row>
    <row r="7523" spans="1:3" x14ac:dyDescent="0.15">
      <c r="A7523" s="56">
        <v>41953</v>
      </c>
      <c r="B7523" s="68" t="s">
        <v>239</v>
      </c>
      <c r="C7523" s="69"/>
    </row>
    <row r="7524" spans="1:3" x14ac:dyDescent="0.15">
      <c r="A7524" s="56">
        <v>41953</v>
      </c>
      <c r="B7524" s="68" t="s">
        <v>240</v>
      </c>
      <c r="C7524" s="69"/>
    </row>
    <row r="7525" spans="1:3" x14ac:dyDescent="0.15">
      <c r="A7525" s="56">
        <v>41953</v>
      </c>
      <c r="B7525" s="68" t="s">
        <v>241</v>
      </c>
      <c r="C7525" s="69"/>
    </row>
    <row r="7526" spans="1:3" x14ac:dyDescent="0.15">
      <c r="A7526" s="56">
        <v>41953</v>
      </c>
      <c r="B7526" s="68" t="s">
        <v>242</v>
      </c>
      <c r="C7526" s="69"/>
    </row>
    <row r="7527" spans="1:3" x14ac:dyDescent="0.15">
      <c r="A7527" s="56">
        <v>41953</v>
      </c>
      <c r="B7527" s="68" t="s">
        <v>243</v>
      </c>
      <c r="C7527" s="69"/>
    </row>
    <row r="7528" spans="1:3" x14ac:dyDescent="0.15">
      <c r="A7528" s="56">
        <v>41953</v>
      </c>
      <c r="B7528" s="68" t="s">
        <v>244</v>
      </c>
      <c r="C7528" s="69"/>
    </row>
    <row r="7529" spans="1:3" x14ac:dyDescent="0.15">
      <c r="A7529" s="56">
        <v>41953</v>
      </c>
      <c r="B7529" s="68" t="s">
        <v>245</v>
      </c>
      <c r="C7529" s="69"/>
    </row>
    <row r="7530" spans="1:3" x14ac:dyDescent="0.15">
      <c r="A7530" s="56">
        <v>41953</v>
      </c>
      <c r="B7530" s="68" t="s">
        <v>246</v>
      </c>
      <c r="C7530" s="69"/>
    </row>
    <row r="7531" spans="1:3" x14ac:dyDescent="0.15">
      <c r="A7531" s="56">
        <v>41953</v>
      </c>
      <c r="B7531" s="68" t="s">
        <v>247</v>
      </c>
      <c r="C7531" s="69"/>
    </row>
    <row r="7532" spans="1:3" x14ac:dyDescent="0.15">
      <c r="A7532" s="56">
        <v>41953</v>
      </c>
      <c r="B7532" s="68" t="s">
        <v>248</v>
      </c>
      <c r="C7532" s="69"/>
    </row>
    <row r="7533" spans="1:3" x14ac:dyDescent="0.15">
      <c r="A7533" s="56">
        <v>41953</v>
      </c>
      <c r="B7533" s="68" t="s">
        <v>249</v>
      </c>
      <c r="C7533" s="69"/>
    </row>
    <row r="7534" spans="1:3" x14ac:dyDescent="0.15">
      <c r="A7534" s="56">
        <v>41953</v>
      </c>
      <c r="B7534" s="68" t="s">
        <v>250</v>
      </c>
      <c r="C7534" s="69"/>
    </row>
    <row r="7535" spans="1:3" x14ac:dyDescent="0.15">
      <c r="A7535" s="56">
        <v>41953</v>
      </c>
      <c r="B7535" s="68" t="s">
        <v>251</v>
      </c>
      <c r="C7535" s="69"/>
    </row>
    <row r="7536" spans="1:3" x14ac:dyDescent="0.15">
      <c r="A7536" s="56">
        <v>41953</v>
      </c>
      <c r="B7536" s="68" t="s">
        <v>252</v>
      </c>
      <c r="C7536" s="69"/>
    </row>
    <row r="7537" spans="1:3" x14ac:dyDescent="0.15">
      <c r="A7537" s="56">
        <v>41953</v>
      </c>
      <c r="B7537" s="68" t="s">
        <v>253</v>
      </c>
      <c r="C7537" s="69"/>
    </row>
    <row r="7538" spans="1:3" x14ac:dyDescent="0.15">
      <c r="A7538" s="56">
        <v>41953</v>
      </c>
      <c r="B7538" s="68" t="s">
        <v>254</v>
      </c>
      <c r="C7538" s="69"/>
    </row>
    <row r="7539" spans="1:3" x14ac:dyDescent="0.15">
      <c r="A7539" s="56">
        <v>41953</v>
      </c>
      <c r="B7539" s="68" t="s">
        <v>255</v>
      </c>
      <c r="C7539" s="69"/>
    </row>
    <row r="7540" spans="1:3" x14ac:dyDescent="0.15">
      <c r="A7540" s="56">
        <v>41953</v>
      </c>
      <c r="B7540" s="68" t="s">
        <v>256</v>
      </c>
      <c r="C7540" s="69"/>
    </row>
    <row r="7541" spans="1:3" x14ac:dyDescent="0.15">
      <c r="A7541" s="56">
        <v>41953</v>
      </c>
      <c r="B7541" s="68" t="s">
        <v>257</v>
      </c>
      <c r="C7541" s="69"/>
    </row>
    <row r="7542" spans="1:3" x14ac:dyDescent="0.15">
      <c r="A7542" s="56">
        <v>41954</v>
      </c>
      <c r="B7542" s="68" t="s">
        <v>234</v>
      </c>
      <c r="C7542" s="69"/>
    </row>
    <row r="7543" spans="1:3" x14ac:dyDescent="0.15">
      <c r="A7543" s="56">
        <v>41954</v>
      </c>
      <c r="B7543" s="68" t="s">
        <v>235</v>
      </c>
      <c r="C7543" s="69"/>
    </row>
    <row r="7544" spans="1:3" x14ac:dyDescent="0.15">
      <c r="A7544" s="56">
        <v>41954</v>
      </c>
      <c r="B7544" s="68" t="s">
        <v>236</v>
      </c>
      <c r="C7544" s="69"/>
    </row>
    <row r="7545" spans="1:3" x14ac:dyDescent="0.15">
      <c r="A7545" s="56">
        <v>41954</v>
      </c>
      <c r="B7545" s="68" t="s">
        <v>237</v>
      </c>
      <c r="C7545" s="69"/>
    </row>
    <row r="7546" spans="1:3" x14ac:dyDescent="0.15">
      <c r="A7546" s="56">
        <v>41954</v>
      </c>
      <c r="B7546" s="68" t="s">
        <v>238</v>
      </c>
      <c r="C7546" s="69"/>
    </row>
    <row r="7547" spans="1:3" x14ac:dyDescent="0.15">
      <c r="A7547" s="56">
        <v>41954</v>
      </c>
      <c r="B7547" s="68" t="s">
        <v>239</v>
      </c>
      <c r="C7547" s="69"/>
    </row>
    <row r="7548" spans="1:3" x14ac:dyDescent="0.15">
      <c r="A7548" s="56">
        <v>41954</v>
      </c>
      <c r="B7548" s="68" t="s">
        <v>240</v>
      </c>
      <c r="C7548" s="69"/>
    </row>
    <row r="7549" spans="1:3" x14ac:dyDescent="0.15">
      <c r="A7549" s="56">
        <v>41954</v>
      </c>
      <c r="B7549" s="68" t="s">
        <v>241</v>
      </c>
      <c r="C7549" s="69"/>
    </row>
    <row r="7550" spans="1:3" x14ac:dyDescent="0.15">
      <c r="A7550" s="56">
        <v>41954</v>
      </c>
      <c r="B7550" s="68" t="s">
        <v>242</v>
      </c>
      <c r="C7550" s="69"/>
    </row>
    <row r="7551" spans="1:3" x14ac:dyDescent="0.15">
      <c r="A7551" s="56">
        <v>41954</v>
      </c>
      <c r="B7551" s="68" t="s">
        <v>243</v>
      </c>
      <c r="C7551" s="69"/>
    </row>
    <row r="7552" spans="1:3" x14ac:dyDescent="0.15">
      <c r="A7552" s="56">
        <v>41954</v>
      </c>
      <c r="B7552" s="68" t="s">
        <v>244</v>
      </c>
      <c r="C7552" s="69"/>
    </row>
    <row r="7553" spans="1:3" x14ac:dyDescent="0.15">
      <c r="A7553" s="56">
        <v>41954</v>
      </c>
      <c r="B7553" s="68" t="s">
        <v>245</v>
      </c>
      <c r="C7553" s="69"/>
    </row>
    <row r="7554" spans="1:3" x14ac:dyDescent="0.15">
      <c r="A7554" s="56">
        <v>41954</v>
      </c>
      <c r="B7554" s="68" t="s">
        <v>246</v>
      </c>
      <c r="C7554" s="69"/>
    </row>
    <row r="7555" spans="1:3" x14ac:dyDescent="0.15">
      <c r="A7555" s="56">
        <v>41954</v>
      </c>
      <c r="B7555" s="68" t="s">
        <v>247</v>
      </c>
      <c r="C7555" s="69"/>
    </row>
    <row r="7556" spans="1:3" x14ac:dyDescent="0.15">
      <c r="A7556" s="56">
        <v>41954</v>
      </c>
      <c r="B7556" s="68" t="s">
        <v>248</v>
      </c>
      <c r="C7556" s="69"/>
    </row>
    <row r="7557" spans="1:3" x14ac:dyDescent="0.15">
      <c r="A7557" s="56">
        <v>41954</v>
      </c>
      <c r="B7557" s="68" t="s">
        <v>249</v>
      </c>
      <c r="C7557" s="69"/>
    </row>
    <row r="7558" spans="1:3" x14ac:dyDescent="0.15">
      <c r="A7558" s="56">
        <v>41954</v>
      </c>
      <c r="B7558" s="68" t="s">
        <v>250</v>
      </c>
      <c r="C7558" s="69"/>
    </row>
    <row r="7559" spans="1:3" x14ac:dyDescent="0.15">
      <c r="A7559" s="56">
        <v>41954</v>
      </c>
      <c r="B7559" s="68" t="s">
        <v>251</v>
      </c>
      <c r="C7559" s="69"/>
    </row>
    <row r="7560" spans="1:3" x14ac:dyDescent="0.15">
      <c r="A7560" s="56">
        <v>41954</v>
      </c>
      <c r="B7560" s="68" t="s">
        <v>252</v>
      </c>
      <c r="C7560" s="69"/>
    </row>
    <row r="7561" spans="1:3" x14ac:dyDescent="0.15">
      <c r="A7561" s="56">
        <v>41954</v>
      </c>
      <c r="B7561" s="68" t="s">
        <v>253</v>
      </c>
      <c r="C7561" s="69"/>
    </row>
    <row r="7562" spans="1:3" x14ac:dyDescent="0.15">
      <c r="A7562" s="56">
        <v>41954</v>
      </c>
      <c r="B7562" s="68" t="s">
        <v>254</v>
      </c>
      <c r="C7562" s="69"/>
    </row>
    <row r="7563" spans="1:3" x14ac:dyDescent="0.15">
      <c r="A7563" s="56">
        <v>41954</v>
      </c>
      <c r="B7563" s="68" t="s">
        <v>255</v>
      </c>
      <c r="C7563" s="69"/>
    </row>
    <row r="7564" spans="1:3" x14ac:dyDescent="0.15">
      <c r="A7564" s="56">
        <v>41954</v>
      </c>
      <c r="B7564" s="68" t="s">
        <v>256</v>
      </c>
      <c r="C7564" s="69"/>
    </row>
    <row r="7565" spans="1:3" x14ac:dyDescent="0.15">
      <c r="A7565" s="56">
        <v>41954</v>
      </c>
      <c r="B7565" s="68" t="s">
        <v>257</v>
      </c>
      <c r="C7565" s="69"/>
    </row>
    <row r="7566" spans="1:3" x14ac:dyDescent="0.15">
      <c r="A7566" s="56">
        <v>41955</v>
      </c>
      <c r="B7566" s="68" t="s">
        <v>234</v>
      </c>
      <c r="C7566" s="69"/>
    </row>
    <row r="7567" spans="1:3" x14ac:dyDescent="0.15">
      <c r="A7567" s="56">
        <v>41955</v>
      </c>
      <c r="B7567" s="68" t="s">
        <v>235</v>
      </c>
      <c r="C7567" s="69"/>
    </row>
    <row r="7568" spans="1:3" x14ac:dyDescent="0.15">
      <c r="A7568" s="56">
        <v>41955</v>
      </c>
      <c r="B7568" s="68" t="s">
        <v>236</v>
      </c>
      <c r="C7568" s="69"/>
    </row>
    <row r="7569" spans="1:3" x14ac:dyDescent="0.15">
      <c r="A7569" s="56">
        <v>41955</v>
      </c>
      <c r="B7569" s="68" t="s">
        <v>237</v>
      </c>
      <c r="C7569" s="69"/>
    </row>
    <row r="7570" spans="1:3" x14ac:dyDescent="0.15">
      <c r="A7570" s="56">
        <v>41955</v>
      </c>
      <c r="B7570" s="68" t="s">
        <v>238</v>
      </c>
      <c r="C7570" s="69"/>
    </row>
    <row r="7571" spans="1:3" x14ac:dyDescent="0.15">
      <c r="A7571" s="56">
        <v>41955</v>
      </c>
      <c r="B7571" s="68" t="s">
        <v>239</v>
      </c>
      <c r="C7571" s="69"/>
    </row>
    <row r="7572" spans="1:3" x14ac:dyDescent="0.15">
      <c r="A7572" s="56">
        <v>41955</v>
      </c>
      <c r="B7572" s="68" t="s">
        <v>240</v>
      </c>
      <c r="C7572" s="69"/>
    </row>
    <row r="7573" spans="1:3" x14ac:dyDescent="0.15">
      <c r="A7573" s="56">
        <v>41955</v>
      </c>
      <c r="B7573" s="68" t="s">
        <v>241</v>
      </c>
      <c r="C7573" s="69"/>
    </row>
    <row r="7574" spans="1:3" x14ac:dyDescent="0.15">
      <c r="A7574" s="56">
        <v>41955</v>
      </c>
      <c r="B7574" s="68" t="s">
        <v>242</v>
      </c>
      <c r="C7574" s="69"/>
    </row>
    <row r="7575" spans="1:3" x14ac:dyDescent="0.15">
      <c r="A7575" s="56">
        <v>41955</v>
      </c>
      <c r="B7575" s="68" t="s">
        <v>243</v>
      </c>
      <c r="C7575" s="69"/>
    </row>
    <row r="7576" spans="1:3" x14ac:dyDescent="0.15">
      <c r="A7576" s="56">
        <v>41955</v>
      </c>
      <c r="B7576" s="68" t="s">
        <v>244</v>
      </c>
      <c r="C7576" s="69"/>
    </row>
    <row r="7577" spans="1:3" x14ac:dyDescent="0.15">
      <c r="A7577" s="56">
        <v>41955</v>
      </c>
      <c r="B7577" s="68" t="s">
        <v>245</v>
      </c>
      <c r="C7577" s="69"/>
    </row>
    <row r="7578" spans="1:3" x14ac:dyDescent="0.15">
      <c r="A7578" s="56">
        <v>41955</v>
      </c>
      <c r="B7578" s="68" t="s">
        <v>246</v>
      </c>
      <c r="C7578" s="69"/>
    </row>
    <row r="7579" spans="1:3" x14ac:dyDescent="0.15">
      <c r="A7579" s="56">
        <v>41955</v>
      </c>
      <c r="B7579" s="68" t="s">
        <v>247</v>
      </c>
      <c r="C7579" s="69"/>
    </row>
    <row r="7580" spans="1:3" x14ac:dyDescent="0.15">
      <c r="A7580" s="56">
        <v>41955</v>
      </c>
      <c r="B7580" s="68" t="s">
        <v>248</v>
      </c>
      <c r="C7580" s="69"/>
    </row>
    <row r="7581" spans="1:3" x14ac:dyDescent="0.15">
      <c r="A7581" s="56">
        <v>41955</v>
      </c>
      <c r="B7581" s="68" t="s">
        <v>249</v>
      </c>
      <c r="C7581" s="69"/>
    </row>
    <row r="7582" spans="1:3" x14ac:dyDescent="0.15">
      <c r="A7582" s="56">
        <v>41955</v>
      </c>
      <c r="B7582" s="68" t="s">
        <v>250</v>
      </c>
      <c r="C7582" s="69"/>
    </row>
    <row r="7583" spans="1:3" x14ac:dyDescent="0.15">
      <c r="A7583" s="56">
        <v>41955</v>
      </c>
      <c r="B7583" s="68" t="s">
        <v>251</v>
      </c>
      <c r="C7583" s="69"/>
    </row>
    <row r="7584" spans="1:3" x14ac:dyDescent="0.15">
      <c r="A7584" s="56">
        <v>41955</v>
      </c>
      <c r="B7584" s="68" t="s">
        <v>252</v>
      </c>
      <c r="C7584" s="69"/>
    </row>
    <row r="7585" spans="1:3" x14ac:dyDescent="0.15">
      <c r="A7585" s="56">
        <v>41955</v>
      </c>
      <c r="B7585" s="68" t="s">
        <v>253</v>
      </c>
      <c r="C7585" s="69"/>
    </row>
    <row r="7586" spans="1:3" x14ac:dyDescent="0.15">
      <c r="A7586" s="56">
        <v>41955</v>
      </c>
      <c r="B7586" s="68" t="s">
        <v>254</v>
      </c>
      <c r="C7586" s="69"/>
    </row>
    <row r="7587" spans="1:3" x14ac:dyDescent="0.15">
      <c r="A7587" s="56">
        <v>41955</v>
      </c>
      <c r="B7587" s="68" t="s">
        <v>255</v>
      </c>
      <c r="C7587" s="69"/>
    </row>
    <row r="7588" spans="1:3" x14ac:dyDescent="0.15">
      <c r="A7588" s="56">
        <v>41955</v>
      </c>
      <c r="B7588" s="68" t="s">
        <v>256</v>
      </c>
      <c r="C7588" s="69"/>
    </row>
    <row r="7589" spans="1:3" x14ac:dyDescent="0.15">
      <c r="A7589" s="56">
        <v>41955</v>
      </c>
      <c r="B7589" s="68" t="s">
        <v>257</v>
      </c>
      <c r="C7589" s="69"/>
    </row>
    <row r="7590" spans="1:3" x14ac:dyDescent="0.15">
      <c r="A7590" s="56">
        <v>41956</v>
      </c>
      <c r="B7590" s="68" t="s">
        <v>234</v>
      </c>
      <c r="C7590" s="69"/>
    </row>
    <row r="7591" spans="1:3" x14ac:dyDescent="0.15">
      <c r="A7591" s="56">
        <v>41956</v>
      </c>
      <c r="B7591" s="68" t="s">
        <v>235</v>
      </c>
      <c r="C7591" s="69"/>
    </row>
    <row r="7592" spans="1:3" x14ac:dyDescent="0.15">
      <c r="A7592" s="56">
        <v>41956</v>
      </c>
      <c r="B7592" s="68" t="s">
        <v>236</v>
      </c>
      <c r="C7592" s="69"/>
    </row>
    <row r="7593" spans="1:3" x14ac:dyDescent="0.15">
      <c r="A7593" s="56">
        <v>41956</v>
      </c>
      <c r="B7593" s="68" t="s">
        <v>237</v>
      </c>
      <c r="C7593" s="69"/>
    </row>
    <row r="7594" spans="1:3" x14ac:dyDescent="0.15">
      <c r="A7594" s="56">
        <v>41956</v>
      </c>
      <c r="B7594" s="68" t="s">
        <v>238</v>
      </c>
      <c r="C7594" s="69"/>
    </row>
    <row r="7595" spans="1:3" x14ac:dyDescent="0.15">
      <c r="A7595" s="56">
        <v>41956</v>
      </c>
      <c r="B7595" s="68" t="s">
        <v>239</v>
      </c>
      <c r="C7595" s="69"/>
    </row>
    <row r="7596" spans="1:3" x14ac:dyDescent="0.15">
      <c r="A7596" s="56">
        <v>41956</v>
      </c>
      <c r="B7596" s="68" t="s">
        <v>240</v>
      </c>
      <c r="C7596" s="69"/>
    </row>
    <row r="7597" spans="1:3" x14ac:dyDescent="0.15">
      <c r="A7597" s="56">
        <v>41956</v>
      </c>
      <c r="B7597" s="68" t="s">
        <v>241</v>
      </c>
      <c r="C7597" s="69"/>
    </row>
    <row r="7598" spans="1:3" x14ac:dyDescent="0.15">
      <c r="A7598" s="56">
        <v>41956</v>
      </c>
      <c r="B7598" s="68" t="s">
        <v>242</v>
      </c>
      <c r="C7598" s="69"/>
    </row>
    <row r="7599" spans="1:3" x14ac:dyDescent="0.15">
      <c r="A7599" s="56">
        <v>41956</v>
      </c>
      <c r="B7599" s="68" t="s">
        <v>243</v>
      </c>
      <c r="C7599" s="69"/>
    </row>
    <row r="7600" spans="1:3" x14ac:dyDescent="0.15">
      <c r="A7600" s="56">
        <v>41956</v>
      </c>
      <c r="B7600" s="68" t="s">
        <v>244</v>
      </c>
      <c r="C7600" s="69"/>
    </row>
    <row r="7601" spans="1:3" x14ac:dyDescent="0.15">
      <c r="A7601" s="56">
        <v>41956</v>
      </c>
      <c r="B7601" s="68" t="s">
        <v>245</v>
      </c>
      <c r="C7601" s="69"/>
    </row>
    <row r="7602" spans="1:3" x14ac:dyDescent="0.15">
      <c r="A7602" s="56">
        <v>41956</v>
      </c>
      <c r="B7602" s="68" t="s">
        <v>246</v>
      </c>
      <c r="C7602" s="69"/>
    </row>
    <row r="7603" spans="1:3" x14ac:dyDescent="0.15">
      <c r="A7603" s="56">
        <v>41956</v>
      </c>
      <c r="B7603" s="68" t="s">
        <v>247</v>
      </c>
      <c r="C7603" s="69"/>
    </row>
    <row r="7604" spans="1:3" x14ac:dyDescent="0.15">
      <c r="A7604" s="56">
        <v>41956</v>
      </c>
      <c r="B7604" s="68" t="s">
        <v>248</v>
      </c>
      <c r="C7604" s="69"/>
    </row>
    <row r="7605" spans="1:3" x14ac:dyDescent="0.15">
      <c r="A7605" s="56">
        <v>41956</v>
      </c>
      <c r="B7605" s="68" t="s">
        <v>249</v>
      </c>
      <c r="C7605" s="69"/>
    </row>
    <row r="7606" spans="1:3" x14ac:dyDescent="0.15">
      <c r="A7606" s="56">
        <v>41956</v>
      </c>
      <c r="B7606" s="68" t="s">
        <v>250</v>
      </c>
      <c r="C7606" s="69"/>
    </row>
    <row r="7607" spans="1:3" x14ac:dyDescent="0.15">
      <c r="A7607" s="56">
        <v>41956</v>
      </c>
      <c r="B7607" s="68" t="s">
        <v>251</v>
      </c>
      <c r="C7607" s="69"/>
    </row>
    <row r="7608" spans="1:3" x14ac:dyDescent="0.15">
      <c r="A7608" s="56">
        <v>41956</v>
      </c>
      <c r="B7608" s="68" t="s">
        <v>252</v>
      </c>
      <c r="C7608" s="69"/>
    </row>
    <row r="7609" spans="1:3" x14ac:dyDescent="0.15">
      <c r="A7609" s="56">
        <v>41956</v>
      </c>
      <c r="B7609" s="68" t="s">
        <v>253</v>
      </c>
      <c r="C7609" s="69"/>
    </row>
    <row r="7610" spans="1:3" x14ac:dyDescent="0.15">
      <c r="A7610" s="56">
        <v>41956</v>
      </c>
      <c r="B7610" s="68" t="s">
        <v>254</v>
      </c>
      <c r="C7610" s="69"/>
    </row>
    <row r="7611" spans="1:3" x14ac:dyDescent="0.15">
      <c r="A7611" s="56">
        <v>41956</v>
      </c>
      <c r="B7611" s="68" t="s">
        <v>255</v>
      </c>
      <c r="C7611" s="69"/>
    </row>
    <row r="7612" spans="1:3" x14ac:dyDescent="0.15">
      <c r="A7612" s="56">
        <v>41956</v>
      </c>
      <c r="B7612" s="68" t="s">
        <v>256</v>
      </c>
      <c r="C7612" s="69"/>
    </row>
    <row r="7613" spans="1:3" x14ac:dyDescent="0.15">
      <c r="A7613" s="56">
        <v>41956</v>
      </c>
      <c r="B7613" s="68" t="s">
        <v>257</v>
      </c>
      <c r="C7613" s="69"/>
    </row>
    <row r="7614" spans="1:3" x14ac:dyDescent="0.15">
      <c r="A7614" s="56">
        <v>41957</v>
      </c>
      <c r="B7614" s="68" t="s">
        <v>234</v>
      </c>
      <c r="C7614" s="69"/>
    </row>
    <row r="7615" spans="1:3" x14ac:dyDescent="0.15">
      <c r="A7615" s="56">
        <v>41957</v>
      </c>
      <c r="B7615" s="68" t="s">
        <v>235</v>
      </c>
      <c r="C7615" s="69"/>
    </row>
    <row r="7616" spans="1:3" x14ac:dyDescent="0.15">
      <c r="A7616" s="56">
        <v>41957</v>
      </c>
      <c r="B7616" s="68" t="s">
        <v>236</v>
      </c>
      <c r="C7616" s="69"/>
    </row>
    <row r="7617" spans="1:3" x14ac:dyDescent="0.15">
      <c r="A7617" s="56">
        <v>41957</v>
      </c>
      <c r="B7617" s="68" t="s">
        <v>237</v>
      </c>
      <c r="C7617" s="69"/>
    </row>
    <row r="7618" spans="1:3" x14ac:dyDescent="0.15">
      <c r="A7618" s="56">
        <v>41957</v>
      </c>
      <c r="B7618" s="68" t="s">
        <v>238</v>
      </c>
      <c r="C7618" s="69"/>
    </row>
    <row r="7619" spans="1:3" x14ac:dyDescent="0.15">
      <c r="A7619" s="56">
        <v>41957</v>
      </c>
      <c r="B7619" s="68" t="s">
        <v>239</v>
      </c>
      <c r="C7619" s="69"/>
    </row>
    <row r="7620" spans="1:3" x14ac:dyDescent="0.15">
      <c r="A7620" s="56">
        <v>41957</v>
      </c>
      <c r="B7620" s="68" t="s">
        <v>240</v>
      </c>
      <c r="C7620" s="69"/>
    </row>
    <row r="7621" spans="1:3" x14ac:dyDescent="0.15">
      <c r="A7621" s="56">
        <v>41957</v>
      </c>
      <c r="B7621" s="68" t="s">
        <v>241</v>
      </c>
      <c r="C7621" s="69"/>
    </row>
    <row r="7622" spans="1:3" x14ac:dyDescent="0.15">
      <c r="A7622" s="56">
        <v>41957</v>
      </c>
      <c r="B7622" s="68" t="s">
        <v>242</v>
      </c>
      <c r="C7622" s="69"/>
    </row>
    <row r="7623" spans="1:3" x14ac:dyDescent="0.15">
      <c r="A7623" s="56">
        <v>41957</v>
      </c>
      <c r="B7623" s="68" t="s">
        <v>243</v>
      </c>
      <c r="C7623" s="69"/>
    </row>
    <row r="7624" spans="1:3" x14ac:dyDescent="0.15">
      <c r="A7624" s="56">
        <v>41957</v>
      </c>
      <c r="B7624" s="68" t="s">
        <v>244</v>
      </c>
      <c r="C7624" s="69"/>
    </row>
    <row r="7625" spans="1:3" x14ac:dyDescent="0.15">
      <c r="A7625" s="56">
        <v>41957</v>
      </c>
      <c r="B7625" s="68" t="s">
        <v>245</v>
      </c>
      <c r="C7625" s="69"/>
    </row>
    <row r="7626" spans="1:3" x14ac:dyDescent="0.15">
      <c r="A7626" s="56">
        <v>41957</v>
      </c>
      <c r="B7626" s="68" t="s">
        <v>246</v>
      </c>
      <c r="C7626" s="69"/>
    </row>
    <row r="7627" spans="1:3" x14ac:dyDescent="0.15">
      <c r="A7627" s="56">
        <v>41957</v>
      </c>
      <c r="B7627" s="68" t="s">
        <v>247</v>
      </c>
      <c r="C7627" s="69"/>
    </row>
    <row r="7628" spans="1:3" x14ac:dyDescent="0.15">
      <c r="A7628" s="56">
        <v>41957</v>
      </c>
      <c r="B7628" s="68" t="s">
        <v>248</v>
      </c>
      <c r="C7628" s="69"/>
    </row>
    <row r="7629" spans="1:3" x14ac:dyDescent="0.15">
      <c r="A7629" s="56">
        <v>41957</v>
      </c>
      <c r="B7629" s="68" t="s">
        <v>249</v>
      </c>
      <c r="C7629" s="69"/>
    </row>
    <row r="7630" spans="1:3" x14ac:dyDescent="0.15">
      <c r="A7630" s="56">
        <v>41957</v>
      </c>
      <c r="B7630" s="68" t="s">
        <v>250</v>
      </c>
      <c r="C7630" s="69"/>
    </row>
    <row r="7631" spans="1:3" x14ac:dyDescent="0.15">
      <c r="A7631" s="56">
        <v>41957</v>
      </c>
      <c r="B7631" s="68" t="s">
        <v>251</v>
      </c>
      <c r="C7631" s="69"/>
    </row>
    <row r="7632" spans="1:3" x14ac:dyDescent="0.15">
      <c r="A7632" s="56">
        <v>41957</v>
      </c>
      <c r="B7632" s="68" t="s">
        <v>252</v>
      </c>
      <c r="C7632" s="69"/>
    </row>
    <row r="7633" spans="1:3" x14ac:dyDescent="0.15">
      <c r="A7633" s="56">
        <v>41957</v>
      </c>
      <c r="B7633" s="68" t="s">
        <v>253</v>
      </c>
      <c r="C7633" s="69"/>
    </row>
    <row r="7634" spans="1:3" x14ac:dyDescent="0.15">
      <c r="A7634" s="56">
        <v>41957</v>
      </c>
      <c r="B7634" s="68" t="s">
        <v>254</v>
      </c>
      <c r="C7634" s="69"/>
    </row>
    <row r="7635" spans="1:3" x14ac:dyDescent="0.15">
      <c r="A7635" s="56">
        <v>41957</v>
      </c>
      <c r="B7635" s="68" t="s">
        <v>255</v>
      </c>
      <c r="C7635" s="69"/>
    </row>
    <row r="7636" spans="1:3" x14ac:dyDescent="0.15">
      <c r="A7636" s="56">
        <v>41957</v>
      </c>
      <c r="B7636" s="68" t="s">
        <v>256</v>
      </c>
      <c r="C7636" s="69"/>
    </row>
    <row r="7637" spans="1:3" x14ac:dyDescent="0.15">
      <c r="A7637" s="56">
        <v>41957</v>
      </c>
      <c r="B7637" s="68" t="s">
        <v>257</v>
      </c>
      <c r="C7637" s="69"/>
    </row>
    <row r="7638" spans="1:3" x14ac:dyDescent="0.15">
      <c r="A7638" s="56">
        <v>41958</v>
      </c>
      <c r="B7638" s="68" t="s">
        <v>234</v>
      </c>
      <c r="C7638" s="69"/>
    </row>
    <row r="7639" spans="1:3" x14ac:dyDescent="0.15">
      <c r="A7639" s="56">
        <v>41958</v>
      </c>
      <c r="B7639" s="68" t="s">
        <v>235</v>
      </c>
      <c r="C7639" s="69"/>
    </row>
    <row r="7640" spans="1:3" x14ac:dyDescent="0.15">
      <c r="A7640" s="56">
        <v>41958</v>
      </c>
      <c r="B7640" s="68" t="s">
        <v>236</v>
      </c>
      <c r="C7640" s="69"/>
    </row>
    <row r="7641" spans="1:3" x14ac:dyDescent="0.15">
      <c r="A7641" s="56">
        <v>41958</v>
      </c>
      <c r="B7641" s="68" t="s">
        <v>237</v>
      </c>
      <c r="C7641" s="69"/>
    </row>
    <row r="7642" spans="1:3" x14ac:dyDescent="0.15">
      <c r="A7642" s="56">
        <v>41958</v>
      </c>
      <c r="B7642" s="68" t="s">
        <v>238</v>
      </c>
      <c r="C7642" s="69"/>
    </row>
    <row r="7643" spans="1:3" x14ac:dyDescent="0.15">
      <c r="A7643" s="56">
        <v>41958</v>
      </c>
      <c r="B7643" s="68" t="s">
        <v>239</v>
      </c>
      <c r="C7643" s="69"/>
    </row>
    <row r="7644" spans="1:3" x14ac:dyDescent="0.15">
      <c r="A7644" s="56">
        <v>41958</v>
      </c>
      <c r="B7644" s="68" t="s">
        <v>240</v>
      </c>
      <c r="C7644" s="69"/>
    </row>
    <row r="7645" spans="1:3" x14ac:dyDescent="0.15">
      <c r="A7645" s="56">
        <v>41958</v>
      </c>
      <c r="B7645" s="68" t="s">
        <v>241</v>
      </c>
      <c r="C7645" s="69"/>
    </row>
    <row r="7646" spans="1:3" x14ac:dyDescent="0.15">
      <c r="A7646" s="56">
        <v>41958</v>
      </c>
      <c r="B7646" s="68" t="s">
        <v>242</v>
      </c>
      <c r="C7646" s="69"/>
    </row>
    <row r="7647" spans="1:3" x14ac:dyDescent="0.15">
      <c r="A7647" s="56">
        <v>41958</v>
      </c>
      <c r="B7647" s="68" t="s">
        <v>243</v>
      </c>
      <c r="C7647" s="69"/>
    </row>
    <row r="7648" spans="1:3" x14ac:dyDescent="0.15">
      <c r="A7648" s="56">
        <v>41958</v>
      </c>
      <c r="B7648" s="68" t="s">
        <v>244</v>
      </c>
      <c r="C7648" s="69"/>
    </row>
    <row r="7649" spans="1:3" x14ac:dyDescent="0.15">
      <c r="A7649" s="56">
        <v>41958</v>
      </c>
      <c r="B7649" s="68" t="s">
        <v>245</v>
      </c>
      <c r="C7649" s="69"/>
    </row>
    <row r="7650" spans="1:3" x14ac:dyDescent="0.15">
      <c r="A7650" s="56">
        <v>41958</v>
      </c>
      <c r="B7650" s="68" t="s">
        <v>246</v>
      </c>
      <c r="C7650" s="69"/>
    </row>
    <row r="7651" spans="1:3" x14ac:dyDescent="0.15">
      <c r="A7651" s="56">
        <v>41958</v>
      </c>
      <c r="B7651" s="68" t="s">
        <v>247</v>
      </c>
      <c r="C7651" s="69"/>
    </row>
    <row r="7652" spans="1:3" x14ac:dyDescent="0.15">
      <c r="A7652" s="56">
        <v>41958</v>
      </c>
      <c r="B7652" s="68" t="s">
        <v>248</v>
      </c>
      <c r="C7652" s="69"/>
    </row>
    <row r="7653" spans="1:3" x14ac:dyDescent="0.15">
      <c r="A7653" s="56">
        <v>41958</v>
      </c>
      <c r="B7653" s="68" t="s">
        <v>249</v>
      </c>
      <c r="C7653" s="69"/>
    </row>
    <row r="7654" spans="1:3" x14ac:dyDescent="0.15">
      <c r="A7654" s="56">
        <v>41958</v>
      </c>
      <c r="B7654" s="68" t="s">
        <v>250</v>
      </c>
      <c r="C7654" s="69"/>
    </row>
    <row r="7655" spans="1:3" x14ac:dyDescent="0.15">
      <c r="A7655" s="56">
        <v>41958</v>
      </c>
      <c r="B7655" s="68" t="s">
        <v>251</v>
      </c>
      <c r="C7655" s="69"/>
    </row>
    <row r="7656" spans="1:3" x14ac:dyDescent="0.15">
      <c r="A7656" s="56">
        <v>41958</v>
      </c>
      <c r="B7656" s="68" t="s">
        <v>252</v>
      </c>
      <c r="C7656" s="69"/>
    </row>
    <row r="7657" spans="1:3" x14ac:dyDescent="0.15">
      <c r="A7657" s="56">
        <v>41958</v>
      </c>
      <c r="B7657" s="68" t="s">
        <v>253</v>
      </c>
      <c r="C7657" s="69"/>
    </row>
    <row r="7658" spans="1:3" x14ac:dyDescent="0.15">
      <c r="A7658" s="56">
        <v>41958</v>
      </c>
      <c r="B7658" s="68" t="s">
        <v>254</v>
      </c>
      <c r="C7658" s="69"/>
    </row>
    <row r="7659" spans="1:3" x14ac:dyDescent="0.15">
      <c r="A7659" s="56">
        <v>41958</v>
      </c>
      <c r="B7659" s="68" t="s">
        <v>255</v>
      </c>
      <c r="C7659" s="69"/>
    </row>
    <row r="7660" spans="1:3" x14ac:dyDescent="0.15">
      <c r="A7660" s="56">
        <v>41958</v>
      </c>
      <c r="B7660" s="68" t="s">
        <v>256</v>
      </c>
      <c r="C7660" s="69"/>
    </row>
    <row r="7661" spans="1:3" x14ac:dyDescent="0.15">
      <c r="A7661" s="56">
        <v>41958</v>
      </c>
      <c r="B7661" s="68" t="s">
        <v>257</v>
      </c>
      <c r="C7661" s="69"/>
    </row>
    <row r="7662" spans="1:3" x14ac:dyDescent="0.15">
      <c r="A7662" s="56">
        <v>41959</v>
      </c>
      <c r="B7662" s="68" t="s">
        <v>234</v>
      </c>
      <c r="C7662" s="69"/>
    </row>
    <row r="7663" spans="1:3" x14ac:dyDescent="0.15">
      <c r="A7663" s="56">
        <v>41959</v>
      </c>
      <c r="B7663" s="68" t="s">
        <v>235</v>
      </c>
      <c r="C7663" s="69"/>
    </row>
    <row r="7664" spans="1:3" x14ac:dyDescent="0.15">
      <c r="A7664" s="56">
        <v>41959</v>
      </c>
      <c r="B7664" s="68" t="s">
        <v>236</v>
      </c>
      <c r="C7664" s="69"/>
    </row>
    <row r="7665" spans="1:3" x14ac:dyDescent="0.15">
      <c r="A7665" s="56">
        <v>41959</v>
      </c>
      <c r="B7665" s="68" t="s">
        <v>237</v>
      </c>
      <c r="C7665" s="69"/>
    </row>
    <row r="7666" spans="1:3" x14ac:dyDescent="0.15">
      <c r="A7666" s="56">
        <v>41959</v>
      </c>
      <c r="B7666" s="68" t="s">
        <v>238</v>
      </c>
      <c r="C7666" s="69"/>
    </row>
    <row r="7667" spans="1:3" x14ac:dyDescent="0.15">
      <c r="A7667" s="56">
        <v>41959</v>
      </c>
      <c r="B7667" s="68" t="s">
        <v>239</v>
      </c>
      <c r="C7667" s="69"/>
    </row>
    <row r="7668" spans="1:3" x14ac:dyDescent="0.15">
      <c r="A7668" s="56">
        <v>41959</v>
      </c>
      <c r="B7668" s="68" t="s">
        <v>240</v>
      </c>
      <c r="C7668" s="69"/>
    </row>
    <row r="7669" spans="1:3" x14ac:dyDescent="0.15">
      <c r="A7669" s="56">
        <v>41959</v>
      </c>
      <c r="B7669" s="68" t="s">
        <v>241</v>
      </c>
      <c r="C7669" s="69"/>
    </row>
    <row r="7670" spans="1:3" x14ac:dyDescent="0.15">
      <c r="A7670" s="56">
        <v>41959</v>
      </c>
      <c r="B7670" s="68" t="s">
        <v>242</v>
      </c>
      <c r="C7670" s="69"/>
    </row>
    <row r="7671" spans="1:3" x14ac:dyDescent="0.15">
      <c r="A7671" s="56">
        <v>41959</v>
      </c>
      <c r="B7671" s="68" t="s">
        <v>243</v>
      </c>
      <c r="C7671" s="69"/>
    </row>
    <row r="7672" spans="1:3" x14ac:dyDescent="0.15">
      <c r="A7672" s="56">
        <v>41959</v>
      </c>
      <c r="B7672" s="68" t="s">
        <v>244</v>
      </c>
      <c r="C7672" s="69"/>
    </row>
    <row r="7673" spans="1:3" x14ac:dyDescent="0.15">
      <c r="A7673" s="56">
        <v>41959</v>
      </c>
      <c r="B7673" s="68" t="s">
        <v>245</v>
      </c>
      <c r="C7673" s="69"/>
    </row>
    <row r="7674" spans="1:3" x14ac:dyDescent="0.15">
      <c r="A7674" s="56">
        <v>41959</v>
      </c>
      <c r="B7674" s="68" t="s">
        <v>246</v>
      </c>
      <c r="C7674" s="69"/>
    </row>
    <row r="7675" spans="1:3" x14ac:dyDescent="0.15">
      <c r="A7675" s="56">
        <v>41959</v>
      </c>
      <c r="B7675" s="68" t="s">
        <v>247</v>
      </c>
      <c r="C7675" s="69"/>
    </row>
    <row r="7676" spans="1:3" x14ac:dyDescent="0.15">
      <c r="A7676" s="56">
        <v>41959</v>
      </c>
      <c r="B7676" s="68" t="s">
        <v>248</v>
      </c>
      <c r="C7676" s="69"/>
    </row>
    <row r="7677" spans="1:3" x14ac:dyDescent="0.15">
      <c r="A7677" s="56">
        <v>41959</v>
      </c>
      <c r="B7677" s="68" t="s">
        <v>249</v>
      </c>
      <c r="C7677" s="69"/>
    </row>
    <row r="7678" spans="1:3" x14ac:dyDescent="0.15">
      <c r="A7678" s="56">
        <v>41959</v>
      </c>
      <c r="B7678" s="68" t="s">
        <v>250</v>
      </c>
      <c r="C7678" s="69"/>
    </row>
    <row r="7679" spans="1:3" x14ac:dyDescent="0.15">
      <c r="A7679" s="56">
        <v>41959</v>
      </c>
      <c r="B7679" s="68" t="s">
        <v>251</v>
      </c>
      <c r="C7679" s="69"/>
    </row>
    <row r="7680" spans="1:3" x14ac:dyDescent="0.15">
      <c r="A7680" s="56">
        <v>41959</v>
      </c>
      <c r="B7680" s="68" t="s">
        <v>252</v>
      </c>
      <c r="C7680" s="69"/>
    </row>
    <row r="7681" spans="1:3" x14ac:dyDescent="0.15">
      <c r="A7681" s="56">
        <v>41959</v>
      </c>
      <c r="B7681" s="68" t="s">
        <v>253</v>
      </c>
      <c r="C7681" s="69"/>
    </row>
    <row r="7682" spans="1:3" x14ac:dyDescent="0.15">
      <c r="A7682" s="56">
        <v>41959</v>
      </c>
      <c r="B7682" s="68" t="s">
        <v>254</v>
      </c>
      <c r="C7682" s="69"/>
    </row>
    <row r="7683" spans="1:3" x14ac:dyDescent="0.15">
      <c r="A7683" s="56">
        <v>41959</v>
      </c>
      <c r="B7683" s="68" t="s">
        <v>255</v>
      </c>
      <c r="C7683" s="69"/>
    </row>
    <row r="7684" spans="1:3" x14ac:dyDescent="0.15">
      <c r="A7684" s="56">
        <v>41959</v>
      </c>
      <c r="B7684" s="68" t="s">
        <v>256</v>
      </c>
      <c r="C7684" s="69"/>
    </row>
    <row r="7685" spans="1:3" x14ac:dyDescent="0.15">
      <c r="A7685" s="56">
        <v>41959</v>
      </c>
      <c r="B7685" s="68" t="s">
        <v>257</v>
      </c>
      <c r="C7685" s="69"/>
    </row>
    <row r="7686" spans="1:3" x14ac:dyDescent="0.15">
      <c r="A7686" s="56">
        <v>41960</v>
      </c>
      <c r="B7686" s="68" t="s">
        <v>234</v>
      </c>
      <c r="C7686" s="69"/>
    </row>
    <row r="7687" spans="1:3" x14ac:dyDescent="0.15">
      <c r="A7687" s="56">
        <v>41960</v>
      </c>
      <c r="B7687" s="68" t="s">
        <v>235</v>
      </c>
      <c r="C7687" s="69"/>
    </row>
    <row r="7688" spans="1:3" x14ac:dyDescent="0.15">
      <c r="A7688" s="56">
        <v>41960</v>
      </c>
      <c r="B7688" s="68" t="s">
        <v>236</v>
      </c>
      <c r="C7688" s="69"/>
    </row>
    <row r="7689" spans="1:3" x14ac:dyDescent="0.15">
      <c r="A7689" s="56">
        <v>41960</v>
      </c>
      <c r="B7689" s="68" t="s">
        <v>237</v>
      </c>
      <c r="C7689" s="69"/>
    </row>
    <row r="7690" spans="1:3" x14ac:dyDescent="0.15">
      <c r="A7690" s="56">
        <v>41960</v>
      </c>
      <c r="B7690" s="68" t="s">
        <v>238</v>
      </c>
      <c r="C7690" s="69"/>
    </row>
    <row r="7691" spans="1:3" x14ac:dyDescent="0.15">
      <c r="A7691" s="56">
        <v>41960</v>
      </c>
      <c r="B7691" s="68" t="s">
        <v>239</v>
      </c>
      <c r="C7691" s="69"/>
    </row>
    <row r="7692" spans="1:3" x14ac:dyDescent="0.15">
      <c r="A7692" s="56">
        <v>41960</v>
      </c>
      <c r="B7692" s="68" t="s">
        <v>240</v>
      </c>
      <c r="C7692" s="69"/>
    </row>
    <row r="7693" spans="1:3" x14ac:dyDescent="0.15">
      <c r="A7693" s="56">
        <v>41960</v>
      </c>
      <c r="B7693" s="68" t="s">
        <v>241</v>
      </c>
      <c r="C7693" s="69"/>
    </row>
    <row r="7694" spans="1:3" x14ac:dyDescent="0.15">
      <c r="A7694" s="56">
        <v>41960</v>
      </c>
      <c r="B7694" s="68" t="s">
        <v>242</v>
      </c>
      <c r="C7694" s="69"/>
    </row>
    <row r="7695" spans="1:3" x14ac:dyDescent="0.15">
      <c r="A7695" s="56">
        <v>41960</v>
      </c>
      <c r="B7695" s="68" t="s">
        <v>243</v>
      </c>
      <c r="C7695" s="69"/>
    </row>
    <row r="7696" spans="1:3" x14ac:dyDescent="0.15">
      <c r="A7696" s="56">
        <v>41960</v>
      </c>
      <c r="B7696" s="68" t="s">
        <v>244</v>
      </c>
      <c r="C7696" s="69"/>
    </row>
    <row r="7697" spans="1:3" x14ac:dyDescent="0.15">
      <c r="A7697" s="56">
        <v>41960</v>
      </c>
      <c r="B7697" s="68" t="s">
        <v>245</v>
      </c>
      <c r="C7697" s="69"/>
    </row>
    <row r="7698" spans="1:3" x14ac:dyDescent="0.15">
      <c r="A7698" s="56">
        <v>41960</v>
      </c>
      <c r="B7698" s="68" t="s">
        <v>246</v>
      </c>
      <c r="C7698" s="69"/>
    </row>
    <row r="7699" spans="1:3" x14ac:dyDescent="0.15">
      <c r="A7699" s="56">
        <v>41960</v>
      </c>
      <c r="B7699" s="68" t="s">
        <v>247</v>
      </c>
      <c r="C7699" s="69"/>
    </row>
    <row r="7700" spans="1:3" x14ac:dyDescent="0.15">
      <c r="A7700" s="56">
        <v>41960</v>
      </c>
      <c r="B7700" s="68" t="s">
        <v>248</v>
      </c>
      <c r="C7700" s="69"/>
    </row>
    <row r="7701" spans="1:3" x14ac:dyDescent="0.15">
      <c r="A7701" s="56">
        <v>41960</v>
      </c>
      <c r="B7701" s="68" t="s">
        <v>249</v>
      </c>
      <c r="C7701" s="69"/>
    </row>
    <row r="7702" spans="1:3" x14ac:dyDescent="0.15">
      <c r="A7702" s="56">
        <v>41960</v>
      </c>
      <c r="B7702" s="68" t="s">
        <v>250</v>
      </c>
      <c r="C7702" s="69"/>
    </row>
    <row r="7703" spans="1:3" x14ac:dyDescent="0.15">
      <c r="A7703" s="56">
        <v>41960</v>
      </c>
      <c r="B7703" s="68" t="s">
        <v>251</v>
      </c>
      <c r="C7703" s="69"/>
    </row>
    <row r="7704" spans="1:3" x14ac:dyDescent="0.15">
      <c r="A7704" s="56">
        <v>41960</v>
      </c>
      <c r="B7704" s="68" t="s">
        <v>252</v>
      </c>
      <c r="C7704" s="69"/>
    </row>
    <row r="7705" spans="1:3" x14ac:dyDescent="0.15">
      <c r="A7705" s="56">
        <v>41960</v>
      </c>
      <c r="B7705" s="68" t="s">
        <v>253</v>
      </c>
      <c r="C7705" s="69"/>
    </row>
    <row r="7706" spans="1:3" x14ac:dyDescent="0.15">
      <c r="A7706" s="56">
        <v>41960</v>
      </c>
      <c r="B7706" s="68" t="s">
        <v>254</v>
      </c>
      <c r="C7706" s="69"/>
    </row>
    <row r="7707" spans="1:3" x14ac:dyDescent="0.15">
      <c r="A7707" s="56">
        <v>41960</v>
      </c>
      <c r="B7707" s="68" t="s">
        <v>255</v>
      </c>
      <c r="C7707" s="69"/>
    </row>
    <row r="7708" spans="1:3" x14ac:dyDescent="0.15">
      <c r="A7708" s="56">
        <v>41960</v>
      </c>
      <c r="B7708" s="68" t="s">
        <v>256</v>
      </c>
      <c r="C7708" s="69"/>
    </row>
    <row r="7709" spans="1:3" x14ac:dyDescent="0.15">
      <c r="A7709" s="56">
        <v>41960</v>
      </c>
      <c r="B7709" s="68" t="s">
        <v>257</v>
      </c>
      <c r="C7709" s="69"/>
    </row>
    <row r="7710" spans="1:3" x14ac:dyDescent="0.15">
      <c r="A7710" s="56">
        <v>41961</v>
      </c>
      <c r="B7710" s="68" t="s">
        <v>234</v>
      </c>
      <c r="C7710" s="69"/>
    </row>
    <row r="7711" spans="1:3" x14ac:dyDescent="0.15">
      <c r="A7711" s="56">
        <v>41961</v>
      </c>
      <c r="B7711" s="68" t="s">
        <v>235</v>
      </c>
      <c r="C7711" s="69"/>
    </row>
    <row r="7712" spans="1:3" x14ac:dyDescent="0.15">
      <c r="A7712" s="56">
        <v>41961</v>
      </c>
      <c r="B7712" s="68" t="s">
        <v>236</v>
      </c>
      <c r="C7712" s="69"/>
    </row>
    <row r="7713" spans="1:3" x14ac:dyDescent="0.15">
      <c r="A7713" s="56">
        <v>41961</v>
      </c>
      <c r="B7713" s="68" t="s">
        <v>237</v>
      </c>
      <c r="C7713" s="69"/>
    </row>
    <row r="7714" spans="1:3" x14ac:dyDescent="0.15">
      <c r="A7714" s="56">
        <v>41961</v>
      </c>
      <c r="B7714" s="68" t="s">
        <v>238</v>
      </c>
      <c r="C7714" s="69"/>
    </row>
    <row r="7715" spans="1:3" x14ac:dyDescent="0.15">
      <c r="A7715" s="56">
        <v>41961</v>
      </c>
      <c r="B7715" s="68" t="s">
        <v>239</v>
      </c>
      <c r="C7715" s="69"/>
    </row>
    <row r="7716" spans="1:3" x14ac:dyDescent="0.15">
      <c r="A7716" s="56">
        <v>41961</v>
      </c>
      <c r="B7716" s="68" t="s">
        <v>240</v>
      </c>
      <c r="C7716" s="69"/>
    </row>
    <row r="7717" spans="1:3" x14ac:dyDescent="0.15">
      <c r="A7717" s="56">
        <v>41961</v>
      </c>
      <c r="B7717" s="68" t="s">
        <v>241</v>
      </c>
      <c r="C7717" s="69"/>
    </row>
    <row r="7718" spans="1:3" x14ac:dyDescent="0.15">
      <c r="A7718" s="56">
        <v>41961</v>
      </c>
      <c r="B7718" s="68" t="s">
        <v>242</v>
      </c>
      <c r="C7718" s="69"/>
    </row>
    <row r="7719" spans="1:3" x14ac:dyDescent="0.15">
      <c r="A7719" s="56">
        <v>41961</v>
      </c>
      <c r="B7719" s="68" t="s">
        <v>243</v>
      </c>
      <c r="C7719" s="69"/>
    </row>
    <row r="7720" spans="1:3" x14ac:dyDescent="0.15">
      <c r="A7720" s="56">
        <v>41961</v>
      </c>
      <c r="B7720" s="68" t="s">
        <v>244</v>
      </c>
      <c r="C7720" s="69"/>
    </row>
    <row r="7721" spans="1:3" x14ac:dyDescent="0.15">
      <c r="A7721" s="56">
        <v>41961</v>
      </c>
      <c r="B7721" s="68" t="s">
        <v>245</v>
      </c>
      <c r="C7721" s="69"/>
    </row>
    <row r="7722" spans="1:3" x14ac:dyDescent="0.15">
      <c r="A7722" s="56">
        <v>41961</v>
      </c>
      <c r="B7722" s="68" t="s">
        <v>246</v>
      </c>
      <c r="C7722" s="69"/>
    </row>
    <row r="7723" spans="1:3" x14ac:dyDescent="0.15">
      <c r="A7723" s="56">
        <v>41961</v>
      </c>
      <c r="B7723" s="68" t="s">
        <v>247</v>
      </c>
      <c r="C7723" s="69"/>
    </row>
    <row r="7724" spans="1:3" x14ac:dyDescent="0.15">
      <c r="A7724" s="56">
        <v>41961</v>
      </c>
      <c r="B7724" s="68" t="s">
        <v>248</v>
      </c>
      <c r="C7724" s="69"/>
    </row>
    <row r="7725" spans="1:3" x14ac:dyDescent="0.15">
      <c r="A7725" s="56">
        <v>41961</v>
      </c>
      <c r="B7725" s="68" t="s">
        <v>249</v>
      </c>
      <c r="C7725" s="69"/>
    </row>
    <row r="7726" spans="1:3" x14ac:dyDescent="0.15">
      <c r="A7726" s="56">
        <v>41961</v>
      </c>
      <c r="B7726" s="68" t="s">
        <v>250</v>
      </c>
      <c r="C7726" s="69"/>
    </row>
    <row r="7727" spans="1:3" x14ac:dyDescent="0.15">
      <c r="A7727" s="56">
        <v>41961</v>
      </c>
      <c r="B7727" s="68" t="s">
        <v>251</v>
      </c>
      <c r="C7727" s="69"/>
    </row>
    <row r="7728" spans="1:3" x14ac:dyDescent="0.15">
      <c r="A7728" s="56">
        <v>41961</v>
      </c>
      <c r="B7728" s="68" t="s">
        <v>252</v>
      </c>
      <c r="C7728" s="69"/>
    </row>
    <row r="7729" spans="1:3" x14ac:dyDescent="0.15">
      <c r="A7729" s="56">
        <v>41961</v>
      </c>
      <c r="B7729" s="68" t="s">
        <v>253</v>
      </c>
      <c r="C7729" s="69"/>
    </row>
    <row r="7730" spans="1:3" x14ac:dyDescent="0.15">
      <c r="A7730" s="56">
        <v>41961</v>
      </c>
      <c r="B7730" s="68" t="s">
        <v>254</v>
      </c>
      <c r="C7730" s="69"/>
    </row>
    <row r="7731" spans="1:3" x14ac:dyDescent="0.15">
      <c r="A7731" s="56">
        <v>41961</v>
      </c>
      <c r="B7731" s="68" t="s">
        <v>255</v>
      </c>
      <c r="C7731" s="69"/>
    </row>
    <row r="7732" spans="1:3" x14ac:dyDescent="0.15">
      <c r="A7732" s="56">
        <v>41961</v>
      </c>
      <c r="B7732" s="68" t="s">
        <v>256</v>
      </c>
      <c r="C7732" s="69"/>
    </row>
    <row r="7733" spans="1:3" x14ac:dyDescent="0.15">
      <c r="A7733" s="56">
        <v>41961</v>
      </c>
      <c r="B7733" s="68" t="s">
        <v>257</v>
      </c>
      <c r="C7733" s="69"/>
    </row>
    <row r="7734" spans="1:3" x14ac:dyDescent="0.15">
      <c r="A7734" s="56">
        <v>41962</v>
      </c>
      <c r="B7734" s="68" t="s">
        <v>234</v>
      </c>
      <c r="C7734" s="69"/>
    </row>
    <row r="7735" spans="1:3" x14ac:dyDescent="0.15">
      <c r="A7735" s="56">
        <v>41962</v>
      </c>
      <c r="B7735" s="68" t="s">
        <v>235</v>
      </c>
      <c r="C7735" s="69"/>
    </row>
    <row r="7736" spans="1:3" x14ac:dyDescent="0.15">
      <c r="A7736" s="56">
        <v>41962</v>
      </c>
      <c r="B7736" s="68" t="s">
        <v>236</v>
      </c>
      <c r="C7736" s="69"/>
    </row>
    <row r="7737" spans="1:3" x14ac:dyDescent="0.15">
      <c r="A7737" s="56">
        <v>41962</v>
      </c>
      <c r="B7737" s="68" t="s">
        <v>237</v>
      </c>
      <c r="C7737" s="69"/>
    </row>
    <row r="7738" spans="1:3" x14ac:dyDescent="0.15">
      <c r="A7738" s="56">
        <v>41962</v>
      </c>
      <c r="B7738" s="68" t="s">
        <v>238</v>
      </c>
      <c r="C7738" s="69"/>
    </row>
    <row r="7739" spans="1:3" x14ac:dyDescent="0.15">
      <c r="A7739" s="56">
        <v>41962</v>
      </c>
      <c r="B7739" s="68" t="s">
        <v>239</v>
      </c>
      <c r="C7739" s="69"/>
    </row>
    <row r="7740" spans="1:3" x14ac:dyDescent="0.15">
      <c r="A7740" s="56">
        <v>41962</v>
      </c>
      <c r="B7740" s="68" t="s">
        <v>240</v>
      </c>
      <c r="C7740" s="69"/>
    </row>
    <row r="7741" spans="1:3" x14ac:dyDescent="0.15">
      <c r="A7741" s="56">
        <v>41962</v>
      </c>
      <c r="B7741" s="68" t="s">
        <v>241</v>
      </c>
      <c r="C7741" s="69"/>
    </row>
    <row r="7742" spans="1:3" x14ac:dyDescent="0.15">
      <c r="A7742" s="56">
        <v>41962</v>
      </c>
      <c r="B7742" s="68" t="s">
        <v>242</v>
      </c>
      <c r="C7742" s="69"/>
    </row>
    <row r="7743" spans="1:3" x14ac:dyDescent="0.15">
      <c r="A7743" s="56">
        <v>41962</v>
      </c>
      <c r="B7743" s="68" t="s">
        <v>243</v>
      </c>
      <c r="C7743" s="69"/>
    </row>
    <row r="7744" spans="1:3" x14ac:dyDescent="0.15">
      <c r="A7744" s="56">
        <v>41962</v>
      </c>
      <c r="B7744" s="68" t="s">
        <v>244</v>
      </c>
      <c r="C7744" s="69"/>
    </row>
    <row r="7745" spans="1:3" x14ac:dyDescent="0.15">
      <c r="A7745" s="56">
        <v>41962</v>
      </c>
      <c r="B7745" s="68" t="s">
        <v>245</v>
      </c>
      <c r="C7745" s="69"/>
    </row>
    <row r="7746" spans="1:3" x14ac:dyDescent="0.15">
      <c r="A7746" s="56">
        <v>41962</v>
      </c>
      <c r="B7746" s="68" t="s">
        <v>246</v>
      </c>
      <c r="C7746" s="69"/>
    </row>
    <row r="7747" spans="1:3" x14ac:dyDescent="0.15">
      <c r="A7747" s="56">
        <v>41962</v>
      </c>
      <c r="B7747" s="68" t="s">
        <v>247</v>
      </c>
      <c r="C7747" s="69"/>
    </row>
    <row r="7748" spans="1:3" x14ac:dyDescent="0.15">
      <c r="A7748" s="56">
        <v>41962</v>
      </c>
      <c r="B7748" s="68" t="s">
        <v>248</v>
      </c>
      <c r="C7748" s="69"/>
    </row>
    <row r="7749" spans="1:3" x14ac:dyDescent="0.15">
      <c r="A7749" s="56">
        <v>41962</v>
      </c>
      <c r="B7749" s="68" t="s">
        <v>249</v>
      </c>
      <c r="C7749" s="69"/>
    </row>
    <row r="7750" spans="1:3" x14ac:dyDescent="0.15">
      <c r="A7750" s="56">
        <v>41962</v>
      </c>
      <c r="B7750" s="68" t="s">
        <v>250</v>
      </c>
      <c r="C7750" s="69"/>
    </row>
    <row r="7751" spans="1:3" x14ac:dyDescent="0.15">
      <c r="A7751" s="56">
        <v>41962</v>
      </c>
      <c r="B7751" s="68" t="s">
        <v>251</v>
      </c>
      <c r="C7751" s="69"/>
    </row>
    <row r="7752" spans="1:3" x14ac:dyDescent="0.15">
      <c r="A7752" s="56">
        <v>41962</v>
      </c>
      <c r="B7752" s="68" t="s">
        <v>252</v>
      </c>
      <c r="C7752" s="69"/>
    </row>
    <row r="7753" spans="1:3" x14ac:dyDescent="0.15">
      <c r="A7753" s="56">
        <v>41962</v>
      </c>
      <c r="B7753" s="68" t="s">
        <v>253</v>
      </c>
      <c r="C7753" s="69"/>
    </row>
    <row r="7754" spans="1:3" x14ac:dyDescent="0.15">
      <c r="A7754" s="56">
        <v>41962</v>
      </c>
      <c r="B7754" s="68" t="s">
        <v>254</v>
      </c>
      <c r="C7754" s="69"/>
    </row>
    <row r="7755" spans="1:3" x14ac:dyDescent="0.15">
      <c r="A7755" s="56">
        <v>41962</v>
      </c>
      <c r="B7755" s="68" t="s">
        <v>255</v>
      </c>
      <c r="C7755" s="69"/>
    </row>
    <row r="7756" spans="1:3" x14ac:dyDescent="0.15">
      <c r="A7756" s="56">
        <v>41962</v>
      </c>
      <c r="B7756" s="68" t="s">
        <v>256</v>
      </c>
      <c r="C7756" s="69"/>
    </row>
    <row r="7757" spans="1:3" x14ac:dyDescent="0.15">
      <c r="A7757" s="56">
        <v>41962</v>
      </c>
      <c r="B7757" s="68" t="s">
        <v>257</v>
      </c>
      <c r="C7757" s="69"/>
    </row>
    <row r="7758" spans="1:3" x14ac:dyDescent="0.15">
      <c r="A7758" s="56">
        <v>41963</v>
      </c>
      <c r="B7758" s="68" t="s">
        <v>234</v>
      </c>
      <c r="C7758" s="69"/>
    </row>
    <row r="7759" spans="1:3" x14ac:dyDescent="0.15">
      <c r="A7759" s="56">
        <v>41963</v>
      </c>
      <c r="B7759" s="68" t="s">
        <v>235</v>
      </c>
      <c r="C7759" s="69"/>
    </row>
    <row r="7760" spans="1:3" x14ac:dyDescent="0.15">
      <c r="A7760" s="56">
        <v>41963</v>
      </c>
      <c r="B7760" s="68" t="s">
        <v>236</v>
      </c>
      <c r="C7760" s="69"/>
    </row>
    <row r="7761" spans="1:3" x14ac:dyDescent="0.15">
      <c r="A7761" s="56">
        <v>41963</v>
      </c>
      <c r="B7761" s="68" t="s">
        <v>237</v>
      </c>
      <c r="C7761" s="69"/>
    </row>
    <row r="7762" spans="1:3" x14ac:dyDescent="0.15">
      <c r="A7762" s="56">
        <v>41963</v>
      </c>
      <c r="B7762" s="68" t="s">
        <v>238</v>
      </c>
      <c r="C7762" s="69"/>
    </row>
    <row r="7763" spans="1:3" x14ac:dyDescent="0.15">
      <c r="A7763" s="56">
        <v>41963</v>
      </c>
      <c r="B7763" s="68" t="s">
        <v>239</v>
      </c>
      <c r="C7763" s="69"/>
    </row>
    <row r="7764" spans="1:3" x14ac:dyDescent="0.15">
      <c r="A7764" s="56">
        <v>41963</v>
      </c>
      <c r="B7764" s="68" t="s">
        <v>240</v>
      </c>
      <c r="C7764" s="69"/>
    </row>
    <row r="7765" spans="1:3" x14ac:dyDescent="0.15">
      <c r="A7765" s="56">
        <v>41963</v>
      </c>
      <c r="B7765" s="68" t="s">
        <v>241</v>
      </c>
      <c r="C7765" s="69"/>
    </row>
    <row r="7766" spans="1:3" x14ac:dyDescent="0.15">
      <c r="A7766" s="56">
        <v>41963</v>
      </c>
      <c r="B7766" s="68" t="s">
        <v>242</v>
      </c>
      <c r="C7766" s="69"/>
    </row>
    <row r="7767" spans="1:3" x14ac:dyDescent="0.15">
      <c r="A7767" s="56">
        <v>41963</v>
      </c>
      <c r="B7767" s="68" t="s">
        <v>243</v>
      </c>
      <c r="C7767" s="69"/>
    </row>
    <row r="7768" spans="1:3" x14ac:dyDescent="0.15">
      <c r="A7768" s="56">
        <v>41963</v>
      </c>
      <c r="B7768" s="68" t="s">
        <v>244</v>
      </c>
      <c r="C7768" s="69"/>
    </row>
    <row r="7769" spans="1:3" x14ac:dyDescent="0.15">
      <c r="A7769" s="56">
        <v>41963</v>
      </c>
      <c r="B7769" s="68" t="s">
        <v>245</v>
      </c>
      <c r="C7769" s="69"/>
    </row>
    <row r="7770" spans="1:3" x14ac:dyDescent="0.15">
      <c r="A7770" s="56">
        <v>41963</v>
      </c>
      <c r="B7770" s="68" t="s">
        <v>246</v>
      </c>
      <c r="C7770" s="69"/>
    </row>
    <row r="7771" spans="1:3" x14ac:dyDescent="0.15">
      <c r="A7771" s="56">
        <v>41963</v>
      </c>
      <c r="B7771" s="68" t="s">
        <v>247</v>
      </c>
      <c r="C7771" s="69"/>
    </row>
    <row r="7772" spans="1:3" x14ac:dyDescent="0.15">
      <c r="A7772" s="56">
        <v>41963</v>
      </c>
      <c r="B7772" s="68" t="s">
        <v>248</v>
      </c>
      <c r="C7772" s="69"/>
    </row>
    <row r="7773" spans="1:3" x14ac:dyDescent="0.15">
      <c r="A7773" s="56">
        <v>41963</v>
      </c>
      <c r="B7773" s="68" t="s">
        <v>249</v>
      </c>
      <c r="C7773" s="69"/>
    </row>
    <row r="7774" spans="1:3" x14ac:dyDescent="0.15">
      <c r="A7774" s="56">
        <v>41963</v>
      </c>
      <c r="B7774" s="68" t="s">
        <v>250</v>
      </c>
      <c r="C7774" s="69"/>
    </row>
    <row r="7775" spans="1:3" x14ac:dyDescent="0.15">
      <c r="A7775" s="56">
        <v>41963</v>
      </c>
      <c r="B7775" s="68" t="s">
        <v>251</v>
      </c>
      <c r="C7775" s="69"/>
    </row>
    <row r="7776" spans="1:3" x14ac:dyDescent="0.15">
      <c r="A7776" s="56">
        <v>41963</v>
      </c>
      <c r="B7776" s="68" t="s">
        <v>252</v>
      </c>
      <c r="C7776" s="69"/>
    </row>
    <row r="7777" spans="1:3" x14ac:dyDescent="0.15">
      <c r="A7777" s="56">
        <v>41963</v>
      </c>
      <c r="B7777" s="68" t="s">
        <v>253</v>
      </c>
      <c r="C7777" s="69"/>
    </row>
    <row r="7778" spans="1:3" x14ac:dyDescent="0.15">
      <c r="A7778" s="56">
        <v>41963</v>
      </c>
      <c r="B7778" s="68" t="s">
        <v>254</v>
      </c>
      <c r="C7778" s="69"/>
    </row>
    <row r="7779" spans="1:3" x14ac:dyDescent="0.15">
      <c r="A7779" s="56">
        <v>41963</v>
      </c>
      <c r="B7779" s="68" t="s">
        <v>255</v>
      </c>
      <c r="C7779" s="69"/>
    </row>
    <row r="7780" spans="1:3" x14ac:dyDescent="0.15">
      <c r="A7780" s="56">
        <v>41963</v>
      </c>
      <c r="B7780" s="68" t="s">
        <v>256</v>
      </c>
      <c r="C7780" s="69"/>
    </row>
    <row r="7781" spans="1:3" x14ac:dyDescent="0.15">
      <c r="A7781" s="56">
        <v>41963</v>
      </c>
      <c r="B7781" s="68" t="s">
        <v>257</v>
      </c>
      <c r="C7781" s="69"/>
    </row>
    <row r="7782" spans="1:3" x14ac:dyDescent="0.15">
      <c r="A7782" s="56">
        <v>41964</v>
      </c>
      <c r="B7782" s="68" t="s">
        <v>234</v>
      </c>
      <c r="C7782" s="69"/>
    </row>
    <row r="7783" spans="1:3" x14ac:dyDescent="0.15">
      <c r="A7783" s="56">
        <v>41964</v>
      </c>
      <c r="B7783" s="68" t="s">
        <v>235</v>
      </c>
      <c r="C7783" s="69"/>
    </row>
    <row r="7784" spans="1:3" x14ac:dyDescent="0.15">
      <c r="A7784" s="56">
        <v>41964</v>
      </c>
      <c r="B7784" s="68" t="s">
        <v>236</v>
      </c>
      <c r="C7784" s="69"/>
    </row>
    <row r="7785" spans="1:3" x14ac:dyDescent="0.15">
      <c r="A7785" s="56">
        <v>41964</v>
      </c>
      <c r="B7785" s="68" t="s">
        <v>237</v>
      </c>
      <c r="C7785" s="69"/>
    </row>
    <row r="7786" spans="1:3" x14ac:dyDescent="0.15">
      <c r="A7786" s="56">
        <v>41964</v>
      </c>
      <c r="B7786" s="68" t="s">
        <v>238</v>
      </c>
      <c r="C7786" s="69"/>
    </row>
    <row r="7787" spans="1:3" x14ac:dyDescent="0.15">
      <c r="A7787" s="56">
        <v>41964</v>
      </c>
      <c r="B7787" s="68" t="s">
        <v>239</v>
      </c>
      <c r="C7787" s="69"/>
    </row>
    <row r="7788" spans="1:3" x14ac:dyDescent="0.15">
      <c r="A7788" s="56">
        <v>41964</v>
      </c>
      <c r="B7788" s="68" t="s">
        <v>240</v>
      </c>
      <c r="C7788" s="69"/>
    </row>
    <row r="7789" spans="1:3" x14ac:dyDescent="0.15">
      <c r="A7789" s="56">
        <v>41964</v>
      </c>
      <c r="B7789" s="68" t="s">
        <v>241</v>
      </c>
      <c r="C7789" s="69"/>
    </row>
    <row r="7790" spans="1:3" x14ac:dyDescent="0.15">
      <c r="A7790" s="56">
        <v>41964</v>
      </c>
      <c r="B7790" s="68" t="s">
        <v>242</v>
      </c>
      <c r="C7790" s="69"/>
    </row>
    <row r="7791" spans="1:3" x14ac:dyDescent="0.15">
      <c r="A7791" s="56">
        <v>41964</v>
      </c>
      <c r="B7791" s="68" t="s">
        <v>243</v>
      </c>
      <c r="C7791" s="69"/>
    </row>
    <row r="7792" spans="1:3" x14ac:dyDescent="0.15">
      <c r="A7792" s="56">
        <v>41964</v>
      </c>
      <c r="B7792" s="68" t="s">
        <v>244</v>
      </c>
      <c r="C7792" s="69"/>
    </row>
    <row r="7793" spans="1:3" x14ac:dyDescent="0.15">
      <c r="A7793" s="56">
        <v>41964</v>
      </c>
      <c r="B7793" s="68" t="s">
        <v>245</v>
      </c>
      <c r="C7793" s="69"/>
    </row>
    <row r="7794" spans="1:3" x14ac:dyDescent="0.15">
      <c r="A7794" s="56">
        <v>41964</v>
      </c>
      <c r="B7794" s="68" t="s">
        <v>246</v>
      </c>
      <c r="C7794" s="69"/>
    </row>
    <row r="7795" spans="1:3" x14ac:dyDescent="0.15">
      <c r="A7795" s="56">
        <v>41964</v>
      </c>
      <c r="B7795" s="68" t="s">
        <v>247</v>
      </c>
      <c r="C7795" s="69"/>
    </row>
    <row r="7796" spans="1:3" x14ac:dyDescent="0.15">
      <c r="A7796" s="56">
        <v>41964</v>
      </c>
      <c r="B7796" s="68" t="s">
        <v>248</v>
      </c>
      <c r="C7796" s="69"/>
    </row>
    <row r="7797" spans="1:3" x14ac:dyDescent="0.15">
      <c r="A7797" s="56">
        <v>41964</v>
      </c>
      <c r="B7797" s="68" t="s">
        <v>249</v>
      </c>
      <c r="C7797" s="69"/>
    </row>
    <row r="7798" spans="1:3" x14ac:dyDescent="0.15">
      <c r="A7798" s="56">
        <v>41964</v>
      </c>
      <c r="B7798" s="68" t="s">
        <v>250</v>
      </c>
      <c r="C7798" s="69"/>
    </row>
    <row r="7799" spans="1:3" x14ac:dyDescent="0.15">
      <c r="A7799" s="56">
        <v>41964</v>
      </c>
      <c r="B7799" s="68" t="s">
        <v>251</v>
      </c>
      <c r="C7799" s="69"/>
    </row>
    <row r="7800" spans="1:3" x14ac:dyDescent="0.15">
      <c r="A7800" s="56">
        <v>41964</v>
      </c>
      <c r="B7800" s="68" t="s">
        <v>252</v>
      </c>
      <c r="C7800" s="69"/>
    </row>
    <row r="7801" spans="1:3" x14ac:dyDescent="0.15">
      <c r="A7801" s="56">
        <v>41964</v>
      </c>
      <c r="B7801" s="68" t="s">
        <v>253</v>
      </c>
      <c r="C7801" s="69"/>
    </row>
    <row r="7802" spans="1:3" x14ac:dyDescent="0.15">
      <c r="A7802" s="56">
        <v>41964</v>
      </c>
      <c r="B7802" s="68" t="s">
        <v>254</v>
      </c>
      <c r="C7802" s="69"/>
    </row>
    <row r="7803" spans="1:3" x14ac:dyDescent="0.15">
      <c r="A7803" s="56">
        <v>41964</v>
      </c>
      <c r="B7803" s="68" t="s">
        <v>255</v>
      </c>
      <c r="C7803" s="69"/>
    </row>
    <row r="7804" spans="1:3" x14ac:dyDescent="0.15">
      <c r="A7804" s="56">
        <v>41964</v>
      </c>
      <c r="B7804" s="68" t="s">
        <v>256</v>
      </c>
      <c r="C7804" s="69"/>
    </row>
    <row r="7805" spans="1:3" x14ac:dyDescent="0.15">
      <c r="A7805" s="56">
        <v>41964</v>
      </c>
      <c r="B7805" s="68" t="s">
        <v>257</v>
      </c>
      <c r="C7805" s="69"/>
    </row>
    <row r="7806" spans="1:3" x14ac:dyDescent="0.15">
      <c r="A7806" s="56">
        <v>41965</v>
      </c>
      <c r="B7806" s="68" t="s">
        <v>234</v>
      </c>
      <c r="C7806" s="69"/>
    </row>
    <row r="7807" spans="1:3" x14ac:dyDescent="0.15">
      <c r="A7807" s="56">
        <v>41965</v>
      </c>
      <c r="B7807" s="68" t="s">
        <v>235</v>
      </c>
      <c r="C7807" s="69"/>
    </row>
    <row r="7808" spans="1:3" x14ac:dyDescent="0.15">
      <c r="A7808" s="56">
        <v>41965</v>
      </c>
      <c r="B7808" s="68" t="s">
        <v>236</v>
      </c>
      <c r="C7808" s="69"/>
    </row>
    <row r="7809" spans="1:3" x14ac:dyDescent="0.15">
      <c r="A7809" s="56">
        <v>41965</v>
      </c>
      <c r="B7809" s="68" t="s">
        <v>237</v>
      </c>
      <c r="C7809" s="69"/>
    </row>
    <row r="7810" spans="1:3" x14ac:dyDescent="0.15">
      <c r="A7810" s="56">
        <v>41965</v>
      </c>
      <c r="B7810" s="68" t="s">
        <v>238</v>
      </c>
      <c r="C7810" s="69"/>
    </row>
    <row r="7811" spans="1:3" x14ac:dyDescent="0.15">
      <c r="A7811" s="56">
        <v>41965</v>
      </c>
      <c r="B7811" s="68" t="s">
        <v>239</v>
      </c>
      <c r="C7811" s="69"/>
    </row>
    <row r="7812" spans="1:3" x14ac:dyDescent="0.15">
      <c r="A7812" s="56">
        <v>41965</v>
      </c>
      <c r="B7812" s="68" t="s">
        <v>240</v>
      </c>
      <c r="C7812" s="69"/>
    </row>
    <row r="7813" spans="1:3" x14ac:dyDescent="0.15">
      <c r="A7813" s="56">
        <v>41965</v>
      </c>
      <c r="B7813" s="68" t="s">
        <v>241</v>
      </c>
      <c r="C7813" s="69"/>
    </row>
    <row r="7814" spans="1:3" x14ac:dyDescent="0.15">
      <c r="A7814" s="56">
        <v>41965</v>
      </c>
      <c r="B7814" s="68" t="s">
        <v>242</v>
      </c>
      <c r="C7814" s="69"/>
    </row>
    <row r="7815" spans="1:3" x14ac:dyDescent="0.15">
      <c r="A7815" s="56">
        <v>41965</v>
      </c>
      <c r="B7815" s="68" t="s">
        <v>243</v>
      </c>
      <c r="C7815" s="69"/>
    </row>
    <row r="7816" spans="1:3" x14ac:dyDescent="0.15">
      <c r="A7816" s="56">
        <v>41965</v>
      </c>
      <c r="B7816" s="68" t="s">
        <v>244</v>
      </c>
      <c r="C7816" s="69"/>
    </row>
    <row r="7817" spans="1:3" x14ac:dyDescent="0.15">
      <c r="A7817" s="56">
        <v>41965</v>
      </c>
      <c r="B7817" s="68" t="s">
        <v>245</v>
      </c>
      <c r="C7817" s="69"/>
    </row>
    <row r="7818" spans="1:3" x14ac:dyDescent="0.15">
      <c r="A7818" s="56">
        <v>41965</v>
      </c>
      <c r="B7818" s="68" t="s">
        <v>246</v>
      </c>
      <c r="C7818" s="69"/>
    </row>
    <row r="7819" spans="1:3" x14ac:dyDescent="0.15">
      <c r="A7819" s="56">
        <v>41965</v>
      </c>
      <c r="B7819" s="68" t="s">
        <v>247</v>
      </c>
      <c r="C7819" s="69"/>
    </row>
    <row r="7820" spans="1:3" x14ac:dyDescent="0.15">
      <c r="A7820" s="56">
        <v>41965</v>
      </c>
      <c r="B7820" s="68" t="s">
        <v>248</v>
      </c>
      <c r="C7820" s="69"/>
    </row>
    <row r="7821" spans="1:3" x14ac:dyDescent="0.15">
      <c r="A7821" s="56">
        <v>41965</v>
      </c>
      <c r="B7821" s="68" t="s">
        <v>249</v>
      </c>
      <c r="C7821" s="69"/>
    </row>
    <row r="7822" spans="1:3" x14ac:dyDescent="0.15">
      <c r="A7822" s="56">
        <v>41965</v>
      </c>
      <c r="B7822" s="68" t="s">
        <v>250</v>
      </c>
      <c r="C7822" s="69"/>
    </row>
    <row r="7823" spans="1:3" x14ac:dyDescent="0.15">
      <c r="A7823" s="56">
        <v>41965</v>
      </c>
      <c r="B7823" s="68" t="s">
        <v>251</v>
      </c>
      <c r="C7823" s="69"/>
    </row>
    <row r="7824" spans="1:3" x14ac:dyDescent="0.15">
      <c r="A7824" s="56">
        <v>41965</v>
      </c>
      <c r="B7824" s="68" t="s">
        <v>252</v>
      </c>
      <c r="C7824" s="69"/>
    </row>
    <row r="7825" spans="1:3" x14ac:dyDescent="0.15">
      <c r="A7825" s="56">
        <v>41965</v>
      </c>
      <c r="B7825" s="68" t="s">
        <v>253</v>
      </c>
      <c r="C7825" s="69"/>
    </row>
    <row r="7826" spans="1:3" x14ac:dyDescent="0.15">
      <c r="A7826" s="56">
        <v>41965</v>
      </c>
      <c r="B7826" s="68" t="s">
        <v>254</v>
      </c>
      <c r="C7826" s="69"/>
    </row>
    <row r="7827" spans="1:3" x14ac:dyDescent="0.15">
      <c r="A7827" s="56">
        <v>41965</v>
      </c>
      <c r="B7827" s="68" t="s">
        <v>255</v>
      </c>
      <c r="C7827" s="69"/>
    </row>
    <row r="7828" spans="1:3" x14ac:dyDescent="0.15">
      <c r="A7828" s="56">
        <v>41965</v>
      </c>
      <c r="B7828" s="68" t="s">
        <v>256</v>
      </c>
      <c r="C7828" s="69"/>
    </row>
    <row r="7829" spans="1:3" x14ac:dyDescent="0.15">
      <c r="A7829" s="56">
        <v>41965</v>
      </c>
      <c r="B7829" s="68" t="s">
        <v>257</v>
      </c>
      <c r="C7829" s="69"/>
    </row>
    <row r="7830" spans="1:3" x14ac:dyDescent="0.15">
      <c r="A7830" s="56">
        <v>41966</v>
      </c>
      <c r="B7830" s="68" t="s">
        <v>234</v>
      </c>
      <c r="C7830" s="69"/>
    </row>
    <row r="7831" spans="1:3" x14ac:dyDescent="0.15">
      <c r="A7831" s="56">
        <v>41966</v>
      </c>
      <c r="B7831" s="68" t="s">
        <v>235</v>
      </c>
      <c r="C7831" s="69"/>
    </row>
    <row r="7832" spans="1:3" x14ac:dyDescent="0.15">
      <c r="A7832" s="56">
        <v>41966</v>
      </c>
      <c r="B7832" s="68" t="s">
        <v>236</v>
      </c>
      <c r="C7832" s="69"/>
    </row>
    <row r="7833" spans="1:3" x14ac:dyDescent="0.15">
      <c r="A7833" s="56">
        <v>41966</v>
      </c>
      <c r="B7833" s="68" t="s">
        <v>237</v>
      </c>
      <c r="C7833" s="69"/>
    </row>
    <row r="7834" spans="1:3" x14ac:dyDescent="0.15">
      <c r="A7834" s="56">
        <v>41966</v>
      </c>
      <c r="B7834" s="68" t="s">
        <v>238</v>
      </c>
      <c r="C7834" s="69"/>
    </row>
    <row r="7835" spans="1:3" x14ac:dyDescent="0.15">
      <c r="A7835" s="56">
        <v>41966</v>
      </c>
      <c r="B7835" s="68" t="s">
        <v>239</v>
      </c>
      <c r="C7835" s="69"/>
    </row>
    <row r="7836" spans="1:3" x14ac:dyDescent="0.15">
      <c r="A7836" s="56">
        <v>41966</v>
      </c>
      <c r="B7836" s="68" t="s">
        <v>240</v>
      </c>
      <c r="C7836" s="69"/>
    </row>
    <row r="7837" spans="1:3" x14ac:dyDescent="0.15">
      <c r="A7837" s="56">
        <v>41966</v>
      </c>
      <c r="B7837" s="68" t="s">
        <v>241</v>
      </c>
      <c r="C7837" s="69"/>
    </row>
    <row r="7838" spans="1:3" x14ac:dyDescent="0.15">
      <c r="A7838" s="56">
        <v>41966</v>
      </c>
      <c r="B7838" s="68" t="s">
        <v>242</v>
      </c>
      <c r="C7838" s="69"/>
    </row>
    <row r="7839" spans="1:3" x14ac:dyDescent="0.15">
      <c r="A7839" s="56">
        <v>41966</v>
      </c>
      <c r="B7839" s="68" t="s">
        <v>243</v>
      </c>
      <c r="C7839" s="69"/>
    </row>
    <row r="7840" spans="1:3" x14ac:dyDescent="0.15">
      <c r="A7840" s="56">
        <v>41966</v>
      </c>
      <c r="B7840" s="68" t="s">
        <v>244</v>
      </c>
      <c r="C7840" s="69"/>
    </row>
    <row r="7841" spans="1:3" x14ac:dyDescent="0.15">
      <c r="A7841" s="56">
        <v>41966</v>
      </c>
      <c r="B7841" s="68" t="s">
        <v>245</v>
      </c>
      <c r="C7841" s="69"/>
    </row>
    <row r="7842" spans="1:3" x14ac:dyDescent="0.15">
      <c r="A7842" s="56">
        <v>41966</v>
      </c>
      <c r="B7842" s="68" t="s">
        <v>246</v>
      </c>
      <c r="C7842" s="69"/>
    </row>
    <row r="7843" spans="1:3" x14ac:dyDescent="0.15">
      <c r="A7843" s="56">
        <v>41966</v>
      </c>
      <c r="B7843" s="68" t="s">
        <v>247</v>
      </c>
      <c r="C7843" s="69"/>
    </row>
    <row r="7844" spans="1:3" x14ac:dyDescent="0.15">
      <c r="A7844" s="56">
        <v>41966</v>
      </c>
      <c r="B7844" s="68" t="s">
        <v>248</v>
      </c>
      <c r="C7844" s="69"/>
    </row>
    <row r="7845" spans="1:3" x14ac:dyDescent="0.15">
      <c r="A7845" s="56">
        <v>41966</v>
      </c>
      <c r="B7845" s="68" t="s">
        <v>249</v>
      </c>
      <c r="C7845" s="69"/>
    </row>
    <row r="7846" spans="1:3" x14ac:dyDescent="0.15">
      <c r="A7846" s="56">
        <v>41966</v>
      </c>
      <c r="B7846" s="68" t="s">
        <v>250</v>
      </c>
      <c r="C7846" s="69"/>
    </row>
    <row r="7847" spans="1:3" x14ac:dyDescent="0.15">
      <c r="A7847" s="56">
        <v>41966</v>
      </c>
      <c r="B7847" s="68" t="s">
        <v>251</v>
      </c>
      <c r="C7847" s="69"/>
    </row>
    <row r="7848" spans="1:3" x14ac:dyDescent="0.15">
      <c r="A7848" s="56">
        <v>41966</v>
      </c>
      <c r="B7848" s="68" t="s">
        <v>252</v>
      </c>
      <c r="C7848" s="69"/>
    </row>
    <row r="7849" spans="1:3" x14ac:dyDescent="0.15">
      <c r="A7849" s="56">
        <v>41966</v>
      </c>
      <c r="B7849" s="68" t="s">
        <v>253</v>
      </c>
      <c r="C7849" s="69"/>
    </row>
    <row r="7850" spans="1:3" x14ac:dyDescent="0.15">
      <c r="A7850" s="56">
        <v>41966</v>
      </c>
      <c r="B7850" s="68" t="s">
        <v>254</v>
      </c>
      <c r="C7850" s="69"/>
    </row>
    <row r="7851" spans="1:3" x14ac:dyDescent="0.15">
      <c r="A7851" s="56">
        <v>41966</v>
      </c>
      <c r="B7851" s="68" t="s">
        <v>255</v>
      </c>
      <c r="C7851" s="69"/>
    </row>
    <row r="7852" spans="1:3" x14ac:dyDescent="0.15">
      <c r="A7852" s="56">
        <v>41966</v>
      </c>
      <c r="B7852" s="68" t="s">
        <v>256</v>
      </c>
      <c r="C7852" s="69"/>
    </row>
    <row r="7853" spans="1:3" x14ac:dyDescent="0.15">
      <c r="A7853" s="56">
        <v>41966</v>
      </c>
      <c r="B7853" s="68" t="s">
        <v>257</v>
      </c>
      <c r="C7853" s="69"/>
    </row>
    <row r="7854" spans="1:3" x14ac:dyDescent="0.15">
      <c r="A7854" s="56">
        <v>41967</v>
      </c>
      <c r="B7854" s="68" t="s">
        <v>234</v>
      </c>
      <c r="C7854" s="69"/>
    </row>
    <row r="7855" spans="1:3" x14ac:dyDescent="0.15">
      <c r="A7855" s="56">
        <v>41967</v>
      </c>
      <c r="B7855" s="68" t="s">
        <v>235</v>
      </c>
      <c r="C7855" s="69"/>
    </row>
    <row r="7856" spans="1:3" x14ac:dyDescent="0.15">
      <c r="A7856" s="56">
        <v>41967</v>
      </c>
      <c r="B7856" s="68" t="s">
        <v>236</v>
      </c>
      <c r="C7856" s="69"/>
    </row>
    <row r="7857" spans="1:3" x14ac:dyDescent="0.15">
      <c r="A7857" s="56">
        <v>41967</v>
      </c>
      <c r="B7857" s="68" t="s">
        <v>237</v>
      </c>
      <c r="C7857" s="69"/>
    </row>
    <row r="7858" spans="1:3" x14ac:dyDescent="0.15">
      <c r="A7858" s="56">
        <v>41967</v>
      </c>
      <c r="B7858" s="68" t="s">
        <v>238</v>
      </c>
      <c r="C7858" s="69"/>
    </row>
    <row r="7859" spans="1:3" x14ac:dyDescent="0.15">
      <c r="A7859" s="56">
        <v>41967</v>
      </c>
      <c r="B7859" s="68" t="s">
        <v>239</v>
      </c>
      <c r="C7859" s="69"/>
    </row>
    <row r="7860" spans="1:3" x14ac:dyDescent="0.15">
      <c r="A7860" s="56">
        <v>41967</v>
      </c>
      <c r="B7860" s="68" t="s">
        <v>240</v>
      </c>
      <c r="C7860" s="69"/>
    </row>
    <row r="7861" spans="1:3" x14ac:dyDescent="0.15">
      <c r="A7861" s="56">
        <v>41967</v>
      </c>
      <c r="B7861" s="68" t="s">
        <v>241</v>
      </c>
      <c r="C7861" s="69"/>
    </row>
    <row r="7862" spans="1:3" x14ac:dyDescent="0.15">
      <c r="A7862" s="56">
        <v>41967</v>
      </c>
      <c r="B7862" s="68" t="s">
        <v>242</v>
      </c>
      <c r="C7862" s="69"/>
    </row>
    <row r="7863" spans="1:3" x14ac:dyDescent="0.15">
      <c r="A7863" s="56">
        <v>41967</v>
      </c>
      <c r="B7863" s="68" t="s">
        <v>243</v>
      </c>
      <c r="C7863" s="69"/>
    </row>
    <row r="7864" spans="1:3" x14ac:dyDescent="0.15">
      <c r="A7864" s="56">
        <v>41967</v>
      </c>
      <c r="B7864" s="68" t="s">
        <v>244</v>
      </c>
      <c r="C7864" s="69"/>
    </row>
    <row r="7865" spans="1:3" x14ac:dyDescent="0.15">
      <c r="A7865" s="56">
        <v>41967</v>
      </c>
      <c r="B7865" s="68" t="s">
        <v>245</v>
      </c>
      <c r="C7865" s="69"/>
    </row>
    <row r="7866" spans="1:3" x14ac:dyDescent="0.15">
      <c r="A7866" s="56">
        <v>41967</v>
      </c>
      <c r="B7866" s="68" t="s">
        <v>246</v>
      </c>
      <c r="C7866" s="69"/>
    </row>
    <row r="7867" spans="1:3" x14ac:dyDescent="0.15">
      <c r="A7867" s="56">
        <v>41967</v>
      </c>
      <c r="B7867" s="68" t="s">
        <v>247</v>
      </c>
      <c r="C7867" s="69"/>
    </row>
    <row r="7868" spans="1:3" x14ac:dyDescent="0.15">
      <c r="A7868" s="56">
        <v>41967</v>
      </c>
      <c r="B7868" s="68" t="s">
        <v>248</v>
      </c>
      <c r="C7868" s="69"/>
    </row>
    <row r="7869" spans="1:3" x14ac:dyDescent="0.15">
      <c r="A7869" s="56">
        <v>41967</v>
      </c>
      <c r="B7869" s="68" t="s">
        <v>249</v>
      </c>
      <c r="C7869" s="69"/>
    </row>
    <row r="7870" spans="1:3" x14ac:dyDescent="0.15">
      <c r="A7870" s="56">
        <v>41967</v>
      </c>
      <c r="B7870" s="68" t="s">
        <v>250</v>
      </c>
      <c r="C7870" s="69"/>
    </row>
    <row r="7871" spans="1:3" x14ac:dyDescent="0.15">
      <c r="A7871" s="56">
        <v>41967</v>
      </c>
      <c r="B7871" s="68" t="s">
        <v>251</v>
      </c>
      <c r="C7871" s="69"/>
    </row>
    <row r="7872" spans="1:3" x14ac:dyDescent="0.15">
      <c r="A7872" s="56">
        <v>41967</v>
      </c>
      <c r="B7872" s="68" t="s">
        <v>252</v>
      </c>
      <c r="C7872" s="69"/>
    </row>
    <row r="7873" spans="1:3" x14ac:dyDescent="0.15">
      <c r="A7873" s="56">
        <v>41967</v>
      </c>
      <c r="B7873" s="68" t="s">
        <v>253</v>
      </c>
      <c r="C7873" s="69"/>
    </row>
    <row r="7874" spans="1:3" x14ac:dyDescent="0.15">
      <c r="A7874" s="56">
        <v>41967</v>
      </c>
      <c r="B7874" s="68" t="s">
        <v>254</v>
      </c>
      <c r="C7874" s="69"/>
    </row>
    <row r="7875" spans="1:3" x14ac:dyDescent="0.15">
      <c r="A7875" s="56">
        <v>41967</v>
      </c>
      <c r="B7875" s="68" t="s">
        <v>255</v>
      </c>
      <c r="C7875" s="69"/>
    </row>
    <row r="7876" spans="1:3" x14ac:dyDescent="0.15">
      <c r="A7876" s="56">
        <v>41967</v>
      </c>
      <c r="B7876" s="68" t="s">
        <v>256</v>
      </c>
      <c r="C7876" s="69"/>
    </row>
    <row r="7877" spans="1:3" x14ac:dyDescent="0.15">
      <c r="A7877" s="56">
        <v>41967</v>
      </c>
      <c r="B7877" s="68" t="s">
        <v>257</v>
      </c>
      <c r="C7877" s="69"/>
    </row>
    <row r="7878" spans="1:3" x14ac:dyDescent="0.15">
      <c r="A7878" s="56">
        <v>41968</v>
      </c>
      <c r="B7878" s="68" t="s">
        <v>234</v>
      </c>
      <c r="C7878" s="69"/>
    </row>
    <row r="7879" spans="1:3" x14ac:dyDescent="0.15">
      <c r="A7879" s="56">
        <v>41968</v>
      </c>
      <c r="B7879" s="68" t="s">
        <v>235</v>
      </c>
      <c r="C7879" s="69"/>
    </row>
    <row r="7880" spans="1:3" x14ac:dyDescent="0.15">
      <c r="A7880" s="56">
        <v>41968</v>
      </c>
      <c r="B7880" s="68" t="s">
        <v>236</v>
      </c>
      <c r="C7880" s="69"/>
    </row>
    <row r="7881" spans="1:3" x14ac:dyDescent="0.15">
      <c r="A7881" s="56">
        <v>41968</v>
      </c>
      <c r="B7881" s="68" t="s">
        <v>237</v>
      </c>
      <c r="C7881" s="69"/>
    </row>
    <row r="7882" spans="1:3" x14ac:dyDescent="0.15">
      <c r="A7882" s="56">
        <v>41968</v>
      </c>
      <c r="B7882" s="68" t="s">
        <v>238</v>
      </c>
      <c r="C7882" s="69"/>
    </row>
    <row r="7883" spans="1:3" x14ac:dyDescent="0.15">
      <c r="A7883" s="56">
        <v>41968</v>
      </c>
      <c r="B7883" s="68" t="s">
        <v>239</v>
      </c>
      <c r="C7883" s="69"/>
    </row>
    <row r="7884" spans="1:3" x14ac:dyDescent="0.15">
      <c r="A7884" s="56">
        <v>41968</v>
      </c>
      <c r="B7884" s="68" t="s">
        <v>240</v>
      </c>
      <c r="C7884" s="69"/>
    </row>
    <row r="7885" spans="1:3" x14ac:dyDescent="0.15">
      <c r="A7885" s="56">
        <v>41968</v>
      </c>
      <c r="B7885" s="68" t="s">
        <v>241</v>
      </c>
      <c r="C7885" s="69"/>
    </row>
    <row r="7886" spans="1:3" x14ac:dyDescent="0.15">
      <c r="A7886" s="56">
        <v>41968</v>
      </c>
      <c r="B7886" s="68" t="s">
        <v>242</v>
      </c>
      <c r="C7886" s="69"/>
    </row>
    <row r="7887" spans="1:3" x14ac:dyDescent="0.15">
      <c r="A7887" s="56">
        <v>41968</v>
      </c>
      <c r="B7887" s="68" t="s">
        <v>243</v>
      </c>
      <c r="C7887" s="69"/>
    </row>
    <row r="7888" spans="1:3" x14ac:dyDescent="0.15">
      <c r="A7888" s="56">
        <v>41968</v>
      </c>
      <c r="B7888" s="68" t="s">
        <v>244</v>
      </c>
      <c r="C7888" s="69"/>
    </row>
    <row r="7889" spans="1:3" x14ac:dyDescent="0.15">
      <c r="A7889" s="56">
        <v>41968</v>
      </c>
      <c r="B7889" s="68" t="s">
        <v>245</v>
      </c>
      <c r="C7889" s="69"/>
    </row>
    <row r="7890" spans="1:3" x14ac:dyDescent="0.15">
      <c r="A7890" s="56">
        <v>41968</v>
      </c>
      <c r="B7890" s="68" t="s">
        <v>246</v>
      </c>
      <c r="C7890" s="69"/>
    </row>
    <row r="7891" spans="1:3" x14ac:dyDescent="0.15">
      <c r="A7891" s="56">
        <v>41968</v>
      </c>
      <c r="B7891" s="68" t="s">
        <v>247</v>
      </c>
      <c r="C7891" s="69"/>
    </row>
    <row r="7892" spans="1:3" x14ac:dyDescent="0.15">
      <c r="A7892" s="56">
        <v>41968</v>
      </c>
      <c r="B7892" s="68" t="s">
        <v>248</v>
      </c>
      <c r="C7892" s="69"/>
    </row>
    <row r="7893" spans="1:3" x14ac:dyDescent="0.15">
      <c r="A7893" s="56">
        <v>41968</v>
      </c>
      <c r="B7893" s="68" t="s">
        <v>249</v>
      </c>
      <c r="C7893" s="69"/>
    </row>
    <row r="7894" spans="1:3" x14ac:dyDescent="0.15">
      <c r="A7894" s="56">
        <v>41968</v>
      </c>
      <c r="B7894" s="68" t="s">
        <v>250</v>
      </c>
      <c r="C7894" s="69"/>
    </row>
    <row r="7895" spans="1:3" x14ac:dyDescent="0.15">
      <c r="A7895" s="56">
        <v>41968</v>
      </c>
      <c r="B7895" s="68" t="s">
        <v>251</v>
      </c>
      <c r="C7895" s="69"/>
    </row>
    <row r="7896" spans="1:3" x14ac:dyDescent="0.15">
      <c r="A7896" s="56">
        <v>41968</v>
      </c>
      <c r="B7896" s="68" t="s">
        <v>252</v>
      </c>
      <c r="C7896" s="69"/>
    </row>
    <row r="7897" spans="1:3" x14ac:dyDescent="0.15">
      <c r="A7897" s="56">
        <v>41968</v>
      </c>
      <c r="B7897" s="68" t="s">
        <v>253</v>
      </c>
      <c r="C7897" s="69"/>
    </row>
    <row r="7898" spans="1:3" x14ac:dyDescent="0.15">
      <c r="A7898" s="56">
        <v>41968</v>
      </c>
      <c r="B7898" s="68" t="s">
        <v>254</v>
      </c>
      <c r="C7898" s="69"/>
    </row>
    <row r="7899" spans="1:3" x14ac:dyDescent="0.15">
      <c r="A7899" s="56">
        <v>41968</v>
      </c>
      <c r="B7899" s="68" t="s">
        <v>255</v>
      </c>
      <c r="C7899" s="69"/>
    </row>
    <row r="7900" spans="1:3" x14ac:dyDescent="0.15">
      <c r="A7900" s="56">
        <v>41968</v>
      </c>
      <c r="B7900" s="68" t="s">
        <v>256</v>
      </c>
      <c r="C7900" s="69"/>
    </row>
    <row r="7901" spans="1:3" x14ac:dyDescent="0.15">
      <c r="A7901" s="56">
        <v>41968</v>
      </c>
      <c r="B7901" s="68" t="s">
        <v>257</v>
      </c>
      <c r="C7901" s="69"/>
    </row>
    <row r="7902" spans="1:3" x14ac:dyDescent="0.15">
      <c r="A7902" s="56">
        <v>41969</v>
      </c>
      <c r="B7902" s="68" t="s">
        <v>234</v>
      </c>
      <c r="C7902" s="69"/>
    </row>
    <row r="7903" spans="1:3" x14ac:dyDescent="0.15">
      <c r="A7903" s="56">
        <v>41969</v>
      </c>
      <c r="B7903" s="68" t="s">
        <v>235</v>
      </c>
      <c r="C7903" s="69"/>
    </row>
    <row r="7904" spans="1:3" x14ac:dyDescent="0.15">
      <c r="A7904" s="56">
        <v>41969</v>
      </c>
      <c r="B7904" s="68" t="s">
        <v>236</v>
      </c>
      <c r="C7904" s="69"/>
    </row>
    <row r="7905" spans="1:3" x14ac:dyDescent="0.15">
      <c r="A7905" s="56">
        <v>41969</v>
      </c>
      <c r="B7905" s="68" t="s">
        <v>237</v>
      </c>
      <c r="C7905" s="69"/>
    </row>
    <row r="7906" spans="1:3" x14ac:dyDescent="0.15">
      <c r="A7906" s="56">
        <v>41969</v>
      </c>
      <c r="B7906" s="68" t="s">
        <v>238</v>
      </c>
      <c r="C7906" s="69"/>
    </row>
    <row r="7907" spans="1:3" x14ac:dyDescent="0.15">
      <c r="A7907" s="56">
        <v>41969</v>
      </c>
      <c r="B7907" s="68" t="s">
        <v>239</v>
      </c>
      <c r="C7907" s="69"/>
    </row>
    <row r="7908" spans="1:3" x14ac:dyDescent="0.15">
      <c r="A7908" s="56">
        <v>41969</v>
      </c>
      <c r="B7908" s="68" t="s">
        <v>240</v>
      </c>
      <c r="C7908" s="69"/>
    </row>
    <row r="7909" spans="1:3" x14ac:dyDescent="0.15">
      <c r="A7909" s="56">
        <v>41969</v>
      </c>
      <c r="B7909" s="68" t="s">
        <v>241</v>
      </c>
      <c r="C7909" s="69"/>
    </row>
    <row r="7910" spans="1:3" x14ac:dyDescent="0.15">
      <c r="A7910" s="56">
        <v>41969</v>
      </c>
      <c r="B7910" s="68" t="s">
        <v>242</v>
      </c>
      <c r="C7910" s="69"/>
    </row>
    <row r="7911" spans="1:3" x14ac:dyDescent="0.15">
      <c r="A7911" s="56">
        <v>41969</v>
      </c>
      <c r="B7911" s="68" t="s">
        <v>243</v>
      </c>
      <c r="C7911" s="69"/>
    </row>
    <row r="7912" spans="1:3" x14ac:dyDescent="0.15">
      <c r="A7912" s="56">
        <v>41969</v>
      </c>
      <c r="B7912" s="68" t="s">
        <v>244</v>
      </c>
      <c r="C7912" s="69"/>
    </row>
    <row r="7913" spans="1:3" x14ac:dyDescent="0.15">
      <c r="A7913" s="56">
        <v>41969</v>
      </c>
      <c r="B7913" s="68" t="s">
        <v>245</v>
      </c>
      <c r="C7913" s="69"/>
    </row>
    <row r="7914" spans="1:3" x14ac:dyDescent="0.15">
      <c r="A7914" s="56">
        <v>41969</v>
      </c>
      <c r="B7914" s="68" t="s">
        <v>246</v>
      </c>
      <c r="C7914" s="69"/>
    </row>
    <row r="7915" spans="1:3" x14ac:dyDescent="0.15">
      <c r="A7915" s="56">
        <v>41969</v>
      </c>
      <c r="B7915" s="68" t="s">
        <v>247</v>
      </c>
      <c r="C7915" s="69"/>
    </row>
    <row r="7916" spans="1:3" x14ac:dyDescent="0.15">
      <c r="A7916" s="56">
        <v>41969</v>
      </c>
      <c r="B7916" s="68" t="s">
        <v>248</v>
      </c>
      <c r="C7916" s="69"/>
    </row>
    <row r="7917" spans="1:3" x14ac:dyDescent="0.15">
      <c r="A7917" s="56">
        <v>41969</v>
      </c>
      <c r="B7917" s="68" t="s">
        <v>249</v>
      </c>
      <c r="C7917" s="69"/>
    </row>
    <row r="7918" spans="1:3" x14ac:dyDescent="0.15">
      <c r="A7918" s="56">
        <v>41969</v>
      </c>
      <c r="B7918" s="68" t="s">
        <v>250</v>
      </c>
      <c r="C7918" s="69"/>
    </row>
    <row r="7919" spans="1:3" x14ac:dyDescent="0.15">
      <c r="A7919" s="56">
        <v>41969</v>
      </c>
      <c r="B7919" s="68" t="s">
        <v>251</v>
      </c>
      <c r="C7919" s="69"/>
    </row>
    <row r="7920" spans="1:3" x14ac:dyDescent="0.15">
      <c r="A7920" s="56">
        <v>41969</v>
      </c>
      <c r="B7920" s="68" t="s">
        <v>252</v>
      </c>
      <c r="C7920" s="69"/>
    </row>
    <row r="7921" spans="1:3" x14ac:dyDescent="0.15">
      <c r="A7921" s="56">
        <v>41969</v>
      </c>
      <c r="B7921" s="68" t="s">
        <v>253</v>
      </c>
      <c r="C7921" s="69"/>
    </row>
    <row r="7922" spans="1:3" x14ac:dyDescent="0.15">
      <c r="A7922" s="56">
        <v>41969</v>
      </c>
      <c r="B7922" s="68" t="s">
        <v>254</v>
      </c>
      <c r="C7922" s="69"/>
    </row>
    <row r="7923" spans="1:3" x14ac:dyDescent="0.15">
      <c r="A7923" s="56">
        <v>41969</v>
      </c>
      <c r="B7923" s="68" t="s">
        <v>255</v>
      </c>
      <c r="C7923" s="69"/>
    </row>
    <row r="7924" spans="1:3" x14ac:dyDescent="0.15">
      <c r="A7924" s="56">
        <v>41969</v>
      </c>
      <c r="B7924" s="68" t="s">
        <v>256</v>
      </c>
      <c r="C7924" s="69"/>
    </row>
    <row r="7925" spans="1:3" x14ac:dyDescent="0.15">
      <c r="A7925" s="56">
        <v>41969</v>
      </c>
      <c r="B7925" s="68" t="s">
        <v>257</v>
      </c>
      <c r="C7925" s="69"/>
    </row>
    <row r="7926" spans="1:3" x14ac:dyDescent="0.15">
      <c r="A7926" s="56">
        <v>41970</v>
      </c>
      <c r="B7926" s="68" t="s">
        <v>234</v>
      </c>
      <c r="C7926" s="69"/>
    </row>
    <row r="7927" spans="1:3" x14ac:dyDescent="0.15">
      <c r="A7927" s="56">
        <v>41970</v>
      </c>
      <c r="B7927" s="68" t="s">
        <v>235</v>
      </c>
      <c r="C7927" s="69"/>
    </row>
    <row r="7928" spans="1:3" x14ac:dyDescent="0.15">
      <c r="A7928" s="56">
        <v>41970</v>
      </c>
      <c r="B7928" s="68" t="s">
        <v>236</v>
      </c>
      <c r="C7928" s="69"/>
    </row>
    <row r="7929" spans="1:3" x14ac:dyDescent="0.15">
      <c r="A7929" s="56">
        <v>41970</v>
      </c>
      <c r="B7929" s="68" t="s">
        <v>237</v>
      </c>
      <c r="C7929" s="69"/>
    </row>
    <row r="7930" spans="1:3" x14ac:dyDescent="0.15">
      <c r="A7930" s="56">
        <v>41970</v>
      </c>
      <c r="B7930" s="68" t="s">
        <v>238</v>
      </c>
      <c r="C7930" s="69"/>
    </row>
    <row r="7931" spans="1:3" x14ac:dyDescent="0.15">
      <c r="A7931" s="56">
        <v>41970</v>
      </c>
      <c r="B7931" s="68" t="s">
        <v>239</v>
      </c>
      <c r="C7931" s="69"/>
    </row>
    <row r="7932" spans="1:3" x14ac:dyDescent="0.15">
      <c r="A7932" s="56">
        <v>41970</v>
      </c>
      <c r="B7932" s="68" t="s">
        <v>240</v>
      </c>
      <c r="C7932" s="69"/>
    </row>
    <row r="7933" spans="1:3" x14ac:dyDescent="0.15">
      <c r="A7933" s="56">
        <v>41970</v>
      </c>
      <c r="B7933" s="68" t="s">
        <v>241</v>
      </c>
      <c r="C7933" s="69"/>
    </row>
    <row r="7934" spans="1:3" x14ac:dyDescent="0.15">
      <c r="A7934" s="56">
        <v>41970</v>
      </c>
      <c r="B7934" s="68" t="s">
        <v>242</v>
      </c>
      <c r="C7934" s="69"/>
    </row>
    <row r="7935" spans="1:3" x14ac:dyDescent="0.15">
      <c r="A7935" s="56">
        <v>41970</v>
      </c>
      <c r="B7935" s="68" t="s">
        <v>243</v>
      </c>
      <c r="C7935" s="69"/>
    </row>
    <row r="7936" spans="1:3" x14ac:dyDescent="0.15">
      <c r="A7936" s="56">
        <v>41970</v>
      </c>
      <c r="B7936" s="68" t="s">
        <v>244</v>
      </c>
      <c r="C7936" s="69"/>
    </row>
    <row r="7937" spans="1:3" x14ac:dyDescent="0.15">
      <c r="A7937" s="56">
        <v>41970</v>
      </c>
      <c r="B7937" s="68" t="s">
        <v>245</v>
      </c>
      <c r="C7937" s="69"/>
    </row>
    <row r="7938" spans="1:3" x14ac:dyDescent="0.15">
      <c r="A7938" s="56">
        <v>41970</v>
      </c>
      <c r="B7938" s="68" t="s">
        <v>246</v>
      </c>
      <c r="C7938" s="69"/>
    </row>
    <row r="7939" spans="1:3" x14ac:dyDescent="0.15">
      <c r="A7939" s="56">
        <v>41970</v>
      </c>
      <c r="B7939" s="68" t="s">
        <v>247</v>
      </c>
      <c r="C7939" s="69"/>
    </row>
    <row r="7940" spans="1:3" x14ac:dyDescent="0.15">
      <c r="A7940" s="56">
        <v>41970</v>
      </c>
      <c r="B7940" s="68" t="s">
        <v>248</v>
      </c>
      <c r="C7940" s="69"/>
    </row>
    <row r="7941" spans="1:3" x14ac:dyDescent="0.15">
      <c r="A7941" s="56">
        <v>41970</v>
      </c>
      <c r="B7941" s="68" t="s">
        <v>249</v>
      </c>
      <c r="C7941" s="69"/>
    </row>
    <row r="7942" spans="1:3" x14ac:dyDescent="0.15">
      <c r="A7942" s="56">
        <v>41970</v>
      </c>
      <c r="B7942" s="68" t="s">
        <v>250</v>
      </c>
      <c r="C7942" s="69"/>
    </row>
    <row r="7943" spans="1:3" x14ac:dyDescent="0.15">
      <c r="A7943" s="56">
        <v>41970</v>
      </c>
      <c r="B7943" s="68" t="s">
        <v>251</v>
      </c>
      <c r="C7943" s="69"/>
    </row>
    <row r="7944" spans="1:3" x14ac:dyDescent="0.15">
      <c r="A7944" s="56">
        <v>41970</v>
      </c>
      <c r="B7944" s="68" t="s">
        <v>252</v>
      </c>
      <c r="C7944" s="69"/>
    </row>
    <row r="7945" spans="1:3" x14ac:dyDescent="0.15">
      <c r="A7945" s="56">
        <v>41970</v>
      </c>
      <c r="B7945" s="68" t="s">
        <v>253</v>
      </c>
      <c r="C7945" s="69"/>
    </row>
    <row r="7946" spans="1:3" x14ac:dyDescent="0.15">
      <c r="A7946" s="56">
        <v>41970</v>
      </c>
      <c r="B7946" s="68" t="s">
        <v>254</v>
      </c>
      <c r="C7946" s="69"/>
    </row>
    <row r="7947" spans="1:3" x14ac:dyDescent="0.15">
      <c r="A7947" s="56">
        <v>41970</v>
      </c>
      <c r="B7947" s="68" t="s">
        <v>255</v>
      </c>
      <c r="C7947" s="69"/>
    </row>
    <row r="7948" spans="1:3" x14ac:dyDescent="0.15">
      <c r="A7948" s="56">
        <v>41970</v>
      </c>
      <c r="B7948" s="68" t="s">
        <v>256</v>
      </c>
      <c r="C7948" s="69"/>
    </row>
    <row r="7949" spans="1:3" x14ac:dyDescent="0.15">
      <c r="A7949" s="56">
        <v>41970</v>
      </c>
      <c r="B7949" s="68" t="s">
        <v>257</v>
      </c>
      <c r="C7949" s="69"/>
    </row>
    <row r="7950" spans="1:3" x14ac:dyDescent="0.15">
      <c r="A7950" s="56">
        <v>41971</v>
      </c>
      <c r="B7950" s="68" t="s">
        <v>234</v>
      </c>
      <c r="C7950" s="69"/>
    </row>
    <row r="7951" spans="1:3" x14ac:dyDescent="0.15">
      <c r="A7951" s="56">
        <v>41971</v>
      </c>
      <c r="B7951" s="68" t="s">
        <v>235</v>
      </c>
      <c r="C7951" s="69"/>
    </row>
    <row r="7952" spans="1:3" x14ac:dyDescent="0.15">
      <c r="A7952" s="56">
        <v>41971</v>
      </c>
      <c r="B7952" s="68" t="s">
        <v>236</v>
      </c>
      <c r="C7952" s="69"/>
    </row>
    <row r="7953" spans="1:3" x14ac:dyDescent="0.15">
      <c r="A7953" s="56">
        <v>41971</v>
      </c>
      <c r="B7953" s="68" t="s">
        <v>237</v>
      </c>
      <c r="C7953" s="69"/>
    </row>
    <row r="7954" spans="1:3" x14ac:dyDescent="0.15">
      <c r="A7954" s="56">
        <v>41971</v>
      </c>
      <c r="B7954" s="68" t="s">
        <v>238</v>
      </c>
      <c r="C7954" s="69"/>
    </row>
    <row r="7955" spans="1:3" x14ac:dyDescent="0.15">
      <c r="A7955" s="56">
        <v>41971</v>
      </c>
      <c r="B7955" s="68" t="s">
        <v>239</v>
      </c>
      <c r="C7955" s="69"/>
    </row>
    <row r="7956" spans="1:3" x14ac:dyDescent="0.15">
      <c r="A7956" s="56">
        <v>41971</v>
      </c>
      <c r="B7956" s="68" t="s">
        <v>240</v>
      </c>
      <c r="C7956" s="69"/>
    </row>
    <row r="7957" spans="1:3" x14ac:dyDescent="0.15">
      <c r="A7957" s="56">
        <v>41971</v>
      </c>
      <c r="B7957" s="68" t="s">
        <v>241</v>
      </c>
      <c r="C7957" s="69"/>
    </row>
    <row r="7958" spans="1:3" x14ac:dyDescent="0.15">
      <c r="A7958" s="56">
        <v>41971</v>
      </c>
      <c r="B7958" s="68" t="s">
        <v>242</v>
      </c>
      <c r="C7958" s="69"/>
    </row>
    <row r="7959" spans="1:3" x14ac:dyDescent="0.15">
      <c r="A7959" s="56">
        <v>41971</v>
      </c>
      <c r="B7959" s="68" t="s">
        <v>243</v>
      </c>
      <c r="C7959" s="69"/>
    </row>
    <row r="7960" spans="1:3" x14ac:dyDescent="0.15">
      <c r="A7960" s="56">
        <v>41971</v>
      </c>
      <c r="B7960" s="68" t="s">
        <v>244</v>
      </c>
      <c r="C7960" s="69"/>
    </row>
    <row r="7961" spans="1:3" x14ac:dyDescent="0.15">
      <c r="A7961" s="56">
        <v>41971</v>
      </c>
      <c r="B7961" s="68" t="s">
        <v>245</v>
      </c>
      <c r="C7961" s="69"/>
    </row>
    <row r="7962" spans="1:3" x14ac:dyDescent="0.15">
      <c r="A7962" s="56">
        <v>41971</v>
      </c>
      <c r="B7962" s="68" t="s">
        <v>246</v>
      </c>
      <c r="C7962" s="69"/>
    </row>
    <row r="7963" spans="1:3" x14ac:dyDescent="0.15">
      <c r="A7963" s="56">
        <v>41971</v>
      </c>
      <c r="B7963" s="68" t="s">
        <v>247</v>
      </c>
      <c r="C7963" s="69"/>
    </row>
    <row r="7964" spans="1:3" x14ac:dyDescent="0.15">
      <c r="A7964" s="56">
        <v>41971</v>
      </c>
      <c r="B7964" s="68" t="s">
        <v>248</v>
      </c>
      <c r="C7964" s="69"/>
    </row>
    <row r="7965" spans="1:3" x14ac:dyDescent="0.15">
      <c r="A7965" s="56">
        <v>41971</v>
      </c>
      <c r="B7965" s="68" t="s">
        <v>249</v>
      </c>
      <c r="C7965" s="69"/>
    </row>
    <row r="7966" spans="1:3" x14ac:dyDescent="0.15">
      <c r="A7966" s="56">
        <v>41971</v>
      </c>
      <c r="B7966" s="68" t="s">
        <v>250</v>
      </c>
      <c r="C7966" s="69"/>
    </row>
    <row r="7967" spans="1:3" x14ac:dyDescent="0.15">
      <c r="A7967" s="56">
        <v>41971</v>
      </c>
      <c r="B7967" s="68" t="s">
        <v>251</v>
      </c>
      <c r="C7967" s="69"/>
    </row>
    <row r="7968" spans="1:3" x14ac:dyDescent="0.15">
      <c r="A7968" s="56">
        <v>41971</v>
      </c>
      <c r="B7968" s="68" t="s">
        <v>252</v>
      </c>
      <c r="C7968" s="69"/>
    </row>
    <row r="7969" spans="1:3" x14ac:dyDescent="0.15">
      <c r="A7969" s="56">
        <v>41971</v>
      </c>
      <c r="B7969" s="68" t="s">
        <v>253</v>
      </c>
      <c r="C7969" s="69"/>
    </row>
    <row r="7970" spans="1:3" x14ac:dyDescent="0.15">
      <c r="A7970" s="56">
        <v>41971</v>
      </c>
      <c r="B7970" s="68" t="s">
        <v>254</v>
      </c>
      <c r="C7970" s="69"/>
    </row>
    <row r="7971" spans="1:3" x14ac:dyDescent="0.15">
      <c r="A7971" s="56">
        <v>41971</v>
      </c>
      <c r="B7971" s="68" t="s">
        <v>255</v>
      </c>
      <c r="C7971" s="69"/>
    </row>
    <row r="7972" spans="1:3" x14ac:dyDescent="0.15">
      <c r="A7972" s="56">
        <v>41971</v>
      </c>
      <c r="B7972" s="68" t="s">
        <v>256</v>
      </c>
      <c r="C7972" s="69"/>
    </row>
    <row r="7973" spans="1:3" x14ac:dyDescent="0.15">
      <c r="A7973" s="56">
        <v>41971</v>
      </c>
      <c r="B7973" s="68" t="s">
        <v>257</v>
      </c>
      <c r="C7973" s="69"/>
    </row>
    <row r="7974" spans="1:3" x14ac:dyDescent="0.15">
      <c r="A7974" s="56">
        <v>41972</v>
      </c>
      <c r="B7974" s="68" t="s">
        <v>234</v>
      </c>
      <c r="C7974" s="69"/>
    </row>
    <row r="7975" spans="1:3" x14ac:dyDescent="0.15">
      <c r="A7975" s="56">
        <v>41972</v>
      </c>
      <c r="B7975" s="68" t="s">
        <v>235</v>
      </c>
      <c r="C7975" s="69"/>
    </row>
    <row r="7976" spans="1:3" x14ac:dyDescent="0.15">
      <c r="A7976" s="56">
        <v>41972</v>
      </c>
      <c r="B7976" s="68" t="s">
        <v>236</v>
      </c>
      <c r="C7976" s="69"/>
    </row>
    <row r="7977" spans="1:3" x14ac:dyDescent="0.15">
      <c r="A7977" s="56">
        <v>41972</v>
      </c>
      <c r="B7977" s="68" t="s">
        <v>237</v>
      </c>
      <c r="C7977" s="69"/>
    </row>
    <row r="7978" spans="1:3" x14ac:dyDescent="0.15">
      <c r="A7978" s="56">
        <v>41972</v>
      </c>
      <c r="B7978" s="68" t="s">
        <v>238</v>
      </c>
      <c r="C7978" s="69"/>
    </row>
    <row r="7979" spans="1:3" x14ac:dyDescent="0.15">
      <c r="A7979" s="56">
        <v>41972</v>
      </c>
      <c r="B7979" s="68" t="s">
        <v>239</v>
      </c>
      <c r="C7979" s="69"/>
    </row>
    <row r="7980" spans="1:3" x14ac:dyDescent="0.15">
      <c r="A7980" s="56">
        <v>41972</v>
      </c>
      <c r="B7980" s="68" t="s">
        <v>240</v>
      </c>
      <c r="C7980" s="69"/>
    </row>
    <row r="7981" spans="1:3" x14ac:dyDescent="0.15">
      <c r="A7981" s="56">
        <v>41972</v>
      </c>
      <c r="B7981" s="68" t="s">
        <v>241</v>
      </c>
      <c r="C7981" s="69"/>
    </row>
    <row r="7982" spans="1:3" x14ac:dyDescent="0.15">
      <c r="A7982" s="56">
        <v>41972</v>
      </c>
      <c r="B7982" s="68" t="s">
        <v>242</v>
      </c>
      <c r="C7982" s="69"/>
    </row>
    <row r="7983" spans="1:3" x14ac:dyDescent="0.15">
      <c r="A7983" s="56">
        <v>41972</v>
      </c>
      <c r="B7983" s="68" t="s">
        <v>243</v>
      </c>
      <c r="C7983" s="69"/>
    </row>
    <row r="7984" spans="1:3" x14ac:dyDescent="0.15">
      <c r="A7984" s="56">
        <v>41972</v>
      </c>
      <c r="B7984" s="68" t="s">
        <v>244</v>
      </c>
      <c r="C7984" s="69"/>
    </row>
    <row r="7985" spans="1:3" x14ac:dyDescent="0.15">
      <c r="A7985" s="56">
        <v>41972</v>
      </c>
      <c r="B7985" s="68" t="s">
        <v>245</v>
      </c>
      <c r="C7985" s="69"/>
    </row>
    <row r="7986" spans="1:3" x14ac:dyDescent="0.15">
      <c r="A7986" s="56">
        <v>41972</v>
      </c>
      <c r="B7986" s="68" t="s">
        <v>246</v>
      </c>
      <c r="C7986" s="69"/>
    </row>
    <row r="7987" spans="1:3" x14ac:dyDescent="0.15">
      <c r="A7987" s="56">
        <v>41972</v>
      </c>
      <c r="B7987" s="68" t="s">
        <v>247</v>
      </c>
      <c r="C7987" s="69"/>
    </row>
    <row r="7988" spans="1:3" x14ac:dyDescent="0.15">
      <c r="A7988" s="56">
        <v>41972</v>
      </c>
      <c r="B7988" s="68" t="s">
        <v>248</v>
      </c>
      <c r="C7988" s="69"/>
    </row>
    <row r="7989" spans="1:3" x14ac:dyDescent="0.15">
      <c r="A7989" s="56">
        <v>41972</v>
      </c>
      <c r="B7989" s="68" t="s">
        <v>249</v>
      </c>
      <c r="C7989" s="69"/>
    </row>
    <row r="7990" spans="1:3" x14ac:dyDescent="0.15">
      <c r="A7990" s="56">
        <v>41972</v>
      </c>
      <c r="B7990" s="68" t="s">
        <v>250</v>
      </c>
      <c r="C7990" s="69"/>
    </row>
    <row r="7991" spans="1:3" x14ac:dyDescent="0.15">
      <c r="A7991" s="56">
        <v>41972</v>
      </c>
      <c r="B7991" s="68" t="s">
        <v>251</v>
      </c>
      <c r="C7991" s="69"/>
    </row>
    <row r="7992" spans="1:3" x14ac:dyDescent="0.15">
      <c r="A7992" s="56">
        <v>41972</v>
      </c>
      <c r="B7992" s="68" t="s">
        <v>252</v>
      </c>
      <c r="C7992" s="69"/>
    </row>
    <row r="7993" spans="1:3" x14ac:dyDescent="0.15">
      <c r="A7993" s="56">
        <v>41972</v>
      </c>
      <c r="B7993" s="68" t="s">
        <v>253</v>
      </c>
      <c r="C7993" s="69"/>
    </row>
    <row r="7994" spans="1:3" x14ac:dyDescent="0.15">
      <c r="A7994" s="56">
        <v>41972</v>
      </c>
      <c r="B7994" s="68" t="s">
        <v>254</v>
      </c>
      <c r="C7994" s="69"/>
    </row>
    <row r="7995" spans="1:3" x14ac:dyDescent="0.15">
      <c r="A7995" s="56">
        <v>41972</v>
      </c>
      <c r="B7995" s="68" t="s">
        <v>255</v>
      </c>
      <c r="C7995" s="69"/>
    </row>
    <row r="7996" spans="1:3" x14ac:dyDescent="0.15">
      <c r="A7996" s="56">
        <v>41972</v>
      </c>
      <c r="B7996" s="68" t="s">
        <v>256</v>
      </c>
      <c r="C7996" s="69"/>
    </row>
    <row r="7997" spans="1:3" x14ac:dyDescent="0.15">
      <c r="A7997" s="56">
        <v>41972</v>
      </c>
      <c r="B7997" s="68" t="s">
        <v>257</v>
      </c>
      <c r="C7997" s="69"/>
    </row>
    <row r="7998" spans="1:3" x14ac:dyDescent="0.15">
      <c r="A7998" s="56">
        <v>41973</v>
      </c>
      <c r="B7998" s="68" t="s">
        <v>234</v>
      </c>
      <c r="C7998" s="69"/>
    </row>
    <row r="7999" spans="1:3" x14ac:dyDescent="0.15">
      <c r="A7999" s="56">
        <v>41973</v>
      </c>
      <c r="B7999" s="68" t="s">
        <v>235</v>
      </c>
      <c r="C7999" s="69"/>
    </row>
    <row r="8000" spans="1:3" x14ac:dyDescent="0.15">
      <c r="A8000" s="56">
        <v>41973</v>
      </c>
      <c r="B8000" s="68" t="s">
        <v>236</v>
      </c>
      <c r="C8000" s="69"/>
    </row>
    <row r="8001" spans="1:3" x14ac:dyDescent="0.15">
      <c r="A8001" s="56">
        <v>41973</v>
      </c>
      <c r="B8001" s="68" t="s">
        <v>237</v>
      </c>
      <c r="C8001" s="69"/>
    </row>
    <row r="8002" spans="1:3" x14ac:dyDescent="0.15">
      <c r="A8002" s="56">
        <v>41973</v>
      </c>
      <c r="B8002" s="68" t="s">
        <v>238</v>
      </c>
      <c r="C8002" s="69"/>
    </row>
    <row r="8003" spans="1:3" x14ac:dyDescent="0.15">
      <c r="A8003" s="56">
        <v>41973</v>
      </c>
      <c r="B8003" s="68" t="s">
        <v>239</v>
      </c>
      <c r="C8003" s="69"/>
    </row>
    <row r="8004" spans="1:3" x14ac:dyDescent="0.15">
      <c r="A8004" s="56">
        <v>41973</v>
      </c>
      <c r="B8004" s="68" t="s">
        <v>240</v>
      </c>
      <c r="C8004" s="69"/>
    </row>
    <row r="8005" spans="1:3" x14ac:dyDescent="0.15">
      <c r="A8005" s="56">
        <v>41973</v>
      </c>
      <c r="B8005" s="68" t="s">
        <v>241</v>
      </c>
      <c r="C8005" s="69"/>
    </row>
    <row r="8006" spans="1:3" x14ac:dyDescent="0.15">
      <c r="A8006" s="56">
        <v>41973</v>
      </c>
      <c r="B8006" s="68" t="s">
        <v>242</v>
      </c>
      <c r="C8006" s="69"/>
    </row>
    <row r="8007" spans="1:3" x14ac:dyDescent="0.15">
      <c r="A8007" s="56">
        <v>41973</v>
      </c>
      <c r="B8007" s="68" t="s">
        <v>243</v>
      </c>
      <c r="C8007" s="69"/>
    </row>
    <row r="8008" spans="1:3" x14ac:dyDescent="0.15">
      <c r="A8008" s="56">
        <v>41973</v>
      </c>
      <c r="B8008" s="68" t="s">
        <v>244</v>
      </c>
      <c r="C8008" s="69"/>
    </row>
    <row r="8009" spans="1:3" x14ac:dyDescent="0.15">
      <c r="A8009" s="56">
        <v>41973</v>
      </c>
      <c r="B8009" s="68" t="s">
        <v>245</v>
      </c>
      <c r="C8009" s="69"/>
    </row>
    <row r="8010" spans="1:3" x14ac:dyDescent="0.15">
      <c r="A8010" s="56">
        <v>41973</v>
      </c>
      <c r="B8010" s="68" t="s">
        <v>246</v>
      </c>
      <c r="C8010" s="69"/>
    </row>
    <row r="8011" spans="1:3" x14ac:dyDescent="0.15">
      <c r="A8011" s="56">
        <v>41973</v>
      </c>
      <c r="B8011" s="68" t="s">
        <v>247</v>
      </c>
      <c r="C8011" s="69"/>
    </row>
    <row r="8012" spans="1:3" x14ac:dyDescent="0.15">
      <c r="A8012" s="56">
        <v>41973</v>
      </c>
      <c r="B8012" s="68" t="s">
        <v>248</v>
      </c>
      <c r="C8012" s="69"/>
    </row>
    <row r="8013" spans="1:3" x14ac:dyDescent="0.15">
      <c r="A8013" s="56">
        <v>41973</v>
      </c>
      <c r="B8013" s="68" t="s">
        <v>249</v>
      </c>
      <c r="C8013" s="69"/>
    </row>
    <row r="8014" spans="1:3" x14ac:dyDescent="0.15">
      <c r="A8014" s="56">
        <v>41973</v>
      </c>
      <c r="B8014" s="68" t="s">
        <v>250</v>
      </c>
      <c r="C8014" s="69"/>
    </row>
    <row r="8015" spans="1:3" x14ac:dyDescent="0.15">
      <c r="A8015" s="56">
        <v>41973</v>
      </c>
      <c r="B8015" s="68" t="s">
        <v>251</v>
      </c>
      <c r="C8015" s="69"/>
    </row>
    <row r="8016" spans="1:3" x14ac:dyDescent="0.15">
      <c r="A8016" s="56">
        <v>41973</v>
      </c>
      <c r="B8016" s="68" t="s">
        <v>252</v>
      </c>
      <c r="C8016" s="69"/>
    </row>
    <row r="8017" spans="1:3" x14ac:dyDescent="0.15">
      <c r="A8017" s="56">
        <v>41973</v>
      </c>
      <c r="B8017" s="68" t="s">
        <v>253</v>
      </c>
      <c r="C8017" s="69"/>
    </row>
    <row r="8018" spans="1:3" x14ac:dyDescent="0.15">
      <c r="A8018" s="56">
        <v>41973</v>
      </c>
      <c r="B8018" s="68" t="s">
        <v>254</v>
      </c>
      <c r="C8018" s="69"/>
    </row>
    <row r="8019" spans="1:3" x14ac:dyDescent="0.15">
      <c r="A8019" s="56">
        <v>41973</v>
      </c>
      <c r="B8019" s="68" t="s">
        <v>255</v>
      </c>
      <c r="C8019" s="69"/>
    </row>
    <row r="8020" spans="1:3" x14ac:dyDescent="0.15">
      <c r="A8020" s="56">
        <v>41973</v>
      </c>
      <c r="B8020" s="68" t="s">
        <v>256</v>
      </c>
      <c r="C8020" s="69"/>
    </row>
    <row r="8021" spans="1:3" x14ac:dyDescent="0.15">
      <c r="A8021" s="56">
        <v>41973</v>
      </c>
      <c r="B8021" s="68" t="s">
        <v>257</v>
      </c>
      <c r="C8021" s="69"/>
    </row>
    <row r="8022" spans="1:3" x14ac:dyDescent="0.15">
      <c r="A8022" s="56">
        <v>41974</v>
      </c>
      <c r="B8022" s="68" t="s">
        <v>234</v>
      </c>
      <c r="C8022" s="69"/>
    </row>
    <row r="8023" spans="1:3" x14ac:dyDescent="0.15">
      <c r="A8023" s="56">
        <v>41974</v>
      </c>
      <c r="B8023" s="68" t="s">
        <v>235</v>
      </c>
      <c r="C8023" s="69"/>
    </row>
    <row r="8024" spans="1:3" x14ac:dyDescent="0.15">
      <c r="A8024" s="56">
        <v>41974</v>
      </c>
      <c r="B8024" s="68" t="s">
        <v>236</v>
      </c>
      <c r="C8024" s="69"/>
    </row>
    <row r="8025" spans="1:3" x14ac:dyDescent="0.15">
      <c r="A8025" s="56">
        <v>41974</v>
      </c>
      <c r="B8025" s="68" t="s">
        <v>237</v>
      </c>
      <c r="C8025" s="69"/>
    </row>
    <row r="8026" spans="1:3" x14ac:dyDescent="0.15">
      <c r="A8026" s="56">
        <v>41974</v>
      </c>
      <c r="B8026" s="68" t="s">
        <v>238</v>
      </c>
      <c r="C8026" s="69"/>
    </row>
    <row r="8027" spans="1:3" x14ac:dyDescent="0.15">
      <c r="A8027" s="56">
        <v>41974</v>
      </c>
      <c r="B8027" s="68" t="s">
        <v>239</v>
      </c>
      <c r="C8027" s="69"/>
    </row>
    <row r="8028" spans="1:3" x14ac:dyDescent="0.15">
      <c r="A8028" s="56">
        <v>41974</v>
      </c>
      <c r="B8028" s="68" t="s">
        <v>240</v>
      </c>
      <c r="C8028" s="69"/>
    </row>
    <row r="8029" spans="1:3" x14ac:dyDescent="0.15">
      <c r="A8029" s="56">
        <v>41974</v>
      </c>
      <c r="B8029" s="68" t="s">
        <v>241</v>
      </c>
      <c r="C8029" s="69"/>
    </row>
    <row r="8030" spans="1:3" x14ac:dyDescent="0.15">
      <c r="A8030" s="56">
        <v>41974</v>
      </c>
      <c r="B8030" s="68" t="s">
        <v>242</v>
      </c>
      <c r="C8030" s="69"/>
    </row>
    <row r="8031" spans="1:3" x14ac:dyDescent="0.15">
      <c r="A8031" s="56">
        <v>41974</v>
      </c>
      <c r="B8031" s="68" t="s">
        <v>243</v>
      </c>
      <c r="C8031" s="69"/>
    </row>
    <row r="8032" spans="1:3" x14ac:dyDescent="0.15">
      <c r="A8032" s="56">
        <v>41974</v>
      </c>
      <c r="B8032" s="68" t="s">
        <v>244</v>
      </c>
      <c r="C8032" s="69"/>
    </row>
    <row r="8033" spans="1:3" x14ac:dyDescent="0.15">
      <c r="A8033" s="56">
        <v>41974</v>
      </c>
      <c r="B8033" s="68" t="s">
        <v>245</v>
      </c>
      <c r="C8033" s="69"/>
    </row>
    <row r="8034" spans="1:3" x14ac:dyDescent="0.15">
      <c r="A8034" s="56">
        <v>41974</v>
      </c>
      <c r="B8034" s="68" t="s">
        <v>246</v>
      </c>
      <c r="C8034" s="69"/>
    </row>
    <row r="8035" spans="1:3" x14ac:dyDescent="0.15">
      <c r="A8035" s="56">
        <v>41974</v>
      </c>
      <c r="B8035" s="68" t="s">
        <v>247</v>
      </c>
      <c r="C8035" s="69"/>
    </row>
    <row r="8036" spans="1:3" x14ac:dyDescent="0.15">
      <c r="A8036" s="56">
        <v>41974</v>
      </c>
      <c r="B8036" s="68" t="s">
        <v>248</v>
      </c>
      <c r="C8036" s="69"/>
    </row>
    <row r="8037" spans="1:3" x14ac:dyDescent="0.15">
      <c r="A8037" s="56">
        <v>41974</v>
      </c>
      <c r="B8037" s="68" t="s">
        <v>249</v>
      </c>
      <c r="C8037" s="69"/>
    </row>
    <row r="8038" spans="1:3" x14ac:dyDescent="0.15">
      <c r="A8038" s="56">
        <v>41974</v>
      </c>
      <c r="B8038" s="68" t="s">
        <v>250</v>
      </c>
      <c r="C8038" s="69"/>
    </row>
    <row r="8039" spans="1:3" x14ac:dyDescent="0.15">
      <c r="A8039" s="56">
        <v>41974</v>
      </c>
      <c r="B8039" s="68" t="s">
        <v>251</v>
      </c>
      <c r="C8039" s="69"/>
    </row>
    <row r="8040" spans="1:3" x14ac:dyDescent="0.15">
      <c r="A8040" s="56">
        <v>41974</v>
      </c>
      <c r="B8040" s="68" t="s">
        <v>252</v>
      </c>
      <c r="C8040" s="69"/>
    </row>
    <row r="8041" spans="1:3" x14ac:dyDescent="0.15">
      <c r="A8041" s="56">
        <v>41974</v>
      </c>
      <c r="B8041" s="68" t="s">
        <v>253</v>
      </c>
      <c r="C8041" s="69"/>
    </row>
    <row r="8042" spans="1:3" x14ac:dyDescent="0.15">
      <c r="A8042" s="56">
        <v>41974</v>
      </c>
      <c r="B8042" s="68" t="s">
        <v>254</v>
      </c>
      <c r="C8042" s="69"/>
    </row>
    <row r="8043" spans="1:3" x14ac:dyDescent="0.15">
      <c r="A8043" s="56">
        <v>41974</v>
      </c>
      <c r="B8043" s="68" t="s">
        <v>255</v>
      </c>
      <c r="C8043" s="69"/>
    </row>
    <row r="8044" spans="1:3" x14ac:dyDescent="0.15">
      <c r="A8044" s="56">
        <v>41974</v>
      </c>
      <c r="B8044" s="68" t="s">
        <v>256</v>
      </c>
      <c r="C8044" s="69"/>
    </row>
    <row r="8045" spans="1:3" x14ac:dyDescent="0.15">
      <c r="A8045" s="56">
        <v>41974</v>
      </c>
      <c r="B8045" s="68" t="s">
        <v>257</v>
      </c>
      <c r="C8045" s="69"/>
    </row>
    <row r="8046" spans="1:3" x14ac:dyDescent="0.15">
      <c r="A8046" s="56">
        <v>41975</v>
      </c>
      <c r="B8046" s="68" t="s">
        <v>234</v>
      </c>
      <c r="C8046" s="69"/>
    </row>
    <row r="8047" spans="1:3" x14ac:dyDescent="0.15">
      <c r="A8047" s="56">
        <v>41975</v>
      </c>
      <c r="B8047" s="68" t="s">
        <v>235</v>
      </c>
      <c r="C8047" s="69"/>
    </row>
    <row r="8048" spans="1:3" x14ac:dyDescent="0.15">
      <c r="A8048" s="56">
        <v>41975</v>
      </c>
      <c r="B8048" s="68" t="s">
        <v>236</v>
      </c>
      <c r="C8048" s="69"/>
    </row>
    <row r="8049" spans="1:3" x14ac:dyDescent="0.15">
      <c r="A8049" s="56">
        <v>41975</v>
      </c>
      <c r="B8049" s="68" t="s">
        <v>237</v>
      </c>
      <c r="C8049" s="69"/>
    </row>
    <row r="8050" spans="1:3" x14ac:dyDescent="0.15">
      <c r="A8050" s="56">
        <v>41975</v>
      </c>
      <c r="B8050" s="68" t="s">
        <v>238</v>
      </c>
      <c r="C8050" s="69"/>
    </row>
    <row r="8051" spans="1:3" x14ac:dyDescent="0.15">
      <c r="A8051" s="56">
        <v>41975</v>
      </c>
      <c r="B8051" s="68" t="s">
        <v>239</v>
      </c>
      <c r="C8051" s="69"/>
    </row>
    <row r="8052" spans="1:3" x14ac:dyDescent="0.15">
      <c r="A8052" s="56">
        <v>41975</v>
      </c>
      <c r="B8052" s="68" t="s">
        <v>240</v>
      </c>
      <c r="C8052" s="69"/>
    </row>
    <row r="8053" spans="1:3" x14ac:dyDescent="0.15">
      <c r="A8053" s="56">
        <v>41975</v>
      </c>
      <c r="B8053" s="68" t="s">
        <v>241</v>
      </c>
      <c r="C8053" s="69"/>
    </row>
    <row r="8054" spans="1:3" x14ac:dyDescent="0.15">
      <c r="A8054" s="56">
        <v>41975</v>
      </c>
      <c r="B8054" s="68" t="s">
        <v>242</v>
      </c>
      <c r="C8054" s="69"/>
    </row>
    <row r="8055" spans="1:3" x14ac:dyDescent="0.15">
      <c r="A8055" s="56">
        <v>41975</v>
      </c>
      <c r="B8055" s="68" t="s">
        <v>243</v>
      </c>
      <c r="C8055" s="69"/>
    </row>
    <row r="8056" spans="1:3" x14ac:dyDescent="0.15">
      <c r="A8056" s="56">
        <v>41975</v>
      </c>
      <c r="B8056" s="68" t="s">
        <v>244</v>
      </c>
      <c r="C8056" s="69"/>
    </row>
    <row r="8057" spans="1:3" x14ac:dyDescent="0.15">
      <c r="A8057" s="56">
        <v>41975</v>
      </c>
      <c r="B8057" s="68" t="s">
        <v>245</v>
      </c>
      <c r="C8057" s="69"/>
    </row>
    <row r="8058" spans="1:3" x14ac:dyDescent="0.15">
      <c r="A8058" s="56">
        <v>41975</v>
      </c>
      <c r="B8058" s="68" t="s">
        <v>246</v>
      </c>
      <c r="C8058" s="69"/>
    </row>
    <row r="8059" spans="1:3" x14ac:dyDescent="0.15">
      <c r="A8059" s="56">
        <v>41975</v>
      </c>
      <c r="B8059" s="68" t="s">
        <v>247</v>
      </c>
      <c r="C8059" s="69"/>
    </row>
    <row r="8060" spans="1:3" x14ac:dyDescent="0.15">
      <c r="A8060" s="56">
        <v>41975</v>
      </c>
      <c r="B8060" s="68" t="s">
        <v>248</v>
      </c>
      <c r="C8060" s="69"/>
    </row>
    <row r="8061" spans="1:3" x14ac:dyDescent="0.15">
      <c r="A8061" s="56">
        <v>41975</v>
      </c>
      <c r="B8061" s="68" t="s">
        <v>249</v>
      </c>
      <c r="C8061" s="69"/>
    </row>
    <row r="8062" spans="1:3" x14ac:dyDescent="0.15">
      <c r="A8062" s="56">
        <v>41975</v>
      </c>
      <c r="B8062" s="68" t="s">
        <v>250</v>
      </c>
      <c r="C8062" s="69"/>
    </row>
    <row r="8063" spans="1:3" x14ac:dyDescent="0.15">
      <c r="A8063" s="56">
        <v>41975</v>
      </c>
      <c r="B8063" s="68" t="s">
        <v>251</v>
      </c>
      <c r="C8063" s="69"/>
    </row>
    <row r="8064" spans="1:3" x14ac:dyDescent="0.15">
      <c r="A8064" s="56">
        <v>41975</v>
      </c>
      <c r="B8064" s="68" t="s">
        <v>252</v>
      </c>
      <c r="C8064" s="69"/>
    </row>
    <row r="8065" spans="1:3" x14ac:dyDescent="0.15">
      <c r="A8065" s="56">
        <v>41975</v>
      </c>
      <c r="B8065" s="68" t="s">
        <v>253</v>
      </c>
      <c r="C8065" s="69"/>
    </row>
    <row r="8066" spans="1:3" x14ac:dyDescent="0.15">
      <c r="A8066" s="56">
        <v>41975</v>
      </c>
      <c r="B8066" s="68" t="s">
        <v>254</v>
      </c>
      <c r="C8066" s="69"/>
    </row>
    <row r="8067" spans="1:3" x14ac:dyDescent="0.15">
      <c r="A8067" s="56">
        <v>41975</v>
      </c>
      <c r="B8067" s="68" t="s">
        <v>255</v>
      </c>
      <c r="C8067" s="69"/>
    </row>
    <row r="8068" spans="1:3" x14ac:dyDescent="0.15">
      <c r="A8068" s="56">
        <v>41975</v>
      </c>
      <c r="B8068" s="68" t="s">
        <v>256</v>
      </c>
      <c r="C8068" s="69"/>
    </row>
    <row r="8069" spans="1:3" x14ac:dyDescent="0.15">
      <c r="A8069" s="56">
        <v>41975</v>
      </c>
      <c r="B8069" s="68" t="s">
        <v>257</v>
      </c>
      <c r="C8069" s="69"/>
    </row>
    <row r="8070" spans="1:3" x14ac:dyDescent="0.15">
      <c r="A8070" s="56">
        <v>41976</v>
      </c>
      <c r="B8070" s="68" t="s">
        <v>234</v>
      </c>
      <c r="C8070" s="69"/>
    </row>
    <row r="8071" spans="1:3" x14ac:dyDescent="0.15">
      <c r="A8071" s="56">
        <v>41976</v>
      </c>
      <c r="B8071" s="68" t="s">
        <v>235</v>
      </c>
      <c r="C8071" s="69"/>
    </row>
    <row r="8072" spans="1:3" x14ac:dyDescent="0.15">
      <c r="A8072" s="56">
        <v>41976</v>
      </c>
      <c r="B8072" s="68" t="s">
        <v>236</v>
      </c>
      <c r="C8072" s="69"/>
    </row>
    <row r="8073" spans="1:3" x14ac:dyDescent="0.15">
      <c r="A8073" s="56">
        <v>41976</v>
      </c>
      <c r="B8073" s="68" t="s">
        <v>237</v>
      </c>
      <c r="C8073" s="69"/>
    </row>
    <row r="8074" spans="1:3" x14ac:dyDescent="0.15">
      <c r="A8074" s="56">
        <v>41976</v>
      </c>
      <c r="B8074" s="68" t="s">
        <v>238</v>
      </c>
      <c r="C8074" s="69"/>
    </row>
    <row r="8075" spans="1:3" x14ac:dyDescent="0.15">
      <c r="A8075" s="56">
        <v>41976</v>
      </c>
      <c r="B8075" s="68" t="s">
        <v>239</v>
      </c>
      <c r="C8075" s="69"/>
    </row>
    <row r="8076" spans="1:3" x14ac:dyDescent="0.15">
      <c r="A8076" s="56">
        <v>41976</v>
      </c>
      <c r="B8076" s="68" t="s">
        <v>240</v>
      </c>
      <c r="C8076" s="69"/>
    </row>
    <row r="8077" spans="1:3" x14ac:dyDescent="0.15">
      <c r="A8077" s="56">
        <v>41976</v>
      </c>
      <c r="B8077" s="68" t="s">
        <v>241</v>
      </c>
      <c r="C8077" s="69"/>
    </row>
    <row r="8078" spans="1:3" x14ac:dyDescent="0.15">
      <c r="A8078" s="56">
        <v>41976</v>
      </c>
      <c r="B8078" s="68" t="s">
        <v>242</v>
      </c>
      <c r="C8078" s="69"/>
    </row>
    <row r="8079" spans="1:3" x14ac:dyDescent="0.15">
      <c r="A8079" s="56">
        <v>41976</v>
      </c>
      <c r="B8079" s="68" t="s">
        <v>243</v>
      </c>
      <c r="C8079" s="69"/>
    </row>
    <row r="8080" spans="1:3" x14ac:dyDescent="0.15">
      <c r="A8080" s="56">
        <v>41976</v>
      </c>
      <c r="B8080" s="68" t="s">
        <v>244</v>
      </c>
      <c r="C8080" s="69"/>
    </row>
    <row r="8081" spans="1:3" x14ac:dyDescent="0.15">
      <c r="A8081" s="56">
        <v>41976</v>
      </c>
      <c r="B8081" s="68" t="s">
        <v>245</v>
      </c>
      <c r="C8081" s="69"/>
    </row>
    <row r="8082" spans="1:3" x14ac:dyDescent="0.15">
      <c r="A8082" s="56">
        <v>41976</v>
      </c>
      <c r="B8082" s="68" t="s">
        <v>246</v>
      </c>
      <c r="C8082" s="69"/>
    </row>
    <row r="8083" spans="1:3" x14ac:dyDescent="0.15">
      <c r="A8083" s="56">
        <v>41976</v>
      </c>
      <c r="B8083" s="68" t="s">
        <v>247</v>
      </c>
      <c r="C8083" s="69"/>
    </row>
    <row r="8084" spans="1:3" x14ac:dyDescent="0.15">
      <c r="A8084" s="56">
        <v>41976</v>
      </c>
      <c r="B8084" s="68" t="s">
        <v>248</v>
      </c>
      <c r="C8084" s="69"/>
    </row>
    <row r="8085" spans="1:3" x14ac:dyDescent="0.15">
      <c r="A8085" s="56">
        <v>41976</v>
      </c>
      <c r="B8085" s="68" t="s">
        <v>249</v>
      </c>
      <c r="C8085" s="69"/>
    </row>
    <row r="8086" spans="1:3" x14ac:dyDescent="0.15">
      <c r="A8086" s="56">
        <v>41976</v>
      </c>
      <c r="B8086" s="68" t="s">
        <v>250</v>
      </c>
      <c r="C8086" s="69"/>
    </row>
    <row r="8087" spans="1:3" x14ac:dyDescent="0.15">
      <c r="A8087" s="56">
        <v>41976</v>
      </c>
      <c r="B8087" s="68" t="s">
        <v>251</v>
      </c>
      <c r="C8087" s="69"/>
    </row>
    <row r="8088" spans="1:3" x14ac:dyDescent="0.15">
      <c r="A8088" s="56">
        <v>41976</v>
      </c>
      <c r="B8088" s="68" t="s">
        <v>252</v>
      </c>
      <c r="C8088" s="69"/>
    </row>
    <row r="8089" spans="1:3" x14ac:dyDescent="0.15">
      <c r="A8089" s="56">
        <v>41976</v>
      </c>
      <c r="B8089" s="68" t="s">
        <v>253</v>
      </c>
      <c r="C8089" s="69"/>
    </row>
    <row r="8090" spans="1:3" x14ac:dyDescent="0.15">
      <c r="A8090" s="56">
        <v>41976</v>
      </c>
      <c r="B8090" s="68" t="s">
        <v>254</v>
      </c>
      <c r="C8090" s="69"/>
    </row>
    <row r="8091" spans="1:3" x14ac:dyDescent="0.15">
      <c r="A8091" s="56">
        <v>41976</v>
      </c>
      <c r="B8091" s="68" t="s">
        <v>255</v>
      </c>
      <c r="C8091" s="69"/>
    </row>
    <row r="8092" spans="1:3" x14ac:dyDescent="0.15">
      <c r="A8092" s="56">
        <v>41976</v>
      </c>
      <c r="B8092" s="68" t="s">
        <v>256</v>
      </c>
      <c r="C8092" s="69"/>
    </row>
    <row r="8093" spans="1:3" x14ac:dyDescent="0.15">
      <c r="A8093" s="56">
        <v>41976</v>
      </c>
      <c r="B8093" s="68" t="s">
        <v>257</v>
      </c>
      <c r="C8093" s="69"/>
    </row>
    <row r="8094" spans="1:3" x14ac:dyDescent="0.15">
      <c r="A8094" s="56">
        <v>41977</v>
      </c>
      <c r="B8094" s="68" t="s">
        <v>234</v>
      </c>
      <c r="C8094" s="69"/>
    </row>
    <row r="8095" spans="1:3" x14ac:dyDescent="0.15">
      <c r="A8095" s="56">
        <v>41977</v>
      </c>
      <c r="B8095" s="68" t="s">
        <v>235</v>
      </c>
      <c r="C8095" s="69"/>
    </row>
    <row r="8096" spans="1:3" x14ac:dyDescent="0.15">
      <c r="A8096" s="56">
        <v>41977</v>
      </c>
      <c r="B8096" s="68" t="s">
        <v>236</v>
      </c>
      <c r="C8096" s="69"/>
    </row>
    <row r="8097" spans="1:3" x14ac:dyDescent="0.15">
      <c r="A8097" s="56">
        <v>41977</v>
      </c>
      <c r="B8097" s="68" t="s">
        <v>237</v>
      </c>
      <c r="C8097" s="69"/>
    </row>
    <row r="8098" spans="1:3" x14ac:dyDescent="0.15">
      <c r="A8098" s="56">
        <v>41977</v>
      </c>
      <c r="B8098" s="68" t="s">
        <v>238</v>
      </c>
      <c r="C8098" s="69"/>
    </row>
    <row r="8099" spans="1:3" x14ac:dyDescent="0.15">
      <c r="A8099" s="56">
        <v>41977</v>
      </c>
      <c r="B8099" s="68" t="s">
        <v>239</v>
      </c>
      <c r="C8099" s="69"/>
    </row>
    <row r="8100" spans="1:3" x14ac:dyDescent="0.15">
      <c r="A8100" s="56">
        <v>41977</v>
      </c>
      <c r="B8100" s="68" t="s">
        <v>240</v>
      </c>
      <c r="C8100" s="69"/>
    </row>
    <row r="8101" spans="1:3" x14ac:dyDescent="0.15">
      <c r="A8101" s="56">
        <v>41977</v>
      </c>
      <c r="B8101" s="68" t="s">
        <v>241</v>
      </c>
      <c r="C8101" s="69"/>
    </row>
    <row r="8102" spans="1:3" x14ac:dyDescent="0.15">
      <c r="A8102" s="56">
        <v>41977</v>
      </c>
      <c r="B8102" s="68" t="s">
        <v>242</v>
      </c>
      <c r="C8102" s="69"/>
    </row>
    <row r="8103" spans="1:3" x14ac:dyDescent="0.15">
      <c r="A8103" s="56">
        <v>41977</v>
      </c>
      <c r="B8103" s="68" t="s">
        <v>243</v>
      </c>
      <c r="C8103" s="69"/>
    </row>
    <row r="8104" spans="1:3" x14ac:dyDescent="0.15">
      <c r="A8104" s="56">
        <v>41977</v>
      </c>
      <c r="B8104" s="68" t="s">
        <v>244</v>
      </c>
      <c r="C8104" s="69"/>
    </row>
    <row r="8105" spans="1:3" x14ac:dyDescent="0.15">
      <c r="A8105" s="56">
        <v>41977</v>
      </c>
      <c r="B8105" s="68" t="s">
        <v>245</v>
      </c>
      <c r="C8105" s="69"/>
    </row>
    <row r="8106" spans="1:3" x14ac:dyDescent="0.15">
      <c r="A8106" s="56">
        <v>41977</v>
      </c>
      <c r="B8106" s="68" t="s">
        <v>246</v>
      </c>
      <c r="C8106" s="69"/>
    </row>
    <row r="8107" spans="1:3" x14ac:dyDescent="0.15">
      <c r="A8107" s="56">
        <v>41977</v>
      </c>
      <c r="B8107" s="68" t="s">
        <v>247</v>
      </c>
      <c r="C8107" s="69"/>
    </row>
    <row r="8108" spans="1:3" x14ac:dyDescent="0.15">
      <c r="A8108" s="56">
        <v>41977</v>
      </c>
      <c r="B8108" s="68" t="s">
        <v>248</v>
      </c>
      <c r="C8108" s="69"/>
    </row>
    <row r="8109" spans="1:3" x14ac:dyDescent="0.15">
      <c r="A8109" s="56">
        <v>41977</v>
      </c>
      <c r="B8109" s="68" t="s">
        <v>249</v>
      </c>
      <c r="C8109" s="69"/>
    </row>
    <row r="8110" spans="1:3" x14ac:dyDescent="0.15">
      <c r="A8110" s="56">
        <v>41977</v>
      </c>
      <c r="B8110" s="68" t="s">
        <v>250</v>
      </c>
      <c r="C8110" s="69"/>
    </row>
    <row r="8111" spans="1:3" x14ac:dyDescent="0.15">
      <c r="A8111" s="56">
        <v>41977</v>
      </c>
      <c r="B8111" s="68" t="s">
        <v>251</v>
      </c>
      <c r="C8111" s="69"/>
    </row>
    <row r="8112" spans="1:3" x14ac:dyDescent="0.15">
      <c r="A8112" s="56">
        <v>41977</v>
      </c>
      <c r="B8112" s="68" t="s">
        <v>252</v>
      </c>
      <c r="C8112" s="69"/>
    </row>
    <row r="8113" spans="1:3" x14ac:dyDescent="0.15">
      <c r="A8113" s="56">
        <v>41977</v>
      </c>
      <c r="B8113" s="68" t="s">
        <v>253</v>
      </c>
      <c r="C8113" s="69"/>
    </row>
    <row r="8114" spans="1:3" x14ac:dyDescent="0.15">
      <c r="A8114" s="56">
        <v>41977</v>
      </c>
      <c r="B8114" s="68" t="s">
        <v>254</v>
      </c>
      <c r="C8114" s="69"/>
    </row>
    <row r="8115" spans="1:3" x14ac:dyDescent="0.15">
      <c r="A8115" s="56">
        <v>41977</v>
      </c>
      <c r="B8115" s="68" t="s">
        <v>255</v>
      </c>
      <c r="C8115" s="69"/>
    </row>
    <row r="8116" spans="1:3" x14ac:dyDescent="0.15">
      <c r="A8116" s="56">
        <v>41977</v>
      </c>
      <c r="B8116" s="68" t="s">
        <v>256</v>
      </c>
      <c r="C8116" s="69"/>
    </row>
    <row r="8117" spans="1:3" x14ac:dyDescent="0.15">
      <c r="A8117" s="56">
        <v>41977</v>
      </c>
      <c r="B8117" s="68" t="s">
        <v>257</v>
      </c>
      <c r="C8117" s="69"/>
    </row>
    <row r="8118" spans="1:3" x14ac:dyDescent="0.15">
      <c r="A8118" s="56">
        <v>41978</v>
      </c>
      <c r="B8118" s="68" t="s">
        <v>234</v>
      </c>
      <c r="C8118" s="69"/>
    </row>
    <row r="8119" spans="1:3" x14ac:dyDescent="0.15">
      <c r="A8119" s="56">
        <v>41978</v>
      </c>
      <c r="B8119" s="68" t="s">
        <v>235</v>
      </c>
      <c r="C8119" s="69"/>
    </row>
    <row r="8120" spans="1:3" x14ac:dyDescent="0.15">
      <c r="A8120" s="56">
        <v>41978</v>
      </c>
      <c r="B8120" s="68" t="s">
        <v>236</v>
      </c>
      <c r="C8120" s="69"/>
    </row>
    <row r="8121" spans="1:3" x14ac:dyDescent="0.15">
      <c r="A8121" s="56">
        <v>41978</v>
      </c>
      <c r="B8121" s="68" t="s">
        <v>237</v>
      </c>
      <c r="C8121" s="69"/>
    </row>
    <row r="8122" spans="1:3" x14ac:dyDescent="0.15">
      <c r="A8122" s="56">
        <v>41978</v>
      </c>
      <c r="B8122" s="68" t="s">
        <v>238</v>
      </c>
      <c r="C8122" s="69"/>
    </row>
    <row r="8123" spans="1:3" x14ac:dyDescent="0.15">
      <c r="A8123" s="56">
        <v>41978</v>
      </c>
      <c r="B8123" s="68" t="s">
        <v>239</v>
      </c>
      <c r="C8123" s="69"/>
    </row>
    <row r="8124" spans="1:3" x14ac:dyDescent="0.15">
      <c r="A8124" s="56">
        <v>41978</v>
      </c>
      <c r="B8124" s="68" t="s">
        <v>240</v>
      </c>
      <c r="C8124" s="69"/>
    </row>
    <row r="8125" spans="1:3" x14ac:dyDescent="0.15">
      <c r="A8125" s="56">
        <v>41978</v>
      </c>
      <c r="B8125" s="68" t="s">
        <v>241</v>
      </c>
      <c r="C8125" s="69"/>
    </row>
    <row r="8126" spans="1:3" x14ac:dyDescent="0.15">
      <c r="A8126" s="56">
        <v>41978</v>
      </c>
      <c r="B8126" s="68" t="s">
        <v>242</v>
      </c>
      <c r="C8126" s="69"/>
    </row>
    <row r="8127" spans="1:3" x14ac:dyDescent="0.15">
      <c r="A8127" s="56">
        <v>41978</v>
      </c>
      <c r="B8127" s="68" t="s">
        <v>243</v>
      </c>
      <c r="C8127" s="69"/>
    </row>
    <row r="8128" spans="1:3" x14ac:dyDescent="0.15">
      <c r="A8128" s="56">
        <v>41978</v>
      </c>
      <c r="B8128" s="68" t="s">
        <v>244</v>
      </c>
      <c r="C8128" s="69"/>
    </row>
    <row r="8129" spans="1:3" x14ac:dyDescent="0.15">
      <c r="A8129" s="56">
        <v>41978</v>
      </c>
      <c r="B8129" s="68" t="s">
        <v>245</v>
      </c>
      <c r="C8129" s="69"/>
    </row>
    <row r="8130" spans="1:3" x14ac:dyDescent="0.15">
      <c r="A8130" s="56">
        <v>41978</v>
      </c>
      <c r="B8130" s="68" t="s">
        <v>246</v>
      </c>
      <c r="C8130" s="69"/>
    </row>
    <row r="8131" spans="1:3" x14ac:dyDescent="0.15">
      <c r="A8131" s="56">
        <v>41978</v>
      </c>
      <c r="B8131" s="68" t="s">
        <v>247</v>
      </c>
      <c r="C8131" s="69"/>
    </row>
    <row r="8132" spans="1:3" x14ac:dyDescent="0.15">
      <c r="A8132" s="56">
        <v>41978</v>
      </c>
      <c r="B8132" s="68" t="s">
        <v>248</v>
      </c>
      <c r="C8132" s="69"/>
    </row>
    <row r="8133" spans="1:3" x14ac:dyDescent="0.15">
      <c r="A8133" s="56">
        <v>41978</v>
      </c>
      <c r="B8133" s="68" t="s">
        <v>249</v>
      </c>
      <c r="C8133" s="69"/>
    </row>
    <row r="8134" spans="1:3" x14ac:dyDescent="0.15">
      <c r="A8134" s="56">
        <v>41978</v>
      </c>
      <c r="B8134" s="68" t="s">
        <v>250</v>
      </c>
      <c r="C8134" s="69"/>
    </row>
    <row r="8135" spans="1:3" x14ac:dyDescent="0.15">
      <c r="A8135" s="56">
        <v>41978</v>
      </c>
      <c r="B8135" s="68" t="s">
        <v>251</v>
      </c>
      <c r="C8135" s="69"/>
    </row>
    <row r="8136" spans="1:3" x14ac:dyDescent="0.15">
      <c r="A8136" s="56">
        <v>41978</v>
      </c>
      <c r="B8136" s="68" t="s">
        <v>252</v>
      </c>
      <c r="C8136" s="69"/>
    </row>
    <row r="8137" spans="1:3" x14ac:dyDescent="0.15">
      <c r="A8137" s="56">
        <v>41978</v>
      </c>
      <c r="B8137" s="68" t="s">
        <v>253</v>
      </c>
      <c r="C8137" s="69"/>
    </row>
    <row r="8138" spans="1:3" x14ac:dyDescent="0.15">
      <c r="A8138" s="56">
        <v>41978</v>
      </c>
      <c r="B8138" s="68" t="s">
        <v>254</v>
      </c>
      <c r="C8138" s="69"/>
    </row>
    <row r="8139" spans="1:3" x14ac:dyDescent="0.15">
      <c r="A8139" s="56">
        <v>41978</v>
      </c>
      <c r="B8139" s="68" t="s">
        <v>255</v>
      </c>
      <c r="C8139" s="69"/>
    </row>
    <row r="8140" spans="1:3" x14ac:dyDescent="0.15">
      <c r="A8140" s="56">
        <v>41978</v>
      </c>
      <c r="B8140" s="68" t="s">
        <v>256</v>
      </c>
      <c r="C8140" s="69"/>
    </row>
    <row r="8141" spans="1:3" x14ac:dyDescent="0.15">
      <c r="A8141" s="56">
        <v>41978</v>
      </c>
      <c r="B8141" s="68" t="s">
        <v>257</v>
      </c>
      <c r="C8141" s="69"/>
    </row>
    <row r="8142" spans="1:3" x14ac:dyDescent="0.15">
      <c r="A8142" s="56">
        <v>41979</v>
      </c>
      <c r="B8142" s="68" t="s">
        <v>234</v>
      </c>
      <c r="C8142" s="69"/>
    </row>
    <row r="8143" spans="1:3" x14ac:dyDescent="0.15">
      <c r="A8143" s="56">
        <v>41979</v>
      </c>
      <c r="B8143" s="68" t="s">
        <v>235</v>
      </c>
      <c r="C8143" s="69"/>
    </row>
    <row r="8144" spans="1:3" x14ac:dyDescent="0.15">
      <c r="A8144" s="56">
        <v>41979</v>
      </c>
      <c r="B8144" s="68" t="s">
        <v>236</v>
      </c>
      <c r="C8144" s="69"/>
    </row>
    <row r="8145" spans="1:3" x14ac:dyDescent="0.15">
      <c r="A8145" s="56">
        <v>41979</v>
      </c>
      <c r="B8145" s="68" t="s">
        <v>237</v>
      </c>
      <c r="C8145" s="69"/>
    </row>
    <row r="8146" spans="1:3" x14ac:dyDescent="0.15">
      <c r="A8146" s="56">
        <v>41979</v>
      </c>
      <c r="B8146" s="68" t="s">
        <v>238</v>
      </c>
      <c r="C8146" s="69"/>
    </row>
    <row r="8147" spans="1:3" x14ac:dyDescent="0.15">
      <c r="A8147" s="56">
        <v>41979</v>
      </c>
      <c r="B8147" s="68" t="s">
        <v>239</v>
      </c>
      <c r="C8147" s="69"/>
    </row>
    <row r="8148" spans="1:3" x14ac:dyDescent="0.15">
      <c r="A8148" s="56">
        <v>41979</v>
      </c>
      <c r="B8148" s="68" t="s">
        <v>240</v>
      </c>
      <c r="C8148" s="69"/>
    </row>
    <row r="8149" spans="1:3" x14ac:dyDescent="0.15">
      <c r="A8149" s="56">
        <v>41979</v>
      </c>
      <c r="B8149" s="68" t="s">
        <v>241</v>
      </c>
      <c r="C8149" s="69"/>
    </row>
    <row r="8150" spans="1:3" x14ac:dyDescent="0.15">
      <c r="A8150" s="56">
        <v>41979</v>
      </c>
      <c r="B8150" s="68" t="s">
        <v>242</v>
      </c>
      <c r="C8150" s="69"/>
    </row>
    <row r="8151" spans="1:3" x14ac:dyDescent="0.15">
      <c r="A8151" s="56">
        <v>41979</v>
      </c>
      <c r="B8151" s="68" t="s">
        <v>243</v>
      </c>
      <c r="C8151" s="69"/>
    </row>
    <row r="8152" spans="1:3" x14ac:dyDescent="0.15">
      <c r="A8152" s="56">
        <v>41979</v>
      </c>
      <c r="B8152" s="68" t="s">
        <v>244</v>
      </c>
      <c r="C8152" s="69"/>
    </row>
    <row r="8153" spans="1:3" x14ac:dyDescent="0.15">
      <c r="A8153" s="56">
        <v>41979</v>
      </c>
      <c r="B8153" s="68" t="s">
        <v>245</v>
      </c>
      <c r="C8153" s="69"/>
    </row>
    <row r="8154" spans="1:3" x14ac:dyDescent="0.15">
      <c r="A8154" s="56">
        <v>41979</v>
      </c>
      <c r="B8154" s="68" t="s">
        <v>246</v>
      </c>
      <c r="C8154" s="69"/>
    </row>
    <row r="8155" spans="1:3" x14ac:dyDescent="0.15">
      <c r="A8155" s="56">
        <v>41979</v>
      </c>
      <c r="B8155" s="68" t="s">
        <v>247</v>
      </c>
      <c r="C8155" s="69"/>
    </row>
    <row r="8156" spans="1:3" x14ac:dyDescent="0.15">
      <c r="A8156" s="56">
        <v>41979</v>
      </c>
      <c r="B8156" s="68" t="s">
        <v>248</v>
      </c>
      <c r="C8156" s="69"/>
    </row>
    <row r="8157" spans="1:3" x14ac:dyDescent="0.15">
      <c r="A8157" s="56">
        <v>41979</v>
      </c>
      <c r="B8157" s="68" t="s">
        <v>249</v>
      </c>
      <c r="C8157" s="69"/>
    </row>
    <row r="8158" spans="1:3" x14ac:dyDescent="0.15">
      <c r="A8158" s="56">
        <v>41979</v>
      </c>
      <c r="B8158" s="68" t="s">
        <v>250</v>
      </c>
      <c r="C8158" s="69"/>
    </row>
    <row r="8159" spans="1:3" x14ac:dyDescent="0.15">
      <c r="A8159" s="56">
        <v>41979</v>
      </c>
      <c r="B8159" s="68" t="s">
        <v>251</v>
      </c>
      <c r="C8159" s="69"/>
    </row>
    <row r="8160" spans="1:3" x14ac:dyDescent="0.15">
      <c r="A8160" s="56">
        <v>41979</v>
      </c>
      <c r="B8160" s="68" t="s">
        <v>252</v>
      </c>
      <c r="C8160" s="69"/>
    </row>
    <row r="8161" spans="1:3" x14ac:dyDescent="0.15">
      <c r="A8161" s="56">
        <v>41979</v>
      </c>
      <c r="B8161" s="68" t="s">
        <v>253</v>
      </c>
      <c r="C8161" s="69"/>
    </row>
    <row r="8162" spans="1:3" x14ac:dyDescent="0.15">
      <c r="A8162" s="56">
        <v>41979</v>
      </c>
      <c r="B8162" s="68" t="s">
        <v>254</v>
      </c>
      <c r="C8162" s="69"/>
    </row>
    <row r="8163" spans="1:3" x14ac:dyDescent="0.15">
      <c r="A8163" s="56">
        <v>41979</v>
      </c>
      <c r="B8163" s="68" t="s">
        <v>255</v>
      </c>
      <c r="C8163" s="69"/>
    </row>
    <row r="8164" spans="1:3" x14ac:dyDescent="0.15">
      <c r="A8164" s="56">
        <v>41979</v>
      </c>
      <c r="B8164" s="68" t="s">
        <v>256</v>
      </c>
      <c r="C8164" s="69"/>
    </row>
    <row r="8165" spans="1:3" x14ac:dyDescent="0.15">
      <c r="A8165" s="56">
        <v>41979</v>
      </c>
      <c r="B8165" s="68" t="s">
        <v>257</v>
      </c>
      <c r="C8165" s="69"/>
    </row>
    <row r="8166" spans="1:3" x14ac:dyDescent="0.15">
      <c r="A8166" s="56">
        <v>41980</v>
      </c>
      <c r="B8166" s="68" t="s">
        <v>234</v>
      </c>
      <c r="C8166" s="69"/>
    </row>
    <row r="8167" spans="1:3" x14ac:dyDescent="0.15">
      <c r="A8167" s="56">
        <v>41980</v>
      </c>
      <c r="B8167" s="68" t="s">
        <v>235</v>
      </c>
      <c r="C8167" s="69"/>
    </row>
    <row r="8168" spans="1:3" x14ac:dyDescent="0.15">
      <c r="A8168" s="56">
        <v>41980</v>
      </c>
      <c r="B8168" s="68" t="s">
        <v>236</v>
      </c>
      <c r="C8168" s="69"/>
    </row>
    <row r="8169" spans="1:3" x14ac:dyDescent="0.15">
      <c r="A8169" s="56">
        <v>41980</v>
      </c>
      <c r="B8169" s="68" t="s">
        <v>237</v>
      </c>
      <c r="C8169" s="69"/>
    </row>
    <row r="8170" spans="1:3" x14ac:dyDescent="0.15">
      <c r="A8170" s="56">
        <v>41980</v>
      </c>
      <c r="B8170" s="68" t="s">
        <v>238</v>
      </c>
      <c r="C8170" s="69"/>
    </row>
    <row r="8171" spans="1:3" x14ac:dyDescent="0.15">
      <c r="A8171" s="56">
        <v>41980</v>
      </c>
      <c r="B8171" s="68" t="s">
        <v>239</v>
      </c>
      <c r="C8171" s="69"/>
    </row>
    <row r="8172" spans="1:3" x14ac:dyDescent="0.15">
      <c r="A8172" s="56">
        <v>41980</v>
      </c>
      <c r="B8172" s="68" t="s">
        <v>240</v>
      </c>
      <c r="C8172" s="69"/>
    </row>
    <row r="8173" spans="1:3" x14ac:dyDescent="0.15">
      <c r="A8173" s="56">
        <v>41980</v>
      </c>
      <c r="B8173" s="68" t="s">
        <v>241</v>
      </c>
      <c r="C8173" s="69"/>
    </row>
    <row r="8174" spans="1:3" x14ac:dyDescent="0.15">
      <c r="A8174" s="56">
        <v>41980</v>
      </c>
      <c r="B8174" s="68" t="s">
        <v>242</v>
      </c>
      <c r="C8174" s="69"/>
    </row>
    <row r="8175" spans="1:3" x14ac:dyDescent="0.15">
      <c r="A8175" s="56">
        <v>41980</v>
      </c>
      <c r="B8175" s="68" t="s">
        <v>243</v>
      </c>
      <c r="C8175" s="69"/>
    </row>
    <row r="8176" spans="1:3" x14ac:dyDescent="0.15">
      <c r="A8176" s="56">
        <v>41980</v>
      </c>
      <c r="B8176" s="68" t="s">
        <v>244</v>
      </c>
      <c r="C8176" s="69"/>
    </row>
    <row r="8177" spans="1:3" x14ac:dyDescent="0.15">
      <c r="A8177" s="56">
        <v>41980</v>
      </c>
      <c r="B8177" s="68" t="s">
        <v>245</v>
      </c>
      <c r="C8177" s="69"/>
    </row>
    <row r="8178" spans="1:3" x14ac:dyDescent="0.15">
      <c r="A8178" s="56">
        <v>41980</v>
      </c>
      <c r="B8178" s="68" t="s">
        <v>246</v>
      </c>
      <c r="C8178" s="69"/>
    </row>
    <row r="8179" spans="1:3" x14ac:dyDescent="0.15">
      <c r="A8179" s="56">
        <v>41980</v>
      </c>
      <c r="B8179" s="68" t="s">
        <v>247</v>
      </c>
      <c r="C8179" s="69"/>
    </row>
    <row r="8180" spans="1:3" x14ac:dyDescent="0.15">
      <c r="A8180" s="56">
        <v>41980</v>
      </c>
      <c r="B8180" s="68" t="s">
        <v>248</v>
      </c>
      <c r="C8180" s="69"/>
    </row>
    <row r="8181" spans="1:3" x14ac:dyDescent="0.15">
      <c r="A8181" s="56">
        <v>41980</v>
      </c>
      <c r="B8181" s="68" t="s">
        <v>249</v>
      </c>
      <c r="C8181" s="69"/>
    </row>
    <row r="8182" spans="1:3" x14ac:dyDescent="0.15">
      <c r="A8182" s="56">
        <v>41980</v>
      </c>
      <c r="B8182" s="68" t="s">
        <v>250</v>
      </c>
      <c r="C8182" s="69"/>
    </row>
    <row r="8183" spans="1:3" x14ac:dyDescent="0.15">
      <c r="A8183" s="56">
        <v>41980</v>
      </c>
      <c r="B8183" s="68" t="s">
        <v>251</v>
      </c>
      <c r="C8183" s="69"/>
    </row>
    <row r="8184" spans="1:3" x14ac:dyDescent="0.15">
      <c r="A8184" s="56">
        <v>41980</v>
      </c>
      <c r="B8184" s="68" t="s">
        <v>252</v>
      </c>
      <c r="C8184" s="69"/>
    </row>
    <row r="8185" spans="1:3" x14ac:dyDescent="0.15">
      <c r="A8185" s="56">
        <v>41980</v>
      </c>
      <c r="B8185" s="68" t="s">
        <v>253</v>
      </c>
      <c r="C8185" s="69"/>
    </row>
    <row r="8186" spans="1:3" x14ac:dyDescent="0.15">
      <c r="A8186" s="56">
        <v>41980</v>
      </c>
      <c r="B8186" s="68" t="s">
        <v>254</v>
      </c>
      <c r="C8186" s="69"/>
    </row>
    <row r="8187" spans="1:3" x14ac:dyDescent="0.15">
      <c r="A8187" s="56">
        <v>41980</v>
      </c>
      <c r="B8187" s="68" t="s">
        <v>255</v>
      </c>
      <c r="C8187" s="69"/>
    </row>
    <row r="8188" spans="1:3" x14ac:dyDescent="0.15">
      <c r="A8188" s="56">
        <v>41980</v>
      </c>
      <c r="B8188" s="68" t="s">
        <v>256</v>
      </c>
      <c r="C8188" s="69"/>
    </row>
    <row r="8189" spans="1:3" x14ac:dyDescent="0.15">
      <c r="A8189" s="56">
        <v>41980</v>
      </c>
      <c r="B8189" s="68" t="s">
        <v>257</v>
      </c>
      <c r="C8189" s="69"/>
    </row>
    <row r="8190" spans="1:3" x14ac:dyDescent="0.15">
      <c r="A8190" s="56">
        <v>41981</v>
      </c>
      <c r="B8190" s="68" t="s">
        <v>234</v>
      </c>
      <c r="C8190" s="69"/>
    </row>
    <row r="8191" spans="1:3" x14ac:dyDescent="0.15">
      <c r="A8191" s="56">
        <v>41981</v>
      </c>
      <c r="B8191" s="68" t="s">
        <v>235</v>
      </c>
      <c r="C8191" s="69"/>
    </row>
    <row r="8192" spans="1:3" x14ac:dyDescent="0.15">
      <c r="A8192" s="56">
        <v>41981</v>
      </c>
      <c r="B8192" s="68" t="s">
        <v>236</v>
      </c>
      <c r="C8192" s="69"/>
    </row>
    <row r="8193" spans="1:3" x14ac:dyDescent="0.15">
      <c r="A8193" s="56">
        <v>41981</v>
      </c>
      <c r="B8193" s="68" t="s">
        <v>237</v>
      </c>
      <c r="C8193" s="69"/>
    </row>
    <row r="8194" spans="1:3" x14ac:dyDescent="0.15">
      <c r="A8194" s="56">
        <v>41981</v>
      </c>
      <c r="B8194" s="68" t="s">
        <v>238</v>
      </c>
      <c r="C8194" s="69"/>
    </row>
    <row r="8195" spans="1:3" x14ac:dyDescent="0.15">
      <c r="A8195" s="56">
        <v>41981</v>
      </c>
      <c r="B8195" s="68" t="s">
        <v>239</v>
      </c>
      <c r="C8195" s="69"/>
    </row>
    <row r="8196" spans="1:3" x14ac:dyDescent="0.15">
      <c r="A8196" s="56">
        <v>41981</v>
      </c>
      <c r="B8196" s="68" t="s">
        <v>240</v>
      </c>
      <c r="C8196" s="69"/>
    </row>
    <row r="8197" spans="1:3" x14ac:dyDescent="0.15">
      <c r="A8197" s="56">
        <v>41981</v>
      </c>
      <c r="B8197" s="68" t="s">
        <v>241</v>
      </c>
      <c r="C8197" s="69"/>
    </row>
    <row r="8198" spans="1:3" x14ac:dyDescent="0.15">
      <c r="A8198" s="56">
        <v>41981</v>
      </c>
      <c r="B8198" s="68" t="s">
        <v>242</v>
      </c>
      <c r="C8198" s="69"/>
    </row>
    <row r="8199" spans="1:3" x14ac:dyDescent="0.15">
      <c r="A8199" s="56">
        <v>41981</v>
      </c>
      <c r="B8199" s="68" t="s">
        <v>243</v>
      </c>
      <c r="C8199" s="69"/>
    </row>
    <row r="8200" spans="1:3" x14ac:dyDescent="0.15">
      <c r="A8200" s="56">
        <v>41981</v>
      </c>
      <c r="B8200" s="68" t="s">
        <v>244</v>
      </c>
      <c r="C8200" s="69"/>
    </row>
    <row r="8201" spans="1:3" x14ac:dyDescent="0.15">
      <c r="A8201" s="56">
        <v>41981</v>
      </c>
      <c r="B8201" s="68" t="s">
        <v>245</v>
      </c>
      <c r="C8201" s="69"/>
    </row>
    <row r="8202" spans="1:3" x14ac:dyDescent="0.15">
      <c r="A8202" s="56">
        <v>41981</v>
      </c>
      <c r="B8202" s="68" t="s">
        <v>246</v>
      </c>
      <c r="C8202" s="69"/>
    </row>
    <row r="8203" spans="1:3" x14ac:dyDescent="0.15">
      <c r="A8203" s="56">
        <v>41981</v>
      </c>
      <c r="B8203" s="68" t="s">
        <v>247</v>
      </c>
      <c r="C8203" s="69"/>
    </row>
    <row r="8204" spans="1:3" x14ac:dyDescent="0.15">
      <c r="A8204" s="56">
        <v>41981</v>
      </c>
      <c r="B8204" s="68" t="s">
        <v>248</v>
      </c>
      <c r="C8204" s="69"/>
    </row>
    <row r="8205" spans="1:3" x14ac:dyDescent="0.15">
      <c r="A8205" s="56">
        <v>41981</v>
      </c>
      <c r="B8205" s="68" t="s">
        <v>249</v>
      </c>
      <c r="C8205" s="69"/>
    </row>
    <row r="8206" spans="1:3" x14ac:dyDescent="0.15">
      <c r="A8206" s="56">
        <v>41981</v>
      </c>
      <c r="B8206" s="68" t="s">
        <v>250</v>
      </c>
      <c r="C8206" s="69"/>
    </row>
    <row r="8207" spans="1:3" x14ac:dyDescent="0.15">
      <c r="A8207" s="56">
        <v>41981</v>
      </c>
      <c r="B8207" s="68" t="s">
        <v>251</v>
      </c>
      <c r="C8207" s="69"/>
    </row>
    <row r="8208" spans="1:3" x14ac:dyDescent="0.15">
      <c r="A8208" s="56">
        <v>41981</v>
      </c>
      <c r="B8208" s="68" t="s">
        <v>252</v>
      </c>
      <c r="C8208" s="69"/>
    </row>
    <row r="8209" spans="1:3" x14ac:dyDescent="0.15">
      <c r="A8209" s="56">
        <v>41981</v>
      </c>
      <c r="B8209" s="68" t="s">
        <v>253</v>
      </c>
      <c r="C8209" s="69"/>
    </row>
    <row r="8210" spans="1:3" x14ac:dyDescent="0.15">
      <c r="A8210" s="56">
        <v>41981</v>
      </c>
      <c r="B8210" s="68" t="s">
        <v>254</v>
      </c>
      <c r="C8210" s="69"/>
    </row>
    <row r="8211" spans="1:3" x14ac:dyDescent="0.15">
      <c r="A8211" s="56">
        <v>41981</v>
      </c>
      <c r="B8211" s="68" t="s">
        <v>255</v>
      </c>
      <c r="C8211" s="69"/>
    </row>
    <row r="8212" spans="1:3" x14ac:dyDescent="0.15">
      <c r="A8212" s="56">
        <v>41981</v>
      </c>
      <c r="B8212" s="68" t="s">
        <v>256</v>
      </c>
      <c r="C8212" s="69"/>
    </row>
    <row r="8213" spans="1:3" x14ac:dyDescent="0.15">
      <c r="A8213" s="56">
        <v>41981</v>
      </c>
      <c r="B8213" s="68" t="s">
        <v>257</v>
      </c>
      <c r="C8213" s="69"/>
    </row>
    <row r="8214" spans="1:3" x14ac:dyDescent="0.15">
      <c r="A8214" s="56">
        <v>41982</v>
      </c>
      <c r="B8214" s="68" t="s">
        <v>234</v>
      </c>
      <c r="C8214" s="69"/>
    </row>
    <row r="8215" spans="1:3" x14ac:dyDescent="0.15">
      <c r="A8215" s="56">
        <v>41982</v>
      </c>
      <c r="B8215" s="68" t="s">
        <v>235</v>
      </c>
      <c r="C8215" s="69"/>
    </row>
    <row r="8216" spans="1:3" x14ac:dyDescent="0.15">
      <c r="A8216" s="56">
        <v>41982</v>
      </c>
      <c r="B8216" s="68" t="s">
        <v>236</v>
      </c>
      <c r="C8216" s="69"/>
    </row>
    <row r="8217" spans="1:3" x14ac:dyDescent="0.15">
      <c r="A8217" s="56">
        <v>41982</v>
      </c>
      <c r="B8217" s="68" t="s">
        <v>237</v>
      </c>
      <c r="C8217" s="69"/>
    </row>
    <row r="8218" spans="1:3" x14ac:dyDescent="0.15">
      <c r="A8218" s="56">
        <v>41982</v>
      </c>
      <c r="B8218" s="68" t="s">
        <v>238</v>
      </c>
      <c r="C8218" s="69"/>
    </row>
    <row r="8219" spans="1:3" x14ac:dyDescent="0.15">
      <c r="A8219" s="56">
        <v>41982</v>
      </c>
      <c r="B8219" s="68" t="s">
        <v>239</v>
      </c>
      <c r="C8219" s="69"/>
    </row>
    <row r="8220" spans="1:3" x14ac:dyDescent="0.15">
      <c r="A8220" s="56">
        <v>41982</v>
      </c>
      <c r="B8220" s="68" t="s">
        <v>240</v>
      </c>
      <c r="C8220" s="69"/>
    </row>
    <row r="8221" spans="1:3" x14ac:dyDescent="0.15">
      <c r="A8221" s="56">
        <v>41982</v>
      </c>
      <c r="B8221" s="68" t="s">
        <v>241</v>
      </c>
      <c r="C8221" s="69"/>
    </row>
    <row r="8222" spans="1:3" x14ac:dyDescent="0.15">
      <c r="A8222" s="56">
        <v>41982</v>
      </c>
      <c r="B8222" s="68" t="s">
        <v>242</v>
      </c>
      <c r="C8222" s="69"/>
    </row>
    <row r="8223" spans="1:3" x14ac:dyDescent="0.15">
      <c r="A8223" s="56">
        <v>41982</v>
      </c>
      <c r="B8223" s="68" t="s">
        <v>243</v>
      </c>
      <c r="C8223" s="69"/>
    </row>
    <row r="8224" spans="1:3" x14ac:dyDescent="0.15">
      <c r="A8224" s="56">
        <v>41982</v>
      </c>
      <c r="B8224" s="68" t="s">
        <v>244</v>
      </c>
      <c r="C8224" s="69"/>
    </row>
    <row r="8225" spans="1:3" x14ac:dyDescent="0.15">
      <c r="A8225" s="56">
        <v>41982</v>
      </c>
      <c r="B8225" s="68" t="s">
        <v>245</v>
      </c>
      <c r="C8225" s="69"/>
    </row>
    <row r="8226" spans="1:3" x14ac:dyDescent="0.15">
      <c r="A8226" s="56">
        <v>41982</v>
      </c>
      <c r="B8226" s="68" t="s">
        <v>246</v>
      </c>
      <c r="C8226" s="69"/>
    </row>
    <row r="8227" spans="1:3" x14ac:dyDescent="0.15">
      <c r="A8227" s="56">
        <v>41982</v>
      </c>
      <c r="B8227" s="68" t="s">
        <v>247</v>
      </c>
      <c r="C8227" s="69"/>
    </row>
    <row r="8228" spans="1:3" x14ac:dyDescent="0.15">
      <c r="A8228" s="56">
        <v>41982</v>
      </c>
      <c r="B8228" s="68" t="s">
        <v>248</v>
      </c>
      <c r="C8228" s="69"/>
    </row>
    <row r="8229" spans="1:3" x14ac:dyDescent="0.15">
      <c r="A8229" s="56">
        <v>41982</v>
      </c>
      <c r="B8229" s="68" t="s">
        <v>249</v>
      </c>
      <c r="C8229" s="69"/>
    </row>
    <row r="8230" spans="1:3" x14ac:dyDescent="0.15">
      <c r="A8230" s="56">
        <v>41982</v>
      </c>
      <c r="B8230" s="68" t="s">
        <v>250</v>
      </c>
      <c r="C8230" s="69"/>
    </row>
    <row r="8231" spans="1:3" x14ac:dyDescent="0.15">
      <c r="A8231" s="56">
        <v>41982</v>
      </c>
      <c r="B8231" s="68" t="s">
        <v>251</v>
      </c>
      <c r="C8231" s="69"/>
    </row>
    <row r="8232" spans="1:3" x14ac:dyDescent="0.15">
      <c r="A8232" s="56">
        <v>41982</v>
      </c>
      <c r="B8232" s="68" t="s">
        <v>252</v>
      </c>
      <c r="C8232" s="69"/>
    </row>
    <row r="8233" spans="1:3" x14ac:dyDescent="0.15">
      <c r="A8233" s="56">
        <v>41982</v>
      </c>
      <c r="B8233" s="68" t="s">
        <v>253</v>
      </c>
      <c r="C8233" s="69"/>
    </row>
    <row r="8234" spans="1:3" x14ac:dyDescent="0.15">
      <c r="A8234" s="56">
        <v>41982</v>
      </c>
      <c r="B8234" s="68" t="s">
        <v>254</v>
      </c>
      <c r="C8234" s="69"/>
    </row>
    <row r="8235" spans="1:3" x14ac:dyDescent="0.15">
      <c r="A8235" s="56">
        <v>41982</v>
      </c>
      <c r="B8235" s="68" t="s">
        <v>255</v>
      </c>
      <c r="C8235" s="69"/>
    </row>
    <row r="8236" spans="1:3" x14ac:dyDescent="0.15">
      <c r="A8236" s="56">
        <v>41982</v>
      </c>
      <c r="B8236" s="68" t="s">
        <v>256</v>
      </c>
      <c r="C8236" s="69"/>
    </row>
    <row r="8237" spans="1:3" x14ac:dyDescent="0.15">
      <c r="A8237" s="56">
        <v>41982</v>
      </c>
      <c r="B8237" s="68" t="s">
        <v>257</v>
      </c>
      <c r="C8237" s="69"/>
    </row>
    <row r="8238" spans="1:3" x14ac:dyDescent="0.15">
      <c r="A8238" s="56">
        <v>41983</v>
      </c>
      <c r="B8238" s="68" t="s">
        <v>234</v>
      </c>
      <c r="C8238" s="69"/>
    </row>
    <row r="8239" spans="1:3" x14ac:dyDescent="0.15">
      <c r="A8239" s="56">
        <v>41983</v>
      </c>
      <c r="B8239" s="68" t="s">
        <v>235</v>
      </c>
      <c r="C8239" s="69"/>
    </row>
    <row r="8240" spans="1:3" x14ac:dyDescent="0.15">
      <c r="A8240" s="56">
        <v>41983</v>
      </c>
      <c r="B8240" s="68" t="s">
        <v>236</v>
      </c>
      <c r="C8240" s="69"/>
    </row>
    <row r="8241" spans="1:3" x14ac:dyDescent="0.15">
      <c r="A8241" s="56">
        <v>41983</v>
      </c>
      <c r="B8241" s="68" t="s">
        <v>237</v>
      </c>
      <c r="C8241" s="69"/>
    </row>
    <row r="8242" spans="1:3" x14ac:dyDescent="0.15">
      <c r="A8242" s="56">
        <v>41983</v>
      </c>
      <c r="B8242" s="68" t="s">
        <v>238</v>
      </c>
      <c r="C8242" s="69"/>
    </row>
    <row r="8243" spans="1:3" x14ac:dyDescent="0.15">
      <c r="A8243" s="56">
        <v>41983</v>
      </c>
      <c r="B8243" s="68" t="s">
        <v>239</v>
      </c>
      <c r="C8243" s="69"/>
    </row>
    <row r="8244" spans="1:3" x14ac:dyDescent="0.15">
      <c r="A8244" s="56">
        <v>41983</v>
      </c>
      <c r="B8244" s="68" t="s">
        <v>240</v>
      </c>
      <c r="C8244" s="69"/>
    </row>
    <row r="8245" spans="1:3" x14ac:dyDescent="0.15">
      <c r="A8245" s="56">
        <v>41983</v>
      </c>
      <c r="B8245" s="68" t="s">
        <v>241</v>
      </c>
      <c r="C8245" s="69"/>
    </row>
    <row r="8246" spans="1:3" x14ac:dyDescent="0.15">
      <c r="A8246" s="56">
        <v>41983</v>
      </c>
      <c r="B8246" s="68" t="s">
        <v>242</v>
      </c>
      <c r="C8246" s="69"/>
    </row>
    <row r="8247" spans="1:3" x14ac:dyDescent="0.15">
      <c r="A8247" s="56">
        <v>41983</v>
      </c>
      <c r="B8247" s="68" t="s">
        <v>243</v>
      </c>
      <c r="C8247" s="69"/>
    </row>
    <row r="8248" spans="1:3" x14ac:dyDescent="0.15">
      <c r="A8248" s="56">
        <v>41983</v>
      </c>
      <c r="B8248" s="68" t="s">
        <v>244</v>
      </c>
      <c r="C8248" s="69"/>
    </row>
    <row r="8249" spans="1:3" x14ac:dyDescent="0.15">
      <c r="A8249" s="56">
        <v>41983</v>
      </c>
      <c r="B8249" s="68" t="s">
        <v>245</v>
      </c>
      <c r="C8249" s="69"/>
    </row>
    <row r="8250" spans="1:3" x14ac:dyDescent="0.15">
      <c r="A8250" s="56">
        <v>41983</v>
      </c>
      <c r="B8250" s="68" t="s">
        <v>246</v>
      </c>
      <c r="C8250" s="69"/>
    </row>
    <row r="8251" spans="1:3" x14ac:dyDescent="0.15">
      <c r="A8251" s="56">
        <v>41983</v>
      </c>
      <c r="B8251" s="68" t="s">
        <v>247</v>
      </c>
      <c r="C8251" s="69"/>
    </row>
    <row r="8252" spans="1:3" x14ac:dyDescent="0.15">
      <c r="A8252" s="56">
        <v>41983</v>
      </c>
      <c r="B8252" s="68" t="s">
        <v>248</v>
      </c>
      <c r="C8252" s="69"/>
    </row>
    <row r="8253" spans="1:3" x14ac:dyDescent="0.15">
      <c r="A8253" s="56">
        <v>41983</v>
      </c>
      <c r="B8253" s="68" t="s">
        <v>249</v>
      </c>
      <c r="C8253" s="69"/>
    </row>
    <row r="8254" spans="1:3" x14ac:dyDescent="0.15">
      <c r="A8254" s="56">
        <v>41983</v>
      </c>
      <c r="B8254" s="68" t="s">
        <v>250</v>
      </c>
      <c r="C8254" s="69"/>
    </row>
    <row r="8255" spans="1:3" x14ac:dyDescent="0.15">
      <c r="A8255" s="56">
        <v>41983</v>
      </c>
      <c r="B8255" s="68" t="s">
        <v>251</v>
      </c>
      <c r="C8255" s="69"/>
    </row>
    <row r="8256" spans="1:3" x14ac:dyDescent="0.15">
      <c r="A8256" s="56">
        <v>41983</v>
      </c>
      <c r="B8256" s="68" t="s">
        <v>252</v>
      </c>
      <c r="C8256" s="69"/>
    </row>
    <row r="8257" spans="1:3" x14ac:dyDescent="0.15">
      <c r="A8257" s="56">
        <v>41983</v>
      </c>
      <c r="B8257" s="68" t="s">
        <v>253</v>
      </c>
      <c r="C8257" s="69"/>
    </row>
    <row r="8258" spans="1:3" x14ac:dyDescent="0.15">
      <c r="A8258" s="56">
        <v>41983</v>
      </c>
      <c r="B8258" s="68" t="s">
        <v>254</v>
      </c>
      <c r="C8258" s="69"/>
    </row>
    <row r="8259" spans="1:3" x14ac:dyDescent="0.15">
      <c r="A8259" s="56">
        <v>41983</v>
      </c>
      <c r="B8259" s="68" t="s">
        <v>255</v>
      </c>
      <c r="C8259" s="69"/>
    </row>
    <row r="8260" spans="1:3" x14ac:dyDescent="0.15">
      <c r="A8260" s="56">
        <v>41983</v>
      </c>
      <c r="B8260" s="68" t="s">
        <v>256</v>
      </c>
      <c r="C8260" s="69"/>
    </row>
    <row r="8261" spans="1:3" x14ac:dyDescent="0.15">
      <c r="A8261" s="56">
        <v>41983</v>
      </c>
      <c r="B8261" s="68" t="s">
        <v>257</v>
      </c>
      <c r="C8261" s="69"/>
    </row>
    <row r="8262" spans="1:3" x14ac:dyDescent="0.15">
      <c r="A8262" s="56">
        <v>41984</v>
      </c>
      <c r="B8262" s="68" t="s">
        <v>234</v>
      </c>
      <c r="C8262" s="69"/>
    </row>
    <row r="8263" spans="1:3" x14ac:dyDescent="0.15">
      <c r="A8263" s="56">
        <v>41984</v>
      </c>
      <c r="B8263" s="68" t="s">
        <v>235</v>
      </c>
      <c r="C8263" s="69"/>
    </row>
    <row r="8264" spans="1:3" x14ac:dyDescent="0.15">
      <c r="A8264" s="56">
        <v>41984</v>
      </c>
      <c r="B8264" s="68" t="s">
        <v>236</v>
      </c>
      <c r="C8264" s="69"/>
    </row>
    <row r="8265" spans="1:3" x14ac:dyDescent="0.15">
      <c r="A8265" s="56">
        <v>41984</v>
      </c>
      <c r="B8265" s="68" t="s">
        <v>237</v>
      </c>
      <c r="C8265" s="69"/>
    </row>
    <row r="8266" spans="1:3" x14ac:dyDescent="0.15">
      <c r="A8266" s="56">
        <v>41984</v>
      </c>
      <c r="B8266" s="68" t="s">
        <v>238</v>
      </c>
      <c r="C8266" s="69"/>
    </row>
    <row r="8267" spans="1:3" x14ac:dyDescent="0.15">
      <c r="A8267" s="56">
        <v>41984</v>
      </c>
      <c r="B8267" s="68" t="s">
        <v>239</v>
      </c>
      <c r="C8267" s="69"/>
    </row>
    <row r="8268" spans="1:3" x14ac:dyDescent="0.15">
      <c r="A8268" s="56">
        <v>41984</v>
      </c>
      <c r="B8268" s="68" t="s">
        <v>240</v>
      </c>
      <c r="C8268" s="69"/>
    </row>
    <row r="8269" spans="1:3" x14ac:dyDescent="0.15">
      <c r="A8269" s="56">
        <v>41984</v>
      </c>
      <c r="B8269" s="68" t="s">
        <v>241</v>
      </c>
      <c r="C8269" s="69"/>
    </row>
    <row r="8270" spans="1:3" x14ac:dyDescent="0.15">
      <c r="A8270" s="56">
        <v>41984</v>
      </c>
      <c r="B8270" s="68" t="s">
        <v>242</v>
      </c>
      <c r="C8270" s="69"/>
    </row>
    <row r="8271" spans="1:3" x14ac:dyDescent="0.15">
      <c r="A8271" s="56">
        <v>41984</v>
      </c>
      <c r="B8271" s="68" t="s">
        <v>243</v>
      </c>
      <c r="C8271" s="69"/>
    </row>
    <row r="8272" spans="1:3" x14ac:dyDescent="0.15">
      <c r="A8272" s="56">
        <v>41984</v>
      </c>
      <c r="B8272" s="68" t="s">
        <v>244</v>
      </c>
      <c r="C8272" s="69"/>
    </row>
    <row r="8273" spans="1:3" x14ac:dyDescent="0.15">
      <c r="A8273" s="56">
        <v>41984</v>
      </c>
      <c r="B8273" s="68" t="s">
        <v>245</v>
      </c>
      <c r="C8273" s="69"/>
    </row>
    <row r="8274" spans="1:3" x14ac:dyDescent="0.15">
      <c r="A8274" s="56">
        <v>41984</v>
      </c>
      <c r="B8274" s="68" t="s">
        <v>246</v>
      </c>
      <c r="C8274" s="69"/>
    </row>
    <row r="8275" spans="1:3" x14ac:dyDescent="0.15">
      <c r="A8275" s="56">
        <v>41984</v>
      </c>
      <c r="B8275" s="68" t="s">
        <v>247</v>
      </c>
      <c r="C8275" s="69"/>
    </row>
    <row r="8276" spans="1:3" x14ac:dyDescent="0.15">
      <c r="A8276" s="56">
        <v>41984</v>
      </c>
      <c r="B8276" s="68" t="s">
        <v>248</v>
      </c>
      <c r="C8276" s="69"/>
    </row>
    <row r="8277" spans="1:3" x14ac:dyDescent="0.15">
      <c r="A8277" s="56">
        <v>41984</v>
      </c>
      <c r="B8277" s="68" t="s">
        <v>249</v>
      </c>
      <c r="C8277" s="69"/>
    </row>
    <row r="8278" spans="1:3" x14ac:dyDescent="0.15">
      <c r="A8278" s="56">
        <v>41984</v>
      </c>
      <c r="B8278" s="68" t="s">
        <v>250</v>
      </c>
      <c r="C8278" s="69"/>
    </row>
    <row r="8279" spans="1:3" x14ac:dyDescent="0.15">
      <c r="A8279" s="56">
        <v>41984</v>
      </c>
      <c r="B8279" s="68" t="s">
        <v>251</v>
      </c>
      <c r="C8279" s="69"/>
    </row>
    <row r="8280" spans="1:3" x14ac:dyDescent="0.15">
      <c r="A8280" s="56">
        <v>41984</v>
      </c>
      <c r="B8280" s="68" t="s">
        <v>252</v>
      </c>
      <c r="C8280" s="69"/>
    </row>
    <row r="8281" spans="1:3" x14ac:dyDescent="0.15">
      <c r="A8281" s="56">
        <v>41984</v>
      </c>
      <c r="B8281" s="68" t="s">
        <v>253</v>
      </c>
      <c r="C8281" s="69"/>
    </row>
    <row r="8282" spans="1:3" x14ac:dyDescent="0.15">
      <c r="A8282" s="56">
        <v>41984</v>
      </c>
      <c r="B8282" s="68" t="s">
        <v>254</v>
      </c>
      <c r="C8282" s="69"/>
    </row>
    <row r="8283" spans="1:3" x14ac:dyDescent="0.15">
      <c r="A8283" s="56">
        <v>41984</v>
      </c>
      <c r="B8283" s="68" t="s">
        <v>255</v>
      </c>
      <c r="C8283" s="69"/>
    </row>
    <row r="8284" spans="1:3" x14ac:dyDescent="0.15">
      <c r="A8284" s="56">
        <v>41984</v>
      </c>
      <c r="B8284" s="68" t="s">
        <v>256</v>
      </c>
      <c r="C8284" s="69"/>
    </row>
    <row r="8285" spans="1:3" x14ac:dyDescent="0.15">
      <c r="A8285" s="56">
        <v>41984</v>
      </c>
      <c r="B8285" s="68" t="s">
        <v>257</v>
      </c>
      <c r="C8285" s="69"/>
    </row>
    <row r="8286" spans="1:3" x14ac:dyDescent="0.15">
      <c r="A8286" s="56">
        <v>41985</v>
      </c>
      <c r="B8286" s="68" t="s">
        <v>234</v>
      </c>
      <c r="C8286" s="69"/>
    </row>
    <row r="8287" spans="1:3" x14ac:dyDescent="0.15">
      <c r="A8287" s="56">
        <v>41985</v>
      </c>
      <c r="B8287" s="68" t="s">
        <v>235</v>
      </c>
      <c r="C8287" s="69"/>
    </row>
    <row r="8288" spans="1:3" x14ac:dyDescent="0.15">
      <c r="A8288" s="56">
        <v>41985</v>
      </c>
      <c r="B8288" s="68" t="s">
        <v>236</v>
      </c>
      <c r="C8288" s="69"/>
    </row>
    <row r="8289" spans="1:3" x14ac:dyDescent="0.15">
      <c r="A8289" s="56">
        <v>41985</v>
      </c>
      <c r="B8289" s="68" t="s">
        <v>237</v>
      </c>
      <c r="C8289" s="69"/>
    </row>
    <row r="8290" spans="1:3" x14ac:dyDescent="0.15">
      <c r="A8290" s="56">
        <v>41985</v>
      </c>
      <c r="B8290" s="68" t="s">
        <v>238</v>
      </c>
      <c r="C8290" s="69"/>
    </row>
    <row r="8291" spans="1:3" x14ac:dyDescent="0.15">
      <c r="A8291" s="56">
        <v>41985</v>
      </c>
      <c r="B8291" s="68" t="s">
        <v>239</v>
      </c>
      <c r="C8291" s="69"/>
    </row>
    <row r="8292" spans="1:3" x14ac:dyDescent="0.15">
      <c r="A8292" s="56">
        <v>41985</v>
      </c>
      <c r="B8292" s="68" t="s">
        <v>240</v>
      </c>
      <c r="C8292" s="69"/>
    </row>
    <row r="8293" spans="1:3" x14ac:dyDescent="0.15">
      <c r="A8293" s="56">
        <v>41985</v>
      </c>
      <c r="B8293" s="68" t="s">
        <v>241</v>
      </c>
      <c r="C8293" s="69"/>
    </row>
    <row r="8294" spans="1:3" x14ac:dyDescent="0.15">
      <c r="A8294" s="56">
        <v>41985</v>
      </c>
      <c r="B8294" s="68" t="s">
        <v>242</v>
      </c>
      <c r="C8294" s="69"/>
    </row>
    <row r="8295" spans="1:3" x14ac:dyDescent="0.15">
      <c r="A8295" s="56">
        <v>41985</v>
      </c>
      <c r="B8295" s="68" t="s">
        <v>243</v>
      </c>
      <c r="C8295" s="69"/>
    </row>
    <row r="8296" spans="1:3" x14ac:dyDescent="0.15">
      <c r="A8296" s="56">
        <v>41985</v>
      </c>
      <c r="B8296" s="68" t="s">
        <v>244</v>
      </c>
      <c r="C8296" s="69"/>
    </row>
    <row r="8297" spans="1:3" x14ac:dyDescent="0.15">
      <c r="A8297" s="56">
        <v>41985</v>
      </c>
      <c r="B8297" s="68" t="s">
        <v>245</v>
      </c>
      <c r="C8297" s="69"/>
    </row>
    <row r="8298" spans="1:3" x14ac:dyDescent="0.15">
      <c r="A8298" s="56">
        <v>41985</v>
      </c>
      <c r="B8298" s="68" t="s">
        <v>246</v>
      </c>
      <c r="C8298" s="69"/>
    </row>
    <row r="8299" spans="1:3" x14ac:dyDescent="0.15">
      <c r="A8299" s="56">
        <v>41985</v>
      </c>
      <c r="B8299" s="68" t="s">
        <v>247</v>
      </c>
      <c r="C8299" s="69"/>
    </row>
    <row r="8300" spans="1:3" x14ac:dyDescent="0.15">
      <c r="A8300" s="56">
        <v>41985</v>
      </c>
      <c r="B8300" s="68" t="s">
        <v>248</v>
      </c>
      <c r="C8300" s="69"/>
    </row>
    <row r="8301" spans="1:3" x14ac:dyDescent="0.15">
      <c r="A8301" s="56">
        <v>41985</v>
      </c>
      <c r="B8301" s="68" t="s">
        <v>249</v>
      </c>
      <c r="C8301" s="69"/>
    </row>
    <row r="8302" spans="1:3" x14ac:dyDescent="0.15">
      <c r="A8302" s="56">
        <v>41985</v>
      </c>
      <c r="B8302" s="68" t="s">
        <v>250</v>
      </c>
      <c r="C8302" s="69"/>
    </row>
    <row r="8303" spans="1:3" x14ac:dyDescent="0.15">
      <c r="A8303" s="56">
        <v>41985</v>
      </c>
      <c r="B8303" s="68" t="s">
        <v>251</v>
      </c>
      <c r="C8303" s="69"/>
    </row>
    <row r="8304" spans="1:3" x14ac:dyDescent="0.15">
      <c r="A8304" s="56">
        <v>41985</v>
      </c>
      <c r="B8304" s="68" t="s">
        <v>252</v>
      </c>
      <c r="C8304" s="69"/>
    </row>
    <row r="8305" spans="1:3" x14ac:dyDescent="0.15">
      <c r="A8305" s="56">
        <v>41985</v>
      </c>
      <c r="B8305" s="68" t="s">
        <v>253</v>
      </c>
      <c r="C8305" s="69"/>
    </row>
    <row r="8306" spans="1:3" x14ac:dyDescent="0.15">
      <c r="A8306" s="56">
        <v>41985</v>
      </c>
      <c r="B8306" s="68" t="s">
        <v>254</v>
      </c>
      <c r="C8306" s="69"/>
    </row>
    <row r="8307" spans="1:3" x14ac:dyDescent="0.15">
      <c r="A8307" s="56">
        <v>41985</v>
      </c>
      <c r="B8307" s="68" t="s">
        <v>255</v>
      </c>
      <c r="C8307" s="69"/>
    </row>
    <row r="8308" spans="1:3" x14ac:dyDescent="0.15">
      <c r="A8308" s="56">
        <v>41985</v>
      </c>
      <c r="B8308" s="68" t="s">
        <v>256</v>
      </c>
      <c r="C8308" s="69"/>
    </row>
    <row r="8309" spans="1:3" x14ac:dyDescent="0.15">
      <c r="A8309" s="56">
        <v>41985</v>
      </c>
      <c r="B8309" s="68" t="s">
        <v>257</v>
      </c>
      <c r="C8309" s="69"/>
    </row>
    <row r="8310" spans="1:3" x14ac:dyDescent="0.15">
      <c r="A8310" s="56">
        <v>41986</v>
      </c>
      <c r="B8310" s="68" t="s">
        <v>234</v>
      </c>
      <c r="C8310" s="69"/>
    </row>
    <row r="8311" spans="1:3" x14ac:dyDescent="0.15">
      <c r="A8311" s="56">
        <v>41986</v>
      </c>
      <c r="B8311" s="68" t="s">
        <v>235</v>
      </c>
      <c r="C8311" s="69"/>
    </row>
    <row r="8312" spans="1:3" x14ac:dyDescent="0.15">
      <c r="A8312" s="56">
        <v>41986</v>
      </c>
      <c r="B8312" s="68" t="s">
        <v>236</v>
      </c>
      <c r="C8312" s="69"/>
    </row>
    <row r="8313" spans="1:3" x14ac:dyDescent="0.15">
      <c r="A8313" s="56">
        <v>41986</v>
      </c>
      <c r="B8313" s="68" t="s">
        <v>237</v>
      </c>
      <c r="C8313" s="69"/>
    </row>
    <row r="8314" spans="1:3" x14ac:dyDescent="0.15">
      <c r="A8314" s="56">
        <v>41986</v>
      </c>
      <c r="B8314" s="68" t="s">
        <v>238</v>
      </c>
      <c r="C8314" s="69"/>
    </row>
    <row r="8315" spans="1:3" x14ac:dyDescent="0.15">
      <c r="A8315" s="56">
        <v>41986</v>
      </c>
      <c r="B8315" s="68" t="s">
        <v>239</v>
      </c>
      <c r="C8315" s="69"/>
    </row>
    <row r="8316" spans="1:3" x14ac:dyDescent="0.15">
      <c r="A8316" s="56">
        <v>41986</v>
      </c>
      <c r="B8316" s="68" t="s">
        <v>240</v>
      </c>
      <c r="C8316" s="69"/>
    </row>
    <row r="8317" spans="1:3" x14ac:dyDescent="0.15">
      <c r="A8317" s="56">
        <v>41986</v>
      </c>
      <c r="B8317" s="68" t="s">
        <v>241</v>
      </c>
      <c r="C8317" s="69"/>
    </row>
    <row r="8318" spans="1:3" x14ac:dyDescent="0.15">
      <c r="A8318" s="56">
        <v>41986</v>
      </c>
      <c r="B8318" s="68" t="s">
        <v>242</v>
      </c>
      <c r="C8318" s="69"/>
    </row>
    <row r="8319" spans="1:3" x14ac:dyDescent="0.15">
      <c r="A8319" s="56">
        <v>41986</v>
      </c>
      <c r="B8319" s="68" t="s">
        <v>243</v>
      </c>
      <c r="C8319" s="69"/>
    </row>
    <row r="8320" spans="1:3" x14ac:dyDescent="0.15">
      <c r="A8320" s="56">
        <v>41986</v>
      </c>
      <c r="B8320" s="68" t="s">
        <v>244</v>
      </c>
      <c r="C8320" s="69"/>
    </row>
    <row r="8321" spans="1:3" x14ac:dyDescent="0.15">
      <c r="A8321" s="56">
        <v>41986</v>
      </c>
      <c r="B8321" s="68" t="s">
        <v>245</v>
      </c>
      <c r="C8321" s="69"/>
    </row>
    <row r="8322" spans="1:3" x14ac:dyDescent="0.15">
      <c r="A8322" s="56">
        <v>41986</v>
      </c>
      <c r="B8322" s="68" t="s">
        <v>246</v>
      </c>
      <c r="C8322" s="69"/>
    </row>
    <row r="8323" spans="1:3" x14ac:dyDescent="0.15">
      <c r="A8323" s="56">
        <v>41986</v>
      </c>
      <c r="B8323" s="68" t="s">
        <v>247</v>
      </c>
      <c r="C8323" s="69"/>
    </row>
    <row r="8324" spans="1:3" x14ac:dyDescent="0.15">
      <c r="A8324" s="56">
        <v>41986</v>
      </c>
      <c r="B8324" s="68" t="s">
        <v>248</v>
      </c>
      <c r="C8324" s="69"/>
    </row>
    <row r="8325" spans="1:3" x14ac:dyDescent="0.15">
      <c r="A8325" s="56">
        <v>41986</v>
      </c>
      <c r="B8325" s="68" t="s">
        <v>249</v>
      </c>
      <c r="C8325" s="69"/>
    </row>
    <row r="8326" spans="1:3" x14ac:dyDescent="0.15">
      <c r="A8326" s="56">
        <v>41986</v>
      </c>
      <c r="B8326" s="68" t="s">
        <v>250</v>
      </c>
      <c r="C8326" s="69"/>
    </row>
    <row r="8327" spans="1:3" x14ac:dyDescent="0.15">
      <c r="A8327" s="56">
        <v>41986</v>
      </c>
      <c r="B8327" s="68" t="s">
        <v>251</v>
      </c>
      <c r="C8327" s="69"/>
    </row>
    <row r="8328" spans="1:3" x14ac:dyDescent="0.15">
      <c r="A8328" s="56">
        <v>41986</v>
      </c>
      <c r="B8328" s="68" t="s">
        <v>252</v>
      </c>
      <c r="C8328" s="69"/>
    </row>
    <row r="8329" spans="1:3" x14ac:dyDescent="0.15">
      <c r="A8329" s="56">
        <v>41986</v>
      </c>
      <c r="B8329" s="68" t="s">
        <v>253</v>
      </c>
      <c r="C8329" s="69"/>
    </row>
    <row r="8330" spans="1:3" x14ac:dyDescent="0.15">
      <c r="A8330" s="56">
        <v>41986</v>
      </c>
      <c r="B8330" s="68" t="s">
        <v>254</v>
      </c>
      <c r="C8330" s="69"/>
    </row>
    <row r="8331" spans="1:3" x14ac:dyDescent="0.15">
      <c r="A8331" s="56">
        <v>41986</v>
      </c>
      <c r="B8331" s="68" t="s">
        <v>255</v>
      </c>
      <c r="C8331" s="69"/>
    </row>
    <row r="8332" spans="1:3" x14ac:dyDescent="0.15">
      <c r="A8332" s="56">
        <v>41986</v>
      </c>
      <c r="B8332" s="68" t="s">
        <v>256</v>
      </c>
      <c r="C8332" s="69"/>
    </row>
    <row r="8333" spans="1:3" x14ac:dyDescent="0.15">
      <c r="A8333" s="56">
        <v>41986</v>
      </c>
      <c r="B8333" s="68" t="s">
        <v>257</v>
      </c>
      <c r="C8333" s="69"/>
    </row>
    <row r="8334" spans="1:3" x14ac:dyDescent="0.15">
      <c r="A8334" s="56">
        <v>41987</v>
      </c>
      <c r="B8334" s="68" t="s">
        <v>234</v>
      </c>
      <c r="C8334" s="69"/>
    </row>
    <row r="8335" spans="1:3" x14ac:dyDescent="0.15">
      <c r="A8335" s="56">
        <v>41987</v>
      </c>
      <c r="B8335" s="68" t="s">
        <v>235</v>
      </c>
      <c r="C8335" s="69"/>
    </row>
    <row r="8336" spans="1:3" x14ac:dyDescent="0.15">
      <c r="A8336" s="56">
        <v>41987</v>
      </c>
      <c r="B8336" s="68" t="s">
        <v>236</v>
      </c>
      <c r="C8336" s="69"/>
    </row>
    <row r="8337" spans="1:3" x14ac:dyDescent="0.15">
      <c r="A8337" s="56">
        <v>41987</v>
      </c>
      <c r="B8337" s="68" t="s">
        <v>237</v>
      </c>
      <c r="C8337" s="69"/>
    </row>
    <row r="8338" spans="1:3" x14ac:dyDescent="0.15">
      <c r="A8338" s="56">
        <v>41987</v>
      </c>
      <c r="B8338" s="68" t="s">
        <v>238</v>
      </c>
      <c r="C8338" s="69"/>
    </row>
    <row r="8339" spans="1:3" x14ac:dyDescent="0.15">
      <c r="A8339" s="56">
        <v>41987</v>
      </c>
      <c r="B8339" s="68" t="s">
        <v>239</v>
      </c>
      <c r="C8339" s="69"/>
    </row>
    <row r="8340" spans="1:3" x14ac:dyDescent="0.15">
      <c r="A8340" s="56">
        <v>41987</v>
      </c>
      <c r="B8340" s="68" t="s">
        <v>240</v>
      </c>
      <c r="C8340" s="69"/>
    </row>
    <row r="8341" spans="1:3" x14ac:dyDescent="0.15">
      <c r="A8341" s="56">
        <v>41987</v>
      </c>
      <c r="B8341" s="68" t="s">
        <v>241</v>
      </c>
      <c r="C8341" s="69"/>
    </row>
    <row r="8342" spans="1:3" x14ac:dyDescent="0.15">
      <c r="A8342" s="56">
        <v>41987</v>
      </c>
      <c r="B8342" s="68" t="s">
        <v>242</v>
      </c>
      <c r="C8342" s="69"/>
    </row>
    <row r="8343" spans="1:3" x14ac:dyDescent="0.15">
      <c r="A8343" s="56">
        <v>41987</v>
      </c>
      <c r="B8343" s="68" t="s">
        <v>243</v>
      </c>
      <c r="C8343" s="69"/>
    </row>
    <row r="8344" spans="1:3" x14ac:dyDescent="0.15">
      <c r="A8344" s="56">
        <v>41987</v>
      </c>
      <c r="B8344" s="68" t="s">
        <v>244</v>
      </c>
      <c r="C8344" s="69"/>
    </row>
    <row r="8345" spans="1:3" x14ac:dyDescent="0.15">
      <c r="A8345" s="56">
        <v>41987</v>
      </c>
      <c r="B8345" s="68" t="s">
        <v>245</v>
      </c>
      <c r="C8345" s="69"/>
    </row>
    <row r="8346" spans="1:3" x14ac:dyDescent="0.15">
      <c r="A8346" s="56">
        <v>41987</v>
      </c>
      <c r="B8346" s="68" t="s">
        <v>246</v>
      </c>
      <c r="C8346" s="69"/>
    </row>
    <row r="8347" spans="1:3" x14ac:dyDescent="0.15">
      <c r="A8347" s="56">
        <v>41987</v>
      </c>
      <c r="B8347" s="68" t="s">
        <v>247</v>
      </c>
      <c r="C8347" s="69"/>
    </row>
    <row r="8348" spans="1:3" x14ac:dyDescent="0.15">
      <c r="A8348" s="56">
        <v>41987</v>
      </c>
      <c r="B8348" s="68" t="s">
        <v>248</v>
      </c>
      <c r="C8348" s="69"/>
    </row>
    <row r="8349" spans="1:3" x14ac:dyDescent="0.15">
      <c r="A8349" s="56">
        <v>41987</v>
      </c>
      <c r="B8349" s="68" t="s">
        <v>249</v>
      </c>
      <c r="C8349" s="69"/>
    </row>
    <row r="8350" spans="1:3" x14ac:dyDescent="0.15">
      <c r="A8350" s="56">
        <v>41987</v>
      </c>
      <c r="B8350" s="68" t="s">
        <v>250</v>
      </c>
      <c r="C8350" s="69"/>
    </row>
    <row r="8351" spans="1:3" x14ac:dyDescent="0.15">
      <c r="A8351" s="56">
        <v>41987</v>
      </c>
      <c r="B8351" s="68" t="s">
        <v>251</v>
      </c>
      <c r="C8351" s="69"/>
    </row>
    <row r="8352" spans="1:3" x14ac:dyDescent="0.15">
      <c r="A8352" s="56">
        <v>41987</v>
      </c>
      <c r="B8352" s="68" t="s">
        <v>252</v>
      </c>
      <c r="C8352" s="69"/>
    </row>
    <row r="8353" spans="1:3" x14ac:dyDescent="0.15">
      <c r="A8353" s="56">
        <v>41987</v>
      </c>
      <c r="B8353" s="68" t="s">
        <v>253</v>
      </c>
      <c r="C8353" s="69"/>
    </row>
    <row r="8354" spans="1:3" x14ac:dyDescent="0.15">
      <c r="A8354" s="56">
        <v>41987</v>
      </c>
      <c r="B8354" s="68" t="s">
        <v>254</v>
      </c>
      <c r="C8354" s="69"/>
    </row>
    <row r="8355" spans="1:3" x14ac:dyDescent="0.15">
      <c r="A8355" s="56">
        <v>41987</v>
      </c>
      <c r="B8355" s="68" t="s">
        <v>255</v>
      </c>
      <c r="C8355" s="69"/>
    </row>
    <row r="8356" spans="1:3" x14ac:dyDescent="0.15">
      <c r="A8356" s="56">
        <v>41987</v>
      </c>
      <c r="B8356" s="68" t="s">
        <v>256</v>
      </c>
      <c r="C8356" s="69"/>
    </row>
    <row r="8357" spans="1:3" x14ac:dyDescent="0.15">
      <c r="A8357" s="56">
        <v>41987</v>
      </c>
      <c r="B8357" s="68" t="s">
        <v>257</v>
      </c>
      <c r="C8357" s="69"/>
    </row>
    <row r="8358" spans="1:3" x14ac:dyDescent="0.15">
      <c r="A8358" s="56">
        <v>41988</v>
      </c>
      <c r="B8358" s="68" t="s">
        <v>234</v>
      </c>
      <c r="C8358" s="69"/>
    </row>
    <row r="8359" spans="1:3" x14ac:dyDescent="0.15">
      <c r="A8359" s="56">
        <v>41988</v>
      </c>
      <c r="B8359" s="68" t="s">
        <v>235</v>
      </c>
      <c r="C8359" s="69"/>
    </row>
    <row r="8360" spans="1:3" x14ac:dyDescent="0.15">
      <c r="A8360" s="56">
        <v>41988</v>
      </c>
      <c r="B8360" s="68" t="s">
        <v>236</v>
      </c>
      <c r="C8360" s="69"/>
    </row>
    <row r="8361" spans="1:3" x14ac:dyDescent="0.15">
      <c r="A8361" s="56">
        <v>41988</v>
      </c>
      <c r="B8361" s="68" t="s">
        <v>237</v>
      </c>
      <c r="C8361" s="69"/>
    </row>
    <row r="8362" spans="1:3" x14ac:dyDescent="0.15">
      <c r="A8362" s="56">
        <v>41988</v>
      </c>
      <c r="B8362" s="68" t="s">
        <v>238</v>
      </c>
      <c r="C8362" s="69"/>
    </row>
    <row r="8363" spans="1:3" x14ac:dyDescent="0.15">
      <c r="A8363" s="56">
        <v>41988</v>
      </c>
      <c r="B8363" s="68" t="s">
        <v>239</v>
      </c>
      <c r="C8363" s="69"/>
    </row>
    <row r="8364" spans="1:3" x14ac:dyDescent="0.15">
      <c r="A8364" s="56">
        <v>41988</v>
      </c>
      <c r="B8364" s="68" t="s">
        <v>240</v>
      </c>
      <c r="C8364" s="69"/>
    </row>
    <row r="8365" spans="1:3" x14ac:dyDescent="0.15">
      <c r="A8365" s="56">
        <v>41988</v>
      </c>
      <c r="B8365" s="68" t="s">
        <v>241</v>
      </c>
      <c r="C8365" s="69"/>
    </row>
    <row r="8366" spans="1:3" x14ac:dyDescent="0.15">
      <c r="A8366" s="56">
        <v>41988</v>
      </c>
      <c r="B8366" s="68" t="s">
        <v>242</v>
      </c>
      <c r="C8366" s="69"/>
    </row>
    <row r="8367" spans="1:3" x14ac:dyDescent="0.15">
      <c r="A8367" s="56">
        <v>41988</v>
      </c>
      <c r="B8367" s="68" t="s">
        <v>243</v>
      </c>
      <c r="C8367" s="69"/>
    </row>
    <row r="8368" spans="1:3" x14ac:dyDescent="0.15">
      <c r="A8368" s="56">
        <v>41988</v>
      </c>
      <c r="B8368" s="68" t="s">
        <v>244</v>
      </c>
      <c r="C8368" s="69"/>
    </row>
    <row r="8369" spans="1:3" x14ac:dyDescent="0.15">
      <c r="A8369" s="56">
        <v>41988</v>
      </c>
      <c r="B8369" s="68" t="s">
        <v>245</v>
      </c>
      <c r="C8369" s="69"/>
    </row>
    <row r="8370" spans="1:3" x14ac:dyDescent="0.15">
      <c r="A8370" s="56">
        <v>41988</v>
      </c>
      <c r="B8370" s="68" t="s">
        <v>246</v>
      </c>
      <c r="C8370" s="69"/>
    </row>
    <row r="8371" spans="1:3" x14ac:dyDescent="0.15">
      <c r="A8371" s="56">
        <v>41988</v>
      </c>
      <c r="B8371" s="68" t="s">
        <v>247</v>
      </c>
      <c r="C8371" s="69"/>
    </row>
    <row r="8372" spans="1:3" x14ac:dyDescent="0.15">
      <c r="A8372" s="56">
        <v>41988</v>
      </c>
      <c r="B8372" s="68" t="s">
        <v>248</v>
      </c>
      <c r="C8372" s="69"/>
    </row>
    <row r="8373" spans="1:3" x14ac:dyDescent="0.15">
      <c r="A8373" s="56">
        <v>41988</v>
      </c>
      <c r="B8373" s="68" t="s">
        <v>249</v>
      </c>
      <c r="C8373" s="69"/>
    </row>
    <row r="8374" spans="1:3" x14ac:dyDescent="0.15">
      <c r="A8374" s="56">
        <v>41988</v>
      </c>
      <c r="B8374" s="68" t="s">
        <v>250</v>
      </c>
      <c r="C8374" s="69"/>
    </row>
    <row r="8375" spans="1:3" x14ac:dyDescent="0.15">
      <c r="A8375" s="56">
        <v>41988</v>
      </c>
      <c r="B8375" s="68" t="s">
        <v>251</v>
      </c>
      <c r="C8375" s="69"/>
    </row>
    <row r="8376" spans="1:3" x14ac:dyDescent="0.15">
      <c r="A8376" s="56">
        <v>41988</v>
      </c>
      <c r="B8376" s="68" t="s">
        <v>252</v>
      </c>
      <c r="C8376" s="69"/>
    </row>
    <row r="8377" spans="1:3" x14ac:dyDescent="0.15">
      <c r="A8377" s="56">
        <v>41988</v>
      </c>
      <c r="B8377" s="68" t="s">
        <v>253</v>
      </c>
      <c r="C8377" s="69"/>
    </row>
    <row r="8378" spans="1:3" x14ac:dyDescent="0.15">
      <c r="A8378" s="56">
        <v>41988</v>
      </c>
      <c r="B8378" s="68" t="s">
        <v>254</v>
      </c>
      <c r="C8378" s="69"/>
    </row>
    <row r="8379" spans="1:3" x14ac:dyDescent="0.15">
      <c r="A8379" s="56">
        <v>41988</v>
      </c>
      <c r="B8379" s="68" t="s">
        <v>255</v>
      </c>
      <c r="C8379" s="69"/>
    </row>
    <row r="8380" spans="1:3" x14ac:dyDescent="0.15">
      <c r="A8380" s="56">
        <v>41988</v>
      </c>
      <c r="B8380" s="68" t="s">
        <v>256</v>
      </c>
      <c r="C8380" s="69"/>
    </row>
    <row r="8381" spans="1:3" x14ac:dyDescent="0.15">
      <c r="A8381" s="56">
        <v>41988</v>
      </c>
      <c r="B8381" s="68" t="s">
        <v>257</v>
      </c>
      <c r="C8381" s="69"/>
    </row>
    <row r="8382" spans="1:3" x14ac:dyDescent="0.15">
      <c r="A8382" s="56">
        <v>41989</v>
      </c>
      <c r="B8382" s="68" t="s">
        <v>234</v>
      </c>
      <c r="C8382" s="69"/>
    </row>
    <row r="8383" spans="1:3" x14ac:dyDescent="0.15">
      <c r="A8383" s="56">
        <v>41989</v>
      </c>
      <c r="B8383" s="68" t="s">
        <v>235</v>
      </c>
      <c r="C8383" s="69"/>
    </row>
    <row r="8384" spans="1:3" x14ac:dyDescent="0.15">
      <c r="A8384" s="56">
        <v>41989</v>
      </c>
      <c r="B8384" s="68" t="s">
        <v>236</v>
      </c>
      <c r="C8384" s="69"/>
    </row>
    <row r="8385" spans="1:3" x14ac:dyDescent="0.15">
      <c r="A8385" s="56">
        <v>41989</v>
      </c>
      <c r="B8385" s="68" t="s">
        <v>237</v>
      </c>
      <c r="C8385" s="69"/>
    </row>
    <row r="8386" spans="1:3" x14ac:dyDescent="0.15">
      <c r="A8386" s="56">
        <v>41989</v>
      </c>
      <c r="B8386" s="68" t="s">
        <v>238</v>
      </c>
      <c r="C8386" s="69"/>
    </row>
    <row r="8387" spans="1:3" x14ac:dyDescent="0.15">
      <c r="A8387" s="56">
        <v>41989</v>
      </c>
      <c r="B8387" s="68" t="s">
        <v>239</v>
      </c>
      <c r="C8387" s="69"/>
    </row>
    <row r="8388" spans="1:3" x14ac:dyDescent="0.15">
      <c r="A8388" s="56">
        <v>41989</v>
      </c>
      <c r="B8388" s="68" t="s">
        <v>240</v>
      </c>
      <c r="C8388" s="69"/>
    </row>
    <row r="8389" spans="1:3" x14ac:dyDescent="0.15">
      <c r="A8389" s="56">
        <v>41989</v>
      </c>
      <c r="B8389" s="68" t="s">
        <v>241</v>
      </c>
      <c r="C8389" s="69"/>
    </row>
    <row r="8390" spans="1:3" x14ac:dyDescent="0.15">
      <c r="A8390" s="56">
        <v>41989</v>
      </c>
      <c r="B8390" s="68" t="s">
        <v>242</v>
      </c>
      <c r="C8390" s="69"/>
    </row>
    <row r="8391" spans="1:3" x14ac:dyDescent="0.15">
      <c r="A8391" s="56">
        <v>41989</v>
      </c>
      <c r="B8391" s="68" t="s">
        <v>243</v>
      </c>
      <c r="C8391" s="69"/>
    </row>
    <row r="8392" spans="1:3" x14ac:dyDescent="0.15">
      <c r="A8392" s="56">
        <v>41989</v>
      </c>
      <c r="B8392" s="68" t="s">
        <v>244</v>
      </c>
      <c r="C8392" s="69"/>
    </row>
    <row r="8393" spans="1:3" x14ac:dyDescent="0.15">
      <c r="A8393" s="56">
        <v>41989</v>
      </c>
      <c r="B8393" s="68" t="s">
        <v>245</v>
      </c>
      <c r="C8393" s="69"/>
    </row>
    <row r="8394" spans="1:3" x14ac:dyDescent="0.15">
      <c r="A8394" s="56">
        <v>41989</v>
      </c>
      <c r="B8394" s="68" t="s">
        <v>246</v>
      </c>
      <c r="C8394" s="69"/>
    </row>
    <row r="8395" spans="1:3" x14ac:dyDescent="0.15">
      <c r="A8395" s="56">
        <v>41989</v>
      </c>
      <c r="B8395" s="68" t="s">
        <v>247</v>
      </c>
      <c r="C8395" s="69"/>
    </row>
    <row r="8396" spans="1:3" x14ac:dyDescent="0.15">
      <c r="A8396" s="56">
        <v>41989</v>
      </c>
      <c r="B8396" s="68" t="s">
        <v>248</v>
      </c>
      <c r="C8396" s="69"/>
    </row>
    <row r="8397" spans="1:3" x14ac:dyDescent="0.15">
      <c r="A8397" s="56">
        <v>41989</v>
      </c>
      <c r="B8397" s="68" t="s">
        <v>249</v>
      </c>
      <c r="C8397" s="69"/>
    </row>
    <row r="8398" spans="1:3" x14ac:dyDescent="0.15">
      <c r="A8398" s="56">
        <v>41989</v>
      </c>
      <c r="B8398" s="68" t="s">
        <v>250</v>
      </c>
      <c r="C8398" s="69"/>
    </row>
    <row r="8399" spans="1:3" x14ac:dyDescent="0.15">
      <c r="A8399" s="56">
        <v>41989</v>
      </c>
      <c r="B8399" s="68" t="s">
        <v>251</v>
      </c>
      <c r="C8399" s="69"/>
    </row>
    <row r="8400" spans="1:3" x14ac:dyDescent="0.15">
      <c r="A8400" s="56">
        <v>41989</v>
      </c>
      <c r="B8400" s="68" t="s">
        <v>252</v>
      </c>
      <c r="C8400" s="69"/>
    </row>
    <row r="8401" spans="1:3" x14ac:dyDescent="0.15">
      <c r="A8401" s="56">
        <v>41989</v>
      </c>
      <c r="B8401" s="68" t="s">
        <v>253</v>
      </c>
      <c r="C8401" s="69"/>
    </row>
    <row r="8402" spans="1:3" x14ac:dyDescent="0.15">
      <c r="A8402" s="56">
        <v>41989</v>
      </c>
      <c r="B8402" s="68" t="s">
        <v>254</v>
      </c>
      <c r="C8402" s="69"/>
    </row>
    <row r="8403" spans="1:3" x14ac:dyDescent="0.15">
      <c r="A8403" s="56">
        <v>41989</v>
      </c>
      <c r="B8403" s="68" t="s">
        <v>255</v>
      </c>
      <c r="C8403" s="69"/>
    </row>
    <row r="8404" spans="1:3" x14ac:dyDescent="0.15">
      <c r="A8404" s="56">
        <v>41989</v>
      </c>
      <c r="B8404" s="68" t="s">
        <v>256</v>
      </c>
      <c r="C8404" s="69"/>
    </row>
    <row r="8405" spans="1:3" x14ac:dyDescent="0.15">
      <c r="A8405" s="56">
        <v>41989</v>
      </c>
      <c r="B8405" s="68" t="s">
        <v>257</v>
      </c>
      <c r="C8405" s="69"/>
    </row>
    <row r="8406" spans="1:3" x14ac:dyDescent="0.15">
      <c r="A8406" s="56">
        <v>41990</v>
      </c>
      <c r="B8406" s="68" t="s">
        <v>234</v>
      </c>
      <c r="C8406" s="69"/>
    </row>
    <row r="8407" spans="1:3" x14ac:dyDescent="0.15">
      <c r="A8407" s="56">
        <v>41990</v>
      </c>
      <c r="B8407" s="68" t="s">
        <v>235</v>
      </c>
      <c r="C8407" s="69"/>
    </row>
    <row r="8408" spans="1:3" x14ac:dyDescent="0.15">
      <c r="A8408" s="56">
        <v>41990</v>
      </c>
      <c r="B8408" s="68" t="s">
        <v>236</v>
      </c>
      <c r="C8408" s="69"/>
    </row>
    <row r="8409" spans="1:3" x14ac:dyDescent="0.15">
      <c r="A8409" s="56">
        <v>41990</v>
      </c>
      <c r="B8409" s="68" t="s">
        <v>237</v>
      </c>
      <c r="C8409" s="69"/>
    </row>
    <row r="8410" spans="1:3" x14ac:dyDescent="0.15">
      <c r="A8410" s="56">
        <v>41990</v>
      </c>
      <c r="B8410" s="68" t="s">
        <v>238</v>
      </c>
      <c r="C8410" s="69"/>
    </row>
    <row r="8411" spans="1:3" x14ac:dyDescent="0.15">
      <c r="A8411" s="56">
        <v>41990</v>
      </c>
      <c r="B8411" s="68" t="s">
        <v>239</v>
      </c>
      <c r="C8411" s="69"/>
    </row>
    <row r="8412" spans="1:3" x14ac:dyDescent="0.15">
      <c r="A8412" s="56">
        <v>41990</v>
      </c>
      <c r="B8412" s="68" t="s">
        <v>240</v>
      </c>
      <c r="C8412" s="69"/>
    </row>
    <row r="8413" spans="1:3" x14ac:dyDescent="0.15">
      <c r="A8413" s="56">
        <v>41990</v>
      </c>
      <c r="B8413" s="68" t="s">
        <v>241</v>
      </c>
      <c r="C8413" s="69"/>
    </row>
    <row r="8414" spans="1:3" x14ac:dyDescent="0.15">
      <c r="A8414" s="56">
        <v>41990</v>
      </c>
      <c r="B8414" s="68" t="s">
        <v>242</v>
      </c>
      <c r="C8414" s="69"/>
    </row>
    <row r="8415" spans="1:3" x14ac:dyDescent="0.15">
      <c r="A8415" s="56">
        <v>41990</v>
      </c>
      <c r="B8415" s="68" t="s">
        <v>243</v>
      </c>
      <c r="C8415" s="69"/>
    </row>
    <row r="8416" spans="1:3" x14ac:dyDescent="0.15">
      <c r="A8416" s="56">
        <v>41990</v>
      </c>
      <c r="B8416" s="68" t="s">
        <v>244</v>
      </c>
      <c r="C8416" s="69"/>
    </row>
    <row r="8417" spans="1:3" x14ac:dyDescent="0.15">
      <c r="A8417" s="56">
        <v>41990</v>
      </c>
      <c r="B8417" s="68" t="s">
        <v>245</v>
      </c>
      <c r="C8417" s="69"/>
    </row>
    <row r="8418" spans="1:3" x14ac:dyDescent="0.15">
      <c r="A8418" s="56">
        <v>41990</v>
      </c>
      <c r="B8418" s="68" t="s">
        <v>246</v>
      </c>
      <c r="C8418" s="69"/>
    </row>
    <row r="8419" spans="1:3" x14ac:dyDescent="0.15">
      <c r="A8419" s="56">
        <v>41990</v>
      </c>
      <c r="B8419" s="68" t="s">
        <v>247</v>
      </c>
      <c r="C8419" s="69"/>
    </row>
    <row r="8420" spans="1:3" x14ac:dyDescent="0.15">
      <c r="A8420" s="56">
        <v>41990</v>
      </c>
      <c r="B8420" s="68" t="s">
        <v>248</v>
      </c>
      <c r="C8420" s="69"/>
    </row>
    <row r="8421" spans="1:3" x14ac:dyDescent="0.15">
      <c r="A8421" s="56">
        <v>41990</v>
      </c>
      <c r="B8421" s="68" t="s">
        <v>249</v>
      </c>
      <c r="C8421" s="69"/>
    </row>
    <row r="8422" spans="1:3" x14ac:dyDescent="0.15">
      <c r="A8422" s="56">
        <v>41990</v>
      </c>
      <c r="B8422" s="68" t="s">
        <v>250</v>
      </c>
      <c r="C8422" s="69"/>
    </row>
    <row r="8423" spans="1:3" x14ac:dyDescent="0.15">
      <c r="A8423" s="56">
        <v>41990</v>
      </c>
      <c r="B8423" s="68" t="s">
        <v>251</v>
      </c>
      <c r="C8423" s="69"/>
    </row>
    <row r="8424" spans="1:3" x14ac:dyDescent="0.15">
      <c r="A8424" s="56">
        <v>41990</v>
      </c>
      <c r="B8424" s="68" t="s">
        <v>252</v>
      </c>
      <c r="C8424" s="69"/>
    </row>
    <row r="8425" spans="1:3" x14ac:dyDescent="0.15">
      <c r="A8425" s="56">
        <v>41990</v>
      </c>
      <c r="B8425" s="68" t="s">
        <v>253</v>
      </c>
      <c r="C8425" s="69"/>
    </row>
    <row r="8426" spans="1:3" x14ac:dyDescent="0.15">
      <c r="A8426" s="56">
        <v>41990</v>
      </c>
      <c r="B8426" s="68" t="s">
        <v>254</v>
      </c>
      <c r="C8426" s="69"/>
    </row>
    <row r="8427" spans="1:3" x14ac:dyDescent="0.15">
      <c r="A8427" s="56">
        <v>41990</v>
      </c>
      <c r="B8427" s="68" t="s">
        <v>255</v>
      </c>
      <c r="C8427" s="69"/>
    </row>
    <row r="8428" spans="1:3" x14ac:dyDescent="0.15">
      <c r="A8428" s="56">
        <v>41990</v>
      </c>
      <c r="B8428" s="68" t="s">
        <v>256</v>
      </c>
      <c r="C8428" s="69"/>
    </row>
    <row r="8429" spans="1:3" x14ac:dyDescent="0.15">
      <c r="A8429" s="56">
        <v>41990</v>
      </c>
      <c r="B8429" s="68" t="s">
        <v>257</v>
      </c>
      <c r="C8429" s="69"/>
    </row>
    <row r="8430" spans="1:3" x14ac:dyDescent="0.15">
      <c r="A8430" s="56">
        <v>41991</v>
      </c>
      <c r="B8430" s="68" t="s">
        <v>234</v>
      </c>
      <c r="C8430" s="69"/>
    </row>
    <row r="8431" spans="1:3" x14ac:dyDescent="0.15">
      <c r="A8431" s="56">
        <v>41991</v>
      </c>
      <c r="B8431" s="68" t="s">
        <v>235</v>
      </c>
      <c r="C8431" s="69"/>
    </row>
    <row r="8432" spans="1:3" x14ac:dyDescent="0.15">
      <c r="A8432" s="56">
        <v>41991</v>
      </c>
      <c r="B8432" s="68" t="s">
        <v>236</v>
      </c>
      <c r="C8432" s="69"/>
    </row>
    <row r="8433" spans="1:3" x14ac:dyDescent="0.15">
      <c r="A8433" s="56">
        <v>41991</v>
      </c>
      <c r="B8433" s="68" t="s">
        <v>237</v>
      </c>
      <c r="C8433" s="69"/>
    </row>
    <row r="8434" spans="1:3" x14ac:dyDescent="0.15">
      <c r="A8434" s="56">
        <v>41991</v>
      </c>
      <c r="B8434" s="68" t="s">
        <v>238</v>
      </c>
      <c r="C8434" s="69"/>
    </row>
    <row r="8435" spans="1:3" x14ac:dyDescent="0.15">
      <c r="A8435" s="56">
        <v>41991</v>
      </c>
      <c r="B8435" s="68" t="s">
        <v>239</v>
      </c>
      <c r="C8435" s="69"/>
    </row>
    <row r="8436" spans="1:3" x14ac:dyDescent="0.15">
      <c r="A8436" s="56">
        <v>41991</v>
      </c>
      <c r="B8436" s="68" t="s">
        <v>240</v>
      </c>
      <c r="C8436" s="69"/>
    </row>
    <row r="8437" spans="1:3" x14ac:dyDescent="0.15">
      <c r="A8437" s="56">
        <v>41991</v>
      </c>
      <c r="B8437" s="68" t="s">
        <v>241</v>
      </c>
      <c r="C8437" s="69"/>
    </row>
    <row r="8438" spans="1:3" x14ac:dyDescent="0.15">
      <c r="A8438" s="56">
        <v>41991</v>
      </c>
      <c r="B8438" s="68" t="s">
        <v>242</v>
      </c>
      <c r="C8438" s="69"/>
    </row>
    <row r="8439" spans="1:3" x14ac:dyDescent="0.15">
      <c r="A8439" s="56">
        <v>41991</v>
      </c>
      <c r="B8439" s="68" t="s">
        <v>243</v>
      </c>
      <c r="C8439" s="69"/>
    </row>
    <row r="8440" spans="1:3" x14ac:dyDescent="0.15">
      <c r="A8440" s="56">
        <v>41991</v>
      </c>
      <c r="B8440" s="68" t="s">
        <v>244</v>
      </c>
      <c r="C8440" s="69"/>
    </row>
    <row r="8441" spans="1:3" x14ac:dyDescent="0.15">
      <c r="A8441" s="56">
        <v>41991</v>
      </c>
      <c r="B8441" s="68" t="s">
        <v>245</v>
      </c>
      <c r="C8441" s="69"/>
    </row>
    <row r="8442" spans="1:3" x14ac:dyDescent="0.15">
      <c r="A8442" s="56">
        <v>41991</v>
      </c>
      <c r="B8442" s="68" t="s">
        <v>246</v>
      </c>
      <c r="C8442" s="69"/>
    </row>
    <row r="8443" spans="1:3" x14ac:dyDescent="0.15">
      <c r="A8443" s="56">
        <v>41991</v>
      </c>
      <c r="B8443" s="68" t="s">
        <v>247</v>
      </c>
      <c r="C8443" s="69"/>
    </row>
    <row r="8444" spans="1:3" x14ac:dyDescent="0.15">
      <c r="A8444" s="56">
        <v>41991</v>
      </c>
      <c r="B8444" s="68" t="s">
        <v>248</v>
      </c>
      <c r="C8444" s="69"/>
    </row>
    <row r="8445" spans="1:3" x14ac:dyDescent="0.15">
      <c r="A8445" s="56">
        <v>41991</v>
      </c>
      <c r="B8445" s="68" t="s">
        <v>249</v>
      </c>
      <c r="C8445" s="69"/>
    </row>
    <row r="8446" spans="1:3" x14ac:dyDescent="0.15">
      <c r="A8446" s="56">
        <v>41991</v>
      </c>
      <c r="B8446" s="68" t="s">
        <v>250</v>
      </c>
      <c r="C8446" s="69"/>
    </row>
    <row r="8447" spans="1:3" x14ac:dyDescent="0.15">
      <c r="A8447" s="56">
        <v>41991</v>
      </c>
      <c r="B8447" s="68" t="s">
        <v>251</v>
      </c>
      <c r="C8447" s="69"/>
    </row>
    <row r="8448" spans="1:3" x14ac:dyDescent="0.15">
      <c r="A8448" s="56">
        <v>41991</v>
      </c>
      <c r="B8448" s="68" t="s">
        <v>252</v>
      </c>
      <c r="C8448" s="69"/>
    </row>
    <row r="8449" spans="1:3" x14ac:dyDescent="0.15">
      <c r="A8449" s="56">
        <v>41991</v>
      </c>
      <c r="B8449" s="68" t="s">
        <v>253</v>
      </c>
      <c r="C8449" s="69"/>
    </row>
    <row r="8450" spans="1:3" x14ac:dyDescent="0.15">
      <c r="A8450" s="56">
        <v>41991</v>
      </c>
      <c r="B8450" s="68" t="s">
        <v>254</v>
      </c>
      <c r="C8450" s="69"/>
    </row>
    <row r="8451" spans="1:3" x14ac:dyDescent="0.15">
      <c r="A8451" s="56">
        <v>41991</v>
      </c>
      <c r="B8451" s="68" t="s">
        <v>255</v>
      </c>
      <c r="C8451" s="69"/>
    </row>
    <row r="8452" spans="1:3" x14ac:dyDescent="0.15">
      <c r="A8452" s="56">
        <v>41991</v>
      </c>
      <c r="B8452" s="68" t="s">
        <v>256</v>
      </c>
      <c r="C8452" s="69"/>
    </row>
    <row r="8453" spans="1:3" x14ac:dyDescent="0.15">
      <c r="A8453" s="56">
        <v>41991</v>
      </c>
      <c r="B8453" s="68" t="s">
        <v>257</v>
      </c>
      <c r="C8453" s="69"/>
    </row>
    <row r="8454" spans="1:3" x14ac:dyDescent="0.15">
      <c r="A8454" s="56">
        <v>41992</v>
      </c>
      <c r="B8454" s="68" t="s">
        <v>234</v>
      </c>
      <c r="C8454" s="69"/>
    </row>
    <row r="8455" spans="1:3" x14ac:dyDescent="0.15">
      <c r="A8455" s="56">
        <v>41992</v>
      </c>
      <c r="B8455" s="68" t="s">
        <v>235</v>
      </c>
      <c r="C8455" s="69"/>
    </row>
    <row r="8456" spans="1:3" x14ac:dyDescent="0.15">
      <c r="A8456" s="56">
        <v>41992</v>
      </c>
      <c r="B8456" s="68" t="s">
        <v>236</v>
      </c>
      <c r="C8456" s="69"/>
    </row>
    <row r="8457" spans="1:3" x14ac:dyDescent="0.15">
      <c r="A8457" s="56">
        <v>41992</v>
      </c>
      <c r="B8457" s="68" t="s">
        <v>237</v>
      </c>
      <c r="C8457" s="69"/>
    </row>
    <row r="8458" spans="1:3" x14ac:dyDescent="0.15">
      <c r="A8458" s="56">
        <v>41992</v>
      </c>
      <c r="B8458" s="68" t="s">
        <v>238</v>
      </c>
      <c r="C8458" s="69"/>
    </row>
    <row r="8459" spans="1:3" x14ac:dyDescent="0.15">
      <c r="A8459" s="56">
        <v>41992</v>
      </c>
      <c r="B8459" s="68" t="s">
        <v>239</v>
      </c>
      <c r="C8459" s="69"/>
    </row>
    <row r="8460" spans="1:3" x14ac:dyDescent="0.15">
      <c r="A8460" s="56">
        <v>41992</v>
      </c>
      <c r="B8460" s="68" t="s">
        <v>240</v>
      </c>
      <c r="C8460" s="69"/>
    </row>
    <row r="8461" spans="1:3" x14ac:dyDescent="0.15">
      <c r="A8461" s="56">
        <v>41992</v>
      </c>
      <c r="B8461" s="68" t="s">
        <v>241</v>
      </c>
      <c r="C8461" s="69"/>
    </row>
    <row r="8462" spans="1:3" x14ac:dyDescent="0.15">
      <c r="A8462" s="56">
        <v>41992</v>
      </c>
      <c r="B8462" s="68" t="s">
        <v>242</v>
      </c>
      <c r="C8462" s="69"/>
    </row>
    <row r="8463" spans="1:3" x14ac:dyDescent="0.15">
      <c r="A8463" s="56">
        <v>41992</v>
      </c>
      <c r="B8463" s="68" t="s">
        <v>243</v>
      </c>
      <c r="C8463" s="69"/>
    </row>
    <row r="8464" spans="1:3" x14ac:dyDescent="0.15">
      <c r="A8464" s="56">
        <v>41992</v>
      </c>
      <c r="B8464" s="68" t="s">
        <v>244</v>
      </c>
      <c r="C8464" s="69"/>
    </row>
    <row r="8465" spans="1:3" x14ac:dyDescent="0.15">
      <c r="A8465" s="56">
        <v>41992</v>
      </c>
      <c r="B8465" s="68" t="s">
        <v>245</v>
      </c>
      <c r="C8465" s="69"/>
    </row>
    <row r="8466" spans="1:3" x14ac:dyDescent="0.15">
      <c r="A8466" s="56">
        <v>41992</v>
      </c>
      <c r="B8466" s="68" t="s">
        <v>246</v>
      </c>
      <c r="C8466" s="69"/>
    </row>
    <row r="8467" spans="1:3" x14ac:dyDescent="0.15">
      <c r="A8467" s="56">
        <v>41992</v>
      </c>
      <c r="B8467" s="68" t="s">
        <v>247</v>
      </c>
      <c r="C8467" s="69"/>
    </row>
    <row r="8468" spans="1:3" x14ac:dyDescent="0.15">
      <c r="A8468" s="56">
        <v>41992</v>
      </c>
      <c r="B8468" s="68" t="s">
        <v>248</v>
      </c>
      <c r="C8468" s="69"/>
    </row>
    <row r="8469" spans="1:3" x14ac:dyDescent="0.15">
      <c r="A8469" s="56">
        <v>41992</v>
      </c>
      <c r="B8469" s="68" t="s">
        <v>249</v>
      </c>
      <c r="C8469" s="69"/>
    </row>
    <row r="8470" spans="1:3" x14ac:dyDescent="0.15">
      <c r="A8470" s="56">
        <v>41992</v>
      </c>
      <c r="B8470" s="68" t="s">
        <v>250</v>
      </c>
      <c r="C8470" s="69"/>
    </row>
    <row r="8471" spans="1:3" x14ac:dyDescent="0.15">
      <c r="A8471" s="56">
        <v>41992</v>
      </c>
      <c r="B8471" s="68" t="s">
        <v>251</v>
      </c>
      <c r="C8471" s="69"/>
    </row>
    <row r="8472" spans="1:3" x14ac:dyDescent="0.15">
      <c r="A8472" s="56">
        <v>41992</v>
      </c>
      <c r="B8472" s="68" t="s">
        <v>252</v>
      </c>
      <c r="C8472" s="69"/>
    </row>
    <row r="8473" spans="1:3" x14ac:dyDescent="0.15">
      <c r="A8473" s="56">
        <v>41992</v>
      </c>
      <c r="B8473" s="68" t="s">
        <v>253</v>
      </c>
      <c r="C8473" s="69"/>
    </row>
    <row r="8474" spans="1:3" x14ac:dyDescent="0.15">
      <c r="A8474" s="56">
        <v>41992</v>
      </c>
      <c r="B8474" s="68" t="s">
        <v>254</v>
      </c>
      <c r="C8474" s="69"/>
    </row>
    <row r="8475" spans="1:3" x14ac:dyDescent="0.15">
      <c r="A8475" s="56">
        <v>41992</v>
      </c>
      <c r="B8475" s="68" t="s">
        <v>255</v>
      </c>
      <c r="C8475" s="69"/>
    </row>
    <row r="8476" spans="1:3" x14ac:dyDescent="0.15">
      <c r="A8476" s="56">
        <v>41992</v>
      </c>
      <c r="B8476" s="68" t="s">
        <v>256</v>
      </c>
      <c r="C8476" s="69"/>
    </row>
    <row r="8477" spans="1:3" x14ac:dyDescent="0.15">
      <c r="A8477" s="56">
        <v>41992</v>
      </c>
      <c r="B8477" s="68" t="s">
        <v>257</v>
      </c>
      <c r="C8477" s="69"/>
    </row>
    <row r="8478" spans="1:3" x14ac:dyDescent="0.15">
      <c r="A8478" s="56">
        <v>41993</v>
      </c>
      <c r="B8478" s="68" t="s">
        <v>234</v>
      </c>
      <c r="C8478" s="69"/>
    </row>
    <row r="8479" spans="1:3" x14ac:dyDescent="0.15">
      <c r="A8479" s="56">
        <v>41993</v>
      </c>
      <c r="B8479" s="68" t="s">
        <v>235</v>
      </c>
      <c r="C8479" s="69"/>
    </row>
    <row r="8480" spans="1:3" x14ac:dyDescent="0.15">
      <c r="A8480" s="56">
        <v>41993</v>
      </c>
      <c r="B8480" s="68" t="s">
        <v>236</v>
      </c>
      <c r="C8480" s="69"/>
    </row>
    <row r="8481" spans="1:3" x14ac:dyDescent="0.15">
      <c r="A8481" s="56">
        <v>41993</v>
      </c>
      <c r="B8481" s="68" t="s">
        <v>237</v>
      </c>
      <c r="C8481" s="69"/>
    </row>
    <row r="8482" spans="1:3" x14ac:dyDescent="0.15">
      <c r="A8482" s="56">
        <v>41993</v>
      </c>
      <c r="B8482" s="68" t="s">
        <v>238</v>
      </c>
      <c r="C8482" s="69"/>
    </row>
    <row r="8483" spans="1:3" x14ac:dyDescent="0.15">
      <c r="A8483" s="56">
        <v>41993</v>
      </c>
      <c r="B8483" s="68" t="s">
        <v>239</v>
      </c>
      <c r="C8483" s="69"/>
    </row>
    <row r="8484" spans="1:3" x14ac:dyDescent="0.15">
      <c r="A8484" s="56">
        <v>41993</v>
      </c>
      <c r="B8484" s="68" t="s">
        <v>240</v>
      </c>
      <c r="C8484" s="69"/>
    </row>
    <row r="8485" spans="1:3" x14ac:dyDescent="0.15">
      <c r="A8485" s="56">
        <v>41993</v>
      </c>
      <c r="B8485" s="68" t="s">
        <v>241</v>
      </c>
      <c r="C8485" s="69"/>
    </row>
    <row r="8486" spans="1:3" x14ac:dyDescent="0.15">
      <c r="A8486" s="56">
        <v>41993</v>
      </c>
      <c r="B8486" s="68" t="s">
        <v>242</v>
      </c>
      <c r="C8486" s="69"/>
    </row>
    <row r="8487" spans="1:3" x14ac:dyDescent="0.15">
      <c r="A8487" s="56">
        <v>41993</v>
      </c>
      <c r="B8487" s="68" t="s">
        <v>243</v>
      </c>
      <c r="C8487" s="69"/>
    </row>
    <row r="8488" spans="1:3" x14ac:dyDescent="0.15">
      <c r="A8488" s="56">
        <v>41993</v>
      </c>
      <c r="B8488" s="68" t="s">
        <v>244</v>
      </c>
      <c r="C8488" s="69"/>
    </row>
    <row r="8489" spans="1:3" x14ac:dyDescent="0.15">
      <c r="A8489" s="56">
        <v>41993</v>
      </c>
      <c r="B8489" s="68" t="s">
        <v>245</v>
      </c>
      <c r="C8489" s="69"/>
    </row>
    <row r="8490" spans="1:3" x14ac:dyDescent="0.15">
      <c r="A8490" s="56">
        <v>41993</v>
      </c>
      <c r="B8490" s="68" t="s">
        <v>246</v>
      </c>
      <c r="C8490" s="69"/>
    </row>
    <row r="8491" spans="1:3" x14ac:dyDescent="0.15">
      <c r="A8491" s="56">
        <v>41993</v>
      </c>
      <c r="B8491" s="68" t="s">
        <v>247</v>
      </c>
      <c r="C8491" s="69"/>
    </row>
    <row r="8492" spans="1:3" x14ac:dyDescent="0.15">
      <c r="A8492" s="56">
        <v>41993</v>
      </c>
      <c r="B8492" s="68" t="s">
        <v>248</v>
      </c>
      <c r="C8492" s="69"/>
    </row>
    <row r="8493" spans="1:3" x14ac:dyDescent="0.15">
      <c r="A8493" s="56">
        <v>41993</v>
      </c>
      <c r="B8493" s="68" t="s">
        <v>249</v>
      </c>
      <c r="C8493" s="69"/>
    </row>
    <row r="8494" spans="1:3" x14ac:dyDescent="0.15">
      <c r="A8494" s="56">
        <v>41993</v>
      </c>
      <c r="B8494" s="68" t="s">
        <v>250</v>
      </c>
      <c r="C8494" s="69"/>
    </row>
    <row r="8495" spans="1:3" x14ac:dyDescent="0.15">
      <c r="A8495" s="56">
        <v>41993</v>
      </c>
      <c r="B8495" s="68" t="s">
        <v>251</v>
      </c>
      <c r="C8495" s="69"/>
    </row>
    <row r="8496" spans="1:3" x14ac:dyDescent="0.15">
      <c r="A8496" s="56">
        <v>41993</v>
      </c>
      <c r="B8496" s="68" t="s">
        <v>252</v>
      </c>
      <c r="C8496" s="69"/>
    </row>
    <row r="8497" spans="1:3" x14ac:dyDescent="0.15">
      <c r="A8497" s="56">
        <v>41993</v>
      </c>
      <c r="B8497" s="68" t="s">
        <v>253</v>
      </c>
      <c r="C8497" s="69"/>
    </row>
    <row r="8498" spans="1:3" x14ac:dyDescent="0.15">
      <c r="A8498" s="56">
        <v>41993</v>
      </c>
      <c r="B8498" s="68" t="s">
        <v>254</v>
      </c>
      <c r="C8498" s="69"/>
    </row>
    <row r="8499" spans="1:3" x14ac:dyDescent="0.15">
      <c r="A8499" s="56">
        <v>41993</v>
      </c>
      <c r="B8499" s="68" t="s">
        <v>255</v>
      </c>
      <c r="C8499" s="69"/>
    </row>
    <row r="8500" spans="1:3" x14ac:dyDescent="0.15">
      <c r="A8500" s="56">
        <v>41993</v>
      </c>
      <c r="B8500" s="68" t="s">
        <v>256</v>
      </c>
      <c r="C8500" s="69"/>
    </row>
    <row r="8501" spans="1:3" x14ac:dyDescent="0.15">
      <c r="A8501" s="56">
        <v>41993</v>
      </c>
      <c r="B8501" s="68" t="s">
        <v>257</v>
      </c>
      <c r="C8501" s="69"/>
    </row>
    <row r="8502" spans="1:3" x14ac:dyDescent="0.15">
      <c r="A8502" s="56">
        <v>41994</v>
      </c>
      <c r="B8502" s="68" t="s">
        <v>234</v>
      </c>
      <c r="C8502" s="69"/>
    </row>
    <row r="8503" spans="1:3" x14ac:dyDescent="0.15">
      <c r="A8503" s="56">
        <v>41994</v>
      </c>
      <c r="B8503" s="68" t="s">
        <v>235</v>
      </c>
      <c r="C8503" s="69"/>
    </row>
    <row r="8504" spans="1:3" x14ac:dyDescent="0.15">
      <c r="A8504" s="56">
        <v>41994</v>
      </c>
      <c r="B8504" s="68" t="s">
        <v>236</v>
      </c>
      <c r="C8504" s="69"/>
    </row>
    <row r="8505" spans="1:3" x14ac:dyDescent="0.15">
      <c r="A8505" s="56">
        <v>41994</v>
      </c>
      <c r="B8505" s="68" t="s">
        <v>237</v>
      </c>
      <c r="C8505" s="69"/>
    </row>
    <row r="8506" spans="1:3" x14ac:dyDescent="0.15">
      <c r="A8506" s="56">
        <v>41994</v>
      </c>
      <c r="B8506" s="68" t="s">
        <v>238</v>
      </c>
      <c r="C8506" s="69"/>
    </row>
    <row r="8507" spans="1:3" x14ac:dyDescent="0.15">
      <c r="A8507" s="56">
        <v>41994</v>
      </c>
      <c r="B8507" s="68" t="s">
        <v>239</v>
      </c>
      <c r="C8507" s="69"/>
    </row>
    <row r="8508" spans="1:3" x14ac:dyDescent="0.15">
      <c r="A8508" s="56">
        <v>41994</v>
      </c>
      <c r="B8508" s="68" t="s">
        <v>240</v>
      </c>
      <c r="C8508" s="69"/>
    </row>
    <row r="8509" spans="1:3" x14ac:dyDescent="0.15">
      <c r="A8509" s="56">
        <v>41994</v>
      </c>
      <c r="B8509" s="68" t="s">
        <v>241</v>
      </c>
      <c r="C8509" s="69"/>
    </row>
    <row r="8510" spans="1:3" x14ac:dyDescent="0.15">
      <c r="A8510" s="56">
        <v>41994</v>
      </c>
      <c r="B8510" s="68" t="s">
        <v>242</v>
      </c>
      <c r="C8510" s="69"/>
    </row>
    <row r="8511" spans="1:3" x14ac:dyDescent="0.15">
      <c r="A8511" s="56">
        <v>41994</v>
      </c>
      <c r="B8511" s="68" t="s">
        <v>243</v>
      </c>
      <c r="C8511" s="69"/>
    </row>
    <row r="8512" spans="1:3" x14ac:dyDescent="0.15">
      <c r="A8512" s="56">
        <v>41994</v>
      </c>
      <c r="B8512" s="68" t="s">
        <v>244</v>
      </c>
      <c r="C8512" s="69"/>
    </row>
    <row r="8513" spans="1:3" x14ac:dyDescent="0.15">
      <c r="A8513" s="56">
        <v>41994</v>
      </c>
      <c r="B8513" s="68" t="s">
        <v>245</v>
      </c>
      <c r="C8513" s="69"/>
    </row>
    <row r="8514" spans="1:3" x14ac:dyDescent="0.15">
      <c r="A8514" s="56">
        <v>41994</v>
      </c>
      <c r="B8514" s="68" t="s">
        <v>246</v>
      </c>
      <c r="C8514" s="69"/>
    </row>
    <row r="8515" spans="1:3" x14ac:dyDescent="0.15">
      <c r="A8515" s="56">
        <v>41994</v>
      </c>
      <c r="B8515" s="68" t="s">
        <v>247</v>
      </c>
      <c r="C8515" s="69"/>
    </row>
    <row r="8516" spans="1:3" x14ac:dyDescent="0.15">
      <c r="A8516" s="56">
        <v>41994</v>
      </c>
      <c r="B8516" s="68" t="s">
        <v>248</v>
      </c>
      <c r="C8516" s="69"/>
    </row>
    <row r="8517" spans="1:3" x14ac:dyDescent="0.15">
      <c r="A8517" s="56">
        <v>41994</v>
      </c>
      <c r="B8517" s="68" t="s">
        <v>249</v>
      </c>
      <c r="C8517" s="69"/>
    </row>
    <row r="8518" spans="1:3" x14ac:dyDescent="0.15">
      <c r="A8518" s="56">
        <v>41994</v>
      </c>
      <c r="B8518" s="68" t="s">
        <v>250</v>
      </c>
      <c r="C8518" s="69"/>
    </row>
    <row r="8519" spans="1:3" x14ac:dyDescent="0.15">
      <c r="A8519" s="56">
        <v>41994</v>
      </c>
      <c r="B8519" s="68" t="s">
        <v>251</v>
      </c>
      <c r="C8519" s="69"/>
    </row>
    <row r="8520" spans="1:3" x14ac:dyDescent="0.15">
      <c r="A8520" s="56">
        <v>41994</v>
      </c>
      <c r="B8520" s="68" t="s">
        <v>252</v>
      </c>
      <c r="C8520" s="69"/>
    </row>
    <row r="8521" spans="1:3" x14ac:dyDescent="0.15">
      <c r="A8521" s="56">
        <v>41994</v>
      </c>
      <c r="B8521" s="68" t="s">
        <v>253</v>
      </c>
      <c r="C8521" s="69"/>
    </row>
    <row r="8522" spans="1:3" x14ac:dyDescent="0.15">
      <c r="A8522" s="56">
        <v>41994</v>
      </c>
      <c r="B8522" s="68" t="s">
        <v>254</v>
      </c>
      <c r="C8522" s="69"/>
    </row>
    <row r="8523" spans="1:3" x14ac:dyDescent="0.15">
      <c r="A8523" s="56">
        <v>41994</v>
      </c>
      <c r="B8523" s="68" t="s">
        <v>255</v>
      </c>
      <c r="C8523" s="69"/>
    </row>
    <row r="8524" spans="1:3" x14ac:dyDescent="0.15">
      <c r="A8524" s="56">
        <v>41994</v>
      </c>
      <c r="B8524" s="68" t="s">
        <v>256</v>
      </c>
      <c r="C8524" s="69"/>
    </row>
    <row r="8525" spans="1:3" x14ac:dyDescent="0.15">
      <c r="A8525" s="56">
        <v>41994</v>
      </c>
      <c r="B8525" s="68" t="s">
        <v>257</v>
      </c>
      <c r="C8525" s="69"/>
    </row>
    <row r="8526" spans="1:3" x14ac:dyDescent="0.15">
      <c r="A8526" s="56">
        <v>41995</v>
      </c>
      <c r="B8526" s="68" t="s">
        <v>234</v>
      </c>
      <c r="C8526" s="69"/>
    </row>
    <row r="8527" spans="1:3" x14ac:dyDescent="0.15">
      <c r="A8527" s="56">
        <v>41995</v>
      </c>
      <c r="B8527" s="68" t="s">
        <v>235</v>
      </c>
      <c r="C8527" s="69"/>
    </row>
    <row r="8528" spans="1:3" x14ac:dyDescent="0.15">
      <c r="A8528" s="56">
        <v>41995</v>
      </c>
      <c r="B8528" s="68" t="s">
        <v>236</v>
      </c>
      <c r="C8528" s="69"/>
    </row>
    <row r="8529" spans="1:3" x14ac:dyDescent="0.15">
      <c r="A8529" s="56">
        <v>41995</v>
      </c>
      <c r="B8529" s="68" t="s">
        <v>237</v>
      </c>
      <c r="C8529" s="69"/>
    </row>
    <row r="8530" spans="1:3" x14ac:dyDescent="0.15">
      <c r="A8530" s="56">
        <v>41995</v>
      </c>
      <c r="B8530" s="68" t="s">
        <v>238</v>
      </c>
      <c r="C8530" s="69"/>
    </row>
    <row r="8531" spans="1:3" x14ac:dyDescent="0.15">
      <c r="A8531" s="56">
        <v>41995</v>
      </c>
      <c r="B8531" s="68" t="s">
        <v>239</v>
      </c>
      <c r="C8531" s="69"/>
    </row>
    <row r="8532" spans="1:3" x14ac:dyDescent="0.15">
      <c r="A8532" s="56">
        <v>41995</v>
      </c>
      <c r="B8532" s="68" t="s">
        <v>240</v>
      </c>
      <c r="C8532" s="69"/>
    </row>
    <row r="8533" spans="1:3" x14ac:dyDescent="0.15">
      <c r="A8533" s="56">
        <v>41995</v>
      </c>
      <c r="B8533" s="68" t="s">
        <v>241</v>
      </c>
      <c r="C8533" s="69"/>
    </row>
    <row r="8534" spans="1:3" x14ac:dyDescent="0.15">
      <c r="A8534" s="56">
        <v>41995</v>
      </c>
      <c r="B8534" s="68" t="s">
        <v>242</v>
      </c>
      <c r="C8534" s="69"/>
    </row>
    <row r="8535" spans="1:3" x14ac:dyDescent="0.15">
      <c r="A8535" s="56">
        <v>41995</v>
      </c>
      <c r="B8535" s="68" t="s">
        <v>243</v>
      </c>
      <c r="C8535" s="69"/>
    </row>
    <row r="8536" spans="1:3" x14ac:dyDescent="0.15">
      <c r="A8536" s="56">
        <v>41995</v>
      </c>
      <c r="B8536" s="68" t="s">
        <v>244</v>
      </c>
      <c r="C8536" s="69"/>
    </row>
    <row r="8537" spans="1:3" x14ac:dyDescent="0.15">
      <c r="A8537" s="56">
        <v>41995</v>
      </c>
      <c r="B8537" s="68" t="s">
        <v>245</v>
      </c>
      <c r="C8537" s="69"/>
    </row>
    <row r="8538" spans="1:3" x14ac:dyDescent="0.15">
      <c r="A8538" s="56">
        <v>41995</v>
      </c>
      <c r="B8538" s="68" t="s">
        <v>246</v>
      </c>
      <c r="C8538" s="69"/>
    </row>
    <row r="8539" spans="1:3" x14ac:dyDescent="0.15">
      <c r="A8539" s="56">
        <v>41995</v>
      </c>
      <c r="B8539" s="68" t="s">
        <v>247</v>
      </c>
      <c r="C8539" s="69"/>
    </row>
    <row r="8540" spans="1:3" x14ac:dyDescent="0.15">
      <c r="A8540" s="56">
        <v>41995</v>
      </c>
      <c r="B8540" s="68" t="s">
        <v>248</v>
      </c>
      <c r="C8540" s="69"/>
    </row>
    <row r="8541" spans="1:3" x14ac:dyDescent="0.15">
      <c r="A8541" s="56">
        <v>41995</v>
      </c>
      <c r="B8541" s="68" t="s">
        <v>249</v>
      </c>
      <c r="C8541" s="69"/>
    </row>
    <row r="8542" spans="1:3" x14ac:dyDescent="0.15">
      <c r="A8542" s="56">
        <v>41995</v>
      </c>
      <c r="B8542" s="68" t="s">
        <v>250</v>
      </c>
      <c r="C8542" s="69"/>
    </row>
    <row r="8543" spans="1:3" x14ac:dyDescent="0.15">
      <c r="A8543" s="56">
        <v>41995</v>
      </c>
      <c r="B8543" s="68" t="s">
        <v>251</v>
      </c>
      <c r="C8543" s="69"/>
    </row>
    <row r="8544" spans="1:3" x14ac:dyDescent="0.15">
      <c r="A8544" s="56">
        <v>41995</v>
      </c>
      <c r="B8544" s="68" t="s">
        <v>252</v>
      </c>
      <c r="C8544" s="69"/>
    </row>
    <row r="8545" spans="1:3" x14ac:dyDescent="0.15">
      <c r="A8545" s="56">
        <v>41995</v>
      </c>
      <c r="B8545" s="68" t="s">
        <v>253</v>
      </c>
      <c r="C8545" s="69"/>
    </row>
    <row r="8546" spans="1:3" x14ac:dyDescent="0.15">
      <c r="A8546" s="56">
        <v>41995</v>
      </c>
      <c r="B8546" s="68" t="s">
        <v>254</v>
      </c>
      <c r="C8546" s="69"/>
    </row>
    <row r="8547" spans="1:3" x14ac:dyDescent="0.15">
      <c r="A8547" s="56">
        <v>41995</v>
      </c>
      <c r="B8547" s="68" t="s">
        <v>255</v>
      </c>
      <c r="C8547" s="69"/>
    </row>
    <row r="8548" spans="1:3" x14ac:dyDescent="0.15">
      <c r="A8548" s="56">
        <v>41995</v>
      </c>
      <c r="B8548" s="68" t="s">
        <v>256</v>
      </c>
      <c r="C8548" s="69"/>
    </row>
    <row r="8549" spans="1:3" x14ac:dyDescent="0.15">
      <c r="A8549" s="56">
        <v>41995</v>
      </c>
      <c r="B8549" s="68" t="s">
        <v>257</v>
      </c>
      <c r="C8549" s="69"/>
    </row>
    <row r="8550" spans="1:3" x14ac:dyDescent="0.15">
      <c r="A8550" s="56">
        <v>41996</v>
      </c>
      <c r="B8550" s="68" t="s">
        <v>234</v>
      </c>
      <c r="C8550" s="69"/>
    </row>
    <row r="8551" spans="1:3" x14ac:dyDescent="0.15">
      <c r="A8551" s="56">
        <v>41996</v>
      </c>
      <c r="B8551" s="68" t="s">
        <v>235</v>
      </c>
      <c r="C8551" s="69"/>
    </row>
    <row r="8552" spans="1:3" x14ac:dyDescent="0.15">
      <c r="A8552" s="56">
        <v>41996</v>
      </c>
      <c r="B8552" s="68" t="s">
        <v>236</v>
      </c>
      <c r="C8552" s="69"/>
    </row>
    <row r="8553" spans="1:3" x14ac:dyDescent="0.15">
      <c r="A8553" s="56">
        <v>41996</v>
      </c>
      <c r="B8553" s="68" t="s">
        <v>237</v>
      </c>
      <c r="C8553" s="69"/>
    </row>
    <row r="8554" spans="1:3" x14ac:dyDescent="0.15">
      <c r="A8554" s="56">
        <v>41996</v>
      </c>
      <c r="B8554" s="68" t="s">
        <v>238</v>
      </c>
      <c r="C8554" s="69"/>
    </row>
    <row r="8555" spans="1:3" x14ac:dyDescent="0.15">
      <c r="A8555" s="56">
        <v>41996</v>
      </c>
      <c r="B8555" s="68" t="s">
        <v>239</v>
      </c>
      <c r="C8555" s="69"/>
    </row>
    <row r="8556" spans="1:3" x14ac:dyDescent="0.15">
      <c r="A8556" s="56">
        <v>41996</v>
      </c>
      <c r="B8556" s="68" t="s">
        <v>240</v>
      </c>
      <c r="C8556" s="69"/>
    </row>
    <row r="8557" spans="1:3" x14ac:dyDescent="0.15">
      <c r="A8557" s="56">
        <v>41996</v>
      </c>
      <c r="B8557" s="68" t="s">
        <v>241</v>
      </c>
      <c r="C8557" s="69"/>
    </row>
    <row r="8558" spans="1:3" x14ac:dyDescent="0.15">
      <c r="A8558" s="56">
        <v>41996</v>
      </c>
      <c r="B8558" s="68" t="s">
        <v>242</v>
      </c>
      <c r="C8558" s="69"/>
    </row>
    <row r="8559" spans="1:3" x14ac:dyDescent="0.15">
      <c r="A8559" s="56">
        <v>41996</v>
      </c>
      <c r="B8559" s="68" t="s">
        <v>243</v>
      </c>
      <c r="C8559" s="69"/>
    </row>
    <row r="8560" spans="1:3" x14ac:dyDescent="0.15">
      <c r="A8560" s="56">
        <v>41996</v>
      </c>
      <c r="B8560" s="68" t="s">
        <v>244</v>
      </c>
      <c r="C8560" s="69"/>
    </row>
    <row r="8561" spans="1:3" x14ac:dyDescent="0.15">
      <c r="A8561" s="56">
        <v>41996</v>
      </c>
      <c r="B8561" s="68" t="s">
        <v>245</v>
      </c>
      <c r="C8561" s="69"/>
    </row>
    <row r="8562" spans="1:3" x14ac:dyDescent="0.15">
      <c r="A8562" s="56">
        <v>41996</v>
      </c>
      <c r="B8562" s="68" t="s">
        <v>246</v>
      </c>
      <c r="C8562" s="69"/>
    </row>
    <row r="8563" spans="1:3" x14ac:dyDescent="0.15">
      <c r="A8563" s="56">
        <v>41996</v>
      </c>
      <c r="B8563" s="68" t="s">
        <v>247</v>
      </c>
      <c r="C8563" s="69"/>
    </row>
    <row r="8564" spans="1:3" x14ac:dyDescent="0.15">
      <c r="A8564" s="56">
        <v>41996</v>
      </c>
      <c r="B8564" s="68" t="s">
        <v>248</v>
      </c>
      <c r="C8564" s="69"/>
    </row>
    <row r="8565" spans="1:3" x14ac:dyDescent="0.15">
      <c r="A8565" s="56">
        <v>41996</v>
      </c>
      <c r="B8565" s="68" t="s">
        <v>249</v>
      </c>
      <c r="C8565" s="69"/>
    </row>
    <row r="8566" spans="1:3" x14ac:dyDescent="0.15">
      <c r="A8566" s="56">
        <v>41996</v>
      </c>
      <c r="B8566" s="68" t="s">
        <v>250</v>
      </c>
      <c r="C8566" s="69"/>
    </row>
    <row r="8567" spans="1:3" x14ac:dyDescent="0.15">
      <c r="A8567" s="56">
        <v>41996</v>
      </c>
      <c r="B8567" s="68" t="s">
        <v>251</v>
      </c>
      <c r="C8567" s="69"/>
    </row>
    <row r="8568" spans="1:3" x14ac:dyDescent="0.15">
      <c r="A8568" s="56">
        <v>41996</v>
      </c>
      <c r="B8568" s="68" t="s">
        <v>252</v>
      </c>
      <c r="C8568" s="69"/>
    </row>
    <row r="8569" spans="1:3" x14ac:dyDescent="0.15">
      <c r="A8569" s="56">
        <v>41996</v>
      </c>
      <c r="B8569" s="68" t="s">
        <v>253</v>
      </c>
      <c r="C8569" s="69"/>
    </row>
    <row r="8570" spans="1:3" x14ac:dyDescent="0.15">
      <c r="A8570" s="56">
        <v>41996</v>
      </c>
      <c r="B8570" s="68" t="s">
        <v>254</v>
      </c>
      <c r="C8570" s="69"/>
    </row>
    <row r="8571" spans="1:3" x14ac:dyDescent="0.15">
      <c r="A8571" s="56">
        <v>41996</v>
      </c>
      <c r="B8571" s="68" t="s">
        <v>255</v>
      </c>
      <c r="C8571" s="69"/>
    </row>
    <row r="8572" spans="1:3" x14ac:dyDescent="0.15">
      <c r="A8572" s="56">
        <v>41996</v>
      </c>
      <c r="B8572" s="68" t="s">
        <v>256</v>
      </c>
      <c r="C8572" s="69"/>
    </row>
    <row r="8573" spans="1:3" x14ac:dyDescent="0.15">
      <c r="A8573" s="56">
        <v>41996</v>
      </c>
      <c r="B8573" s="68" t="s">
        <v>257</v>
      </c>
      <c r="C8573" s="69"/>
    </row>
    <row r="8574" spans="1:3" x14ac:dyDescent="0.15">
      <c r="A8574" s="56">
        <v>41997</v>
      </c>
      <c r="B8574" s="68" t="s">
        <v>234</v>
      </c>
      <c r="C8574" s="69"/>
    </row>
    <row r="8575" spans="1:3" x14ac:dyDescent="0.15">
      <c r="A8575" s="56">
        <v>41997</v>
      </c>
      <c r="B8575" s="68" t="s">
        <v>235</v>
      </c>
      <c r="C8575" s="69"/>
    </row>
    <row r="8576" spans="1:3" x14ac:dyDescent="0.15">
      <c r="A8576" s="56">
        <v>41997</v>
      </c>
      <c r="B8576" s="68" t="s">
        <v>236</v>
      </c>
      <c r="C8576" s="69"/>
    </row>
    <row r="8577" spans="1:3" x14ac:dyDescent="0.15">
      <c r="A8577" s="56">
        <v>41997</v>
      </c>
      <c r="B8577" s="68" t="s">
        <v>237</v>
      </c>
      <c r="C8577" s="69"/>
    </row>
    <row r="8578" spans="1:3" x14ac:dyDescent="0.15">
      <c r="A8578" s="56">
        <v>41997</v>
      </c>
      <c r="B8578" s="68" t="s">
        <v>238</v>
      </c>
      <c r="C8578" s="69"/>
    </row>
    <row r="8579" spans="1:3" x14ac:dyDescent="0.15">
      <c r="A8579" s="56">
        <v>41997</v>
      </c>
      <c r="B8579" s="68" t="s">
        <v>239</v>
      </c>
      <c r="C8579" s="69"/>
    </row>
    <row r="8580" spans="1:3" x14ac:dyDescent="0.15">
      <c r="A8580" s="56">
        <v>41997</v>
      </c>
      <c r="B8580" s="68" t="s">
        <v>240</v>
      </c>
      <c r="C8580" s="69"/>
    </row>
    <row r="8581" spans="1:3" x14ac:dyDescent="0.15">
      <c r="A8581" s="56">
        <v>41997</v>
      </c>
      <c r="B8581" s="68" t="s">
        <v>241</v>
      </c>
      <c r="C8581" s="69"/>
    </row>
    <row r="8582" spans="1:3" x14ac:dyDescent="0.15">
      <c r="A8582" s="56">
        <v>41997</v>
      </c>
      <c r="B8582" s="68" t="s">
        <v>242</v>
      </c>
      <c r="C8582" s="69"/>
    </row>
    <row r="8583" spans="1:3" x14ac:dyDescent="0.15">
      <c r="A8583" s="56">
        <v>41997</v>
      </c>
      <c r="B8583" s="68" t="s">
        <v>243</v>
      </c>
      <c r="C8583" s="69"/>
    </row>
    <row r="8584" spans="1:3" x14ac:dyDescent="0.15">
      <c r="A8584" s="56">
        <v>41997</v>
      </c>
      <c r="B8584" s="68" t="s">
        <v>244</v>
      </c>
      <c r="C8584" s="69"/>
    </row>
    <row r="8585" spans="1:3" x14ac:dyDescent="0.15">
      <c r="A8585" s="56">
        <v>41997</v>
      </c>
      <c r="B8585" s="68" t="s">
        <v>245</v>
      </c>
      <c r="C8585" s="69"/>
    </row>
    <row r="8586" spans="1:3" x14ac:dyDescent="0.15">
      <c r="A8586" s="56">
        <v>41997</v>
      </c>
      <c r="B8586" s="68" t="s">
        <v>246</v>
      </c>
      <c r="C8586" s="69"/>
    </row>
    <row r="8587" spans="1:3" x14ac:dyDescent="0.15">
      <c r="A8587" s="56">
        <v>41997</v>
      </c>
      <c r="B8587" s="68" t="s">
        <v>247</v>
      </c>
      <c r="C8587" s="69"/>
    </row>
    <row r="8588" spans="1:3" x14ac:dyDescent="0.15">
      <c r="A8588" s="56">
        <v>41997</v>
      </c>
      <c r="B8588" s="68" t="s">
        <v>248</v>
      </c>
      <c r="C8588" s="69"/>
    </row>
    <row r="8589" spans="1:3" x14ac:dyDescent="0.15">
      <c r="A8589" s="56">
        <v>41997</v>
      </c>
      <c r="B8589" s="68" t="s">
        <v>249</v>
      </c>
      <c r="C8589" s="69"/>
    </row>
    <row r="8590" spans="1:3" x14ac:dyDescent="0.15">
      <c r="A8590" s="56">
        <v>41997</v>
      </c>
      <c r="B8590" s="68" t="s">
        <v>250</v>
      </c>
      <c r="C8590" s="69"/>
    </row>
    <row r="8591" spans="1:3" x14ac:dyDescent="0.15">
      <c r="A8591" s="56">
        <v>41997</v>
      </c>
      <c r="B8591" s="68" t="s">
        <v>251</v>
      </c>
      <c r="C8591" s="69"/>
    </row>
    <row r="8592" spans="1:3" x14ac:dyDescent="0.15">
      <c r="A8592" s="56">
        <v>41997</v>
      </c>
      <c r="B8592" s="68" t="s">
        <v>252</v>
      </c>
      <c r="C8592" s="69"/>
    </row>
    <row r="8593" spans="1:3" x14ac:dyDescent="0.15">
      <c r="A8593" s="56">
        <v>41997</v>
      </c>
      <c r="B8593" s="68" t="s">
        <v>253</v>
      </c>
      <c r="C8593" s="69"/>
    </row>
    <row r="8594" spans="1:3" x14ac:dyDescent="0.15">
      <c r="A8594" s="56">
        <v>41997</v>
      </c>
      <c r="B8594" s="68" t="s">
        <v>254</v>
      </c>
      <c r="C8594" s="69"/>
    </row>
    <row r="8595" spans="1:3" x14ac:dyDescent="0.15">
      <c r="A8595" s="56">
        <v>41997</v>
      </c>
      <c r="B8595" s="68" t="s">
        <v>255</v>
      </c>
      <c r="C8595" s="69"/>
    </row>
    <row r="8596" spans="1:3" x14ac:dyDescent="0.15">
      <c r="A8596" s="56">
        <v>41997</v>
      </c>
      <c r="B8596" s="68" t="s">
        <v>256</v>
      </c>
      <c r="C8596" s="69"/>
    </row>
    <row r="8597" spans="1:3" x14ac:dyDescent="0.15">
      <c r="A8597" s="56">
        <v>41997</v>
      </c>
      <c r="B8597" s="68" t="s">
        <v>257</v>
      </c>
      <c r="C8597" s="69"/>
    </row>
    <row r="8598" spans="1:3" x14ac:dyDescent="0.15">
      <c r="A8598" s="56">
        <v>41998</v>
      </c>
      <c r="B8598" s="68" t="s">
        <v>234</v>
      </c>
      <c r="C8598" s="69"/>
    </row>
    <row r="8599" spans="1:3" x14ac:dyDescent="0.15">
      <c r="A8599" s="56">
        <v>41998</v>
      </c>
      <c r="B8599" s="68" t="s">
        <v>235</v>
      </c>
      <c r="C8599" s="69"/>
    </row>
    <row r="8600" spans="1:3" x14ac:dyDescent="0.15">
      <c r="A8600" s="56">
        <v>41998</v>
      </c>
      <c r="B8600" s="68" t="s">
        <v>236</v>
      </c>
      <c r="C8600" s="69"/>
    </row>
    <row r="8601" spans="1:3" x14ac:dyDescent="0.15">
      <c r="A8601" s="56">
        <v>41998</v>
      </c>
      <c r="B8601" s="68" t="s">
        <v>237</v>
      </c>
      <c r="C8601" s="69"/>
    </row>
    <row r="8602" spans="1:3" x14ac:dyDescent="0.15">
      <c r="A8602" s="56">
        <v>41998</v>
      </c>
      <c r="B8602" s="68" t="s">
        <v>238</v>
      </c>
      <c r="C8602" s="69"/>
    </row>
    <row r="8603" spans="1:3" x14ac:dyDescent="0.15">
      <c r="A8603" s="56">
        <v>41998</v>
      </c>
      <c r="B8603" s="68" t="s">
        <v>239</v>
      </c>
      <c r="C8603" s="69"/>
    </row>
    <row r="8604" spans="1:3" x14ac:dyDescent="0.15">
      <c r="A8604" s="56">
        <v>41998</v>
      </c>
      <c r="B8604" s="68" t="s">
        <v>240</v>
      </c>
      <c r="C8604" s="69"/>
    </row>
    <row r="8605" spans="1:3" x14ac:dyDescent="0.15">
      <c r="A8605" s="56">
        <v>41998</v>
      </c>
      <c r="B8605" s="68" t="s">
        <v>241</v>
      </c>
      <c r="C8605" s="69"/>
    </row>
    <row r="8606" spans="1:3" x14ac:dyDescent="0.15">
      <c r="A8606" s="56">
        <v>41998</v>
      </c>
      <c r="B8606" s="68" t="s">
        <v>242</v>
      </c>
      <c r="C8606" s="69"/>
    </row>
    <row r="8607" spans="1:3" x14ac:dyDescent="0.15">
      <c r="A8607" s="56">
        <v>41998</v>
      </c>
      <c r="B8607" s="68" t="s">
        <v>243</v>
      </c>
      <c r="C8607" s="69"/>
    </row>
    <row r="8608" spans="1:3" x14ac:dyDescent="0.15">
      <c r="A8608" s="56">
        <v>41998</v>
      </c>
      <c r="B8608" s="68" t="s">
        <v>244</v>
      </c>
      <c r="C8608" s="69"/>
    </row>
    <row r="8609" spans="1:3" x14ac:dyDescent="0.15">
      <c r="A8609" s="56">
        <v>41998</v>
      </c>
      <c r="B8609" s="68" t="s">
        <v>245</v>
      </c>
      <c r="C8609" s="69"/>
    </row>
    <row r="8610" spans="1:3" x14ac:dyDescent="0.15">
      <c r="A8610" s="56">
        <v>41998</v>
      </c>
      <c r="B8610" s="68" t="s">
        <v>246</v>
      </c>
      <c r="C8610" s="69"/>
    </row>
    <row r="8611" spans="1:3" x14ac:dyDescent="0.15">
      <c r="A8611" s="56">
        <v>41998</v>
      </c>
      <c r="B8611" s="68" t="s">
        <v>247</v>
      </c>
      <c r="C8611" s="69"/>
    </row>
    <row r="8612" spans="1:3" x14ac:dyDescent="0.15">
      <c r="A8612" s="56">
        <v>41998</v>
      </c>
      <c r="B8612" s="68" t="s">
        <v>248</v>
      </c>
      <c r="C8612" s="69"/>
    </row>
    <row r="8613" spans="1:3" x14ac:dyDescent="0.15">
      <c r="A8613" s="56">
        <v>41998</v>
      </c>
      <c r="B8613" s="68" t="s">
        <v>249</v>
      </c>
      <c r="C8613" s="69"/>
    </row>
    <row r="8614" spans="1:3" x14ac:dyDescent="0.15">
      <c r="A8614" s="56">
        <v>41998</v>
      </c>
      <c r="B8614" s="68" t="s">
        <v>250</v>
      </c>
      <c r="C8614" s="69"/>
    </row>
    <row r="8615" spans="1:3" x14ac:dyDescent="0.15">
      <c r="A8615" s="56">
        <v>41998</v>
      </c>
      <c r="B8615" s="68" t="s">
        <v>251</v>
      </c>
      <c r="C8615" s="69"/>
    </row>
    <row r="8616" spans="1:3" x14ac:dyDescent="0.15">
      <c r="A8616" s="56">
        <v>41998</v>
      </c>
      <c r="B8616" s="68" t="s">
        <v>252</v>
      </c>
      <c r="C8616" s="69"/>
    </row>
    <row r="8617" spans="1:3" x14ac:dyDescent="0.15">
      <c r="A8617" s="56">
        <v>41998</v>
      </c>
      <c r="B8617" s="68" t="s">
        <v>253</v>
      </c>
      <c r="C8617" s="69"/>
    </row>
    <row r="8618" spans="1:3" x14ac:dyDescent="0.15">
      <c r="A8618" s="56">
        <v>41998</v>
      </c>
      <c r="B8618" s="68" t="s">
        <v>254</v>
      </c>
      <c r="C8618" s="69"/>
    </row>
    <row r="8619" spans="1:3" x14ac:dyDescent="0.15">
      <c r="A8619" s="56">
        <v>41998</v>
      </c>
      <c r="B8619" s="68" t="s">
        <v>255</v>
      </c>
      <c r="C8619" s="69"/>
    </row>
    <row r="8620" spans="1:3" x14ac:dyDescent="0.15">
      <c r="A8620" s="56">
        <v>41998</v>
      </c>
      <c r="B8620" s="68" t="s">
        <v>256</v>
      </c>
      <c r="C8620" s="69"/>
    </row>
    <row r="8621" spans="1:3" x14ac:dyDescent="0.15">
      <c r="A8621" s="56">
        <v>41998</v>
      </c>
      <c r="B8621" s="68" t="s">
        <v>257</v>
      </c>
      <c r="C8621" s="69"/>
    </row>
    <row r="8622" spans="1:3" x14ac:dyDescent="0.15">
      <c r="A8622" s="56">
        <v>41999</v>
      </c>
      <c r="B8622" s="68" t="s">
        <v>234</v>
      </c>
      <c r="C8622" s="69"/>
    </row>
    <row r="8623" spans="1:3" x14ac:dyDescent="0.15">
      <c r="A8623" s="56">
        <v>41999</v>
      </c>
      <c r="B8623" s="68" t="s">
        <v>235</v>
      </c>
      <c r="C8623" s="69"/>
    </row>
    <row r="8624" spans="1:3" x14ac:dyDescent="0.15">
      <c r="A8624" s="56">
        <v>41999</v>
      </c>
      <c r="B8624" s="68" t="s">
        <v>236</v>
      </c>
      <c r="C8624" s="69"/>
    </row>
    <row r="8625" spans="1:3" x14ac:dyDescent="0.15">
      <c r="A8625" s="56">
        <v>41999</v>
      </c>
      <c r="B8625" s="68" t="s">
        <v>237</v>
      </c>
      <c r="C8625" s="69"/>
    </row>
    <row r="8626" spans="1:3" x14ac:dyDescent="0.15">
      <c r="A8626" s="56">
        <v>41999</v>
      </c>
      <c r="B8626" s="68" t="s">
        <v>238</v>
      </c>
      <c r="C8626" s="69"/>
    </row>
    <row r="8627" spans="1:3" x14ac:dyDescent="0.15">
      <c r="A8627" s="56">
        <v>41999</v>
      </c>
      <c r="B8627" s="68" t="s">
        <v>239</v>
      </c>
      <c r="C8627" s="69"/>
    </row>
    <row r="8628" spans="1:3" x14ac:dyDescent="0.15">
      <c r="A8628" s="56">
        <v>41999</v>
      </c>
      <c r="B8628" s="68" t="s">
        <v>240</v>
      </c>
      <c r="C8628" s="69"/>
    </row>
    <row r="8629" spans="1:3" x14ac:dyDescent="0.15">
      <c r="A8629" s="56">
        <v>41999</v>
      </c>
      <c r="B8629" s="68" t="s">
        <v>241</v>
      </c>
      <c r="C8629" s="69"/>
    </row>
    <row r="8630" spans="1:3" x14ac:dyDescent="0.15">
      <c r="A8630" s="56">
        <v>41999</v>
      </c>
      <c r="B8630" s="68" t="s">
        <v>242</v>
      </c>
      <c r="C8630" s="69"/>
    </row>
    <row r="8631" spans="1:3" x14ac:dyDescent="0.15">
      <c r="A8631" s="56">
        <v>41999</v>
      </c>
      <c r="B8631" s="68" t="s">
        <v>243</v>
      </c>
      <c r="C8631" s="69"/>
    </row>
    <row r="8632" spans="1:3" x14ac:dyDescent="0.15">
      <c r="A8632" s="56">
        <v>41999</v>
      </c>
      <c r="B8632" s="68" t="s">
        <v>244</v>
      </c>
      <c r="C8632" s="69"/>
    </row>
    <row r="8633" spans="1:3" x14ac:dyDescent="0.15">
      <c r="A8633" s="56">
        <v>41999</v>
      </c>
      <c r="B8633" s="68" t="s">
        <v>245</v>
      </c>
      <c r="C8633" s="69"/>
    </row>
    <row r="8634" spans="1:3" x14ac:dyDescent="0.15">
      <c r="A8634" s="56">
        <v>41999</v>
      </c>
      <c r="B8634" s="68" t="s">
        <v>246</v>
      </c>
      <c r="C8634" s="69"/>
    </row>
    <row r="8635" spans="1:3" x14ac:dyDescent="0.15">
      <c r="A8635" s="56">
        <v>41999</v>
      </c>
      <c r="B8635" s="68" t="s">
        <v>247</v>
      </c>
      <c r="C8635" s="69"/>
    </row>
    <row r="8636" spans="1:3" x14ac:dyDescent="0.15">
      <c r="A8636" s="56">
        <v>41999</v>
      </c>
      <c r="B8636" s="68" t="s">
        <v>248</v>
      </c>
      <c r="C8636" s="69"/>
    </row>
    <row r="8637" spans="1:3" x14ac:dyDescent="0.15">
      <c r="A8637" s="56">
        <v>41999</v>
      </c>
      <c r="B8637" s="68" t="s">
        <v>249</v>
      </c>
      <c r="C8637" s="69"/>
    </row>
    <row r="8638" spans="1:3" x14ac:dyDescent="0.15">
      <c r="A8638" s="56">
        <v>41999</v>
      </c>
      <c r="B8638" s="68" t="s">
        <v>250</v>
      </c>
      <c r="C8638" s="69"/>
    </row>
    <row r="8639" spans="1:3" x14ac:dyDescent="0.15">
      <c r="A8639" s="56">
        <v>41999</v>
      </c>
      <c r="B8639" s="68" t="s">
        <v>251</v>
      </c>
      <c r="C8639" s="69"/>
    </row>
    <row r="8640" spans="1:3" x14ac:dyDescent="0.15">
      <c r="A8640" s="56">
        <v>41999</v>
      </c>
      <c r="B8640" s="68" t="s">
        <v>252</v>
      </c>
      <c r="C8640" s="69"/>
    </row>
    <row r="8641" spans="1:3" x14ac:dyDescent="0.15">
      <c r="A8641" s="56">
        <v>41999</v>
      </c>
      <c r="B8641" s="68" t="s">
        <v>253</v>
      </c>
      <c r="C8641" s="69"/>
    </row>
    <row r="8642" spans="1:3" x14ac:dyDescent="0.15">
      <c r="A8642" s="56">
        <v>41999</v>
      </c>
      <c r="B8642" s="68" t="s">
        <v>254</v>
      </c>
      <c r="C8642" s="69"/>
    </row>
    <row r="8643" spans="1:3" x14ac:dyDescent="0.15">
      <c r="A8643" s="56">
        <v>41999</v>
      </c>
      <c r="B8643" s="68" t="s">
        <v>255</v>
      </c>
      <c r="C8643" s="69"/>
    </row>
    <row r="8644" spans="1:3" x14ac:dyDescent="0.15">
      <c r="A8644" s="56">
        <v>41999</v>
      </c>
      <c r="B8644" s="68" t="s">
        <v>256</v>
      </c>
      <c r="C8644" s="69"/>
    </row>
    <row r="8645" spans="1:3" x14ac:dyDescent="0.15">
      <c r="A8645" s="56">
        <v>41999</v>
      </c>
      <c r="B8645" s="68" t="s">
        <v>257</v>
      </c>
      <c r="C8645" s="69"/>
    </row>
    <row r="8646" spans="1:3" x14ac:dyDescent="0.15">
      <c r="A8646" s="56">
        <v>42000</v>
      </c>
      <c r="B8646" s="68" t="s">
        <v>234</v>
      </c>
      <c r="C8646" s="69"/>
    </row>
    <row r="8647" spans="1:3" x14ac:dyDescent="0.15">
      <c r="A8647" s="56">
        <v>42000</v>
      </c>
      <c r="B8647" s="68" t="s">
        <v>235</v>
      </c>
      <c r="C8647" s="69"/>
    </row>
    <row r="8648" spans="1:3" x14ac:dyDescent="0.15">
      <c r="A8648" s="56">
        <v>42000</v>
      </c>
      <c r="B8648" s="68" t="s">
        <v>236</v>
      </c>
      <c r="C8648" s="69"/>
    </row>
    <row r="8649" spans="1:3" x14ac:dyDescent="0.15">
      <c r="A8649" s="56">
        <v>42000</v>
      </c>
      <c r="B8649" s="68" t="s">
        <v>237</v>
      </c>
      <c r="C8649" s="69"/>
    </row>
    <row r="8650" spans="1:3" x14ac:dyDescent="0.15">
      <c r="A8650" s="56">
        <v>42000</v>
      </c>
      <c r="B8650" s="68" t="s">
        <v>238</v>
      </c>
      <c r="C8650" s="69"/>
    </row>
    <row r="8651" spans="1:3" x14ac:dyDescent="0.15">
      <c r="A8651" s="56">
        <v>42000</v>
      </c>
      <c r="B8651" s="68" t="s">
        <v>239</v>
      </c>
      <c r="C8651" s="69"/>
    </row>
    <row r="8652" spans="1:3" x14ac:dyDescent="0.15">
      <c r="A8652" s="56">
        <v>42000</v>
      </c>
      <c r="B8652" s="68" t="s">
        <v>240</v>
      </c>
      <c r="C8652" s="69"/>
    </row>
    <row r="8653" spans="1:3" x14ac:dyDescent="0.15">
      <c r="A8653" s="56">
        <v>42000</v>
      </c>
      <c r="B8653" s="68" t="s">
        <v>241</v>
      </c>
      <c r="C8653" s="69"/>
    </row>
    <row r="8654" spans="1:3" x14ac:dyDescent="0.15">
      <c r="A8654" s="56">
        <v>42000</v>
      </c>
      <c r="B8654" s="68" t="s">
        <v>242</v>
      </c>
      <c r="C8654" s="69"/>
    </row>
    <row r="8655" spans="1:3" x14ac:dyDescent="0.15">
      <c r="A8655" s="56">
        <v>42000</v>
      </c>
      <c r="B8655" s="68" t="s">
        <v>243</v>
      </c>
      <c r="C8655" s="69"/>
    </row>
    <row r="8656" spans="1:3" x14ac:dyDescent="0.15">
      <c r="A8656" s="56">
        <v>42000</v>
      </c>
      <c r="B8656" s="68" t="s">
        <v>244</v>
      </c>
      <c r="C8656" s="69"/>
    </row>
    <row r="8657" spans="1:3" x14ac:dyDescent="0.15">
      <c r="A8657" s="56">
        <v>42000</v>
      </c>
      <c r="B8657" s="68" t="s">
        <v>245</v>
      </c>
      <c r="C8657" s="69"/>
    </row>
    <row r="8658" spans="1:3" x14ac:dyDescent="0.15">
      <c r="A8658" s="56">
        <v>42000</v>
      </c>
      <c r="B8658" s="68" t="s">
        <v>246</v>
      </c>
      <c r="C8658" s="69"/>
    </row>
    <row r="8659" spans="1:3" x14ac:dyDescent="0.15">
      <c r="A8659" s="56">
        <v>42000</v>
      </c>
      <c r="B8659" s="68" t="s">
        <v>247</v>
      </c>
      <c r="C8659" s="69"/>
    </row>
    <row r="8660" spans="1:3" x14ac:dyDescent="0.15">
      <c r="A8660" s="56">
        <v>42000</v>
      </c>
      <c r="B8660" s="68" t="s">
        <v>248</v>
      </c>
      <c r="C8660" s="69"/>
    </row>
    <row r="8661" spans="1:3" x14ac:dyDescent="0.15">
      <c r="A8661" s="56">
        <v>42000</v>
      </c>
      <c r="B8661" s="68" t="s">
        <v>249</v>
      </c>
      <c r="C8661" s="69"/>
    </row>
    <row r="8662" spans="1:3" x14ac:dyDescent="0.15">
      <c r="A8662" s="56">
        <v>42000</v>
      </c>
      <c r="B8662" s="68" t="s">
        <v>250</v>
      </c>
      <c r="C8662" s="69"/>
    </row>
    <row r="8663" spans="1:3" x14ac:dyDescent="0.15">
      <c r="A8663" s="56">
        <v>42000</v>
      </c>
      <c r="B8663" s="68" t="s">
        <v>251</v>
      </c>
      <c r="C8663" s="69"/>
    </row>
    <row r="8664" spans="1:3" x14ac:dyDescent="0.15">
      <c r="A8664" s="56">
        <v>42000</v>
      </c>
      <c r="B8664" s="68" t="s">
        <v>252</v>
      </c>
      <c r="C8664" s="69"/>
    </row>
    <row r="8665" spans="1:3" x14ac:dyDescent="0.15">
      <c r="A8665" s="56">
        <v>42000</v>
      </c>
      <c r="B8665" s="68" t="s">
        <v>253</v>
      </c>
      <c r="C8665" s="69"/>
    </row>
    <row r="8666" spans="1:3" x14ac:dyDescent="0.15">
      <c r="A8666" s="56">
        <v>42000</v>
      </c>
      <c r="B8666" s="68" t="s">
        <v>254</v>
      </c>
      <c r="C8666" s="69"/>
    </row>
    <row r="8667" spans="1:3" x14ac:dyDescent="0.15">
      <c r="A8667" s="56">
        <v>42000</v>
      </c>
      <c r="B8667" s="68" t="s">
        <v>255</v>
      </c>
      <c r="C8667" s="69"/>
    </row>
    <row r="8668" spans="1:3" x14ac:dyDescent="0.15">
      <c r="A8668" s="56">
        <v>42000</v>
      </c>
      <c r="B8668" s="68" t="s">
        <v>256</v>
      </c>
      <c r="C8668" s="69"/>
    </row>
    <row r="8669" spans="1:3" x14ac:dyDescent="0.15">
      <c r="A8669" s="56">
        <v>42000</v>
      </c>
      <c r="B8669" s="68" t="s">
        <v>257</v>
      </c>
      <c r="C8669" s="69"/>
    </row>
    <row r="8670" spans="1:3" x14ac:dyDescent="0.15">
      <c r="A8670" s="56">
        <v>42001</v>
      </c>
      <c r="B8670" s="68" t="s">
        <v>234</v>
      </c>
      <c r="C8670" s="69"/>
    </row>
    <row r="8671" spans="1:3" x14ac:dyDescent="0.15">
      <c r="A8671" s="56">
        <v>42001</v>
      </c>
      <c r="B8671" s="68" t="s">
        <v>235</v>
      </c>
      <c r="C8671" s="69"/>
    </row>
    <row r="8672" spans="1:3" x14ac:dyDescent="0.15">
      <c r="A8672" s="56">
        <v>42001</v>
      </c>
      <c r="B8672" s="68" t="s">
        <v>236</v>
      </c>
      <c r="C8672" s="69"/>
    </row>
    <row r="8673" spans="1:3" x14ac:dyDescent="0.15">
      <c r="A8673" s="56">
        <v>42001</v>
      </c>
      <c r="B8673" s="68" t="s">
        <v>237</v>
      </c>
      <c r="C8673" s="69"/>
    </row>
    <row r="8674" spans="1:3" x14ac:dyDescent="0.15">
      <c r="A8674" s="56">
        <v>42001</v>
      </c>
      <c r="B8674" s="68" t="s">
        <v>238</v>
      </c>
      <c r="C8674" s="69"/>
    </row>
    <row r="8675" spans="1:3" x14ac:dyDescent="0.15">
      <c r="A8675" s="56">
        <v>42001</v>
      </c>
      <c r="B8675" s="68" t="s">
        <v>239</v>
      </c>
      <c r="C8675" s="69"/>
    </row>
    <row r="8676" spans="1:3" x14ac:dyDescent="0.15">
      <c r="A8676" s="56">
        <v>42001</v>
      </c>
      <c r="B8676" s="68" t="s">
        <v>240</v>
      </c>
      <c r="C8676" s="69"/>
    </row>
    <row r="8677" spans="1:3" x14ac:dyDescent="0.15">
      <c r="A8677" s="56">
        <v>42001</v>
      </c>
      <c r="B8677" s="68" t="s">
        <v>241</v>
      </c>
      <c r="C8677" s="69"/>
    </row>
    <row r="8678" spans="1:3" x14ac:dyDescent="0.15">
      <c r="A8678" s="56">
        <v>42001</v>
      </c>
      <c r="B8678" s="68" t="s">
        <v>242</v>
      </c>
      <c r="C8678" s="69"/>
    </row>
    <row r="8679" spans="1:3" x14ac:dyDescent="0.15">
      <c r="A8679" s="56">
        <v>42001</v>
      </c>
      <c r="B8679" s="68" t="s">
        <v>243</v>
      </c>
      <c r="C8679" s="69"/>
    </row>
    <row r="8680" spans="1:3" x14ac:dyDescent="0.15">
      <c r="A8680" s="56">
        <v>42001</v>
      </c>
      <c r="B8680" s="68" t="s">
        <v>244</v>
      </c>
      <c r="C8680" s="69"/>
    </row>
    <row r="8681" spans="1:3" x14ac:dyDescent="0.15">
      <c r="A8681" s="56">
        <v>42001</v>
      </c>
      <c r="B8681" s="68" t="s">
        <v>245</v>
      </c>
      <c r="C8681" s="69"/>
    </row>
    <row r="8682" spans="1:3" x14ac:dyDescent="0.15">
      <c r="A8682" s="56">
        <v>42001</v>
      </c>
      <c r="B8682" s="68" t="s">
        <v>246</v>
      </c>
      <c r="C8682" s="69"/>
    </row>
    <row r="8683" spans="1:3" x14ac:dyDescent="0.15">
      <c r="A8683" s="56">
        <v>42001</v>
      </c>
      <c r="B8683" s="68" t="s">
        <v>247</v>
      </c>
      <c r="C8683" s="69"/>
    </row>
    <row r="8684" spans="1:3" x14ac:dyDescent="0.15">
      <c r="A8684" s="56">
        <v>42001</v>
      </c>
      <c r="B8684" s="68" t="s">
        <v>248</v>
      </c>
      <c r="C8684" s="69"/>
    </row>
    <row r="8685" spans="1:3" x14ac:dyDescent="0.15">
      <c r="A8685" s="56">
        <v>42001</v>
      </c>
      <c r="B8685" s="68" t="s">
        <v>249</v>
      </c>
      <c r="C8685" s="69"/>
    </row>
    <row r="8686" spans="1:3" x14ac:dyDescent="0.15">
      <c r="A8686" s="56">
        <v>42001</v>
      </c>
      <c r="B8686" s="68" t="s">
        <v>250</v>
      </c>
      <c r="C8686" s="69"/>
    </row>
    <row r="8687" spans="1:3" x14ac:dyDescent="0.15">
      <c r="A8687" s="56">
        <v>42001</v>
      </c>
      <c r="B8687" s="68" t="s">
        <v>251</v>
      </c>
      <c r="C8687" s="69"/>
    </row>
    <row r="8688" spans="1:3" x14ac:dyDescent="0.15">
      <c r="A8688" s="56">
        <v>42001</v>
      </c>
      <c r="B8688" s="68" t="s">
        <v>252</v>
      </c>
      <c r="C8688" s="69"/>
    </row>
    <row r="8689" spans="1:3" x14ac:dyDescent="0.15">
      <c r="A8689" s="56">
        <v>42001</v>
      </c>
      <c r="B8689" s="68" t="s">
        <v>253</v>
      </c>
      <c r="C8689" s="69"/>
    </row>
    <row r="8690" spans="1:3" x14ac:dyDescent="0.15">
      <c r="A8690" s="56">
        <v>42001</v>
      </c>
      <c r="B8690" s="68" t="s">
        <v>254</v>
      </c>
      <c r="C8690" s="69"/>
    </row>
    <row r="8691" spans="1:3" x14ac:dyDescent="0.15">
      <c r="A8691" s="56">
        <v>42001</v>
      </c>
      <c r="B8691" s="68" t="s">
        <v>255</v>
      </c>
      <c r="C8691" s="69"/>
    </row>
    <row r="8692" spans="1:3" x14ac:dyDescent="0.15">
      <c r="A8692" s="56">
        <v>42001</v>
      </c>
      <c r="B8692" s="68" t="s">
        <v>256</v>
      </c>
      <c r="C8692" s="69"/>
    </row>
    <row r="8693" spans="1:3" x14ac:dyDescent="0.15">
      <c r="A8693" s="56">
        <v>42001</v>
      </c>
      <c r="B8693" s="68" t="s">
        <v>257</v>
      </c>
      <c r="C8693" s="69"/>
    </row>
    <row r="8694" spans="1:3" x14ac:dyDescent="0.15">
      <c r="A8694" s="56">
        <v>42002</v>
      </c>
      <c r="B8694" s="68" t="s">
        <v>234</v>
      </c>
      <c r="C8694" s="69"/>
    </row>
    <row r="8695" spans="1:3" x14ac:dyDescent="0.15">
      <c r="A8695" s="56">
        <v>42002</v>
      </c>
      <c r="B8695" s="68" t="s">
        <v>235</v>
      </c>
      <c r="C8695" s="69"/>
    </row>
    <row r="8696" spans="1:3" x14ac:dyDescent="0.15">
      <c r="A8696" s="56">
        <v>42002</v>
      </c>
      <c r="B8696" s="68" t="s">
        <v>236</v>
      </c>
      <c r="C8696" s="69"/>
    </row>
    <row r="8697" spans="1:3" x14ac:dyDescent="0.15">
      <c r="A8697" s="56">
        <v>42002</v>
      </c>
      <c r="B8697" s="68" t="s">
        <v>237</v>
      </c>
      <c r="C8697" s="69"/>
    </row>
    <row r="8698" spans="1:3" x14ac:dyDescent="0.15">
      <c r="A8698" s="56">
        <v>42002</v>
      </c>
      <c r="B8698" s="68" t="s">
        <v>238</v>
      </c>
      <c r="C8698" s="69"/>
    </row>
    <row r="8699" spans="1:3" x14ac:dyDescent="0.15">
      <c r="A8699" s="56">
        <v>42002</v>
      </c>
      <c r="B8699" s="68" t="s">
        <v>239</v>
      </c>
      <c r="C8699" s="69"/>
    </row>
    <row r="8700" spans="1:3" x14ac:dyDescent="0.15">
      <c r="A8700" s="56">
        <v>42002</v>
      </c>
      <c r="B8700" s="68" t="s">
        <v>240</v>
      </c>
      <c r="C8700" s="69"/>
    </row>
    <row r="8701" spans="1:3" x14ac:dyDescent="0.15">
      <c r="A8701" s="56">
        <v>42002</v>
      </c>
      <c r="B8701" s="68" t="s">
        <v>241</v>
      </c>
      <c r="C8701" s="69"/>
    </row>
    <row r="8702" spans="1:3" x14ac:dyDescent="0.15">
      <c r="A8702" s="56">
        <v>42002</v>
      </c>
      <c r="B8702" s="68" t="s">
        <v>242</v>
      </c>
      <c r="C8702" s="69"/>
    </row>
    <row r="8703" spans="1:3" x14ac:dyDescent="0.15">
      <c r="A8703" s="56">
        <v>42002</v>
      </c>
      <c r="B8703" s="68" t="s">
        <v>243</v>
      </c>
      <c r="C8703" s="69"/>
    </row>
    <row r="8704" spans="1:3" x14ac:dyDescent="0.15">
      <c r="A8704" s="56">
        <v>42002</v>
      </c>
      <c r="B8704" s="68" t="s">
        <v>244</v>
      </c>
      <c r="C8704" s="69"/>
    </row>
    <row r="8705" spans="1:3" x14ac:dyDescent="0.15">
      <c r="A8705" s="56">
        <v>42002</v>
      </c>
      <c r="B8705" s="68" t="s">
        <v>245</v>
      </c>
      <c r="C8705" s="69"/>
    </row>
    <row r="8706" spans="1:3" x14ac:dyDescent="0.15">
      <c r="A8706" s="56">
        <v>42002</v>
      </c>
      <c r="B8706" s="68" t="s">
        <v>246</v>
      </c>
      <c r="C8706" s="69"/>
    </row>
    <row r="8707" spans="1:3" x14ac:dyDescent="0.15">
      <c r="A8707" s="56">
        <v>42002</v>
      </c>
      <c r="B8707" s="68" t="s">
        <v>247</v>
      </c>
      <c r="C8707" s="69"/>
    </row>
    <row r="8708" spans="1:3" x14ac:dyDescent="0.15">
      <c r="A8708" s="56">
        <v>42002</v>
      </c>
      <c r="B8708" s="68" t="s">
        <v>248</v>
      </c>
      <c r="C8708" s="69"/>
    </row>
    <row r="8709" spans="1:3" x14ac:dyDescent="0.15">
      <c r="A8709" s="56">
        <v>42002</v>
      </c>
      <c r="B8709" s="68" t="s">
        <v>249</v>
      </c>
      <c r="C8709" s="69"/>
    </row>
    <row r="8710" spans="1:3" x14ac:dyDescent="0.15">
      <c r="A8710" s="56">
        <v>42002</v>
      </c>
      <c r="B8710" s="68" t="s">
        <v>250</v>
      </c>
      <c r="C8710" s="69"/>
    </row>
    <row r="8711" spans="1:3" x14ac:dyDescent="0.15">
      <c r="A8711" s="56">
        <v>42002</v>
      </c>
      <c r="B8711" s="68" t="s">
        <v>251</v>
      </c>
      <c r="C8711" s="69"/>
    </row>
    <row r="8712" spans="1:3" x14ac:dyDescent="0.15">
      <c r="A8712" s="56">
        <v>42002</v>
      </c>
      <c r="B8712" s="68" t="s">
        <v>252</v>
      </c>
      <c r="C8712" s="69"/>
    </row>
    <row r="8713" spans="1:3" x14ac:dyDescent="0.15">
      <c r="A8713" s="56">
        <v>42002</v>
      </c>
      <c r="B8713" s="68" t="s">
        <v>253</v>
      </c>
      <c r="C8713" s="69"/>
    </row>
    <row r="8714" spans="1:3" x14ac:dyDescent="0.15">
      <c r="A8714" s="56">
        <v>42002</v>
      </c>
      <c r="B8714" s="68" t="s">
        <v>254</v>
      </c>
      <c r="C8714" s="69"/>
    </row>
    <row r="8715" spans="1:3" x14ac:dyDescent="0.15">
      <c r="A8715" s="56">
        <v>42002</v>
      </c>
      <c r="B8715" s="68" t="s">
        <v>255</v>
      </c>
      <c r="C8715" s="69"/>
    </row>
    <row r="8716" spans="1:3" x14ac:dyDescent="0.15">
      <c r="A8716" s="56">
        <v>42002</v>
      </c>
      <c r="B8716" s="68" t="s">
        <v>256</v>
      </c>
      <c r="C8716" s="69"/>
    </row>
    <row r="8717" spans="1:3" x14ac:dyDescent="0.15">
      <c r="A8717" s="56">
        <v>42002</v>
      </c>
      <c r="B8717" s="68" t="s">
        <v>257</v>
      </c>
      <c r="C8717" s="69"/>
    </row>
    <row r="8718" spans="1:3" x14ac:dyDescent="0.15">
      <c r="A8718" s="56">
        <v>42003</v>
      </c>
      <c r="B8718" s="68" t="s">
        <v>234</v>
      </c>
      <c r="C8718" s="69"/>
    </row>
    <row r="8719" spans="1:3" x14ac:dyDescent="0.15">
      <c r="A8719" s="56">
        <v>42003</v>
      </c>
      <c r="B8719" s="68" t="s">
        <v>235</v>
      </c>
      <c r="C8719" s="69"/>
    </row>
    <row r="8720" spans="1:3" x14ac:dyDescent="0.15">
      <c r="A8720" s="56">
        <v>42003</v>
      </c>
      <c r="B8720" s="68" t="s">
        <v>236</v>
      </c>
      <c r="C8720" s="69"/>
    </row>
    <row r="8721" spans="1:3" x14ac:dyDescent="0.15">
      <c r="A8721" s="56">
        <v>42003</v>
      </c>
      <c r="B8721" s="68" t="s">
        <v>237</v>
      </c>
      <c r="C8721" s="69"/>
    </row>
    <row r="8722" spans="1:3" x14ac:dyDescent="0.15">
      <c r="A8722" s="56">
        <v>42003</v>
      </c>
      <c r="B8722" s="68" t="s">
        <v>238</v>
      </c>
      <c r="C8722" s="69"/>
    </row>
    <row r="8723" spans="1:3" x14ac:dyDescent="0.15">
      <c r="A8723" s="56">
        <v>42003</v>
      </c>
      <c r="B8723" s="68" t="s">
        <v>239</v>
      </c>
      <c r="C8723" s="69"/>
    </row>
    <row r="8724" spans="1:3" x14ac:dyDescent="0.15">
      <c r="A8724" s="56">
        <v>42003</v>
      </c>
      <c r="B8724" s="68" t="s">
        <v>240</v>
      </c>
      <c r="C8724" s="69"/>
    </row>
    <row r="8725" spans="1:3" x14ac:dyDescent="0.15">
      <c r="A8725" s="56">
        <v>42003</v>
      </c>
      <c r="B8725" s="68" t="s">
        <v>241</v>
      </c>
      <c r="C8725" s="69"/>
    </row>
    <row r="8726" spans="1:3" x14ac:dyDescent="0.15">
      <c r="A8726" s="56">
        <v>42003</v>
      </c>
      <c r="B8726" s="68" t="s">
        <v>242</v>
      </c>
      <c r="C8726" s="69"/>
    </row>
    <row r="8727" spans="1:3" x14ac:dyDescent="0.15">
      <c r="A8727" s="56">
        <v>42003</v>
      </c>
      <c r="B8727" s="68" t="s">
        <v>243</v>
      </c>
      <c r="C8727" s="69"/>
    </row>
    <row r="8728" spans="1:3" x14ac:dyDescent="0.15">
      <c r="A8728" s="56">
        <v>42003</v>
      </c>
      <c r="B8728" s="68" t="s">
        <v>244</v>
      </c>
      <c r="C8728" s="69"/>
    </row>
    <row r="8729" spans="1:3" x14ac:dyDescent="0.15">
      <c r="A8729" s="56">
        <v>42003</v>
      </c>
      <c r="B8729" s="68" t="s">
        <v>245</v>
      </c>
      <c r="C8729" s="69"/>
    </row>
    <row r="8730" spans="1:3" x14ac:dyDescent="0.15">
      <c r="A8730" s="56">
        <v>42003</v>
      </c>
      <c r="B8730" s="68" t="s">
        <v>246</v>
      </c>
      <c r="C8730" s="69"/>
    </row>
    <row r="8731" spans="1:3" x14ac:dyDescent="0.15">
      <c r="A8731" s="56">
        <v>42003</v>
      </c>
      <c r="B8731" s="68" t="s">
        <v>247</v>
      </c>
      <c r="C8731" s="69"/>
    </row>
    <row r="8732" spans="1:3" x14ac:dyDescent="0.15">
      <c r="A8732" s="56">
        <v>42003</v>
      </c>
      <c r="B8732" s="68" t="s">
        <v>248</v>
      </c>
      <c r="C8732" s="69"/>
    </row>
    <row r="8733" spans="1:3" x14ac:dyDescent="0.15">
      <c r="A8733" s="56">
        <v>42003</v>
      </c>
      <c r="B8733" s="68" t="s">
        <v>249</v>
      </c>
      <c r="C8733" s="69"/>
    </row>
    <row r="8734" spans="1:3" x14ac:dyDescent="0.15">
      <c r="A8734" s="56">
        <v>42003</v>
      </c>
      <c r="B8734" s="68" t="s">
        <v>250</v>
      </c>
      <c r="C8734" s="69"/>
    </row>
    <row r="8735" spans="1:3" x14ac:dyDescent="0.15">
      <c r="A8735" s="56">
        <v>42003</v>
      </c>
      <c r="B8735" s="68" t="s">
        <v>251</v>
      </c>
      <c r="C8735" s="69"/>
    </row>
    <row r="8736" spans="1:3" x14ac:dyDescent="0.15">
      <c r="A8736" s="56">
        <v>42003</v>
      </c>
      <c r="B8736" s="68" t="s">
        <v>252</v>
      </c>
      <c r="C8736" s="69"/>
    </row>
    <row r="8737" spans="1:3" x14ac:dyDescent="0.15">
      <c r="A8737" s="56">
        <v>42003</v>
      </c>
      <c r="B8737" s="68" t="s">
        <v>253</v>
      </c>
      <c r="C8737" s="69"/>
    </row>
    <row r="8738" spans="1:3" x14ac:dyDescent="0.15">
      <c r="A8738" s="56">
        <v>42003</v>
      </c>
      <c r="B8738" s="68" t="s">
        <v>254</v>
      </c>
      <c r="C8738" s="69"/>
    </row>
    <row r="8739" spans="1:3" x14ac:dyDescent="0.15">
      <c r="A8739" s="56">
        <v>42003</v>
      </c>
      <c r="B8739" s="68" t="s">
        <v>255</v>
      </c>
      <c r="C8739" s="69"/>
    </row>
    <row r="8740" spans="1:3" x14ac:dyDescent="0.15">
      <c r="A8740" s="56">
        <v>42003</v>
      </c>
      <c r="B8740" s="68" t="s">
        <v>256</v>
      </c>
      <c r="C8740" s="69"/>
    </row>
    <row r="8741" spans="1:3" x14ac:dyDescent="0.15">
      <c r="A8741" s="56">
        <v>42003</v>
      </c>
      <c r="B8741" s="68" t="s">
        <v>257</v>
      </c>
      <c r="C8741" s="69"/>
    </row>
    <row r="8742" spans="1:3" x14ac:dyDescent="0.15">
      <c r="A8742" s="56">
        <v>42004</v>
      </c>
      <c r="B8742" s="68" t="s">
        <v>234</v>
      </c>
      <c r="C8742" s="69"/>
    </row>
    <row r="8743" spans="1:3" x14ac:dyDescent="0.15">
      <c r="A8743" s="56">
        <v>42004</v>
      </c>
      <c r="B8743" s="68" t="s">
        <v>235</v>
      </c>
      <c r="C8743" s="69"/>
    </row>
    <row r="8744" spans="1:3" x14ac:dyDescent="0.15">
      <c r="A8744" s="56">
        <v>42004</v>
      </c>
      <c r="B8744" s="68" t="s">
        <v>236</v>
      </c>
      <c r="C8744" s="69"/>
    </row>
    <row r="8745" spans="1:3" x14ac:dyDescent="0.15">
      <c r="A8745" s="56">
        <v>42004</v>
      </c>
      <c r="B8745" s="68" t="s">
        <v>237</v>
      </c>
      <c r="C8745" s="69"/>
    </row>
    <row r="8746" spans="1:3" x14ac:dyDescent="0.15">
      <c r="A8746" s="56">
        <v>42004</v>
      </c>
      <c r="B8746" s="68" t="s">
        <v>238</v>
      </c>
      <c r="C8746" s="69"/>
    </row>
    <row r="8747" spans="1:3" x14ac:dyDescent="0.15">
      <c r="A8747" s="56">
        <v>42004</v>
      </c>
      <c r="B8747" s="68" t="s">
        <v>239</v>
      </c>
      <c r="C8747" s="69"/>
    </row>
    <row r="8748" spans="1:3" x14ac:dyDescent="0.15">
      <c r="A8748" s="56">
        <v>42004</v>
      </c>
      <c r="B8748" s="68" t="s">
        <v>240</v>
      </c>
      <c r="C8748" s="69"/>
    </row>
    <row r="8749" spans="1:3" x14ac:dyDescent="0.15">
      <c r="A8749" s="56">
        <v>42004</v>
      </c>
      <c r="B8749" s="68" t="s">
        <v>241</v>
      </c>
      <c r="C8749" s="69"/>
    </row>
    <row r="8750" spans="1:3" x14ac:dyDescent="0.15">
      <c r="A8750" s="56">
        <v>42004</v>
      </c>
      <c r="B8750" s="68" t="s">
        <v>242</v>
      </c>
      <c r="C8750" s="69"/>
    </row>
    <row r="8751" spans="1:3" x14ac:dyDescent="0.15">
      <c r="A8751" s="56">
        <v>42004</v>
      </c>
      <c r="B8751" s="68" t="s">
        <v>243</v>
      </c>
      <c r="C8751" s="69"/>
    </row>
    <row r="8752" spans="1:3" x14ac:dyDescent="0.15">
      <c r="A8752" s="56">
        <v>42004</v>
      </c>
      <c r="B8752" s="68" t="s">
        <v>244</v>
      </c>
      <c r="C8752" s="69"/>
    </row>
    <row r="8753" spans="1:3" x14ac:dyDescent="0.15">
      <c r="A8753" s="56">
        <v>42004</v>
      </c>
      <c r="B8753" s="68" t="s">
        <v>245</v>
      </c>
      <c r="C8753" s="69"/>
    </row>
    <row r="8754" spans="1:3" x14ac:dyDescent="0.15">
      <c r="A8754" s="56">
        <v>42004</v>
      </c>
      <c r="B8754" s="68" t="s">
        <v>246</v>
      </c>
      <c r="C8754" s="69"/>
    </row>
    <row r="8755" spans="1:3" x14ac:dyDescent="0.15">
      <c r="A8755" s="56">
        <v>42004</v>
      </c>
      <c r="B8755" s="68" t="s">
        <v>247</v>
      </c>
      <c r="C8755" s="69"/>
    </row>
    <row r="8756" spans="1:3" x14ac:dyDescent="0.15">
      <c r="A8756" s="56">
        <v>42004</v>
      </c>
      <c r="B8756" s="68" t="s">
        <v>248</v>
      </c>
      <c r="C8756" s="69"/>
    </row>
    <row r="8757" spans="1:3" x14ac:dyDescent="0.15">
      <c r="A8757" s="56">
        <v>42004</v>
      </c>
      <c r="B8757" s="68" t="s">
        <v>249</v>
      </c>
      <c r="C8757" s="69"/>
    </row>
    <row r="8758" spans="1:3" x14ac:dyDescent="0.15">
      <c r="A8758" s="56">
        <v>42004</v>
      </c>
      <c r="B8758" s="68" t="s">
        <v>250</v>
      </c>
      <c r="C8758" s="69"/>
    </row>
    <row r="8759" spans="1:3" x14ac:dyDescent="0.15">
      <c r="A8759" s="56">
        <v>42004</v>
      </c>
      <c r="B8759" s="68" t="s">
        <v>251</v>
      </c>
      <c r="C8759" s="69"/>
    </row>
    <row r="8760" spans="1:3" x14ac:dyDescent="0.15">
      <c r="A8760" s="56">
        <v>42004</v>
      </c>
      <c r="B8760" s="68" t="s">
        <v>252</v>
      </c>
      <c r="C8760" s="69"/>
    </row>
    <row r="8761" spans="1:3" x14ac:dyDescent="0.15">
      <c r="A8761" s="56">
        <v>42004</v>
      </c>
      <c r="B8761" s="68" t="s">
        <v>253</v>
      </c>
      <c r="C8761" s="69"/>
    </row>
    <row r="8762" spans="1:3" x14ac:dyDescent="0.15">
      <c r="A8762" s="56">
        <v>42004</v>
      </c>
      <c r="B8762" s="68" t="s">
        <v>254</v>
      </c>
      <c r="C8762" s="69"/>
    </row>
    <row r="8763" spans="1:3" x14ac:dyDescent="0.15">
      <c r="A8763" s="56">
        <v>42004</v>
      </c>
      <c r="B8763" s="68" t="s">
        <v>255</v>
      </c>
      <c r="C8763" s="69"/>
    </row>
    <row r="8764" spans="1:3" x14ac:dyDescent="0.15">
      <c r="A8764" s="56">
        <v>42004</v>
      </c>
      <c r="B8764" s="68" t="s">
        <v>256</v>
      </c>
      <c r="C8764" s="69"/>
    </row>
    <row r="8765" spans="1:3" x14ac:dyDescent="0.15">
      <c r="A8765" s="56">
        <v>42004</v>
      </c>
      <c r="B8765" s="68" t="s">
        <v>257</v>
      </c>
      <c r="C8765" s="69"/>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72"/>
  <sheetViews>
    <sheetView zoomScaleNormal="100" workbookViewId="0">
      <pane xSplit="1" ySplit="8" topLeftCell="B9" activePane="bottomRight" state="frozen"/>
      <selection pane="topRight" activeCell="D1" sqref="D1"/>
      <selection pane="bottomLeft" activeCell="A8" sqref="A8"/>
      <selection pane="bottomRight" activeCell="B9" sqref="B9"/>
    </sheetView>
  </sheetViews>
  <sheetFormatPr defaultRowHeight="16.5" x14ac:dyDescent="0.15"/>
  <cols>
    <col min="1" max="1" width="10.25" style="38" bestFit="1" customWidth="1"/>
    <col min="2" max="5" width="11.125" style="38" bestFit="1" customWidth="1"/>
    <col min="6" max="6" width="3.5" style="136" customWidth="1"/>
    <col min="7" max="7" width="13.625" style="8" bestFit="1" customWidth="1"/>
    <col min="8" max="8" width="13.75" style="8" bestFit="1" customWidth="1"/>
    <col min="9" max="9" width="13.625" style="8" bestFit="1" customWidth="1"/>
    <col min="10" max="10" width="12.5" style="8" bestFit="1" customWidth="1"/>
    <col min="11" max="11" width="16.375" style="8" bestFit="1" customWidth="1"/>
    <col min="12" max="13" width="17.875" style="8" customWidth="1"/>
    <col min="14" max="14" width="16.375" style="8" customWidth="1"/>
    <col min="15" max="15" width="16.375" style="8" bestFit="1" customWidth="1"/>
    <col min="16" max="16" width="16.375" style="8" customWidth="1"/>
    <col min="17" max="17" width="17.625" style="8" bestFit="1" customWidth="1"/>
    <col min="18" max="18" width="15.875" style="8" customWidth="1"/>
    <col min="19" max="19" width="17.5" style="8" bestFit="1" customWidth="1"/>
    <col min="20" max="21" width="17.625" style="8" bestFit="1" customWidth="1"/>
    <col min="22" max="22" width="17.375" style="8" bestFit="1" customWidth="1"/>
    <col min="23" max="23" width="17.625" style="8" bestFit="1" customWidth="1"/>
    <col min="24" max="24" width="11.25" style="8" customWidth="1"/>
    <col min="25" max="25" width="14.625" style="8" customWidth="1"/>
    <col min="26" max="26" width="18.625" style="8" customWidth="1"/>
    <col min="27" max="27" width="16.375" style="8" customWidth="1"/>
    <col min="28" max="29" width="41" style="8" bestFit="1" customWidth="1"/>
    <col min="30" max="30" width="12.5" style="8" customWidth="1"/>
    <col min="31" max="31" width="17.375" style="8" customWidth="1"/>
    <col min="32" max="33" width="20.875" style="8" customWidth="1"/>
    <col min="34" max="34" width="17.375" style="8" customWidth="1"/>
    <col min="35" max="35" width="12" style="8" bestFit="1" customWidth="1"/>
    <col min="36" max="36" width="15.375" style="8" bestFit="1" customWidth="1"/>
    <col min="37" max="37" width="12" style="8" bestFit="1" customWidth="1"/>
    <col min="38" max="40" width="13.625" style="8" bestFit="1" customWidth="1"/>
    <col min="41" max="41" width="12.625" style="8" bestFit="1" customWidth="1"/>
    <col min="42" max="42" width="15.75" style="8" customWidth="1"/>
    <col min="43" max="43" width="9" style="8"/>
    <col min="44" max="44" width="10.25" style="38" bestFit="1" customWidth="1"/>
    <col min="45" max="45" width="13.625" style="8" bestFit="1" customWidth="1"/>
    <col min="46" max="46" width="13.75" style="8" bestFit="1" customWidth="1"/>
    <col min="47" max="47" width="13.625" style="8" bestFit="1" customWidth="1"/>
    <col min="48" max="48" width="12.5" style="8" bestFit="1" customWidth="1"/>
    <col min="49" max="49" width="16.375" style="8" bestFit="1" customWidth="1"/>
    <col min="50" max="51" width="17.875" style="8" customWidth="1"/>
    <col min="52" max="52" width="16.375" style="8" customWidth="1"/>
    <col min="53" max="53" width="16.375" style="8" bestFit="1" customWidth="1"/>
    <col min="54" max="54" width="16.375" style="8" customWidth="1"/>
    <col min="55" max="55" width="17.625" style="8" bestFit="1" customWidth="1"/>
    <col min="56" max="56" width="15.875" style="8" customWidth="1"/>
    <col min="57" max="57" width="17.5" style="8" bestFit="1" customWidth="1"/>
    <col min="58" max="59" width="17.625" style="8" bestFit="1" customWidth="1"/>
    <col min="60" max="60" width="17.375" style="8" bestFit="1" customWidth="1"/>
    <col min="61" max="61" width="17.625" style="8" bestFit="1" customWidth="1"/>
    <col min="62" max="62" width="11.25" style="8" customWidth="1"/>
    <col min="63" max="63" width="14.625" style="8" customWidth="1"/>
    <col min="64" max="64" width="18.625" style="8" customWidth="1"/>
    <col min="65" max="65" width="16.375" style="8" customWidth="1"/>
    <col min="66" max="67" width="41" style="8" bestFit="1" customWidth="1"/>
    <col min="68" max="68" width="12.5" style="8" customWidth="1"/>
    <col min="69" max="69" width="17.375" style="8" customWidth="1"/>
    <col min="70" max="71" width="20.875" style="8" customWidth="1"/>
    <col min="72" max="72" width="17.375" style="8" customWidth="1"/>
    <col min="73" max="73" width="12" style="8" bestFit="1" customWidth="1"/>
    <col min="74" max="74" width="15.375" style="8" bestFit="1" customWidth="1"/>
    <col min="75" max="75" width="12" style="8" bestFit="1" customWidth="1"/>
    <col min="76" max="78" width="13.625" style="8" bestFit="1" customWidth="1"/>
    <col min="79" max="79" width="12.625" style="8" bestFit="1" customWidth="1"/>
    <col min="80" max="80" width="15.75" style="8" customWidth="1"/>
    <col min="81" max="81" width="12.625" style="8" customWidth="1"/>
    <col min="82" max="82" width="12.875" style="8" bestFit="1" customWidth="1"/>
    <col min="83" max="83" width="17.375" style="8" customWidth="1"/>
    <col min="84" max="84" width="12.875" style="8" bestFit="1" customWidth="1"/>
    <col min="85" max="86" width="17.375" style="8" customWidth="1"/>
    <col min="87" max="93" width="9" style="8" bestFit="1" customWidth="1"/>
    <col min="94" max="94" width="9.875" style="8" bestFit="1" customWidth="1"/>
    <col min="95" max="95" width="12" style="8" bestFit="1" customWidth="1"/>
    <col min="96" max="96" width="15.375" style="8" bestFit="1" customWidth="1"/>
    <col min="97" max="97" width="12" style="8" bestFit="1" customWidth="1"/>
    <col min="98" max="100" width="13.625" style="8" bestFit="1" customWidth="1"/>
    <col min="101" max="101" width="12.625" style="8" bestFit="1" customWidth="1"/>
    <col min="102" max="103" width="17.375" style="8" customWidth="1"/>
    <col min="104" max="104" width="12.625" style="8" customWidth="1"/>
    <col min="105" max="105" width="32" style="9" customWidth="1"/>
    <col min="106" max="106" width="29.875" style="9" customWidth="1"/>
    <col min="107" max="107" width="16.375" style="8" bestFit="1" customWidth="1"/>
    <col min="108" max="108" width="14" style="8" customWidth="1"/>
    <col min="109" max="109" width="8" style="8" customWidth="1"/>
    <col min="110" max="110" width="12.625" style="8" bestFit="1" customWidth="1"/>
    <col min="111" max="111" width="21.625" style="8" customWidth="1"/>
    <col min="112" max="112" width="17" style="8" bestFit="1" customWidth="1"/>
    <col min="113" max="16384" width="9" style="8"/>
  </cols>
  <sheetData>
    <row r="1" spans="1:111" ht="33" x14ac:dyDescent="0.15">
      <c r="A1" s="5" t="s">
        <v>0</v>
      </c>
      <c r="B1" s="12" t="s">
        <v>16</v>
      </c>
      <c r="C1" s="6" t="s">
        <v>67</v>
      </c>
      <c r="D1" s="12" t="s">
        <v>72</v>
      </c>
      <c r="E1" s="143" t="s">
        <v>294</v>
      </c>
      <c r="F1" s="160"/>
      <c r="G1" s="12" t="s">
        <v>16</v>
      </c>
      <c r="H1" s="6" t="s">
        <v>67</v>
      </c>
      <c r="I1" s="12" t="s">
        <v>72</v>
      </c>
      <c r="J1" s="108" t="s">
        <v>294</v>
      </c>
      <c r="K1" s="191" t="s">
        <v>186</v>
      </c>
      <c r="L1" s="192"/>
      <c r="M1" s="192"/>
      <c r="N1" s="192"/>
      <c r="O1" s="192"/>
      <c r="P1" s="192"/>
      <c r="Q1" s="192"/>
      <c r="R1" s="192"/>
      <c r="S1" s="192"/>
      <c r="T1" s="192"/>
      <c r="U1" s="192"/>
      <c r="V1" s="192"/>
      <c r="W1" s="193"/>
      <c r="X1" s="191" t="s">
        <v>112</v>
      </c>
      <c r="Y1" s="192"/>
      <c r="Z1" s="192"/>
      <c r="AA1" s="193"/>
      <c r="AB1" s="132" t="s">
        <v>270</v>
      </c>
      <c r="AC1" s="131" t="s">
        <v>269</v>
      </c>
      <c r="AD1" s="198" t="s">
        <v>271</v>
      </c>
      <c r="AE1" s="199"/>
      <c r="AF1" s="199"/>
      <c r="AG1" s="199"/>
      <c r="AH1" s="200"/>
      <c r="AI1" s="186" t="s">
        <v>7</v>
      </c>
      <c r="AJ1" s="186"/>
      <c r="AK1" s="186"/>
      <c r="AL1" s="186"/>
      <c r="AM1" s="186"/>
      <c r="AN1" s="186"/>
      <c r="AO1" s="186"/>
      <c r="AP1" s="24" t="s">
        <v>215</v>
      </c>
      <c r="AR1" s="5" t="s">
        <v>0</v>
      </c>
      <c r="AS1" s="12" t="s">
        <v>16</v>
      </c>
      <c r="AT1" s="6" t="s">
        <v>67</v>
      </c>
      <c r="AU1" s="12" t="s">
        <v>72</v>
      </c>
      <c r="AV1" s="108" t="s">
        <v>294</v>
      </c>
      <c r="AW1" s="191" t="s">
        <v>186</v>
      </c>
      <c r="AX1" s="192"/>
      <c r="AY1" s="192"/>
      <c r="AZ1" s="192"/>
      <c r="BA1" s="192"/>
      <c r="BB1" s="192"/>
      <c r="BC1" s="192"/>
      <c r="BD1" s="192"/>
      <c r="BE1" s="192"/>
      <c r="BF1" s="192"/>
      <c r="BG1" s="192"/>
      <c r="BH1" s="192"/>
      <c r="BI1" s="193"/>
      <c r="BJ1" s="191" t="s">
        <v>112</v>
      </c>
      <c r="BK1" s="192"/>
      <c r="BL1" s="192"/>
      <c r="BM1" s="193"/>
      <c r="BN1" s="19" t="s">
        <v>270</v>
      </c>
      <c r="BO1" s="7" t="s">
        <v>269</v>
      </c>
      <c r="BP1" s="198" t="s">
        <v>271</v>
      </c>
      <c r="BQ1" s="199"/>
      <c r="BR1" s="199"/>
      <c r="BS1" s="199"/>
      <c r="BT1" s="200"/>
      <c r="BU1" s="186" t="s">
        <v>7</v>
      </c>
      <c r="BV1" s="186"/>
      <c r="BW1" s="186"/>
      <c r="BX1" s="186"/>
      <c r="BY1" s="186"/>
      <c r="BZ1" s="186"/>
      <c r="CA1" s="186"/>
      <c r="CB1" s="24" t="s">
        <v>215</v>
      </c>
      <c r="CC1" s="15"/>
      <c r="CD1" s="198" t="s">
        <v>272</v>
      </c>
      <c r="CE1" s="199"/>
      <c r="CF1" s="199"/>
      <c r="CG1" s="199"/>
      <c r="CH1" s="199"/>
      <c r="CI1" s="199"/>
      <c r="CJ1" s="199"/>
      <c r="CK1" s="199"/>
      <c r="CL1" s="199"/>
      <c r="CM1" s="199"/>
      <c r="CN1" s="199"/>
      <c r="CO1" s="199"/>
      <c r="CP1" s="199"/>
      <c r="CQ1" s="199"/>
      <c r="CR1" s="199"/>
      <c r="CS1" s="199"/>
      <c r="CT1" s="199"/>
      <c r="CU1" s="199"/>
      <c r="CV1" s="199"/>
      <c r="CW1" s="199"/>
      <c r="CX1" s="199"/>
      <c r="CY1" s="24" t="s">
        <v>215</v>
      </c>
      <c r="CZ1" s="15"/>
    </row>
    <row r="2" spans="1:111" ht="16.5" customHeight="1" x14ac:dyDescent="0.15">
      <c r="A2" s="5" t="s">
        <v>1</v>
      </c>
      <c r="B2" s="162"/>
      <c r="C2" s="162"/>
      <c r="D2" s="162"/>
      <c r="E2" s="162"/>
      <c r="F2" s="159"/>
      <c r="G2" s="10"/>
      <c r="H2" s="10"/>
      <c r="I2" s="10"/>
      <c r="J2" s="105"/>
      <c r="K2" s="11" t="s">
        <v>16</v>
      </c>
      <c r="L2" s="202" t="s">
        <v>16</v>
      </c>
      <c r="M2" s="203"/>
      <c r="N2" s="204"/>
      <c r="O2" s="9" t="s">
        <v>67</v>
      </c>
      <c r="P2" s="12" t="s">
        <v>84</v>
      </c>
      <c r="Q2" s="205" t="s">
        <v>19</v>
      </c>
      <c r="R2" s="205"/>
      <c r="S2" s="205"/>
      <c r="T2" s="205"/>
      <c r="U2" s="205"/>
      <c r="V2" s="205"/>
      <c r="W2" s="205"/>
      <c r="X2" s="124" t="s">
        <v>16</v>
      </c>
      <c r="Y2" s="12" t="s">
        <v>96</v>
      </c>
      <c r="Z2" s="194" t="s">
        <v>100</v>
      </c>
      <c r="AA2" s="196" t="s">
        <v>101</v>
      </c>
      <c r="AB2" s="124" t="s">
        <v>432</v>
      </c>
      <c r="AC2" s="124" t="s">
        <v>16</v>
      </c>
      <c r="AD2" s="124" t="s">
        <v>16</v>
      </c>
      <c r="AE2" s="201" t="s">
        <v>131</v>
      </c>
      <c r="AF2" s="124" t="s">
        <v>67</v>
      </c>
      <c r="AG2" s="188" t="s">
        <v>133</v>
      </c>
      <c r="AH2" s="201" t="s">
        <v>134</v>
      </c>
      <c r="AI2" s="149" t="s">
        <v>9</v>
      </c>
      <c r="AJ2" s="149" t="s">
        <v>10</v>
      </c>
      <c r="AK2" s="149" t="s">
        <v>11</v>
      </c>
      <c r="AL2" s="149" t="s">
        <v>12</v>
      </c>
      <c r="AM2" s="149" t="s">
        <v>13</v>
      </c>
      <c r="AN2" s="149" t="s">
        <v>14</v>
      </c>
      <c r="AO2" s="149" t="s">
        <v>15</v>
      </c>
      <c r="AP2" s="188" t="s">
        <v>213</v>
      </c>
      <c r="AR2" s="5" t="s">
        <v>1</v>
      </c>
      <c r="AS2" s="10"/>
      <c r="AT2" s="10"/>
      <c r="AU2" s="10"/>
      <c r="AV2" s="105"/>
      <c r="AW2" s="11" t="s">
        <v>16</v>
      </c>
      <c r="AX2" s="202" t="s">
        <v>16</v>
      </c>
      <c r="AY2" s="203"/>
      <c r="AZ2" s="204"/>
      <c r="BA2" s="9" t="s">
        <v>67</v>
      </c>
      <c r="BB2" s="12" t="s">
        <v>84</v>
      </c>
      <c r="BC2" s="205" t="s">
        <v>19</v>
      </c>
      <c r="BD2" s="205"/>
      <c r="BE2" s="205"/>
      <c r="BF2" s="205"/>
      <c r="BG2" s="205"/>
      <c r="BH2" s="205"/>
      <c r="BI2" s="205"/>
      <c r="BJ2" s="13" t="s">
        <v>16</v>
      </c>
      <c r="BK2" s="12" t="s">
        <v>96</v>
      </c>
      <c r="BL2" s="194" t="s">
        <v>100</v>
      </c>
      <c r="BM2" s="196" t="s">
        <v>101</v>
      </c>
      <c r="BN2" s="13" t="s">
        <v>99</v>
      </c>
      <c r="BO2" s="13" t="s">
        <v>16</v>
      </c>
      <c r="BP2" s="13" t="s">
        <v>16</v>
      </c>
      <c r="BQ2" s="201" t="s">
        <v>131</v>
      </c>
      <c r="BR2" s="13" t="s">
        <v>132</v>
      </c>
      <c r="BS2" s="188" t="s">
        <v>133</v>
      </c>
      <c r="BT2" s="201" t="s">
        <v>134</v>
      </c>
      <c r="BU2" s="149" t="s">
        <v>9</v>
      </c>
      <c r="BV2" s="149" t="s">
        <v>10</v>
      </c>
      <c r="BW2" s="149" t="s">
        <v>11</v>
      </c>
      <c r="BX2" s="149" t="s">
        <v>12</v>
      </c>
      <c r="BY2" s="149" t="s">
        <v>13</v>
      </c>
      <c r="BZ2" s="149" t="s">
        <v>14</v>
      </c>
      <c r="CA2" s="149" t="s">
        <v>15</v>
      </c>
      <c r="CB2" s="188" t="s">
        <v>213</v>
      </c>
      <c r="CC2" s="161"/>
      <c r="CD2" s="141" t="s">
        <v>16</v>
      </c>
      <c r="CE2" s="188" t="s">
        <v>131</v>
      </c>
      <c r="CF2" s="141" t="s">
        <v>132</v>
      </c>
      <c r="CG2" s="188" t="s">
        <v>133</v>
      </c>
      <c r="CH2" s="188" t="s">
        <v>134</v>
      </c>
      <c r="CI2" s="12" t="s">
        <v>144</v>
      </c>
      <c r="CJ2" s="12" t="s">
        <v>145</v>
      </c>
      <c r="CK2" s="12" t="s">
        <v>146</v>
      </c>
      <c r="CL2" s="12" t="s">
        <v>147</v>
      </c>
      <c r="CM2" s="12" t="s">
        <v>148</v>
      </c>
      <c r="CN2" s="12" t="s">
        <v>149</v>
      </c>
      <c r="CO2" s="12" t="s">
        <v>150</v>
      </c>
      <c r="CP2" s="92" t="s">
        <v>151</v>
      </c>
      <c r="CQ2" s="149" t="s">
        <v>9</v>
      </c>
      <c r="CR2" s="149" t="s">
        <v>10</v>
      </c>
      <c r="CS2" s="149" t="s">
        <v>11</v>
      </c>
      <c r="CT2" s="149" t="s">
        <v>12</v>
      </c>
      <c r="CU2" s="149" t="s">
        <v>13</v>
      </c>
      <c r="CV2" s="149" t="s">
        <v>14</v>
      </c>
      <c r="CW2" s="149" t="s">
        <v>15</v>
      </c>
      <c r="CX2" s="146" t="s">
        <v>135</v>
      </c>
      <c r="CY2" s="188" t="s">
        <v>213</v>
      </c>
      <c r="CZ2" s="161"/>
    </row>
    <row r="3" spans="1:111" ht="39" customHeight="1" x14ac:dyDescent="0.15">
      <c r="A3" s="5" t="s">
        <v>68</v>
      </c>
      <c r="B3" s="162"/>
      <c r="C3" s="162"/>
      <c r="D3" s="162"/>
      <c r="E3" s="162"/>
      <c r="F3" s="159"/>
      <c r="G3" s="10"/>
      <c r="H3" s="10"/>
      <c r="I3" s="10"/>
      <c r="J3" s="105"/>
      <c r="K3" s="17"/>
      <c r="L3" s="133" t="s">
        <v>17</v>
      </c>
      <c r="M3" s="146" t="s">
        <v>18</v>
      </c>
      <c r="N3" s="146" t="s">
        <v>185</v>
      </c>
      <c r="O3" s="9"/>
      <c r="P3" s="14"/>
      <c r="Q3" s="124" t="s">
        <v>9</v>
      </c>
      <c r="R3" s="124" t="s">
        <v>10</v>
      </c>
      <c r="S3" s="124" t="s">
        <v>11</v>
      </c>
      <c r="T3" s="124" t="s">
        <v>12</v>
      </c>
      <c r="U3" s="124" t="s">
        <v>13</v>
      </c>
      <c r="V3" s="124" t="s">
        <v>14</v>
      </c>
      <c r="W3" s="124" t="s">
        <v>15</v>
      </c>
      <c r="X3" s="17"/>
      <c r="Y3" s="147"/>
      <c r="Z3" s="195"/>
      <c r="AA3" s="197"/>
      <c r="AB3" s="158"/>
      <c r="AC3" s="17"/>
      <c r="AD3" s="17"/>
      <c r="AE3" s="188"/>
      <c r="AF3" s="158"/>
      <c r="AG3" s="189"/>
      <c r="AH3" s="188"/>
      <c r="AI3" s="172"/>
      <c r="AJ3" s="172"/>
      <c r="AK3" s="172"/>
      <c r="AL3" s="172"/>
      <c r="AM3" s="172"/>
      <c r="AN3" s="172"/>
      <c r="AO3" s="172"/>
      <c r="AP3" s="190"/>
      <c r="AR3" s="5" t="s">
        <v>68</v>
      </c>
      <c r="AS3" s="10"/>
      <c r="AT3" s="10"/>
      <c r="AU3" s="10"/>
      <c r="AV3" s="105"/>
      <c r="AW3" s="17"/>
      <c r="AX3" s="18" t="s">
        <v>17</v>
      </c>
      <c r="AY3" s="146" t="s">
        <v>18</v>
      </c>
      <c r="AZ3" s="146" t="s">
        <v>185</v>
      </c>
      <c r="BA3" s="9"/>
      <c r="BB3" s="14"/>
      <c r="BC3" s="13" t="s">
        <v>9</v>
      </c>
      <c r="BD3" s="13" t="s">
        <v>10</v>
      </c>
      <c r="BE3" s="13" t="s">
        <v>11</v>
      </c>
      <c r="BF3" s="13" t="s">
        <v>12</v>
      </c>
      <c r="BG3" s="13" t="s">
        <v>13</v>
      </c>
      <c r="BH3" s="13" t="s">
        <v>14</v>
      </c>
      <c r="BI3" s="13" t="s">
        <v>15</v>
      </c>
      <c r="BJ3" s="17"/>
      <c r="BK3" s="147"/>
      <c r="BL3" s="195"/>
      <c r="BM3" s="197"/>
      <c r="BN3" s="158"/>
      <c r="BO3" s="17"/>
      <c r="BP3" s="17"/>
      <c r="BQ3" s="188"/>
      <c r="BR3" s="158"/>
      <c r="BS3" s="189"/>
      <c r="BT3" s="188"/>
      <c r="BU3" s="172"/>
      <c r="BV3" s="172"/>
      <c r="BW3" s="172"/>
      <c r="BX3" s="172"/>
      <c r="BY3" s="172"/>
      <c r="BZ3" s="172"/>
      <c r="CA3" s="172"/>
      <c r="CB3" s="190"/>
      <c r="CC3" s="161"/>
      <c r="CD3" s="158"/>
      <c r="CE3" s="189"/>
      <c r="CF3" s="158"/>
      <c r="CG3" s="189"/>
      <c r="CH3" s="189"/>
      <c r="CI3" s="158"/>
      <c r="CJ3" s="158"/>
      <c r="CK3" s="158"/>
      <c r="CL3" s="158"/>
      <c r="CM3" s="158"/>
      <c r="CN3" s="158"/>
      <c r="CO3" s="158"/>
      <c r="CP3" s="174"/>
      <c r="CQ3" s="158"/>
      <c r="CR3" s="158"/>
      <c r="CS3" s="158"/>
      <c r="CT3" s="158"/>
      <c r="CU3" s="158"/>
      <c r="CV3" s="158"/>
      <c r="CW3" s="158"/>
      <c r="CX3" s="158"/>
      <c r="CY3" s="189"/>
      <c r="CZ3" s="161"/>
      <c r="DA3" s="4" t="s">
        <v>21</v>
      </c>
      <c r="DB3" s="4" t="s">
        <v>22</v>
      </c>
      <c r="DC3" s="4" t="s">
        <v>263</v>
      </c>
      <c r="DD3" s="4" t="s">
        <v>264</v>
      </c>
      <c r="DE3" s="4" t="s">
        <v>265</v>
      </c>
      <c r="DF3" s="4"/>
    </row>
    <row r="4" spans="1:111" x14ac:dyDescent="0.15">
      <c r="A4" s="5" t="s">
        <v>363</v>
      </c>
      <c r="B4" s="163"/>
      <c r="C4" s="163"/>
      <c r="D4" s="163"/>
      <c r="E4" s="163"/>
      <c r="F4" s="159"/>
      <c r="G4" s="209" t="str">
        <f>"居住人数"&amp;IF($DF$4=4,3,INT($DF$4))&amp;"人"</f>
        <v>居住人数3人</v>
      </c>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1"/>
      <c r="AR4" s="5" t="s">
        <v>363</v>
      </c>
      <c r="AS4" s="209" t="str">
        <f>"居住人数"&amp;IF($DF$4=4,4,INT($DF$4)+1)&amp;"人"</f>
        <v>居住人数4人</v>
      </c>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1"/>
      <c r="CC4" s="164"/>
      <c r="CD4" s="169"/>
      <c r="CE4" s="190"/>
      <c r="CF4" s="169"/>
      <c r="CG4" s="190"/>
      <c r="CH4" s="190"/>
      <c r="CI4" s="169"/>
      <c r="CJ4" s="169"/>
      <c r="CK4" s="169"/>
      <c r="CL4" s="169"/>
      <c r="CM4" s="169"/>
      <c r="CN4" s="169"/>
      <c r="CO4" s="169"/>
      <c r="CP4" s="175"/>
      <c r="CQ4" s="169"/>
      <c r="CR4" s="169"/>
      <c r="CS4" s="169"/>
      <c r="CT4" s="169"/>
      <c r="CU4" s="169"/>
      <c r="CV4" s="169"/>
      <c r="CW4" s="169"/>
      <c r="CX4" s="169"/>
      <c r="CY4" s="190"/>
      <c r="CZ4" s="164"/>
      <c r="DA4" s="144" t="s">
        <v>376</v>
      </c>
      <c r="DB4" s="145"/>
      <c r="DC4" s="142"/>
      <c r="DD4" s="142" t="s">
        <v>377</v>
      </c>
      <c r="DE4" s="142" t="s">
        <v>323</v>
      </c>
      <c r="DF4" s="157">
        <f>IF(入力データと計算結果!$E$10&lt;30,1,IF(入力データと計算結果!$E$10&gt;=120,4,入力データと計算結果!$E$10/30))</f>
        <v>4</v>
      </c>
    </row>
    <row r="5" spans="1:111" x14ac:dyDescent="0.15">
      <c r="A5" s="21" t="s">
        <v>2</v>
      </c>
      <c r="B5" s="22" t="s">
        <v>369</v>
      </c>
      <c r="C5" s="22" t="s">
        <v>370</v>
      </c>
      <c r="D5" s="22" t="s">
        <v>371</v>
      </c>
      <c r="E5" s="22" t="s">
        <v>368</v>
      </c>
      <c r="F5" s="137"/>
      <c r="G5" s="64" t="s">
        <v>364</v>
      </c>
      <c r="H5" s="64" t="s">
        <v>365</v>
      </c>
      <c r="I5" s="64" t="s">
        <v>366</v>
      </c>
      <c r="J5" s="64">
        <v>5.4</v>
      </c>
      <c r="K5" s="66" t="s">
        <v>424</v>
      </c>
      <c r="L5" s="66" t="s">
        <v>423</v>
      </c>
      <c r="M5" s="66" t="s">
        <v>422</v>
      </c>
      <c r="N5" s="66" t="s">
        <v>421</v>
      </c>
      <c r="O5" s="66" t="s">
        <v>275</v>
      </c>
      <c r="P5" s="66" t="s">
        <v>420</v>
      </c>
      <c r="Q5" s="66" t="s">
        <v>411</v>
      </c>
      <c r="R5" s="66" t="s">
        <v>410</v>
      </c>
      <c r="S5" s="66" t="s">
        <v>409</v>
      </c>
      <c r="T5" s="66" t="s">
        <v>418</v>
      </c>
      <c r="U5" s="66" t="s">
        <v>408</v>
      </c>
      <c r="V5" s="66" t="s">
        <v>407</v>
      </c>
      <c r="W5" s="66" t="s">
        <v>406</v>
      </c>
      <c r="X5" s="66" t="s">
        <v>276</v>
      </c>
      <c r="Y5" s="64" t="s">
        <v>343</v>
      </c>
      <c r="Z5" s="66" t="s">
        <v>399</v>
      </c>
      <c r="AA5" s="66" t="s">
        <v>277</v>
      </c>
      <c r="AB5" s="66" t="s">
        <v>396</v>
      </c>
      <c r="AC5" s="66" t="s">
        <v>278</v>
      </c>
      <c r="AD5" s="66" t="s">
        <v>279</v>
      </c>
      <c r="AE5" s="66" t="s">
        <v>280</v>
      </c>
      <c r="AF5" s="66" t="s">
        <v>281</v>
      </c>
      <c r="AG5" s="66" t="s">
        <v>282</v>
      </c>
      <c r="AH5" s="66" t="s">
        <v>283</v>
      </c>
      <c r="AI5" s="155" t="s">
        <v>325</v>
      </c>
      <c r="AJ5" s="155" t="s">
        <v>326</v>
      </c>
      <c r="AK5" s="155" t="s">
        <v>327</v>
      </c>
      <c r="AL5" s="155" t="s">
        <v>392</v>
      </c>
      <c r="AM5" s="155" t="s">
        <v>329</v>
      </c>
      <c r="AN5" s="155" t="s">
        <v>330</v>
      </c>
      <c r="AO5" s="155" t="s">
        <v>331</v>
      </c>
      <c r="AP5" s="168" t="s">
        <v>273</v>
      </c>
      <c r="AR5" s="21" t="s">
        <v>2</v>
      </c>
      <c r="AS5" s="64" t="s">
        <v>364</v>
      </c>
      <c r="AT5" s="64" t="s">
        <v>365</v>
      </c>
      <c r="AU5" s="64" t="s">
        <v>366</v>
      </c>
      <c r="AV5" s="64">
        <v>5.4</v>
      </c>
      <c r="AW5" s="66" t="s">
        <v>424</v>
      </c>
      <c r="AX5" s="66" t="s">
        <v>423</v>
      </c>
      <c r="AY5" s="66" t="s">
        <v>422</v>
      </c>
      <c r="AZ5" s="66" t="s">
        <v>421</v>
      </c>
      <c r="BA5" s="66" t="s">
        <v>275</v>
      </c>
      <c r="BB5" s="66" t="s">
        <v>420</v>
      </c>
      <c r="BC5" s="66" t="s">
        <v>411</v>
      </c>
      <c r="BD5" s="66" t="s">
        <v>410</v>
      </c>
      <c r="BE5" s="66" t="s">
        <v>409</v>
      </c>
      <c r="BF5" s="66" t="s">
        <v>418</v>
      </c>
      <c r="BG5" s="66" t="s">
        <v>408</v>
      </c>
      <c r="BH5" s="66" t="s">
        <v>407</v>
      </c>
      <c r="BI5" s="66" t="s">
        <v>406</v>
      </c>
      <c r="BJ5" s="66" t="s">
        <v>276</v>
      </c>
      <c r="BK5" s="64" t="s">
        <v>343</v>
      </c>
      <c r="BL5" s="66" t="s">
        <v>399</v>
      </c>
      <c r="BM5" s="66" t="s">
        <v>277</v>
      </c>
      <c r="BN5" s="66" t="s">
        <v>396</v>
      </c>
      <c r="BO5" s="66" t="s">
        <v>278</v>
      </c>
      <c r="BP5" s="66" t="s">
        <v>279</v>
      </c>
      <c r="BQ5" s="66" t="s">
        <v>280</v>
      </c>
      <c r="BR5" s="66" t="s">
        <v>281</v>
      </c>
      <c r="BS5" s="66" t="s">
        <v>282</v>
      </c>
      <c r="BT5" s="66" t="s">
        <v>283</v>
      </c>
      <c r="BU5" s="28" t="s">
        <v>325</v>
      </c>
      <c r="BV5" s="28" t="s">
        <v>326</v>
      </c>
      <c r="BW5" s="28" t="s">
        <v>327</v>
      </c>
      <c r="BX5" s="28" t="s">
        <v>392</v>
      </c>
      <c r="BY5" s="28" t="s">
        <v>329</v>
      </c>
      <c r="BZ5" s="28" t="s">
        <v>330</v>
      </c>
      <c r="CA5" s="28" t="s">
        <v>331</v>
      </c>
      <c r="CB5" s="156" t="s">
        <v>273</v>
      </c>
      <c r="CC5" s="15"/>
      <c r="CD5" s="66" t="s">
        <v>284</v>
      </c>
      <c r="CE5" s="66" t="s">
        <v>285</v>
      </c>
      <c r="CF5" s="66" t="s">
        <v>286</v>
      </c>
      <c r="CG5" s="66" t="s">
        <v>287</v>
      </c>
      <c r="CH5" s="66" t="s">
        <v>288</v>
      </c>
      <c r="CI5" s="66" t="s">
        <v>433</v>
      </c>
      <c r="CJ5" s="66" t="s">
        <v>433</v>
      </c>
      <c r="CK5" s="66" t="s">
        <v>433</v>
      </c>
      <c r="CL5" s="66" t="s">
        <v>433</v>
      </c>
      <c r="CM5" s="66" t="s">
        <v>434</v>
      </c>
      <c r="CN5" s="66" t="s">
        <v>434</v>
      </c>
      <c r="CO5" s="66" t="s">
        <v>434</v>
      </c>
      <c r="CP5" s="66" t="s">
        <v>434</v>
      </c>
      <c r="CQ5" s="155" t="s">
        <v>431</v>
      </c>
      <c r="CR5" s="155" t="s">
        <v>431</v>
      </c>
      <c r="CS5" s="155" t="s">
        <v>431</v>
      </c>
      <c r="CT5" s="155" t="s">
        <v>431</v>
      </c>
      <c r="CU5" s="155" t="s">
        <v>431</v>
      </c>
      <c r="CV5" s="155" t="s">
        <v>431</v>
      </c>
      <c r="CW5" s="155" t="s">
        <v>431</v>
      </c>
      <c r="CX5" s="66" t="s">
        <v>384</v>
      </c>
      <c r="CY5" s="168" t="s">
        <v>273</v>
      </c>
      <c r="CZ5" s="15"/>
      <c r="DA5" s="126" t="s">
        <v>79</v>
      </c>
      <c r="DB5" s="127"/>
      <c r="DC5" s="123" t="s">
        <v>20</v>
      </c>
      <c r="DD5" s="123" t="s">
        <v>20</v>
      </c>
      <c r="DE5" s="123" t="s">
        <v>20</v>
      </c>
      <c r="DF5" s="26">
        <f>VLOOKUP(入力データと計算結果!E6,バックデータ一覧!A3:B13,2,FALSE)</f>
        <v>1</v>
      </c>
    </row>
    <row r="6" spans="1:111" x14ac:dyDescent="0.15">
      <c r="A6" s="27" t="s">
        <v>3</v>
      </c>
      <c r="B6" s="25" t="s">
        <v>372</v>
      </c>
      <c r="C6" s="25" t="s">
        <v>373</v>
      </c>
      <c r="D6" s="25" t="s">
        <v>374</v>
      </c>
      <c r="E6" s="106" t="s">
        <v>375</v>
      </c>
      <c r="F6" s="137"/>
      <c r="G6" s="25" t="s">
        <v>429</v>
      </c>
      <c r="H6" s="25" t="s">
        <v>428</v>
      </c>
      <c r="I6" s="25" t="s">
        <v>430</v>
      </c>
      <c r="J6" s="106" t="s">
        <v>367</v>
      </c>
      <c r="K6" s="148" t="s">
        <v>378</v>
      </c>
      <c r="L6" s="148" t="s">
        <v>425</v>
      </c>
      <c r="M6" s="148" t="s">
        <v>426</v>
      </c>
      <c r="N6" s="148" t="s">
        <v>427</v>
      </c>
      <c r="O6" s="148" t="s">
        <v>380</v>
      </c>
      <c r="P6" s="148" t="s">
        <v>419</v>
      </c>
      <c r="Q6" s="148" t="s">
        <v>417</v>
      </c>
      <c r="R6" s="148" t="s">
        <v>416</v>
      </c>
      <c r="S6" s="148" t="s">
        <v>415</v>
      </c>
      <c r="T6" s="148" t="s">
        <v>414</v>
      </c>
      <c r="U6" s="148" t="s">
        <v>413</v>
      </c>
      <c r="V6" s="148" t="s">
        <v>412</v>
      </c>
      <c r="W6" s="148" t="s">
        <v>394</v>
      </c>
      <c r="X6" s="148" t="s">
        <v>378</v>
      </c>
      <c r="Y6" s="155" t="s">
        <v>400</v>
      </c>
      <c r="Z6" s="148" t="s">
        <v>398</v>
      </c>
      <c r="AA6" s="148" t="s">
        <v>397</v>
      </c>
      <c r="AB6" s="148" t="s">
        <v>395</v>
      </c>
      <c r="AC6" s="148" t="s">
        <v>378</v>
      </c>
      <c r="AD6" s="148" t="s">
        <v>378</v>
      </c>
      <c r="AE6" s="148" t="s">
        <v>379</v>
      </c>
      <c r="AF6" s="148" t="s">
        <v>380</v>
      </c>
      <c r="AG6" s="148" t="s">
        <v>394</v>
      </c>
      <c r="AH6" s="148" t="s">
        <v>382</v>
      </c>
      <c r="AI6" s="106" t="s">
        <v>385</v>
      </c>
      <c r="AJ6" s="106" t="s">
        <v>387</v>
      </c>
      <c r="AK6" s="106" t="s">
        <v>388</v>
      </c>
      <c r="AL6" s="106" t="s">
        <v>389</v>
      </c>
      <c r="AM6" s="106" t="s">
        <v>390</v>
      </c>
      <c r="AN6" s="106" t="s">
        <v>391</v>
      </c>
      <c r="AO6" s="106" t="s">
        <v>386</v>
      </c>
      <c r="AP6" s="155" t="s">
        <v>393</v>
      </c>
      <c r="AR6" s="27" t="s">
        <v>3</v>
      </c>
      <c r="AS6" s="25" t="s">
        <v>429</v>
      </c>
      <c r="AT6" s="25" t="s">
        <v>428</v>
      </c>
      <c r="AU6" s="25" t="s">
        <v>430</v>
      </c>
      <c r="AV6" s="106" t="s">
        <v>367</v>
      </c>
      <c r="AW6" s="23" t="s">
        <v>378</v>
      </c>
      <c r="AX6" s="23" t="s">
        <v>425</v>
      </c>
      <c r="AY6" s="23" t="s">
        <v>426</v>
      </c>
      <c r="AZ6" s="23" t="s">
        <v>427</v>
      </c>
      <c r="BA6" s="23" t="s">
        <v>380</v>
      </c>
      <c r="BB6" s="23" t="s">
        <v>419</v>
      </c>
      <c r="BC6" s="23" t="s">
        <v>417</v>
      </c>
      <c r="BD6" s="23" t="s">
        <v>416</v>
      </c>
      <c r="BE6" s="23" t="s">
        <v>415</v>
      </c>
      <c r="BF6" s="23" t="s">
        <v>414</v>
      </c>
      <c r="BG6" s="23" t="s">
        <v>413</v>
      </c>
      <c r="BH6" s="23" t="s">
        <v>412</v>
      </c>
      <c r="BI6" s="23" t="s">
        <v>394</v>
      </c>
      <c r="BJ6" s="23" t="s">
        <v>378</v>
      </c>
      <c r="BK6" s="28" t="s">
        <v>400</v>
      </c>
      <c r="BL6" s="23" t="s">
        <v>398</v>
      </c>
      <c r="BM6" s="23" t="s">
        <v>397</v>
      </c>
      <c r="BN6" s="23" t="s">
        <v>395</v>
      </c>
      <c r="BO6" s="23" t="s">
        <v>378</v>
      </c>
      <c r="BP6" s="23" t="s">
        <v>378</v>
      </c>
      <c r="BQ6" s="23" t="s">
        <v>379</v>
      </c>
      <c r="BR6" s="23" t="s">
        <v>380</v>
      </c>
      <c r="BS6" s="23" t="s">
        <v>394</v>
      </c>
      <c r="BT6" s="23" t="s">
        <v>382</v>
      </c>
      <c r="BU6" s="106" t="s">
        <v>385</v>
      </c>
      <c r="BV6" s="106" t="s">
        <v>387</v>
      </c>
      <c r="BW6" s="106" t="s">
        <v>388</v>
      </c>
      <c r="BX6" s="106" t="s">
        <v>389</v>
      </c>
      <c r="BY6" s="106" t="s">
        <v>390</v>
      </c>
      <c r="BZ6" s="106" t="s">
        <v>391</v>
      </c>
      <c r="CA6" s="106" t="s">
        <v>386</v>
      </c>
      <c r="CB6" s="28" t="s">
        <v>393</v>
      </c>
      <c r="CC6" s="165"/>
      <c r="CD6" s="23" t="s">
        <v>378</v>
      </c>
      <c r="CE6" s="23" t="s">
        <v>379</v>
      </c>
      <c r="CF6" s="23" t="s">
        <v>380</v>
      </c>
      <c r="CG6" s="23" t="s">
        <v>381</v>
      </c>
      <c r="CH6" s="23" t="s">
        <v>382</v>
      </c>
      <c r="CI6" s="23" t="s">
        <v>152</v>
      </c>
      <c r="CJ6" s="23" t="s">
        <v>153</v>
      </c>
      <c r="CK6" s="23" t="s">
        <v>154</v>
      </c>
      <c r="CL6" s="23" t="s">
        <v>155</v>
      </c>
      <c r="CM6" s="23" t="s">
        <v>156</v>
      </c>
      <c r="CN6" s="23" t="s">
        <v>157</v>
      </c>
      <c r="CO6" s="23" t="s">
        <v>158</v>
      </c>
      <c r="CP6" s="23" t="s">
        <v>159</v>
      </c>
      <c r="CQ6" s="106" t="s">
        <v>385</v>
      </c>
      <c r="CR6" s="106" t="s">
        <v>387</v>
      </c>
      <c r="CS6" s="106" t="s">
        <v>388</v>
      </c>
      <c r="CT6" s="106" t="s">
        <v>389</v>
      </c>
      <c r="CU6" s="106" t="s">
        <v>390</v>
      </c>
      <c r="CV6" s="106" t="s">
        <v>391</v>
      </c>
      <c r="CW6" s="106" t="s">
        <v>386</v>
      </c>
      <c r="CX6" s="23" t="s">
        <v>383</v>
      </c>
      <c r="CY6" s="155" t="s">
        <v>393</v>
      </c>
      <c r="CZ6" s="165"/>
      <c r="DA6" s="97" t="s">
        <v>205</v>
      </c>
      <c r="DB6" s="98"/>
      <c r="DC6" s="98"/>
      <c r="DD6" s="98"/>
      <c r="DE6" s="98"/>
      <c r="DF6" s="99"/>
    </row>
    <row r="7" spans="1:111" x14ac:dyDescent="0.15">
      <c r="A7" s="21" t="s">
        <v>4</v>
      </c>
      <c r="B7" s="123" t="s">
        <v>5</v>
      </c>
      <c r="C7" s="123" t="s">
        <v>6</v>
      </c>
      <c r="D7" s="123" t="s">
        <v>6</v>
      </c>
      <c r="E7" s="28" t="s">
        <v>176</v>
      </c>
      <c r="F7" s="137"/>
      <c r="G7" s="148" t="s">
        <v>5</v>
      </c>
      <c r="H7" s="148" t="s">
        <v>6</v>
      </c>
      <c r="I7" s="148" t="s">
        <v>6</v>
      </c>
      <c r="J7" s="155" t="s">
        <v>176</v>
      </c>
      <c r="K7" s="148" t="s">
        <v>5</v>
      </c>
      <c r="L7" s="148" t="s">
        <v>5</v>
      </c>
      <c r="M7" s="148" t="s">
        <v>5</v>
      </c>
      <c r="N7" s="148"/>
      <c r="O7" s="148" t="s">
        <v>6</v>
      </c>
      <c r="P7" s="148" t="s">
        <v>6</v>
      </c>
      <c r="Q7" s="148" t="s">
        <v>20</v>
      </c>
      <c r="R7" s="148" t="s">
        <v>20</v>
      </c>
      <c r="S7" s="148" t="s">
        <v>20</v>
      </c>
      <c r="T7" s="148" t="s">
        <v>20</v>
      </c>
      <c r="U7" s="148" t="s">
        <v>20</v>
      </c>
      <c r="V7" s="148" t="s">
        <v>20</v>
      </c>
      <c r="W7" s="148" t="s">
        <v>20</v>
      </c>
      <c r="X7" s="148" t="s">
        <v>5</v>
      </c>
      <c r="Y7" s="155" t="s">
        <v>347</v>
      </c>
      <c r="Z7" s="148" t="s">
        <v>76</v>
      </c>
      <c r="AA7" s="148" t="s">
        <v>76</v>
      </c>
      <c r="AB7" s="148" t="s">
        <v>103</v>
      </c>
      <c r="AC7" s="148" t="s">
        <v>5</v>
      </c>
      <c r="AD7" s="148" t="s">
        <v>5</v>
      </c>
      <c r="AE7" s="148" t="s">
        <v>76</v>
      </c>
      <c r="AF7" s="148" t="s">
        <v>103</v>
      </c>
      <c r="AG7" s="148" t="s">
        <v>76</v>
      </c>
      <c r="AH7" s="148" t="s">
        <v>76</v>
      </c>
      <c r="AI7" s="155" t="s">
        <v>229</v>
      </c>
      <c r="AJ7" s="155" t="s">
        <v>229</v>
      </c>
      <c r="AK7" s="155" t="s">
        <v>229</v>
      </c>
      <c r="AL7" s="155" t="s">
        <v>229</v>
      </c>
      <c r="AM7" s="155" t="s">
        <v>229</v>
      </c>
      <c r="AN7" s="155" t="s">
        <v>229</v>
      </c>
      <c r="AO7" s="155" t="s">
        <v>229</v>
      </c>
      <c r="AP7" s="155" t="s">
        <v>214</v>
      </c>
      <c r="AR7" s="21" t="s">
        <v>4</v>
      </c>
      <c r="AS7" s="23" t="s">
        <v>5</v>
      </c>
      <c r="AT7" s="23" t="s">
        <v>6</v>
      </c>
      <c r="AU7" s="23" t="s">
        <v>6</v>
      </c>
      <c r="AV7" s="28" t="s">
        <v>176</v>
      </c>
      <c r="AW7" s="23" t="s">
        <v>5</v>
      </c>
      <c r="AX7" s="23" t="s">
        <v>5</v>
      </c>
      <c r="AY7" s="23" t="s">
        <v>5</v>
      </c>
      <c r="AZ7" s="23"/>
      <c r="BA7" s="23" t="s">
        <v>6</v>
      </c>
      <c r="BB7" s="23" t="s">
        <v>6</v>
      </c>
      <c r="BC7" s="23" t="s">
        <v>20</v>
      </c>
      <c r="BD7" s="23" t="s">
        <v>20</v>
      </c>
      <c r="BE7" s="23" t="s">
        <v>20</v>
      </c>
      <c r="BF7" s="23" t="s">
        <v>20</v>
      </c>
      <c r="BG7" s="23" t="s">
        <v>20</v>
      </c>
      <c r="BH7" s="23" t="s">
        <v>20</v>
      </c>
      <c r="BI7" s="23" t="s">
        <v>20</v>
      </c>
      <c r="BJ7" s="23" t="s">
        <v>5</v>
      </c>
      <c r="BK7" s="28" t="s">
        <v>347</v>
      </c>
      <c r="BL7" s="23" t="s">
        <v>102</v>
      </c>
      <c r="BM7" s="23" t="s">
        <v>102</v>
      </c>
      <c r="BN7" s="23" t="s">
        <v>103</v>
      </c>
      <c r="BO7" s="23" t="s">
        <v>5</v>
      </c>
      <c r="BP7" s="23" t="s">
        <v>5</v>
      </c>
      <c r="BQ7" s="23" t="s">
        <v>102</v>
      </c>
      <c r="BR7" s="23" t="s">
        <v>103</v>
      </c>
      <c r="BS7" s="23" t="s">
        <v>102</v>
      </c>
      <c r="BT7" s="23" t="s">
        <v>102</v>
      </c>
      <c r="BU7" s="28" t="s">
        <v>229</v>
      </c>
      <c r="BV7" s="28" t="s">
        <v>229</v>
      </c>
      <c r="BW7" s="28" t="s">
        <v>229</v>
      </c>
      <c r="BX7" s="28" t="s">
        <v>229</v>
      </c>
      <c r="BY7" s="28" t="s">
        <v>229</v>
      </c>
      <c r="BZ7" s="28" t="s">
        <v>229</v>
      </c>
      <c r="CA7" s="28" t="s">
        <v>229</v>
      </c>
      <c r="CB7" s="28" t="s">
        <v>214</v>
      </c>
      <c r="CC7" s="15"/>
      <c r="CD7" s="23" t="s">
        <v>5</v>
      </c>
      <c r="CE7" s="23" t="s">
        <v>102</v>
      </c>
      <c r="CF7" s="23" t="s">
        <v>103</v>
      </c>
      <c r="CG7" s="23" t="s">
        <v>102</v>
      </c>
      <c r="CH7" s="23" t="s">
        <v>102</v>
      </c>
      <c r="CI7" s="23" t="s">
        <v>20</v>
      </c>
      <c r="CJ7" s="23" t="s">
        <v>20</v>
      </c>
      <c r="CK7" s="23" t="s">
        <v>20</v>
      </c>
      <c r="CL7" s="23" t="s">
        <v>20</v>
      </c>
      <c r="CM7" s="23" t="s">
        <v>20</v>
      </c>
      <c r="CN7" s="23" t="s">
        <v>20</v>
      </c>
      <c r="CO7" s="23" t="s">
        <v>20</v>
      </c>
      <c r="CP7" s="23" t="s">
        <v>20</v>
      </c>
      <c r="CQ7" s="155" t="s">
        <v>229</v>
      </c>
      <c r="CR7" s="155" t="s">
        <v>229</v>
      </c>
      <c r="CS7" s="155" t="s">
        <v>229</v>
      </c>
      <c r="CT7" s="155" t="s">
        <v>229</v>
      </c>
      <c r="CU7" s="155" t="s">
        <v>229</v>
      </c>
      <c r="CV7" s="155" t="s">
        <v>229</v>
      </c>
      <c r="CW7" s="155" t="s">
        <v>229</v>
      </c>
      <c r="CX7" s="29" t="s">
        <v>204</v>
      </c>
      <c r="CY7" s="155" t="s">
        <v>214</v>
      </c>
      <c r="CZ7" s="15"/>
      <c r="DA7" s="124" t="s">
        <v>46</v>
      </c>
      <c r="DB7" s="126" t="s">
        <v>9</v>
      </c>
      <c r="DC7" s="12" t="s">
        <v>405</v>
      </c>
      <c r="DD7" s="127" t="s">
        <v>23</v>
      </c>
      <c r="DE7" s="123" t="s">
        <v>20</v>
      </c>
      <c r="DF7" s="178">
        <f>IFERROR(IF(OR($DF$5&lt;=2,$DF$5=8),バックデータ一覧!E$5,バックデータ一覧!E$13)*DF$28,"-")</f>
        <v>1.7247450201342282E-3</v>
      </c>
    </row>
    <row r="8" spans="1:111" x14ac:dyDescent="0.15">
      <c r="A8" s="30">
        <v>41640</v>
      </c>
      <c r="B8" s="139">
        <f>IF(計算過程!$DF$5=9,計算過程!CD8+計算過程!CY8,IF($DF$4=4,AS8,G8*(INT($DF$4)+1-$DF$4)+AS8*($DF$4-INT($DF$4))))</f>
        <v>0.1826874196840278</v>
      </c>
      <c r="C8" s="139">
        <f>IF(計算過程!$DF$5=9,CF8,IF($DF$4=4,AT8,H8*(INT($DF$4)+1-$DF$4)+AT8*($DF$4-INT($DF$4))))</f>
        <v>130.07164711586864</v>
      </c>
      <c r="D8" s="139">
        <f>IF(計算過程!$DF$5=9,0,IF($DF$4=4,AU8,I8*(INT($DF$4)+1-$DF$4)+AU8*($DF$4-INT($DF$4))))</f>
        <v>0</v>
      </c>
      <c r="E8" s="139">
        <v>0</v>
      </c>
      <c r="F8" s="138"/>
      <c r="G8" s="104">
        <f t="shared" ref="G8:G14" si="0">SUM(K8+X8+AC8+AD8+AP8)</f>
        <v>0.17392423196990739</v>
      </c>
      <c r="H8" s="104">
        <f t="shared" ref="H8:H14" si="1">SUM(O8+AF8)</f>
        <v>120.62225806260631</v>
      </c>
      <c r="I8" s="104">
        <f t="shared" ref="I8:I14" si="2">P8</f>
        <v>0</v>
      </c>
      <c r="J8" s="107">
        <v>0</v>
      </c>
      <c r="K8" s="101">
        <f>IF(OR(計算過程!$DF$5&lt;=4,計算過程!$DF$5=8),L8+M8+N8,0)</f>
        <v>0.17392423196990739</v>
      </c>
      <c r="L8" s="101">
        <f>IF(AND($DF$5&gt;4,$DF$5&lt;&gt;8),0,((VLOOKUP(入力データと計算結果!$E$6,バックデータ一覧!$V$12:$AA$15,2)*'貼り付けシート（日別）'!O7+VLOOKUP(入力データと計算結果!$E$6,バックデータ一覧!$V$12:$AA$15,3)*('貼り付けシート（日別）'!I7+'貼り付けシート（日別）'!J7+'貼り付けシート（日別）'!K7+'貼り付けシート（日別）'!L7+'貼り付けシート（日別）'!N7)+(VLOOKUP(入力データと計算結果!$E$6,バックデータ一覧!$V$12:$AA$15,4)))*10^3/3600))</f>
        <v>0.11359709568518517</v>
      </c>
      <c r="M8" s="101">
        <f>IF(AND(OR($DF$5&gt;4,$DF$5&lt;&gt;8),入力データと計算結果!$E$7&lt;&gt;バックデータ一覧!$A$16,SUM(AL8:AM8)&gt;0),0.07*10^3/3600,0)</f>
        <v>1.9444444444444445E-2</v>
      </c>
      <c r="N8" s="101">
        <f>IF(AND(OR($DF$5&lt;=4),入力データと計算結果!$E$7=バックデータ一覧!$A$18,AM8&gt;0),(VLOOKUP(入力データと計算結果!$E$6,バックデータ一覧!$V$12:$AA$15,5,FALSE)*AO8+VLOOKUP(入力データと計算結果!$E$6,バックデータ一覧!$V$12:$AA$15,6,FALSE))*10^3/3600,0)</f>
        <v>4.0882691840277784E-2</v>
      </c>
      <c r="O8" s="101">
        <f>IF(OR(計算過程!$DF$5&lt;=2,計算過程!$DF$5=8),IF(入力データと計算結果!$E$7=バックデータ一覧!$A$16,AI8/Q8+AJ8/R8+AK8/S8+AL8/T8+AN8/V8,IF(入力データと計算結果!$E$7=バックデータ一覧!$A$17,AI8/Q8+AJ8/R8+AK8/S8+AM8/U8+AN8/V8,AI8/Q8+AJ8/R8+AK8/S8+AM8/U8+AO8/W8)),0)</f>
        <v>120.62225806260631</v>
      </c>
      <c r="P8" s="101">
        <f>IF(OR(計算過程!$DF$5=3,計算過程!$DF$5=4),IF(入力データと計算結果!$E$7=バックデータ一覧!$A$16,AI8/Q8+AJ8/R8+AK8/S8+AL8/T8+AN8/V8,IF(入力データと計算結果!$E$7=バックデータ一覧!$A$17,AI8/Q8+AJ8/R8+AK8/S8+AM8/U8+AN8/V8,AI8/Q8+AJ8/R8+AK8/S8+AM8/U8+AO8/W8)),0)</f>
        <v>0</v>
      </c>
      <c r="Q8" s="101">
        <f>MIN(1,$DF$7*'貼り付けシート（日別）'!O7+計算過程!$DF$14*(AI8+AK8)+$DF$21)</f>
        <v>0.59590183128281526</v>
      </c>
      <c r="R8" s="101">
        <f>MIN(1,$DF$8*'貼り付けシート（日別）'!O7+$DF$15*AJ8+$DF$22)</f>
        <v>0.67609822057973423</v>
      </c>
      <c r="S8" s="101">
        <f>MIN(1,$DF$9*'貼り付けシート（日別）'!O7+$DF$16*(AI8+AK8)+$DF$23)</f>
        <v>0.59590183128281526</v>
      </c>
      <c r="T8" s="32">
        <f>MIN(1,$DF$10*'貼り付けシート（日別）'!O7+$DF$17*AL8+$DF$24)</f>
        <v>0.71159348488590612</v>
      </c>
      <c r="U8" s="32">
        <f>MIN(1,$DF$11*'貼り付けシート（日別）'!O7+$DF$18*AM8+$DF$25)</f>
        <v>0.69708635496058002</v>
      </c>
      <c r="V8" s="32">
        <f>MIN(1,$DF$12*'貼り付けシート（日別）'!O7+$DF$19*AN8+$DF$26)</f>
        <v>0.71159348488590612</v>
      </c>
      <c r="W8" s="32">
        <f>MIN(1,$DF$13*'貼り付けシート（日別）'!O7+$DF$20*AO8+$DF$27)</f>
        <v>0.57338348230389258</v>
      </c>
      <c r="X8" s="32">
        <f t="shared" ref="X8:X14" si="3">IF($DF$5=11,($DF$33*Y8+$DF$34*AB8+$DF$35*$DF$39+$DF$36)*(1+$DF$37*$DF$38)*Z8*AA8*10^3/3600,0)</f>
        <v>0</v>
      </c>
      <c r="Y8" s="32">
        <f>'貼り付けシート（日別）'!P7</f>
        <v>-15.362500000000001</v>
      </c>
      <c r="Z8" s="32">
        <f t="shared" ref="Z8:Z14" si="4">IF(Y8&lt;7,1+0.0133*(7-Y8),1)</f>
        <v>1.29742125</v>
      </c>
      <c r="AA8" s="32">
        <f t="shared" ref="AA8:AA14" si="5">IF(AND(Y8&gt;=2,Y8&lt;5),1.175-Y8*0.035,IF(AND(Y8&gt;=-2,Y8&lt;2),1.12-Y8*0.0075,IF(AND(Y8&gt;=-15.5,Y8&lt;-2),1.155+Y8*0.01,1)))</f>
        <v>1.0013749999999999</v>
      </c>
      <c r="AB8" s="32">
        <f t="shared" ref="AB8:AB14" si="6">SUM(AI8:AO8)</f>
        <v>78.663383126200003</v>
      </c>
      <c r="AC8" s="32">
        <f>IF($DF$5=10,($DF$41*'貼り付けシート（日別）'!O7+$DF$42*AB8+$DF$43)/3.6,0)</f>
        <v>0</v>
      </c>
      <c r="AD8" s="32">
        <f>IF(OR($DF$5=5,$DF$5=6,$DF$5=7),(($DF$45*'貼り付けシート（日別）'!O7+$DF$46*SUM(AI8:AK8,AM8)+$DF$47)*AE8+(0.01723*AO8+0.06099))*10^3/3600,0)</f>
        <v>0</v>
      </c>
      <c r="AE8" s="32">
        <f>IF('貼り付けシート（日別）'!O7&lt;7,1+(7-'貼り付けシート（日別）'!O7)*0.0091,1)</f>
        <v>1.1822654166666666</v>
      </c>
      <c r="AF8" s="32">
        <f>IF(OR($DF$5=5,$DF$5=6,$DF$5=7),(($DF$48*'貼り付けシート（日別）'!O7+$DF$49*SUM(AI8:AK8,AM8)+$DF$50)*AH8+AO8/AG8),0)</f>
        <v>0</v>
      </c>
      <c r="AG8" s="32">
        <f>$DF$51*'貼り付けシート（日別）'!O7+$DF$52*AO8+$DF$53</f>
        <v>0.72187312499999989</v>
      </c>
      <c r="AH8" s="32">
        <f>IF('貼り付けシート（日別）'!O7&lt;7,1+(7-'貼り付けシート（日別）'!O7)*0.0205,1)</f>
        <v>1.4105979166666667</v>
      </c>
      <c r="AI8" s="109">
        <f>'貼り付けシート（日別）'!B7</f>
        <v>16.409796876200001</v>
      </c>
      <c r="AJ8" s="109">
        <f>'貼り付けシート（日別）'!C7</f>
        <v>22.430974019999997</v>
      </c>
      <c r="AK8" s="109">
        <f>'貼り付けシート（日別）'!D7</f>
        <v>5.0579647299999984</v>
      </c>
      <c r="AL8" s="109">
        <f>'貼り付けシート（日別）'!E7</f>
        <v>0</v>
      </c>
      <c r="AM8" s="109">
        <f>'貼り付けシート（日別）'!F7</f>
        <v>29.762460000000001</v>
      </c>
      <c r="AN8" s="109">
        <f>'貼り付けシート（日別）'!G7</f>
        <v>0</v>
      </c>
      <c r="AO8" s="109">
        <f>'貼り付けシート（日別）'!H7</f>
        <v>5.0021875000000007</v>
      </c>
      <c r="AP8" s="102">
        <f>IF(入力データと計算結果!$E$9=バックデータ一覧!$A$25,'貼り付けシート（日別）'!Q7,0)</f>
        <v>0</v>
      </c>
      <c r="AR8" s="30">
        <v>41640</v>
      </c>
      <c r="AS8" s="104">
        <f t="shared" ref="AS8:AS14" si="7">SUM(AW8+BJ8+BO8+BP8+CB8)</f>
        <v>0.1826874196840278</v>
      </c>
      <c r="AT8" s="104">
        <f t="shared" ref="AT8:AT14" si="8">SUM(BA8+BR8)</f>
        <v>130.07164711586864</v>
      </c>
      <c r="AU8" s="104">
        <f t="shared" ref="AU8:AU14" si="9">BB8</f>
        <v>0</v>
      </c>
      <c r="AV8" s="107">
        <v>0</v>
      </c>
      <c r="AW8" s="101">
        <f>IF(OR(計算過程!$DF$5&lt;=4,計算過程!$DF$5=8),AX8+AY8+AZ8,0)</f>
        <v>0.1826874196840278</v>
      </c>
      <c r="AX8" s="101">
        <f>IF(AND(計算過程!$DF$5&gt;4,計算過程!$DF$5&lt;&gt;8),0,((VLOOKUP(入力データと計算結果!$E$6,バックデータ一覧!$V$12:$AA$15,2)*'貼り付けシート（日別）'!AG7+VLOOKUP(入力データと計算結果!$E$6,バックデータ一覧!$V$12:$AA$15,3)*('貼り付けシート（日別）'!AA7+'貼り付けシート（日別）'!AB7+'貼り付けシート（日別）'!AC7+'貼り付けシート（日別）'!AD7+'貼り付けシート（日別）'!AF7)+(VLOOKUP(入力データと計算結果!$E$6,バックデータ一覧!$V$12:$AA$15,4)))*10^3/3600))</f>
        <v>0.11703398985185186</v>
      </c>
      <c r="AY8" s="101">
        <f>IF(AND(OR(計算過程!$DF$5&gt;4,計算過程!$DF$5&lt;&gt;8),入力データと計算結果!$E$7&lt;&gt;バックデータ一覧!$A$16,SUM(BX8:BY8)&gt;0),0.07*10^3/3600,0)</f>
        <v>1.9444444444444445E-2</v>
      </c>
      <c r="AZ8" s="101">
        <f>IF(AND(OR(計算過程!$DF$5&lt;=4),入力データと計算結果!$E$7=バックデータ一覧!$A$18,BY8&gt;0),(VLOOKUP(入力データと計算結果!$E$6,バックデータ一覧!$V$12:$AA$15,5,FALSE)*CA8+VLOOKUP(入力データと計算結果!$E$6,バックデータ一覧!$V$12:$AA$15,6,FALSE))*10^3/3600,0)</f>
        <v>4.620898538773148E-2</v>
      </c>
      <c r="BA8" s="101">
        <f>IF(OR(計算過程!$DF$5&lt;=2,計算過程!$DF$5=8),IF(入力データと計算結果!$E$7=バックデータ一覧!$A$16,BU8/BC8+BV8/BD8+BW8/BE8+BX8/BF8+BZ8/BH8,IF(入力データと計算結果!$E$7=バックデータ一覧!$A$17,BU8/BC8+BV8/BD8+BW8/BE8+BY8/BG8+BZ8/BH8,BU8/BC8+BV8/BD8+BW8/BE8+BY8/BG8+CA8/BI8)),0)</f>
        <v>130.07164711586864</v>
      </c>
      <c r="BB8" s="101">
        <f>IF(OR(計算過程!$DF$5=3,計算過程!$DF$5=4),IF(入力データと計算結果!$E$7=バックデータ一覧!$A$16,BU8/BC8+BV8/BD8+BW8/BE8+BX8/BF8+BZ8/BH8,IF(入力データと計算結果!$E$7=バックデータ一覧!$A$17,BU8/BC8+BV8/BD8+BW8/BE8+BY8/BG8+BZ8/BH8,BU8/BC8+BV8/BD8+BW8/BE8+BY8/BG8+CA8/BI8)),0)</f>
        <v>0</v>
      </c>
      <c r="BC8" s="101">
        <f>MIN(1,計算過程!$DF$7*'貼り付けシート（日別）'!AG7+計算過程!$DF$14*(BU8+BW8)+計算過程!$DF$21)</f>
        <v>0.59826341857913956</v>
      </c>
      <c r="BD8" s="101">
        <f>MIN(1,計算過程!$DF$8*'貼り付けシート（日別）'!AG7+計算過程!$DF$15*BV8+計算過程!$DF$22)</f>
        <v>0.67755264579543939</v>
      </c>
      <c r="BE8" s="101">
        <f>MIN(1,計算過程!$DF$9*'貼り付けシート（日別）'!AG7+計算過程!$DF$16*(BU8+BW8)+計算過程!$DF$23)</f>
        <v>0.59826341857913956</v>
      </c>
      <c r="BF8" s="32">
        <f>MIN(1,計算過程!$DF$10*'貼り付けシート（日別）'!AG7+計算過程!$DF$17*BX8+計算過程!$DF$24)</f>
        <v>0.71159348488590612</v>
      </c>
      <c r="BG8" s="32">
        <f>MIN(1,計算過程!$DF$11*'貼り付けシート（日別）'!AG7+計算過程!$DF$18*BY8+計算過程!$DF$25)</f>
        <v>0.69708635496058002</v>
      </c>
      <c r="BH8" s="32">
        <f>MIN(1,計算過程!$DF$12*'貼り付けシート（日別）'!AG7+計算過程!$DF$19*BZ8+計算過程!$DF$26)</f>
        <v>0.71159348488590612</v>
      </c>
      <c r="BI8" s="32">
        <f>MIN(1,計算過程!$DF$13*'貼り付けシート（日別）'!AG7+計算過程!$DF$20*CA8+計算過程!$DF$27)</f>
        <v>0.59298164460644287</v>
      </c>
      <c r="BJ8" s="32">
        <f>IF(計算過程!$DF$5=11,(計算過程!$DF$33*BK8+計算過程!$DF$34*BN8+計算過程!$DF$35*計算過程!$DF$39+計算過程!$DF$36)*(1+計算過程!$DF$37*計算過程!$DF$38)*BL8*BM8*10^3/3600,0)</f>
        <v>0</v>
      </c>
      <c r="BK8" s="32">
        <f>'貼り付けシート（日別）'!AH7</f>
        <v>-15.362500000000001</v>
      </c>
      <c r="BL8" s="32">
        <f t="shared" ref="BL8:BL14" si="10">IF(BK8&lt;7,1+0.0133*(7-BK8),1)</f>
        <v>1.29742125</v>
      </c>
      <c r="BM8" s="32">
        <f>IF(AND(BK8&gt;=2,BK8&lt;5),1.175-BK8*0.035,IF(AND(BK8&gt;=-2,BK8&lt;2),1.12-BK8*0.0075,IF(AND(BK8&gt;=-15.5,BK8&lt;-2),1.155+BK8*0.01,1)))</f>
        <v>1.0013749999999999</v>
      </c>
      <c r="BN8" s="32">
        <f t="shared" ref="BN8:BN14" si="11">SUM(BU8:CA8)</f>
        <v>84.981867310533346</v>
      </c>
      <c r="BO8" s="32">
        <f>IF(計算過程!$DF$5=10,(計算過程!$DF$41*'貼り付けシート（日別）'!AG7+計算過程!$DF$42*BN8+計算過程!$DF$43)/3.6,0)</f>
        <v>0</v>
      </c>
      <c r="BP8" s="32">
        <f>IF(OR(計算過程!$DF$5=5,計算過程!$DF$5=6,計算過程!$DF$5=7),((計算過程!$DF$45*'貼り付けシート（日別）'!AG7+計算過程!$DF$46*SUM(BU8:BW8,BY8)+計算過程!$DF$47)*BQ8+(0.01723*CA8+0.06099))*10^3/3600,0)</f>
        <v>0</v>
      </c>
      <c r="BQ8" s="32">
        <f>IF('貼り付けシート（日別）'!AG7&lt;7,1+(7-'貼り付けシート（日別）'!AG7)*0.0091,1)</f>
        <v>1.1822654166666666</v>
      </c>
      <c r="BR8" s="32">
        <f>IF(OR(計算過程!$DF$5=5,計算過程!$DF$5=6,計算過程!$DF$5=7),((計算過程!$DF$48*'貼り付けシート（日別）'!AG7+計算過程!$DF$49*SUM(BU8:BW8,BY8)+計算過程!$DF$50)*BT8+CA8/BS8),0)</f>
        <v>0</v>
      </c>
      <c r="BS8" s="32">
        <f>計算過程!$DF$51*'貼り付けシート（日別）'!AG7+計算過程!$DF$52*CA8+計算過程!$DF$53</f>
        <v>0.72855031249999991</v>
      </c>
      <c r="BT8" s="32">
        <f>IF('貼り付けシート（日別）'!AG7&lt;7,1+(7-'貼り付けシート（日別）'!AG7)*0.0205,1)</f>
        <v>1.4105979166666667</v>
      </c>
      <c r="BU8" s="109">
        <f>'貼り付けシート（日別）'!T7</f>
        <v>18.410991617200001</v>
      </c>
      <c r="BV8" s="109">
        <f>'貼り付けシート（日別）'!U7</f>
        <v>25.635398880000004</v>
      </c>
      <c r="BW8" s="109">
        <f>'貼り付けシート（日別）'!V7</f>
        <v>5.0579647299999984</v>
      </c>
      <c r="BX8" s="109">
        <f>'貼り付けシート（日別）'!W7</f>
        <v>0</v>
      </c>
      <c r="BY8" s="109">
        <f>'貼り付けシート（日別）'!X7</f>
        <v>29.762460000000001</v>
      </c>
      <c r="BZ8" s="109">
        <f>'貼り付けシート（日別）'!Y7</f>
        <v>0</v>
      </c>
      <c r="CA8" s="109">
        <f>'貼り付けシート（日別）'!Z7</f>
        <v>6.1150520833333335</v>
      </c>
      <c r="CB8" s="102">
        <f>IF(入力データと計算結果!$E$9=バックデータ一覧!$A$25,'貼り付けシート（日別）'!AI7,0)</f>
        <v>0</v>
      </c>
      <c r="CC8" s="166"/>
      <c r="CD8" s="32">
        <f>IF(計算過程!$DF$5=9,((CI8*'貼り付けシート（日別）'!AG7+CJ8*(CQ8+CR8+CS8+CU8)+CK8*CX8+CL8)*CE8+(0.01723*CW8+0.06099))*10^3/3600,0)</f>
        <v>0</v>
      </c>
      <c r="CE8" s="32">
        <f>IF(7&lt;='貼り付けシート（日別）'!AG7,1,1+(7-'貼り付けシート（日別）'!AG7)*0.0091)</f>
        <v>1.1822654166666666</v>
      </c>
      <c r="CF8" s="32">
        <f>IF(計算過程!$DF$5=9,((CM8*'貼り付けシート（日別）'!AG7+CN8*(CQ8+CR8+CS8+CU8)+CO8*CX8+CP8)*CH8+CW8/CG8),0)</f>
        <v>0</v>
      </c>
      <c r="CG8" s="32">
        <f>計算過程!$DF$55*'貼り付けシート（日別）'!AG7+計算過程!$DF$56*CW8+計算過程!$DF$57</f>
        <v>0.72855031249999991</v>
      </c>
      <c r="CH8" s="32">
        <f>IF(7&lt;='貼り付けシート（日別）'!AG7,1,1+(7-'貼り付けシート（日別）'!AG7)*0.0205)</f>
        <v>1.4105979166666667</v>
      </c>
      <c r="CI8" s="100">
        <f>IF($CX8&gt;0,バックデータ一覧!$S$4,バックデータ一覧!$T$4)</f>
        <v>-0.18114</v>
      </c>
      <c r="CJ8" s="100">
        <f>IF($CX8&gt;0,バックデータ一覧!$S$5,バックデータ一覧!$T$5)</f>
        <v>0.10483000000000001</v>
      </c>
      <c r="CK8" s="100">
        <f>IF($CX8&gt;0,バックデータ一覧!$S$6,バックデータ一覧!$T$6)</f>
        <v>0</v>
      </c>
      <c r="CL8" s="100">
        <f>IF($CX8&gt;0,バックデータ一覧!$S$7,バックデータ一覧!$T$7)</f>
        <v>5.8528500000000001</v>
      </c>
      <c r="CM8" s="100">
        <f>IF($CX8&gt;0,バックデータ一覧!$S$12,バックデータ一覧!$T$12)</f>
        <v>-5.7700000000000001E-2</v>
      </c>
      <c r="CN8" s="100">
        <f>IF($CX8&gt;0,バックデータ一覧!$S$13,バックデータ一覧!$T$13)</f>
        <v>0.47525000000000001</v>
      </c>
      <c r="CO8" s="100">
        <f>IF($CX8&gt;0,バックデータ一覧!$S$14,バックデータ一覧!$T$14)</f>
        <v>0</v>
      </c>
      <c r="CP8" s="173">
        <f>IF($CX8&gt;0,バックデータ一覧!$S$15,バックデータ一覧!$T$15)</f>
        <v>-6.3459300000000001</v>
      </c>
      <c r="CQ8" s="102">
        <f>IF($DF$4=4,'貼り付けシート（日別）'!T7,'貼り付けシート（日別）'!B7*(INT($DF$4)+1-$DF$4)+'貼り付けシート（日別）'!T7*($DF$4-INT($DF$4)))</f>
        <v>18.410991617200001</v>
      </c>
      <c r="CR8" s="102">
        <f>IF($DF$4=4,'貼り付けシート（日別）'!U7,'貼り付けシート（日別）'!C7*(INT($DF$4)+1-$DF$4)+'貼り付けシート（日別）'!U7*($DF$4-INT($DF$4)))</f>
        <v>25.635398880000004</v>
      </c>
      <c r="CS8" s="102">
        <f>IF($DF$4=4,'貼り付けシート（日別）'!V7,'貼り付けシート（日別）'!D7*(INT($DF$4)+1-$DF$4)+'貼り付けシート（日別）'!V7*($DF$4-INT($DF$4)))</f>
        <v>5.0579647299999984</v>
      </c>
      <c r="CT8" s="102">
        <f>IF($DF$4=4,'貼り付けシート（日別）'!W7,'貼り付けシート（日別）'!E7*(INT($DF$4)+1-$DF$4)+'貼り付けシート（日別）'!W7*($DF$4-INT($DF$4)))</f>
        <v>0</v>
      </c>
      <c r="CU8" s="102">
        <f>IF($DF$4=4,'貼り付けシート（日別）'!X7,'貼り付けシート（日別）'!F7*(INT($DF$4)+1-$DF$4)+'貼り付けシート（日別）'!X7*($DF$4-INT($DF$4)))</f>
        <v>29.762460000000001</v>
      </c>
      <c r="CV8" s="102">
        <f>IF($DF$4=4,'貼り付けシート（日別）'!Y7,'貼り付けシート（日別）'!G7*(INT($DF$4)+1-$DF$4)+'貼り付けシート（日別）'!Y7*($DF$4-INT($DF$4)))</f>
        <v>0</v>
      </c>
      <c r="CW8" s="102">
        <f>IF($DF$4=4,'貼り付けシート（日別）'!Z7,'貼り付けシート（日別）'!H7*(INT($DF$4)+1-$DF$4)+'貼り付けシート（日別）'!Z7*($DF$4-INT($DF$4)))</f>
        <v>6.1150520833333335</v>
      </c>
      <c r="CX8" s="32">
        <f>SUMIF('貼り付けシート（時刻別）'!$A$6:$A$8765,AR8,'貼り付けシート（時刻別）'!$C$6:$C$8765)</f>
        <v>0</v>
      </c>
      <c r="CY8" s="102">
        <f t="shared" ref="CY8:CY20" si="12">IF($DF$4&lt;&gt;9,0,$AP8*(INT($DF$4)+1-$DF$4)+$CB8*($DF$4-INT($DF$4)))</f>
        <v>0</v>
      </c>
      <c r="CZ8" s="166"/>
      <c r="DA8" s="130"/>
      <c r="DB8" s="126" t="s">
        <v>10</v>
      </c>
      <c r="DC8" s="33"/>
      <c r="DD8" s="127" t="s">
        <v>28</v>
      </c>
      <c r="DE8" s="123" t="s">
        <v>20</v>
      </c>
      <c r="DF8" s="178">
        <f>IFERROR(IF(OR($DF$5&lt;=2,$DF$5=8),バックデータ一覧!F$5,バックデータ一覧!F$13)*$DF$28,"-")</f>
        <v>5.4465632214765103E-4</v>
      </c>
    </row>
    <row r="9" spans="1:111" x14ac:dyDescent="0.15">
      <c r="A9" s="30">
        <v>41641</v>
      </c>
      <c r="B9" s="139">
        <f>IF(計算過程!$DF$5=9,計算過程!CD9+計算過程!CY9,IF($DF$4=4,AS9,G9*(INT($DF$4)+1-$DF$4)+AS9*($DF$4-INT($DF$4))))</f>
        <v>0.16781664000694446</v>
      </c>
      <c r="C9" s="139">
        <f>IF(計算過程!$DF$5=9,CF9,IF($DF$4=4,AT9,H9*(INT($DF$4)+1-$DF$4)+AT9*($DF$4-INT($DF$4))))</f>
        <v>97.482829025048986</v>
      </c>
      <c r="D9" s="139">
        <f>IF(計算過程!$DF$5=9,0,IF($DF$4=4,AU9,I9*(INT($DF$4)+1-$DF$4)+AU9*($DF$4-INT($DF$4))))</f>
        <v>0</v>
      </c>
      <c r="E9" s="139">
        <v>0</v>
      </c>
      <c r="F9" s="138"/>
      <c r="G9" s="104">
        <f t="shared" si="0"/>
        <v>0.1590456853287037</v>
      </c>
      <c r="H9" s="104">
        <f t="shared" si="1"/>
        <v>87.861469422292089</v>
      </c>
      <c r="I9" s="104">
        <f t="shared" si="2"/>
        <v>0</v>
      </c>
      <c r="J9" s="107">
        <v>0</v>
      </c>
      <c r="K9" s="101">
        <f>IF(OR(計算過程!$DF$5&lt;=4,計算過程!$DF$5=8),L9+M9+N9,0)</f>
        <v>0.1590456853287037</v>
      </c>
      <c r="L9" s="101">
        <f>IF(AND($DF$5&gt;4,$DF$5&lt;&gt;8),0,((VLOOKUP(入力データと計算結果!$E$6,バックデータ一覧!$V$12:$AA$15,2)*'貼り付けシート（日別）'!O8+VLOOKUP(入力データと計算結果!$E$6,バックデータ一覧!$V$12:$AA$15,3)*('貼り付けシート（日別）'!I8+'貼り付けシート（日別）'!J8+'貼り付けシート（日別）'!K8+'貼り付けシート（日別）'!L8+'貼り付けシート（日別）'!N8)+(VLOOKUP(入力データと計算結果!$E$6,バックデータ一覧!$V$12:$AA$15,4)))*10^3/3600))</f>
        <v>9.9174725259259258E-2</v>
      </c>
      <c r="M9" s="101">
        <f>IF(AND(OR($DF$5&gt;4,$DF$5&lt;&gt;8),入力データと計算結果!$E$7&lt;&gt;バックデータ一覧!$A$16,SUM(AL9:AM9)&gt;0),0.07*10^3/3600,0)</f>
        <v>1.9444444444444445E-2</v>
      </c>
      <c r="N9" s="101">
        <f>IF(AND(OR($DF$5&lt;=4),入力データと計算結果!$E$7=バックデータ一覧!$A$18,AM9&gt;0),(VLOOKUP(入力データと計算結果!$E$6,バックデータ一覧!$V$12:$AA$15,5,FALSE)*AO9+VLOOKUP(入力データと計算結果!$E$6,バックデータ一覧!$V$12:$AA$15,6,FALSE))*10^3/3600,0)</f>
        <v>4.0426515624999999E-2</v>
      </c>
      <c r="O9" s="101">
        <f>IF(OR(計算過程!$DF$5&lt;=2,計算過程!$DF$5=8),IF(入力データと計算結果!$E$7=バックデータ一覧!$A$16,AI9/Q9+AJ9/R9+AK9/S9+AL9/T9+AN9/V9,IF(入力データと計算結果!$E$7=バックデータ一覧!$A$17,AI9/Q9+AJ9/R9+AK9/S9+AM9/U9+AN9/V9,AI9/Q9+AJ9/R9+AK9/S9+AM9/U9+AO9/W9)),0)</f>
        <v>87.861469422292089</v>
      </c>
      <c r="P9" s="101">
        <f>IF(OR(計算過程!$DF$5=3,計算過程!$DF$5=4),IF(入力データと計算結果!$E$7=バックデータ一覧!$A$16,AI9/Q9+AJ9/R9+AK9/S9+AL9/T9+AN9/V9,IF(入力データと計算結果!$E$7=バックデータ一覧!$A$17,AI9/Q9+AJ9/R9+AK9/S9+AM9/U9+AN9/V9,AI9/Q9+AJ9/R9+AK9/S9+AM9/U9+AO9/W9)),0)</f>
        <v>0</v>
      </c>
      <c r="Q9" s="101">
        <f>MIN(1,$DF$7*'貼り付けシート（日別）'!O8+計算過程!$DF$14*(AI9+AK9)+$DF$21)</f>
        <v>0.58600548196977231</v>
      </c>
      <c r="R9" s="101">
        <f>MIN(1,$DF$8*'貼り付けシート（日別）'!O8+$DF$15*AJ9+$DF$22)</f>
        <v>0.67194230393678001</v>
      </c>
      <c r="S9" s="101">
        <f>MIN(1,$DF$9*'貼り付けシート（日別）'!O8+$DF$16*(AI9+AK9)+$DF$23)</f>
        <v>0.58600548196977231</v>
      </c>
      <c r="T9" s="32">
        <f>MIN(1,$DF$10*'貼り付けシート（日別）'!O8+$DF$17*AL9+$DF$24)</f>
        <v>0.71159348488590612</v>
      </c>
      <c r="U9" s="32">
        <f>MIN(1,$DF$11*'貼り付けシート（日別）'!O8+$DF$18*AM9+$DF$25)</f>
        <v>0.69708635496058002</v>
      </c>
      <c r="V9" s="32">
        <f>MIN(1,$DF$12*'貼り付けシート（日別）'!O8+$DF$19*AN9+$DF$26)</f>
        <v>0.71159348488590612</v>
      </c>
      <c r="W9" s="32">
        <f>MIN(1,$DF$13*'貼り付けシート（日別）'!O8+$DF$20*AO9+$DF$27)</f>
        <v>0.57551189708778527</v>
      </c>
      <c r="X9" s="32">
        <f t="shared" si="3"/>
        <v>0</v>
      </c>
      <c r="Y9" s="32">
        <f>'貼り付けシート（日別）'!P8</f>
        <v>-15.512499999999999</v>
      </c>
      <c r="Z9" s="32">
        <f t="shared" si="4"/>
        <v>1.2994162499999999</v>
      </c>
      <c r="AA9" s="32">
        <f t="shared" si="5"/>
        <v>1</v>
      </c>
      <c r="AB9" s="32">
        <f t="shared" si="6"/>
        <v>57.6431762904</v>
      </c>
      <c r="AC9" s="32">
        <f>IF($DF$5=10,($DF$41*'貼り付けシート（日別）'!O8+$DF$42*AB9+$DF$43)/3.6,0)</f>
        <v>0</v>
      </c>
      <c r="AD9" s="32">
        <f>IF(OR($DF$5=5,$DF$5=6,$DF$5=7),(($DF$45*'貼り付けシート（日別）'!O8+$DF$46*SUM(AI9:AK9,AM9)+$DF$47)*AE9+(0.01723*AO9+0.06099))*10^3/3600,0)</f>
        <v>0</v>
      </c>
      <c r="AE9" s="32">
        <f>IF('貼り付けシート（日別）'!O8&lt;7,1+(7-'貼り付けシート（日別）'!O8)*0.0091,1)</f>
        <v>1.1707008333333333</v>
      </c>
      <c r="AF9" s="32">
        <f>IF(OR($DF$5=5,$DF$5=6,$DF$5=7),(($DF$48*'貼り付けシート（日別）'!O8+$DF$49*SUM(AI9:AK9,AM9)+$DF$50)*AH9+AO9/AG9),0)</f>
        <v>0</v>
      </c>
      <c r="AG9" s="32">
        <f>$DF$51*'貼り付けシート（日別）'!O8+$DF$52*AO9+$DF$53</f>
        <v>0.72740125</v>
      </c>
      <c r="AH9" s="32">
        <f>IF('貼り付けシート（日別）'!O8&lt;7,1+(7-'貼り付けシート（日別）'!O8)*0.0205,1)</f>
        <v>1.3845458333333334</v>
      </c>
      <c r="AI9" s="109">
        <f>'貼り付けシート（日別）'!B8</f>
        <v>8.8052568603999983</v>
      </c>
      <c r="AJ9" s="109">
        <f>'貼り付けシート（日別）'!C8</f>
        <v>11.74955782</v>
      </c>
      <c r="AK9" s="109">
        <f>'貼り付けシート（日別）'!D8</f>
        <v>2.4190266099999995</v>
      </c>
      <c r="AL9" s="109">
        <f>'貼り付けシート（日別）'!E8</f>
        <v>0</v>
      </c>
      <c r="AM9" s="109">
        <f>'貼り付けシート（日別）'!F8</f>
        <v>29.762460000000001</v>
      </c>
      <c r="AN9" s="109">
        <f>'貼り付けシート（日別）'!G8</f>
        <v>0</v>
      </c>
      <c r="AO9" s="109">
        <f>'貼り付けシート（日別）'!H8</f>
        <v>4.9068750000000003</v>
      </c>
      <c r="AP9" s="102">
        <f>IF(入力データと計算結果!$E$9=バックデータ一覧!$A$25,'貼り付けシート（日別）'!Q8,0)</f>
        <v>0</v>
      </c>
      <c r="AR9" s="30">
        <v>41641</v>
      </c>
      <c r="AS9" s="104">
        <f t="shared" si="7"/>
        <v>0.16781664000694446</v>
      </c>
      <c r="AT9" s="104">
        <f t="shared" si="8"/>
        <v>97.482829025048986</v>
      </c>
      <c r="AU9" s="104">
        <f t="shared" si="9"/>
        <v>0</v>
      </c>
      <c r="AV9" s="107">
        <v>0</v>
      </c>
      <c r="AW9" s="101">
        <f>IF(OR(計算過程!$DF$5&lt;=4,計算過程!$DF$5=8),AX9+AY9+AZ9,0)</f>
        <v>0.16781664000694446</v>
      </c>
      <c r="AX9" s="101">
        <f>IF(AND(計算過程!$DF$5&gt;4,計算過程!$DF$5&lt;&gt;8),0,((VLOOKUP(入力データと計算結果!$E$6,バックデータ一覧!$V$12:$AA$15,2)*'貼り付けシート（日別）'!AG8+VLOOKUP(入力データと計算結果!$E$6,バックデータ一覧!$V$12:$AA$15,3)*('貼り付けシート（日別）'!AA8+'貼り付けシート（日別）'!AB8+'貼り付けシート（日別）'!AC8+'貼り付けシート（日別）'!AD8+'貼り付けシート（日別）'!AF8)+(VLOOKUP(入力データと計算結果!$E$6,バックデータ一覧!$V$12:$AA$15,4)))*10^3/3600))</f>
        <v>0.10269541575925926</v>
      </c>
      <c r="AY9" s="101">
        <f>IF(AND(OR(計算過程!$DF$5&gt;4,計算過程!$DF$5&lt;&gt;8),入力データと計算結果!$E$7&lt;&gt;バックデータ一覧!$A$16,SUM(BX9:BY9)&gt;0),0.07*10^3/3600,0)</f>
        <v>1.9444444444444445E-2</v>
      </c>
      <c r="AZ9" s="101">
        <f>IF(AND(OR(計算過程!$DF$5&lt;=4),入力データと計算結果!$E$7=バックデータ一覧!$A$18,BY9&gt;0),(VLOOKUP(入力データと計算結果!$E$6,バックデータ一覧!$V$12:$AA$15,5,FALSE)*CA9+VLOOKUP(入力データと計算結果!$E$6,バックデータ一覧!$V$12:$AA$15,6,FALSE))*10^3/3600,0)</f>
        <v>4.5676779803240738E-2</v>
      </c>
      <c r="BA9" s="101">
        <f>IF(OR(計算過程!$DF$5&lt;=2,計算過程!$DF$5=8),IF(入力データと計算結果!$E$7=バックデータ一覧!$A$16,BU9/BC9+BV9/BD9+BW9/BE9+BX9/BF9+BZ9/BH9,IF(入力データと計算結果!$E$7=バックデータ一覧!$A$17,BU9/BC9+BV9/BD9+BW9/BE9+BY9/BG9+BZ9/BH9,BU9/BC9+BV9/BD9+BW9/BE9+BY9/BG9+CA9/BI9)),0)</f>
        <v>97.482829025048986</v>
      </c>
      <c r="BB9" s="101">
        <f>IF(OR(計算過程!$DF$5=3,計算過程!$DF$5=4),IF(入力データと計算結果!$E$7=バックデータ一覧!$A$16,BU9/BC9+BV9/BD9+BW9/BE9+BX9/BF9+BZ9/BH9,IF(入力データと計算結果!$E$7=バックデータ一覧!$A$17,BU9/BC9+BV9/BD9+BW9/BE9+BY9/BG9+BZ9/BH9,BU9/BC9+BV9/BD9+BW9/BE9+BY9/BG9+CA9/BI9)),0)</f>
        <v>0</v>
      </c>
      <c r="BC9" s="101">
        <f>MIN(1,計算過程!$DF$7*'貼り付けシート（日別）'!AG8+計算過程!$DF$14*(BU9+BW9)+計算過程!$DF$21)</f>
        <v>0.58725634469156174</v>
      </c>
      <c r="BD9" s="101">
        <f>MIN(1,計算過程!$DF$8*'貼り付けシート（日別）'!AG8+計算過程!$DF$15*BV9+計算過程!$DF$22)</f>
        <v>0.67388153755772007</v>
      </c>
      <c r="BE9" s="101">
        <f>MIN(1,計算過程!$DF$9*'貼り付けシート（日別）'!AG8+計算過程!$DF$16*(BU9+BW9)+計算過程!$DF$23)</f>
        <v>0.58725634469156174</v>
      </c>
      <c r="BF9" s="32">
        <f>MIN(1,計算過程!$DF$10*'貼り付けシート（日別）'!AG8+計算過程!$DF$17*BX9+計算過程!$DF$24)</f>
        <v>0.71159348488590612</v>
      </c>
      <c r="BG9" s="32">
        <f>MIN(1,計算過程!$DF$11*'貼り付けシート（日別）'!AG8+計算過程!$DF$18*BY9+計算過程!$DF$25)</f>
        <v>0.69708635496058002</v>
      </c>
      <c r="BH9" s="32">
        <f>MIN(1,計算過程!$DF$12*'貼り付けシート（日別）'!AG8+計算過程!$DF$19*BZ9+計算過程!$DF$26)</f>
        <v>0.71159348488590612</v>
      </c>
      <c r="BI9" s="32">
        <f>MIN(1,計算過程!$DF$13*'貼り付けシート（日別）'!AG8+計算過程!$DF$20*CA9+計算過程!$DF$27)</f>
        <v>0.59483030839570472</v>
      </c>
      <c r="BJ9" s="32">
        <f>IF(計算過程!$DF$5=11,(計算過程!$DF$33*BK9+計算過程!$DF$34*BN9+計算過程!$DF$35*計算過程!$DF$39+計算過程!$DF$36)*(1+計算過程!$DF$37*計算過程!$DF$38)*BL9*BM9*10^3/3600,0)</f>
        <v>0</v>
      </c>
      <c r="BK9" s="32">
        <f>'貼り付けシート（日別）'!AH8</f>
        <v>-15.512499999999999</v>
      </c>
      <c r="BL9" s="32">
        <f t="shared" si="10"/>
        <v>1.2994162499999999</v>
      </c>
      <c r="BM9" s="32">
        <f t="shared" ref="BM9:BM14" si="13">IF(AND(BK9&gt;=2,BK9&lt;5),1.175-BK9*0.035,IF(AND(BK9&gt;=-2,BK9&lt;2),1.12-BK9*0.0075,IF(AND(BK9&gt;=-15.5,BK9&lt;-2),1.155+BK9*0.01,1)))</f>
        <v>1</v>
      </c>
      <c r="BN9" s="32">
        <f t="shared" si="11"/>
        <v>64.072695415266665</v>
      </c>
      <c r="BO9" s="32">
        <f>IF(計算過程!$DF$5=10,(計算過程!$DF$41*'貼り付けシート（日別）'!AG8+計算過程!$DF$42*BN9+計算過程!$DF$43)/3.6,0)</f>
        <v>0</v>
      </c>
      <c r="BP9" s="32">
        <f>IF(OR(計算過程!$DF$5=5,計算過程!$DF$5=6,計算過程!$DF$5=7),((計算過程!$DF$45*'貼り付けシート（日別）'!AG8+計算過程!$DF$46*SUM(BU9:BW9,BY9)+計算過程!$DF$47)*BQ9+(0.01723*CA9+0.06099))*10^3/3600,0)</f>
        <v>0</v>
      </c>
      <c r="BQ9" s="32">
        <f>IF('貼り付けシート（日別）'!AG8&lt;7,1+(7-'貼り付けシート（日別）'!AG8)*0.0091,1)</f>
        <v>1.1707008333333333</v>
      </c>
      <c r="BR9" s="32">
        <f>IF(OR(計算過程!$DF$5=5,計算過程!$DF$5=6,計算過程!$DF$5=7),((計算過程!$DF$48*'貼り付けシート（日別）'!AG8+計算過程!$DF$49*SUM(BU9:BW9,BY9)+計算過程!$DF$50)*BT9+CA9/BS9),0)</f>
        <v>0</v>
      </c>
      <c r="BS9" s="32">
        <f>計算過程!$DF$51*'貼り付けシート（日別）'!AG8+計算過程!$DF$52*CA9+計算過程!$DF$53</f>
        <v>0.73398312499999996</v>
      </c>
      <c r="BT9" s="32">
        <f>IF('貼り付けシート（日別）'!AG8&lt;7,1+(7-'貼り付けシート（日別）'!AG8)*0.0205,1)</f>
        <v>1.3845458333333334</v>
      </c>
      <c r="BU9" s="109">
        <f>'貼り付けシート（日別）'!T8</f>
        <v>9.2054958086000003</v>
      </c>
      <c r="BV9" s="109">
        <f>'貼り付けシート（日別）'!U8</f>
        <v>16.022124300000002</v>
      </c>
      <c r="BW9" s="109">
        <f>'貼り付けシート（日別）'!V8</f>
        <v>3.0787611399999997</v>
      </c>
      <c r="BX9" s="109">
        <f>'貼り付けシート（日別）'!W8</f>
        <v>0</v>
      </c>
      <c r="BY9" s="109">
        <f>'貼り付けシート（日別）'!X8</f>
        <v>29.762460000000001</v>
      </c>
      <c r="BZ9" s="109">
        <f>'貼り付けシート（日別）'!Y8</f>
        <v>0</v>
      </c>
      <c r="CA9" s="109">
        <f>'貼り付けシート（日別）'!Z8</f>
        <v>6.0038541666666667</v>
      </c>
      <c r="CB9" s="102">
        <f>IF(入力データと計算結果!$E$9=バックデータ一覧!$A$25,'貼り付けシート（日別）'!AI8,0)</f>
        <v>0</v>
      </c>
      <c r="CC9" s="166"/>
      <c r="CD9" s="32">
        <f>IF(計算過程!$DF$5=9,((CI9*'貼り付けシート（日別）'!AG8+CJ9*(CQ9+CR9+CS9+CU9)+CK9*CX9+CL9)*CE9+(0.01723*CW9+0.06099))*10^3/3600,0)</f>
        <v>0</v>
      </c>
      <c r="CE9" s="32">
        <f>IF(7&lt;='貼り付けシート（日別）'!AG8,1,1+(7-'貼り付けシート（日別）'!AG8)*0.0091)</f>
        <v>1.1707008333333333</v>
      </c>
      <c r="CF9" s="32">
        <f>IF(計算過程!$DF$5=9,((CM9*'貼り付けシート（日別）'!AG8+CN9*(CQ9+CR9+CS9+CU9)+CO9*CX9+CP9)*CH9+CW9/CG9),0)</f>
        <v>0</v>
      </c>
      <c r="CG9" s="32">
        <f>計算過程!$DF$55*'貼り付けシート（日別）'!AG8+計算過程!$DF$56*CW9+計算過程!$DF$57</f>
        <v>0.73398312499999996</v>
      </c>
      <c r="CH9" s="32">
        <f>IF(7&lt;='貼り付けシート（日別）'!AG8,1,1+(7-'貼り付けシート（日別）'!AG8)*0.0205)</f>
        <v>1.3845458333333334</v>
      </c>
      <c r="CI9" s="100">
        <f>IF($CX9&gt;0,バックデータ一覧!$S$4,バックデータ一覧!$T$4)</f>
        <v>-0.18114</v>
      </c>
      <c r="CJ9" s="100">
        <f>IF($CX9&gt;0,バックデータ一覧!$S$5,バックデータ一覧!$T$5)</f>
        <v>0.10483000000000001</v>
      </c>
      <c r="CK9" s="100">
        <f>IF($CX9&gt;0,バックデータ一覧!$S$6,バックデータ一覧!$T$6)</f>
        <v>0</v>
      </c>
      <c r="CL9" s="100">
        <f>IF($CX9&gt;0,バックデータ一覧!$S$7,バックデータ一覧!$T$7)</f>
        <v>5.8528500000000001</v>
      </c>
      <c r="CM9" s="100">
        <f>IF($CX9&gt;0,バックデータ一覧!$S$12,バックデータ一覧!$T$12)</f>
        <v>-5.7700000000000001E-2</v>
      </c>
      <c r="CN9" s="100">
        <f>IF($CX9&gt;0,バックデータ一覧!$S$13,バックデータ一覧!$T$13)</f>
        <v>0.47525000000000001</v>
      </c>
      <c r="CO9" s="100">
        <f>IF($CX9&gt;0,バックデータ一覧!$S$14,バックデータ一覧!$T$14)</f>
        <v>0</v>
      </c>
      <c r="CP9" s="173">
        <f>IF($CX9&gt;0,バックデータ一覧!$S$15,バックデータ一覧!$T$15)</f>
        <v>-6.3459300000000001</v>
      </c>
      <c r="CQ9" s="102">
        <f>IF($DF$4=4,'貼り付けシート（日別）'!T8,'貼り付けシート（日別）'!B8*(INT($DF$4)+1-$DF$4)+'貼り付けシート（日別）'!T8*($DF$4-INT($DF$4)))</f>
        <v>9.2054958086000003</v>
      </c>
      <c r="CR9" s="102">
        <f>IF($DF$4=4,'貼り付けシート（日別）'!U8,'貼り付けシート（日別）'!C8*(INT($DF$4)+1-$DF$4)+'貼り付けシート（日別）'!U8*($DF$4-INT($DF$4)))</f>
        <v>16.022124300000002</v>
      </c>
      <c r="CS9" s="102">
        <f>IF($DF$4=4,'貼り付けシート（日別）'!V8,'貼り付けシート（日別）'!D8*(INT($DF$4)+1-$DF$4)+'貼り付けシート（日別）'!V8*($DF$4-INT($DF$4)))</f>
        <v>3.0787611399999997</v>
      </c>
      <c r="CT9" s="102">
        <f>IF($DF$4=4,'貼り付けシート（日別）'!W8,'貼り付けシート（日別）'!E8*(INT($DF$4)+1-$DF$4)+'貼り付けシート（日別）'!W8*($DF$4-INT($DF$4)))</f>
        <v>0</v>
      </c>
      <c r="CU9" s="102">
        <f>IF($DF$4=4,'貼り付けシート（日別）'!X8,'貼り付けシート（日別）'!F8*(INT($DF$4)+1-$DF$4)+'貼り付けシート（日別）'!X8*($DF$4-INT($DF$4)))</f>
        <v>29.762460000000001</v>
      </c>
      <c r="CV9" s="102">
        <f>IF($DF$4=4,'貼り付けシート（日別）'!Y8,'貼り付けシート（日別）'!G8*(INT($DF$4)+1-$DF$4)+'貼り付けシート（日別）'!Y8*($DF$4-INT($DF$4)))</f>
        <v>0</v>
      </c>
      <c r="CW9" s="102">
        <f>IF($DF$4=4,'貼り付けシート（日別）'!Z8,'貼り付けシート（日別）'!H8*(INT($DF$4)+1-$DF$4)+'貼り付けシート（日別）'!Z8*($DF$4-INT($DF$4)))</f>
        <v>6.0038541666666667</v>
      </c>
      <c r="CX9" s="32">
        <f>SUMIF('貼り付けシート（時刻別）'!$A$6:$A$8765,AR9,'貼り付けシート（時刻別）'!$C$6:$C$8765)</f>
        <v>0</v>
      </c>
      <c r="CY9" s="102">
        <f t="shared" si="12"/>
        <v>0</v>
      </c>
      <c r="CZ9" s="166"/>
      <c r="DA9" s="130"/>
      <c r="DB9" s="126" t="s">
        <v>11</v>
      </c>
      <c r="DC9" s="33"/>
      <c r="DD9" s="127" t="s">
        <v>29</v>
      </c>
      <c r="DE9" s="123" t="s">
        <v>20</v>
      </c>
      <c r="DF9" s="178">
        <f>IFERROR(IF(OR($DF$5&lt;=2,$DF$5=8),バックデータ一覧!G$5,バックデータ一覧!G$13)*$DF$28,"-")</f>
        <v>1.7247450201342282E-3</v>
      </c>
    </row>
    <row r="10" spans="1:111" x14ac:dyDescent="0.15">
      <c r="A10" s="30">
        <v>41642</v>
      </c>
      <c r="B10" s="139">
        <f>IF(計算過程!$DF$5=9,計算過程!CD10+計算過程!CY10,IF($DF$4=4,AS10,G10*(INT($DF$4)+1-$DF$4)+AS10*($DF$4-INT($DF$4))))</f>
        <v>0.15732282323611113</v>
      </c>
      <c r="C10" s="139">
        <f>IF(計算過程!$DF$5=9,CF10,IF($DF$4=4,AT10,H10*(INT($DF$4)+1-$DF$4)+AT10*($DF$4-INT($DF$4))))</f>
        <v>80.023567467832535</v>
      </c>
      <c r="D10" s="139">
        <f>IF(計算過程!$DF$5=9,0,IF($DF$4=4,AU10,I10*(INT($DF$4)+1-$DF$4)+AU10*($DF$4-INT($DF$4))))</f>
        <v>0</v>
      </c>
      <c r="E10" s="139">
        <v>0</v>
      </c>
      <c r="F10" s="138"/>
      <c r="G10" s="104">
        <f t="shared" si="0"/>
        <v>0.14885302049074073</v>
      </c>
      <c r="H10" s="104">
        <f t="shared" si="1"/>
        <v>70.592542928074977</v>
      </c>
      <c r="I10" s="104">
        <f t="shared" si="2"/>
        <v>0</v>
      </c>
      <c r="J10" s="107">
        <v>0</v>
      </c>
      <c r="K10" s="101">
        <f>IF(OR(計算過程!$DF$5&lt;=4,計算過程!$DF$5=8),L10+M10+N10,0)</f>
        <v>0.14885302049074073</v>
      </c>
      <c r="L10" s="101">
        <f>IF(AND($DF$5&gt;4,$DF$5&lt;&gt;8),0,((VLOOKUP(入力データと計算結果!$E$6,バックデータ一覧!$V$12:$AA$15,2)*'貼り付けシート（日別）'!O9+VLOOKUP(入力データと計算結果!$E$6,バックデータ一覧!$V$12:$AA$15,3)*('貼り付けシート（日別）'!I9+'貼り付けシート（日別）'!J9+'貼り付けシート（日別）'!K9+'貼り付けシート（日別）'!L9+'貼り付けシート（日別）'!N9)+(VLOOKUP(入力データと計算結果!$E$6,バックデータ一覧!$V$12:$AA$15,4)))*10^3/3600))</f>
        <v>9.0396954518518521E-2</v>
      </c>
      <c r="M10" s="101">
        <f>IF(AND(OR($DF$5&gt;4,$DF$5&lt;&gt;8),入力データと計算結果!$E$7&lt;&gt;バックデータ一覧!$A$16,SUM(AL10:AM10)&gt;0),0.07*10^3/3600,0)</f>
        <v>1.9444444444444445E-2</v>
      </c>
      <c r="N10" s="101">
        <f>IF(AND(OR($DF$5&lt;=4),入力データと計算結果!$E$7=バックデータ一覧!$A$18,AM10&gt;0),(VLOOKUP(入力データと計算結果!$E$6,バックデータ一覧!$V$12:$AA$15,5,FALSE)*AO10+VLOOKUP(入力データと計算結果!$E$6,バックデータ一覧!$V$12:$AA$15,6,FALSE))*10^3/3600,0)</f>
        <v>3.9011621527777776E-2</v>
      </c>
      <c r="O10" s="101">
        <f>IF(OR(計算過程!$DF$5&lt;=2,計算過程!$DF$5=8),IF(入力データと計算結果!$E$7=バックデータ一覧!$A$16,AI10/Q10+AJ10/R10+AK10/S10+AL10/T10+AN10/V10,IF(入力データと計算結果!$E$7=バックデータ一覧!$A$17,AI10/Q10+AJ10/R10+AK10/S10+AM10/U10+AN10/V10,AI10/Q10+AJ10/R10+AK10/S10+AM10/U10+AO10/W10)),0)</f>
        <v>70.592542928074977</v>
      </c>
      <c r="P10" s="101">
        <f>IF(OR(計算過程!$DF$5=3,計算過程!$DF$5=4),IF(入力データと計算結果!$E$7=バックデータ一覧!$A$16,AI10/Q10+AJ10/R10+AK10/S10+AL10/T10+AN10/V10,IF(入力データと計算結果!$E$7=バックデータ一覧!$A$17,AI10/Q10+AJ10/R10+AK10/S10+AM10/U10+AN10/V10,AI10/Q10+AJ10/R10+AK10/S10+AM10/U10+AO10/W10)),0)</f>
        <v>0</v>
      </c>
      <c r="Q10" s="101">
        <f>MIN(1,$DF$7*'貼り付けシート（日別）'!O9+計算過程!$DF$14*(AI10+AK10)+$DF$21)</f>
        <v>0.58678310189394545</v>
      </c>
      <c r="R10" s="101">
        <f>MIN(1,$DF$8*'貼り付けシート（日別）'!O9+$DF$15*AJ10+$DF$22)</f>
        <v>0.67166511558040343</v>
      </c>
      <c r="S10" s="101">
        <f>MIN(1,$DF$9*'貼り付けシート（日別）'!O9+$DF$16*(AI10+AK10)+$DF$23)</f>
        <v>0.58678310189394545</v>
      </c>
      <c r="T10" s="32">
        <f>MIN(1,$DF$10*'貼り付けシート（日別）'!O9+$DF$17*AL10+$DF$24)</f>
        <v>0.71159348488590612</v>
      </c>
      <c r="U10" s="32">
        <f>MIN(1,$DF$11*'貼り付けシート（日別）'!O9+$DF$18*AM10+$DF$25)</f>
        <v>0.69708635496058002</v>
      </c>
      <c r="V10" s="32">
        <f>MIN(1,$DF$12*'貼り付けシート（日別）'!O9+$DF$19*AN10+$DF$26)</f>
        <v>0.71159348488590612</v>
      </c>
      <c r="W10" s="32">
        <f>MIN(1,$DF$13*'貼り付けシート（日別）'!O9+$DF$20*AO10+$DF$27)</f>
        <v>0.58211347212241615</v>
      </c>
      <c r="X10" s="32">
        <f t="shared" si="3"/>
        <v>0</v>
      </c>
      <c r="Y10" s="32">
        <f>'貼り付けシート（日別）'!P9</f>
        <v>-11.75</v>
      </c>
      <c r="Z10" s="32">
        <f t="shared" si="4"/>
        <v>1.2493749999999999</v>
      </c>
      <c r="AA10" s="32">
        <f t="shared" si="5"/>
        <v>1.0375000000000001</v>
      </c>
      <c r="AB10" s="32">
        <f t="shared" si="6"/>
        <v>46.9048961584</v>
      </c>
      <c r="AC10" s="32">
        <f>IF($DF$5=10,($DF$41*'貼り付けシート（日別）'!O9+$DF$42*AB10+$DF$43)/3.6,0)</f>
        <v>0</v>
      </c>
      <c r="AD10" s="32">
        <f>IF(OR($DF$5=5,$DF$5=6,$DF$5=7),(($DF$45*'貼り付けシート（日別）'!O9+$DF$46*SUM(AI10:AK10,AM10)+$DF$47)*AE10+(0.01723*AO10+0.06099))*10^3/3600,0)</f>
        <v>0</v>
      </c>
      <c r="AE10" s="32">
        <f>IF('貼り付けシート（日別）'!O9&lt;7,1+(7-'貼り付けシート（日別）'!O9)*0.0091,1)</f>
        <v>1.1348316666666667</v>
      </c>
      <c r="AF10" s="32">
        <f>IF(OR($DF$5=5,$DF$5=6,$DF$5=7),(($DF$48*'貼り付けシート（日別）'!O9+$DF$49*SUM(AI10:AK10,AM10)+$DF$50)*AH10+AO10/AG10),0)</f>
        <v>0</v>
      </c>
      <c r="AG10" s="32">
        <f>$DF$51*'貼り付けシート（日別）'!O9+$DF$52*AO10+$DF$53</f>
        <v>0.74454749999999992</v>
      </c>
      <c r="AH10" s="32">
        <f>IF('貼り付けシート（日別）'!O9&lt;7,1+(7-'貼り付けシート（日別）'!O9)*0.0205,1)</f>
        <v>1.3037416666666668</v>
      </c>
      <c r="AI10" s="109">
        <f>'貼り付けシート（日別）'!B9</f>
        <v>4.8028673783999993</v>
      </c>
      <c r="AJ10" s="109">
        <f>'貼り付けシート（日別）'!C9</f>
        <v>6.408849720000001</v>
      </c>
      <c r="AK10" s="109">
        <f>'貼り付けシート（日別）'!D9</f>
        <v>1.3194690599999996</v>
      </c>
      <c r="AL10" s="109">
        <f>'貼り付けシート（日別）'!E9</f>
        <v>0</v>
      </c>
      <c r="AM10" s="109">
        <f>'貼り付けシート（日別）'!F9</f>
        <v>29.762460000000001</v>
      </c>
      <c r="AN10" s="109">
        <f>'貼り付けシート（日別）'!G9</f>
        <v>0</v>
      </c>
      <c r="AO10" s="109">
        <f>'貼り付けシート（日別）'!H9</f>
        <v>4.6112500000000001</v>
      </c>
      <c r="AP10" s="102">
        <f>IF(入力データと計算結果!$E$9=バックデータ一覧!$A$25,'貼り付けシート（日別）'!Q9,0)</f>
        <v>0</v>
      </c>
      <c r="AR10" s="30">
        <v>41642</v>
      </c>
      <c r="AS10" s="104">
        <f t="shared" si="7"/>
        <v>0.15732282323611113</v>
      </c>
      <c r="AT10" s="104">
        <f t="shared" si="8"/>
        <v>80.023567467832535</v>
      </c>
      <c r="AU10" s="104">
        <f t="shared" si="9"/>
        <v>0</v>
      </c>
      <c r="AV10" s="107">
        <v>0</v>
      </c>
      <c r="AW10" s="101">
        <f>IF(OR(計算過程!$DF$5&lt;=4,計算過程!$DF$5=8),AX10+AY10+AZ10,0)</f>
        <v>0.15732282323611113</v>
      </c>
      <c r="AX10" s="101">
        <f>IF(AND(計算過程!$DF$5&gt;4,計算過程!$DF$5&lt;&gt;8),0,((VLOOKUP(入力データと計算結果!$E$6,バックデータ一覧!$V$12:$AA$15,2)*'貼り付けシート（日別）'!AG9+VLOOKUP(入力データと計算結果!$E$6,バックデータ一覧!$V$12:$AA$15,3)*('貼り付けシート（日別）'!AA9+'貼り付けシート（日別）'!AB9+'貼り付けシート（日別）'!AC9+'貼り付けシート（日別）'!AD9+'貼り付けシート（日別）'!AF9)+(VLOOKUP(入力データと計算結果!$E$6,バックデータ一覧!$V$12:$AA$15,4)))*10^3/3600))</f>
        <v>9.3852308768518536E-2</v>
      </c>
      <c r="AY10" s="101">
        <f>IF(AND(OR(計算過程!$DF$5&gt;4,計算過程!$DF$5&lt;&gt;8),入力データと計算結果!$E$7&lt;&gt;バックデータ一覧!$A$16,SUM(BX10:BY10)&gt;0),0.07*10^3/3600,0)</f>
        <v>1.9444444444444445E-2</v>
      </c>
      <c r="AZ10" s="101">
        <f>IF(AND(OR(計算過程!$DF$5&lt;=4),入力データと計算結果!$E$7=バックデータ一覧!$A$18,BY10&gt;0),(VLOOKUP(入力データと計算結果!$E$6,バックデータ一覧!$V$12:$AA$15,5,FALSE)*CA10+VLOOKUP(入力データと計算結果!$E$6,バックデータ一覧!$V$12:$AA$15,6,FALSE))*10^3/3600,0)</f>
        <v>4.4026070023148151E-2</v>
      </c>
      <c r="BA10" s="101">
        <f>IF(OR(計算過程!$DF$5&lt;=2,計算過程!$DF$5=8),IF(入力データと計算結果!$E$7=バックデータ一覧!$A$16,BU10/BC10+BV10/BD10+BW10/BE10+BX10/BF10+BZ10/BH10,IF(入力データと計算結果!$E$7=バックデータ一覧!$A$17,BU10/BC10+BV10/BD10+BW10/BE10+BY10/BG10+BZ10/BH10,BU10/BC10+BV10/BD10+BW10/BE10+BY10/BG10+CA10/BI10)),0)</f>
        <v>80.023567467832535</v>
      </c>
      <c r="BB10" s="101">
        <f>IF(OR(計算過程!$DF$5=3,計算過程!$DF$5=4),IF(入力データと計算結果!$E$7=バックデータ一覧!$A$16,BU10/BC10+BV10/BD10+BW10/BE10+BX10/BF10+BZ10/BH10,IF(入力データと計算結果!$E$7=バックデータ一覧!$A$17,BU10/BC10+BV10/BD10+BW10/BE10+BY10/BG10+BZ10/BH10,BU10/BC10+BV10/BD10+BW10/BE10+BY10/BG10+CA10/BI10)),0)</f>
        <v>0</v>
      </c>
      <c r="BC10" s="101">
        <f>MIN(1,計算過程!$DF$7*'貼り付けシート（日別）'!AG9+計算過程!$DF$14*(BU10+BW10)+計算過程!$DF$21)</f>
        <v>0.58791718282635608</v>
      </c>
      <c r="BD10" s="101">
        <f>MIN(1,計算過程!$DF$8*'貼り付けシート（日別）'!AG9+計算過程!$DF$15*BV10+計算過程!$DF$22)</f>
        <v>0.6736043492013436</v>
      </c>
      <c r="BE10" s="101">
        <f>MIN(1,計算過程!$DF$9*'貼り付けシート（日別）'!AG9+計算過程!$DF$16*(BU10+BW10)+計算過程!$DF$23)</f>
        <v>0.58791718282635608</v>
      </c>
      <c r="BF10" s="32">
        <f>MIN(1,計算過程!$DF$10*'貼り付けシート（日別）'!AG9+計算過程!$DF$17*BX10+計算過程!$DF$24)</f>
        <v>0.71159348488590612</v>
      </c>
      <c r="BG10" s="32">
        <f>MIN(1,計算過程!$DF$11*'貼り付けシート（日別）'!AG9+計算過程!$DF$18*BY10+計算過程!$DF$25)</f>
        <v>0.69708635496058002</v>
      </c>
      <c r="BH10" s="32">
        <f>MIN(1,計算過程!$DF$12*'貼り付けシート（日別）'!AG9+計算過程!$DF$19*BZ10+計算過程!$DF$26)</f>
        <v>0.71159348488590612</v>
      </c>
      <c r="BI10" s="32">
        <f>MIN(1,計算過程!$DF$13*'貼り付けシート（日別）'!AG9+計算過程!$DF$20*CA10+計算過程!$DF$27)</f>
        <v>0.60056419673879191</v>
      </c>
      <c r="BJ10" s="32">
        <f>IF(計算過程!$DF$5=11,(計算過程!$DF$33*BK10+計算過程!$DF$34*BN10+計算過程!$DF$35*計算過程!$DF$39+計算過程!$DF$36)*(1+計算過程!$DF$37*計算過程!$DF$38)*BL10*BM10*10^3/3600,0)</f>
        <v>0</v>
      </c>
      <c r="BK10" s="32">
        <f>'貼り付けシート（日別）'!AH9</f>
        <v>-11.75</v>
      </c>
      <c r="BL10" s="32">
        <f t="shared" si="10"/>
        <v>1.2493749999999999</v>
      </c>
      <c r="BM10" s="32">
        <f t="shared" si="13"/>
        <v>1.0375000000000001</v>
      </c>
      <c r="BN10" s="32">
        <f t="shared" si="11"/>
        <v>53.18618427043333</v>
      </c>
      <c r="BO10" s="32">
        <f>IF(計算過程!$DF$5=10,(計算過程!$DF$41*'貼り付けシート（日別）'!AG9+計算過程!$DF$42*BN10+計算過程!$DF$43)/3.6,0)</f>
        <v>0</v>
      </c>
      <c r="BP10" s="32">
        <f>IF(OR(計算過程!$DF$5=5,計算過程!$DF$5=6,計算過程!$DF$5=7),((計算過程!$DF$45*'貼り付けシート（日別）'!AG9+計算過程!$DF$46*SUM(BU10:BW10,BY10)+計算過程!$DF$47)*BQ10+(0.01723*CA10+0.06099))*10^3/3600,0)</f>
        <v>0</v>
      </c>
      <c r="BQ10" s="32">
        <f>IF('貼り付けシート（日別）'!AG9&lt;7,1+(7-'貼り付けシート（日別）'!AG9)*0.0091,1)</f>
        <v>1.1348316666666667</v>
      </c>
      <c r="BR10" s="32">
        <f>IF(OR(計算過程!$DF$5=5,計算過程!$DF$5=6,計算過程!$DF$5=7),((計算過程!$DF$48*'貼り付けシート（日別）'!AG9+計算過程!$DF$49*SUM(BU10:BW10,BY10)+計算過程!$DF$50)*BT10+CA10/BS10),0)</f>
        <v>0</v>
      </c>
      <c r="BS10" s="32">
        <f>計算過程!$DF$51*'貼り付けシート（日別）'!AG9+計算過程!$DF$52*CA10+計算過程!$DF$53</f>
        <v>0.75083374999999997</v>
      </c>
      <c r="BT10" s="32">
        <f>IF('貼り付けシート（日別）'!AG9&lt;7,1+(7-'貼り付けシート（日別）'!AG9)*0.0205,1)</f>
        <v>1.3037416666666668</v>
      </c>
      <c r="BU10" s="109">
        <f>'貼り付けシート（日別）'!T9</f>
        <v>6.2037036970999999</v>
      </c>
      <c r="BV10" s="109">
        <f>'貼り付けシート（日別）'!U9</f>
        <v>10.681416199999999</v>
      </c>
      <c r="BW10" s="109">
        <f>'貼り付けシート（日別）'!V9</f>
        <v>0.87964604000000002</v>
      </c>
      <c r="BX10" s="109">
        <f>'貼り付けシート（日別）'!W9</f>
        <v>0</v>
      </c>
      <c r="BY10" s="109">
        <f>'貼り付けシート（日別）'!X9</f>
        <v>29.762460000000001</v>
      </c>
      <c r="BZ10" s="109">
        <f>'貼り付けシート（日別）'!Y9</f>
        <v>0</v>
      </c>
      <c r="CA10" s="109">
        <f>'貼り付けシート（日別）'!Z9</f>
        <v>5.6589583333333335</v>
      </c>
      <c r="CB10" s="102">
        <f>IF(入力データと計算結果!$E$9=バックデータ一覧!$A$25,'貼り付けシート（日別）'!AI9,0)</f>
        <v>0</v>
      </c>
      <c r="CC10" s="166"/>
      <c r="CD10" s="32">
        <f>IF(計算過程!$DF$5=9,((CI10*'貼り付けシート（日別）'!AG9+CJ10*(CQ10+CR10+CS10+CU10)+CK10*CX10+CL10)*CE10+(0.01723*CW10+0.06099))*10^3/3600,0)</f>
        <v>0</v>
      </c>
      <c r="CE10" s="32">
        <f>IF(7&lt;='貼り付けシート（日別）'!AG9,1,1+(7-'貼り付けシート（日別）'!AG9)*0.0091)</f>
        <v>1.1348316666666667</v>
      </c>
      <c r="CF10" s="32">
        <f>IF(計算過程!$DF$5=9,((CM10*'貼り付けシート（日別）'!AG9+CN10*(CQ10+CR10+CS10+CU10)+CO10*CX10+CP10)*CH10+CW10/CG10),0)</f>
        <v>0</v>
      </c>
      <c r="CG10" s="32">
        <f>計算過程!$DF$55*'貼り付けシート（日別）'!AG9+計算過程!$DF$56*CW10+計算過程!$DF$57</f>
        <v>0.75083374999999997</v>
      </c>
      <c r="CH10" s="32">
        <f>IF(7&lt;='貼り付けシート（日別）'!AG9,1,1+(7-'貼り付けシート（日別）'!AG9)*0.0205)</f>
        <v>1.3037416666666668</v>
      </c>
      <c r="CI10" s="100">
        <f>IF($CX10&gt;0,バックデータ一覧!$S$4,バックデータ一覧!$T$4)</f>
        <v>-0.18114</v>
      </c>
      <c r="CJ10" s="100">
        <f>IF($CX10&gt;0,バックデータ一覧!$S$5,バックデータ一覧!$T$5)</f>
        <v>0.10483000000000001</v>
      </c>
      <c r="CK10" s="100">
        <f>IF($CX10&gt;0,バックデータ一覧!$S$6,バックデータ一覧!$T$6)</f>
        <v>0</v>
      </c>
      <c r="CL10" s="100">
        <f>IF($CX10&gt;0,バックデータ一覧!$S$7,バックデータ一覧!$T$7)</f>
        <v>5.8528500000000001</v>
      </c>
      <c r="CM10" s="100">
        <f>IF($CX10&gt;0,バックデータ一覧!$S$12,バックデータ一覧!$T$12)</f>
        <v>-5.7700000000000001E-2</v>
      </c>
      <c r="CN10" s="100">
        <f>IF($CX10&gt;0,バックデータ一覧!$S$13,バックデータ一覧!$T$13)</f>
        <v>0.47525000000000001</v>
      </c>
      <c r="CO10" s="100">
        <f>IF($CX10&gt;0,バックデータ一覧!$S$14,バックデータ一覧!$T$14)</f>
        <v>0</v>
      </c>
      <c r="CP10" s="173">
        <f>IF($CX10&gt;0,バックデータ一覧!$S$15,バックデータ一覧!$T$15)</f>
        <v>-6.3459300000000001</v>
      </c>
      <c r="CQ10" s="102">
        <f>IF($DF$4=4,'貼り付けシート（日別）'!T9,'貼り付けシート（日別）'!B9*(INT($DF$4)+1-$DF$4)+'貼り付けシート（日別）'!T9*($DF$4-INT($DF$4)))</f>
        <v>6.2037036970999999</v>
      </c>
      <c r="CR10" s="102">
        <f>IF($DF$4=4,'貼り付けシート（日別）'!U9,'貼り付けシート（日別）'!C9*(INT($DF$4)+1-$DF$4)+'貼り付けシート（日別）'!U9*($DF$4-INT($DF$4)))</f>
        <v>10.681416199999999</v>
      </c>
      <c r="CS10" s="102">
        <f>IF($DF$4=4,'貼り付けシート（日別）'!V9,'貼り付けシート（日別）'!D9*(INT($DF$4)+1-$DF$4)+'貼り付けシート（日別）'!V9*($DF$4-INT($DF$4)))</f>
        <v>0.87964604000000002</v>
      </c>
      <c r="CT10" s="102">
        <f>IF($DF$4=4,'貼り付けシート（日別）'!W9,'貼り付けシート（日別）'!E9*(INT($DF$4)+1-$DF$4)+'貼り付けシート（日別）'!W9*($DF$4-INT($DF$4)))</f>
        <v>0</v>
      </c>
      <c r="CU10" s="102">
        <f>IF($DF$4=4,'貼り付けシート（日別）'!X9,'貼り付けシート（日別）'!F9*(INT($DF$4)+1-$DF$4)+'貼り付けシート（日別）'!X9*($DF$4-INT($DF$4)))</f>
        <v>29.762460000000001</v>
      </c>
      <c r="CV10" s="102">
        <f>IF($DF$4=4,'貼り付けシート（日別）'!Y9,'貼り付けシート（日別）'!G9*(INT($DF$4)+1-$DF$4)+'貼り付けシート（日別）'!Y9*($DF$4-INT($DF$4)))</f>
        <v>0</v>
      </c>
      <c r="CW10" s="102">
        <f>IF($DF$4=4,'貼り付けシート（日別）'!Z9,'貼り付けシート（日別）'!H9*(INT($DF$4)+1-$DF$4)+'貼り付けシート（日別）'!Z9*($DF$4-INT($DF$4)))</f>
        <v>5.6589583333333335</v>
      </c>
      <c r="CX10" s="32">
        <f>SUMIF('貼り付けシート（時刻別）'!$A$6:$A$8765,AR10,'貼り付けシート（時刻別）'!$C$6:$C$8765)</f>
        <v>0</v>
      </c>
      <c r="CY10" s="102">
        <f t="shared" si="12"/>
        <v>0</v>
      </c>
      <c r="CZ10" s="166"/>
      <c r="DA10" s="130"/>
      <c r="DB10" s="126" t="s">
        <v>12</v>
      </c>
      <c r="DC10" s="33"/>
      <c r="DD10" s="127" t="s">
        <v>30</v>
      </c>
      <c r="DE10" s="123" t="s">
        <v>20</v>
      </c>
      <c r="DF10" s="178">
        <f>IFERROR(IF(OR($DF$5&lt;=2,$DF$5=8),バックデータ一覧!H$5,バックデータ一覧!H$13)*$DF$28,"-")</f>
        <v>0</v>
      </c>
    </row>
    <row r="11" spans="1:111" x14ac:dyDescent="0.15">
      <c r="A11" s="30">
        <v>41643</v>
      </c>
      <c r="B11" s="139">
        <f>IF(計算過程!$DF$5=9,計算過程!CD11+計算過程!CY11,IF($DF$4=4,AS11,G11*(INT($DF$4)+1-$DF$4)+AS11*($DF$4-INT($DF$4))))</f>
        <v>0.1654706347986111</v>
      </c>
      <c r="C11" s="139">
        <f>IF(計算過程!$DF$5=9,CF11,IF($DF$4=4,AT11,H11*(INT($DF$4)+1-$DF$4)+AT11*($DF$4-INT($DF$4))))</f>
        <v>96.826476977881043</v>
      </c>
      <c r="D11" s="139">
        <f>IF(計算過程!$DF$5=9,0,IF($DF$4=4,AU11,I11*(INT($DF$4)+1-$DF$4)+AU11*($DF$4-INT($DF$4))))</f>
        <v>0</v>
      </c>
      <c r="E11" s="139">
        <v>0</v>
      </c>
      <c r="F11" s="138"/>
      <c r="G11" s="104">
        <f t="shared" si="0"/>
        <v>0.15685622583796296</v>
      </c>
      <c r="H11" s="104">
        <f t="shared" si="1"/>
        <v>87.27521716127913</v>
      </c>
      <c r="I11" s="104">
        <f t="shared" si="2"/>
        <v>0</v>
      </c>
      <c r="J11" s="107">
        <v>0</v>
      </c>
      <c r="K11" s="101">
        <f>IF(OR(計算過程!$DF$5&lt;=4,計算過程!$DF$5=8),L11+M11+N11,0)</f>
        <v>0.15685622583796296</v>
      </c>
      <c r="L11" s="101">
        <f>IF(AND($DF$5&gt;4,$DF$5&lt;&gt;8),0,((VLOOKUP(入力データと計算結果!$E$6,バックデータ一覧!$V$12:$AA$15,2)*'貼り付けシート（日別）'!O10+VLOOKUP(入力データと計算結果!$E$6,バックデータ一覧!$V$12:$AA$15,3)*('貼り付けシート（日別）'!I10+'貼り付けシート（日別）'!J10+'貼り付けシート（日別）'!K10+'貼り付けシート（日別）'!L10+'貼り付けシート（日別）'!N10)+(VLOOKUP(入力データと計算結果!$E$6,バックデータ一覧!$V$12:$AA$15,4)))*10^3/3600))</f>
        <v>9.7924540074074085E-2</v>
      </c>
      <c r="M11" s="101">
        <f>IF(AND(OR($DF$5&gt;4,$DF$5&lt;&gt;8),入力データと計算結果!$E$7&lt;&gt;バックデータ一覧!$A$16,SUM(AL11:AM11)&gt;0),0.07*10^3/3600,0)</f>
        <v>1.9444444444444445E-2</v>
      </c>
      <c r="N11" s="101">
        <f>IF(AND(OR($DF$5&lt;=4),入力データと計算結果!$E$7=バックデータ一覧!$A$18,AM11&gt;0),(VLOOKUP(入力データと計算結果!$E$6,バックデータ一覧!$V$12:$AA$15,5,FALSE)*AO11+VLOOKUP(入力データと計算結果!$E$6,バックデータ一覧!$V$12:$AA$15,6,FALSE))*10^3/3600,0)</f>
        <v>3.9487241319444442E-2</v>
      </c>
      <c r="O11" s="101">
        <f>IF(OR(計算過程!$DF$5&lt;=2,計算過程!$DF$5=8),IF(入力データと計算結果!$E$7=バックデータ一覧!$A$16,AI11/Q11+AJ11/R11+AK11/S11+AL11/T11+AN11/V11,IF(入力データと計算結果!$E$7=バックデータ一覧!$A$17,AI11/Q11+AJ11/R11+AK11/S11+AM11/U11+AN11/V11,AI11/Q11+AJ11/R11+AK11/S11+AM11/U11+AO11/W11)),0)</f>
        <v>87.27521716127913</v>
      </c>
      <c r="P11" s="101">
        <f>IF(OR(計算過程!$DF$5=3,計算過程!$DF$5=4),IF(入力データと計算結果!$E$7=バックデータ一覧!$A$16,AI11/Q11+AJ11/R11+AK11/S11+AL11/T11+AN11/V11,IF(入力データと計算結果!$E$7=バックデータ一覧!$A$17,AI11/Q11+AJ11/R11+AK11/S11+AM11/U11+AN11/V11,AI11/Q11+AJ11/R11+AK11/S11+AM11/U11+AO11/W11)),0)</f>
        <v>0</v>
      </c>
      <c r="Q11" s="101">
        <f>MIN(1,$DF$7*'貼り付けシート（日別）'!O10+計算過程!$DF$14*(AI11+AK11)+$DF$21)</f>
        <v>0.5905185647724569</v>
      </c>
      <c r="R11" s="101">
        <f>MIN(1,$DF$8*'貼り付けシート（日別）'!O10+$DF$15*AJ11+$DF$22)</f>
        <v>0.673367487979733</v>
      </c>
      <c r="S11" s="101">
        <f>MIN(1,$DF$9*'貼り付けシート（日別）'!O10+$DF$16*(AI11+AK11)+$DF$23)</f>
        <v>0.5905185647724569</v>
      </c>
      <c r="T11" s="32">
        <f>MIN(1,$DF$10*'貼り付けシート（日別）'!O10+$DF$17*AL11+$DF$24)</f>
        <v>0.71159348488590612</v>
      </c>
      <c r="U11" s="32">
        <f>MIN(1,$DF$11*'貼り付けシート（日別）'!O10+$DF$18*AM11+$DF$25)</f>
        <v>0.69708635496058002</v>
      </c>
      <c r="V11" s="32">
        <f>MIN(1,$DF$12*'貼り付けシート（日別）'!O10+$DF$19*AN11+$DF$26)</f>
        <v>0.71159348488590612</v>
      </c>
      <c r="W11" s="32">
        <f>MIN(1,$DF$13*'貼り付けシート（日別）'!O10+$DF$20*AO11+$DF$27)</f>
        <v>0.57989433801986578</v>
      </c>
      <c r="X11" s="32">
        <f t="shared" si="3"/>
        <v>0</v>
      </c>
      <c r="Y11" s="32">
        <f>'貼り付けシート（日別）'!P10</f>
        <v>-9.2375000000000007</v>
      </c>
      <c r="Z11" s="32">
        <f t="shared" si="4"/>
        <v>1.21595875</v>
      </c>
      <c r="AA11" s="32">
        <f t="shared" si="5"/>
        <v>1.0626249999999999</v>
      </c>
      <c r="AB11" s="32">
        <f t="shared" si="6"/>
        <v>57.4469262904</v>
      </c>
      <c r="AC11" s="32">
        <f>IF($DF$5=10,($DF$41*'貼り付けシート（日別）'!O10+$DF$42*AB11+$DF$43)/3.6,0)</f>
        <v>0</v>
      </c>
      <c r="AD11" s="32">
        <f>IF(OR($DF$5=5,$DF$5=6,$DF$5=7),(($DF$45*'貼り付けシート（日別）'!O10+$DF$46*SUM(AI11:AK11,AM11)+$DF$47)*AE11+(0.01723*AO11+0.06099))*10^3/3600,0)</f>
        <v>0</v>
      </c>
      <c r="AE11" s="32">
        <f>IF('貼り付けシート（日別）'!O10&lt;7,1+(7-'貼り付けシート（日別）'!O10)*0.0091,1)</f>
        <v>1.1468891666666667</v>
      </c>
      <c r="AF11" s="32">
        <f>IF(OR($DF$5=5,$DF$5=6,$DF$5=7),(($DF$48*'貼り付けシート（日別）'!O10+$DF$49*SUM(AI11:AK11,AM11)+$DF$50)*AH11+AO11/AG11),0)</f>
        <v>0</v>
      </c>
      <c r="AG11" s="32">
        <f>$DF$51*'貼り付けシート（日別）'!O10+$DF$52*AO11+$DF$53</f>
        <v>0.73878374999999996</v>
      </c>
      <c r="AH11" s="32">
        <f>IF('貼り付けシート（日別）'!O10&lt;7,1+(7-'貼り付けシート（日別）'!O10)*0.0205,1)</f>
        <v>1.3309041666666666</v>
      </c>
      <c r="AI11" s="109">
        <f>'貼り付けシート（日別）'!B10</f>
        <v>8.8052568603999983</v>
      </c>
      <c r="AJ11" s="109">
        <f>'貼り付けシート（日別）'!C10</f>
        <v>11.74955782</v>
      </c>
      <c r="AK11" s="109">
        <f>'貼り付けシート（日別）'!D10</f>
        <v>2.4190266099999995</v>
      </c>
      <c r="AL11" s="109">
        <f>'貼り付けシート（日別）'!E10</f>
        <v>0</v>
      </c>
      <c r="AM11" s="109">
        <f>'貼り付けシート（日別）'!F10</f>
        <v>29.762460000000001</v>
      </c>
      <c r="AN11" s="109">
        <f>'貼り付けシート（日別）'!G10</f>
        <v>0</v>
      </c>
      <c r="AO11" s="109">
        <f>'貼り付けシート（日別）'!H10</f>
        <v>4.7106250000000003</v>
      </c>
      <c r="AP11" s="102">
        <f>IF(入力データと計算結果!$E$9=バックデータ一覧!$A$25,'貼り付けシート（日別）'!Q10,0)</f>
        <v>0</v>
      </c>
      <c r="AR11" s="30">
        <v>41643</v>
      </c>
      <c r="AS11" s="104">
        <f t="shared" si="7"/>
        <v>0.1654706347986111</v>
      </c>
      <c r="AT11" s="104">
        <f t="shared" si="8"/>
        <v>96.826476977881043</v>
      </c>
      <c r="AU11" s="104">
        <f t="shared" si="9"/>
        <v>0</v>
      </c>
      <c r="AV11" s="107">
        <v>0</v>
      </c>
      <c r="AW11" s="101">
        <f>IF(OR(計算過程!$DF$5&lt;=4,計算過程!$DF$5=8),AX11+AY11+AZ11,0)</f>
        <v>0.1654706347986111</v>
      </c>
      <c r="AX11" s="101">
        <f>IF(AND(計算過程!$DF$5&gt;4,計算過程!$DF$5&lt;&gt;8),0,((VLOOKUP(入力データと計算結果!$E$6,バックデータ一覧!$V$12:$AA$15,2)*'貼り付けシート（日別）'!AG10+VLOOKUP(入力データと計算結果!$E$6,バックデータ一覧!$V$12:$AA$15,3)*('貼り付けシート（日別）'!AA10+'貼り付けシート（日別）'!AB10+'貼り付けシート（日別）'!AC10+'貼り付けシート（日別）'!AD10+'貼り付けシート（日別）'!AF10)+(VLOOKUP(入力データと計算結果!$E$6,バックデータ一覧!$V$12:$AA$15,4)))*10^3/3600))</f>
        <v>0.10144523057407406</v>
      </c>
      <c r="AY11" s="101">
        <f>IF(AND(OR(計算過程!$DF$5&gt;4,計算過程!$DF$5&lt;&gt;8),入力データと計算結果!$E$7&lt;&gt;バックデータ一覧!$A$16,SUM(BX11:BY11)&gt;0),0.07*10^3/3600,0)</f>
        <v>1.9444444444444445E-2</v>
      </c>
      <c r="AZ11" s="101">
        <f>IF(AND(OR(計算過程!$DF$5&lt;=4),入力データと計算結果!$E$7=バックデータ一覧!$A$18,BY11&gt;0),(VLOOKUP(入力データと計算結果!$E$6,バックデータ一覧!$V$12:$AA$15,5,FALSE)*CA11+VLOOKUP(入力データと計算結果!$E$6,バックデータ一覧!$V$12:$AA$15,6,FALSE))*10^3/3600,0)</f>
        <v>4.4580959780092598E-2</v>
      </c>
      <c r="BA11" s="101">
        <f>IF(OR(計算過程!$DF$5&lt;=2,計算過程!$DF$5=8),IF(入力データと計算結果!$E$7=バックデータ一覧!$A$16,BU11/BC11+BV11/BD11+BW11/BE11+BX11/BF11+BZ11/BH11,IF(入力データと計算結果!$E$7=バックデータ一覧!$A$17,BU11/BC11+BV11/BD11+BW11/BE11+BY11/BG11+BZ11/BH11,BU11/BC11+BV11/BD11+BW11/BE11+BY11/BG11+CA11/BI11)),0)</f>
        <v>96.826476977881043</v>
      </c>
      <c r="BB11" s="101">
        <f>IF(OR(計算過程!$DF$5=3,計算過程!$DF$5=4),IF(入力データと計算結果!$E$7=バックデータ一覧!$A$16,BU11/BC11+BV11/BD11+BW11/BE11+BX11/BF11+BZ11/BH11,IF(入力データと計算結果!$E$7=バックデータ一覧!$A$17,BU11/BC11+BV11/BD11+BW11/BE11+BY11/BG11+BZ11/BH11,BU11/BC11+BV11/BD11+BW11/BE11+BY11/BG11+CA11/BI11)),0)</f>
        <v>0</v>
      </c>
      <c r="BC11" s="101">
        <f>MIN(1,計算過程!$DF$7*'貼り付けシート（日別）'!AG10+計算過程!$DF$14*(BU11+BW11)+計算過程!$DF$21)</f>
        <v>0.59176942749424633</v>
      </c>
      <c r="BD11" s="101">
        <f>MIN(1,計算過程!$DF$8*'貼り付けシート（日別）'!AG10+計算過程!$DF$15*BV11+計算過程!$DF$22)</f>
        <v>0.67530672160067307</v>
      </c>
      <c r="BE11" s="101">
        <f>MIN(1,計算過程!$DF$9*'貼り付けシート（日別）'!AG10+計算過程!$DF$16*(BU11+BW11)+計算過程!$DF$23)</f>
        <v>0.59176942749424633</v>
      </c>
      <c r="BF11" s="32">
        <f>MIN(1,計算過程!$DF$10*'貼り付けシート（日別）'!AG10+計算過程!$DF$17*BX11+計算過程!$DF$24)</f>
        <v>0.71159348488590612</v>
      </c>
      <c r="BG11" s="32">
        <f>MIN(1,計算過程!$DF$11*'貼り付けシート（日別）'!AG10+計算過程!$DF$18*BY11+計算過程!$DF$25)</f>
        <v>0.69708635496058002</v>
      </c>
      <c r="BH11" s="32">
        <f>MIN(1,計算過程!$DF$12*'貼り付けシート（日別）'!AG10+計算過程!$DF$19*BZ11+計算過程!$DF$26)</f>
        <v>0.71159348488590612</v>
      </c>
      <c r="BI11" s="32">
        <f>MIN(1,計算過程!$DF$13*'貼り付けシート（日別）'!AG10+計算過程!$DF$20*CA11+計算過程!$DF$27)</f>
        <v>0.59863673744375845</v>
      </c>
      <c r="BJ11" s="32">
        <f>IF(計算過程!$DF$5=11,(計算過程!$DF$33*BK11+計算過程!$DF$34*BN11+計算過程!$DF$35*計算過程!$DF$39+計算過程!$DF$36)*(1+計算過程!$DF$37*計算過程!$DF$38)*BL11*BM11*10^3/3600,0)</f>
        <v>0</v>
      </c>
      <c r="BK11" s="32">
        <f>'貼り付けシート（日別）'!AH10</f>
        <v>-9.2375000000000007</v>
      </c>
      <c r="BL11" s="32">
        <f t="shared" si="10"/>
        <v>1.21595875</v>
      </c>
      <c r="BM11" s="32">
        <f t="shared" si="13"/>
        <v>1.0626249999999999</v>
      </c>
      <c r="BN11" s="32">
        <f t="shared" si="11"/>
        <v>63.843737081933334</v>
      </c>
      <c r="BO11" s="32">
        <f>IF(計算過程!$DF$5=10,(計算過程!$DF$41*'貼り付けシート（日別）'!AG10+計算過程!$DF$42*BN11+計算過程!$DF$43)/3.6,0)</f>
        <v>0</v>
      </c>
      <c r="BP11" s="32">
        <f>IF(OR(計算過程!$DF$5=5,計算過程!$DF$5=6,計算過程!$DF$5=7),((計算過程!$DF$45*'貼り付けシート（日別）'!AG10+計算過程!$DF$46*SUM(BU11:BW11,BY11)+計算過程!$DF$47)*BQ11+(0.01723*CA11+0.06099))*10^3/3600,0)</f>
        <v>0</v>
      </c>
      <c r="BQ11" s="32">
        <f>IF('貼り付けシート（日別）'!AG10&lt;7,1+(7-'貼り付けシート（日別）'!AG10)*0.0091,1)</f>
        <v>1.1468891666666667</v>
      </c>
      <c r="BR11" s="32">
        <f>IF(OR(計算過程!$DF$5=5,計算過程!$DF$5=6,計算過程!$DF$5=7),((計算過程!$DF$48*'貼り付けシート（日別）'!AG10+計算過程!$DF$49*SUM(BU11:BW11,BY11)+計算過程!$DF$50)*BT11+CA11/BS11),0)</f>
        <v>0</v>
      </c>
      <c r="BS11" s="32">
        <f>計算過程!$DF$51*'貼り付けシート（日別）'!AG10+計算過程!$DF$52*CA11+計算過程!$DF$53</f>
        <v>0.74516937499999991</v>
      </c>
      <c r="BT11" s="32">
        <f>IF('貼り付けシート（日別）'!AG10&lt;7,1+(7-'貼り付けシート（日別）'!AG10)*0.0205,1)</f>
        <v>1.3309041666666666</v>
      </c>
      <c r="BU11" s="109">
        <f>'貼り付けシート（日別）'!T10</f>
        <v>9.2054958086000003</v>
      </c>
      <c r="BV11" s="109">
        <f>'貼り付けシート（日別）'!U10</f>
        <v>16.022124300000002</v>
      </c>
      <c r="BW11" s="109">
        <f>'貼り付けシート（日別）'!V10</f>
        <v>3.0787611399999997</v>
      </c>
      <c r="BX11" s="109">
        <f>'貼り付けシート（日別）'!W10</f>
        <v>0</v>
      </c>
      <c r="BY11" s="109">
        <f>'貼り付けシート（日別）'!X10</f>
        <v>29.762460000000001</v>
      </c>
      <c r="BZ11" s="109">
        <f>'貼り付けシート（日別）'!Y10</f>
        <v>0</v>
      </c>
      <c r="CA11" s="109">
        <f>'貼り付けシート（日別）'!Z10</f>
        <v>5.7748958333333338</v>
      </c>
      <c r="CB11" s="102">
        <f>IF(入力データと計算結果!$E$9=バックデータ一覧!$A$25,'貼り付けシート（日別）'!AI10,0)</f>
        <v>0</v>
      </c>
      <c r="CC11" s="166"/>
      <c r="CD11" s="32">
        <f>IF(計算過程!$DF$5=9,((CI11*'貼り付けシート（日別）'!AG10+CJ11*(CQ11+CR11+CS11+CU11)+CK11*CX11+CL11)*CE11+(0.01723*CW11+0.06099))*10^3/3600,0)</f>
        <v>0</v>
      </c>
      <c r="CE11" s="32">
        <f>IF(7&lt;='貼り付けシート（日別）'!AG10,1,1+(7-'貼り付けシート（日別）'!AG10)*0.0091)</f>
        <v>1.1468891666666667</v>
      </c>
      <c r="CF11" s="32">
        <f>IF(計算過程!$DF$5=9,((CM11*'貼り付けシート（日別）'!AG10+CN11*(CQ11+CR11+CS11+CU11)+CO11*CX11+CP11)*CH11+CW11/CG11),0)</f>
        <v>0</v>
      </c>
      <c r="CG11" s="32">
        <f>計算過程!$DF$55*'貼り付けシート（日別）'!AG10+計算過程!$DF$56*CW11+計算過程!$DF$57</f>
        <v>0.74516937499999991</v>
      </c>
      <c r="CH11" s="32">
        <f>IF(7&lt;='貼り付けシート（日別）'!AG10,1,1+(7-'貼り付けシート（日別）'!AG10)*0.0205)</f>
        <v>1.3309041666666666</v>
      </c>
      <c r="CI11" s="100">
        <f>IF($CX11&gt;0,バックデータ一覧!$S$4,バックデータ一覧!$T$4)</f>
        <v>-0.18114</v>
      </c>
      <c r="CJ11" s="100">
        <f>IF($CX11&gt;0,バックデータ一覧!$S$5,バックデータ一覧!$T$5)</f>
        <v>0.10483000000000001</v>
      </c>
      <c r="CK11" s="100">
        <f>IF($CX11&gt;0,バックデータ一覧!$S$6,バックデータ一覧!$T$6)</f>
        <v>0</v>
      </c>
      <c r="CL11" s="100">
        <f>IF($CX11&gt;0,バックデータ一覧!$S$7,バックデータ一覧!$T$7)</f>
        <v>5.8528500000000001</v>
      </c>
      <c r="CM11" s="100">
        <f>IF($CX11&gt;0,バックデータ一覧!$S$12,バックデータ一覧!$T$12)</f>
        <v>-5.7700000000000001E-2</v>
      </c>
      <c r="CN11" s="100">
        <f>IF($CX11&gt;0,バックデータ一覧!$S$13,バックデータ一覧!$T$13)</f>
        <v>0.47525000000000001</v>
      </c>
      <c r="CO11" s="100">
        <f>IF($CX11&gt;0,バックデータ一覧!$S$14,バックデータ一覧!$T$14)</f>
        <v>0</v>
      </c>
      <c r="CP11" s="173">
        <f>IF($CX11&gt;0,バックデータ一覧!$S$15,バックデータ一覧!$T$15)</f>
        <v>-6.3459300000000001</v>
      </c>
      <c r="CQ11" s="102">
        <f>IF($DF$4=4,'貼り付けシート（日別）'!T10,'貼り付けシート（日別）'!B10*(INT($DF$4)+1-$DF$4)+'貼り付けシート（日別）'!T10*($DF$4-INT($DF$4)))</f>
        <v>9.2054958086000003</v>
      </c>
      <c r="CR11" s="102">
        <f>IF($DF$4=4,'貼り付けシート（日別）'!U10,'貼り付けシート（日別）'!C10*(INT($DF$4)+1-$DF$4)+'貼り付けシート（日別）'!U10*($DF$4-INT($DF$4)))</f>
        <v>16.022124300000002</v>
      </c>
      <c r="CS11" s="102">
        <f>IF($DF$4=4,'貼り付けシート（日別）'!V10,'貼り付けシート（日別）'!D10*(INT($DF$4)+1-$DF$4)+'貼り付けシート（日別）'!V10*($DF$4-INT($DF$4)))</f>
        <v>3.0787611399999997</v>
      </c>
      <c r="CT11" s="102">
        <f>IF($DF$4=4,'貼り付けシート（日別）'!W10,'貼り付けシート（日別）'!E10*(INT($DF$4)+1-$DF$4)+'貼り付けシート（日別）'!W10*($DF$4-INT($DF$4)))</f>
        <v>0</v>
      </c>
      <c r="CU11" s="102">
        <f>IF($DF$4=4,'貼り付けシート（日別）'!X10,'貼り付けシート（日別）'!F10*(INT($DF$4)+1-$DF$4)+'貼り付けシート（日別）'!X10*($DF$4-INT($DF$4)))</f>
        <v>29.762460000000001</v>
      </c>
      <c r="CV11" s="102">
        <f>IF($DF$4=4,'貼り付けシート（日別）'!Y10,'貼り付けシート（日別）'!G10*(INT($DF$4)+1-$DF$4)+'貼り付けシート（日別）'!Y10*($DF$4-INT($DF$4)))</f>
        <v>0</v>
      </c>
      <c r="CW11" s="102">
        <f>IF($DF$4=4,'貼り付けシート（日別）'!Z10,'貼り付けシート（日別）'!H10*(INT($DF$4)+1-$DF$4)+'貼り付けシート（日別）'!Z10*($DF$4-INT($DF$4)))</f>
        <v>5.7748958333333338</v>
      </c>
      <c r="CX11" s="32">
        <f>SUMIF('貼り付けシート（時刻別）'!$A$6:$A$8765,AR11,'貼り付けシート（時刻別）'!$C$6:$C$8765)</f>
        <v>0</v>
      </c>
      <c r="CY11" s="102">
        <f t="shared" si="12"/>
        <v>0</v>
      </c>
      <c r="CZ11" s="166"/>
      <c r="DA11" s="130"/>
      <c r="DB11" s="126" t="s">
        <v>13</v>
      </c>
      <c r="DC11" s="33"/>
      <c r="DD11" s="127" t="s">
        <v>31</v>
      </c>
      <c r="DE11" s="123" t="s">
        <v>20</v>
      </c>
      <c r="DF11" s="178">
        <f>IFERROR(IF(OR($DF$5&lt;=2,$DF$5=8),バックデータ一覧!I$5,バックデータ一覧!I$13)*$DF$28,"-")</f>
        <v>0</v>
      </c>
      <c r="DG11" s="34"/>
    </row>
    <row r="12" spans="1:111" x14ac:dyDescent="0.15">
      <c r="A12" s="30">
        <v>41644</v>
      </c>
      <c r="B12" s="139">
        <f>IF(計算過程!$DF$5=9,計算過程!CD12+計算過程!CY12,IF($DF$4=4,AS12,G12*(INT($DF$4)+1-$DF$4)+AS12*($DF$4-INT($DF$4))))</f>
        <v>0.16657265953819445</v>
      </c>
      <c r="C12" s="139">
        <f>IF(計算過程!$DF$5=9,CF12,IF($DF$4=4,AT12,H12*(INT($DF$4)+1-$DF$4)+AT12*($DF$4-INT($DF$4))))</f>
        <v>97.133755159988539</v>
      </c>
      <c r="D12" s="139">
        <f>IF(計算過程!$DF$5=9,0,IF($DF$4=4,AU12,I12*(INT($DF$4)+1-$DF$4)+AU12*($DF$4-INT($DF$4))))</f>
        <v>0</v>
      </c>
      <c r="E12" s="139">
        <v>0</v>
      </c>
      <c r="F12" s="138"/>
      <c r="G12" s="104">
        <f t="shared" si="0"/>
        <v>0.15788471397453702</v>
      </c>
      <c r="H12" s="104">
        <f t="shared" si="1"/>
        <v>87.5495461146823</v>
      </c>
      <c r="I12" s="104">
        <f t="shared" si="2"/>
        <v>0</v>
      </c>
      <c r="J12" s="107">
        <v>0</v>
      </c>
      <c r="K12" s="101">
        <f>IF(OR(計算過程!$DF$5&lt;=4,計算過程!$DF$5=8),L12+M12+N12,0)</f>
        <v>0.15788471397453702</v>
      </c>
      <c r="L12" s="101">
        <f>IF(AND($DF$5&gt;4,$DF$5&lt;&gt;8),0,((VLOOKUP(入力データと計算結果!$E$6,バックデータ一覧!$V$12:$AA$15,2)*'貼り付けシート（日別）'!O11+VLOOKUP(入力データと計算結果!$E$6,バックデータ一覧!$V$12:$AA$15,3)*('貼り付けシート（日別）'!I11+'貼り付けシート（日別）'!J11+'貼り付けシート（日別）'!K11+'貼り付けシート（日別）'!L11+'貼り付けシート（日別）'!N11)+(VLOOKUP(入力データと計算結果!$E$6,バックデータ一覧!$V$12:$AA$15,4)))*10^3/3600))</f>
        <v>9.8511808592592592E-2</v>
      </c>
      <c r="M12" s="101">
        <f>IF(AND(OR($DF$5&gt;4,$DF$5&lt;&gt;8),入力データと計算結果!$E$7&lt;&gt;バックデータ一覧!$A$16,SUM(AL12:AM12)&gt;0),0.07*10^3/3600,0)</f>
        <v>1.9444444444444445E-2</v>
      </c>
      <c r="N12" s="101">
        <f>IF(AND(OR($DF$5&lt;=4),入力データと計算結果!$E$7=バックデータ一覧!$A$18,AM12&gt;0),(VLOOKUP(入力データと計算結果!$E$6,バックデータ一覧!$V$12:$AA$15,5,FALSE)*AO12+VLOOKUP(入力データと計算結果!$E$6,バックデータ一覧!$V$12:$AA$15,6,FALSE))*10^3/3600,0)</f>
        <v>3.9928460937499993E-2</v>
      </c>
      <c r="O12" s="101">
        <f>IF(OR(計算過程!$DF$5&lt;=2,計算過程!$DF$5=8),IF(入力データと計算結果!$E$7=バックデータ一覧!$A$16,AI12/Q12+AJ12/R12+AK12/S12+AL12/T12+AN12/V12,IF(入力データと計算結果!$E$7=バックデータ一覧!$A$17,AI12/Q12+AJ12/R12+AK12/S12+AM12/U12+AN12/V12,AI12/Q12+AJ12/R12+AK12/S12+AM12/U12+AO12/W12)),0)</f>
        <v>87.5495461146823</v>
      </c>
      <c r="P12" s="101">
        <f>IF(OR(計算過程!$DF$5=3,計算過程!$DF$5=4),IF(入力データと計算結果!$E$7=バックデータ一覧!$A$16,AI12/Q12+AJ12/R12+AK12/S12+AL12/T12+AN12/V12,IF(入力データと計算結果!$E$7=バックデータ一覧!$A$17,AI12/Q12+AJ12/R12+AK12/S12+AM12/U12+AN12/V12,AI12/Q12+AJ12/R12+AK12/S12+AM12/U12+AO12/W12)),0)</f>
        <v>0</v>
      </c>
      <c r="Q12" s="101">
        <f>MIN(1,$DF$7*'貼り付けシート（日別）'!O11+計算過程!$DF$14*(AI12+AK12)+$DF$21)</f>
        <v>0.58839856568520865</v>
      </c>
      <c r="R12" s="101">
        <f>MIN(1,$DF$8*'貼り付けシート（日別）'!O11+$DF$15*AJ12+$DF$22)</f>
        <v>0.67269801458375977</v>
      </c>
      <c r="S12" s="101">
        <f>MIN(1,$DF$9*'貼り付けシート（日別）'!O11+$DF$16*(AI12+AK12)+$DF$23)</f>
        <v>0.58839856568520865</v>
      </c>
      <c r="T12" s="32">
        <f>MIN(1,$DF$10*'貼り付けシート（日別）'!O11+$DF$17*AL12+$DF$24)</f>
        <v>0.71159348488590612</v>
      </c>
      <c r="U12" s="32">
        <f>MIN(1,$DF$11*'貼り付けシート（日別）'!O11+$DF$18*AM12+$DF$25)</f>
        <v>0.69708635496058002</v>
      </c>
      <c r="V12" s="32">
        <f>MIN(1,$DF$12*'貼り付けシート（日別）'!O11+$DF$19*AN12+$DF$26)</f>
        <v>0.71159348488590612</v>
      </c>
      <c r="W12" s="32">
        <f>MIN(1,$DF$13*'貼り付けシート（日別）'!O11+$DF$20*AO12+$DF$27)</f>
        <v>0.57783570732724832</v>
      </c>
      <c r="X12" s="32">
        <f t="shared" si="3"/>
        <v>0</v>
      </c>
      <c r="Y12" s="32">
        <f>'貼り付けシート（日別）'!P11</f>
        <v>-15.250000000000002</v>
      </c>
      <c r="Z12" s="32">
        <f t="shared" si="4"/>
        <v>1.295925</v>
      </c>
      <c r="AA12" s="32">
        <f t="shared" si="5"/>
        <v>1.0024999999999999</v>
      </c>
      <c r="AB12" s="32">
        <f t="shared" si="6"/>
        <v>57.539113790400002</v>
      </c>
      <c r="AC12" s="32">
        <f>IF($DF$5=10,($DF$41*'貼り付けシート（日別）'!O11+$DF$42*AB12+$DF$43)/3.6,0)</f>
        <v>0</v>
      </c>
      <c r="AD12" s="32">
        <f>IF(OR($DF$5=5,$DF$5=6,$DF$5=7),(($DF$45*'貼り付けシート（日別）'!O11+$DF$46*SUM(AI12:AK12,AM12)+$DF$47)*AE12+(0.01723*AO12+0.06099))*10^3/3600,0)</f>
        <v>0</v>
      </c>
      <c r="AE12" s="32">
        <f>IF('貼り付けシート（日別）'!O11&lt;7,1+(7-'貼り付けシート（日別）'!O11)*0.0091,1)</f>
        <v>1.1580745833333332</v>
      </c>
      <c r="AF12" s="32">
        <f>IF(OR($DF$5=5,$DF$5=6,$DF$5=7),(($DF$48*'貼り付けシート（日別）'!O11+$DF$49*SUM(AI12:AK12,AM12)+$DF$50)*AH12+AO12/AG12),0)</f>
        <v>0</v>
      </c>
      <c r="AG12" s="32">
        <f>$DF$51*'貼り付けシート（日別）'!O11+$DF$52*AO12+$DF$53</f>
        <v>0.73343687499999999</v>
      </c>
      <c r="AH12" s="32">
        <f>IF('貼り付けシート（日別）'!O11&lt;7,1+(7-'貼り付けシート（日別）'!O11)*0.0205,1)</f>
        <v>1.3561020833333335</v>
      </c>
      <c r="AI12" s="109">
        <f>'貼り付けシート（日別）'!B11</f>
        <v>8.8052568603999983</v>
      </c>
      <c r="AJ12" s="109">
        <f>'貼り付けシート（日別）'!C11</f>
        <v>11.74955782</v>
      </c>
      <c r="AK12" s="109">
        <f>'貼り付けシート（日別）'!D11</f>
        <v>2.4190266099999995</v>
      </c>
      <c r="AL12" s="109">
        <f>'貼り付けシート（日別）'!E11</f>
        <v>0</v>
      </c>
      <c r="AM12" s="109">
        <f>'貼り付けシート（日別）'!F11</f>
        <v>29.762460000000001</v>
      </c>
      <c r="AN12" s="109">
        <f>'貼り付けシート（日別）'!G11</f>
        <v>0</v>
      </c>
      <c r="AO12" s="109">
        <f>'貼り付けシート（日別）'!H11</f>
        <v>4.8028124999999999</v>
      </c>
      <c r="AP12" s="102">
        <f>IF(入力データと計算結果!$E$9=バックデータ一覧!$A$25,'貼り付けシート（日別）'!Q11,0)</f>
        <v>0</v>
      </c>
      <c r="AR12" s="30">
        <v>41644</v>
      </c>
      <c r="AS12" s="104">
        <f t="shared" si="7"/>
        <v>0.16657265953819445</v>
      </c>
      <c r="AT12" s="104">
        <f t="shared" si="8"/>
        <v>97.133755159988539</v>
      </c>
      <c r="AU12" s="104">
        <f t="shared" si="9"/>
        <v>0</v>
      </c>
      <c r="AV12" s="107">
        <v>0</v>
      </c>
      <c r="AW12" s="101">
        <f>IF(OR(計算過程!$DF$5&lt;=4,計算過程!$DF$5=8),AX12+AY12+AZ12,0)</f>
        <v>0.16657265953819445</v>
      </c>
      <c r="AX12" s="101">
        <f>IF(AND(計算過程!$DF$5&gt;4,計算過程!$DF$5&lt;&gt;8),0,((VLOOKUP(入力データと計算結果!$E$6,バックデータ一覧!$V$12:$AA$15,2)*'貼り付けシート（日別）'!AG11+VLOOKUP(入力データと計算結果!$E$6,バックデータ一覧!$V$12:$AA$15,3)*('貼り付けシート（日別）'!AA11+'貼り付けシート（日別）'!AB11+'貼り付けシート（日別）'!AC11+'貼り付けシート（日別）'!AD11+'貼り付けシート（日別）'!AF11)+(VLOOKUP(入力データと計算結果!$E$6,バックデータ一覧!$V$12:$AA$15,4)))*10^3/3600))</f>
        <v>0.10203249909259259</v>
      </c>
      <c r="AY12" s="101">
        <f>IF(AND(OR(計算過程!$DF$5&gt;4,計算過程!$DF$5&lt;&gt;8),入力データと計算結果!$E$7&lt;&gt;バックデータ一覧!$A$16,SUM(BX12:BY12)&gt;0),0.07*10^3/3600,0)</f>
        <v>1.9444444444444445E-2</v>
      </c>
      <c r="AZ12" s="101">
        <f>IF(AND(OR(計算過程!$DF$5&lt;=4),入力データと計算結果!$E$7=バックデータ一覧!$A$18,BY12&gt;0),(VLOOKUP(入力データと計算結果!$E$6,バックデータ一覧!$V$12:$AA$15,5,FALSE)*CA12+VLOOKUP(入力データと計算結果!$E$6,バックデータ一覧!$V$12:$AA$15,6,FALSE))*10^3/3600,0)</f>
        <v>4.5095716001157408E-2</v>
      </c>
      <c r="BA12" s="101">
        <f>IF(OR(計算過程!$DF$5&lt;=2,計算過程!$DF$5=8),IF(入力データと計算結果!$E$7=バックデータ一覧!$A$16,BU12/BC12+BV12/BD12+BW12/BE12+BX12/BF12+BZ12/BH12,IF(入力データと計算結果!$E$7=バックデータ一覧!$A$17,BU12/BC12+BV12/BD12+BW12/BE12+BY12/BG12+BZ12/BH12,BU12/BC12+BV12/BD12+BW12/BE12+BY12/BG12+CA12/BI12)),0)</f>
        <v>97.133755159988539</v>
      </c>
      <c r="BB12" s="101">
        <f>IF(OR(計算過程!$DF$5=3,計算過程!$DF$5=4),IF(入力データと計算結果!$E$7=バックデータ一覧!$A$16,BU12/BC12+BV12/BD12+BW12/BE12+BX12/BF12+BZ12/BH12,IF(入力データと計算結果!$E$7=バックデータ一覧!$A$17,BU12/BC12+BV12/BD12+BW12/BE12+BY12/BG12+BZ12/BH12,BU12/BC12+BV12/BD12+BW12/BE12+BY12/BG12+CA12/BI12)),0)</f>
        <v>0</v>
      </c>
      <c r="BC12" s="101">
        <f>MIN(1,計算過程!$DF$7*'貼り付けシート（日別）'!AG11+計算過程!$DF$14*(BU12+BW12)+計算過程!$DF$21)</f>
        <v>0.58964942840699797</v>
      </c>
      <c r="BD12" s="101">
        <f>MIN(1,計算過程!$DF$8*'貼り付けシート（日別）'!AG11+計算過程!$DF$15*BV12+計算過程!$DF$22)</f>
        <v>0.67463724820469995</v>
      </c>
      <c r="BE12" s="101">
        <f>MIN(1,計算過程!$DF$9*'貼り付けシート（日別）'!AG11+計算過程!$DF$16*(BU12+BW12)+計算過程!$DF$23)</f>
        <v>0.58964942840699797</v>
      </c>
      <c r="BF12" s="32">
        <f>MIN(1,計算過程!$DF$10*'貼り付けシート（日別）'!AG11+計算過程!$DF$17*BX12+計算過程!$DF$24)</f>
        <v>0.71159348488590612</v>
      </c>
      <c r="BG12" s="32">
        <f>MIN(1,計算過程!$DF$11*'貼り付けシート（日別）'!AG11+計算過程!$DF$18*BY12+計算過程!$DF$25)</f>
        <v>0.69708635496058002</v>
      </c>
      <c r="BH12" s="32">
        <f>MIN(1,計算過程!$DF$12*'貼り付けシート（日別）'!AG11+計算過程!$DF$19*BZ12+計算過程!$DF$26)</f>
        <v>0.71159348488590612</v>
      </c>
      <c r="BI12" s="32">
        <f>MIN(1,計算過程!$DF$13*'貼り付けシート（日別）'!AG11+計算過程!$DF$20*CA12+計算過程!$DF$27)</f>
        <v>0.59684868558201343</v>
      </c>
      <c r="BJ12" s="32">
        <f>IF(計算過程!$DF$5=11,(計算過程!$DF$33*BK12+計算過程!$DF$34*BN12+計算過程!$DF$35*計算過程!$DF$39+計算過程!$DF$36)*(1+計算過程!$DF$37*計算過程!$DF$38)*BL12*BM12*10^3/3600,0)</f>
        <v>0</v>
      </c>
      <c r="BK12" s="32">
        <f>'貼り付けシート（日別）'!AH11</f>
        <v>-15.250000000000002</v>
      </c>
      <c r="BL12" s="32">
        <f t="shared" si="10"/>
        <v>1.295925</v>
      </c>
      <c r="BM12" s="32">
        <f t="shared" si="13"/>
        <v>1.0024999999999999</v>
      </c>
      <c r="BN12" s="32">
        <f t="shared" si="11"/>
        <v>63.951289165266672</v>
      </c>
      <c r="BO12" s="32">
        <f>IF(計算過程!$DF$5=10,(計算過程!$DF$41*'貼り付けシート（日別）'!AG11+計算過程!$DF$42*BN12+計算過程!$DF$43)/3.6,0)</f>
        <v>0</v>
      </c>
      <c r="BP12" s="32">
        <f>IF(OR(計算過程!$DF$5=5,計算過程!$DF$5=6,計算過程!$DF$5=7),((計算過程!$DF$45*'貼り付けシート（日別）'!AG11+計算過程!$DF$46*SUM(BU12:BW12,BY12)+計算過程!$DF$47)*BQ12+(0.01723*CA12+0.06099))*10^3/3600,0)</f>
        <v>0</v>
      </c>
      <c r="BQ12" s="32">
        <f>IF('貼り付けシート（日別）'!AG11&lt;7,1+(7-'貼り付けシート（日別）'!AG11)*0.0091,1)</f>
        <v>1.1580745833333332</v>
      </c>
      <c r="BR12" s="32">
        <f>IF(OR(計算過程!$DF$5=5,計算過程!$DF$5=6,計算過程!$DF$5=7),((計算過程!$DF$48*'貼り付けシート（日別）'!AG11+計算過程!$DF$49*SUM(BU12:BW12,BY12)+計算過程!$DF$50)*BT12+CA12/BS12),0)</f>
        <v>0</v>
      </c>
      <c r="BS12" s="32">
        <f>計算過程!$DF$51*'貼り付けシート（日別）'!AG11+計算過程!$DF$52*CA12+計算過程!$DF$53</f>
        <v>0.7399146875</v>
      </c>
      <c r="BT12" s="32">
        <f>IF('貼り付けシート（日別）'!AG11&lt;7,1+(7-'貼り付けシート（日別）'!AG11)*0.0205,1)</f>
        <v>1.3561020833333335</v>
      </c>
      <c r="BU12" s="109">
        <f>'貼り付けシート（日別）'!T11</f>
        <v>9.2054958086000003</v>
      </c>
      <c r="BV12" s="109">
        <f>'貼り付けシート（日別）'!U11</f>
        <v>16.022124300000002</v>
      </c>
      <c r="BW12" s="109">
        <f>'貼り付けシート（日別）'!V11</f>
        <v>3.0787611399999997</v>
      </c>
      <c r="BX12" s="109">
        <f>'貼り付けシート（日別）'!W11</f>
        <v>0</v>
      </c>
      <c r="BY12" s="109">
        <f>'貼り付けシート（日別）'!X11</f>
        <v>29.762460000000001</v>
      </c>
      <c r="BZ12" s="109">
        <f>'貼り付けシート（日別）'!Y11</f>
        <v>0</v>
      </c>
      <c r="CA12" s="109">
        <f>'貼り付けシート（日別）'!Z11</f>
        <v>5.882447916666667</v>
      </c>
      <c r="CB12" s="102">
        <f>IF(入力データと計算結果!$E$9=バックデータ一覧!$A$25,'貼り付けシート（日別）'!AI11,0)</f>
        <v>0</v>
      </c>
      <c r="CC12" s="166"/>
      <c r="CD12" s="32">
        <f>IF(計算過程!$DF$5=9,((CI12*'貼り付けシート（日別）'!AG11+CJ12*(CQ12+CR12+CS12+CU12)+CK12*CX12+CL12)*CE12+(0.01723*CW12+0.06099))*10^3/3600,0)</f>
        <v>0</v>
      </c>
      <c r="CE12" s="32">
        <f>IF(7&lt;='貼り付けシート（日別）'!AG11,1,1+(7-'貼り付けシート（日別）'!AG11)*0.0091)</f>
        <v>1.1580745833333332</v>
      </c>
      <c r="CF12" s="32">
        <f>IF(計算過程!$DF$5=9,((CM12*'貼り付けシート（日別）'!AG11+CN12*(CQ12+CR12+CS12+CU12)+CO12*CX12+CP12)*CH12+CW12/CG12),0)</f>
        <v>0</v>
      </c>
      <c r="CG12" s="32">
        <f>計算過程!$DF$55*'貼り付けシート（日別）'!AG11+計算過程!$DF$56*CW12+計算過程!$DF$57</f>
        <v>0.7399146875</v>
      </c>
      <c r="CH12" s="32">
        <f>IF(7&lt;='貼り付けシート（日別）'!AG11,1,1+(7-'貼り付けシート（日別）'!AG11)*0.0205)</f>
        <v>1.3561020833333335</v>
      </c>
      <c r="CI12" s="100">
        <f>IF($CX12&gt;0,バックデータ一覧!$S$4,バックデータ一覧!$T$4)</f>
        <v>-0.18114</v>
      </c>
      <c r="CJ12" s="100">
        <f>IF($CX12&gt;0,バックデータ一覧!$S$5,バックデータ一覧!$T$5)</f>
        <v>0.10483000000000001</v>
      </c>
      <c r="CK12" s="100">
        <f>IF($CX12&gt;0,バックデータ一覧!$S$6,バックデータ一覧!$T$6)</f>
        <v>0</v>
      </c>
      <c r="CL12" s="100">
        <f>IF($CX12&gt;0,バックデータ一覧!$S$7,バックデータ一覧!$T$7)</f>
        <v>5.8528500000000001</v>
      </c>
      <c r="CM12" s="100">
        <f>IF($CX12&gt;0,バックデータ一覧!$S$12,バックデータ一覧!$T$12)</f>
        <v>-5.7700000000000001E-2</v>
      </c>
      <c r="CN12" s="100">
        <f>IF($CX12&gt;0,バックデータ一覧!$S$13,バックデータ一覧!$T$13)</f>
        <v>0.47525000000000001</v>
      </c>
      <c r="CO12" s="100">
        <f>IF($CX12&gt;0,バックデータ一覧!$S$14,バックデータ一覧!$T$14)</f>
        <v>0</v>
      </c>
      <c r="CP12" s="173">
        <f>IF($CX12&gt;0,バックデータ一覧!$S$15,バックデータ一覧!$T$15)</f>
        <v>-6.3459300000000001</v>
      </c>
      <c r="CQ12" s="102">
        <f>IF($DF$4=4,'貼り付けシート（日別）'!T11,'貼り付けシート（日別）'!B11*(INT($DF$4)+1-$DF$4)+'貼り付けシート（日別）'!T11*($DF$4-INT($DF$4)))</f>
        <v>9.2054958086000003</v>
      </c>
      <c r="CR12" s="102">
        <f>IF($DF$4=4,'貼り付けシート（日別）'!U11,'貼り付けシート（日別）'!C11*(INT($DF$4)+1-$DF$4)+'貼り付けシート（日別）'!U11*($DF$4-INT($DF$4)))</f>
        <v>16.022124300000002</v>
      </c>
      <c r="CS12" s="102">
        <f>IF($DF$4=4,'貼り付けシート（日別）'!V11,'貼り付けシート（日別）'!D11*(INT($DF$4)+1-$DF$4)+'貼り付けシート（日別）'!V11*($DF$4-INT($DF$4)))</f>
        <v>3.0787611399999997</v>
      </c>
      <c r="CT12" s="102">
        <f>IF($DF$4=4,'貼り付けシート（日別）'!W11,'貼り付けシート（日別）'!E11*(INT($DF$4)+1-$DF$4)+'貼り付けシート（日別）'!W11*($DF$4-INT($DF$4)))</f>
        <v>0</v>
      </c>
      <c r="CU12" s="102">
        <f>IF($DF$4=4,'貼り付けシート（日別）'!X11,'貼り付けシート（日別）'!F11*(INT($DF$4)+1-$DF$4)+'貼り付けシート（日別）'!X11*($DF$4-INT($DF$4)))</f>
        <v>29.762460000000001</v>
      </c>
      <c r="CV12" s="102">
        <f>IF($DF$4=4,'貼り付けシート（日別）'!Y11,'貼り付けシート（日別）'!G11*(INT($DF$4)+1-$DF$4)+'貼り付けシート（日別）'!Y11*($DF$4-INT($DF$4)))</f>
        <v>0</v>
      </c>
      <c r="CW12" s="102">
        <f>IF($DF$4=4,'貼り付けシート（日別）'!Z11,'貼り付けシート（日別）'!H11*(INT($DF$4)+1-$DF$4)+'貼り付けシート（日別）'!Z11*($DF$4-INT($DF$4)))</f>
        <v>5.882447916666667</v>
      </c>
      <c r="CX12" s="32">
        <f>SUMIF('貼り付けシート（時刻別）'!$A$6:$A$8765,AR12,'貼り付けシート（時刻別）'!$C$6:$C$8765)</f>
        <v>0</v>
      </c>
      <c r="CY12" s="102">
        <f t="shared" si="12"/>
        <v>0</v>
      </c>
      <c r="CZ12" s="166"/>
      <c r="DA12" s="130"/>
      <c r="DB12" s="126" t="s">
        <v>14</v>
      </c>
      <c r="DC12" s="33"/>
      <c r="DD12" s="127" t="s">
        <v>32</v>
      </c>
      <c r="DE12" s="123" t="s">
        <v>20</v>
      </c>
      <c r="DF12" s="178">
        <f>IFERROR(IF(OR($DF$5&lt;=2,$DF$5=8),バックデータ一覧!J$5,バックデータ一覧!J$13)*$DF$28,"-")</f>
        <v>0</v>
      </c>
      <c r="DG12" s="34"/>
    </row>
    <row r="13" spans="1:111" x14ac:dyDescent="0.15">
      <c r="A13" s="30">
        <v>41645</v>
      </c>
      <c r="B13" s="139">
        <f>IF(計算過程!$DF$5=9,計算過程!CD13+計算過程!CY13,IF($DF$4=4,AS13,G13*(INT($DF$4)+1-$DF$4)+AS13*($DF$4-INT($DF$4))))</f>
        <v>0.16663990172569446</v>
      </c>
      <c r="C13" s="139">
        <f>IF(計算過程!$DF$5=9,CF13,IF($DF$4=4,AT13,H13*(INT($DF$4)+1-$DF$4)+AT13*($DF$4-INT($DF$4))))</f>
        <v>97.152563788026342</v>
      </c>
      <c r="D13" s="139">
        <f>IF(計算過程!$DF$5=9,0,IF($DF$4=4,AU13,I13*(INT($DF$4)+1-$DF$4)+AU13*($DF$4-INT($DF$4))))</f>
        <v>0</v>
      </c>
      <c r="E13" s="139">
        <v>0</v>
      </c>
      <c r="F13" s="138"/>
      <c r="G13" s="104">
        <f t="shared" si="0"/>
        <v>0.15794746918287039</v>
      </c>
      <c r="H13" s="104">
        <f t="shared" si="1"/>
        <v>87.566345408981377</v>
      </c>
      <c r="I13" s="104">
        <f t="shared" si="2"/>
        <v>0</v>
      </c>
      <c r="J13" s="107">
        <v>0</v>
      </c>
      <c r="K13" s="101">
        <f>IF(OR(計算過程!$DF$5&lt;=4,計算過程!$DF$5=8),L13+M13+N13,0)</f>
        <v>0.15794746918287039</v>
      </c>
      <c r="L13" s="101">
        <f>IF(AND($DF$5&gt;4,$DF$5&lt;&gt;8),0,((VLOOKUP(入力データと計算結果!$E$6,バックデータ一覧!$V$12:$AA$15,2)*'貼り付けシート（日別）'!O12+VLOOKUP(入力データと計算結果!$E$6,バックデータ一覧!$V$12:$AA$15,3)*('貼り付けシート（日別）'!I12+'貼り付けシート（日別）'!J12+'貼り付けシート（日別）'!K12+'貼り付けシート（日別）'!L12+'貼り付けシート（日別）'!N12)+(VLOOKUP(入力データと計算結果!$E$6,バックデータ一覧!$V$12:$AA$15,4)))*10^3/3600))</f>
        <v>9.8547641925925938E-2</v>
      </c>
      <c r="M13" s="101">
        <f>IF(AND(OR($DF$5&gt;4,$DF$5&lt;&gt;8),入力データと計算結果!$E$7&lt;&gt;バックデータ一覧!$A$16,SUM(AL13:AM13)&gt;0),0.07*10^3/3600,0)</f>
        <v>1.9444444444444445E-2</v>
      </c>
      <c r="N13" s="101">
        <f>IF(AND(OR($DF$5&lt;=4),入力データと計算結果!$E$7=バックデータ一覧!$A$18,AM13&gt;0),(VLOOKUP(入力データと計算結果!$E$6,バックデータ一覧!$V$12:$AA$15,5,FALSE)*AO13+VLOOKUP(入力データと計算結果!$E$6,バックデータ一覧!$V$12:$AA$15,6,FALSE))*10^3/3600,0)</f>
        <v>3.9955382812499995E-2</v>
      </c>
      <c r="O13" s="101">
        <f>IF(OR(計算過程!$DF$5&lt;=2,計算過程!$DF$5=8),IF(入力データと計算結果!$E$7=バックデータ一覧!$A$16,AI13/Q13+AJ13/R13+AK13/S13+AL13/T13+AN13/V13,IF(入力データと計算結果!$E$7=バックデータ一覧!$A$17,AI13/Q13+AJ13/R13+AK13/S13+AM13/U13+AN13/V13,AI13/Q13+AJ13/R13+AK13/S13+AM13/U13+AO13/W13)),0)</f>
        <v>87.566345408981377</v>
      </c>
      <c r="P13" s="101">
        <f>IF(OR(計算過程!$DF$5=3,計算過程!$DF$5=4),IF(入力データと計算結果!$E$7=バックデータ一覧!$A$16,AI13/Q13+AJ13/R13+AK13/S13+AL13/T13+AN13/V13,IF(入力データと計算結果!$E$7=バックデータ一覧!$A$17,AI13/Q13+AJ13/R13+AK13/S13+AM13/U13+AN13/V13,AI13/Q13+AJ13/R13+AK13/S13+AM13/U13+AO13/W13)),0)</f>
        <v>0</v>
      </c>
      <c r="Q13" s="101">
        <f>MIN(1,$DF$7*'貼り付けシート（日別）'!O12+計算過程!$DF$14*(AI13+AK13)+$DF$21)</f>
        <v>0.58826920980869857</v>
      </c>
      <c r="R13" s="101">
        <f>MIN(1,$DF$8*'貼り付けシート（日別）'!O12+$DF$15*AJ13+$DF$22)</f>
        <v>0.67265716535959874</v>
      </c>
      <c r="S13" s="101">
        <f>MIN(1,$DF$9*'貼り付けシート（日別）'!O12+$DF$16*(AI13+AK13)+$DF$23)</f>
        <v>0.58826920980869857</v>
      </c>
      <c r="T13" s="32">
        <f>MIN(1,$DF$10*'貼り付けシート（日別）'!O12+$DF$17*AL13+$DF$24)</f>
        <v>0.71159348488590612</v>
      </c>
      <c r="U13" s="32">
        <f>MIN(1,$DF$11*'貼り付けシート（日別）'!O12+$DF$18*AM13+$DF$25)</f>
        <v>0.69708635496058002</v>
      </c>
      <c r="V13" s="32">
        <f>MIN(1,$DF$12*'貼り付けシート（日別）'!O12+$DF$19*AN13+$DF$26)</f>
        <v>0.71159348488590612</v>
      </c>
      <c r="W13" s="32">
        <f>MIN(1,$DF$13*'貼り付けシート（日別）'!O12+$DF$20*AO13+$DF$27)</f>
        <v>0.57771009596295297</v>
      </c>
      <c r="X13" s="32">
        <f t="shared" si="3"/>
        <v>0</v>
      </c>
      <c r="Y13" s="32">
        <f>'貼り付けシート（日別）'!P12</f>
        <v>-12.187499999999998</v>
      </c>
      <c r="Z13" s="32">
        <f t="shared" si="4"/>
        <v>1.2551937500000001</v>
      </c>
      <c r="AA13" s="32">
        <f t="shared" si="5"/>
        <v>1.0331250000000001</v>
      </c>
      <c r="AB13" s="32">
        <f t="shared" si="6"/>
        <v>57.544738790400004</v>
      </c>
      <c r="AC13" s="32">
        <f>IF($DF$5=10,($DF$41*'貼り付けシート（日別）'!O12+$DF$42*AB13+$DF$43)/3.6,0)</f>
        <v>0</v>
      </c>
      <c r="AD13" s="32">
        <f>IF(OR($DF$5=5,$DF$5=6,$DF$5=7),(($DF$45*'貼り付けシート（日別）'!O12+$DF$46*SUM(AI13:AK13,AM13)+$DF$47)*AE13+(0.01723*AO13+0.06099))*10^3/3600,0)</f>
        <v>0</v>
      </c>
      <c r="AE13" s="32">
        <f>IF('貼り付けシート（日別）'!O12&lt;7,1+(7-'貼り付けシート（日別）'!O12)*0.0091,1)</f>
        <v>1.1587570833333334</v>
      </c>
      <c r="AF13" s="32">
        <f>IF(OR($DF$5=5,$DF$5=6,$DF$5=7),(($DF$48*'貼り付けシート（日別）'!O12+$DF$49*SUM(AI13:AK13,AM13)+$DF$50)*AH13+AO13/AG13),0)</f>
        <v>0</v>
      </c>
      <c r="AG13" s="32">
        <f>$DF$51*'貼り付けシート（日別）'!O12+$DF$52*AO13+$DF$53</f>
        <v>0.73311062500000002</v>
      </c>
      <c r="AH13" s="32">
        <f>IF('貼り付けシート（日別）'!O12&lt;7,1+(7-'貼り付けシート（日別）'!O12)*0.0205,1)</f>
        <v>1.3576395833333335</v>
      </c>
      <c r="AI13" s="109">
        <f>'貼り付けシート（日別）'!B12</f>
        <v>8.8052568603999983</v>
      </c>
      <c r="AJ13" s="109">
        <f>'貼り付けシート（日別）'!C12</f>
        <v>11.74955782</v>
      </c>
      <c r="AK13" s="109">
        <f>'貼り付けシート（日別）'!D12</f>
        <v>2.4190266099999995</v>
      </c>
      <c r="AL13" s="109">
        <f>'貼り付けシート（日別）'!E12</f>
        <v>0</v>
      </c>
      <c r="AM13" s="109">
        <f>'貼り付けシート（日別）'!F12</f>
        <v>29.762460000000001</v>
      </c>
      <c r="AN13" s="109">
        <f>'貼り付けシート（日別）'!G12</f>
        <v>0</v>
      </c>
      <c r="AO13" s="109">
        <f>'貼り付けシート（日別）'!H12</f>
        <v>4.8084375000000001</v>
      </c>
      <c r="AP13" s="102">
        <f>IF(入力データと計算結果!$E$9=バックデータ一覧!$A$25,'貼り付けシート（日別）'!Q12,0)</f>
        <v>0</v>
      </c>
      <c r="AR13" s="30">
        <v>41645</v>
      </c>
      <c r="AS13" s="104">
        <f t="shared" si="7"/>
        <v>0.16663990172569446</v>
      </c>
      <c r="AT13" s="104">
        <f t="shared" si="8"/>
        <v>97.152563788026342</v>
      </c>
      <c r="AU13" s="104">
        <f t="shared" si="9"/>
        <v>0</v>
      </c>
      <c r="AV13" s="107">
        <v>0</v>
      </c>
      <c r="AW13" s="101">
        <f>IF(OR(計算過程!$DF$5&lt;=4,計算過程!$DF$5=8),AX13+AY13+AZ13,0)</f>
        <v>0.16663990172569446</v>
      </c>
      <c r="AX13" s="101">
        <f>IF(AND(計算過程!$DF$5&gt;4,計算過程!$DF$5&lt;&gt;8),0,((VLOOKUP(入力データと計算結果!$E$6,バックデータ一覧!$V$12:$AA$15,2)*'貼り付けシート（日別）'!AG12+VLOOKUP(入力データと計算結果!$E$6,バックデータ一覧!$V$12:$AA$15,3)*('貼り付けシート（日別）'!AA12+'貼り付けシート（日別）'!AB12+'貼り付けシート（日別）'!AC12+'貼り付けシート（日別）'!AD12+'貼り付けシート（日別）'!AF12)+(VLOOKUP(入力データと計算結果!$E$6,バックデータ一覧!$V$12:$AA$15,4)))*10^3/3600))</f>
        <v>0.10206833242592593</v>
      </c>
      <c r="AY13" s="101">
        <f>IF(AND(OR(計算過程!$DF$5&gt;4,計算過程!$DF$5&lt;&gt;8),入力データと計算結果!$E$7&lt;&gt;バックデータ一覧!$A$16,SUM(BX13:BY13)&gt;0),0.07*10^3/3600,0)</f>
        <v>1.9444444444444445E-2</v>
      </c>
      <c r="AZ13" s="101">
        <f>IF(AND(OR(計算過程!$DF$5&lt;=4),入力データと計算結果!$E$7=バックデータ一覧!$A$18,BY13&gt;0),(VLOOKUP(入力データと計算結果!$E$6,バックデータ一覧!$V$12:$AA$15,5,FALSE)*CA13+VLOOKUP(入力データと計算結果!$E$6,バックデータ一覧!$V$12:$AA$15,6,FALSE))*10^3/3600,0)</f>
        <v>4.5127124855324073E-2</v>
      </c>
      <c r="BA13" s="101">
        <f>IF(OR(計算過程!$DF$5&lt;=2,計算過程!$DF$5=8),IF(入力データと計算結果!$E$7=バックデータ一覧!$A$16,BU13/BC13+BV13/BD13+BW13/BE13+BX13/BF13+BZ13/BH13,IF(入力データと計算結果!$E$7=バックデータ一覧!$A$17,BU13/BC13+BV13/BD13+BW13/BE13+BY13/BG13+BZ13/BH13,BU13/BC13+BV13/BD13+BW13/BE13+BY13/BG13+CA13/BI13)),0)</f>
        <v>97.152563788026342</v>
      </c>
      <c r="BB13" s="101">
        <f>IF(OR(計算過程!$DF$5=3,計算過程!$DF$5=4),IF(入力データと計算結果!$E$7=バックデータ一覧!$A$16,BU13/BC13+BV13/BD13+BW13/BE13+BX13/BF13+BZ13/BH13,IF(入力データと計算結果!$E$7=バックデータ一覧!$A$17,BU13/BC13+BV13/BD13+BW13/BE13+BY13/BG13+BZ13/BH13,BU13/BC13+BV13/BD13+BW13/BE13+BY13/BG13+CA13/BI13)),0)</f>
        <v>0</v>
      </c>
      <c r="BC13" s="101">
        <f>MIN(1,計算過程!$DF$7*'貼り付けシート（日別）'!AG12+計算過程!$DF$14*(BU13+BW13)+計算過程!$DF$21)</f>
        <v>0.58952007253048788</v>
      </c>
      <c r="BD13" s="101">
        <f>MIN(1,計算過程!$DF$8*'貼り付けシート（日別）'!AG12+計算過程!$DF$15*BV13+計算過程!$DF$22)</f>
        <v>0.6745963989805388</v>
      </c>
      <c r="BE13" s="101">
        <f>MIN(1,計算過程!$DF$9*'貼り付けシート（日別）'!AG12+計算過程!$DF$16*(BU13+BW13)+計算過程!$DF$23)</f>
        <v>0.58952007253048788</v>
      </c>
      <c r="BF13" s="32">
        <f>MIN(1,計算過程!$DF$10*'貼り付けシート（日別）'!AG12+計算過程!$DF$17*BX13+計算過程!$DF$24)</f>
        <v>0.71159348488590612</v>
      </c>
      <c r="BG13" s="32">
        <f>MIN(1,計算過程!$DF$11*'貼り付けシート（日別）'!AG12+計算過程!$DF$18*BY13+計算過程!$DF$25)</f>
        <v>0.69708635496058002</v>
      </c>
      <c r="BH13" s="32">
        <f>MIN(1,計算過程!$DF$12*'貼り付けシート（日別）'!AG12+計算過程!$DF$19*BZ13+計算過程!$DF$26)</f>
        <v>0.71159348488590612</v>
      </c>
      <c r="BI13" s="32">
        <f>MIN(1,計算過程!$DF$13*'貼り付けシート（日別）'!AG12+計算過程!$DF$20*CA13+計算過程!$DF$27)</f>
        <v>0.59673958411248318</v>
      </c>
      <c r="BJ13" s="32">
        <f>IF(計算過程!$DF$5=11,(計算過程!$DF$33*BK13+計算過程!$DF$34*BN13+計算過程!$DF$35*計算過程!$DF$39+計算過程!$DF$36)*(1+計算過程!$DF$37*計算過程!$DF$38)*BL13*BM13*10^3/3600,0)</f>
        <v>0</v>
      </c>
      <c r="BK13" s="32">
        <f>'貼り付けシート（日別）'!AH12</f>
        <v>-12.187499999999998</v>
      </c>
      <c r="BL13" s="32">
        <f t="shared" si="10"/>
        <v>1.2551937500000001</v>
      </c>
      <c r="BM13" s="32">
        <f t="shared" si="13"/>
        <v>1.0331250000000001</v>
      </c>
      <c r="BN13" s="32">
        <f t="shared" si="11"/>
        <v>63.957851665266666</v>
      </c>
      <c r="BO13" s="32">
        <f>IF(計算過程!$DF$5=10,(計算過程!$DF$41*'貼り付けシート（日別）'!AG12+計算過程!$DF$42*BN13+計算過程!$DF$43)/3.6,0)</f>
        <v>0</v>
      </c>
      <c r="BP13" s="32">
        <f>IF(OR(計算過程!$DF$5=5,計算過程!$DF$5=6,計算過程!$DF$5=7),((計算過程!$DF$45*'貼り付けシート（日別）'!AG12+計算過程!$DF$46*SUM(BU13:BW13,BY13)+計算過程!$DF$47)*BQ13+(0.01723*CA13+0.06099))*10^3/3600,0)</f>
        <v>0</v>
      </c>
      <c r="BQ13" s="32">
        <f>IF('貼り付けシート（日別）'!AG12&lt;7,1+(7-'貼り付けシート（日別）'!AG12)*0.0091,1)</f>
        <v>1.1587570833333334</v>
      </c>
      <c r="BR13" s="32">
        <f>IF(OR(計算過程!$DF$5=5,計算過程!$DF$5=6,計算過程!$DF$5=7),((計算過程!$DF$48*'貼り付けシート（日別）'!AG12+計算過程!$DF$49*SUM(BU13:BW13,BY13)+計算過程!$DF$50)*BT13+CA13/BS13),0)</f>
        <v>0</v>
      </c>
      <c r="BS13" s="32">
        <f>計算過程!$DF$51*'貼り付けシート（日別）'!AG12+計算過程!$DF$52*CA13+計算過程!$DF$53</f>
        <v>0.73959406249999993</v>
      </c>
      <c r="BT13" s="32">
        <f>IF('貼り付けシート（日別）'!AG12&lt;7,1+(7-'貼り付けシート（日別）'!AG12)*0.0205,1)</f>
        <v>1.3576395833333335</v>
      </c>
      <c r="BU13" s="109">
        <f>'貼り付けシート（日別）'!T12</f>
        <v>9.2054958086000003</v>
      </c>
      <c r="BV13" s="109">
        <f>'貼り付けシート（日別）'!U12</f>
        <v>16.022124300000002</v>
      </c>
      <c r="BW13" s="109">
        <f>'貼り付けシート（日別）'!V12</f>
        <v>3.0787611399999997</v>
      </c>
      <c r="BX13" s="109">
        <f>'貼り付けシート（日別）'!W12</f>
        <v>0</v>
      </c>
      <c r="BY13" s="109">
        <f>'貼り付けシート（日別）'!X12</f>
        <v>29.762460000000001</v>
      </c>
      <c r="BZ13" s="109">
        <f>'貼り付けシート（日別）'!Y12</f>
        <v>0</v>
      </c>
      <c r="CA13" s="109">
        <f>'貼り付けシート（日別）'!Z12</f>
        <v>5.8890104166666664</v>
      </c>
      <c r="CB13" s="102">
        <f>IF(入力データと計算結果!$E$9=バックデータ一覧!$A$25,'貼り付けシート（日別）'!AI12,0)</f>
        <v>0</v>
      </c>
      <c r="CC13" s="166"/>
      <c r="CD13" s="32">
        <f>IF(計算過程!$DF$5=9,((CI13*'貼り付けシート（日別）'!AG12+CJ13*(CQ13+CR13+CS13+CU13)+CK13*CX13+CL13)*CE13+(0.01723*CW13+0.06099))*10^3/3600,0)</f>
        <v>0</v>
      </c>
      <c r="CE13" s="32">
        <f>IF(7&lt;='貼り付けシート（日別）'!AG12,1,1+(7-'貼り付けシート（日別）'!AG12)*0.0091)</f>
        <v>1.1587570833333334</v>
      </c>
      <c r="CF13" s="32">
        <f>IF(計算過程!$DF$5=9,((CM13*'貼り付けシート（日別）'!AG12+CN13*(CQ13+CR13+CS13+CU13)+CO13*CX13+CP13)*CH13+CW13/CG13),0)</f>
        <v>0</v>
      </c>
      <c r="CG13" s="32">
        <f>計算過程!$DF$55*'貼り付けシート（日別）'!AG12+計算過程!$DF$56*CW13+計算過程!$DF$57</f>
        <v>0.73959406249999993</v>
      </c>
      <c r="CH13" s="32">
        <f>IF(7&lt;='貼り付けシート（日別）'!AG12,1,1+(7-'貼り付けシート（日別）'!AG12)*0.0205)</f>
        <v>1.3576395833333335</v>
      </c>
      <c r="CI13" s="100">
        <f>IF($CX13&gt;0,バックデータ一覧!$S$4,バックデータ一覧!$T$4)</f>
        <v>-0.18114</v>
      </c>
      <c r="CJ13" s="100">
        <f>IF($CX13&gt;0,バックデータ一覧!$S$5,バックデータ一覧!$T$5)</f>
        <v>0.10483000000000001</v>
      </c>
      <c r="CK13" s="100">
        <f>IF($CX13&gt;0,バックデータ一覧!$S$6,バックデータ一覧!$T$6)</f>
        <v>0</v>
      </c>
      <c r="CL13" s="100">
        <f>IF($CX13&gt;0,バックデータ一覧!$S$7,バックデータ一覧!$T$7)</f>
        <v>5.8528500000000001</v>
      </c>
      <c r="CM13" s="100">
        <f>IF($CX13&gt;0,バックデータ一覧!$S$12,バックデータ一覧!$T$12)</f>
        <v>-5.7700000000000001E-2</v>
      </c>
      <c r="CN13" s="100">
        <f>IF($CX13&gt;0,バックデータ一覧!$S$13,バックデータ一覧!$T$13)</f>
        <v>0.47525000000000001</v>
      </c>
      <c r="CO13" s="100">
        <f>IF($CX13&gt;0,バックデータ一覧!$S$14,バックデータ一覧!$T$14)</f>
        <v>0</v>
      </c>
      <c r="CP13" s="173">
        <f>IF($CX13&gt;0,バックデータ一覧!$S$15,バックデータ一覧!$T$15)</f>
        <v>-6.3459300000000001</v>
      </c>
      <c r="CQ13" s="102">
        <f>IF($DF$4=4,'貼り付けシート（日別）'!T12,'貼り付けシート（日別）'!B12*(INT($DF$4)+1-$DF$4)+'貼り付けシート（日別）'!T12*($DF$4-INT($DF$4)))</f>
        <v>9.2054958086000003</v>
      </c>
      <c r="CR13" s="102">
        <f>IF($DF$4=4,'貼り付けシート（日別）'!U12,'貼り付けシート（日別）'!C12*(INT($DF$4)+1-$DF$4)+'貼り付けシート（日別）'!U12*($DF$4-INT($DF$4)))</f>
        <v>16.022124300000002</v>
      </c>
      <c r="CS13" s="102">
        <f>IF($DF$4=4,'貼り付けシート（日別）'!V12,'貼り付けシート（日別）'!D12*(INT($DF$4)+1-$DF$4)+'貼り付けシート（日別）'!V12*($DF$4-INT($DF$4)))</f>
        <v>3.0787611399999997</v>
      </c>
      <c r="CT13" s="102">
        <f>IF($DF$4=4,'貼り付けシート（日別）'!W12,'貼り付けシート（日別）'!E12*(INT($DF$4)+1-$DF$4)+'貼り付けシート（日別）'!W12*($DF$4-INT($DF$4)))</f>
        <v>0</v>
      </c>
      <c r="CU13" s="102">
        <f>IF($DF$4=4,'貼り付けシート（日別）'!X12,'貼り付けシート（日別）'!F12*(INT($DF$4)+1-$DF$4)+'貼り付けシート（日別）'!X12*($DF$4-INT($DF$4)))</f>
        <v>29.762460000000001</v>
      </c>
      <c r="CV13" s="102">
        <f>IF($DF$4=4,'貼り付けシート（日別）'!Y12,'貼り付けシート（日別）'!G12*(INT($DF$4)+1-$DF$4)+'貼り付けシート（日別）'!Y12*($DF$4-INT($DF$4)))</f>
        <v>0</v>
      </c>
      <c r="CW13" s="102">
        <f>IF($DF$4=4,'貼り付けシート（日別）'!Z12,'貼り付けシート（日別）'!H12*(INT($DF$4)+1-$DF$4)+'貼り付けシート（日別）'!Z12*($DF$4-INT($DF$4)))</f>
        <v>5.8890104166666664</v>
      </c>
      <c r="CX13" s="32">
        <f>SUMIF('貼り付けシート（時刻別）'!$A$6:$A$8765,AR13,'貼り付けシート（時刻別）'!$C$6:$C$8765)</f>
        <v>0</v>
      </c>
      <c r="CY13" s="102">
        <f t="shared" si="12"/>
        <v>0</v>
      </c>
      <c r="CZ13" s="166"/>
      <c r="DA13" s="125"/>
      <c r="DB13" s="126" t="s">
        <v>15</v>
      </c>
      <c r="DC13" s="35"/>
      <c r="DD13" s="127" t="s">
        <v>33</v>
      </c>
      <c r="DE13" s="123" t="s">
        <v>20</v>
      </c>
      <c r="DF13" s="178">
        <f>IFERROR(IF(OR($DF$5&lt;=2,$DF$5=8),バックデータ一覧!K$5,バックデータ一覧!K$13)*$DF$28,"-")</f>
        <v>2.9956097718120806E-3</v>
      </c>
      <c r="DG13" s="34"/>
    </row>
    <row r="14" spans="1:111" x14ac:dyDescent="0.15">
      <c r="A14" s="30">
        <v>41646</v>
      </c>
      <c r="B14" s="139">
        <f>IF(計算過程!$DF$5=9,計算過程!CD14+計算過程!CY14,IF($DF$4=4,AS14,G14*(INT($DF$4)+1-$DF$4)+AS14*($DF$4-INT($DF$4))))</f>
        <v>0.17724398954861109</v>
      </c>
      <c r="C14" s="139">
        <f>IF(計算過程!$DF$5=9,CF14,IF($DF$4=4,AT14,H14*(INT($DF$4)+1-$DF$4)+AT14*($DF$4-INT($DF$4))))</f>
        <v>114.37198994804135</v>
      </c>
      <c r="D14" s="139">
        <f>IF(計算過程!$DF$5=9,0,IF($DF$4=4,AU14,I14*(INT($DF$4)+1-$DF$4)+AU14*($DF$4-INT($DF$4))))</f>
        <v>0</v>
      </c>
      <c r="E14" s="139">
        <v>0</v>
      </c>
      <c r="F14" s="138"/>
      <c r="G14" s="104">
        <f t="shared" si="0"/>
        <v>0.16830053544907408</v>
      </c>
      <c r="H14" s="104">
        <f t="shared" si="1"/>
        <v>104.75458129969999</v>
      </c>
      <c r="I14" s="104">
        <f t="shared" si="2"/>
        <v>0</v>
      </c>
      <c r="J14" s="107">
        <v>0</v>
      </c>
      <c r="K14" s="101">
        <f>IF(OR(計算過程!$DF$5&lt;=4,計算過程!$DF$5=8),L14+M14+N14,0)</f>
        <v>0.16830053544907408</v>
      </c>
      <c r="L14" s="101">
        <f>IF(AND($DF$5&gt;4,$DF$5&lt;&gt;8),0,((VLOOKUP(入力データと計算結果!$E$6,バックデータ一覧!$V$12:$AA$15,2)*'貼り付けシート（日別）'!O13+VLOOKUP(入力データと計算結果!$E$6,バックデータ一覧!$V$12:$AA$15,3)*('貼り付けシート（日別）'!I13+'貼り付けシート（日別）'!J13+'貼り付けシート（日別）'!K13+'貼り付けシート（日別）'!L13+'貼り付けシート（日別）'!N13)+(VLOOKUP(入力データと計算結果!$E$6,バックデータ一覧!$V$12:$AA$15,4)))*10^3/3600))</f>
        <v>0.10739457885185186</v>
      </c>
      <c r="M14" s="101">
        <f>IF(AND(OR($DF$5&gt;4,$DF$5&lt;&gt;8),入力データと計算結果!$E$7&lt;&gt;バックデータ一覧!$A$16,SUM(AL14:AM14)&gt;0),0.07*10^3/3600,0)</f>
        <v>1.9444444444444445E-2</v>
      </c>
      <c r="N14" s="101">
        <f>IF(AND(OR($DF$5&lt;=4),入力データと計算結果!$E$7=バックデータ一覧!$A$18,AM14&gt;0),(VLOOKUP(入力データと計算結果!$E$6,バックデータ一覧!$V$12:$AA$15,5,FALSE)*AO14+VLOOKUP(入力データと計算結果!$E$6,バックデータ一覧!$V$12:$AA$15,6,FALSE))*10^3/3600,0)</f>
        <v>4.1461512152777782E-2</v>
      </c>
      <c r="O14" s="101">
        <f>IF(OR(計算過程!$DF$5&lt;=2,計算過程!$DF$5=8),IF(入力データと計算結果!$E$7=バックデータ一覧!$A$16,AI14/Q14+AJ14/R14+AK14/S14+AL14/T14+AN14/V14,IF(入力データと計算結果!$E$7=バックデータ一覧!$A$17,AI14/Q14+AJ14/R14+AK14/S14+AM14/U14+AN14/V14,AI14/Q14+AJ14/R14+AK14/S14+AM14/U14+AO14/W14)),0)</f>
        <v>104.75458129969999</v>
      </c>
      <c r="P14" s="101">
        <f>IF(OR(計算過程!$DF$5=3,計算過程!$DF$5=4),IF(入力データと計算結果!$E$7=バックデータ一覧!$A$16,AI14/Q14+AJ14/R14+AK14/S14+AL14/T14+AN14/V14,IF(入力データと計算結果!$E$7=バックデータ一覧!$A$17,AI14/Q14+AJ14/R14+AK14/S14+AM14/U14+AN14/V14,AI14/Q14+AJ14/R14+AK14/S14+AM14/U14+AO14/W14)),0)</f>
        <v>0</v>
      </c>
      <c r="Q14" s="101">
        <f>MIN(1,$DF$7*'貼り付けシート（日別）'!O13+計算過程!$DF$14*(AI14+AK14)+$DF$21)</f>
        <v>0.58695979176040514</v>
      </c>
      <c r="R14" s="101">
        <f>MIN(1,$DF$8*'貼り付けシート（日別）'!O13+$DF$15*AJ14+$DF$22)</f>
        <v>0.67279592023409607</v>
      </c>
      <c r="S14" s="101">
        <f>MIN(1,$DF$9*'貼り付けシート（日別）'!O13+$DF$16*(AI14+AK14)+$DF$23)</f>
        <v>0.58695979176040514</v>
      </c>
      <c r="T14" s="32">
        <f>MIN(1,$DF$10*'貼り付けシート（日別）'!O13+$DF$17*AL14+$DF$24)</f>
        <v>0.71159348488590612</v>
      </c>
      <c r="U14" s="32">
        <f>MIN(1,$DF$11*'貼り付けシート（日別）'!O13+$DF$18*AM14+$DF$25)</f>
        <v>0.69708635496058002</v>
      </c>
      <c r="V14" s="32">
        <f>MIN(1,$DF$12*'貼り付けシート（日別）'!O13+$DF$19*AN14+$DF$26)</f>
        <v>0.71159348488590612</v>
      </c>
      <c r="W14" s="32">
        <f>MIN(1,$DF$13*'貼り付けシート（日別）'!O13+$DF$20*AO14+$DF$27)</f>
        <v>0.57068283797154362</v>
      </c>
      <c r="X14" s="32">
        <f t="shared" si="3"/>
        <v>0</v>
      </c>
      <c r="Y14" s="32">
        <f>'貼り付けシート（日別）'!P13</f>
        <v>-18.824999999999996</v>
      </c>
      <c r="Z14" s="32">
        <f t="shared" si="4"/>
        <v>1.3434724999999998</v>
      </c>
      <c r="AA14" s="32">
        <f t="shared" si="5"/>
        <v>1</v>
      </c>
      <c r="AB14" s="32">
        <f t="shared" si="6"/>
        <v>68.222913278799993</v>
      </c>
      <c r="AC14" s="32">
        <f>IF($DF$5=10,($DF$41*'貼り付けシート（日別）'!O13+$DF$42*AB14+$DF$43)/3.6,0)</f>
        <v>0</v>
      </c>
      <c r="AD14" s="32">
        <f>IF(OR($DF$5=5,$DF$5=6,$DF$5=7),(($DF$45*'貼り付けシート（日別）'!O13+$DF$46*SUM(AI14:AK14,AM14)+$DF$47)*AE14+(0.01723*AO14+0.06099))*10^3/3600,0)</f>
        <v>0</v>
      </c>
      <c r="AE14" s="32">
        <f>IF('貼り付けシート（日別）'!O13&lt;7,1+(7-'貼り付けシート（日別）'!O13)*0.0091,1)</f>
        <v>1.1969391666666667</v>
      </c>
      <c r="AF14" s="32">
        <f>IF(OR($DF$5=5,$DF$5=6,$DF$5=7),(($DF$48*'貼り付けシート（日別）'!O13+$DF$49*SUM(AI14:AK14,AM14)+$DF$50)*AH14+AO14/AG14),0)</f>
        <v>0</v>
      </c>
      <c r="AG14" s="32">
        <f>$DF$51*'貼り付けシート（日別）'!O13+$DF$52*AO14+$DF$53</f>
        <v>0.71485874999999999</v>
      </c>
      <c r="AH14" s="32">
        <f>IF('貼り付けシート（日別）'!O13&lt;7,1+(7-'貼り付けシート（日別）'!O13)*0.0205,1)</f>
        <v>1.4436541666666667</v>
      </c>
      <c r="AI14" s="109">
        <f>'貼り付けシート（日別）'!B13</f>
        <v>13.608124238799999</v>
      </c>
      <c r="AJ14" s="109">
        <f>'貼り付けシート（日別）'!C13</f>
        <v>17.090265919999997</v>
      </c>
      <c r="AK14" s="109">
        <f>'貼り付けシート（日別）'!D13</f>
        <v>2.6389381199999993</v>
      </c>
      <c r="AL14" s="109">
        <f>'貼り付けシート（日別）'!E13</f>
        <v>0</v>
      </c>
      <c r="AM14" s="109">
        <f>'貼り付けシート（日別）'!F13</f>
        <v>29.762460000000001</v>
      </c>
      <c r="AN14" s="109">
        <f>'貼り付けシート（日別）'!G13</f>
        <v>0</v>
      </c>
      <c r="AO14" s="109">
        <f>'貼り付けシート（日別）'!H13</f>
        <v>5.1231250000000008</v>
      </c>
      <c r="AP14" s="102">
        <f>IF(入力データと計算結果!$E$9=バックデータ一覧!$A$25,'貼り付けシート（日別）'!Q13,0)</f>
        <v>0</v>
      </c>
      <c r="AR14" s="30">
        <v>41646</v>
      </c>
      <c r="AS14" s="104">
        <f t="shared" si="7"/>
        <v>0.17724398954861109</v>
      </c>
      <c r="AT14" s="104">
        <f t="shared" si="8"/>
        <v>114.37198994804135</v>
      </c>
      <c r="AU14" s="104">
        <f t="shared" si="9"/>
        <v>0</v>
      </c>
      <c r="AV14" s="107">
        <v>0</v>
      </c>
      <c r="AW14" s="101">
        <f>IF(OR(計算過程!$DF$5&lt;=4,計算過程!$DF$5=8),AX14+AY14+AZ14,0)</f>
        <v>0.17724398954861109</v>
      </c>
      <c r="AX14" s="101">
        <f>IF(AND(計算過程!$DF$5&gt;4,計算過程!$DF$5&lt;&gt;8),0,((VLOOKUP(入力データと計算結果!$E$6,バックデータ一覧!$V$12:$AA$15,2)*'貼り付けシート（日別）'!AG13+VLOOKUP(入力データと計算結果!$E$6,バックデータ一覧!$V$12:$AA$15,3)*('貼り付けシート（日別）'!AA13+'貼り付けシート（日別）'!AB13+'貼り付けシート（日別）'!AC13+'貼り付けシート（日別）'!AD13+'貼り付けシート（日別）'!AF13)+(VLOOKUP(入力データと計算結果!$E$6,バックデータ一覧!$V$12:$AA$15,4)))*10^3/3600))</f>
        <v>0.11091526935185185</v>
      </c>
      <c r="AY14" s="101">
        <f>IF(AND(OR(計算過程!$DF$5&gt;4,計算過程!$DF$5&lt;&gt;8),入力データと計算結果!$E$7&lt;&gt;バックデータ一覧!$A$16,SUM(BX14:BY14)&gt;0),0.07*10^3/3600,0)</f>
        <v>1.9444444444444445E-2</v>
      </c>
      <c r="AZ14" s="101">
        <f>IF(AND(OR(計算過程!$DF$5&lt;=4),入力データと計算結果!$E$7=バックデータ一覧!$A$18,BY14&gt;0),(VLOOKUP(入力データと計算結果!$E$6,バックデータ一覧!$V$12:$AA$15,5,FALSE)*CA14+VLOOKUP(入力データと計算結果!$E$6,バックデータ一覧!$V$12:$AA$15,6,FALSE))*10^3/3600,0)</f>
        <v>4.6884275752314811E-2</v>
      </c>
      <c r="BA14" s="101">
        <f>IF(OR(計算過程!$DF$5&lt;=2,計算過程!$DF$5=8),IF(入力データと計算結果!$E$7=バックデータ一覧!$A$16,BU14/BC14+BV14/BD14+BW14/BE14+BX14/BF14+BZ14/BH14,IF(入力データと計算結果!$E$7=バックデータ一覧!$A$17,BU14/BC14+BV14/BD14+BW14/BE14+BY14/BG14+BZ14/BH14,BU14/BC14+BV14/BD14+BW14/BE14+BY14/BG14+CA14/BI14)),0)</f>
        <v>114.37198994804135</v>
      </c>
      <c r="BB14" s="101">
        <f>IF(OR(計算過程!$DF$5=3,計算過程!$DF$5=4),IF(入力データと計算結果!$E$7=バックデータ一覧!$A$16,BU14/BC14+BV14/BD14+BW14/BE14+BX14/BF14+BZ14/BH14,IF(入力データと計算結果!$E$7=バックデータ一覧!$A$17,BU14/BC14+BV14/BD14+BW14/BE14+BY14/BG14+BZ14/BH14,BU14/BC14+BV14/BD14+BW14/BE14+BY14/BG14+CA14/BI14)),0)</f>
        <v>0</v>
      </c>
      <c r="BC14" s="101">
        <f>MIN(1,計算過程!$DF$7*'貼り付けシート（日別）'!AG13+計算過程!$DF$14*(BU14+BW14)+計算過程!$DF$21)</f>
        <v>0.58821065448219445</v>
      </c>
      <c r="BD14" s="101">
        <f>MIN(1,計算過程!$DF$8*'貼り付けシート（日別）'!AG13+計算過程!$DF$15*BV14+計算過程!$DF$22)</f>
        <v>0.67473515385503613</v>
      </c>
      <c r="BE14" s="101">
        <f>MIN(1,計算過程!$DF$9*'貼り付けシート（日別）'!AG13+計算過程!$DF$16*(BU14+BW14)+計算過程!$DF$23)</f>
        <v>0.58821065448219445</v>
      </c>
      <c r="BF14" s="32">
        <f>MIN(1,計算過程!$DF$10*'貼り付けシート（日別）'!AG13+計算過程!$DF$17*BX14+計算過程!$DF$24)</f>
        <v>0.71159348488590612</v>
      </c>
      <c r="BG14" s="32">
        <f>MIN(1,計算過程!$DF$11*'貼り付けシート（日別）'!AG13+計算過程!$DF$18*BY14+計算過程!$DF$25)</f>
        <v>0.69708635496058002</v>
      </c>
      <c r="BH14" s="32">
        <f>MIN(1,計算過程!$DF$12*'貼り付けシート（日別）'!AG13+計算過程!$DF$19*BZ14+計算過程!$DF$26)</f>
        <v>0.71159348488590612</v>
      </c>
      <c r="BI14" s="32">
        <f>MIN(1,計算過程!$DF$13*'貼り付けシート（日別）'!AG13+計算過程!$DF$20*CA14+計算過程!$DF$27)</f>
        <v>0.59063596301154364</v>
      </c>
      <c r="BJ14" s="32">
        <f>IF(計算過程!$DF$5=11,(計算過程!$DF$33*BK14+計算過程!$DF$34*BN14+計算過程!$DF$35*計算過程!$DF$39+計算過程!$DF$36)*(1+計算過程!$DF$37*計算過程!$DF$38)*BL14*BM14*10^3/3600,0)</f>
        <v>0</v>
      </c>
      <c r="BK14" s="32">
        <f>'貼り付けシート（日別）'!AH13</f>
        <v>-18.824999999999996</v>
      </c>
      <c r="BL14" s="32">
        <f t="shared" si="10"/>
        <v>1.3434724999999998</v>
      </c>
      <c r="BM14" s="32">
        <f t="shared" si="13"/>
        <v>1</v>
      </c>
      <c r="BN14" s="32">
        <f t="shared" si="11"/>
        <v>74.688474070333342</v>
      </c>
      <c r="BO14" s="32">
        <f>IF(計算過程!$DF$5=10,(計算過程!$DF$41*'貼り付けシート（日別）'!AG13+計算過程!$DF$42*BN14+計算過程!$DF$43)/3.6,0)</f>
        <v>0</v>
      </c>
      <c r="BP14" s="32">
        <f>IF(OR(計算過程!$DF$5=5,計算過程!$DF$5=6,計算過程!$DF$5=7),((計算過程!$DF$45*'貼り付けシート（日別）'!AG13+計算過程!$DF$46*SUM(BU14:BW14,BY14)+計算過程!$DF$47)*BQ14+(0.01723*CA14+0.06099))*10^3/3600,0)</f>
        <v>0</v>
      </c>
      <c r="BQ14" s="32">
        <f>IF('貼り付けシート（日別）'!AG13&lt;7,1+(7-'貼り付けシート（日別）'!AG13)*0.0091,1)</f>
        <v>1.1969391666666667</v>
      </c>
      <c r="BR14" s="32">
        <f>IF(OR(計算過程!$DF$5=5,計算過程!$DF$5=6,計算過程!$DF$5=7),((計算過程!$DF$48*'貼り付けシート（日別）'!AG13+計算過程!$DF$49*SUM(BU14:BW14,BY14)+計算過程!$DF$50)*BT14+CA14/BS14),0)</f>
        <v>0</v>
      </c>
      <c r="BS14" s="32">
        <f>計算過程!$DF$51*'貼り付けシート（日別）'!AG13+計算過程!$DF$52*CA14+計算過程!$DF$53</f>
        <v>0.72165687499999998</v>
      </c>
      <c r="BT14" s="32">
        <f>IF('貼り付けシート（日別）'!AG13&lt;7,1+(7-'貼り付けシート（日別）'!AG13)*0.0205,1)</f>
        <v>1.4436541666666667</v>
      </c>
      <c r="BU14" s="109">
        <f>'貼り付けシート（日別）'!T13</f>
        <v>14.008363187</v>
      </c>
      <c r="BV14" s="109">
        <f>'貼り付けシート（日別）'!U13</f>
        <v>21.362832399999999</v>
      </c>
      <c r="BW14" s="109">
        <f>'貼り付けシート（日別）'!V13</f>
        <v>3.2986726499999999</v>
      </c>
      <c r="BX14" s="109">
        <f>'貼り付けシート（日別）'!W13</f>
        <v>0</v>
      </c>
      <c r="BY14" s="109">
        <f>'貼り付けシート（日別）'!X13</f>
        <v>29.762460000000001</v>
      </c>
      <c r="BZ14" s="109">
        <f>'貼り付けシート（日別）'!Y13</f>
        <v>0</v>
      </c>
      <c r="CA14" s="109">
        <f>'貼り付けシート（日別）'!Z13</f>
        <v>6.2561458333333331</v>
      </c>
      <c r="CB14" s="102">
        <f>IF(入力データと計算結果!$E$9=バックデータ一覧!$A$25,'貼り付けシート（日別）'!AI13,0)</f>
        <v>0</v>
      </c>
      <c r="CC14" s="166"/>
      <c r="CD14" s="32">
        <f>IF(計算過程!$DF$5=9,((CI14*'貼り付けシート（日別）'!AG13+CJ14*(CQ14+CR14+CS14+CU14)+CK14*CX14+CL14)*CE14+(0.01723*CW14+0.06099))*10^3/3600,0)</f>
        <v>0</v>
      </c>
      <c r="CE14" s="32">
        <f>IF(7&lt;='貼り付けシート（日別）'!AG13,1,1+(7-'貼り付けシート（日別）'!AG13)*0.0091)</f>
        <v>1.1969391666666667</v>
      </c>
      <c r="CF14" s="32">
        <f>IF(計算過程!$DF$5=9,((CM14*'貼り付けシート（日別）'!AG13+CN14*(CQ14+CR14+CS14+CU14)+CO14*CX14+CP14)*CH14+CW14/CG14),0)</f>
        <v>0</v>
      </c>
      <c r="CG14" s="32">
        <f>計算過程!$DF$55*'貼り付けシート（日別）'!AG13+計算過程!$DF$56*CW14+計算過程!$DF$57</f>
        <v>0.72165687499999998</v>
      </c>
      <c r="CH14" s="32">
        <f>IF(7&lt;='貼り付けシート（日別）'!AG13,1,1+(7-'貼り付けシート（日別）'!AG13)*0.0205)</f>
        <v>1.4436541666666667</v>
      </c>
      <c r="CI14" s="100">
        <f>IF($CX14&gt;0,バックデータ一覧!$S$4,バックデータ一覧!$T$4)</f>
        <v>-0.18114</v>
      </c>
      <c r="CJ14" s="100">
        <f>IF($CX14&gt;0,バックデータ一覧!$S$5,バックデータ一覧!$T$5)</f>
        <v>0.10483000000000001</v>
      </c>
      <c r="CK14" s="100">
        <f>IF($CX14&gt;0,バックデータ一覧!$S$6,バックデータ一覧!$T$6)</f>
        <v>0</v>
      </c>
      <c r="CL14" s="100">
        <f>IF($CX14&gt;0,バックデータ一覧!$S$7,バックデータ一覧!$T$7)</f>
        <v>5.8528500000000001</v>
      </c>
      <c r="CM14" s="100">
        <f>IF($CX14&gt;0,バックデータ一覧!$S$12,バックデータ一覧!$T$12)</f>
        <v>-5.7700000000000001E-2</v>
      </c>
      <c r="CN14" s="100">
        <f>IF($CX14&gt;0,バックデータ一覧!$S$13,バックデータ一覧!$T$13)</f>
        <v>0.47525000000000001</v>
      </c>
      <c r="CO14" s="100">
        <f>IF($CX14&gt;0,バックデータ一覧!$S$14,バックデータ一覧!$T$14)</f>
        <v>0</v>
      </c>
      <c r="CP14" s="173">
        <f>IF($CX14&gt;0,バックデータ一覧!$S$15,バックデータ一覧!$T$15)</f>
        <v>-6.3459300000000001</v>
      </c>
      <c r="CQ14" s="102">
        <f>IF($DF$4=4,'貼り付けシート（日別）'!T13,'貼り付けシート（日別）'!B13*(INT($DF$4)+1-$DF$4)+'貼り付けシート（日別）'!T13*($DF$4-INT($DF$4)))</f>
        <v>14.008363187</v>
      </c>
      <c r="CR14" s="102">
        <f>IF($DF$4=4,'貼り付けシート（日別）'!U13,'貼り付けシート（日別）'!C13*(INT($DF$4)+1-$DF$4)+'貼り付けシート（日別）'!U13*($DF$4-INT($DF$4)))</f>
        <v>21.362832399999999</v>
      </c>
      <c r="CS14" s="102">
        <f>IF($DF$4=4,'貼り付けシート（日別）'!V13,'貼り付けシート（日別）'!D13*(INT($DF$4)+1-$DF$4)+'貼り付けシート（日別）'!V13*($DF$4-INT($DF$4)))</f>
        <v>3.2986726499999999</v>
      </c>
      <c r="CT14" s="102">
        <f>IF($DF$4=4,'貼り付けシート（日別）'!W13,'貼り付けシート（日別）'!E13*(INT($DF$4)+1-$DF$4)+'貼り付けシート（日別）'!W13*($DF$4-INT($DF$4)))</f>
        <v>0</v>
      </c>
      <c r="CU14" s="102">
        <f>IF($DF$4=4,'貼り付けシート（日別）'!X13,'貼り付けシート（日別）'!F13*(INT($DF$4)+1-$DF$4)+'貼り付けシート（日別）'!X13*($DF$4-INT($DF$4)))</f>
        <v>29.762460000000001</v>
      </c>
      <c r="CV14" s="102">
        <f>IF($DF$4=4,'貼り付けシート（日別）'!Y13,'貼り付けシート（日別）'!G13*(INT($DF$4)+1-$DF$4)+'貼り付けシート（日別）'!Y13*($DF$4-INT($DF$4)))</f>
        <v>0</v>
      </c>
      <c r="CW14" s="102">
        <f>IF($DF$4=4,'貼り付けシート（日別）'!Z13,'貼り付けシート（日別）'!H13*(INT($DF$4)+1-$DF$4)+'貼り付けシート（日別）'!Z13*($DF$4-INT($DF$4)))</f>
        <v>6.2561458333333331</v>
      </c>
      <c r="CX14" s="32">
        <f>SUMIF('貼り付けシート（時刻別）'!$A$6:$A$8765,AR14,'貼り付けシート（時刻別）'!$C$6:$C$8765)</f>
        <v>0</v>
      </c>
      <c r="CY14" s="102">
        <f t="shared" si="12"/>
        <v>0</v>
      </c>
      <c r="CZ14" s="166"/>
      <c r="DA14" s="124" t="s">
        <v>47</v>
      </c>
      <c r="DB14" s="126" t="s">
        <v>9</v>
      </c>
      <c r="DC14" s="14" t="s">
        <v>258</v>
      </c>
      <c r="DD14" s="127" t="s">
        <v>24</v>
      </c>
      <c r="DE14" s="123" t="s">
        <v>20</v>
      </c>
      <c r="DF14" s="178">
        <f>IFERROR(IF(OR($DF$5&lt;=2,$DF$5=8),バックデータ一覧!E$6,バックデータ一覧!E$14)*$DF$28,"-")</f>
        <v>1.1800886979865771E-3</v>
      </c>
      <c r="DG14" s="34"/>
    </row>
    <row r="15" spans="1:111" x14ac:dyDescent="0.15">
      <c r="A15" s="30">
        <v>41647</v>
      </c>
      <c r="B15" s="139">
        <f>IF(計算過程!$DF$5=9,計算過程!CD15+計算過程!CY15,IF($DF$4=4,AS15,G15*(INT($DF$4)+1-$DF$4)+AS15*($DF$4-INT($DF$4))))</f>
        <v>9.8761531407407413E-2</v>
      </c>
      <c r="C15" s="139">
        <f>IF(計算過程!$DF$5=9,CF15,IF($DF$4=4,AT15,H15*(INT($DF$4)+1-$DF$4)+AT15*($DF$4-INT($DF$4))))</f>
        <v>40.529733124922188</v>
      </c>
      <c r="D15" s="139">
        <f>IF(計算過程!$DF$5=9,0,IF($DF$4=4,AU15,I15*(INT($DF$4)+1-$DF$4)+AU15*($DF$4-INT($DF$4))))</f>
        <v>0</v>
      </c>
      <c r="E15" s="139">
        <v>0</v>
      </c>
      <c r="F15" s="138"/>
      <c r="G15" s="104">
        <f t="shared" ref="G15" si="14">SUM(K15+X15+AC15+AD15+AP15)</f>
        <v>9.5127798824074086E-2</v>
      </c>
      <c r="H15" s="104">
        <f t="shared" ref="H15" si="15">SUM(O15+AF15)</f>
        <v>33.101572636579007</v>
      </c>
      <c r="I15" s="104">
        <f t="shared" ref="I15" si="16">P15</f>
        <v>0</v>
      </c>
      <c r="J15" s="107">
        <v>0</v>
      </c>
      <c r="K15" s="101">
        <f>IF(OR(計算過程!$DF$5&lt;=4,計算過程!$DF$5=8),L15+M15+N15,0)</f>
        <v>9.5127798824074086E-2</v>
      </c>
      <c r="L15" s="101">
        <f>IF(AND($DF$5&gt;4,$DF$5&lt;&gt;8),0,((VLOOKUP(入力データと計算結果!$E$6,バックデータ一覧!$V$12:$AA$15,2)*'貼り付けシート（日別）'!O14+VLOOKUP(入力データと計算結果!$E$6,バックデータ一覧!$V$12:$AA$15,3)*('貼り付けシート（日別）'!I14+'貼り付けシート（日別）'!J14+'貼り付けシート（日別）'!K14+'貼り付けシート（日別）'!L14+'貼り付けシート（日別）'!N14)+(VLOOKUP(入力データと計算結果!$E$6,バックデータ一覧!$V$12:$AA$15,4)))*10^3/3600))</f>
        <v>9.5127798824074086E-2</v>
      </c>
      <c r="M15" s="101">
        <f>IF(AND(OR($DF$5&gt;4,$DF$5&lt;&gt;8),入力データと計算結果!$E$7&lt;&gt;バックデータ一覧!$A$16,SUM(AL15:AM15)&gt;0),0.07*10^3/3600,0)</f>
        <v>0</v>
      </c>
      <c r="N15" s="101">
        <f>IF(AND(OR($DF$5&lt;=4),入力データと計算結果!$E$7=バックデータ一覧!$A$18,AM15&gt;0),(VLOOKUP(入力データと計算結果!$E$6,バックデータ一覧!$V$12:$AA$15,5,FALSE)*AO15+VLOOKUP(入力データと計算結果!$E$6,バックデータ一覧!$V$12:$AA$15,6,FALSE))*10^3/3600,0)</f>
        <v>0</v>
      </c>
      <c r="O15" s="101">
        <f>IF(OR(計算過程!$DF$5&lt;=2,計算過程!$DF$5=8),IF(入力データと計算結果!$E$7=バックデータ一覧!$A$16,AI15/Q15+AJ15/R15+AK15/S15+AL15/T15+AN15/V15,IF(入力データと計算結果!$E$7=バックデータ一覧!$A$17,AI15/Q15+AJ15/R15+AK15/S15+AM15/U15+AN15/V15,AI15/Q15+AJ15/R15+AK15/S15+AM15/U15+AO15/W15)),0)</f>
        <v>33.101572636579007</v>
      </c>
      <c r="P15" s="101">
        <f>IF(OR(計算過程!$DF$5=3,計算過程!$DF$5=4),IF(入力データと計算結果!$E$7=バックデータ一覧!$A$16,AI15/Q15+AJ15/R15+AK15/S15+AL15/T15+AN15/V15,IF(入力データと計算結果!$E$7=バックデータ一覧!$A$17,AI15/Q15+AJ15/R15+AK15/S15+AM15/U15+AN15/V15,AI15/Q15+AJ15/R15+AK15/S15+AM15/U15+AO15/W15)),0)</f>
        <v>0</v>
      </c>
      <c r="Q15" s="101">
        <f>MIN(1,$DF$7*'貼り付けシート（日別）'!O14+計算過程!$DF$14*(AI15+AK15)+$DF$21)</f>
        <v>0.59383606195544425</v>
      </c>
      <c r="R15" s="101">
        <f>MIN(1,$DF$8*'貼り付けシート（日別）'!O14+$DF$15*AJ15+$DF$22)</f>
        <v>0.67512400461865918</v>
      </c>
      <c r="S15" s="101">
        <f>MIN(1,$DF$9*'貼り付けシート（日別）'!O14+$DF$16*(AI15+AK15)+$DF$23)</f>
        <v>0.59383606195544425</v>
      </c>
      <c r="T15" s="32">
        <f>MIN(1,$DF$10*'貼り付けシート（日別）'!O14+$DF$17*AL15+$DF$24)</f>
        <v>0.71159348488590612</v>
      </c>
      <c r="U15" s="32">
        <f>MIN(1,$DF$11*'貼り付けシート（日別）'!O14+$DF$18*AM15+$DF$25)</f>
        <v>0.71059494829530212</v>
      </c>
      <c r="V15" s="32">
        <f>MIN(1,$DF$12*'貼り付けシート（日別）'!O14+$DF$19*AN15+$DF$26)</f>
        <v>0.71159348488590612</v>
      </c>
      <c r="W15" s="32">
        <f>MIN(1,$DF$13*'貼り付けシート（日別）'!O14+$DF$20*AO15+$DF$27)</f>
        <v>0.50659846163758382</v>
      </c>
      <c r="X15" s="32">
        <f t="shared" ref="X15" si="17">IF($DF$5=11,($DF$33*Y15+$DF$34*AB15+$DF$35*$DF$39+$DF$36)*(1+$DF$37*$DF$38)*Z15*AA15*10^3/3600,0)</f>
        <v>0</v>
      </c>
      <c r="Y15" s="32">
        <f>'貼り付けシート（日別）'!P14</f>
        <v>-11.225000000000001</v>
      </c>
      <c r="Z15" s="32">
        <f t="shared" ref="Z15" si="18">IF(Y15&lt;7,1+0.0133*(7-Y15),1)</f>
        <v>1.2423925</v>
      </c>
      <c r="AA15" s="32">
        <f t="shared" ref="AA15" si="19">IF(AND(Y15&gt;=2,Y15&lt;5),1.175-Y15*0.035,IF(AND(Y15&gt;=-2,Y15&lt;2),1.12-Y15*0.0075,IF(AND(Y15&gt;=-15.5,Y15&lt;-2),1.155+Y15*0.01,1)))</f>
        <v>1.0427500000000001</v>
      </c>
      <c r="AB15" s="32">
        <f t="shared" ref="AB15" si="20">SUM(AI15:AO15)</f>
        <v>21.071606728899997</v>
      </c>
      <c r="AC15" s="32">
        <f>IF($DF$5=10,($DF$41*'貼り付けシート（日別）'!O14+$DF$42*AB15+$DF$43)/3.6,0)</f>
        <v>0</v>
      </c>
      <c r="AD15" s="32">
        <f>IF(OR($DF$5=5,$DF$5=6,$DF$5=7),(($DF$45*'貼り付けシート（日別）'!O14+$DF$46*SUM(AI15:AK15,AM15)+$DF$47)*AE15+(0.01723*AO15+0.06099))*10^3/3600,0)</f>
        <v>0</v>
      </c>
      <c r="AE15" s="32">
        <f>IF('貼り付けシート（日別）'!O14&lt;7,1+(7-'貼り付けシート（日別）'!O14)*0.0091,1)</f>
        <v>1.1175416666666667</v>
      </c>
      <c r="AF15" s="32">
        <f>IF(OR($DF$5=5,$DF$5=6,$DF$5=7),(($DF$48*'貼り付けシート（日別）'!O14+$DF$49*SUM(AI15:AK15,AM15)+$DF$50)*AH15+AO15/AG15),0)</f>
        <v>0</v>
      </c>
      <c r="AG15" s="32">
        <f>$DF$51*'貼り付けシート（日別）'!O14+$DF$52*AO15+$DF$53</f>
        <v>0.72599999999999998</v>
      </c>
      <c r="AH15" s="32">
        <f>IF('貼り付けシート（日別）'!O14&lt;7,1+(7-'貼り付けシート（日別）'!O14)*0.0205,1)</f>
        <v>1.2647916666666665</v>
      </c>
      <c r="AI15" s="109">
        <f>'貼り付けシート（日別）'!B14</f>
        <v>5.8034647488999989</v>
      </c>
      <c r="AJ15" s="109">
        <f>'貼り付けシート（日別）'!C14</f>
        <v>11.74955782</v>
      </c>
      <c r="AK15" s="109">
        <f>'貼り付けシート（日別）'!D14</f>
        <v>3.5185841600000001</v>
      </c>
      <c r="AL15" s="109">
        <f>'貼り付けシート（日別）'!E14</f>
        <v>0</v>
      </c>
      <c r="AM15" s="109">
        <f>'貼り付けシート（日別）'!F14</f>
        <v>0</v>
      </c>
      <c r="AN15" s="109">
        <f>'貼り付けシート（日別）'!G14</f>
        <v>0</v>
      </c>
      <c r="AO15" s="109">
        <f>'貼り付けシート（日別）'!H14</f>
        <v>0</v>
      </c>
      <c r="AP15" s="102">
        <f>IF(入力データと計算結果!$E$9=バックデータ一覧!$A$25,'貼り付けシート（日別）'!Q14,0)</f>
        <v>0</v>
      </c>
      <c r="AR15" s="30">
        <v>41647</v>
      </c>
      <c r="AS15" s="104">
        <f t="shared" ref="AS15" si="21">SUM(AW15+BJ15+BO15+BP15+CB15)</f>
        <v>9.8761531407407413E-2</v>
      </c>
      <c r="AT15" s="104">
        <f t="shared" ref="AT15" si="22">SUM(BA15+BR15)</f>
        <v>40.529733124922188</v>
      </c>
      <c r="AU15" s="104">
        <f t="shared" ref="AU15" si="23">BB15</f>
        <v>0</v>
      </c>
      <c r="AV15" s="107">
        <v>0</v>
      </c>
      <c r="AW15" s="101">
        <f>IF(OR(計算過程!$DF$5&lt;=4,計算過程!$DF$5=8),AX15+AY15+AZ15,0)</f>
        <v>9.8761531407407413E-2</v>
      </c>
      <c r="AX15" s="101">
        <f>IF(AND(計算過程!$DF$5&gt;4,計算過程!$DF$5&lt;&gt;8),0,((VLOOKUP(入力データと計算結果!$E$6,バックデータ一覧!$V$12:$AA$15,2)*'貼り付けシート（日別）'!AG14+VLOOKUP(入力データと計算結果!$E$6,バックデータ一覧!$V$12:$AA$15,3)*('貼り付けシート（日別）'!AA14+'貼り付けシート（日別）'!AB14+'貼り付けシート（日別）'!AC14+'貼り付けシート（日別）'!AD14+'貼り付けシート（日別）'!AF14)+(VLOOKUP(入力データと計算結果!$E$6,バックデータ一覧!$V$12:$AA$15,4)))*10^3/3600))</f>
        <v>9.8761531407407413E-2</v>
      </c>
      <c r="AY15" s="101">
        <f>IF(AND(OR(計算過程!$DF$5&gt;4,計算過程!$DF$5&lt;&gt;8),入力データと計算結果!$E$7&lt;&gt;バックデータ一覧!$A$16,SUM(BX15:BY15)&gt;0),0.07*10^3/3600,0)</f>
        <v>0</v>
      </c>
      <c r="AZ15" s="101">
        <f>IF(AND(OR(計算過程!$DF$5&lt;=4),入力データと計算結果!$E$7=バックデータ一覧!$A$18,BY15&gt;0),(VLOOKUP(入力データと計算結果!$E$6,バックデータ一覧!$V$12:$AA$15,5,FALSE)*CA15+VLOOKUP(入力データと計算結果!$E$6,バックデータ一覧!$V$12:$AA$15,6,FALSE))*10^3/3600,0)</f>
        <v>0</v>
      </c>
      <c r="BA15" s="101">
        <f>IF(OR(計算過程!$DF$5&lt;=2,計算過程!$DF$5=8),IF(入力データと計算結果!$E$7=バックデータ一覧!$A$16,BU15/BC15+BV15/BD15+BW15/BE15+BX15/BF15+BZ15/BH15,IF(入力データと計算結果!$E$7=バックデータ一覧!$A$17,BU15/BC15+BV15/BD15+BW15/BE15+BY15/BG15+BZ15/BH15,BU15/BC15+BV15/BD15+BW15/BE15+BY15/BG15+CA15/BI15)),0)</f>
        <v>40.529733124922188</v>
      </c>
      <c r="BB15" s="101">
        <f>IF(OR(計算過程!$DF$5=3,計算過程!$DF$5=4),IF(入力データと計算結果!$E$7=バックデータ一覧!$A$16,BU15/BC15+BV15/BD15+BW15/BE15+BX15/BF15+BZ15/BH15,IF(入力データと計算結果!$E$7=バックデータ一覧!$A$17,BU15/BC15+BV15/BD15+BW15/BE15+BY15/BG15+BZ15/BH15,BU15/BC15+BV15/BD15+BW15/BE15+BY15/BG15+CA15/BI15)),0)</f>
        <v>0</v>
      </c>
      <c r="BC15" s="101">
        <f>MIN(1,計算過程!$DF$7*'貼り付けシート（日別）'!AG14+計算過程!$DF$14*(BU15+BW15)+計算過程!$DF$21)</f>
        <v>0.59024696829520629</v>
      </c>
      <c r="BD15" s="101">
        <f>MIN(1,計算過程!$DF$8*'貼り付けシート（日別）'!AG14+計算過程!$DF$15*BV15+計算過程!$DF$22)</f>
        <v>0.67900247186053941</v>
      </c>
      <c r="BE15" s="101">
        <f>MIN(1,計算過程!$DF$9*'貼り付けシート（日別）'!AG14+計算過程!$DF$16*(BU15+BW15)+計算過程!$DF$23)</f>
        <v>0.59024696829520629</v>
      </c>
      <c r="BF15" s="32">
        <f>MIN(1,計算過程!$DF$10*'貼り付けシート（日別）'!AG14+計算過程!$DF$17*BX15+計算過程!$DF$24)</f>
        <v>0.71159348488590612</v>
      </c>
      <c r="BG15" s="32">
        <f>MIN(1,計算過程!$DF$11*'貼り付けシート（日別）'!AG14+計算過程!$DF$18*BY15+計算過程!$DF$25)</f>
        <v>0.71059494829530212</v>
      </c>
      <c r="BH15" s="32">
        <f>MIN(1,計算過程!$DF$12*'貼り付けシート（日別）'!AG14+計算過程!$DF$19*BZ15+計算過程!$DF$26)</f>
        <v>0.71159348488590612</v>
      </c>
      <c r="BI15" s="32">
        <f>MIN(1,計算過程!$DF$13*'貼り付けシート（日別）'!AG14+計算過程!$DF$20*CA15+計算過程!$DF$27)</f>
        <v>0.50659846163758382</v>
      </c>
      <c r="BJ15" s="32">
        <f>IF(計算過程!$DF$5=11,(計算過程!$DF$33*BK15+計算過程!$DF$34*BN15+計算過程!$DF$35*計算過程!$DF$39+計算過程!$DF$36)*(1+計算過程!$DF$37*計算過程!$DF$38)*BL15*BM15*10^3/3600,0)</f>
        <v>0</v>
      </c>
      <c r="BK15" s="32">
        <f>'貼り付けシート（日別）'!AH14</f>
        <v>-11.225000000000001</v>
      </c>
      <c r="BL15" s="32">
        <f t="shared" ref="BL15" si="24">IF(BK15&lt;7,1+0.0133*(7-BK15),1)</f>
        <v>1.2423925</v>
      </c>
      <c r="BM15" s="32">
        <f t="shared" ref="BM15" si="25">IF(AND(BK15&gt;=2,BK15&lt;5),1.175-BK15*0.035,IF(AND(BK15&gt;=-2,BK15&lt;2),1.12-BK15*0.0075,IF(AND(BK15&gt;=-15.5,BK15&lt;-2),1.155+BK15*0.01,1)))</f>
        <v>1.0427500000000001</v>
      </c>
      <c r="BN15" s="32">
        <f t="shared" ref="BN15" si="26">SUM(BU15:CA15)</f>
        <v>26.575363505600002</v>
      </c>
      <c r="BO15" s="32">
        <f>IF(計算過程!$DF$5=10,(計算過程!$DF$41*'貼り付けシート（日別）'!AG14+計算過程!$DF$42*BN15+計算過程!$DF$43)/3.6,0)</f>
        <v>0</v>
      </c>
      <c r="BP15" s="32">
        <f>IF(OR(計算過程!$DF$5=5,計算過程!$DF$5=6,計算過程!$DF$5=7),((計算過程!$DF$45*'貼り付けシート（日別）'!AG14+計算過程!$DF$46*SUM(BU15:BW15,BY15)+計算過程!$DF$47)*BQ15+(0.01723*CA15+0.06099))*10^3/3600,0)</f>
        <v>0</v>
      </c>
      <c r="BQ15" s="32">
        <f>IF('貼り付けシート（日別）'!AG14&lt;7,1+(7-'貼り付けシート（日別）'!AG14)*0.0091,1)</f>
        <v>1.1175416666666667</v>
      </c>
      <c r="BR15" s="32">
        <f>IF(OR(計算過程!$DF$5=5,計算過程!$DF$5=6,計算過程!$DF$5=7),((計算過程!$DF$48*'貼り付けシート（日別）'!AG14+計算過程!$DF$49*SUM(BU15:BW15,BY15)+計算過程!$DF$50)*BT15+CA15/BS15),0)</f>
        <v>0</v>
      </c>
      <c r="BS15" s="32">
        <f>計算過程!$DF$51*'貼り付けシート（日別）'!AG14+計算過程!$DF$52*CA15+計算過程!$DF$53</f>
        <v>0.72599999999999998</v>
      </c>
      <c r="BT15" s="32">
        <f>IF('貼り付けシート（日別）'!AG14&lt;7,1+(7-'貼り付けシート（日別）'!AG14)*0.0205,1)</f>
        <v>1.2647916666666665</v>
      </c>
      <c r="BU15" s="109">
        <f>'貼り付けシート（日別）'!T14</f>
        <v>3.2019115856</v>
      </c>
      <c r="BV15" s="109">
        <f>'貼り付けシート（日別）'!U14</f>
        <v>20.29469078</v>
      </c>
      <c r="BW15" s="109">
        <f>'貼り付けシート（日別）'!V14</f>
        <v>3.0787611399999997</v>
      </c>
      <c r="BX15" s="109">
        <f>'貼り付けシート（日別）'!W14</f>
        <v>0</v>
      </c>
      <c r="BY15" s="109">
        <f>'貼り付けシート（日別）'!X14</f>
        <v>0</v>
      </c>
      <c r="BZ15" s="109">
        <f>'貼り付けシート（日別）'!Y14</f>
        <v>0</v>
      </c>
      <c r="CA15" s="109">
        <f>'貼り付けシート（日別）'!Z14</f>
        <v>0</v>
      </c>
      <c r="CB15" s="102">
        <f>IF(入力データと計算結果!$E$9=バックデータ一覧!$A$25,'貼り付けシート（日別）'!AI14,0)</f>
        <v>0</v>
      </c>
      <c r="CC15" s="166"/>
      <c r="CD15" s="32">
        <f>IF(計算過程!$DF$5=9,((CI15*'貼り付けシート（日別）'!AG14+CJ15*(CQ15+CR15+CS15+CU15)+CK15*CX15+CL15)*CE15+(0.01723*CW15+0.06099))*10^3/3600,0)</f>
        <v>0</v>
      </c>
      <c r="CE15" s="32">
        <f>IF(7&lt;='貼り付けシート（日別）'!AG14,1,1+(7-'貼り付けシート（日別）'!AG14)*0.0091)</f>
        <v>1.1175416666666667</v>
      </c>
      <c r="CF15" s="32">
        <f>IF(計算過程!$DF$5=9,((CM15*'貼り付けシート（日別）'!AG14+CN15*(CQ15+CR15+CS15+CU15)+CO15*CX15+CP15)*CH15+CW15/CG15),0)</f>
        <v>0</v>
      </c>
      <c r="CG15" s="32">
        <f>計算過程!$DF$55*'貼り付けシート（日別）'!AG14+計算過程!$DF$56*CW15+計算過程!$DF$57</f>
        <v>0.72599999999999998</v>
      </c>
      <c r="CH15" s="32">
        <f>IF(7&lt;='貼り付けシート（日別）'!AG14,1,1+(7-'貼り付けシート（日別）'!AG14)*0.0205)</f>
        <v>1.2647916666666665</v>
      </c>
      <c r="CI15" s="100">
        <f>IF($CX15&gt;0,バックデータ一覧!$S$4,バックデータ一覧!$T$4)</f>
        <v>-0.18114</v>
      </c>
      <c r="CJ15" s="100">
        <f>IF($CX15&gt;0,バックデータ一覧!$S$5,バックデータ一覧!$T$5)</f>
        <v>0.10483000000000001</v>
      </c>
      <c r="CK15" s="100">
        <f>IF($CX15&gt;0,バックデータ一覧!$S$6,バックデータ一覧!$T$6)</f>
        <v>0</v>
      </c>
      <c r="CL15" s="100">
        <f>IF($CX15&gt;0,バックデータ一覧!$S$7,バックデータ一覧!$T$7)</f>
        <v>5.8528500000000001</v>
      </c>
      <c r="CM15" s="100">
        <f>IF($CX15&gt;0,バックデータ一覧!$S$12,バックデータ一覧!$T$12)</f>
        <v>-5.7700000000000001E-2</v>
      </c>
      <c r="CN15" s="100">
        <f>IF($CX15&gt;0,バックデータ一覧!$S$13,バックデータ一覧!$T$13)</f>
        <v>0.47525000000000001</v>
      </c>
      <c r="CO15" s="100">
        <f>IF($CX15&gt;0,バックデータ一覧!$S$14,バックデータ一覧!$T$14)</f>
        <v>0</v>
      </c>
      <c r="CP15" s="173">
        <f>IF($CX15&gt;0,バックデータ一覧!$S$15,バックデータ一覧!$T$15)</f>
        <v>-6.3459300000000001</v>
      </c>
      <c r="CQ15" s="102">
        <f>IF($DF$4=4,'貼り付けシート（日別）'!T14,'貼り付けシート（日別）'!B14*(INT($DF$4)+1-$DF$4)+'貼り付けシート（日別）'!T14*($DF$4-INT($DF$4)))</f>
        <v>3.2019115856</v>
      </c>
      <c r="CR15" s="102">
        <f>IF($DF$4=4,'貼り付けシート（日別）'!U14,'貼り付けシート（日別）'!C14*(INT($DF$4)+1-$DF$4)+'貼り付けシート（日別）'!U14*($DF$4-INT($DF$4)))</f>
        <v>20.29469078</v>
      </c>
      <c r="CS15" s="102">
        <f>IF($DF$4=4,'貼り付けシート（日別）'!V14,'貼り付けシート（日別）'!D14*(INT($DF$4)+1-$DF$4)+'貼り付けシート（日別）'!V14*($DF$4-INT($DF$4)))</f>
        <v>3.0787611399999997</v>
      </c>
      <c r="CT15" s="102">
        <f>IF($DF$4=4,'貼り付けシート（日別）'!W14,'貼り付けシート（日別）'!E14*(INT($DF$4)+1-$DF$4)+'貼り付けシート（日別）'!W14*($DF$4-INT($DF$4)))</f>
        <v>0</v>
      </c>
      <c r="CU15" s="102">
        <f>IF($DF$4=4,'貼り付けシート（日別）'!X14,'貼り付けシート（日別）'!F14*(INT($DF$4)+1-$DF$4)+'貼り付けシート（日別）'!X14*($DF$4-INT($DF$4)))</f>
        <v>0</v>
      </c>
      <c r="CV15" s="102">
        <f>IF($DF$4=4,'貼り付けシート（日別）'!Y14,'貼り付けシート（日別）'!G14*(INT($DF$4)+1-$DF$4)+'貼り付けシート（日別）'!Y14*($DF$4-INT($DF$4)))</f>
        <v>0</v>
      </c>
      <c r="CW15" s="102">
        <f>IF($DF$4=4,'貼り付けシート（日別）'!Z14,'貼り付けシート（日別）'!H14*(INT($DF$4)+1-$DF$4)+'貼り付けシート（日別）'!Z14*($DF$4-INT($DF$4)))</f>
        <v>0</v>
      </c>
      <c r="CX15" s="32">
        <f>SUMIF('貼り付けシート（時刻別）'!$A$6:$A$8765,AR15,'貼り付けシート（時刻別）'!$C$6:$C$8765)</f>
        <v>0</v>
      </c>
      <c r="CY15" s="102">
        <f t="shared" si="12"/>
        <v>0</v>
      </c>
      <c r="CZ15" s="166"/>
      <c r="DA15" s="130"/>
      <c r="DB15" s="126" t="s">
        <v>10</v>
      </c>
      <c r="DC15" s="33"/>
      <c r="DD15" s="127" t="s">
        <v>34</v>
      </c>
      <c r="DE15" s="123" t="s">
        <v>20</v>
      </c>
      <c r="DF15" s="178">
        <f>IFERROR(IF(OR($DF$5&lt;=2,$DF$5=8),バックデータ一覧!F$6,バックデータ一覧!F$14)*$DF$28,"-")</f>
        <v>4.5388026845637587E-4</v>
      </c>
      <c r="DG15" s="34"/>
    </row>
    <row r="16" spans="1:111" x14ac:dyDescent="0.15">
      <c r="A16" s="30">
        <v>41648</v>
      </c>
      <c r="B16" s="139">
        <f>IF(計算過程!$DF$5=9,計算過程!CD16+計算過程!CY16,IF($DF$4=4,AS16,G16*(INT($DF$4)+1-$DF$4)+AS16*($DF$4-INT($DF$4))))</f>
        <v>0.16613558531944445</v>
      </c>
      <c r="C16" s="139">
        <f>IF(計算過程!$DF$5=9,CF16,IF($DF$4=4,AT16,H16*(INT($DF$4)+1-$DF$4)+AT16*($DF$4-INT($DF$4))))</f>
        <v>97.011666062367169</v>
      </c>
      <c r="D16" s="139">
        <f>IF(計算過程!$DF$5=9,0,IF($DF$4=4,AU16,I16*(INT($DF$4)+1-$DF$4)+AU16*($DF$4-INT($DF$4))))</f>
        <v>0</v>
      </c>
      <c r="E16" s="139">
        <v>0</v>
      </c>
      <c r="F16" s="138"/>
      <c r="G16" s="104">
        <f t="shared" ref="G16:G79" si="27">SUM(K16+X16+AC16+AD16+AP16)</f>
        <v>0.15747680512037038</v>
      </c>
      <c r="H16" s="104">
        <f t="shared" ref="H16:H79" si="28">SUM(O16+AF16)</f>
        <v>87.440520895234812</v>
      </c>
      <c r="I16" s="104">
        <f t="shared" ref="I16:I79" si="29">P16</f>
        <v>0</v>
      </c>
      <c r="J16" s="107">
        <v>0</v>
      </c>
      <c r="K16" s="101">
        <f>IF(OR(計算過程!$DF$5&lt;=4,計算過程!$DF$5=8),L16+M16+N16,0)</f>
        <v>0.15747680512037038</v>
      </c>
      <c r="L16" s="101">
        <f>IF(AND($DF$5&gt;4,$DF$5&lt;&gt;8),0,((VLOOKUP(入力データと計算結果!$E$6,バックデータ一覧!$V$12:$AA$15,2)*'貼り付けシート（日別）'!O15+VLOOKUP(入力データと計算結果!$E$6,バックデータ一覧!$V$12:$AA$15,3)*('貼り付けシート（日別）'!I15+'貼り付けシート（日別）'!J15+'貼り付けシート（日別）'!K15+'貼り付けシート（日別）'!L15+'貼り付けシート（日別）'!N15)+(VLOOKUP(入力データと計算結果!$E$6,バックデータ一覧!$V$12:$AA$15,4)))*10^3/3600))</f>
        <v>9.8278891925925926E-2</v>
      </c>
      <c r="M16" s="101">
        <f>IF(AND(OR($DF$5&gt;4,$DF$5&lt;&gt;8),入力データと計算結果!$E$7&lt;&gt;バックデータ一覧!$A$16,SUM(AL16:AM16)&gt;0),0.07*10^3/3600,0)</f>
        <v>1.9444444444444445E-2</v>
      </c>
      <c r="N16" s="101">
        <f>IF(AND(OR($DF$5&lt;=4),入力データと計算結果!$E$7=バックデータ一覧!$A$18,AM16&gt;0),(VLOOKUP(入力データと計算結果!$E$6,バックデータ一覧!$V$12:$AA$15,5,FALSE)*AO16+VLOOKUP(入力データと計算結果!$E$6,バックデータ一覧!$V$12:$AA$15,6,FALSE))*10^3/3600,0)</f>
        <v>3.9753468749999993E-2</v>
      </c>
      <c r="O16" s="101">
        <f>IF(OR(計算過程!$DF$5&lt;=2,計算過程!$DF$5=8),IF(入力データと計算結果!$E$7=バックデータ一覧!$A$16,AI16/Q16+AJ16/R16+AK16/S16+AL16/T16+AN16/V16,IF(入力データと計算結果!$E$7=バックデータ一覧!$A$17,AI16/Q16+AJ16/R16+AK16/S16+AM16/U16+AN16/V16,AI16/Q16+AJ16/R16+AK16/S16+AM16/U16+AO16/W16)),0)</f>
        <v>87.440520895234812</v>
      </c>
      <c r="P16" s="101">
        <f>IF(OR(計算過程!$DF$5=3,計算過程!$DF$5=4),IF(入力データと計算結果!$E$7=バックデータ一覧!$A$16,AI16/Q16+AJ16/R16+AK16/S16+AL16/T16+AN16/V16,IF(入力データと計算結果!$E$7=バックデータ一覧!$A$17,AI16/Q16+AJ16/R16+AK16/S16+AM16/U16+AN16/V16,AI16/Q16+AJ16/R16+AK16/S16+AM16/U16+AO16/W16)),0)</f>
        <v>0</v>
      </c>
      <c r="Q16" s="101">
        <f>MIN(1,$DF$7*'貼り付けシート（日別）'!O15+計算過程!$DF$14*(AI16+AK16)+$DF$21)</f>
        <v>0.58923937888252409</v>
      </c>
      <c r="R16" s="101">
        <f>MIN(1,$DF$8*'貼り付けシート（日別）'!O15+$DF$15*AJ16+$DF$22)</f>
        <v>0.67296353454080682</v>
      </c>
      <c r="S16" s="101">
        <f>MIN(1,$DF$9*'貼り付けシート（日別）'!O15+$DF$16*(AI16+AK16)+$DF$23)</f>
        <v>0.58923937888252409</v>
      </c>
      <c r="T16" s="32">
        <f>MIN(1,$DF$10*'貼り付けシート（日別）'!O15+$DF$17*AL16+$DF$24)</f>
        <v>0.71159348488590612</v>
      </c>
      <c r="U16" s="32">
        <f>MIN(1,$DF$11*'貼り付けシート（日別）'!O15+$DF$18*AM16+$DF$25)</f>
        <v>0.69708635496058002</v>
      </c>
      <c r="V16" s="32">
        <f>MIN(1,$DF$12*'貼り付けシート（日別）'!O15+$DF$19*AN16+$DF$26)</f>
        <v>0.71159348488590612</v>
      </c>
      <c r="W16" s="32">
        <f>MIN(1,$DF$13*'貼り付けシート（日別）'!O15+$DF$20*AO16+$DF$27)</f>
        <v>0.57865218119516781</v>
      </c>
      <c r="X16" s="32">
        <f t="shared" ref="X16:X79" si="30">IF($DF$5=11,($DF$33*Y16+$DF$34*AB16+$DF$35*$DF$39+$DF$36)*(1+$DF$37*$DF$38)*Z16*AA16*10^3/3600,0)</f>
        <v>0</v>
      </c>
      <c r="Y16" s="32">
        <f>'貼り付けシート（日別）'!P15</f>
        <v>-10.2875</v>
      </c>
      <c r="Z16" s="32">
        <f t="shared" ref="Z16:Z79" si="31">IF(Y16&lt;7,1+0.0133*(7-Y16),1)</f>
        <v>1.22992375</v>
      </c>
      <c r="AA16" s="32">
        <f t="shared" ref="AA16:AA79" si="32">IF(AND(Y16&gt;=2,Y16&lt;5),1.175-Y16*0.035,IF(AND(Y16&gt;=-2,Y16&lt;2),1.12-Y16*0.0075,IF(AND(Y16&gt;=-15.5,Y16&lt;-2),1.155+Y16*0.01,1)))</f>
        <v>1.052125</v>
      </c>
      <c r="AB16" s="32">
        <f t="shared" ref="AB16:AB79" si="33">SUM(AI16:AO16)</f>
        <v>57.5025512904</v>
      </c>
      <c r="AC16" s="32">
        <f>IF($DF$5=10,($DF$41*'貼り付けシート（日別）'!O15+$DF$42*AB16+$DF$43)/3.6,0)</f>
        <v>0</v>
      </c>
      <c r="AD16" s="32">
        <f>IF(OR($DF$5=5,$DF$5=6,$DF$5=7),(($DF$45*'貼り付けシート（日別）'!O15+$DF$46*SUM(AI16:AK16,AM16)+$DF$47)*AE16+(0.01723*AO16+0.06099))*10^3/3600,0)</f>
        <v>0</v>
      </c>
      <c r="AE16" s="32">
        <f>IF('貼り付けシート（日別）'!O15&lt;7,1+(7-'貼り付けシート（日別）'!O15)*0.0091,1)</f>
        <v>1.1536383333333333</v>
      </c>
      <c r="AF16" s="32">
        <f>IF(OR($DF$5=5,$DF$5=6,$DF$5=7),(($DF$48*'貼り付けシート（日別）'!O15+$DF$49*SUM(AI16:AK16,AM16)+$DF$50)*AH16+AO16/AG16),0)</f>
        <v>0</v>
      </c>
      <c r="AG16" s="32">
        <f>$DF$51*'貼り付けシート（日別）'!O15+$DF$52*AO16+$DF$53</f>
        <v>0.73555749999999998</v>
      </c>
      <c r="AH16" s="32">
        <f>IF('貼り付けシート（日別）'!O15&lt;7,1+(7-'貼り付けシート（日別）'!O15)*0.0205,1)</f>
        <v>1.3461083333333335</v>
      </c>
      <c r="AI16" s="109">
        <f>'貼り付けシート（日別）'!B15</f>
        <v>8.8052568603999983</v>
      </c>
      <c r="AJ16" s="109">
        <f>'貼り付けシート（日別）'!C15</f>
        <v>11.74955782</v>
      </c>
      <c r="AK16" s="109">
        <f>'貼り付けシート（日別）'!D15</f>
        <v>2.4190266099999995</v>
      </c>
      <c r="AL16" s="109">
        <f>'貼り付けシート（日別）'!E15</f>
        <v>0</v>
      </c>
      <c r="AM16" s="109">
        <f>'貼り付けシート（日別）'!F15</f>
        <v>29.762460000000001</v>
      </c>
      <c r="AN16" s="109">
        <f>'貼り付けシート（日別）'!G15</f>
        <v>0</v>
      </c>
      <c r="AO16" s="109">
        <f>'貼り付けシート（日別）'!H15</f>
        <v>4.7662500000000003</v>
      </c>
      <c r="AP16" s="102">
        <f>IF(入力データと計算結果!$E$9=バックデータ一覧!$A$25,'貼り付けシート（日別）'!Q15,0)</f>
        <v>0</v>
      </c>
      <c r="AR16" s="30">
        <v>41648</v>
      </c>
      <c r="AS16" s="104">
        <f t="shared" ref="AS16:AS79" si="34">SUM(AW16+BJ16+BO16+BP16+CB16)</f>
        <v>0.16613558531944445</v>
      </c>
      <c r="AT16" s="104">
        <f t="shared" ref="AT16:AT79" si="35">SUM(BA16+BR16)</f>
        <v>97.011666062367169</v>
      </c>
      <c r="AU16" s="104">
        <f t="shared" ref="AU16:AU79" si="36">BB16</f>
        <v>0</v>
      </c>
      <c r="AV16" s="107">
        <v>0</v>
      </c>
      <c r="AW16" s="101">
        <f>IF(OR(計算過程!$DF$5&lt;=4,計算過程!$DF$5=8),AX16+AY16+AZ16,0)</f>
        <v>0.16613558531944445</v>
      </c>
      <c r="AX16" s="101">
        <f>IF(AND(計算過程!$DF$5&gt;4,計算過程!$DF$5&lt;&gt;8),0,((VLOOKUP(入力データと計算結果!$E$6,バックデータ一覧!$V$12:$AA$15,2)*'貼り付けシート（日別）'!AG15+VLOOKUP(入力データと計算結果!$E$6,バックデータ一覧!$V$12:$AA$15,3)*('貼り付けシート（日別）'!AA15+'貼り付けシート（日別）'!AB15+'貼り付けシート（日別）'!AC15+'貼り付けシート（日別）'!AD15+'貼り付けシート（日別）'!AF15)+(VLOOKUP(入力データと計算結果!$E$6,バックデータ一覧!$V$12:$AA$15,4)))*10^3/3600))</f>
        <v>0.10179958242592592</v>
      </c>
      <c r="AY16" s="101">
        <f>IF(AND(OR(計算過程!$DF$5&gt;4,計算過程!$DF$5&lt;&gt;8),入力データと計算結果!$E$7&lt;&gt;バックデータ一覧!$A$16,SUM(BX16:BY16)&gt;0),0.07*10^3/3600,0)</f>
        <v>1.9444444444444445E-2</v>
      </c>
      <c r="AZ16" s="101">
        <f>IF(AND(OR(計算過程!$DF$5&lt;=4),入力データと計算結果!$E$7=バックデータ一覧!$A$18,BY16&gt;0),(VLOOKUP(入力データと計算結果!$E$6,バックデータ一覧!$V$12:$AA$15,5,FALSE)*CA16+VLOOKUP(入力データと計算結果!$E$6,バックデータ一覧!$V$12:$AA$15,6,FALSE))*10^3/3600,0)</f>
        <v>4.4891558449074075E-2</v>
      </c>
      <c r="BA16" s="101">
        <f>IF(OR(計算過程!$DF$5&lt;=2,計算過程!$DF$5=8),IF(入力データと計算結果!$E$7=バックデータ一覧!$A$16,BU16/BC16+BV16/BD16+BW16/BE16+BX16/BF16+BZ16/BH16,IF(入力データと計算結果!$E$7=バックデータ一覧!$A$17,BU16/BC16+BV16/BD16+BW16/BE16+BY16/BG16+BZ16/BH16,BU16/BC16+BV16/BD16+BW16/BE16+BY16/BG16+CA16/BI16)),0)</f>
        <v>97.011666062367169</v>
      </c>
      <c r="BB16" s="101">
        <f>IF(OR(計算過程!$DF$5=3,計算過程!$DF$5=4),IF(入力データと計算結果!$E$7=バックデータ一覧!$A$16,BU16/BC16+BV16/BD16+BW16/BE16+BX16/BF16+BZ16/BH16,IF(入力データと計算結果!$E$7=バックデータ一覧!$A$17,BU16/BC16+BV16/BD16+BW16/BE16+BY16/BG16+BZ16/BH16,BU16/BC16+BV16/BD16+BW16/BE16+BY16/BG16+CA16/BI16)),0)</f>
        <v>0</v>
      </c>
      <c r="BC16" s="101">
        <f>MIN(1,計算過程!$DF$7*'貼り付けシート（日別）'!AG15+計算過程!$DF$14*(BU16+BW16)+計算過程!$DF$21)</f>
        <v>0.5904902416043134</v>
      </c>
      <c r="BD16" s="101">
        <f>MIN(1,計算過程!$DF$8*'貼り付けシート（日別）'!AG15+計算過程!$DF$15*BV16+計算過程!$DF$22)</f>
        <v>0.67490276816174688</v>
      </c>
      <c r="BE16" s="101">
        <f>MIN(1,計算過程!$DF$9*'貼り付けシート（日別）'!AG15+計算過程!$DF$16*(BU16+BW16)+計算過程!$DF$23)</f>
        <v>0.5904902416043134</v>
      </c>
      <c r="BF16" s="32">
        <f>MIN(1,計算過程!$DF$10*'貼り付けシート（日別）'!AG15+計算過程!$DF$17*BX16+計算過程!$DF$24)</f>
        <v>0.71159348488590612</v>
      </c>
      <c r="BG16" s="32">
        <f>MIN(1,計算過程!$DF$11*'貼り付けシート（日別）'!AG15+計算過程!$DF$18*BY16+計算過程!$DF$25)</f>
        <v>0.69708635496058002</v>
      </c>
      <c r="BH16" s="32">
        <f>MIN(1,計算過程!$DF$12*'貼り付けシート（日別）'!AG15+計算過程!$DF$19*BZ16+計算過程!$DF$26)</f>
        <v>0.71159348488590612</v>
      </c>
      <c r="BI16" s="32">
        <f>MIN(1,計算過程!$DF$13*'貼り付けシート（日別）'!AG15+計算過程!$DF$20*CA16+計算過程!$DF$27)</f>
        <v>0.59755784513395971</v>
      </c>
      <c r="BJ16" s="32">
        <f>IF(計算過程!$DF$5=11,(計算過程!$DF$33*BK16+計算過程!$DF$34*BN16+計算過程!$DF$35*計算過程!$DF$39+計算過程!$DF$36)*(1+計算過程!$DF$37*計算過程!$DF$38)*BL16*BM16*10^3/3600,0)</f>
        <v>0</v>
      </c>
      <c r="BK16" s="32">
        <f>'貼り付けシート（日別）'!AH15</f>
        <v>-10.2875</v>
      </c>
      <c r="BL16" s="32">
        <f t="shared" ref="BL16:BL79" si="37">IF(BK16&lt;7,1+0.0133*(7-BK16),1)</f>
        <v>1.22992375</v>
      </c>
      <c r="BM16" s="32">
        <f t="shared" ref="BM16:BM79" si="38">IF(AND(BK16&gt;=2,BK16&lt;5),1.175-BK16*0.035,IF(AND(BK16&gt;=-2,BK16&lt;2),1.12-BK16*0.0075,IF(AND(BK16&gt;=-15.5,BK16&lt;-2),1.155+BK16*0.01,1)))</f>
        <v>1.052125</v>
      </c>
      <c r="BN16" s="32">
        <f t="shared" ref="BN16:BN79" si="39">SUM(BU16:CA16)</f>
        <v>63.908632915266665</v>
      </c>
      <c r="BO16" s="32">
        <f>IF(計算過程!$DF$5=10,(計算過程!$DF$41*'貼り付けシート（日別）'!AG15+計算過程!$DF$42*BN16+計算過程!$DF$43)/3.6,0)</f>
        <v>0</v>
      </c>
      <c r="BP16" s="32">
        <f>IF(OR(計算過程!$DF$5=5,計算過程!$DF$5=6,計算過程!$DF$5=7),((計算過程!$DF$45*'貼り付けシート（日別）'!AG15+計算過程!$DF$46*SUM(BU16:BW16,BY16)+計算過程!$DF$47)*BQ16+(0.01723*CA16+0.06099))*10^3/3600,0)</f>
        <v>0</v>
      </c>
      <c r="BQ16" s="32">
        <f>IF('貼り付けシート（日別）'!AG15&lt;7,1+(7-'貼り付けシート（日別）'!AG15)*0.0091,1)</f>
        <v>1.1536383333333333</v>
      </c>
      <c r="BR16" s="32">
        <f>IF(OR(計算過程!$DF$5=5,計算過程!$DF$5=6,計算過程!$DF$5=7),((計算過程!$DF$48*'貼り付けシート（日別）'!AG15+計算過程!$DF$49*SUM(BU16:BW16,BY16)+計算過程!$DF$50)*BT16+CA16/BS16),0)</f>
        <v>0</v>
      </c>
      <c r="BS16" s="32">
        <f>計算過程!$DF$51*'貼り付けシート（日別）'!AG15+計算過程!$DF$52*CA16+計算過程!$DF$53</f>
        <v>0.74199874999999993</v>
      </c>
      <c r="BT16" s="32">
        <f>IF('貼り付けシート（日別）'!AG15&lt;7,1+(7-'貼り付けシート（日別）'!AG15)*0.0205,1)</f>
        <v>1.3461083333333335</v>
      </c>
      <c r="BU16" s="109">
        <f>'貼り付けシート（日別）'!T15</f>
        <v>9.2054958086000003</v>
      </c>
      <c r="BV16" s="109">
        <f>'貼り付けシート（日別）'!U15</f>
        <v>16.022124300000002</v>
      </c>
      <c r="BW16" s="109">
        <f>'貼り付けシート（日別）'!V15</f>
        <v>3.0787611399999997</v>
      </c>
      <c r="BX16" s="109">
        <f>'貼り付けシート（日別）'!W15</f>
        <v>0</v>
      </c>
      <c r="BY16" s="109">
        <f>'貼り付けシート（日別）'!X15</f>
        <v>29.762460000000001</v>
      </c>
      <c r="BZ16" s="109">
        <f>'貼り付けシート（日別）'!Y15</f>
        <v>0</v>
      </c>
      <c r="CA16" s="109">
        <f>'貼り付けシート（日別）'!Z15</f>
        <v>5.8397916666666667</v>
      </c>
      <c r="CB16" s="102">
        <f>IF(入力データと計算結果!$E$9=バックデータ一覧!$A$25,'貼り付けシート（日別）'!AI15,0)</f>
        <v>0</v>
      </c>
      <c r="CC16" s="166"/>
      <c r="CD16" s="32">
        <f>IF(計算過程!$DF$5=9,((CI16*'貼り付けシート（日別）'!AG15+CJ16*(CQ16+CR16+CS16+CU16)+CK16*CX16+CL16)*CE16+(0.01723*CW16+0.06099))*10^3/3600,0)</f>
        <v>0</v>
      </c>
      <c r="CE16" s="32">
        <f>IF(7&lt;='貼り付けシート（日別）'!AG15,1,1+(7-'貼り付けシート（日別）'!AG15)*0.0091)</f>
        <v>1.1536383333333333</v>
      </c>
      <c r="CF16" s="32">
        <f>IF(計算過程!$DF$5=9,((CM16*'貼り付けシート（日別）'!AG15+CN16*(CQ16+CR16+CS16+CU16)+CO16*CX16+CP16)*CH16+CW16/CG16),0)</f>
        <v>0</v>
      </c>
      <c r="CG16" s="32">
        <f>計算過程!$DF$55*'貼り付けシート（日別）'!AG15+計算過程!$DF$56*CW16+計算過程!$DF$57</f>
        <v>0.74199874999999993</v>
      </c>
      <c r="CH16" s="32">
        <f>IF(7&lt;='貼り付けシート（日別）'!AG15,1,1+(7-'貼り付けシート（日別）'!AG15)*0.0205)</f>
        <v>1.3461083333333335</v>
      </c>
      <c r="CI16" s="100">
        <f>IF($CX16&gt;0,バックデータ一覧!$S$4,バックデータ一覧!$T$4)</f>
        <v>-0.18114</v>
      </c>
      <c r="CJ16" s="100">
        <f>IF($CX16&gt;0,バックデータ一覧!$S$5,バックデータ一覧!$T$5)</f>
        <v>0.10483000000000001</v>
      </c>
      <c r="CK16" s="100">
        <f>IF($CX16&gt;0,バックデータ一覧!$S$6,バックデータ一覧!$T$6)</f>
        <v>0</v>
      </c>
      <c r="CL16" s="100">
        <f>IF($CX16&gt;0,バックデータ一覧!$S$7,バックデータ一覧!$T$7)</f>
        <v>5.8528500000000001</v>
      </c>
      <c r="CM16" s="100">
        <f>IF($CX16&gt;0,バックデータ一覧!$S$12,バックデータ一覧!$T$12)</f>
        <v>-5.7700000000000001E-2</v>
      </c>
      <c r="CN16" s="100">
        <f>IF($CX16&gt;0,バックデータ一覧!$S$13,バックデータ一覧!$T$13)</f>
        <v>0.47525000000000001</v>
      </c>
      <c r="CO16" s="100">
        <f>IF($CX16&gt;0,バックデータ一覧!$S$14,バックデータ一覧!$T$14)</f>
        <v>0</v>
      </c>
      <c r="CP16" s="173">
        <f>IF($CX16&gt;0,バックデータ一覧!$S$15,バックデータ一覧!$T$15)</f>
        <v>-6.3459300000000001</v>
      </c>
      <c r="CQ16" s="102">
        <f>IF($DF$4=4,'貼り付けシート（日別）'!T15,'貼り付けシート（日別）'!B15*(INT($DF$4)+1-$DF$4)+'貼り付けシート（日別）'!T15*($DF$4-INT($DF$4)))</f>
        <v>9.2054958086000003</v>
      </c>
      <c r="CR16" s="102">
        <f>IF($DF$4=4,'貼り付けシート（日別）'!U15,'貼り付けシート（日別）'!C15*(INT($DF$4)+1-$DF$4)+'貼り付けシート（日別）'!U15*($DF$4-INT($DF$4)))</f>
        <v>16.022124300000002</v>
      </c>
      <c r="CS16" s="102">
        <f>IF($DF$4=4,'貼り付けシート（日別）'!V15,'貼り付けシート（日別）'!D15*(INT($DF$4)+1-$DF$4)+'貼り付けシート（日別）'!V15*($DF$4-INT($DF$4)))</f>
        <v>3.0787611399999997</v>
      </c>
      <c r="CT16" s="102">
        <f>IF($DF$4=4,'貼り付けシート（日別）'!W15,'貼り付けシート（日別）'!E15*(INT($DF$4)+1-$DF$4)+'貼り付けシート（日別）'!W15*($DF$4-INT($DF$4)))</f>
        <v>0</v>
      </c>
      <c r="CU16" s="102">
        <f>IF($DF$4=4,'貼り付けシート（日別）'!X15,'貼り付けシート（日別）'!F15*(INT($DF$4)+1-$DF$4)+'貼り付けシート（日別）'!X15*($DF$4-INT($DF$4)))</f>
        <v>29.762460000000001</v>
      </c>
      <c r="CV16" s="102">
        <f>IF($DF$4=4,'貼り付けシート（日別）'!Y15,'貼り付けシート（日別）'!G15*(INT($DF$4)+1-$DF$4)+'貼り付けシート（日別）'!Y15*($DF$4-INT($DF$4)))</f>
        <v>0</v>
      </c>
      <c r="CW16" s="102">
        <f>IF($DF$4=4,'貼り付けシート（日別）'!Z15,'貼り付けシート（日別）'!H15*(INT($DF$4)+1-$DF$4)+'貼り付けシート（日別）'!Z15*($DF$4-INT($DF$4)))</f>
        <v>5.8397916666666667</v>
      </c>
      <c r="CX16" s="32">
        <f>SUMIF('貼り付けシート（時刻別）'!$A$6:$A$8765,AR16,'貼り付けシート（時刻別）'!$C$6:$C$8765)</f>
        <v>0</v>
      </c>
      <c r="CY16" s="102">
        <f t="shared" si="12"/>
        <v>0</v>
      </c>
      <c r="CZ16" s="166"/>
      <c r="DA16" s="130"/>
      <c r="DB16" s="126" t="s">
        <v>11</v>
      </c>
      <c r="DC16" s="33"/>
      <c r="DD16" s="127" t="s">
        <v>35</v>
      </c>
      <c r="DE16" s="123" t="s">
        <v>20</v>
      </c>
      <c r="DF16" s="178">
        <f>IFERROR(IF(OR($DF$5&lt;=2,$DF$5=8),バックデータ一覧!G$6,バックデータ一覧!G$14)*$DF$28,"-")</f>
        <v>1.1800886979865771E-3</v>
      </c>
      <c r="DG16" s="34"/>
    </row>
    <row r="17" spans="1:111" x14ac:dyDescent="0.15">
      <c r="A17" s="30">
        <v>41649</v>
      </c>
      <c r="B17" s="139">
        <f>IF(計算過程!$DF$5=9,計算過程!CD17+計算過程!CY17,IF($DF$4=4,AS17,G17*(INT($DF$4)+1-$DF$4)+AS17*($DF$4-INT($DF$4))))</f>
        <v>0.15787570344444443</v>
      </c>
      <c r="C17" s="139">
        <f>IF(計算過程!$DF$5=9,CF17,IF($DF$4=4,AT17,H17*(INT($DF$4)+1-$DF$4)+AT17*($DF$4-INT($DF$4))))</f>
        <v>80.157389978590075</v>
      </c>
      <c r="D17" s="139">
        <f>IF(計算過程!$DF$5=9,0,IF($DF$4=4,AU17,I17*(INT($DF$4)+1-$DF$4)+AU17*($DF$4-INT($DF$4))))</f>
        <v>0</v>
      </c>
      <c r="E17" s="139">
        <v>0</v>
      </c>
      <c r="F17" s="138"/>
      <c r="G17" s="104">
        <f t="shared" si="27"/>
        <v>0.14936900775925926</v>
      </c>
      <c r="H17" s="104">
        <f t="shared" si="28"/>
        <v>70.709935829993512</v>
      </c>
      <c r="I17" s="104">
        <f t="shared" si="29"/>
        <v>0</v>
      </c>
      <c r="J17" s="107">
        <v>0</v>
      </c>
      <c r="K17" s="101">
        <f>IF(OR(計算過程!$DF$5&lt;=4,計算過程!$DF$5=8),L17+M17+N17,0)</f>
        <v>0.14936900775925926</v>
      </c>
      <c r="L17" s="101">
        <f>IF(AND($DF$5&gt;4,$DF$5&lt;&gt;8),0,((VLOOKUP(入力データと計算結果!$E$6,バックデータ一覧!$V$12:$AA$15,2)*'貼り付けシート（日別）'!O16+VLOOKUP(入力データと計算結果!$E$6,バックデータ一覧!$V$12:$AA$15,3)*('貼り付けシート（日別）'!I16+'貼り付けシート（日別）'!J16+'貼り付けシート（日別）'!K16+'貼り付けシート（日別）'!L16+'貼り付けシート（日別）'!N16)+(VLOOKUP(入力データと計算結果!$E$6,バックデータ一覧!$V$12:$AA$15,4)))*10^3/3600))</f>
        <v>9.0691584148148138E-2</v>
      </c>
      <c r="M17" s="101">
        <f>IF(AND(OR($DF$5&gt;4,$DF$5&lt;&gt;8),入力データと計算結果!$E$7&lt;&gt;バックデータ一覧!$A$16,SUM(AL17:AM17)&gt;0),0.07*10^3/3600,0)</f>
        <v>1.9444444444444445E-2</v>
      </c>
      <c r="N17" s="101">
        <f>IF(AND(OR($DF$5&lt;=4),入力データと計算結果!$E$7=バックデータ一覧!$A$18,AM17&gt;0),(VLOOKUP(入力データと計算結果!$E$6,バックデータ一覧!$V$12:$AA$15,5,FALSE)*AO17+VLOOKUP(入力データと計算結果!$E$6,バックデータ一覧!$V$12:$AA$15,6,FALSE))*10^3/3600,0)</f>
        <v>3.9232979166666675E-2</v>
      </c>
      <c r="O17" s="101">
        <f>IF(OR(計算過程!$DF$5&lt;=2,計算過程!$DF$5=8),IF(入力データと計算結果!$E$7=バックデータ一覧!$A$16,AI17/Q17+AJ17/R17+AK17/S17+AL17/T17+AN17/V17,IF(入力データと計算結果!$E$7=バックデータ一覧!$A$17,AI17/Q17+AJ17/R17+AK17/S17+AM17/U17+AN17/V17,AI17/Q17+AJ17/R17+AK17/S17+AM17/U17+AO17/W17)),0)</f>
        <v>70.709935829993512</v>
      </c>
      <c r="P17" s="101">
        <f>IF(OR(計算過程!$DF$5=3,計算過程!$DF$5=4),IF(入力データと計算結果!$E$7=バックデータ一覧!$A$16,AI17/Q17+AJ17/R17+AK17/S17+AL17/T17+AN17/V17,IF(入力データと計算結果!$E$7=バックデータ一覧!$A$17,AI17/Q17+AJ17/R17+AK17/S17+AM17/U17+AN17/V17,AI17/Q17+AJ17/R17+AK17/S17+AM17/U17+AO17/W17)),0)</f>
        <v>0</v>
      </c>
      <c r="Q17" s="101">
        <f>MIN(1,$DF$7*'貼り付けシート（日別）'!O16+計算過程!$DF$14*(AI17+AK17)+$DF$21)</f>
        <v>0.58571950913152926</v>
      </c>
      <c r="R17" s="101">
        <f>MIN(1,$DF$8*'貼り付けシート（日別）'!O16+$DF$15*AJ17+$DF$22)</f>
        <v>0.67132924418174578</v>
      </c>
      <c r="S17" s="101">
        <f>MIN(1,$DF$9*'貼り付けシート（日別）'!O16+$DF$16*(AI17+AK17)+$DF$23)</f>
        <v>0.58571950913152926</v>
      </c>
      <c r="T17" s="32">
        <f>MIN(1,$DF$10*'貼り付けシート（日別）'!O16+$DF$17*AL17+$DF$24)</f>
        <v>0.71159348488590612</v>
      </c>
      <c r="U17" s="32">
        <f>MIN(1,$DF$11*'貼り付けシート（日別）'!O16+$DF$18*AM17+$DF$25)</f>
        <v>0.69708635496058002</v>
      </c>
      <c r="V17" s="32">
        <f>MIN(1,$DF$12*'貼り付けシート（日別）'!O16+$DF$19*AN17+$DF$26)</f>
        <v>0.71159348488590612</v>
      </c>
      <c r="W17" s="32">
        <f>MIN(1,$DF$13*'貼り付けシート（日別）'!O16+$DF$20*AO17+$DF$27)</f>
        <v>0.58108066757154364</v>
      </c>
      <c r="X17" s="32">
        <f t="shared" si="30"/>
        <v>0</v>
      </c>
      <c r="Y17" s="32">
        <f>'貼り付けシート（日別）'!P16</f>
        <v>-9.3875000000000011</v>
      </c>
      <c r="Z17" s="32">
        <f t="shared" si="31"/>
        <v>1.2179537499999999</v>
      </c>
      <c r="AA17" s="32">
        <f t="shared" si="32"/>
        <v>1.0611250000000001</v>
      </c>
      <c r="AB17" s="32">
        <f t="shared" si="33"/>
        <v>46.9511461584</v>
      </c>
      <c r="AC17" s="32">
        <f>IF($DF$5=10,($DF$41*'貼り付けシート（日別）'!O16+$DF$42*AB17+$DF$43)/3.6,0)</f>
        <v>0</v>
      </c>
      <c r="AD17" s="32">
        <f>IF(OR($DF$5=5,$DF$5=6,$DF$5=7),(($DF$45*'貼り付けシート（日別）'!O16+$DF$46*SUM(AI17:AK17,AM17)+$DF$47)*AE17+(0.01723*AO17+0.06099))*10^3/3600,0)</f>
        <v>0</v>
      </c>
      <c r="AE17" s="32">
        <f>IF('貼り付けシート（日別）'!O16&lt;7,1+(7-'貼り付けシート（日別）'!O16)*0.0091,1)</f>
        <v>1.1404433333333333</v>
      </c>
      <c r="AF17" s="32">
        <f>IF(OR($DF$5=5,$DF$5=6,$DF$5=7),(($DF$48*'貼り付けシート（日別）'!O16+$DF$49*SUM(AI17:AK17,AM17)+$DF$50)*AH17+AO17/AG17),0)</f>
        <v>0</v>
      </c>
      <c r="AG17" s="32">
        <f>$DF$51*'貼り付けシート（日別）'!O16+$DF$52*AO17+$DF$53</f>
        <v>0.741865</v>
      </c>
      <c r="AH17" s="32">
        <f>IF('貼り付けシート（日別）'!O16&lt;7,1+(7-'貼り付けシート（日別）'!O16)*0.0205,1)</f>
        <v>1.3163833333333335</v>
      </c>
      <c r="AI17" s="109">
        <f>'貼り付けシート（日別）'!B16</f>
        <v>4.8028673783999993</v>
      </c>
      <c r="AJ17" s="109">
        <f>'貼り付けシート（日別）'!C16</f>
        <v>6.408849720000001</v>
      </c>
      <c r="AK17" s="109">
        <f>'貼り付けシート（日別）'!D16</f>
        <v>1.3194690599999996</v>
      </c>
      <c r="AL17" s="109">
        <f>'貼り付けシート（日別）'!E16</f>
        <v>0</v>
      </c>
      <c r="AM17" s="109">
        <f>'貼り付けシート（日別）'!F16</f>
        <v>29.762460000000001</v>
      </c>
      <c r="AN17" s="109">
        <f>'貼り付けシート（日別）'!G16</f>
        <v>0</v>
      </c>
      <c r="AO17" s="109">
        <f>'貼り付けシート（日別）'!H16</f>
        <v>4.6574999999999998</v>
      </c>
      <c r="AP17" s="102">
        <f>IF(入力データと計算結果!$E$9=バックデータ一覧!$A$25,'貼り付けシート（日別）'!Q16,0)</f>
        <v>0</v>
      </c>
      <c r="AR17" s="30">
        <v>41649</v>
      </c>
      <c r="AS17" s="104">
        <f t="shared" si="34"/>
        <v>0.15787570344444443</v>
      </c>
      <c r="AT17" s="104">
        <f t="shared" si="35"/>
        <v>80.157389978590075</v>
      </c>
      <c r="AU17" s="104">
        <f t="shared" si="36"/>
        <v>0</v>
      </c>
      <c r="AV17" s="107">
        <v>0</v>
      </c>
      <c r="AW17" s="101">
        <f>IF(OR(計算過程!$DF$5&lt;=4,計算過程!$DF$5=8),AX17+AY17+AZ17,0)</f>
        <v>0.15787570344444443</v>
      </c>
      <c r="AX17" s="101">
        <f>IF(AND(計算過程!$DF$5&gt;4,計算過程!$DF$5&lt;&gt;8),0,((VLOOKUP(入力データと計算結果!$E$6,バックデータ一覧!$V$12:$AA$15,2)*'貼り付けシート（日別）'!AG16+VLOOKUP(入力データと計算結果!$E$6,バックデータ一覧!$V$12:$AA$15,3)*('貼り付けシート（日別）'!AA16+'貼り付けシート（日別）'!AB16+'貼り付けシート（日別）'!AC16+'貼り付けシート（日別）'!AD16+'貼り付けシート（日別）'!AF16)+(VLOOKUP(入力データと計算結果!$E$6,バックデータ一覧!$V$12:$AA$15,4)))*10^3/3600))</f>
        <v>9.4146938398148153E-2</v>
      </c>
      <c r="AY17" s="101">
        <f>IF(AND(OR(計算過程!$DF$5&gt;4,計算過程!$DF$5&lt;&gt;8),入力データと計算結果!$E$7&lt;&gt;バックデータ一覧!$A$16,SUM(BX17:BY17)&gt;0),0.07*10^3/3600,0)</f>
        <v>1.9444444444444445E-2</v>
      </c>
      <c r="AZ17" s="101">
        <f>IF(AND(OR(計算過程!$DF$5&lt;=4),入力データと計算結果!$E$7=バックデータ一覧!$A$18,BY17&gt;0),(VLOOKUP(入力データと計算結果!$E$6,バックデータ一覧!$V$12:$AA$15,5,FALSE)*CA17+VLOOKUP(入力データと計算結果!$E$6,バックデータ一覧!$V$12:$AA$15,6,FALSE))*10^3/3600,0)</f>
        <v>4.4284320601851841E-2</v>
      </c>
      <c r="BA17" s="101">
        <f>IF(OR(計算過程!$DF$5&lt;=2,計算過程!$DF$5=8),IF(入力データと計算結果!$E$7=バックデータ一覧!$A$16,BU17/BC17+BV17/BD17+BW17/BE17+BX17/BF17+BZ17/BH17,IF(入力データと計算結果!$E$7=バックデータ一覧!$A$17,BU17/BC17+BV17/BD17+BW17/BE17+BY17/BG17+BZ17/BH17,BU17/BC17+BV17/BD17+BW17/BE17+BY17/BG17+CA17/BI17)),0)</f>
        <v>80.157389978590075</v>
      </c>
      <c r="BB17" s="101">
        <f>IF(OR(計算過程!$DF$5=3,計算過程!$DF$5=4),IF(入力データと計算結果!$E$7=バックデータ一覧!$A$16,BU17/BC17+BV17/BD17+BW17/BE17+BX17/BF17+BZ17/BH17,IF(入力データと計算結果!$E$7=バックデータ一覧!$A$17,BU17/BC17+BV17/BD17+BW17/BE17+BY17/BG17+BZ17/BH17,BU17/BC17+BV17/BD17+BW17/BE17+BY17/BG17+CA17/BI17)),0)</f>
        <v>0</v>
      </c>
      <c r="BC17" s="101">
        <f>MIN(1,計算過程!$DF$7*'貼り付けシート（日別）'!AG16+計算過程!$DF$14*(BU17+BW17)+計算過程!$DF$21)</f>
        <v>0.58685359006394</v>
      </c>
      <c r="BD17" s="101">
        <f>MIN(1,計算過程!$DF$8*'貼り付けシート（日別）'!AG16+計算過程!$DF$15*BV17+計算過程!$DF$22)</f>
        <v>0.67326847780268584</v>
      </c>
      <c r="BE17" s="101">
        <f>MIN(1,計算過程!$DF$9*'貼り付けシート（日別）'!AG16+計算過程!$DF$16*(BU17+BW17)+計算過程!$DF$23)</f>
        <v>0.58685359006394</v>
      </c>
      <c r="BF17" s="32">
        <f>MIN(1,計算過程!$DF$10*'貼り付けシート（日別）'!AG16+計算過程!$DF$17*BX17+計算過程!$DF$24)</f>
        <v>0.71159348488590612</v>
      </c>
      <c r="BG17" s="32">
        <f>MIN(1,計算過程!$DF$11*'貼り付けシート（日別）'!AG16+計算過程!$DF$18*BY17+計算過程!$DF$25)</f>
        <v>0.69708635496058002</v>
      </c>
      <c r="BH17" s="32">
        <f>MIN(1,計算過程!$DF$12*'貼り付けシート（日別）'!AG16+計算過程!$DF$19*BZ17+計算過程!$DF$26)</f>
        <v>0.71159348488590612</v>
      </c>
      <c r="BI17" s="32">
        <f>MIN(1,計算過程!$DF$13*'貼り付けシート（日別）'!AG16+計算過程!$DF$20*CA17+計算過程!$DF$27)</f>
        <v>0.59966714021154366</v>
      </c>
      <c r="BJ17" s="32">
        <f>IF(計算過程!$DF$5=11,(計算過程!$DF$33*BK17+計算過程!$DF$34*BN17+計算過程!$DF$35*計算過程!$DF$39+計算過程!$DF$36)*(1+計算過程!$DF$37*計算過程!$DF$38)*BL17*BM17*10^3/3600,0)</f>
        <v>0</v>
      </c>
      <c r="BK17" s="32">
        <f>'貼り付けシート（日別）'!AH16</f>
        <v>-9.3875000000000011</v>
      </c>
      <c r="BL17" s="32">
        <f t="shared" si="37"/>
        <v>1.2179537499999999</v>
      </c>
      <c r="BM17" s="32">
        <f t="shared" si="38"/>
        <v>1.0611250000000001</v>
      </c>
      <c r="BN17" s="32">
        <f t="shared" si="39"/>
        <v>53.240142603766664</v>
      </c>
      <c r="BO17" s="32">
        <f>IF(計算過程!$DF$5=10,(計算過程!$DF$41*'貼り付けシート（日別）'!AG16+計算過程!$DF$42*BN17+計算過程!$DF$43)/3.6,0)</f>
        <v>0</v>
      </c>
      <c r="BP17" s="32">
        <f>IF(OR(計算過程!$DF$5=5,計算過程!$DF$5=6,計算過程!$DF$5=7),((計算過程!$DF$45*'貼り付けシート（日別）'!AG16+計算過程!$DF$46*SUM(BU17:BW17,BY17)+計算過程!$DF$47)*BQ17+(0.01723*CA17+0.06099))*10^3/3600,0)</f>
        <v>0</v>
      </c>
      <c r="BQ17" s="32">
        <f>IF('貼り付けシート（日別）'!AG16&lt;7,1+(7-'貼り付けシート（日別）'!AG16)*0.0091,1)</f>
        <v>1.1404433333333333</v>
      </c>
      <c r="BR17" s="32">
        <f>IF(OR(計算過程!$DF$5=5,計算過程!$DF$5=6,計算過程!$DF$5=7),((計算過程!$DF$48*'貼り付けシート（日別）'!AG16+計算過程!$DF$49*SUM(BU17:BW17,BY17)+計算過程!$DF$50)*BT17+CA17/BS17),0)</f>
        <v>0</v>
      </c>
      <c r="BS17" s="32">
        <f>計算過程!$DF$51*'貼り付けシート（日別）'!AG16+計算過程!$DF$52*CA17+計算過程!$DF$53</f>
        <v>0.74819749999999996</v>
      </c>
      <c r="BT17" s="32">
        <f>IF('貼り付けシート（日別）'!AG16&lt;7,1+(7-'貼り付けシート（日別）'!AG16)*0.0205,1)</f>
        <v>1.3163833333333335</v>
      </c>
      <c r="BU17" s="109">
        <f>'貼り付けシート（日別）'!T16</f>
        <v>6.2037036970999999</v>
      </c>
      <c r="BV17" s="109">
        <f>'貼り付けシート（日別）'!U16</f>
        <v>10.681416199999999</v>
      </c>
      <c r="BW17" s="109">
        <f>'貼り付けシート（日別）'!V16</f>
        <v>0.87964604000000002</v>
      </c>
      <c r="BX17" s="109">
        <f>'貼り付けシート（日別）'!W16</f>
        <v>0</v>
      </c>
      <c r="BY17" s="109">
        <f>'貼り付けシート（日別）'!X16</f>
        <v>29.762460000000001</v>
      </c>
      <c r="BZ17" s="109">
        <f>'貼り付けシート（日別）'!Y16</f>
        <v>0</v>
      </c>
      <c r="CA17" s="109">
        <f>'貼り付けシート（日別）'!Z16</f>
        <v>5.7129166666666666</v>
      </c>
      <c r="CB17" s="102">
        <f>IF(入力データと計算結果!$E$9=バックデータ一覧!$A$25,'貼り付けシート（日別）'!AI16,0)</f>
        <v>0</v>
      </c>
      <c r="CC17" s="166"/>
      <c r="CD17" s="32">
        <f>IF(計算過程!$DF$5=9,((CI17*'貼り付けシート（日別）'!AG16+CJ17*(CQ17+CR17+CS17+CU17)+CK17*CX17+CL17)*CE17+(0.01723*CW17+0.06099))*10^3/3600,0)</f>
        <v>0</v>
      </c>
      <c r="CE17" s="32">
        <f>IF(7&lt;='貼り付けシート（日別）'!AG16,1,1+(7-'貼り付けシート（日別）'!AG16)*0.0091)</f>
        <v>1.1404433333333333</v>
      </c>
      <c r="CF17" s="32">
        <f>IF(計算過程!$DF$5=9,((CM17*'貼り付けシート（日別）'!AG16+CN17*(CQ17+CR17+CS17+CU17)+CO17*CX17+CP17)*CH17+CW17/CG17),0)</f>
        <v>0</v>
      </c>
      <c r="CG17" s="32">
        <f>計算過程!$DF$55*'貼り付けシート（日別）'!AG16+計算過程!$DF$56*CW17+計算過程!$DF$57</f>
        <v>0.74819749999999996</v>
      </c>
      <c r="CH17" s="32">
        <f>IF(7&lt;='貼り付けシート（日別）'!AG16,1,1+(7-'貼り付けシート（日別）'!AG16)*0.0205)</f>
        <v>1.3163833333333335</v>
      </c>
      <c r="CI17" s="100">
        <f>IF($CX17&gt;0,バックデータ一覧!$S$4,バックデータ一覧!$T$4)</f>
        <v>-0.18114</v>
      </c>
      <c r="CJ17" s="100">
        <f>IF($CX17&gt;0,バックデータ一覧!$S$5,バックデータ一覧!$T$5)</f>
        <v>0.10483000000000001</v>
      </c>
      <c r="CK17" s="100">
        <f>IF($CX17&gt;0,バックデータ一覧!$S$6,バックデータ一覧!$T$6)</f>
        <v>0</v>
      </c>
      <c r="CL17" s="100">
        <f>IF($CX17&gt;0,バックデータ一覧!$S$7,バックデータ一覧!$T$7)</f>
        <v>5.8528500000000001</v>
      </c>
      <c r="CM17" s="100">
        <f>IF($CX17&gt;0,バックデータ一覧!$S$12,バックデータ一覧!$T$12)</f>
        <v>-5.7700000000000001E-2</v>
      </c>
      <c r="CN17" s="100">
        <f>IF($CX17&gt;0,バックデータ一覧!$S$13,バックデータ一覧!$T$13)</f>
        <v>0.47525000000000001</v>
      </c>
      <c r="CO17" s="100">
        <f>IF($CX17&gt;0,バックデータ一覧!$S$14,バックデータ一覧!$T$14)</f>
        <v>0</v>
      </c>
      <c r="CP17" s="173">
        <f>IF($CX17&gt;0,バックデータ一覧!$S$15,バックデータ一覧!$T$15)</f>
        <v>-6.3459300000000001</v>
      </c>
      <c r="CQ17" s="102">
        <f>IF($DF$4=4,'貼り付けシート（日別）'!T16,'貼り付けシート（日別）'!B16*(INT($DF$4)+1-$DF$4)+'貼り付けシート（日別）'!T16*($DF$4-INT($DF$4)))</f>
        <v>6.2037036970999999</v>
      </c>
      <c r="CR17" s="102">
        <f>IF($DF$4=4,'貼り付けシート（日別）'!U16,'貼り付けシート（日別）'!C16*(INT($DF$4)+1-$DF$4)+'貼り付けシート（日別）'!U16*($DF$4-INT($DF$4)))</f>
        <v>10.681416199999999</v>
      </c>
      <c r="CS17" s="102">
        <f>IF($DF$4=4,'貼り付けシート（日別）'!V16,'貼り付けシート（日別）'!D16*(INT($DF$4)+1-$DF$4)+'貼り付けシート（日別）'!V16*($DF$4-INT($DF$4)))</f>
        <v>0.87964604000000002</v>
      </c>
      <c r="CT17" s="102">
        <f>IF($DF$4=4,'貼り付けシート（日別）'!W16,'貼り付けシート（日別）'!E16*(INT($DF$4)+1-$DF$4)+'貼り付けシート（日別）'!W16*($DF$4-INT($DF$4)))</f>
        <v>0</v>
      </c>
      <c r="CU17" s="102">
        <f>IF($DF$4=4,'貼り付けシート（日別）'!X16,'貼り付けシート（日別）'!F16*(INT($DF$4)+1-$DF$4)+'貼り付けシート（日別）'!X16*($DF$4-INT($DF$4)))</f>
        <v>29.762460000000001</v>
      </c>
      <c r="CV17" s="102">
        <f>IF($DF$4=4,'貼り付けシート（日別）'!Y16,'貼り付けシート（日別）'!G16*(INT($DF$4)+1-$DF$4)+'貼り付けシート（日別）'!Y16*($DF$4-INT($DF$4)))</f>
        <v>0</v>
      </c>
      <c r="CW17" s="102">
        <f>IF($DF$4=4,'貼り付けシート（日別）'!Z16,'貼り付けシート（日別）'!H16*(INT($DF$4)+1-$DF$4)+'貼り付けシート（日別）'!Z16*($DF$4-INT($DF$4)))</f>
        <v>5.7129166666666666</v>
      </c>
      <c r="CX17" s="32">
        <f>SUMIF('貼り付けシート（時刻別）'!$A$6:$A$8765,AR17,'貼り付けシート（時刻別）'!$C$6:$C$8765)</f>
        <v>0</v>
      </c>
      <c r="CY17" s="102">
        <f t="shared" si="12"/>
        <v>0</v>
      </c>
      <c r="CZ17" s="166"/>
      <c r="DA17" s="130"/>
      <c r="DB17" s="126" t="s">
        <v>12</v>
      </c>
      <c r="DC17" s="33"/>
      <c r="DD17" s="127" t="s">
        <v>36</v>
      </c>
      <c r="DE17" s="123" t="s">
        <v>20</v>
      </c>
      <c r="DF17" s="178">
        <f>IFERROR(IF(OR($DF$5&lt;=2,$DF$5=8),バックデータ一覧!H$6,バックデータ一覧!H$14)*$DF$28,"-")</f>
        <v>1.8155210738255036E-4</v>
      </c>
      <c r="DG17" s="34"/>
    </row>
    <row r="18" spans="1:111" x14ac:dyDescent="0.15">
      <c r="A18" s="30">
        <v>41650</v>
      </c>
      <c r="B18" s="139">
        <f>IF(計算過程!$DF$5=9,計算過程!CD18+計算過程!CY18,IF($DF$4=4,AS18,G18*(INT($DF$4)+1-$DF$4)+AS18*($DF$4-INT($DF$4))))</f>
        <v>0.1731683506111111</v>
      </c>
      <c r="C18" s="139">
        <f>IF(計算過程!$DF$5=9,CF18,IF($DF$4=4,AT18,H18*(INT($DF$4)+1-$DF$4)+AT18*($DF$4-INT($DF$4))))</f>
        <v>113.14190493510985</v>
      </c>
      <c r="D18" s="139">
        <f>IF(計算過程!$DF$5=9,0,IF($DF$4=4,AU18,I18*(INT($DF$4)+1-$DF$4)+AU18*($DF$4-INT($DF$4))))</f>
        <v>0</v>
      </c>
      <c r="E18" s="139">
        <v>0</v>
      </c>
      <c r="F18" s="138"/>
      <c r="G18" s="104">
        <f t="shared" si="27"/>
        <v>0.16449860224074075</v>
      </c>
      <c r="H18" s="104">
        <f t="shared" si="28"/>
        <v>103.64584394905827</v>
      </c>
      <c r="I18" s="104">
        <f t="shared" si="29"/>
        <v>0</v>
      </c>
      <c r="J18" s="107">
        <v>0</v>
      </c>
      <c r="K18" s="101">
        <f>IF(OR(計算過程!$DF$5&lt;=4,計算過程!$DF$5=8),L18+M18+N18,0)</f>
        <v>0.16449860224074075</v>
      </c>
      <c r="L18" s="101">
        <f>IF(AND($DF$5&gt;4,$DF$5&lt;&gt;8),0,((VLOOKUP(入力データと計算結果!$E$6,バックデータ一覧!$V$12:$AA$15,2)*'貼り付けシート（日別）'!O17+VLOOKUP(入力データと計算結果!$E$6,バックデータ一覧!$V$12:$AA$15,3)*('貼り付けシート（日別）'!I17+'貼り付けシート（日別）'!J17+'貼り付けシート（日別）'!K17+'貼り付けシート（日別）'!L17+'貼り付けシート（日別）'!N17)+(VLOOKUP(入力データと計算結果!$E$6,バックデータ一覧!$V$12:$AA$15,4)))*10^3/3600))</f>
        <v>0.10523488001851854</v>
      </c>
      <c r="M18" s="101">
        <f>IF(AND(OR($DF$5&gt;4,$DF$5&lt;&gt;8),入力データと計算結果!$E$7&lt;&gt;バックデータ一覧!$A$16,SUM(AL18:AM18)&gt;0),0.07*10^3/3600,0)</f>
        <v>1.9444444444444445E-2</v>
      </c>
      <c r="N18" s="101">
        <f>IF(AND(OR($DF$5&lt;=4),入力データと計算結果!$E$7=バックデータ一覧!$A$18,AM18&gt;0),(VLOOKUP(入力データと計算結果!$E$6,バックデータ一覧!$V$12:$AA$15,5,FALSE)*AO18+VLOOKUP(入力データと計算結果!$E$6,バックデータ一覧!$V$12:$AA$15,6,FALSE))*10^3/3600,0)</f>
        <v>3.981927777777778E-2</v>
      </c>
      <c r="O18" s="101">
        <f>IF(OR(計算過程!$DF$5&lt;=2,計算過程!$DF$5=8),IF(入力データと計算結果!$E$7=バックデータ一覧!$A$16,AI18/Q18+AJ18/R18+AK18/S18+AL18/T18+AN18/V18,IF(入力データと計算結果!$E$7=バックデータ一覧!$A$17,AI18/Q18+AJ18/R18+AK18/S18+AM18/U18+AN18/V18,AI18/Q18+AJ18/R18+AK18/S18+AM18/U18+AO18/W18)),0)</f>
        <v>103.64584394905827</v>
      </c>
      <c r="P18" s="101">
        <f>IF(OR(計算過程!$DF$5=3,計算過程!$DF$5=4),IF(入力データと計算結果!$E$7=バックデータ一覧!$A$16,AI18/Q18+AJ18/R18+AK18/S18+AL18/T18+AN18/V18,IF(入力データと計算結果!$E$7=バックデータ一覧!$A$17,AI18/Q18+AJ18/R18+AK18/S18+AM18/U18+AN18/V18,AI18/Q18+AJ18/R18+AK18/S18+AM18/U18+AO18/W18)),0)</f>
        <v>0</v>
      </c>
      <c r="Q18" s="101">
        <f>MIN(1,$DF$7*'貼り付けシート（日別）'!O17+計算過程!$DF$14*(AI18+AK18)+$DF$21)</f>
        <v>0.59489721294327069</v>
      </c>
      <c r="R18" s="101">
        <f>MIN(1,$DF$8*'貼り付けシート（日別）'!O17+$DF$15*AJ18+$DF$22)</f>
        <v>0.67528772290792149</v>
      </c>
      <c r="S18" s="101">
        <f>MIN(1,$DF$9*'貼り付けシート（日別）'!O17+$DF$16*(AI18+AK18)+$DF$23)</f>
        <v>0.59489721294327069</v>
      </c>
      <c r="T18" s="32">
        <f>MIN(1,$DF$10*'貼り付けシート（日別）'!O17+$DF$17*AL18+$DF$24)</f>
        <v>0.71159348488590612</v>
      </c>
      <c r="U18" s="32">
        <f>MIN(1,$DF$11*'貼り付けシート（日別）'!O17+$DF$18*AM18+$DF$25)</f>
        <v>0.69708635496058002</v>
      </c>
      <c r="V18" s="32">
        <f>MIN(1,$DF$12*'貼り付けシート（日別）'!O17+$DF$19*AN18+$DF$26)</f>
        <v>0.71159348488590612</v>
      </c>
      <c r="W18" s="32">
        <f>MIN(1,$DF$13*'貼り付けシート（日別）'!O17+$DF$20*AO18+$DF$27)</f>
        <v>0.57834513119355702</v>
      </c>
      <c r="X18" s="32">
        <f t="shared" si="30"/>
        <v>0</v>
      </c>
      <c r="Y18" s="32">
        <f>'貼り付けシート（日別）'!P17</f>
        <v>-13.6875</v>
      </c>
      <c r="Z18" s="32">
        <f t="shared" si="31"/>
        <v>1.27514375</v>
      </c>
      <c r="AA18" s="32">
        <f t="shared" si="32"/>
        <v>1.0181249999999999</v>
      </c>
      <c r="AB18" s="32">
        <f t="shared" si="33"/>
        <v>67.9193723506</v>
      </c>
      <c r="AC18" s="32">
        <f>IF($DF$5=10,($DF$41*'貼り付けシート（日別）'!O17+$DF$42*AB18+$DF$43)/3.6,0)</f>
        <v>0</v>
      </c>
      <c r="AD18" s="32">
        <f>IF(OR($DF$5=5,$DF$5=6,$DF$5=7),(($DF$45*'貼り付けシート（日別）'!O17+$DF$46*SUM(AI18:AK18,AM18)+$DF$47)*AE18+(0.01723*AO18+0.06099))*10^3/3600,0)</f>
        <v>0</v>
      </c>
      <c r="AE18" s="32">
        <f>IF('貼り付けシート（日別）'!O17&lt;7,1+(7-'貼り付けシート（日別）'!O17)*0.0091,1)</f>
        <v>1.1553066666666667</v>
      </c>
      <c r="AF18" s="32">
        <f>IF(OR($DF$5=5,$DF$5=6,$DF$5=7),(($DF$48*'貼り付けシート（日別）'!O17+$DF$49*SUM(AI18:AK18,AM18)+$DF$50)*AH18+AO18/AG18),0)</f>
        <v>0</v>
      </c>
      <c r="AG18" s="32">
        <f>$DF$51*'貼り付けシート（日別）'!O17+$DF$52*AO18+$DF$53</f>
        <v>0.73475999999999997</v>
      </c>
      <c r="AH18" s="32">
        <f>IF('貼り付けシート（日別）'!O17&lt;7,1+(7-'貼り付けシート（日別）'!O17)*0.0205,1)</f>
        <v>1.3498666666666668</v>
      </c>
      <c r="AI18" s="109">
        <f>'貼り付けシート（日別）'!B17</f>
        <v>13.207885290600002</v>
      </c>
      <c r="AJ18" s="109">
        <f>'貼り付けシート（日別）'!C17</f>
        <v>17.090265919999997</v>
      </c>
      <c r="AK18" s="109">
        <f>'貼り付けシート（日別）'!D17</f>
        <v>3.0787611399999997</v>
      </c>
      <c r="AL18" s="109">
        <f>'貼り付けシート（日別）'!E17</f>
        <v>0</v>
      </c>
      <c r="AM18" s="109">
        <f>'貼り付けシート（日別）'!F17</f>
        <v>29.762460000000001</v>
      </c>
      <c r="AN18" s="109">
        <f>'貼り付けシート（日別）'!G17</f>
        <v>0</v>
      </c>
      <c r="AO18" s="109">
        <f>'貼り付けシート（日別）'!H17</f>
        <v>4.78</v>
      </c>
      <c r="AP18" s="102">
        <f>IF(入力データと計算結果!$E$9=バックデータ一覧!$A$25,'貼り付けシート（日別）'!Q17,0)</f>
        <v>0</v>
      </c>
      <c r="AR18" s="30">
        <v>41650</v>
      </c>
      <c r="AS18" s="104">
        <f t="shared" si="34"/>
        <v>0.1731683506111111</v>
      </c>
      <c r="AT18" s="104">
        <f t="shared" si="35"/>
        <v>113.14190493510985</v>
      </c>
      <c r="AU18" s="104">
        <f t="shared" si="36"/>
        <v>0</v>
      </c>
      <c r="AV18" s="107">
        <v>0</v>
      </c>
      <c r="AW18" s="101">
        <f>IF(OR(計算過程!$DF$5&lt;=4,計算過程!$DF$5=8),AX18+AY18+AZ18,0)</f>
        <v>0.1731683506111111</v>
      </c>
      <c r="AX18" s="101">
        <f>IF(AND(計算過程!$DF$5&gt;4,計算過程!$DF$5&lt;&gt;8),0,((VLOOKUP(入力データと計算結果!$E$6,バックデータ一覧!$V$12:$AA$15,2)*'貼り付けシート（日別）'!AG17+VLOOKUP(入力データと計算結果!$E$6,バックデータ一覧!$V$12:$AA$15,3)*('貼り付けシート（日別）'!AA17+'貼り付けシート（日別）'!AB17+'貼り付けシート（日別）'!AC17+'貼り付けシート（日別）'!AD17+'貼り付けシート（日別）'!AF17)+(VLOOKUP(入力データと計算結果!$E$6,バックデータ一覧!$V$12:$AA$15,4)))*10^3/3600))</f>
        <v>0.10875557051851852</v>
      </c>
      <c r="AY18" s="101">
        <f>IF(AND(OR(計算過程!$DF$5&gt;4,計算過程!$DF$5&lt;&gt;8),入力データと計算結果!$E$7&lt;&gt;バックデータ一覧!$A$16,SUM(BX18:BY18)&gt;0),0.07*10^3/3600,0)</f>
        <v>1.9444444444444445E-2</v>
      </c>
      <c r="AZ18" s="101">
        <f>IF(AND(OR(計算過程!$DF$5&lt;=4),入力データと計算結果!$E$7=バックデータ一覧!$A$18,BY18&gt;0),(VLOOKUP(入力データと計算結果!$E$6,バックデータ一覧!$V$12:$AA$15,5,FALSE)*CA18+VLOOKUP(入力データと計算結果!$E$6,バックデータ一覧!$V$12:$AA$15,6,FALSE))*10^3/3600,0)</f>
        <v>4.4968335648148151E-2</v>
      </c>
      <c r="BA18" s="101">
        <f>IF(OR(計算過程!$DF$5&lt;=2,計算過程!$DF$5=8),IF(入力データと計算結果!$E$7=バックデータ一覧!$A$16,BU18/BC18+BV18/BD18+BW18/BE18+BX18/BF18+BZ18/BH18,IF(入力データと計算結果!$E$7=バックデータ一覧!$A$17,BU18/BC18+BV18/BD18+BW18/BE18+BY18/BG18+BZ18/BH18,BU18/BC18+BV18/BD18+BW18/BE18+BY18/BG18+CA18/BI18)),0)</f>
        <v>113.14190493510985</v>
      </c>
      <c r="BB18" s="101">
        <f>IF(OR(計算過程!$DF$5=3,計算過程!$DF$5=4),IF(入力データと計算結果!$E$7=バックデータ一覧!$A$16,BU18/BC18+BV18/BD18+BW18/BE18+BX18/BF18+BZ18/BH18,IF(入力データと計算結果!$E$7=バックデータ一覧!$A$17,BU18/BC18+BV18/BD18+BW18/BE18+BY18/BG18+BZ18/BH18,BU18/BC18+BV18/BD18+BW18/BE18+BY18/BG18+CA18/BI18)),0)</f>
        <v>0</v>
      </c>
      <c r="BC18" s="101">
        <f>MIN(1,計算過程!$DF$7*'貼り付けシート（日別）'!AG17+計算過程!$DF$14*(BU18+BW18)+計算過程!$DF$21)</f>
        <v>0.59614807566506001</v>
      </c>
      <c r="BD18" s="101">
        <f>MIN(1,計算過程!$DF$8*'貼り付けシート（日別）'!AG17+計算過程!$DF$15*BV18+計算過程!$DF$22)</f>
        <v>0.67722695652886167</v>
      </c>
      <c r="BE18" s="101">
        <f>MIN(1,計算過程!$DF$9*'貼り付けシート（日別）'!AG17+計算過程!$DF$16*(BU18+BW18)+計算過程!$DF$23)</f>
        <v>0.59614807566506001</v>
      </c>
      <c r="BF18" s="32">
        <f>MIN(1,計算過程!$DF$10*'貼り付けシート（日別）'!AG17+計算過程!$DF$17*BX18+計算過程!$DF$24)</f>
        <v>0.71159348488590612</v>
      </c>
      <c r="BG18" s="32">
        <f>MIN(1,計算過程!$DF$11*'貼り付けシート（日別）'!AG17+計算過程!$DF$18*BY18+計算過程!$DF$25)</f>
        <v>0.69708635496058002</v>
      </c>
      <c r="BH18" s="32">
        <f>MIN(1,計算過程!$DF$12*'貼り付けシート（日別）'!AG17+計算過程!$DF$19*BZ18+計算過程!$DF$26)</f>
        <v>0.71159348488590612</v>
      </c>
      <c r="BI18" s="32">
        <f>MIN(1,計算過程!$DF$13*'貼り付けシート（日別）'!AG17+計算過程!$DF$20*CA18+計算過程!$DF$27)</f>
        <v>0.5972911526528859</v>
      </c>
      <c r="BJ18" s="32">
        <f>IF(計算過程!$DF$5=11,(計算過程!$DF$33*BK18+計算過程!$DF$34*BN18+計算過程!$DF$35*計算過程!$DF$39+計算過程!$DF$36)*(1+計算過程!$DF$37*計算過程!$DF$38)*BL18*BM18*10^3/3600,0)</f>
        <v>0</v>
      </c>
      <c r="BK18" s="32">
        <f>'貼り付けシート（日別）'!AH17</f>
        <v>-13.6875</v>
      </c>
      <c r="BL18" s="32">
        <f t="shared" si="37"/>
        <v>1.27514375</v>
      </c>
      <c r="BM18" s="32">
        <f t="shared" si="38"/>
        <v>1.0181249999999999</v>
      </c>
      <c r="BN18" s="32">
        <f t="shared" si="39"/>
        <v>74.327745642133337</v>
      </c>
      <c r="BO18" s="32">
        <f>IF(計算過程!$DF$5=10,(計算過程!$DF$41*'貼り付けシート（日別）'!AG17+計算過程!$DF$42*BN18+計算過程!$DF$43)/3.6,0)</f>
        <v>0</v>
      </c>
      <c r="BP18" s="32">
        <f>IF(OR(計算過程!$DF$5=5,計算過程!$DF$5=6,計算過程!$DF$5=7),((計算過程!$DF$45*'貼り付けシート（日別）'!AG17+計算過程!$DF$46*SUM(BU18:BW18,BY18)+計算過程!$DF$47)*BQ18+(0.01723*CA18+0.06099))*10^3/3600,0)</f>
        <v>0</v>
      </c>
      <c r="BQ18" s="32">
        <f>IF('貼り付けシート（日別）'!AG17&lt;7,1+(7-'貼り付けシート（日別）'!AG17)*0.0091,1)</f>
        <v>1.1553066666666667</v>
      </c>
      <c r="BR18" s="32">
        <f>IF(OR(計算過程!$DF$5=5,計算過程!$DF$5=6,計算過程!$DF$5=7),((計算過程!$DF$48*'貼り付けシート（日別）'!AG17+計算過程!$DF$49*SUM(BU18:BW18,BY18)+計算過程!$DF$50)*BT18+CA18/BS18),0)</f>
        <v>0</v>
      </c>
      <c r="BS18" s="32">
        <f>計算過程!$DF$51*'貼り付けシート（日別）'!AG17+計算過程!$DF$52*CA18+計算過程!$DF$53</f>
        <v>0.74121499999999996</v>
      </c>
      <c r="BT18" s="32">
        <f>IF('貼り付けシート（日別）'!AG17&lt;7,1+(7-'貼り付けシート（日別）'!AG17)*0.0205,1)</f>
        <v>1.3498666666666668</v>
      </c>
      <c r="BU18" s="109">
        <f>'貼り付けシート（日別）'!T17</f>
        <v>13.608124238799999</v>
      </c>
      <c r="BV18" s="109">
        <f>'貼り付けシート（日別）'!U17</f>
        <v>21.362832399999999</v>
      </c>
      <c r="BW18" s="109">
        <f>'貼り付けシート（日別）'!V17</f>
        <v>3.7384956699999994</v>
      </c>
      <c r="BX18" s="109">
        <f>'貼り付けシート（日別）'!W17</f>
        <v>0</v>
      </c>
      <c r="BY18" s="109">
        <f>'貼り付けシート（日別）'!X17</f>
        <v>29.762460000000001</v>
      </c>
      <c r="BZ18" s="109">
        <f>'貼り付けシート（日別）'!Y17</f>
        <v>0</v>
      </c>
      <c r="CA18" s="109">
        <f>'貼り付けシート（日別）'!Z17</f>
        <v>5.855833333333333</v>
      </c>
      <c r="CB18" s="102">
        <f>IF(入力データと計算結果!$E$9=バックデータ一覧!$A$25,'貼り付けシート（日別）'!AI17,0)</f>
        <v>0</v>
      </c>
      <c r="CC18" s="166"/>
      <c r="CD18" s="32">
        <f>IF(計算過程!$DF$5=9,((CI18*'貼り付けシート（日別）'!AG17+CJ18*(CQ18+CR18+CS18+CU18)+CK18*CX18+CL18)*CE18+(0.01723*CW18+0.06099))*10^3/3600,0)</f>
        <v>0</v>
      </c>
      <c r="CE18" s="32">
        <f>IF(7&lt;='貼り付けシート（日別）'!AG17,1,1+(7-'貼り付けシート（日別）'!AG17)*0.0091)</f>
        <v>1.1553066666666667</v>
      </c>
      <c r="CF18" s="32">
        <f>IF(計算過程!$DF$5=9,((CM18*'貼り付けシート（日別）'!AG17+CN18*(CQ18+CR18+CS18+CU18)+CO18*CX18+CP18)*CH18+CW18/CG18),0)</f>
        <v>0</v>
      </c>
      <c r="CG18" s="32">
        <f>計算過程!$DF$55*'貼り付けシート（日別）'!AG17+計算過程!$DF$56*CW18+計算過程!$DF$57</f>
        <v>0.74121499999999996</v>
      </c>
      <c r="CH18" s="32">
        <f>IF(7&lt;='貼り付けシート（日別）'!AG17,1,1+(7-'貼り付けシート（日別）'!AG17)*0.0205)</f>
        <v>1.3498666666666668</v>
      </c>
      <c r="CI18" s="100">
        <f>IF($CX18&gt;0,バックデータ一覧!$S$4,バックデータ一覧!$T$4)</f>
        <v>-0.18114</v>
      </c>
      <c r="CJ18" s="100">
        <f>IF($CX18&gt;0,バックデータ一覧!$S$5,バックデータ一覧!$T$5)</f>
        <v>0.10483000000000001</v>
      </c>
      <c r="CK18" s="100">
        <f>IF($CX18&gt;0,バックデータ一覧!$S$6,バックデータ一覧!$T$6)</f>
        <v>0</v>
      </c>
      <c r="CL18" s="100">
        <f>IF($CX18&gt;0,バックデータ一覧!$S$7,バックデータ一覧!$T$7)</f>
        <v>5.8528500000000001</v>
      </c>
      <c r="CM18" s="100">
        <f>IF($CX18&gt;0,バックデータ一覧!$S$12,バックデータ一覧!$T$12)</f>
        <v>-5.7700000000000001E-2</v>
      </c>
      <c r="CN18" s="100">
        <f>IF($CX18&gt;0,バックデータ一覧!$S$13,バックデータ一覧!$T$13)</f>
        <v>0.47525000000000001</v>
      </c>
      <c r="CO18" s="100">
        <f>IF($CX18&gt;0,バックデータ一覧!$S$14,バックデータ一覧!$T$14)</f>
        <v>0</v>
      </c>
      <c r="CP18" s="173">
        <f>IF($CX18&gt;0,バックデータ一覧!$S$15,バックデータ一覧!$T$15)</f>
        <v>-6.3459300000000001</v>
      </c>
      <c r="CQ18" s="102">
        <f>IF($DF$4=4,'貼り付けシート（日別）'!T17,'貼り付けシート（日別）'!B17*(INT($DF$4)+1-$DF$4)+'貼り付けシート（日別）'!T17*($DF$4-INT($DF$4)))</f>
        <v>13.608124238799999</v>
      </c>
      <c r="CR18" s="102">
        <f>IF($DF$4=4,'貼り付けシート（日別）'!U17,'貼り付けシート（日別）'!C17*(INT($DF$4)+1-$DF$4)+'貼り付けシート（日別）'!U17*($DF$4-INT($DF$4)))</f>
        <v>21.362832399999999</v>
      </c>
      <c r="CS18" s="102">
        <f>IF($DF$4=4,'貼り付けシート（日別）'!V17,'貼り付けシート（日別）'!D17*(INT($DF$4)+1-$DF$4)+'貼り付けシート（日別）'!V17*($DF$4-INT($DF$4)))</f>
        <v>3.7384956699999994</v>
      </c>
      <c r="CT18" s="102">
        <f>IF($DF$4=4,'貼り付けシート（日別）'!W17,'貼り付けシート（日別）'!E17*(INT($DF$4)+1-$DF$4)+'貼り付けシート（日別）'!W17*($DF$4-INT($DF$4)))</f>
        <v>0</v>
      </c>
      <c r="CU18" s="102">
        <f>IF($DF$4=4,'貼り付けシート（日別）'!X17,'貼り付けシート（日別）'!F17*(INT($DF$4)+1-$DF$4)+'貼り付けシート（日別）'!X17*($DF$4-INT($DF$4)))</f>
        <v>29.762460000000001</v>
      </c>
      <c r="CV18" s="102">
        <f>IF($DF$4=4,'貼り付けシート（日別）'!Y17,'貼り付けシート（日別）'!G17*(INT($DF$4)+1-$DF$4)+'貼り付けシート（日別）'!Y17*($DF$4-INT($DF$4)))</f>
        <v>0</v>
      </c>
      <c r="CW18" s="102">
        <f>IF($DF$4=4,'貼り付けシート（日別）'!Z17,'貼り付けシート（日別）'!H17*(INT($DF$4)+1-$DF$4)+'貼り付けシート（日別）'!Z17*($DF$4-INT($DF$4)))</f>
        <v>5.855833333333333</v>
      </c>
      <c r="CX18" s="32">
        <f>SUMIF('貼り付けシート（時刻別）'!$A$6:$A$8765,AR18,'貼り付けシート（時刻別）'!$C$6:$C$8765)</f>
        <v>0</v>
      </c>
      <c r="CY18" s="102">
        <f t="shared" si="12"/>
        <v>0</v>
      </c>
      <c r="CZ18" s="166"/>
      <c r="DA18" s="130"/>
      <c r="DB18" s="126" t="s">
        <v>13</v>
      </c>
      <c r="DC18" s="33"/>
      <c r="DD18" s="127" t="s">
        <v>37</v>
      </c>
      <c r="DE18" s="123" t="s">
        <v>20</v>
      </c>
      <c r="DF18" s="178">
        <f>IFERROR(IF(OR($DF$5&lt;=2,$DF$5=8),バックデータ一覧!I$6,バックデータ一覧!I$14)*$DF$28,"-")</f>
        <v>-4.5388026845637587E-4</v>
      </c>
      <c r="DG18" s="34"/>
    </row>
    <row r="19" spans="1:111" x14ac:dyDescent="0.15">
      <c r="A19" s="30">
        <v>41651</v>
      </c>
      <c r="B19" s="139">
        <f>IF(計算過程!$DF$5=9,計算過程!CD19+計算過程!CY19,IF($DF$4=4,AS19,G19*(INT($DF$4)+1-$DF$4)+AS19*($DF$4-INT($DF$4))))</f>
        <v>0.16083435969444446</v>
      </c>
      <c r="C19" s="139">
        <f>IF(計算過程!$DF$5=9,CF19,IF($DF$4=4,AT19,H19*(INT($DF$4)+1-$DF$4)+AT19*($DF$4-INT($DF$4))))</f>
        <v>80.880348323616317</v>
      </c>
      <c r="D19" s="139">
        <f>IF(計算過程!$DF$5=9,0,IF($DF$4=4,AU19,I19*(INT($DF$4)+1-$DF$4)+AU19*($DF$4-INT($DF$4))))</f>
        <v>0</v>
      </c>
      <c r="E19" s="139">
        <v>0</v>
      </c>
      <c r="F19" s="138"/>
      <c r="G19" s="104">
        <f t="shared" si="27"/>
        <v>0.15213023692592592</v>
      </c>
      <c r="H19" s="104">
        <f t="shared" si="28"/>
        <v>71.345121846568617</v>
      </c>
      <c r="I19" s="104">
        <f t="shared" si="29"/>
        <v>0</v>
      </c>
      <c r="J19" s="107">
        <v>0</v>
      </c>
      <c r="K19" s="101">
        <f>IF(OR(計算過程!$DF$5&lt;=4,計算過程!$DF$5=8),L19+M19+N19,0)</f>
        <v>0.15213023692592592</v>
      </c>
      <c r="L19" s="101">
        <f>IF(AND($DF$5&gt;4,$DF$5&lt;&gt;8),0,((VLOOKUP(入力データと計算結果!$E$6,バックデータ一覧!$V$12:$AA$15,2)*'貼り付けシート（日別）'!O18+VLOOKUP(入力データと計算結果!$E$6,バックデータ一覧!$V$12:$AA$15,3)*('貼り付けシート（日別）'!I18+'貼り付けシート（日別）'!J18+'貼り付けシート（日別）'!K18+'貼り付けシート（日別）'!L18+'貼り付けシート（日別）'!N18)+(VLOOKUP(入力データと計算結果!$E$6,バックデータ一覧!$V$12:$AA$15,4)))*10^3/3600))</f>
        <v>9.2268250814814823E-2</v>
      </c>
      <c r="M19" s="101">
        <f>IF(AND(OR($DF$5&gt;4,$DF$5&lt;&gt;8),入力データと計算結果!$E$7&lt;&gt;バックデータ一覧!$A$16,SUM(AL19:AM19)&gt;0),0.07*10^3/3600,0)</f>
        <v>1.9444444444444445E-2</v>
      </c>
      <c r="N19" s="101">
        <f>IF(AND(OR($DF$5&lt;=4),入力データと計算結果!$E$7=バックデータ一覧!$A$18,AM19&gt;0),(VLOOKUP(入力データと計算結果!$E$6,バックデータ一覧!$V$12:$AA$15,5,FALSE)*AO19+VLOOKUP(入力データと計算結果!$E$6,バックデータ一覧!$V$12:$AA$15,6,FALSE))*10^3/3600,0)</f>
        <v>4.0417541666666668E-2</v>
      </c>
      <c r="O19" s="101">
        <f>IF(OR(計算過程!$DF$5&lt;=2,計算過程!$DF$5=8),IF(入力データと計算結果!$E$7=バックデータ一覧!$A$16,AI19/Q19+AJ19/R19+AK19/S19+AL19/T19+AN19/V19,IF(入力データと計算結果!$E$7=バックデータ一覧!$A$17,AI19/Q19+AJ19/R19+AK19/S19+AM19/U19+AN19/V19,AI19/Q19+AJ19/R19+AK19/S19+AM19/U19+AO19/W19)),0)</f>
        <v>71.345121846568617</v>
      </c>
      <c r="P19" s="101">
        <f>IF(OR(計算過程!$DF$5=3,計算過程!$DF$5=4),IF(入力データと計算結果!$E$7=バックデータ一覧!$A$16,AI19/Q19+AJ19/R19+AK19/S19+AL19/T19+AN19/V19,IF(入力データと計算結果!$E$7=バックデータ一覧!$A$17,AI19/Q19+AJ19/R19+AK19/S19+AM19/U19+AN19/V19,AI19/Q19+AJ19/R19+AK19/S19+AM19/U19+AO19/W19)),0)</f>
        <v>0</v>
      </c>
      <c r="Q19" s="101">
        <f>MIN(1,$DF$7*'貼り付けシート（日別）'!O18+計算過程!$DF$14*(AI19+AK19)+$DF$21)</f>
        <v>0.58002785056508632</v>
      </c>
      <c r="R19" s="101">
        <f>MIN(1,$DF$8*'貼り付けシート（日別）'!O18+$DF$15*AJ19+$DF$22)</f>
        <v>0.66953187831865846</v>
      </c>
      <c r="S19" s="101">
        <f>MIN(1,$DF$9*'貼り付けシート（日別）'!O18+$DF$16*(AI19+AK19)+$DF$23)</f>
        <v>0.58002785056508632</v>
      </c>
      <c r="T19" s="32">
        <f>MIN(1,$DF$10*'貼り付けシート（日別）'!O18+$DF$17*AL19+$DF$24)</f>
        <v>0.71159348488590612</v>
      </c>
      <c r="U19" s="32">
        <f>MIN(1,$DF$11*'貼り付けシート（日別）'!O18+$DF$18*AM19+$DF$25)</f>
        <v>0.69708635496058002</v>
      </c>
      <c r="V19" s="32">
        <f>MIN(1,$DF$12*'貼り付けシート（日別）'!O18+$DF$19*AN19+$DF$26)</f>
        <v>0.71159348488590612</v>
      </c>
      <c r="W19" s="32">
        <f>MIN(1,$DF$13*'貼り付けシート（日別）'!O18+$DF$20*AO19+$DF$27)</f>
        <v>0.57555376754255028</v>
      </c>
      <c r="X19" s="32">
        <f t="shared" si="30"/>
        <v>0</v>
      </c>
      <c r="Y19" s="32">
        <f>'貼り付けシート（日別）'!P18</f>
        <v>-16.525000000000002</v>
      </c>
      <c r="Z19" s="32">
        <f t="shared" si="31"/>
        <v>1.3128825</v>
      </c>
      <c r="AA19" s="32">
        <f t="shared" si="32"/>
        <v>1</v>
      </c>
      <c r="AB19" s="32">
        <f t="shared" si="33"/>
        <v>47.198646158400003</v>
      </c>
      <c r="AC19" s="32">
        <f>IF($DF$5=10,($DF$41*'貼り付けシート（日別）'!O18+$DF$42*AB19+$DF$43)/3.6,0)</f>
        <v>0</v>
      </c>
      <c r="AD19" s="32">
        <f>IF(OR($DF$5=5,$DF$5=6,$DF$5=7),(($DF$45*'貼り付けシート（日別）'!O18+$DF$46*SUM(AI19:AK19,AM19)+$DF$47)*AE19+(0.01723*AO19+0.06099))*10^3/3600,0)</f>
        <v>0</v>
      </c>
      <c r="AE19" s="32">
        <f>IF('貼り付けシート（日別）'!O18&lt;7,1+(7-'貼り付けシート（日別）'!O18)*0.0091,1)</f>
        <v>1.1704733333333333</v>
      </c>
      <c r="AF19" s="32">
        <f>IF(OR($DF$5=5,$DF$5=6,$DF$5=7),(($DF$48*'貼り付けシート（日別）'!O18+$DF$49*SUM(AI19:AK19,AM19)+$DF$50)*AH19+AO19/AG19),0)</f>
        <v>0</v>
      </c>
      <c r="AG19" s="32">
        <f>$DF$51*'貼り付けシート（日別）'!O18+$DF$52*AO19+$DF$53</f>
        <v>0.72750999999999999</v>
      </c>
      <c r="AH19" s="32">
        <f>IF('貼り付けシート（日別）'!O18&lt;7,1+(7-'貼り付けシート（日別）'!O18)*0.0205,1)</f>
        <v>1.3840333333333334</v>
      </c>
      <c r="AI19" s="109">
        <f>'貼り付けシート（日別）'!B18</f>
        <v>4.8028673783999993</v>
      </c>
      <c r="AJ19" s="109">
        <f>'貼り付けシート（日別）'!C18</f>
        <v>6.408849720000001</v>
      </c>
      <c r="AK19" s="109">
        <f>'貼り付けシート（日別）'!D18</f>
        <v>1.3194690599999996</v>
      </c>
      <c r="AL19" s="109">
        <f>'貼り付けシート（日別）'!E18</f>
        <v>0</v>
      </c>
      <c r="AM19" s="109">
        <f>'貼り付けシート（日別）'!F18</f>
        <v>29.762460000000001</v>
      </c>
      <c r="AN19" s="109">
        <f>'貼り付けシート（日別）'!G18</f>
        <v>0</v>
      </c>
      <c r="AO19" s="109">
        <f>'貼り付けシート（日別）'!H18</f>
        <v>4.9050000000000002</v>
      </c>
      <c r="AP19" s="102">
        <f>IF(入力データと計算結果!$E$9=バックデータ一覧!$A$25,'貼り付けシート（日別）'!Q18,0)</f>
        <v>0</v>
      </c>
      <c r="AR19" s="30">
        <v>41651</v>
      </c>
      <c r="AS19" s="104">
        <f t="shared" si="34"/>
        <v>0.16083435969444446</v>
      </c>
      <c r="AT19" s="104">
        <f t="shared" si="35"/>
        <v>80.880348323616317</v>
      </c>
      <c r="AU19" s="104">
        <f t="shared" si="36"/>
        <v>0</v>
      </c>
      <c r="AV19" s="107">
        <v>0</v>
      </c>
      <c r="AW19" s="101">
        <f>IF(OR(計算過程!$DF$5&lt;=4,計算過程!$DF$5=8),AX19+AY19+AZ19,0)</f>
        <v>0.16083435969444446</v>
      </c>
      <c r="AX19" s="101">
        <f>IF(AND(計算過程!$DF$5&gt;4,計算過程!$DF$5&lt;&gt;8),0,((VLOOKUP(入力データと計算結果!$E$6,バックデータ一覧!$V$12:$AA$15,2)*'貼り付けシート（日別）'!AG18+VLOOKUP(入力データと計算結果!$E$6,バックデータ一覧!$V$12:$AA$15,3)*('貼り付けシート（日別）'!AA18+'貼り付けシート（日別）'!AB18+'貼り付けシート（日別）'!AC18+'貼り付けシート（日別）'!AD18+'貼り付けシート（日別）'!AF18)+(VLOOKUP(入力データと計算結果!$E$6,バックデータ一覧!$V$12:$AA$15,4)))*10^3/3600))</f>
        <v>9.5723605064814823E-2</v>
      </c>
      <c r="AY19" s="101">
        <f>IF(AND(OR(計算過程!$DF$5&gt;4,計算過程!$DF$5&lt;&gt;8),入力データと計算結果!$E$7&lt;&gt;バックデータ一覧!$A$16,SUM(BX19:BY19)&gt;0),0.07*10^3/3600,0)</f>
        <v>1.9444444444444445E-2</v>
      </c>
      <c r="AZ19" s="101">
        <f>IF(AND(OR(計算過程!$DF$5&lt;=4),入力データと計算結果!$E$7=バックデータ一覧!$A$18,BY19&gt;0),(VLOOKUP(入力データと計算結果!$E$6,バックデータ一覧!$V$12:$AA$15,5,FALSE)*CA19+VLOOKUP(入力データと計算結果!$E$6,バックデータ一覧!$V$12:$AA$15,6,FALSE))*10^3/3600,0)</f>
        <v>4.5666310185185188E-2</v>
      </c>
      <c r="BA19" s="101">
        <f>IF(OR(計算過程!$DF$5&lt;=2,計算過程!$DF$5=8),IF(入力データと計算結果!$E$7=バックデータ一覧!$A$16,BU19/BC19+BV19/BD19+BW19/BE19+BX19/BF19+BZ19/BH19,IF(入力データと計算結果!$E$7=バックデータ一覧!$A$17,BU19/BC19+BV19/BD19+BW19/BE19+BY19/BG19+BZ19/BH19,BU19/BC19+BV19/BD19+BW19/BE19+BY19/BG19+CA19/BI19)),0)</f>
        <v>80.880348323616317</v>
      </c>
      <c r="BB19" s="101">
        <f>IF(OR(計算過程!$DF$5=3,計算過程!$DF$5=4),IF(入力データと計算結果!$E$7=バックデータ一覧!$A$16,BU19/BC19+BV19/BD19+BW19/BE19+BX19/BF19+BZ19/BH19,IF(入力データと計算結果!$E$7=バックデータ一覧!$A$17,BU19/BC19+BV19/BD19+BW19/BE19+BY19/BG19+BZ19/BH19,BU19/BC19+BV19/BD19+BW19/BE19+BY19/BG19+CA19/BI19)),0)</f>
        <v>0</v>
      </c>
      <c r="BC19" s="101">
        <f>MIN(1,計算過程!$DF$7*'貼り付けシート（日別）'!AG18+計算過程!$DF$14*(BU19+BW19)+計算過程!$DF$21)</f>
        <v>0.58116193149749706</v>
      </c>
      <c r="BD19" s="101">
        <f>MIN(1,計算過程!$DF$8*'貼り付けシート（日別）'!AG18+計算過程!$DF$15*BV19+計算過程!$DF$22)</f>
        <v>0.67147111193959863</v>
      </c>
      <c r="BE19" s="101">
        <f>MIN(1,計算過程!$DF$9*'貼り付けシート（日別）'!AG18+計算過程!$DF$16*(BU19+BW19)+計算過程!$DF$23)</f>
        <v>0.58116193149749706</v>
      </c>
      <c r="BF19" s="32">
        <f>MIN(1,計算過程!$DF$10*'貼り付けシート（日別）'!AG18+計算過程!$DF$17*BX19+計算過程!$DF$24)</f>
        <v>0.71159348488590612</v>
      </c>
      <c r="BG19" s="32">
        <f>MIN(1,計算過程!$DF$11*'貼り付けシート（日別）'!AG18+計算過程!$DF$18*BY19+計算過程!$DF$25)</f>
        <v>0.69708635496058002</v>
      </c>
      <c r="BH19" s="32">
        <f>MIN(1,計算過程!$DF$12*'貼り付けシート（日別）'!AG18+計算過程!$DF$19*BZ19+計算過程!$DF$26)</f>
        <v>0.71159348488590612</v>
      </c>
      <c r="BI19" s="32">
        <f>MIN(1,計算過程!$DF$13*'貼り付けシート（日別）'!AG18+計算過程!$DF$20*CA19+計算過程!$DF$27)</f>
        <v>0.59486667555221473</v>
      </c>
      <c r="BJ19" s="32">
        <f>IF(計算過程!$DF$5=11,(計算過程!$DF$33*BK19+計算過程!$DF$34*BN19+計算過程!$DF$35*計算過程!$DF$39+計算過程!$DF$36)*(1+計算過程!$DF$37*計算過程!$DF$38)*BL19*BM19*10^3/3600,0)</f>
        <v>0</v>
      </c>
      <c r="BK19" s="32">
        <f>'貼り付けシート（日別）'!AH18</f>
        <v>-16.525000000000002</v>
      </c>
      <c r="BL19" s="32">
        <f t="shared" si="37"/>
        <v>1.3128825</v>
      </c>
      <c r="BM19" s="32">
        <f t="shared" si="38"/>
        <v>1</v>
      </c>
      <c r="BN19" s="32">
        <f t="shared" si="39"/>
        <v>53.528892603766664</v>
      </c>
      <c r="BO19" s="32">
        <f>IF(計算過程!$DF$5=10,(計算過程!$DF$41*'貼り付けシート（日別）'!AG18+計算過程!$DF$42*BN19+計算過程!$DF$43)/3.6,0)</f>
        <v>0</v>
      </c>
      <c r="BP19" s="32">
        <f>IF(OR(計算過程!$DF$5=5,計算過程!$DF$5=6,計算過程!$DF$5=7),((計算過程!$DF$45*'貼り付けシート（日別）'!AG18+計算過程!$DF$46*SUM(BU19:BW19,BY19)+計算過程!$DF$47)*BQ19+(0.01723*CA19+0.06099))*10^3/3600,0)</f>
        <v>0</v>
      </c>
      <c r="BQ19" s="32">
        <f>IF('貼り付けシート（日別）'!AG18&lt;7,1+(7-'貼り付けシート（日別）'!AG18)*0.0091,1)</f>
        <v>1.1704733333333333</v>
      </c>
      <c r="BR19" s="32">
        <f>IF(OR(計算過程!$DF$5=5,計算過程!$DF$5=6,計算過程!$DF$5=7),((計算過程!$DF$48*'貼り付けシート（日別）'!AG18+計算過程!$DF$49*SUM(BU19:BW19,BY19)+計算過程!$DF$50)*BT19+CA19/BS19),0)</f>
        <v>0</v>
      </c>
      <c r="BS19" s="32">
        <f>計算過程!$DF$51*'貼り付けシート（日別）'!AG18+計算過程!$DF$52*CA19+計算過程!$DF$53</f>
        <v>0.73408999999999991</v>
      </c>
      <c r="BT19" s="32">
        <f>IF('貼り付けシート（日別）'!AG18&lt;7,1+(7-'貼り付けシート（日別）'!AG18)*0.0205,1)</f>
        <v>1.3840333333333334</v>
      </c>
      <c r="BU19" s="109">
        <f>'貼り付けシート（日別）'!T18</f>
        <v>6.2037036970999999</v>
      </c>
      <c r="BV19" s="109">
        <f>'貼り付けシート（日別）'!U18</f>
        <v>10.681416199999999</v>
      </c>
      <c r="BW19" s="109">
        <f>'貼り付けシート（日別）'!V18</f>
        <v>0.87964604000000002</v>
      </c>
      <c r="BX19" s="109">
        <f>'貼り付けシート（日別）'!W18</f>
        <v>0</v>
      </c>
      <c r="BY19" s="109">
        <f>'貼り付けシート（日別）'!X18</f>
        <v>29.762460000000001</v>
      </c>
      <c r="BZ19" s="109">
        <f>'貼り付けシート（日別）'!Y18</f>
        <v>0</v>
      </c>
      <c r="CA19" s="109">
        <f>'貼り付けシート（日別）'!Z18</f>
        <v>6.0016666666666669</v>
      </c>
      <c r="CB19" s="102">
        <f>IF(入力データと計算結果!$E$9=バックデータ一覧!$A$25,'貼り付けシート（日別）'!AI18,0)</f>
        <v>0</v>
      </c>
      <c r="CC19" s="166"/>
      <c r="CD19" s="32">
        <f>IF(計算過程!$DF$5=9,((CI19*'貼り付けシート（日別）'!AG18+CJ19*(CQ19+CR19+CS19+CU19)+CK19*CX19+CL19)*CE19+(0.01723*CW19+0.06099))*10^3/3600,0)</f>
        <v>0</v>
      </c>
      <c r="CE19" s="32">
        <f>IF(7&lt;='貼り付けシート（日別）'!AG18,1,1+(7-'貼り付けシート（日別）'!AG18)*0.0091)</f>
        <v>1.1704733333333333</v>
      </c>
      <c r="CF19" s="32">
        <f>IF(計算過程!$DF$5=9,((CM19*'貼り付けシート（日別）'!AG18+CN19*(CQ19+CR19+CS19+CU19)+CO19*CX19+CP19)*CH19+CW19/CG19),0)</f>
        <v>0</v>
      </c>
      <c r="CG19" s="32">
        <f>計算過程!$DF$55*'貼り付けシート（日別）'!AG18+計算過程!$DF$56*CW19+計算過程!$DF$57</f>
        <v>0.73408999999999991</v>
      </c>
      <c r="CH19" s="32">
        <f>IF(7&lt;='貼り付けシート（日別）'!AG18,1,1+(7-'貼り付けシート（日別）'!AG18)*0.0205)</f>
        <v>1.3840333333333334</v>
      </c>
      <c r="CI19" s="100">
        <f>IF($CX19&gt;0,バックデータ一覧!$S$4,バックデータ一覧!$T$4)</f>
        <v>-0.18114</v>
      </c>
      <c r="CJ19" s="100">
        <f>IF($CX19&gt;0,バックデータ一覧!$S$5,バックデータ一覧!$T$5)</f>
        <v>0.10483000000000001</v>
      </c>
      <c r="CK19" s="100">
        <f>IF($CX19&gt;0,バックデータ一覧!$S$6,バックデータ一覧!$T$6)</f>
        <v>0</v>
      </c>
      <c r="CL19" s="100">
        <f>IF($CX19&gt;0,バックデータ一覧!$S$7,バックデータ一覧!$T$7)</f>
        <v>5.8528500000000001</v>
      </c>
      <c r="CM19" s="100">
        <f>IF($CX19&gt;0,バックデータ一覧!$S$12,バックデータ一覧!$T$12)</f>
        <v>-5.7700000000000001E-2</v>
      </c>
      <c r="CN19" s="100">
        <f>IF($CX19&gt;0,バックデータ一覧!$S$13,バックデータ一覧!$T$13)</f>
        <v>0.47525000000000001</v>
      </c>
      <c r="CO19" s="100">
        <f>IF($CX19&gt;0,バックデータ一覧!$S$14,バックデータ一覧!$T$14)</f>
        <v>0</v>
      </c>
      <c r="CP19" s="173">
        <f>IF($CX19&gt;0,バックデータ一覧!$S$15,バックデータ一覧!$T$15)</f>
        <v>-6.3459300000000001</v>
      </c>
      <c r="CQ19" s="102">
        <f>IF($DF$4=4,'貼り付けシート（日別）'!T18,'貼り付けシート（日別）'!B18*(INT($DF$4)+1-$DF$4)+'貼り付けシート（日別）'!T18*($DF$4-INT($DF$4)))</f>
        <v>6.2037036970999999</v>
      </c>
      <c r="CR19" s="102">
        <f>IF($DF$4=4,'貼り付けシート（日別）'!U18,'貼り付けシート（日別）'!C18*(INT($DF$4)+1-$DF$4)+'貼り付けシート（日別）'!U18*($DF$4-INT($DF$4)))</f>
        <v>10.681416199999999</v>
      </c>
      <c r="CS19" s="102">
        <f>IF($DF$4=4,'貼り付けシート（日別）'!V18,'貼り付けシート（日別）'!D18*(INT($DF$4)+1-$DF$4)+'貼り付けシート（日別）'!V18*($DF$4-INT($DF$4)))</f>
        <v>0.87964604000000002</v>
      </c>
      <c r="CT19" s="102">
        <f>IF($DF$4=4,'貼り付けシート（日別）'!W18,'貼り付けシート（日別）'!E18*(INT($DF$4)+1-$DF$4)+'貼り付けシート（日別）'!W18*($DF$4-INT($DF$4)))</f>
        <v>0</v>
      </c>
      <c r="CU19" s="102">
        <f>IF($DF$4=4,'貼り付けシート（日別）'!X18,'貼り付けシート（日別）'!F18*(INT($DF$4)+1-$DF$4)+'貼り付けシート（日別）'!X18*($DF$4-INT($DF$4)))</f>
        <v>29.762460000000001</v>
      </c>
      <c r="CV19" s="102">
        <f>IF($DF$4=4,'貼り付けシート（日別）'!Y18,'貼り付けシート（日別）'!G18*(INT($DF$4)+1-$DF$4)+'貼り付けシート（日別）'!Y18*($DF$4-INT($DF$4)))</f>
        <v>0</v>
      </c>
      <c r="CW19" s="102">
        <f>IF($DF$4=4,'貼り付けシート（日別）'!Z18,'貼り付けシート（日別）'!H18*(INT($DF$4)+1-$DF$4)+'貼り付けシート（日別）'!Z18*($DF$4-INT($DF$4)))</f>
        <v>6.0016666666666669</v>
      </c>
      <c r="CX19" s="32">
        <f>SUMIF('貼り付けシート（時刻別）'!$A$6:$A$8765,AR19,'貼り付けシート（時刻別）'!$C$6:$C$8765)</f>
        <v>0</v>
      </c>
      <c r="CY19" s="102">
        <f t="shared" si="12"/>
        <v>0</v>
      </c>
      <c r="CZ19" s="166"/>
      <c r="DA19" s="130"/>
      <c r="DB19" s="126" t="s">
        <v>14</v>
      </c>
      <c r="DC19" s="33"/>
      <c r="DD19" s="127" t="s">
        <v>38</v>
      </c>
      <c r="DE19" s="123" t="s">
        <v>20</v>
      </c>
      <c r="DF19" s="178">
        <f>IFERROR(IF(OR($DF$5&lt;=2,$DF$5=8),バックデータ一覧!J$6,バックデータ一覧!J$14)*$DF$28,"-")</f>
        <v>1.8155210738255036E-4</v>
      </c>
      <c r="DG19" s="34"/>
    </row>
    <row r="20" spans="1:111" x14ac:dyDescent="0.15">
      <c r="A20" s="30">
        <v>41652</v>
      </c>
      <c r="B20" s="139">
        <f>IF(計算過程!$DF$5=9,計算過程!CD20+計算過程!CY20,IF($DF$4=4,AS20,G20*(INT($DF$4)+1-$DF$4)+AS20*($DF$4-INT($DF$4))))</f>
        <v>0.16200392646527778</v>
      </c>
      <c r="C20" s="139">
        <f>IF(計算過程!$DF$5=9,CF20,IF($DF$4=4,AT20,H20*(INT($DF$4)+1-$DF$4)+AT20*($DF$4-INT($DF$4))))</f>
        <v>95.871673686268082</v>
      </c>
      <c r="D20" s="139">
        <f>IF(計算過程!$DF$5=9,0,IF($DF$4=4,AU20,I20*(INT($DF$4)+1-$DF$4)+AU20*($DF$4-INT($DF$4))))</f>
        <v>0</v>
      </c>
      <c r="E20" s="139">
        <v>0</v>
      </c>
      <c r="F20" s="138"/>
      <c r="G20" s="104">
        <f t="shared" si="27"/>
        <v>0.15362084620833333</v>
      </c>
      <c r="H20" s="104">
        <f t="shared" si="28"/>
        <v>86.424268261948171</v>
      </c>
      <c r="I20" s="104">
        <f t="shared" si="29"/>
        <v>0</v>
      </c>
      <c r="J20" s="107">
        <v>0</v>
      </c>
      <c r="K20" s="101">
        <f>IF(OR(計算過程!$DF$5&lt;=4,計算過程!$DF$5=8),L20+M20+N20,0)</f>
        <v>0.15362084620833333</v>
      </c>
      <c r="L20" s="101">
        <f>IF(AND($DF$5&gt;4,$DF$5&lt;&gt;8),0,((VLOOKUP(入力データと計算結果!$E$6,バックデータ一覧!$V$12:$AA$15,2)*'貼り付けシート（日別）'!O19+VLOOKUP(入力データと計算結果!$E$6,バックデータ一覧!$V$12:$AA$15,3)*('貼り付けシート（日別）'!I19+'貼り付けシート（日別）'!J19+'貼り付けシート（日別）'!K19+'貼り付けシート（日別）'!L19+'貼り付けシート（日別）'!N19)+(VLOOKUP(入力データと計算結果!$E$6,バックデータ一覧!$V$12:$AA$15,4)))*10^3/3600))</f>
        <v>9.6077132666666662E-2</v>
      </c>
      <c r="M20" s="101">
        <f>IF(AND(OR($DF$5&gt;4,$DF$5&lt;&gt;8),入力データと計算結果!$E$7&lt;&gt;バックデータ一覧!$A$16,SUM(AL20:AM20)&gt;0),0.07*10^3/3600,0)</f>
        <v>1.9444444444444445E-2</v>
      </c>
      <c r="N20" s="101">
        <f>IF(AND(OR($DF$5&lt;=4),入力データと計算結果!$E$7=バックデータ一覧!$A$18,AM20&gt;0),(VLOOKUP(入力データと計算結果!$E$6,バックデータ一覧!$V$12:$AA$15,5,FALSE)*AO20+VLOOKUP(入力データと計算結果!$E$6,バックデータ一覧!$V$12:$AA$15,6,FALSE))*10^3/3600,0)</f>
        <v>3.8099269097222228E-2</v>
      </c>
      <c r="O20" s="101">
        <f>IF(OR(計算過程!$DF$5&lt;=2,計算過程!$DF$5=8),IF(入力データと計算結果!$E$7=バックデータ一覧!$A$16,AI20/Q20+AJ20/R20+AK20/S20+AL20/T20+AN20/V20,IF(入力データと計算結果!$E$7=バックデータ一覧!$A$17,AI20/Q20+AJ20/R20+AK20/S20+AM20/U20+AN20/V20,AI20/Q20+AJ20/R20+AK20/S20+AM20/U20+AO20/W20)),0)</f>
        <v>86.424268261948171</v>
      </c>
      <c r="P20" s="101">
        <f>IF(OR(計算過程!$DF$5=3,計算過程!$DF$5=4),IF(入力データと計算結果!$E$7=バックデータ一覧!$A$16,AI20/Q20+AJ20/R20+AK20/S20+AL20/T20+AN20/V20,IF(入力データと計算結果!$E$7=バックデータ一覧!$A$17,AI20/Q20+AJ20/R20+AK20/S20+AM20/U20+AN20/V20,AI20/Q20+AJ20/R20+AK20/S20+AM20/U20+AO20/W20)),0)</f>
        <v>0</v>
      </c>
      <c r="Q20" s="101">
        <f>MIN(1,$DF$7*'貼り付けシート（日別）'!O19+計算過程!$DF$14*(AI20+AK20)+$DF$21)</f>
        <v>0.59718757885030926</v>
      </c>
      <c r="R20" s="101">
        <f>MIN(1,$DF$8*'貼り付けシート（日別）'!O19+$DF$15*AJ20+$DF$22)</f>
        <v>0.67547349242537058</v>
      </c>
      <c r="S20" s="101">
        <f>MIN(1,$DF$9*'貼り付けシート（日別）'!O19+$DF$16*(AI20+AK20)+$DF$23)</f>
        <v>0.59718757885030926</v>
      </c>
      <c r="T20" s="32">
        <f>MIN(1,$DF$10*'貼り付けシート（日別）'!O19+$DF$17*AL20+$DF$24)</f>
        <v>0.71159348488590612</v>
      </c>
      <c r="U20" s="32">
        <f>MIN(1,$DF$11*'貼り付けシート（日別）'!O19+$DF$18*AM20+$DF$25)</f>
        <v>0.69708635496058002</v>
      </c>
      <c r="V20" s="32">
        <f>MIN(1,$DF$12*'貼り付けシート（日別）'!O19+$DF$19*AN20+$DF$26)</f>
        <v>0.71159348488590612</v>
      </c>
      <c r="W20" s="32">
        <f>MIN(1,$DF$13*'貼り付けシート（日別）'!O19+$DF$20*AO20+$DF$27)</f>
        <v>0.58637030169020132</v>
      </c>
      <c r="X20" s="32">
        <f t="shared" si="30"/>
        <v>0</v>
      </c>
      <c r="Y20" s="32">
        <f>'貼り付けシート（日別）'!P19</f>
        <v>-7.2124999999999995</v>
      </c>
      <c r="Z20" s="32">
        <f t="shared" si="31"/>
        <v>1.18902625</v>
      </c>
      <c r="AA20" s="32">
        <f t="shared" si="32"/>
        <v>1.082875</v>
      </c>
      <c r="AB20" s="32">
        <f t="shared" si="33"/>
        <v>57.156926290400001</v>
      </c>
      <c r="AC20" s="32">
        <f>IF($DF$5=10,($DF$41*'貼り付けシート（日別）'!O19+$DF$42*AB20+$DF$43)/3.6,0)</f>
        <v>0</v>
      </c>
      <c r="AD20" s="32">
        <f>IF(OR($DF$5=5,$DF$5=6,$DF$5=7),(($DF$45*'貼り付けシート（日別）'!O19+$DF$46*SUM(AI20:AK20,AM20)+$DF$47)*AE20+(0.01723*AO20+0.06099))*10^3/3600,0)</f>
        <v>0</v>
      </c>
      <c r="AE20" s="32">
        <f>IF('貼り付けシート（日別）'!O19&lt;7,1+(7-'貼り付けシート（日別）'!O19)*0.0091,1)</f>
        <v>1.1117025</v>
      </c>
      <c r="AF20" s="32">
        <f>IF(OR($DF$5=5,$DF$5=6,$DF$5=7),(($DF$48*'貼り付けシート（日別）'!O19+$DF$49*SUM(AI20:AK20,AM20)+$DF$50)*AH20+AO20/AG20),0)</f>
        <v>0</v>
      </c>
      <c r="AG20" s="32">
        <f>$DF$51*'貼り付けシート（日別）'!O19+$DF$52*AO20+$DF$53</f>
        <v>0.75560374999999991</v>
      </c>
      <c r="AH20" s="32">
        <f>IF('貼り付けシート（日別）'!O19&lt;7,1+(7-'貼り付けシート（日別）'!O19)*0.0205,1)</f>
        <v>1.2516375</v>
      </c>
      <c r="AI20" s="109">
        <f>'貼り付けシート（日別）'!B19</f>
        <v>8.8052568603999983</v>
      </c>
      <c r="AJ20" s="109">
        <f>'貼り付けシート（日別）'!C19</f>
        <v>11.74955782</v>
      </c>
      <c r="AK20" s="109">
        <f>'貼り付けシート（日別）'!D19</f>
        <v>2.4190266099999995</v>
      </c>
      <c r="AL20" s="109">
        <f>'貼り付けシート（日別）'!E19</f>
        <v>0</v>
      </c>
      <c r="AM20" s="109">
        <f>'貼り付けシート（日別）'!F19</f>
        <v>29.762460000000001</v>
      </c>
      <c r="AN20" s="109">
        <f>'貼り付けシート（日別）'!G19</f>
        <v>0</v>
      </c>
      <c r="AO20" s="109">
        <f>'貼り付けシート（日別）'!H19</f>
        <v>4.4206250000000002</v>
      </c>
      <c r="AP20" s="102">
        <f>IF(入力データと計算結果!$E$9=バックデータ一覧!$A$25,'貼り付けシート（日別）'!Q19,0)</f>
        <v>0</v>
      </c>
      <c r="AR20" s="30">
        <v>41652</v>
      </c>
      <c r="AS20" s="104">
        <f t="shared" si="34"/>
        <v>0.16200392646527778</v>
      </c>
      <c r="AT20" s="104">
        <f t="shared" si="35"/>
        <v>95.871673686268082</v>
      </c>
      <c r="AU20" s="104">
        <f t="shared" si="36"/>
        <v>0</v>
      </c>
      <c r="AV20" s="107">
        <v>0</v>
      </c>
      <c r="AW20" s="101">
        <f>IF(OR(計算過程!$DF$5&lt;=4,計算過程!$DF$5=8),AX20+AY20+AZ20,0)</f>
        <v>0.16200392646527778</v>
      </c>
      <c r="AX20" s="101">
        <f>IF(AND(計算過程!$DF$5&gt;4,計算過程!$DF$5&lt;&gt;8),0,((VLOOKUP(入力データと計算結果!$E$6,バックデータ一覧!$V$12:$AA$15,2)*'貼り付けシート（日別）'!AG19+VLOOKUP(入力データと計算結果!$E$6,バックデータ一覧!$V$12:$AA$15,3)*('貼り付けシート（日別）'!AA19+'貼り付けシート（日別）'!AB19+'貼り付けシート（日別）'!AC19+'貼り付けシート（日別）'!AD19+'貼り付けシート（日別）'!AF19)+(VLOOKUP(入力データと計算結果!$E$6,バックデータ一覧!$V$12:$AA$15,4)))*10^3/3600))</f>
        <v>9.9597823166666682E-2</v>
      </c>
      <c r="AY20" s="101">
        <f>IF(AND(OR(計算過程!$DF$5&gt;4,計算過程!$DF$5&lt;&gt;8),入力データと計算結果!$E$7&lt;&gt;バックデータ一覧!$A$16,SUM(BX20:BY20)&gt;0),0.07*10^3/3600,0)</f>
        <v>1.9444444444444445E-2</v>
      </c>
      <c r="AZ20" s="101">
        <f>IF(AND(OR(計算過程!$DF$5&lt;=4),入力データと計算結果!$E$7=バックデータ一覧!$A$18,BY20&gt;0),(VLOOKUP(入力データと計算結果!$E$6,バックデータ一覧!$V$12:$AA$15,5,FALSE)*CA20+VLOOKUP(入力データと計算結果!$E$6,バックデータ一覧!$V$12:$AA$15,6,FALSE))*10^3/3600,0)</f>
        <v>4.2961658854166661E-2</v>
      </c>
      <c r="BA20" s="101">
        <f>IF(OR(計算過程!$DF$5&lt;=2,計算過程!$DF$5=8),IF(入力データと計算結果!$E$7=バックデータ一覧!$A$16,BU20/BC20+BV20/BD20+BW20/BE20+BX20/BF20+BZ20/BH20,IF(入力データと計算結果!$E$7=バックデータ一覧!$A$17,BU20/BC20+BV20/BD20+BW20/BE20+BY20/BG20+BZ20/BH20,BU20/BC20+BV20/BD20+BW20/BE20+BY20/BG20+CA20/BI20)),0)</f>
        <v>95.871673686268082</v>
      </c>
      <c r="BB20" s="101">
        <f>IF(OR(計算過程!$DF$5=3,計算過程!$DF$5=4),IF(入力データと計算結果!$E$7=バックデータ一覧!$A$16,BU20/BC20+BV20/BD20+BW20/BE20+BX20/BF20+BZ20/BH20,IF(入力データと計算結果!$E$7=バックデータ一覧!$A$17,BU20/BC20+BV20/BD20+BW20/BE20+BY20/BG20+BZ20/BH20,BU20/BC20+BV20/BD20+BW20/BE20+BY20/BG20+CA20/BI20)),0)</f>
        <v>0</v>
      </c>
      <c r="BC20" s="101">
        <f>MIN(1,計算過程!$DF$7*'貼り付けシート（日別）'!AG19+計算過程!$DF$14*(BU20+BW20)+計算過程!$DF$21)</f>
        <v>0.59843844157209858</v>
      </c>
      <c r="BD20" s="101">
        <f>MIN(1,計算過程!$DF$8*'貼り付けシート（日別）'!AG19+計算過程!$DF$15*BV20+計算過程!$DF$22)</f>
        <v>0.67741272604631064</v>
      </c>
      <c r="BE20" s="101">
        <f>MIN(1,計算過程!$DF$9*'貼り付けシート（日別）'!AG19+計算過程!$DF$16*(BU20+BW20)+計算過程!$DF$23)</f>
        <v>0.59843844157209858</v>
      </c>
      <c r="BF20" s="32">
        <f>MIN(1,計算過程!$DF$10*'貼り付けシート（日別）'!AG19+計算過程!$DF$17*BX20+計算過程!$DF$24)</f>
        <v>0.71159348488590612</v>
      </c>
      <c r="BG20" s="32">
        <f>MIN(1,計算過程!$DF$11*'貼り付けシート（日別）'!AG19+計算過程!$DF$18*BY20+計算過程!$DF$25)</f>
        <v>0.69708635496058002</v>
      </c>
      <c r="BH20" s="32">
        <f>MIN(1,計算過程!$DF$12*'貼り付けシート（日別）'!AG19+計算過程!$DF$19*BZ20+計算過程!$DF$26)</f>
        <v>0.71159348488590612</v>
      </c>
      <c r="BI20" s="32">
        <f>MIN(1,計算過程!$DF$13*'貼り付けシート（日別）'!AG19+計算過程!$DF$20*CA20+計算過程!$DF$27)</f>
        <v>0.60426152431731539</v>
      </c>
      <c r="BJ20" s="32">
        <f>IF(計算過程!$DF$5=11,(計算過程!$DF$33*BK20+計算過程!$DF$34*BN20+計算過程!$DF$35*計算過程!$DF$39+計算過程!$DF$36)*(1+計算過程!$DF$37*計算過程!$DF$38)*BL20*BM20*10^3/3600,0)</f>
        <v>0</v>
      </c>
      <c r="BK20" s="32">
        <f>'貼り付けシート（日別）'!AH19</f>
        <v>-7.2124999999999995</v>
      </c>
      <c r="BL20" s="32">
        <f t="shared" si="37"/>
        <v>1.18902625</v>
      </c>
      <c r="BM20" s="32">
        <f t="shared" si="38"/>
        <v>1.082875</v>
      </c>
      <c r="BN20" s="32">
        <f t="shared" si="39"/>
        <v>63.505403748600003</v>
      </c>
      <c r="BO20" s="32">
        <f>IF(計算過程!$DF$5=10,(計算過程!$DF$41*'貼り付けシート（日別）'!AG19+計算過程!$DF$42*BN20+計算過程!$DF$43)/3.6,0)</f>
        <v>0</v>
      </c>
      <c r="BP20" s="32">
        <f>IF(OR(計算過程!$DF$5=5,計算過程!$DF$5=6,計算過程!$DF$5=7),((計算過程!$DF$45*'貼り付けシート（日別）'!AG19+計算過程!$DF$46*SUM(BU20:BW20,BY20)+計算過程!$DF$47)*BQ20+(0.01723*CA20+0.06099))*10^3/3600,0)</f>
        <v>0</v>
      </c>
      <c r="BQ20" s="32">
        <f>IF('貼り付けシート（日別）'!AG19&lt;7,1+(7-'貼り付けシート（日別）'!AG19)*0.0091,1)</f>
        <v>1.1117025</v>
      </c>
      <c r="BR20" s="32">
        <f>IF(OR(計算過程!$DF$5=5,計算過程!$DF$5=6,計算過程!$DF$5=7),((計算過程!$DF$48*'貼り付けシート（日別）'!AG19+計算過程!$DF$49*SUM(BU20:BW20,BY20)+計算過程!$DF$50)*BT20+CA20/BS20),0)</f>
        <v>0</v>
      </c>
      <c r="BS20" s="32">
        <f>計算過程!$DF$51*'貼り付けシート（日別）'!AG19+計算過程!$DF$52*CA20+計算過程!$DF$53</f>
        <v>0.76169937499999996</v>
      </c>
      <c r="BT20" s="32">
        <f>IF('貼り付けシート（日別）'!AG19&lt;7,1+(7-'貼り付けシート（日別）'!AG19)*0.0205,1)</f>
        <v>1.2516375</v>
      </c>
      <c r="BU20" s="109">
        <f>'貼り付けシート（日別）'!T19</f>
        <v>9.2054958086000003</v>
      </c>
      <c r="BV20" s="109">
        <f>'貼り付けシート（日別）'!U19</f>
        <v>16.022124300000002</v>
      </c>
      <c r="BW20" s="109">
        <f>'貼り付けシート（日別）'!V19</f>
        <v>3.0787611399999997</v>
      </c>
      <c r="BX20" s="109">
        <f>'貼り付けシート（日別）'!W19</f>
        <v>0</v>
      </c>
      <c r="BY20" s="109">
        <f>'貼り付けシート（日別）'!X19</f>
        <v>29.762460000000001</v>
      </c>
      <c r="BZ20" s="109">
        <f>'貼り付けシート（日別）'!Y19</f>
        <v>0</v>
      </c>
      <c r="CA20" s="109">
        <f>'貼り付けシート（日別）'!Z19</f>
        <v>5.4365624999999991</v>
      </c>
      <c r="CB20" s="102">
        <f>IF(入力データと計算結果!$E$9=バックデータ一覧!$A$25,'貼り付けシート（日別）'!AI19,0)</f>
        <v>0</v>
      </c>
      <c r="CC20" s="166"/>
      <c r="CD20" s="32">
        <f>IF(計算過程!$DF$5=9,((CI20*'貼り付けシート（日別）'!AG19+CJ20*(CQ20+CR20+CS20+CU20)+CK20*CX20+CL20)*CE20+(0.01723*CW20+0.06099))*10^3/3600,0)</f>
        <v>0</v>
      </c>
      <c r="CE20" s="32">
        <f>IF(7&lt;='貼り付けシート（日別）'!AG19,1,1+(7-'貼り付けシート（日別）'!AG19)*0.0091)</f>
        <v>1.1117025</v>
      </c>
      <c r="CF20" s="32">
        <f>IF(計算過程!$DF$5=9,((CM20*'貼り付けシート（日別）'!AG19+CN20*(CQ20+CR20+CS20+CU20)+CO20*CX20+CP20)*CH20+CW20/CG20),0)</f>
        <v>0</v>
      </c>
      <c r="CG20" s="32">
        <f>計算過程!$DF$55*'貼り付けシート（日別）'!AG19+計算過程!$DF$56*CW20+計算過程!$DF$57</f>
        <v>0.76169937499999996</v>
      </c>
      <c r="CH20" s="32">
        <f>IF(7&lt;='貼り付けシート（日別）'!AG19,1,1+(7-'貼り付けシート（日別）'!AG19)*0.0205)</f>
        <v>1.2516375</v>
      </c>
      <c r="CI20" s="100">
        <f>IF($CX20&gt;0,バックデータ一覧!$S$4,バックデータ一覧!$T$4)</f>
        <v>-0.18114</v>
      </c>
      <c r="CJ20" s="100">
        <f>IF($CX20&gt;0,バックデータ一覧!$S$5,バックデータ一覧!$T$5)</f>
        <v>0.10483000000000001</v>
      </c>
      <c r="CK20" s="100">
        <f>IF($CX20&gt;0,バックデータ一覧!$S$6,バックデータ一覧!$T$6)</f>
        <v>0</v>
      </c>
      <c r="CL20" s="100">
        <f>IF($CX20&gt;0,バックデータ一覧!$S$7,バックデータ一覧!$T$7)</f>
        <v>5.8528500000000001</v>
      </c>
      <c r="CM20" s="100">
        <f>IF($CX20&gt;0,バックデータ一覧!$S$12,バックデータ一覧!$T$12)</f>
        <v>-5.7700000000000001E-2</v>
      </c>
      <c r="CN20" s="100">
        <f>IF($CX20&gt;0,バックデータ一覧!$S$13,バックデータ一覧!$T$13)</f>
        <v>0.47525000000000001</v>
      </c>
      <c r="CO20" s="100">
        <f>IF($CX20&gt;0,バックデータ一覧!$S$14,バックデータ一覧!$T$14)</f>
        <v>0</v>
      </c>
      <c r="CP20" s="173">
        <f>IF($CX20&gt;0,バックデータ一覧!$S$15,バックデータ一覧!$T$15)</f>
        <v>-6.3459300000000001</v>
      </c>
      <c r="CQ20" s="102">
        <f>IF($DF$4=4,'貼り付けシート（日別）'!T19,'貼り付けシート（日別）'!B19*(INT($DF$4)+1-$DF$4)+'貼り付けシート（日別）'!T19*($DF$4-INT($DF$4)))</f>
        <v>9.2054958086000003</v>
      </c>
      <c r="CR20" s="102">
        <f>IF($DF$4=4,'貼り付けシート（日別）'!U19,'貼り付けシート（日別）'!C19*(INT($DF$4)+1-$DF$4)+'貼り付けシート（日別）'!U19*($DF$4-INT($DF$4)))</f>
        <v>16.022124300000002</v>
      </c>
      <c r="CS20" s="102">
        <f>IF($DF$4=4,'貼り付けシート（日別）'!V19,'貼り付けシート（日別）'!D19*(INT($DF$4)+1-$DF$4)+'貼り付けシート（日別）'!V19*($DF$4-INT($DF$4)))</f>
        <v>3.0787611399999997</v>
      </c>
      <c r="CT20" s="102">
        <f>IF($DF$4=4,'貼り付けシート（日別）'!W19,'貼り付けシート（日別）'!E19*(INT($DF$4)+1-$DF$4)+'貼り付けシート（日別）'!W19*($DF$4-INT($DF$4)))</f>
        <v>0</v>
      </c>
      <c r="CU20" s="102">
        <f>IF($DF$4=4,'貼り付けシート（日別）'!X19,'貼り付けシート（日別）'!F19*(INT($DF$4)+1-$DF$4)+'貼り付けシート（日別）'!X19*($DF$4-INT($DF$4)))</f>
        <v>29.762460000000001</v>
      </c>
      <c r="CV20" s="102">
        <f>IF($DF$4=4,'貼り付けシート（日別）'!Y19,'貼り付けシート（日別）'!G19*(INT($DF$4)+1-$DF$4)+'貼り付けシート（日別）'!Y19*($DF$4-INT($DF$4)))</f>
        <v>0</v>
      </c>
      <c r="CW20" s="102">
        <f>IF($DF$4=4,'貼り付けシート（日別）'!Z19,'貼り付けシート（日別）'!H19*(INT($DF$4)+1-$DF$4)+'貼り付けシート（日別）'!Z19*($DF$4-INT($DF$4)))</f>
        <v>5.4365624999999991</v>
      </c>
      <c r="CX20" s="32">
        <f>SUMIF('貼り付けシート（時刻別）'!$A$6:$A$8765,AR20,'貼り付けシート（時刻別）'!$C$6:$C$8765)</f>
        <v>0</v>
      </c>
      <c r="CY20" s="102">
        <f t="shared" si="12"/>
        <v>0</v>
      </c>
      <c r="CZ20" s="166"/>
      <c r="DA20" s="125"/>
      <c r="DB20" s="126" t="s">
        <v>15</v>
      </c>
      <c r="DC20" s="35"/>
      <c r="DD20" s="127" t="s">
        <v>39</v>
      </c>
      <c r="DE20" s="123" t="s">
        <v>20</v>
      </c>
      <c r="DF20" s="178">
        <f>IFERROR(IF(OR($DF$5&lt;=2,$DF$5=8),バックデータ一覧!K$6,バックデータ一覧!K$14)*$DF$28,"-")</f>
        <v>1.7610554416107385E-2</v>
      </c>
      <c r="DG20" s="34"/>
    </row>
    <row r="21" spans="1:111" x14ac:dyDescent="0.15">
      <c r="A21" s="30">
        <v>41653</v>
      </c>
      <c r="B21" s="139">
        <f>IF(計算過程!$DF$5=9,計算過程!CD21+計算過程!CY21,IF($DF$4=4,AS21,G21*(INT($DF$4)+1-$DF$4)+AS21*($DF$4-INT($DF$4))))</f>
        <v>0.17319451559027779</v>
      </c>
      <c r="C21" s="139">
        <f>IF(計算過程!$DF$5=9,CF21,IF($DF$4=4,AT21,H21*(INT($DF$4)+1-$DF$4)+AT21*($DF$4-INT($DF$4))))</f>
        <v>113.09410110189918</v>
      </c>
      <c r="D21" s="139">
        <f>IF(計算過程!$DF$5=9,0,IF($DF$4=4,AU21,I21*(INT($DF$4)+1-$DF$4)+AU21*($DF$4-INT($DF$4))))</f>
        <v>0</v>
      </c>
      <c r="E21" s="139">
        <v>0</v>
      </c>
      <c r="F21" s="138"/>
      <c r="G21" s="104">
        <f t="shared" si="27"/>
        <v>0.16452127734722222</v>
      </c>
      <c r="H21" s="104">
        <f t="shared" si="28"/>
        <v>103.59622276450079</v>
      </c>
      <c r="I21" s="104">
        <f t="shared" si="29"/>
        <v>0</v>
      </c>
      <c r="J21" s="107">
        <v>0</v>
      </c>
      <c r="K21" s="101">
        <f>IF(OR(計算過程!$DF$5&lt;=4,計算過程!$DF$5=8),L21+M21+N21,0)</f>
        <v>0.16452127734722222</v>
      </c>
      <c r="L21" s="101">
        <f>IF(AND($DF$5&gt;4,$DF$5&lt;&gt;8),0,((VLOOKUP(入力データと計算結果!$E$6,バックデータ一覧!$V$12:$AA$15,2)*'貼り付けシート（日別）'!O20+VLOOKUP(入力データと計算結果!$E$6,バックデータ一覧!$V$12:$AA$15,3)*('貼り付けシート（日別）'!I20+'貼り付けシート（日別）'!J20+'貼り付けシート（日別）'!K20+'貼り付けシート（日別）'!L20+'貼り付けシート（日別）'!N20)+(VLOOKUP(入力データと計算結果!$E$6,バックデータ一覧!$V$12:$AA$15,4)))*10^3/3600))</f>
        <v>0.10523661588888888</v>
      </c>
      <c r="M21" s="101">
        <f>IF(AND(OR($DF$5&gt;4,$DF$5&lt;&gt;8),入力データと計算結果!$E$7&lt;&gt;バックデータ一覧!$A$16,SUM(AL21:AM21)&gt;0),0.07*10^3/3600,0)</f>
        <v>1.9444444444444445E-2</v>
      </c>
      <c r="N21" s="101">
        <f>IF(AND(OR($DF$5&lt;=4),入力データと計算結果!$E$7=バックデータ一覧!$A$18,AM21&gt;0),(VLOOKUP(入力データと計算結果!$E$6,バックデータ一覧!$V$12:$AA$15,5,FALSE)*AO21+VLOOKUP(入力データと計算結果!$E$6,バックデータ一覧!$V$12:$AA$15,6,FALSE))*10^3/3600,0)</f>
        <v>3.9840217013888887E-2</v>
      </c>
      <c r="O21" s="101">
        <f>IF(OR(計算過程!$DF$5&lt;=2,計算過程!$DF$5=8),IF(入力データと計算結果!$E$7=バックデータ一覧!$A$16,AI21/Q21+AJ21/R21+AK21/S21+AL21/T21+AN21/V21,IF(入力データと計算結果!$E$7=バックデータ一覧!$A$17,AI21/Q21+AJ21/R21+AK21/S21+AM21/U21+AN21/V21,AI21/Q21+AJ21/R21+AK21/S21+AM21/U21+AO21/W21)),0)</f>
        <v>103.59622276450079</v>
      </c>
      <c r="P21" s="101">
        <f>IF(OR(計算過程!$DF$5=3,計算過程!$DF$5=4),IF(入力データと計算結果!$E$7=バックデータ一覧!$A$16,AI21/Q21+AJ21/R21+AK21/S21+AL21/T21+AN21/V21,IF(入力データと計算結果!$E$7=バックデータ一覧!$A$17,AI21/Q21+AJ21/R21+AK21/S21+AM21/U21+AN21/V21,AI21/Q21+AJ21/R21+AK21/S21+AM21/U21+AO21/W21)),0)</f>
        <v>0</v>
      </c>
      <c r="Q21" s="101">
        <f>MIN(1,$DF$7*'貼り付けシート（日別）'!O20+計算過程!$DF$14*(AI21+AK21)+$DF$21)</f>
        <v>0.59474989010134471</v>
      </c>
      <c r="R21" s="101">
        <f>MIN(1,$DF$8*'貼り付けシート（日別）'!O20+$DF$15*AJ21+$DF$22)</f>
        <v>0.67525595128912963</v>
      </c>
      <c r="S21" s="101">
        <f>MIN(1,$DF$9*'貼り付けシート（日別）'!O20+$DF$16*(AI21+AK21)+$DF$23)</f>
        <v>0.59474989010134471</v>
      </c>
      <c r="T21" s="32">
        <f>MIN(1,$DF$10*'貼り付けシート（日別）'!O20+$DF$17*AL21+$DF$24)</f>
        <v>0.71159348488590612</v>
      </c>
      <c r="U21" s="32">
        <f>MIN(1,$DF$11*'貼り付けシート（日別）'!O20+$DF$18*AM21+$DF$25)</f>
        <v>0.69708635496058002</v>
      </c>
      <c r="V21" s="32">
        <f>MIN(1,$DF$12*'貼り付けシート（日別）'!O20+$DF$19*AN21+$DF$26)</f>
        <v>0.71159348488590612</v>
      </c>
      <c r="W21" s="32">
        <f>MIN(1,$DF$13*'貼り付けシート（日別）'!O20+$DF$20*AO21+$DF$27)</f>
        <v>0.57824743346577179</v>
      </c>
      <c r="X21" s="32">
        <f t="shared" si="30"/>
        <v>0</v>
      </c>
      <c r="Y21" s="32">
        <f>'貼り付けシート（日別）'!P20</f>
        <v>-7.3</v>
      </c>
      <c r="Z21" s="32">
        <f t="shared" si="31"/>
        <v>1.1901900000000001</v>
      </c>
      <c r="AA21" s="32">
        <f t="shared" si="32"/>
        <v>1.0820000000000001</v>
      </c>
      <c r="AB21" s="32">
        <f t="shared" si="33"/>
        <v>67.884163278799988</v>
      </c>
      <c r="AC21" s="32">
        <f>IF($DF$5=10,($DF$41*'貼り付けシート（日別）'!O20+$DF$42*AB21+$DF$43)/3.6,0)</f>
        <v>0</v>
      </c>
      <c r="AD21" s="32">
        <f>IF(OR($DF$5=5,$DF$5=6,$DF$5=7),(($DF$45*'貼り付けシート（日別）'!O20+$DF$46*SUM(AI21:AK21,AM21)+$DF$47)*AE21+(0.01723*AO21+0.06099))*10^3/3600,0)</f>
        <v>0</v>
      </c>
      <c r="AE21" s="32">
        <f>IF('貼り付けシート（日別）'!O20&lt;7,1+(7-'貼り付けシート（日別）'!O20)*0.0091,1)</f>
        <v>1.1558375000000001</v>
      </c>
      <c r="AF21" s="32">
        <f>IF(OR($DF$5=5,$DF$5=6,$DF$5=7),(($DF$48*'貼り付けシート（日別）'!O20+$DF$49*SUM(AI21:AK21,AM21)+$DF$50)*AH21+AO21/AG21),0)</f>
        <v>0</v>
      </c>
      <c r="AG21" s="32">
        <f>$DF$51*'貼り付けシート（日別）'!O20+$DF$52*AO21+$DF$53</f>
        <v>0.73450624999999992</v>
      </c>
      <c r="AH21" s="32">
        <f>IF('貼り付けシート（日別）'!O20&lt;7,1+(7-'貼り付けシート（日別）'!O20)*0.0205,1)</f>
        <v>1.3510625000000001</v>
      </c>
      <c r="AI21" s="109">
        <f>'貼り付けシート（日別）'!B20</f>
        <v>13.608124238799999</v>
      </c>
      <c r="AJ21" s="109">
        <f>'貼り付けシート（日別）'!C20</f>
        <v>17.090265919999997</v>
      </c>
      <c r="AK21" s="109">
        <f>'貼り付けシート（日別）'!D20</f>
        <v>2.6389381199999993</v>
      </c>
      <c r="AL21" s="109">
        <f>'貼り付けシート（日別）'!E20</f>
        <v>0</v>
      </c>
      <c r="AM21" s="109">
        <f>'貼り付けシート（日別）'!F20</f>
        <v>29.762460000000001</v>
      </c>
      <c r="AN21" s="109">
        <f>'貼り付けシート（日別）'!G20</f>
        <v>0</v>
      </c>
      <c r="AO21" s="109">
        <f>'貼り付けシート（日別）'!H20</f>
        <v>4.7843749999999998</v>
      </c>
      <c r="AP21" s="102">
        <f>IF(入力データと計算結果!$E$9=バックデータ一覧!$A$25,'貼り付けシート（日別）'!Q20,0)</f>
        <v>0</v>
      </c>
      <c r="AR21" s="30">
        <v>41653</v>
      </c>
      <c r="AS21" s="104">
        <f t="shared" si="34"/>
        <v>0.17319451559027779</v>
      </c>
      <c r="AT21" s="104">
        <f t="shared" si="35"/>
        <v>113.09410110189918</v>
      </c>
      <c r="AU21" s="104">
        <f t="shared" si="36"/>
        <v>0</v>
      </c>
      <c r="AV21" s="107">
        <v>0</v>
      </c>
      <c r="AW21" s="101">
        <f>IF(OR(計算過程!$DF$5&lt;=4,計算過程!$DF$5=8),AX21+AY21+AZ21,0)</f>
        <v>0.17319451559027779</v>
      </c>
      <c r="AX21" s="101">
        <f>IF(AND(計算過程!$DF$5&gt;4,計算過程!$DF$5&lt;&gt;8),0,((VLOOKUP(入力データと計算結果!$E$6,バックデータ一覧!$V$12:$AA$15,2)*'貼り付けシート（日別）'!AG20+VLOOKUP(入力データと計算結果!$E$6,バックデータ一覧!$V$12:$AA$15,3)*('貼り付けシート（日別）'!AA20+'貼り付けシート（日別）'!AB20+'貼り付けシート（日別）'!AC20+'貼り付けシート（日別）'!AD20+'貼り付けシート（日別）'!AF20)+(VLOOKUP(入力データと計算結果!$E$6,バックデータ一覧!$V$12:$AA$15,4)))*10^3/3600))</f>
        <v>0.10875730638888891</v>
      </c>
      <c r="AY21" s="101">
        <f>IF(AND(OR(計算過程!$DF$5&gt;4,計算過程!$DF$5&lt;&gt;8),入力データと計算結果!$E$7&lt;&gt;バックデータ一覧!$A$16,SUM(BX21:BY21)&gt;0),0.07*10^3/3600,0)</f>
        <v>1.9444444444444445E-2</v>
      </c>
      <c r="AZ21" s="101">
        <f>IF(AND(OR(計算過程!$DF$5&lt;=4),入力データと計算結果!$E$7=バックデータ一覧!$A$18,BY21&gt;0),(VLOOKUP(入力データと計算結果!$E$6,バックデータ一覧!$V$12:$AA$15,5,FALSE)*CA21+VLOOKUP(入力データと計算結果!$E$6,バックデータ一覧!$V$12:$AA$15,6,FALSE))*10^3/3600,0)</f>
        <v>4.4992764756944442E-2</v>
      </c>
      <c r="BA21" s="101">
        <f>IF(OR(計算過程!$DF$5&lt;=2,計算過程!$DF$5=8),IF(入力データと計算結果!$E$7=バックデータ一覧!$A$16,BU21/BC21+BV21/BD21+BW21/BE21+BX21/BF21+BZ21/BH21,IF(入力データと計算結果!$E$7=バックデータ一覧!$A$17,BU21/BC21+BV21/BD21+BW21/BE21+BY21/BG21+BZ21/BH21,BU21/BC21+BV21/BD21+BW21/BE21+BY21/BG21+CA21/BI21)),0)</f>
        <v>113.09410110189918</v>
      </c>
      <c r="BB21" s="101">
        <f>IF(OR(計算過程!$DF$5=3,計算過程!$DF$5=4),IF(入力データと計算結果!$E$7=バックデータ一覧!$A$16,BU21/BC21+BV21/BD21+BW21/BE21+BX21/BF21+BZ21/BH21,IF(入力データと計算結果!$E$7=バックデータ一覧!$A$17,BU21/BC21+BV21/BD21+BW21/BE21+BY21/BG21+BZ21/BH21,BU21/BC21+BV21/BD21+BW21/BE21+BY21/BG21+CA21/BI21)),0)</f>
        <v>0</v>
      </c>
      <c r="BC21" s="101">
        <f>MIN(1,計算過程!$DF$7*'貼り付けシート（日別）'!AG20+計算過程!$DF$14*(BU21+BW21)+計算過程!$DF$21)</f>
        <v>0.59600075282313403</v>
      </c>
      <c r="BD21" s="101">
        <f>MIN(1,計算過程!$DF$8*'貼り付けシート（日別）'!AG20+計算過程!$DF$15*BV21+計算過程!$DF$22)</f>
        <v>0.67719518491006969</v>
      </c>
      <c r="BE21" s="101">
        <f>MIN(1,計算過程!$DF$9*'貼り付けシート（日別）'!AG20+計算過程!$DF$16*(BU21+BW21)+計算過程!$DF$23)</f>
        <v>0.59600075282313403</v>
      </c>
      <c r="BF21" s="32">
        <f>MIN(1,計算過程!$DF$10*'貼り付けシート（日別）'!AG20+計算過程!$DF$17*BX21+計算過程!$DF$24)</f>
        <v>0.71159348488590612</v>
      </c>
      <c r="BG21" s="32">
        <f>MIN(1,計算過程!$DF$11*'貼り付けシート（日別）'!AG20+計算過程!$DF$18*BY21+計算過程!$DF$25)</f>
        <v>0.69708635496058002</v>
      </c>
      <c r="BH21" s="32">
        <f>MIN(1,計算過程!$DF$12*'貼り付けシート（日別）'!AG20+計算過程!$DF$19*BZ21+計算過程!$DF$26)</f>
        <v>0.71159348488590612</v>
      </c>
      <c r="BI21" s="32">
        <f>MIN(1,計算過程!$DF$13*'貼り付けシート（日別）'!AG20+計算過程!$DF$20*CA21+計算過程!$DF$27)</f>
        <v>0.59720629595436237</v>
      </c>
      <c r="BJ21" s="32">
        <f>IF(計算過程!$DF$5=11,(計算過程!$DF$33*BK21+計算過程!$DF$34*BN21+計算過程!$DF$35*計算過程!$DF$39+計算過程!$DF$36)*(1+計算過程!$DF$37*計算過程!$DF$38)*BL21*BM21*10^3/3600,0)</f>
        <v>0</v>
      </c>
      <c r="BK21" s="32">
        <f>'貼り付けシート（日別）'!AH20</f>
        <v>-7.3</v>
      </c>
      <c r="BL21" s="32">
        <f t="shared" si="37"/>
        <v>1.1901900000000001</v>
      </c>
      <c r="BM21" s="32">
        <f t="shared" si="38"/>
        <v>1.0820000000000001</v>
      </c>
      <c r="BN21" s="32">
        <f t="shared" si="39"/>
        <v>74.293265737000013</v>
      </c>
      <c r="BO21" s="32">
        <f>IF(計算過程!$DF$5=10,(計算過程!$DF$41*'貼り付けシート（日別）'!AG20+計算過程!$DF$42*BN21+計算過程!$DF$43)/3.6,0)</f>
        <v>0</v>
      </c>
      <c r="BP21" s="32">
        <f>IF(OR(計算過程!$DF$5=5,計算過程!$DF$5=6,計算過程!$DF$5=7),((計算過程!$DF$45*'貼り付けシート（日別）'!AG20+計算過程!$DF$46*SUM(BU21:BW21,BY21)+計算過程!$DF$47)*BQ21+(0.01723*CA21+0.06099))*10^3/3600,0)</f>
        <v>0</v>
      </c>
      <c r="BQ21" s="32">
        <f>IF('貼り付けシート（日別）'!AG20&lt;7,1+(7-'貼り付けシート（日別）'!AG20)*0.0091,1)</f>
        <v>1.1558375000000001</v>
      </c>
      <c r="BR21" s="32">
        <f>IF(OR(計算過程!$DF$5=5,計算過程!$DF$5=6,計算過程!$DF$5=7),((計算過程!$DF$48*'貼り付けシート（日別）'!AG20+計算過程!$DF$49*SUM(BU21:BW21,BY21)+計算過程!$DF$50)*BT21+CA21/BS21),0)</f>
        <v>0</v>
      </c>
      <c r="BS21" s="32">
        <f>計算過程!$DF$51*'貼り付けシート（日別）'!AG20+計算過程!$DF$52*CA21+計算過程!$DF$53</f>
        <v>0.74096562499999996</v>
      </c>
      <c r="BT21" s="32">
        <f>IF('貼り付けシート（日別）'!AG20&lt;7,1+(7-'貼り付けシート（日別）'!AG20)*0.0205,1)</f>
        <v>1.3510625000000001</v>
      </c>
      <c r="BU21" s="109">
        <f>'貼り付けシート（日別）'!T20</f>
        <v>14.008363187</v>
      </c>
      <c r="BV21" s="109">
        <f>'貼り付けシート（日別）'!U20</f>
        <v>21.362832399999999</v>
      </c>
      <c r="BW21" s="109">
        <f>'貼り付けシート（日別）'!V20</f>
        <v>3.2986726499999999</v>
      </c>
      <c r="BX21" s="109">
        <f>'貼り付けシート（日別）'!W20</f>
        <v>0</v>
      </c>
      <c r="BY21" s="109">
        <f>'貼り付けシート（日別）'!X20</f>
        <v>29.762460000000001</v>
      </c>
      <c r="BZ21" s="109">
        <f>'貼り付けシート（日別）'!Y20</f>
        <v>0</v>
      </c>
      <c r="CA21" s="109">
        <f>'貼り付けシート（日別）'!Z20</f>
        <v>5.8609374999999995</v>
      </c>
      <c r="CB21" s="102">
        <f>IF(入力データと計算結果!$E$9=バックデータ一覧!$A$25,'貼り付けシート（日別）'!AI20,0)</f>
        <v>0</v>
      </c>
      <c r="CC21" s="166"/>
      <c r="CD21" s="32">
        <f>IF(計算過程!$DF$5=9,((CI21*'貼り付けシート（日別）'!AG20+CJ21*(CQ21+CR21+CS21+CU21)+CK21*CX21+CL21)*CE21+(0.01723*CW21+0.06099))*10^3/3600,0)</f>
        <v>0</v>
      </c>
      <c r="CE21" s="32">
        <f>IF(7&lt;='貼り付けシート（日別）'!AG20,1,1+(7-'貼り付けシート（日別）'!AG20)*0.0091)</f>
        <v>1.1558375000000001</v>
      </c>
      <c r="CF21" s="32">
        <f>IF(計算過程!$DF$5=9,((CM21*'貼り付けシート（日別）'!AG20+CN21*(CQ21+CR21+CS21+CU21)+CO21*CX21+CP21)*CH21+CW21/CG21),0)</f>
        <v>0</v>
      </c>
      <c r="CG21" s="32">
        <f>計算過程!$DF$55*'貼り付けシート（日別）'!AG20+計算過程!$DF$56*CW21+計算過程!$DF$57</f>
        <v>0.74096562499999996</v>
      </c>
      <c r="CH21" s="32">
        <f>IF(7&lt;='貼り付けシート（日別）'!AG20,1,1+(7-'貼り付けシート（日別）'!AG20)*0.0205)</f>
        <v>1.3510625000000001</v>
      </c>
      <c r="CI21" s="100">
        <f>IF($CX21&gt;0,バックデータ一覧!$S$4,バックデータ一覧!$T$4)</f>
        <v>-0.18114</v>
      </c>
      <c r="CJ21" s="100">
        <f>IF($CX21&gt;0,バックデータ一覧!$S$5,バックデータ一覧!$T$5)</f>
        <v>0.10483000000000001</v>
      </c>
      <c r="CK21" s="100">
        <f>IF($CX21&gt;0,バックデータ一覧!$S$6,バックデータ一覧!$T$6)</f>
        <v>0</v>
      </c>
      <c r="CL21" s="100">
        <f>IF($CX21&gt;0,バックデータ一覧!$S$7,バックデータ一覧!$T$7)</f>
        <v>5.8528500000000001</v>
      </c>
      <c r="CM21" s="100">
        <f>IF($CX21&gt;0,バックデータ一覧!$S$12,バックデータ一覧!$T$12)</f>
        <v>-5.7700000000000001E-2</v>
      </c>
      <c r="CN21" s="100">
        <f>IF($CX21&gt;0,バックデータ一覧!$S$13,バックデータ一覧!$T$13)</f>
        <v>0.47525000000000001</v>
      </c>
      <c r="CO21" s="100">
        <f>IF($CX21&gt;0,バックデータ一覧!$S$14,バックデータ一覧!$T$14)</f>
        <v>0</v>
      </c>
      <c r="CP21" s="173">
        <f>IF($CX21&gt;0,バックデータ一覧!$S$15,バックデータ一覧!$T$15)</f>
        <v>-6.3459300000000001</v>
      </c>
      <c r="CQ21" s="102">
        <f>IF($DF$4=4,'貼り付けシート（日別）'!T20,'貼り付けシート（日別）'!B20*(INT($DF$4)+1-$DF$4)+'貼り付けシート（日別）'!T20*($DF$4-INT($DF$4)))</f>
        <v>14.008363187</v>
      </c>
      <c r="CR21" s="102">
        <f>IF($DF$4=4,'貼り付けシート（日別）'!U20,'貼り付けシート（日別）'!C20*(INT($DF$4)+1-$DF$4)+'貼り付けシート（日別）'!U20*($DF$4-INT($DF$4)))</f>
        <v>21.362832399999999</v>
      </c>
      <c r="CS21" s="102">
        <f>IF($DF$4=4,'貼り付けシート（日別）'!V20,'貼り付けシート（日別）'!D20*(INT($DF$4)+1-$DF$4)+'貼り付けシート（日別）'!V20*($DF$4-INT($DF$4)))</f>
        <v>3.2986726499999999</v>
      </c>
      <c r="CT21" s="102">
        <f>IF($DF$4=4,'貼り付けシート（日別）'!W20,'貼り付けシート（日別）'!E20*(INT($DF$4)+1-$DF$4)+'貼り付けシート（日別）'!W20*($DF$4-INT($DF$4)))</f>
        <v>0</v>
      </c>
      <c r="CU21" s="102">
        <f>IF($DF$4=4,'貼り付けシート（日別）'!X20,'貼り付けシート（日別）'!F20*(INT($DF$4)+1-$DF$4)+'貼り付けシート（日別）'!X20*($DF$4-INT($DF$4)))</f>
        <v>29.762460000000001</v>
      </c>
      <c r="CV21" s="102">
        <f>IF($DF$4=4,'貼り付けシート（日別）'!Y20,'貼り付けシート（日別）'!G20*(INT($DF$4)+1-$DF$4)+'貼り付けシート（日別）'!Y20*($DF$4-INT($DF$4)))</f>
        <v>0</v>
      </c>
      <c r="CW21" s="102">
        <f>IF($DF$4=4,'貼り付けシート（日別）'!Z20,'貼り付けシート（日別）'!H20*(INT($DF$4)+1-$DF$4)+'貼り付けシート（日別）'!Z20*($DF$4-INT($DF$4)))</f>
        <v>5.8609374999999995</v>
      </c>
      <c r="CX21" s="32">
        <f>SUMIF('貼り付けシート（時刻別）'!$A$6:$A$8765,AR21,'貼り付けシート（時刻別）'!$C$6:$C$8765)</f>
        <v>0</v>
      </c>
      <c r="CY21" s="102">
        <f>IF($DF$4&lt;&gt;9,0,$AP21*(INT($DF$4)+1-$DF$4)+$CB21*($DF$4-INT($DF$4)))</f>
        <v>0</v>
      </c>
      <c r="CZ21" s="166"/>
      <c r="DA21" s="124" t="s">
        <v>48</v>
      </c>
      <c r="DB21" s="126" t="s">
        <v>9</v>
      </c>
      <c r="DC21" s="14" t="s">
        <v>259</v>
      </c>
      <c r="DD21" s="127" t="s">
        <v>25</v>
      </c>
      <c r="DE21" s="123" t="s">
        <v>20</v>
      </c>
      <c r="DF21" s="178">
        <f>IFERROR(IF(OR($DF$5&lt;=2,$DF$5=8),バックデータ一覧!E$7,バックデータ一覧!E$15)*$DF$28,"-")</f>
        <v>0.59303995876510074</v>
      </c>
      <c r="DG21" s="34"/>
    </row>
    <row r="22" spans="1:111" x14ac:dyDescent="0.15">
      <c r="A22" s="30">
        <v>41654</v>
      </c>
      <c r="B22" s="139">
        <f>IF(計算過程!$DF$5=9,計算過程!CD22+計算過程!CY22,IF($DF$4=4,AS22,G22*(INT($DF$4)+1-$DF$4)+AS22*($DF$4-INT($DF$4))))</f>
        <v>0.18198137671527778</v>
      </c>
      <c r="C22" s="139">
        <f>IF(計算過程!$DF$5=9,CF22,IF($DF$4=4,AT22,H22*(INT($DF$4)+1-$DF$4)+AT22*($DF$4-INT($DF$4))))</f>
        <v>129.82298972576308</v>
      </c>
      <c r="D22" s="139">
        <f>IF(計算過程!$DF$5=9,0,IF($DF$4=4,AU22,I22*(INT($DF$4)+1-$DF$4)+AU22*($DF$4-INT($DF$4))))</f>
        <v>0</v>
      </c>
      <c r="E22" s="139">
        <v>0</v>
      </c>
      <c r="F22" s="138"/>
      <c r="G22" s="104">
        <f t="shared" si="27"/>
        <v>0.17326530228240741</v>
      </c>
      <c r="H22" s="104">
        <f t="shared" si="28"/>
        <v>120.39650564513538</v>
      </c>
      <c r="I22" s="104">
        <f t="shared" si="29"/>
        <v>0</v>
      </c>
      <c r="J22" s="107">
        <v>0</v>
      </c>
      <c r="K22" s="101">
        <f>IF(OR(計算過程!$DF$5&lt;=4,計算過程!$DF$5=8),L22+M22+N22,0)</f>
        <v>0.17326530228240741</v>
      </c>
      <c r="L22" s="101">
        <f>IF(AND($DF$5&gt;4,$DF$5&lt;&gt;8),0,((VLOOKUP(入力データと計算結果!$E$6,バックデータ一覧!$V$12:$AA$15,2)*'貼り付けシート（日別）'!O21+VLOOKUP(入力データと計算結果!$E$6,バックデータ一覧!$V$12:$AA$15,3)*('貼り付けシート（日別）'!I21+'貼り付けシート（日別）'!J21+'貼り付けシート（日別）'!K21+'貼り付けシート（日別）'!L21+'貼り付けシート（日別）'!N21)+(VLOOKUP(入力データと計算結果!$E$6,バックデータ一覧!$V$12:$AA$15,4)))*10^3/3600))</f>
        <v>0.11322084568518519</v>
      </c>
      <c r="M22" s="101">
        <f>IF(AND(OR($DF$5&gt;4,$DF$5&lt;&gt;8),入力データと計算結果!$E$7&lt;&gt;バックデータ一覧!$A$16,SUM(AL22:AM22)&gt;0),0.07*10^3/3600,0)</f>
        <v>1.9444444444444445E-2</v>
      </c>
      <c r="N22" s="101">
        <f>IF(AND(OR($DF$5&lt;=4),入力データと計算結果!$E$7=バックデータ一覧!$A$18,AM22&gt;0),(VLOOKUP(入力データと計算結果!$E$6,バックデータ一覧!$V$12:$AA$15,5,FALSE)*AO22+VLOOKUP(入力データと計算結果!$E$6,バックデータ一覧!$V$12:$AA$15,6,FALSE))*10^3/3600,0)</f>
        <v>4.0600012152777774E-2</v>
      </c>
      <c r="O22" s="101">
        <f>IF(OR(計算過程!$DF$5&lt;=2,計算過程!$DF$5=8),IF(入力データと計算結果!$E$7=バックデータ一覧!$A$16,AI22/Q22+AJ22/R22+AK22/S22+AL22/T22+AN22/V22,IF(入力データと計算結果!$E$7=バックデータ一覧!$A$17,AI22/Q22+AJ22/R22+AK22/S22+AM22/U22+AN22/V22,AI22/Q22+AJ22/R22+AK22/S22+AM22/U22+AO22/W22)),0)</f>
        <v>120.39650564513538</v>
      </c>
      <c r="P22" s="101">
        <f>IF(OR(計算過程!$DF$5=3,計算過程!$DF$5=4),IF(入力データと計算結果!$E$7=バックデータ一覧!$A$16,AI22/Q22+AJ22/R22+AK22/S22+AL22/T22+AN22/V22,IF(入力データと計算結果!$E$7=バックデータ一覧!$A$17,AI22/Q22+AJ22/R22+AK22/S22+AM22/U22+AN22/V22,AI22/Q22+AJ22/R22+AK22/S22+AM22/U22+AO22/W22)),0)</f>
        <v>0</v>
      </c>
      <c r="Q22" s="101">
        <f>MIN(1,$DF$7*'貼り付けシート（日別）'!O21+計算過程!$DF$14*(AI22+AK22)+$DF$21)</f>
        <v>0.59726006798617104</v>
      </c>
      <c r="R22" s="101">
        <f>MIN(1,$DF$8*'貼り付けシート（日別）'!O21+$DF$15*AJ22+$DF$22)</f>
        <v>0.67652713743342552</v>
      </c>
      <c r="S22" s="101">
        <f>MIN(1,$DF$9*'貼り付けシート（日別）'!O21+$DF$16*(AI22+AK22)+$DF$23)</f>
        <v>0.59726006798617104</v>
      </c>
      <c r="T22" s="32">
        <f>MIN(1,$DF$10*'貼り付けシート（日別）'!O21+$DF$17*AL22+$DF$24)</f>
        <v>0.71159348488590612</v>
      </c>
      <c r="U22" s="32">
        <f>MIN(1,$DF$11*'貼り付けシート（日別）'!O21+$DF$18*AM22+$DF$25)</f>
        <v>0.69708635496058002</v>
      </c>
      <c r="V22" s="32">
        <f>MIN(1,$DF$12*'貼り付けシート（日別）'!O21+$DF$19*AN22+$DF$26)</f>
        <v>0.71159348488590612</v>
      </c>
      <c r="W22" s="32">
        <f>MIN(1,$DF$13*'貼り付けシート（日別）'!O21+$DF$20*AO22+$DF$27)</f>
        <v>0.57470240162899322</v>
      </c>
      <c r="X22" s="32">
        <f t="shared" si="30"/>
        <v>0</v>
      </c>
      <c r="Y22" s="32">
        <f>'貼り付けシート（日別）'!P21</f>
        <v>-19.862499999999997</v>
      </c>
      <c r="Z22" s="32">
        <f t="shared" si="31"/>
        <v>1.3572712499999999</v>
      </c>
      <c r="AA22" s="32">
        <f t="shared" si="32"/>
        <v>1</v>
      </c>
      <c r="AB22" s="32">
        <f t="shared" si="33"/>
        <v>78.604320626199993</v>
      </c>
      <c r="AC22" s="32">
        <f>IF($DF$5=10,($DF$41*'貼り付けシート（日別）'!O21+$DF$42*AB22+$DF$43)/3.6,0)</f>
        <v>0</v>
      </c>
      <c r="AD22" s="32">
        <f>IF(OR($DF$5=5,$DF$5=6,$DF$5=7),(($DF$45*'貼り付けシート（日別）'!O21+$DF$46*SUM(AI22:AK22,AM22)+$DF$47)*AE22+(0.01723*AO22+0.06099))*10^3/3600,0)</f>
        <v>0</v>
      </c>
      <c r="AE22" s="32">
        <f>IF('貼り付けシート（日別）'!O21&lt;7,1+(7-'貼り付けシート（日別）'!O21)*0.0091,1)</f>
        <v>1.1750991666666666</v>
      </c>
      <c r="AF22" s="32">
        <f>IF(OR($DF$5=5,$DF$5=6,$DF$5=7),(($DF$48*'貼り付けシート（日別）'!O21+$DF$49*SUM(AI22:AK22,AM22)+$DF$50)*AH22+AO22/AG22),0)</f>
        <v>0</v>
      </c>
      <c r="AG22" s="32">
        <f>$DF$51*'貼り付けシート（日別）'!O21+$DF$52*AO22+$DF$53</f>
        <v>0.72529874999999999</v>
      </c>
      <c r="AH22" s="32">
        <f>IF('貼り付けシート（日別）'!O21&lt;7,1+(7-'貼り付けシート（日別）'!O21)*0.0205,1)</f>
        <v>1.3944541666666668</v>
      </c>
      <c r="AI22" s="109">
        <f>'貼り付けシート（日別）'!B21</f>
        <v>16.409796876200001</v>
      </c>
      <c r="AJ22" s="109">
        <f>'貼り付けシート（日別）'!C21</f>
        <v>22.430974019999997</v>
      </c>
      <c r="AK22" s="109">
        <f>'貼り付けシート（日別）'!D21</f>
        <v>5.0579647299999984</v>
      </c>
      <c r="AL22" s="109">
        <f>'貼り付けシート（日別）'!E21</f>
        <v>0</v>
      </c>
      <c r="AM22" s="109">
        <f>'貼り付けシート（日別）'!F21</f>
        <v>29.762460000000001</v>
      </c>
      <c r="AN22" s="109">
        <f>'貼り付けシート（日別）'!G21</f>
        <v>0</v>
      </c>
      <c r="AO22" s="109">
        <f>'貼り付けシート（日別）'!H21</f>
        <v>4.9431250000000002</v>
      </c>
      <c r="AP22" s="102">
        <f>IF(入力データと計算結果!$E$9=バックデータ一覧!$A$25,'貼り付けシート（日別）'!Q21,0)</f>
        <v>0</v>
      </c>
      <c r="AR22" s="30">
        <v>41654</v>
      </c>
      <c r="AS22" s="104">
        <f t="shared" si="34"/>
        <v>0.18198137671527778</v>
      </c>
      <c r="AT22" s="104">
        <f t="shared" si="35"/>
        <v>129.82298972576308</v>
      </c>
      <c r="AU22" s="104">
        <f t="shared" si="36"/>
        <v>0</v>
      </c>
      <c r="AV22" s="107">
        <v>0</v>
      </c>
      <c r="AW22" s="101">
        <f>IF(OR(計算過程!$DF$5&lt;=4,計算過程!$DF$5=8),AX22+AY22+AZ22,0)</f>
        <v>0.18198137671527778</v>
      </c>
      <c r="AX22" s="101">
        <f>IF(AND(計算過程!$DF$5&gt;4,計算過程!$DF$5&lt;&gt;8),0,((VLOOKUP(入力データと計算結果!$E$6,バックデータ一覧!$V$12:$AA$15,2)*'貼り付けシート（日別）'!AG21+VLOOKUP(入力データと計算結果!$E$6,バックデータ一覧!$V$12:$AA$15,3)*('貼り付けシート（日別）'!AA21+'貼り付けシート（日別）'!AB21+'貼り付けシート（日別）'!AC21+'貼り付けシート（日別）'!AD21+'貼り付けシート（日別）'!AF21)+(VLOOKUP(入力データと計算結果!$E$6,バックデータ一覧!$V$12:$AA$15,4)))*10^3/3600))</f>
        <v>0.11665773985185186</v>
      </c>
      <c r="AY22" s="101">
        <f>IF(AND(OR(計算過程!$DF$5&gt;4,計算過程!$DF$5&lt;&gt;8),入力データと計算結果!$E$7&lt;&gt;バックデータ一覧!$A$16,SUM(BX22:BY22)&gt;0),0.07*10^3/3600,0)</f>
        <v>1.9444444444444445E-2</v>
      </c>
      <c r="AZ22" s="101">
        <f>IF(AND(OR(計算過程!$DF$5&lt;=4),入力データと計算結果!$E$7=バックデータ一覧!$A$18,BY22&gt;0),(VLOOKUP(入力データと計算結果!$E$6,バックデータ一覧!$V$12:$AA$15,5,FALSE)*CA22+VLOOKUP(入力データと計算結果!$E$6,バックデータ一覧!$V$12:$AA$15,6,FALSE))*10^3/3600,0)</f>
        <v>4.5879192418981481E-2</v>
      </c>
      <c r="BA22" s="101">
        <f>IF(OR(計算過程!$DF$5&lt;=2,計算過程!$DF$5=8),IF(入力データと計算結果!$E$7=バックデータ一覧!$A$16,BU22/BC22+BV22/BD22+BW22/BE22+BX22/BF22+BZ22/BH22,IF(入力データと計算結果!$E$7=バックデータ一覧!$A$17,BU22/BC22+BV22/BD22+BW22/BE22+BY22/BG22+BZ22/BH22,BU22/BC22+BV22/BD22+BW22/BE22+BY22/BG22+CA22/BI22)),0)</f>
        <v>129.82298972576308</v>
      </c>
      <c r="BB22" s="101">
        <f>IF(OR(計算過程!$DF$5=3,計算過程!$DF$5=4),IF(入力データと計算結果!$E$7=バックデータ一覧!$A$16,BU22/BC22+BV22/BD22+BW22/BE22+BX22/BF22+BZ22/BH22,IF(入力データと計算結果!$E$7=バックデータ一覧!$A$17,BU22/BC22+BV22/BD22+BW22/BE22+BY22/BG22+BZ22/BH22,BU22/BC22+BV22/BD22+BW22/BE22+BY22/BG22+CA22/BI22)),0)</f>
        <v>0</v>
      </c>
      <c r="BC22" s="101">
        <f>MIN(1,計算過程!$DF$7*'貼り付けシート（日別）'!AG21+計算過程!$DF$14*(BU22+BW22)+計算過程!$DF$21)</f>
        <v>0.59962165528249534</v>
      </c>
      <c r="BD22" s="101">
        <f>MIN(1,計算過程!$DF$8*'貼り付けシート（日別）'!AG21+計算過程!$DF$15*BV22+計算過程!$DF$22)</f>
        <v>0.67798156264913068</v>
      </c>
      <c r="BE22" s="101">
        <f>MIN(1,計算過程!$DF$9*'貼り付けシート（日別）'!AG21+計算過程!$DF$16*(BU22+BW22)+計算過程!$DF$23)</f>
        <v>0.59962165528249534</v>
      </c>
      <c r="BF22" s="32">
        <f>MIN(1,計算過程!$DF$10*'貼り付けシート（日別）'!AG21+計算過程!$DF$17*BX22+計算過程!$DF$24)</f>
        <v>0.71159348488590612</v>
      </c>
      <c r="BG22" s="32">
        <f>MIN(1,計算過程!$DF$11*'貼り付けシート（日別）'!AG21+計算過程!$DF$18*BY22+計算過程!$DF$25)</f>
        <v>0.69708635496058002</v>
      </c>
      <c r="BH22" s="32">
        <f>MIN(1,計算過程!$DF$12*'貼り付けシート（日別）'!AG21+計算過程!$DF$19*BZ22+計算過程!$DF$26)</f>
        <v>0.71159348488590612</v>
      </c>
      <c r="BI22" s="32">
        <f>MIN(1,計算過程!$DF$13*'貼り付けシート（日別）'!AG21+計算過程!$DF$20*CA22+計算過程!$DF$27)</f>
        <v>0.59412721003651003</v>
      </c>
      <c r="BJ22" s="32">
        <f>IF(計算過程!$DF$5=11,(計算過程!$DF$33*BK22+計算過程!$DF$34*BN22+計算過程!$DF$35*計算過程!$DF$39+計算過程!$DF$36)*(1+計算過程!$DF$37*計算過程!$DF$38)*BL22*BM22*10^3/3600,0)</f>
        <v>0</v>
      </c>
      <c r="BK22" s="32">
        <f>'貼り付けシート（日別）'!AH21</f>
        <v>-19.862499999999997</v>
      </c>
      <c r="BL22" s="32">
        <f t="shared" si="37"/>
        <v>1.3572712499999999</v>
      </c>
      <c r="BM22" s="32">
        <f t="shared" si="38"/>
        <v>1</v>
      </c>
      <c r="BN22" s="32">
        <f t="shared" si="39"/>
        <v>84.912961060533334</v>
      </c>
      <c r="BO22" s="32">
        <f>IF(計算過程!$DF$5=10,(計算過程!$DF$41*'貼り付けシート（日別）'!AG21+計算過程!$DF$42*BN22+計算過程!$DF$43)/3.6,0)</f>
        <v>0</v>
      </c>
      <c r="BP22" s="32">
        <f>IF(OR(計算過程!$DF$5=5,計算過程!$DF$5=6,計算過程!$DF$5=7),((計算過程!$DF$45*'貼り付けシート（日別）'!AG21+計算過程!$DF$46*SUM(BU22:BW22,BY22)+計算過程!$DF$47)*BQ22+(0.01723*CA22+0.06099))*10^3/3600,0)</f>
        <v>0</v>
      </c>
      <c r="BQ22" s="32">
        <f>IF('貼り付けシート（日別）'!AG21&lt;7,1+(7-'貼り付けシート（日別）'!AG21)*0.0091,1)</f>
        <v>1.1750991666666666</v>
      </c>
      <c r="BR22" s="32">
        <f>IF(OR(計算過程!$DF$5=5,計算過程!$DF$5=6,計算過程!$DF$5=7),((計算過程!$DF$48*'貼り付けシート（日別）'!AG21+計算過程!$DF$49*SUM(BU22:BW22,BY22)+計算過程!$DF$50)*BT22+CA22/BS22),0)</f>
        <v>0</v>
      </c>
      <c r="BS22" s="32">
        <f>計算過程!$DF$51*'貼り付けシート（日別）'!AG21+計算過程!$DF$52*CA22+計算過程!$DF$53</f>
        <v>0.73191687500000002</v>
      </c>
      <c r="BT22" s="32">
        <f>IF('貼り付けシート（日別）'!AG21&lt;7,1+(7-'貼り付けシート（日別）'!AG21)*0.0205,1)</f>
        <v>1.3944541666666668</v>
      </c>
      <c r="BU22" s="109">
        <f>'貼り付けシート（日別）'!T21</f>
        <v>18.410991617200001</v>
      </c>
      <c r="BV22" s="109">
        <f>'貼り付けシート（日別）'!U21</f>
        <v>25.635398880000004</v>
      </c>
      <c r="BW22" s="109">
        <f>'貼り付けシート（日別）'!V21</f>
        <v>5.0579647299999984</v>
      </c>
      <c r="BX22" s="109">
        <f>'貼り付けシート（日別）'!W21</f>
        <v>0</v>
      </c>
      <c r="BY22" s="109">
        <f>'貼り付けシート（日別）'!X21</f>
        <v>29.762460000000001</v>
      </c>
      <c r="BZ22" s="109">
        <f>'貼り付けシート（日別）'!Y21</f>
        <v>0</v>
      </c>
      <c r="CA22" s="109">
        <f>'貼り付けシート（日別）'!Z21</f>
        <v>6.0461458333333331</v>
      </c>
      <c r="CB22" s="102">
        <f>IF(入力データと計算結果!$E$9=バックデータ一覧!$A$25,'貼り付けシート（日別）'!AI21,0)</f>
        <v>0</v>
      </c>
      <c r="CC22" s="166"/>
      <c r="CD22" s="32">
        <f>IF(計算過程!$DF$5=9,((CI22*'貼り付けシート（日別）'!AG21+CJ22*(CQ22+CR22+CS22+CU22)+CK22*CX22+CL22)*CE22+(0.01723*CW22+0.06099))*10^3/3600,0)</f>
        <v>0</v>
      </c>
      <c r="CE22" s="32">
        <f>IF(7&lt;='貼り付けシート（日別）'!AG21,1,1+(7-'貼り付けシート（日別）'!AG21)*0.0091)</f>
        <v>1.1750991666666666</v>
      </c>
      <c r="CF22" s="32">
        <f>IF(計算過程!$DF$5=9,((CM22*'貼り付けシート（日別）'!AG21+CN22*(CQ22+CR22+CS22+CU22)+CO22*CX22+CP22)*CH22+CW22/CG22),0)</f>
        <v>0</v>
      </c>
      <c r="CG22" s="32">
        <f>計算過程!$DF$55*'貼り付けシート（日別）'!AG21+計算過程!$DF$56*CW22+計算過程!$DF$57</f>
        <v>0.73191687500000002</v>
      </c>
      <c r="CH22" s="32">
        <f>IF(7&lt;='貼り付けシート（日別）'!AG21,1,1+(7-'貼り付けシート（日別）'!AG21)*0.0205)</f>
        <v>1.3944541666666668</v>
      </c>
      <c r="CI22" s="100">
        <f>IF($CX22&gt;0,バックデータ一覧!$S$4,バックデータ一覧!$T$4)</f>
        <v>-0.18114</v>
      </c>
      <c r="CJ22" s="100">
        <f>IF($CX22&gt;0,バックデータ一覧!$S$5,バックデータ一覧!$T$5)</f>
        <v>0.10483000000000001</v>
      </c>
      <c r="CK22" s="100">
        <f>IF($CX22&gt;0,バックデータ一覧!$S$6,バックデータ一覧!$T$6)</f>
        <v>0</v>
      </c>
      <c r="CL22" s="100">
        <f>IF($CX22&gt;0,バックデータ一覧!$S$7,バックデータ一覧!$T$7)</f>
        <v>5.8528500000000001</v>
      </c>
      <c r="CM22" s="100">
        <f>IF($CX22&gt;0,バックデータ一覧!$S$12,バックデータ一覧!$T$12)</f>
        <v>-5.7700000000000001E-2</v>
      </c>
      <c r="CN22" s="100">
        <f>IF($CX22&gt;0,バックデータ一覧!$S$13,バックデータ一覧!$T$13)</f>
        <v>0.47525000000000001</v>
      </c>
      <c r="CO22" s="100">
        <f>IF($CX22&gt;0,バックデータ一覧!$S$14,バックデータ一覧!$T$14)</f>
        <v>0</v>
      </c>
      <c r="CP22" s="173">
        <f>IF($CX22&gt;0,バックデータ一覧!$S$15,バックデータ一覧!$T$15)</f>
        <v>-6.3459300000000001</v>
      </c>
      <c r="CQ22" s="102">
        <f>IF($DF$4=4,'貼り付けシート（日別）'!T21,'貼り付けシート（日別）'!B21*(INT($DF$4)+1-$DF$4)+'貼り付けシート（日別）'!T21*($DF$4-INT($DF$4)))</f>
        <v>18.410991617200001</v>
      </c>
      <c r="CR22" s="102">
        <f>IF($DF$4=4,'貼り付けシート（日別）'!U21,'貼り付けシート（日別）'!C21*(INT($DF$4)+1-$DF$4)+'貼り付けシート（日別）'!U21*($DF$4-INT($DF$4)))</f>
        <v>25.635398880000004</v>
      </c>
      <c r="CS22" s="102">
        <f>IF($DF$4=4,'貼り付けシート（日別）'!V21,'貼り付けシート（日別）'!D21*(INT($DF$4)+1-$DF$4)+'貼り付けシート（日別）'!V21*($DF$4-INT($DF$4)))</f>
        <v>5.0579647299999984</v>
      </c>
      <c r="CT22" s="102">
        <f>IF($DF$4=4,'貼り付けシート（日別）'!W21,'貼り付けシート（日別）'!E21*(INT($DF$4)+1-$DF$4)+'貼り付けシート（日別）'!W21*($DF$4-INT($DF$4)))</f>
        <v>0</v>
      </c>
      <c r="CU22" s="102">
        <f>IF($DF$4=4,'貼り付けシート（日別）'!X21,'貼り付けシート（日別）'!F21*(INT($DF$4)+1-$DF$4)+'貼り付けシート（日別）'!X21*($DF$4-INT($DF$4)))</f>
        <v>29.762460000000001</v>
      </c>
      <c r="CV22" s="102">
        <f>IF($DF$4=4,'貼り付けシート（日別）'!Y21,'貼り付けシート（日別）'!G21*(INT($DF$4)+1-$DF$4)+'貼り付けシート（日別）'!Y21*($DF$4-INT($DF$4)))</f>
        <v>0</v>
      </c>
      <c r="CW22" s="102">
        <f>IF($DF$4=4,'貼り付けシート（日別）'!Z21,'貼り付けシート（日別）'!H21*(INT($DF$4)+1-$DF$4)+'貼り付けシート（日別）'!Z21*($DF$4-INT($DF$4)))</f>
        <v>6.0461458333333331</v>
      </c>
      <c r="CX22" s="32">
        <f>SUMIF('貼り付けシート（時刻別）'!$A$6:$A$8765,AR22,'貼り付けシート（時刻別）'!$C$6:$C$8765)</f>
        <v>0</v>
      </c>
      <c r="CY22" s="102">
        <f t="shared" ref="CY22:CY85" si="40">IF($DF$4&lt;&gt;9,0,$AP22*(INT($DF$4)+1-$DF$4)+$CB22*($DF$4-INT($DF$4)))</f>
        <v>0</v>
      </c>
      <c r="CZ22" s="166"/>
      <c r="DA22" s="130"/>
      <c r="DB22" s="126" t="s">
        <v>10</v>
      </c>
      <c r="DC22" s="33"/>
      <c r="DD22" s="127" t="s">
        <v>40</v>
      </c>
      <c r="DE22" s="123" t="s">
        <v>20</v>
      </c>
      <c r="DF22" s="178">
        <f>IFERROR(IF(OR($DF$5&lt;=2,$DF$5=8),バックデータ一覧!F$7,バックデータ一覧!F$15)*$DF$28,"-")</f>
        <v>0.6730136620671141</v>
      </c>
      <c r="DG22" s="34"/>
    </row>
    <row r="23" spans="1:111" x14ac:dyDescent="0.15">
      <c r="A23" s="30">
        <v>41655</v>
      </c>
      <c r="B23" s="139">
        <f>IF(計算過程!$DF$5=9,計算過程!CD23+計算過程!CY23,IF($DF$4=4,AS23,G23*(INT($DF$4)+1-$DF$4)+AS23*($DF$4-INT($DF$4))))</f>
        <v>0.16894107880902778</v>
      </c>
      <c r="C23" s="139">
        <f>IF(計算過程!$DF$5=9,CF23,IF($DF$4=4,AT23,H23*(INT($DF$4)+1-$DF$4)+AT23*($DF$4-INT($DF$4))))</f>
        <v>97.800398686903094</v>
      </c>
      <c r="D23" s="139">
        <f>IF(計算過程!$DF$5=9,0,IF($DF$4=4,AU23,I23*(INT($DF$4)+1-$DF$4)+AU23*($DF$4-INT($DF$4))))</f>
        <v>0</v>
      </c>
      <c r="E23" s="139">
        <v>0</v>
      </c>
      <c r="F23" s="138"/>
      <c r="G23" s="104">
        <f t="shared" si="27"/>
        <v>0.16009509186805554</v>
      </c>
      <c r="H23" s="104">
        <f t="shared" si="28"/>
        <v>88.145500826643172</v>
      </c>
      <c r="I23" s="104">
        <f t="shared" si="29"/>
        <v>0</v>
      </c>
      <c r="J23" s="107">
        <v>0</v>
      </c>
      <c r="K23" s="101">
        <f>IF(OR(計算過程!$DF$5&lt;=4,計算過程!$DF$5=8),L23+M23+N23,0)</f>
        <v>0.16009509186805554</v>
      </c>
      <c r="L23" s="101">
        <f>IF(AND($DF$5&gt;4,$DF$5&lt;&gt;8),0,((VLOOKUP(入力データと計算結果!$E$6,バックデータ一覧!$V$12:$AA$15,2)*'貼り付けシート（日別）'!O22+VLOOKUP(入力データと計算結果!$E$6,バックデータ一覧!$V$12:$AA$15,3)*('貼り付けシート（日別）'!I22+'貼り付けシート（日別）'!J22+'貼り付けシート（日別）'!K22+'貼り付けシート（日別）'!L22+'貼り付けシート（日別）'!N22)+(VLOOKUP(入力データと計算結果!$E$6,バックデータ一覧!$V$12:$AA$15,4)))*10^3/3600))</f>
        <v>9.9773938222222219E-2</v>
      </c>
      <c r="M23" s="101">
        <f>IF(AND(OR($DF$5&gt;4,$DF$5&lt;&gt;8),入力データと計算結果!$E$7&lt;&gt;バックデータ一覧!$A$16,SUM(AL23:AM23)&gt;0),0.07*10^3/3600,0)</f>
        <v>1.9444444444444445E-2</v>
      </c>
      <c r="N23" s="101">
        <f>IF(AND(OR($DF$5&lt;=4),入力データと計算結果!$E$7=バックデータ一覧!$A$18,AM23&gt;0),(VLOOKUP(入力データと計算結果!$E$6,バックデータ一覧!$V$12:$AA$15,5,FALSE)*AO23+VLOOKUP(入力データと計算結果!$E$6,バックデータ一覧!$V$12:$AA$15,6,FALSE))*10^3/3600,0)</f>
        <v>4.0876709201388889E-2</v>
      </c>
      <c r="O23" s="101">
        <f>IF(OR(計算過程!$DF$5&lt;=2,計算過程!$DF$5=8),IF(入力データと計算結果!$E$7=バックデータ一覧!$A$16,AI23/Q23+AJ23/R23+AK23/S23+AL23/T23+AN23/V23,IF(入力データと計算結果!$E$7=バックデータ一覧!$A$17,AI23/Q23+AJ23/R23+AK23/S23+AM23/U23+AN23/V23,AI23/Q23+AJ23/R23+AK23/S23+AM23/U23+AO23/W23)),0)</f>
        <v>88.145500826643172</v>
      </c>
      <c r="P23" s="101">
        <f>IF(OR(計算過程!$DF$5=3,計算過程!$DF$5=4),IF(入力データと計算結果!$E$7=バックデータ一覧!$A$16,AI23/Q23+AJ23/R23+AK23/S23+AL23/T23+AN23/V23,IF(入力データと計算結果!$E$7=バックデータ一覧!$A$17,AI23/Q23+AJ23/R23+AK23/S23+AM23/U23+AN23/V23,AI23/Q23+AJ23/R23+AK23/S23+AM23/U23+AO23/W23)),0)</f>
        <v>0</v>
      </c>
      <c r="Q23" s="101">
        <f>MIN(1,$DF$7*'貼り付けシート（日別）'!O22+計算過程!$DF$14*(AI23+AK23)+$DF$21)</f>
        <v>0.58384236425702074</v>
      </c>
      <c r="R23" s="101">
        <f>MIN(1,$DF$8*'貼り付けシート（日別）'!O22+$DF$15*AJ23+$DF$22)</f>
        <v>0.67125921413275313</v>
      </c>
      <c r="S23" s="101">
        <f>MIN(1,$DF$9*'貼り付けシート（日別）'!O22+$DF$16*(AI23+AK23)+$DF$23)</f>
        <v>0.58384236425702074</v>
      </c>
      <c r="T23" s="32">
        <f>MIN(1,$DF$10*'貼り付けシート（日別）'!O22+$DF$17*AL23+$DF$24)</f>
        <v>0.71159348488590612</v>
      </c>
      <c r="U23" s="32">
        <f>MIN(1,$DF$11*'貼り付けシート（日別）'!O22+$DF$18*AM23+$DF$25)</f>
        <v>0.69708635496058002</v>
      </c>
      <c r="V23" s="32">
        <f>MIN(1,$DF$12*'貼り付けシート（日別）'!O22+$DF$19*AN23+$DF$26)</f>
        <v>0.71159348488590612</v>
      </c>
      <c r="W23" s="32">
        <f>MIN(1,$DF$13*'貼り付けシート（日別）'!O22+$DF$20*AO23+$DF$27)</f>
        <v>0.57341139594040269</v>
      </c>
      <c r="X23" s="32">
        <f t="shared" si="30"/>
        <v>0</v>
      </c>
      <c r="Y23" s="32">
        <f>'貼り付けシート（日別）'!P22</f>
        <v>-15.724999999999998</v>
      </c>
      <c r="Z23" s="32">
        <f t="shared" si="31"/>
        <v>1.3022425</v>
      </c>
      <c r="AA23" s="32">
        <f t="shared" si="32"/>
        <v>1</v>
      </c>
      <c r="AB23" s="32">
        <f t="shared" si="33"/>
        <v>57.737238790399999</v>
      </c>
      <c r="AC23" s="32">
        <f>IF($DF$5=10,($DF$41*'貼り付けシート（日別）'!O22+$DF$42*AB23+$DF$43)/3.6,0)</f>
        <v>0</v>
      </c>
      <c r="AD23" s="32">
        <f>IF(OR($DF$5=5,$DF$5=6,$DF$5=7),(($DF$45*'貼り付けシート（日別）'!O22+$DF$46*SUM(AI23:AK23,AM23)+$DF$47)*AE23+(0.01723*AO23+0.06099))*10^3/3600,0)</f>
        <v>0</v>
      </c>
      <c r="AE23" s="32">
        <f>IF('貼り付けシート（日別）'!O22&lt;7,1+(7-'貼り付けシート（日別）'!O22)*0.0091,1)</f>
        <v>1.1821137500000001</v>
      </c>
      <c r="AF23" s="32">
        <f>IF(OR($DF$5=5,$DF$5=6,$DF$5=7),(($DF$48*'貼り付けシート（日別）'!O22+$DF$49*SUM(AI23:AK23,AM23)+$DF$50)*AH23+AO23/AG23),0)</f>
        <v>0</v>
      </c>
      <c r="AG23" s="32">
        <f>$DF$51*'貼り付けシート（日別）'!O22+$DF$52*AO23+$DF$53</f>
        <v>0.72194562500000004</v>
      </c>
      <c r="AH23" s="32">
        <f>IF('貼り付けシート（日別）'!O22&lt;7,1+(7-'貼り付けシート（日別）'!O22)*0.0205,1)</f>
        <v>1.41025625</v>
      </c>
      <c r="AI23" s="109">
        <f>'貼り付けシート（日別）'!B22</f>
        <v>8.8052568603999983</v>
      </c>
      <c r="AJ23" s="109">
        <f>'貼り付けシート（日別）'!C22</f>
        <v>11.74955782</v>
      </c>
      <c r="AK23" s="109">
        <f>'貼り付けシート（日別）'!D22</f>
        <v>2.4190266099999995</v>
      </c>
      <c r="AL23" s="109">
        <f>'貼り付けシート（日別）'!E22</f>
        <v>0</v>
      </c>
      <c r="AM23" s="109">
        <f>'貼り付けシート（日別）'!F22</f>
        <v>29.762460000000001</v>
      </c>
      <c r="AN23" s="109">
        <f>'貼り付けシート（日別）'!G22</f>
        <v>0</v>
      </c>
      <c r="AO23" s="109">
        <f>'貼り付けシート（日別）'!H22</f>
        <v>5.0009375</v>
      </c>
      <c r="AP23" s="102">
        <f>IF(入力データと計算結果!$E$9=バックデータ一覧!$A$25,'貼り付けシート（日別）'!Q22,0)</f>
        <v>0</v>
      </c>
      <c r="AR23" s="30">
        <v>41655</v>
      </c>
      <c r="AS23" s="104">
        <f t="shared" si="34"/>
        <v>0.16894107880902778</v>
      </c>
      <c r="AT23" s="104">
        <f t="shared" si="35"/>
        <v>97.800398686903094</v>
      </c>
      <c r="AU23" s="104">
        <f t="shared" si="36"/>
        <v>0</v>
      </c>
      <c r="AV23" s="107">
        <v>0</v>
      </c>
      <c r="AW23" s="101">
        <f>IF(OR(計算過程!$DF$5&lt;=4,計算過程!$DF$5=8),AX23+AY23+AZ23,0)</f>
        <v>0.16894107880902778</v>
      </c>
      <c r="AX23" s="101">
        <f>IF(AND(計算過程!$DF$5&gt;4,計算過程!$DF$5&lt;&gt;8),0,((VLOOKUP(入力データと計算結果!$E$6,バックデータ一覧!$V$12:$AA$15,2)*'貼り付けシート（日別）'!AG22+VLOOKUP(入力データと計算結果!$E$6,バックデータ一覧!$V$12:$AA$15,3)*('貼り付けシート（日別）'!AA22+'貼り付けシート（日別）'!AB22+'貼り付けシート（日別）'!AC22+'貼り付けシート（日別）'!AD22+'貼り付けシート（日別）'!AF22)+(VLOOKUP(入力データと計算結果!$E$6,バックデータ一覧!$V$12:$AA$15,4)))*10^3/3600))</f>
        <v>0.10329462872222223</v>
      </c>
      <c r="AY23" s="101">
        <f>IF(AND(OR(計算過程!$DF$5&gt;4,計算過程!$DF$5&lt;&gt;8),入力データと計算結果!$E$7&lt;&gt;バックデータ一覧!$A$16,SUM(BX23:BY23)&gt;0),0.07*10^3/3600,0)</f>
        <v>1.9444444444444445E-2</v>
      </c>
      <c r="AZ23" s="101">
        <f>IF(AND(OR(計算過程!$DF$5&lt;=4),入力データと計算結果!$E$7=バックデータ一覧!$A$18,BY23&gt;0),(VLOOKUP(入力データと計算結果!$E$6,バックデータ一覧!$V$12:$AA$15,5,FALSE)*CA23+VLOOKUP(入力データと計算結果!$E$6,バックデータ一覧!$V$12:$AA$15,6,FALSE))*10^3/3600,0)</f>
        <v>4.6202005642361113E-2</v>
      </c>
      <c r="BA23" s="101">
        <f>IF(OR(計算過程!$DF$5&lt;=2,計算過程!$DF$5=8),IF(入力データと計算結果!$E$7=バックデータ一覧!$A$16,BU23/BC23+BV23/BD23+BW23/BE23+BX23/BF23+BZ23/BH23,IF(入力データと計算結果!$E$7=バックデータ一覧!$A$17,BU23/BC23+BV23/BD23+BW23/BE23+BY23/BG23+BZ23/BH23,BU23/BC23+BV23/BD23+BW23/BE23+BY23/BG23+CA23/BI23)),0)</f>
        <v>97.800398686903094</v>
      </c>
      <c r="BB23" s="101">
        <f>IF(OR(計算過程!$DF$5=3,計算過程!$DF$5=4),IF(入力データと計算結果!$E$7=バックデータ一覧!$A$16,BU23/BC23+BV23/BD23+BW23/BE23+BX23/BF23+BZ23/BH23,IF(入力データと計算結果!$E$7=バックデータ一覧!$A$17,BU23/BC23+BV23/BD23+BW23/BE23+BY23/BG23+BZ23/BH23,BU23/BC23+BV23/BD23+BW23/BE23+BY23/BG23+CA23/BI23)),0)</f>
        <v>0</v>
      </c>
      <c r="BC23" s="101">
        <f>MIN(1,計算過程!$DF$7*'貼り付けシート（日別）'!AG22+計算過程!$DF$14*(BU23+BW23)+計算過程!$DF$21)</f>
        <v>0.58509322697881005</v>
      </c>
      <c r="BD23" s="101">
        <f>MIN(1,計算過程!$DF$8*'貼り付けシート（日別）'!AG22+計算過程!$DF$15*BV23+計算過程!$DF$22)</f>
        <v>0.6731984477536932</v>
      </c>
      <c r="BE23" s="101">
        <f>MIN(1,計算過程!$DF$9*'貼り付けシート（日別）'!AG22+計算過程!$DF$16*(BU23+BW23)+計算過程!$DF$23)</f>
        <v>0.58509322697881005</v>
      </c>
      <c r="BF23" s="32">
        <f>MIN(1,計算過程!$DF$10*'貼り付けシート（日別）'!AG22+計算過程!$DF$17*BX23+計算過程!$DF$24)</f>
        <v>0.71159348488590612</v>
      </c>
      <c r="BG23" s="32">
        <f>MIN(1,計算過程!$DF$11*'貼り付けシート（日別）'!AG22+計算過程!$DF$18*BY23+計算過程!$DF$25)</f>
        <v>0.69708635496058002</v>
      </c>
      <c r="BH23" s="32">
        <f>MIN(1,計算過程!$DF$12*'貼り付けシート（日別）'!AG22+計算過程!$DF$19*BZ23+計算過程!$DF$26)</f>
        <v>0.71159348488590612</v>
      </c>
      <c r="BI23" s="32">
        <f>MIN(1,計算過程!$DF$13*'貼り付けシート（日別）'!AG22+計算過程!$DF$20*CA23+計算過程!$DF$27)</f>
        <v>0.59300588937744969</v>
      </c>
      <c r="BJ23" s="32">
        <f>IF(計算過程!$DF$5=11,(計算過程!$DF$33*BK23+計算過程!$DF$34*BN23+計算過程!$DF$35*計算過程!$DF$39+計算過程!$DF$36)*(1+計算過程!$DF$37*計算過程!$DF$38)*BL23*BM23*10^3/3600,0)</f>
        <v>0</v>
      </c>
      <c r="BK23" s="32">
        <f>'貼り付けシート（日別）'!AH22</f>
        <v>-15.724999999999998</v>
      </c>
      <c r="BL23" s="32">
        <f t="shared" si="37"/>
        <v>1.3022425</v>
      </c>
      <c r="BM23" s="32">
        <f t="shared" si="38"/>
        <v>1</v>
      </c>
      <c r="BN23" s="32">
        <f t="shared" si="39"/>
        <v>64.182434998600002</v>
      </c>
      <c r="BO23" s="32">
        <f>IF(計算過程!$DF$5=10,(計算過程!$DF$41*'貼り付けシート（日別）'!AG22+計算過程!$DF$42*BN23+計算過程!$DF$43)/3.6,0)</f>
        <v>0</v>
      </c>
      <c r="BP23" s="32">
        <f>IF(OR(計算過程!$DF$5=5,計算過程!$DF$5=6,計算過程!$DF$5=7),((計算過程!$DF$45*'貼り付けシート（日別）'!AG22+計算過程!$DF$46*SUM(BU23:BW23,BY23)+計算過程!$DF$47)*BQ23+(0.01723*CA23+0.06099))*10^3/3600,0)</f>
        <v>0</v>
      </c>
      <c r="BQ23" s="32">
        <f>IF('貼り付けシート（日別）'!AG22&lt;7,1+(7-'貼り付けシート（日別）'!AG22)*0.0091,1)</f>
        <v>1.1821137500000001</v>
      </c>
      <c r="BR23" s="32">
        <f>IF(OR(計算過程!$DF$5=5,計算過程!$DF$5=6,計算過程!$DF$5=7),((計算過程!$DF$48*'貼り付けシート（日別）'!AG22+計算過程!$DF$49*SUM(BU23:BW23,BY23)+計算過程!$DF$50)*BT23+CA23/BS23),0)</f>
        <v>0</v>
      </c>
      <c r="BS23" s="32">
        <f>計算過程!$DF$51*'貼り付けシート（日別）'!AG22+計算過程!$DF$52*CA23+計算過程!$DF$53</f>
        <v>0.72862156249999999</v>
      </c>
      <c r="BT23" s="32">
        <f>IF('貼り付けシート（日別）'!AG22&lt;7,1+(7-'貼り付けシート（日別）'!AG22)*0.0205,1)</f>
        <v>1.41025625</v>
      </c>
      <c r="BU23" s="109">
        <f>'貼り付けシート（日別）'!T22</f>
        <v>9.2054958086000003</v>
      </c>
      <c r="BV23" s="109">
        <f>'貼り付けシート（日別）'!U22</f>
        <v>16.022124300000002</v>
      </c>
      <c r="BW23" s="109">
        <f>'貼り付けシート（日別）'!V22</f>
        <v>3.0787611399999997</v>
      </c>
      <c r="BX23" s="109">
        <f>'貼り付けシート（日別）'!W22</f>
        <v>0</v>
      </c>
      <c r="BY23" s="109">
        <f>'貼り付けシート（日別）'!X22</f>
        <v>29.762460000000001</v>
      </c>
      <c r="BZ23" s="109">
        <f>'貼り付けシート（日別）'!Y22</f>
        <v>0</v>
      </c>
      <c r="CA23" s="109">
        <f>'貼り付けシート（日別）'!Z22</f>
        <v>6.1135937499999997</v>
      </c>
      <c r="CB23" s="102">
        <f>IF(入力データと計算結果!$E$9=バックデータ一覧!$A$25,'貼り付けシート（日別）'!AI22,0)</f>
        <v>0</v>
      </c>
      <c r="CC23" s="166"/>
      <c r="CD23" s="32">
        <f>IF(計算過程!$DF$5=9,((CI23*'貼り付けシート（日別）'!AG22+CJ23*(CQ23+CR23+CS23+CU23)+CK23*CX23+CL23)*CE23+(0.01723*CW23+0.06099))*10^3/3600,0)</f>
        <v>0</v>
      </c>
      <c r="CE23" s="32">
        <f>IF(7&lt;='貼り付けシート（日別）'!AG22,1,1+(7-'貼り付けシート（日別）'!AG22)*0.0091)</f>
        <v>1.1821137500000001</v>
      </c>
      <c r="CF23" s="32">
        <f>IF(計算過程!$DF$5=9,((CM23*'貼り付けシート（日別）'!AG22+CN23*(CQ23+CR23+CS23+CU23)+CO23*CX23+CP23)*CH23+CW23/CG23),0)</f>
        <v>0</v>
      </c>
      <c r="CG23" s="32">
        <f>計算過程!$DF$55*'貼り付けシート（日別）'!AG22+計算過程!$DF$56*CW23+計算過程!$DF$57</f>
        <v>0.72862156249999999</v>
      </c>
      <c r="CH23" s="32">
        <f>IF(7&lt;='貼り付けシート（日別）'!AG22,1,1+(7-'貼り付けシート（日別）'!AG22)*0.0205)</f>
        <v>1.41025625</v>
      </c>
      <c r="CI23" s="100">
        <f>IF($CX23&gt;0,バックデータ一覧!$S$4,バックデータ一覧!$T$4)</f>
        <v>-0.18114</v>
      </c>
      <c r="CJ23" s="100">
        <f>IF($CX23&gt;0,バックデータ一覧!$S$5,バックデータ一覧!$T$5)</f>
        <v>0.10483000000000001</v>
      </c>
      <c r="CK23" s="100">
        <f>IF($CX23&gt;0,バックデータ一覧!$S$6,バックデータ一覧!$T$6)</f>
        <v>0</v>
      </c>
      <c r="CL23" s="100">
        <f>IF($CX23&gt;0,バックデータ一覧!$S$7,バックデータ一覧!$T$7)</f>
        <v>5.8528500000000001</v>
      </c>
      <c r="CM23" s="100">
        <f>IF($CX23&gt;0,バックデータ一覧!$S$12,バックデータ一覧!$T$12)</f>
        <v>-5.7700000000000001E-2</v>
      </c>
      <c r="CN23" s="100">
        <f>IF($CX23&gt;0,バックデータ一覧!$S$13,バックデータ一覧!$T$13)</f>
        <v>0.47525000000000001</v>
      </c>
      <c r="CO23" s="100">
        <f>IF($CX23&gt;0,バックデータ一覧!$S$14,バックデータ一覧!$T$14)</f>
        <v>0</v>
      </c>
      <c r="CP23" s="173">
        <f>IF($CX23&gt;0,バックデータ一覧!$S$15,バックデータ一覧!$T$15)</f>
        <v>-6.3459300000000001</v>
      </c>
      <c r="CQ23" s="102">
        <f>IF($DF$4=4,'貼り付けシート（日別）'!T22,'貼り付けシート（日別）'!B22*(INT($DF$4)+1-$DF$4)+'貼り付けシート（日別）'!T22*($DF$4-INT($DF$4)))</f>
        <v>9.2054958086000003</v>
      </c>
      <c r="CR23" s="102">
        <f>IF($DF$4=4,'貼り付けシート（日別）'!U22,'貼り付けシート（日別）'!C22*(INT($DF$4)+1-$DF$4)+'貼り付けシート（日別）'!U22*($DF$4-INT($DF$4)))</f>
        <v>16.022124300000002</v>
      </c>
      <c r="CS23" s="102">
        <f>IF($DF$4=4,'貼り付けシート（日別）'!V22,'貼り付けシート（日別）'!D22*(INT($DF$4)+1-$DF$4)+'貼り付けシート（日別）'!V22*($DF$4-INT($DF$4)))</f>
        <v>3.0787611399999997</v>
      </c>
      <c r="CT23" s="102">
        <f>IF($DF$4=4,'貼り付けシート（日別）'!W22,'貼り付けシート（日別）'!E22*(INT($DF$4)+1-$DF$4)+'貼り付けシート（日別）'!W22*($DF$4-INT($DF$4)))</f>
        <v>0</v>
      </c>
      <c r="CU23" s="102">
        <f>IF($DF$4=4,'貼り付けシート（日別）'!X22,'貼り付けシート（日別）'!F22*(INT($DF$4)+1-$DF$4)+'貼り付けシート（日別）'!X22*($DF$4-INT($DF$4)))</f>
        <v>29.762460000000001</v>
      </c>
      <c r="CV23" s="102">
        <f>IF($DF$4=4,'貼り付けシート（日別）'!Y22,'貼り付けシート（日別）'!G22*(INT($DF$4)+1-$DF$4)+'貼り付けシート（日別）'!Y22*($DF$4-INT($DF$4)))</f>
        <v>0</v>
      </c>
      <c r="CW23" s="102">
        <f>IF($DF$4=4,'貼り付けシート（日別）'!Z22,'貼り付けシート（日別）'!H22*(INT($DF$4)+1-$DF$4)+'貼り付けシート（日別）'!Z22*($DF$4-INT($DF$4)))</f>
        <v>6.1135937499999997</v>
      </c>
      <c r="CX23" s="32">
        <f>SUMIF('貼り付けシート（時刻別）'!$A$6:$A$8765,AR23,'貼り付けシート（時刻別）'!$C$6:$C$8765)</f>
        <v>0</v>
      </c>
      <c r="CY23" s="102">
        <f t="shared" si="40"/>
        <v>0</v>
      </c>
      <c r="CZ23" s="166"/>
      <c r="DA23" s="130"/>
      <c r="DB23" s="126" t="s">
        <v>11</v>
      </c>
      <c r="DC23" s="33"/>
      <c r="DD23" s="127" t="s">
        <v>41</v>
      </c>
      <c r="DE23" s="123" t="s">
        <v>20</v>
      </c>
      <c r="DF23" s="178">
        <f>IFERROR(IF(OR($DF$5&lt;=2,$DF$5=8),バックデータ一覧!G$7,バックデータ一覧!G$15)*$DF$28,"-")</f>
        <v>0.59303995876510074</v>
      </c>
      <c r="DG23" s="34"/>
    </row>
    <row r="24" spans="1:111" x14ac:dyDescent="0.15">
      <c r="A24" s="30">
        <v>41656</v>
      </c>
      <c r="B24" s="139">
        <f>IF(計算過程!$DF$5=9,計算過程!CD24+計算過程!CY24,IF($DF$4=4,AS24,G24*(INT($DF$4)+1-$DF$4)+AS24*($DF$4-INT($DF$4))))</f>
        <v>0.15538774250694443</v>
      </c>
      <c r="C24" s="139">
        <f>IF(計算過程!$DF$5=9,CF24,IF($DF$4=4,AT24,H24*(INT($DF$4)+1-$DF$4)+AT24*($DF$4-INT($DF$4))))</f>
        <v>79.558304671279387</v>
      </c>
      <c r="D24" s="139">
        <f>IF(計算過程!$DF$5=9,0,IF($DF$4=4,AU24,I24*(INT($DF$4)+1-$DF$4)+AU24*($DF$4-INT($DF$4))))</f>
        <v>0</v>
      </c>
      <c r="E24" s="139">
        <v>0</v>
      </c>
      <c r="F24" s="138"/>
      <c r="G24" s="104">
        <f t="shared" si="27"/>
        <v>0.14704706505092591</v>
      </c>
      <c r="H24" s="104">
        <f t="shared" si="28"/>
        <v>70.184844229293532</v>
      </c>
      <c r="I24" s="104">
        <f t="shared" si="29"/>
        <v>0</v>
      </c>
      <c r="J24" s="107">
        <v>0</v>
      </c>
      <c r="K24" s="101">
        <f>IF(OR(計算過程!$DF$5&lt;=4,計算過程!$DF$5=8),L24+M24+N24,0)</f>
        <v>0.14704706505092591</v>
      </c>
      <c r="L24" s="101">
        <f>IF(AND($DF$5&gt;4,$DF$5&lt;&gt;8),0,((VLOOKUP(入力データと計算結果!$E$6,バックデータ一覧!$V$12:$AA$15,2)*'貼り付けシート（日別）'!O23+VLOOKUP(入力データと計算結果!$E$6,バックデータ一覧!$V$12:$AA$15,3)*('貼り付けシート（日別）'!I23+'貼り付けシート（日別）'!J23+'貼り付けシート（日別）'!K23+'貼り付けシート（日別）'!L23+'貼り付けシート（日別）'!N23)+(VLOOKUP(入力データと計算結果!$E$6,バックデータ一覧!$V$12:$AA$15,4)))*10^3/3600))</f>
        <v>8.9365750814814807E-2</v>
      </c>
      <c r="M24" s="101">
        <f>IF(AND(OR($DF$5&gt;4,$DF$5&lt;&gt;8),入力データと計算結果!$E$7&lt;&gt;バックデータ一覧!$A$16,SUM(AL24:AM24)&gt;0),0.07*10^3/3600,0)</f>
        <v>1.9444444444444445E-2</v>
      </c>
      <c r="N24" s="101">
        <f>IF(AND(OR($DF$5&lt;=4),入力データと計算結果!$E$7=バックデータ一覧!$A$18,AM24&gt;0),(VLOOKUP(入力データと計算結果!$E$6,バックデータ一覧!$V$12:$AA$15,5,FALSE)*AO24+VLOOKUP(入力データと計算結果!$E$6,バックデータ一覧!$V$12:$AA$15,6,FALSE))*10^3/3600,0)</f>
        <v>3.8236869791666662E-2</v>
      </c>
      <c r="O24" s="101">
        <f>IF(OR(計算過程!$DF$5&lt;=2,計算過程!$DF$5=8),IF(入力データと計算結果!$E$7=バックデータ一覧!$A$16,AI24/Q24+AJ24/R24+AK24/S24+AL24/T24+AN24/V24,IF(入力データと計算結果!$E$7=バックデータ一覧!$A$17,AI24/Q24+AJ24/R24+AK24/S24+AM24/U24+AN24/V24,AI24/Q24+AJ24/R24+AK24/S24+AM24/U24+AO24/W24)),0)</f>
        <v>70.184844229293532</v>
      </c>
      <c r="P24" s="101">
        <f>IF(OR(計算過程!$DF$5=3,計算過程!$DF$5=4),IF(入力データと計算結果!$E$7=バックデータ一覧!$A$16,AI24/Q24+AJ24/R24+AK24/S24+AL24/T24+AN24/V24,IF(入力データと計算結果!$E$7=バックデータ一覧!$A$17,AI24/Q24+AJ24/R24+AK24/S24+AM24/U24+AN24/V24,AI24/Q24+AJ24/R24+AK24/S24+AM24/U24+AO24/W24)),0)</f>
        <v>0</v>
      </c>
      <c r="Q24" s="101">
        <f>MIN(1,$DF$7*'貼り付けシート（日別）'!O23+計算過程!$DF$14*(AI24+AK24)+$DF$21)</f>
        <v>0.59050567656240183</v>
      </c>
      <c r="R24" s="101">
        <f>MIN(1,$DF$8*'貼り付けシート（日別）'!O23+$DF$15*AJ24+$DF$22)</f>
        <v>0.67284066547570553</v>
      </c>
      <c r="S24" s="101">
        <f>MIN(1,$DF$9*'貼り付けシート（日別）'!O23+$DF$16*(AI24+AK24)+$DF$23)</f>
        <v>0.59050567656240183</v>
      </c>
      <c r="T24" s="32">
        <f>MIN(1,$DF$10*'貼り付けシート（日別）'!O23+$DF$17*AL24+$DF$24)</f>
        <v>0.71159348488590612</v>
      </c>
      <c r="U24" s="32">
        <f>MIN(1,$DF$11*'貼り付けシート（日別）'!O23+$DF$18*AM24+$DF$25)</f>
        <v>0.69708635496058002</v>
      </c>
      <c r="V24" s="32">
        <f>MIN(1,$DF$12*'貼り付けシート（日別）'!O23+$DF$19*AN24+$DF$26)</f>
        <v>0.71159348488590612</v>
      </c>
      <c r="W24" s="32">
        <f>MIN(1,$DF$13*'貼り付けシート（日別）'!O23+$DF$20*AO24+$DF$27)</f>
        <v>0.58572828805046984</v>
      </c>
      <c r="X24" s="32">
        <f t="shared" si="30"/>
        <v>0</v>
      </c>
      <c r="Y24" s="32">
        <f>'貼り付けシート（日別）'!P23</f>
        <v>-14.125</v>
      </c>
      <c r="Z24" s="32">
        <f t="shared" si="31"/>
        <v>1.2809625</v>
      </c>
      <c r="AA24" s="32">
        <f t="shared" si="32"/>
        <v>1.0137499999999999</v>
      </c>
      <c r="AB24" s="32">
        <f t="shared" si="33"/>
        <v>46.743021158400005</v>
      </c>
      <c r="AC24" s="32">
        <f>IF($DF$5=10,($DF$41*'貼り付けシート（日別）'!O23+$DF$42*AB24+$DF$43)/3.6,0)</f>
        <v>0</v>
      </c>
      <c r="AD24" s="32">
        <f>IF(OR($DF$5=5,$DF$5=6,$DF$5=7),(($DF$45*'貼り付けシート（日別）'!O23+$DF$46*SUM(AI24:AK24,AM24)+$DF$47)*AE24+(0.01723*AO24+0.06099))*10^3/3600,0)</f>
        <v>0</v>
      </c>
      <c r="AE24" s="32">
        <f>IF('貼り付けシート（日別）'!O23&lt;7,1+(7-'貼り付けシート（日別）'!O23)*0.0091,1)</f>
        <v>1.1151908333333334</v>
      </c>
      <c r="AF24" s="32">
        <f>IF(OR($DF$5=5,$DF$5=6,$DF$5=7),(($DF$48*'貼り付けシート（日別）'!O23+$DF$49*SUM(AI24:AK24,AM24)+$DF$50)*AH24+AO24/AG24),0)</f>
        <v>0</v>
      </c>
      <c r="AG24" s="32">
        <f>$DF$51*'貼り付けシート（日別）'!O23+$DF$52*AO24+$DF$53</f>
        <v>0.75393624999999997</v>
      </c>
      <c r="AH24" s="32">
        <f>IF('貼り付けシート（日別）'!O23&lt;7,1+(7-'貼り付けシート（日別）'!O23)*0.0205,1)</f>
        <v>1.2594958333333333</v>
      </c>
      <c r="AI24" s="109">
        <f>'貼り付けシート（日別）'!B23</f>
        <v>4.8028673783999993</v>
      </c>
      <c r="AJ24" s="109">
        <f>'貼り付けシート（日別）'!C23</f>
        <v>6.408849720000001</v>
      </c>
      <c r="AK24" s="109">
        <f>'貼り付けシート（日別）'!D23</f>
        <v>1.3194690599999996</v>
      </c>
      <c r="AL24" s="109">
        <f>'貼り付けシート（日別）'!E23</f>
        <v>0</v>
      </c>
      <c r="AM24" s="109">
        <f>'貼り付けシート（日別）'!F23</f>
        <v>29.762460000000001</v>
      </c>
      <c r="AN24" s="109">
        <f>'貼り付けシート（日別）'!G23</f>
        <v>0</v>
      </c>
      <c r="AO24" s="109">
        <f>'貼り付けシート（日別）'!H23</f>
        <v>4.4493750000000007</v>
      </c>
      <c r="AP24" s="102">
        <f>IF(入力データと計算結果!$E$9=バックデータ一覧!$A$25,'貼り付けシート（日別）'!Q23,0)</f>
        <v>0</v>
      </c>
      <c r="AR24" s="30">
        <v>41656</v>
      </c>
      <c r="AS24" s="104">
        <f t="shared" si="34"/>
        <v>0.15538774250694443</v>
      </c>
      <c r="AT24" s="104">
        <f t="shared" si="35"/>
        <v>79.558304671279387</v>
      </c>
      <c r="AU24" s="104">
        <f t="shared" si="36"/>
        <v>0</v>
      </c>
      <c r="AV24" s="107">
        <v>0</v>
      </c>
      <c r="AW24" s="101">
        <f>IF(OR(計算過程!$DF$5&lt;=4,計算過程!$DF$5=8),AX24+AY24+AZ24,0)</f>
        <v>0.15538774250694443</v>
      </c>
      <c r="AX24" s="101">
        <f>IF(AND(計算過程!$DF$5&gt;4,計算過程!$DF$5&lt;&gt;8),0,((VLOOKUP(入力データと計算結果!$E$6,バックデータ一覧!$V$12:$AA$15,2)*'貼り付けシート（日別）'!AG23+VLOOKUP(入力データと計算結果!$E$6,バックデータ一覧!$V$12:$AA$15,3)*('貼り付けシート（日別）'!AA23+'貼り付けシート（日別）'!AB23+'貼り付けシート（日別）'!AC23+'貼り付けシート（日別）'!AD23+'貼り付けシート（日別）'!AF23)+(VLOOKUP(入力データと計算結果!$E$6,バックデータ一覧!$V$12:$AA$15,4)))*10^3/3600))</f>
        <v>9.2821105064814807E-2</v>
      </c>
      <c r="AY24" s="101">
        <f>IF(AND(OR(計算過程!$DF$5&gt;4,計算過程!$DF$5&lt;&gt;8),入力データと計算結果!$E$7&lt;&gt;バックデータ一覧!$A$16,SUM(BX24:BY24)&gt;0),0.07*10^3/3600,0)</f>
        <v>1.9444444444444445E-2</v>
      </c>
      <c r="AZ24" s="101">
        <f>IF(AND(OR(計算過程!$DF$5&lt;=4),入力データと計算結果!$E$7=バックデータ一覧!$A$18,BY24&gt;0),(VLOOKUP(入力データと計算結果!$E$6,バックデータ一覧!$V$12:$AA$15,5,FALSE)*CA24+VLOOKUP(入力データと計算結果!$E$6,バックデータ一覧!$V$12:$AA$15,6,FALSE))*10^3/3600,0)</f>
        <v>4.3122192997685188E-2</v>
      </c>
      <c r="BA24" s="101">
        <f>IF(OR(計算過程!$DF$5&lt;=2,計算過程!$DF$5=8),IF(入力データと計算結果!$E$7=バックデータ一覧!$A$16,BU24/BC24+BV24/BD24+BW24/BE24+BX24/BF24+BZ24/BH24,IF(入力データと計算結果!$E$7=バックデータ一覧!$A$17,BU24/BC24+BV24/BD24+BW24/BE24+BY24/BG24+BZ24/BH24,BU24/BC24+BV24/BD24+BW24/BE24+BY24/BG24+CA24/BI24)),0)</f>
        <v>79.558304671279387</v>
      </c>
      <c r="BB24" s="101">
        <f>IF(OR(計算過程!$DF$5=3,計算過程!$DF$5=4),IF(入力データと計算結果!$E$7=バックデータ一覧!$A$16,BU24/BC24+BV24/BD24+BW24/BE24+BX24/BF24+BZ24/BH24,IF(入力データと計算結果!$E$7=バックデータ一覧!$A$17,BU24/BC24+BV24/BD24+BW24/BE24+BY24/BG24+BZ24/BH24,BU24/BC24+BV24/BD24+BW24/BE24+BY24/BG24+CA24/BI24)),0)</f>
        <v>0</v>
      </c>
      <c r="BC24" s="101">
        <f>MIN(1,計算過程!$DF$7*'貼り付けシート（日別）'!AG23+計算過程!$DF$14*(BU24+BW24)+計算過程!$DF$21)</f>
        <v>0.59163975749481246</v>
      </c>
      <c r="BD24" s="101">
        <f>MIN(1,計算過程!$DF$8*'貼り付けシート（日別）'!AG23+計算過程!$DF$15*BV24+計算過程!$DF$22)</f>
        <v>0.6747798990966456</v>
      </c>
      <c r="BE24" s="101">
        <f>MIN(1,計算過程!$DF$9*'貼り付けシート（日別）'!AG23+計算過程!$DF$16*(BU24+BW24)+計算過程!$DF$23)</f>
        <v>0.59163975749481246</v>
      </c>
      <c r="BF24" s="32">
        <f>MIN(1,計算過程!$DF$10*'貼り付けシート（日別）'!AG23+計算過程!$DF$17*BX24+計算過程!$DF$24)</f>
        <v>0.71159348488590612</v>
      </c>
      <c r="BG24" s="32">
        <f>MIN(1,計算過程!$DF$11*'貼り付けシート（日別）'!AG23+計算過程!$DF$18*BY24+計算過程!$DF$25)</f>
        <v>0.69708635496058002</v>
      </c>
      <c r="BH24" s="32">
        <f>MIN(1,計算過程!$DF$12*'貼り付けシート（日別）'!AG23+計算過程!$DF$19*BZ24+計算過程!$DF$26)</f>
        <v>0.71159348488590612</v>
      </c>
      <c r="BI24" s="32">
        <f>MIN(1,計算過程!$DF$13*'貼り付けシート（日別）'!AG23+計算過程!$DF$20*CA24+計算過程!$DF$27)</f>
        <v>0.60370389458416107</v>
      </c>
      <c r="BJ24" s="32">
        <f>IF(計算過程!$DF$5=11,(計算過程!$DF$33*BK24+計算過程!$DF$34*BN24+計算過程!$DF$35*計算過程!$DF$39+計算過程!$DF$36)*(1+計算過程!$DF$37*計算過程!$DF$38)*BL24*BM24*10^3/3600,0)</f>
        <v>0</v>
      </c>
      <c r="BK24" s="32">
        <f>'貼り付けシート（日別）'!AH23</f>
        <v>-14.125</v>
      </c>
      <c r="BL24" s="32">
        <f t="shared" si="37"/>
        <v>1.2809625</v>
      </c>
      <c r="BM24" s="32">
        <f t="shared" si="38"/>
        <v>1.0137499999999999</v>
      </c>
      <c r="BN24" s="32">
        <f t="shared" si="39"/>
        <v>52.997330103766664</v>
      </c>
      <c r="BO24" s="32">
        <f>IF(計算過程!$DF$5=10,(計算過程!$DF$41*'貼り付けシート（日別）'!AG23+計算過程!$DF$42*BN24+計算過程!$DF$43)/3.6,0)</f>
        <v>0</v>
      </c>
      <c r="BP24" s="32">
        <f>IF(OR(計算過程!$DF$5=5,計算過程!$DF$5=6,計算過程!$DF$5=7),((計算過程!$DF$45*'貼り付けシート（日別）'!AG23+計算過程!$DF$46*SUM(BU24:BW24,BY24)+計算過程!$DF$47)*BQ24+(0.01723*CA24+0.06099))*10^3/3600,0)</f>
        <v>0</v>
      </c>
      <c r="BQ24" s="32">
        <f>IF('貼り付けシート（日別）'!AG23&lt;7,1+(7-'貼り付けシート（日別）'!AG23)*0.0091,1)</f>
        <v>1.1151908333333334</v>
      </c>
      <c r="BR24" s="32">
        <f>IF(OR(計算過程!$DF$5=5,計算過程!$DF$5=6,計算過程!$DF$5=7),((計算過程!$DF$48*'貼り付けシート（日別）'!AG23+計算過程!$DF$49*SUM(BU24:BW24,BY24)+計算過程!$DF$50)*BT24+CA24/BS24),0)</f>
        <v>0</v>
      </c>
      <c r="BS24" s="32">
        <f>計算過程!$DF$51*'貼り付けシート（日別）'!AG23+計算過程!$DF$52*CA24+計算過程!$DF$53</f>
        <v>0.76006062499999993</v>
      </c>
      <c r="BT24" s="32">
        <f>IF('貼り付けシート（日別）'!AG23&lt;7,1+(7-'貼り付けシート（日別）'!AG23)*0.0205,1)</f>
        <v>1.2594958333333333</v>
      </c>
      <c r="BU24" s="109">
        <f>'貼り付けシート（日別）'!T23</f>
        <v>6.2037036970999999</v>
      </c>
      <c r="BV24" s="109">
        <f>'貼り付けシート（日別）'!U23</f>
        <v>10.681416199999999</v>
      </c>
      <c r="BW24" s="109">
        <f>'貼り付けシート（日別）'!V23</f>
        <v>0.87964604000000002</v>
      </c>
      <c r="BX24" s="109">
        <f>'貼り付けシート（日別）'!W23</f>
        <v>0</v>
      </c>
      <c r="BY24" s="109">
        <f>'貼り付けシート（日別）'!X23</f>
        <v>29.762460000000001</v>
      </c>
      <c r="BZ24" s="109">
        <f>'貼り付けシート（日別）'!Y23</f>
        <v>0</v>
      </c>
      <c r="CA24" s="109">
        <f>'貼り付けシート（日別）'!Z23</f>
        <v>5.4701041666666672</v>
      </c>
      <c r="CB24" s="102">
        <f>IF(入力データと計算結果!$E$9=バックデータ一覧!$A$25,'貼り付けシート（日別）'!AI23,0)</f>
        <v>0</v>
      </c>
      <c r="CC24" s="166"/>
      <c r="CD24" s="32">
        <f>IF(計算過程!$DF$5=9,((CI24*'貼り付けシート（日別）'!AG23+CJ24*(CQ24+CR24+CS24+CU24)+CK24*CX24+CL24)*CE24+(0.01723*CW24+0.06099))*10^3/3600,0)</f>
        <v>0</v>
      </c>
      <c r="CE24" s="32">
        <f>IF(7&lt;='貼り付けシート（日別）'!AG23,1,1+(7-'貼り付けシート（日別）'!AG23)*0.0091)</f>
        <v>1.1151908333333334</v>
      </c>
      <c r="CF24" s="32">
        <f>IF(計算過程!$DF$5=9,((CM24*'貼り付けシート（日別）'!AG23+CN24*(CQ24+CR24+CS24+CU24)+CO24*CX24+CP24)*CH24+CW24/CG24),0)</f>
        <v>0</v>
      </c>
      <c r="CG24" s="32">
        <f>計算過程!$DF$55*'貼り付けシート（日別）'!AG23+計算過程!$DF$56*CW24+計算過程!$DF$57</f>
        <v>0.76006062499999993</v>
      </c>
      <c r="CH24" s="32">
        <f>IF(7&lt;='貼り付けシート（日別）'!AG23,1,1+(7-'貼り付けシート（日別）'!AG23)*0.0205)</f>
        <v>1.2594958333333333</v>
      </c>
      <c r="CI24" s="100">
        <f>IF($CX24&gt;0,バックデータ一覧!$S$4,バックデータ一覧!$T$4)</f>
        <v>-0.18114</v>
      </c>
      <c r="CJ24" s="100">
        <f>IF($CX24&gt;0,バックデータ一覧!$S$5,バックデータ一覧!$T$5)</f>
        <v>0.10483000000000001</v>
      </c>
      <c r="CK24" s="100">
        <f>IF($CX24&gt;0,バックデータ一覧!$S$6,バックデータ一覧!$T$6)</f>
        <v>0</v>
      </c>
      <c r="CL24" s="100">
        <f>IF($CX24&gt;0,バックデータ一覧!$S$7,バックデータ一覧!$T$7)</f>
        <v>5.8528500000000001</v>
      </c>
      <c r="CM24" s="100">
        <f>IF($CX24&gt;0,バックデータ一覧!$S$12,バックデータ一覧!$T$12)</f>
        <v>-5.7700000000000001E-2</v>
      </c>
      <c r="CN24" s="100">
        <f>IF($CX24&gt;0,バックデータ一覧!$S$13,バックデータ一覧!$T$13)</f>
        <v>0.47525000000000001</v>
      </c>
      <c r="CO24" s="100">
        <f>IF($CX24&gt;0,バックデータ一覧!$S$14,バックデータ一覧!$T$14)</f>
        <v>0</v>
      </c>
      <c r="CP24" s="173">
        <f>IF($CX24&gt;0,バックデータ一覧!$S$15,バックデータ一覧!$T$15)</f>
        <v>-6.3459300000000001</v>
      </c>
      <c r="CQ24" s="102">
        <f>IF($DF$4=4,'貼り付けシート（日別）'!T23,'貼り付けシート（日別）'!B23*(INT($DF$4)+1-$DF$4)+'貼り付けシート（日別）'!T23*($DF$4-INT($DF$4)))</f>
        <v>6.2037036970999999</v>
      </c>
      <c r="CR24" s="102">
        <f>IF($DF$4=4,'貼り付けシート（日別）'!U23,'貼り付けシート（日別）'!C23*(INT($DF$4)+1-$DF$4)+'貼り付けシート（日別）'!U23*($DF$4-INT($DF$4)))</f>
        <v>10.681416199999999</v>
      </c>
      <c r="CS24" s="102">
        <f>IF($DF$4=4,'貼り付けシート（日別）'!V23,'貼り付けシート（日別）'!D23*(INT($DF$4)+1-$DF$4)+'貼り付けシート（日別）'!V23*($DF$4-INT($DF$4)))</f>
        <v>0.87964604000000002</v>
      </c>
      <c r="CT24" s="102">
        <f>IF($DF$4=4,'貼り付けシート（日別）'!W23,'貼り付けシート（日別）'!E23*(INT($DF$4)+1-$DF$4)+'貼り付けシート（日別）'!W23*($DF$4-INT($DF$4)))</f>
        <v>0</v>
      </c>
      <c r="CU24" s="102">
        <f>IF($DF$4=4,'貼り付けシート（日別）'!X23,'貼り付けシート（日別）'!F23*(INT($DF$4)+1-$DF$4)+'貼り付けシート（日別）'!X23*($DF$4-INT($DF$4)))</f>
        <v>29.762460000000001</v>
      </c>
      <c r="CV24" s="102">
        <f>IF($DF$4=4,'貼り付けシート（日別）'!Y23,'貼り付けシート（日別）'!G23*(INT($DF$4)+1-$DF$4)+'貼り付けシート（日別）'!Y23*($DF$4-INT($DF$4)))</f>
        <v>0</v>
      </c>
      <c r="CW24" s="102">
        <f>IF($DF$4=4,'貼り付けシート（日別）'!Z23,'貼り付けシート（日別）'!H23*(INT($DF$4)+1-$DF$4)+'貼り付けシート（日別）'!Z23*($DF$4-INT($DF$4)))</f>
        <v>5.4701041666666672</v>
      </c>
      <c r="CX24" s="32">
        <f>SUMIF('貼り付けシート（時刻別）'!$A$6:$A$8765,AR24,'貼り付けシート（時刻別）'!$C$6:$C$8765)</f>
        <v>0</v>
      </c>
      <c r="CY24" s="102">
        <f t="shared" si="40"/>
        <v>0</v>
      </c>
      <c r="CZ24" s="166"/>
      <c r="DA24" s="130"/>
      <c r="DB24" s="126" t="s">
        <v>12</v>
      </c>
      <c r="DC24" s="33"/>
      <c r="DD24" s="127" t="s">
        <v>43</v>
      </c>
      <c r="DE24" s="123" t="s">
        <v>20</v>
      </c>
      <c r="DF24" s="178">
        <f>IFERROR(IF(OR($DF$5&lt;=2,$DF$5=8),バックデータ一覧!H$7,バックデータ一覧!H$15)*$DF$28,"-")</f>
        <v>0.71159348488590612</v>
      </c>
      <c r="DG24" s="34"/>
    </row>
    <row r="25" spans="1:111" x14ac:dyDescent="0.15">
      <c r="A25" s="30">
        <v>41657</v>
      </c>
      <c r="B25" s="139">
        <f>IF(計算過程!$DF$5=9,計算過程!CD25+計算過程!CY25,IF($DF$4=4,AS25,G25*(INT($DF$4)+1-$DF$4)+AS25*($DF$4-INT($DF$4))))</f>
        <v>0.15771536917361112</v>
      </c>
      <c r="C25" s="139">
        <f>IF(計算過程!$DF$5=9,CF25,IF($DF$4=4,AT25,H25*(INT($DF$4)+1-$DF$4)+AT25*($DF$4-INT($DF$4))))</f>
        <v>94.714731967998802</v>
      </c>
      <c r="D25" s="139">
        <f>IF(計算過程!$DF$5=9,0,IF($DF$4=4,AU25,I25*(INT($DF$4)+1-$DF$4)+AU25*($DF$4-INT($DF$4))))</f>
        <v>0</v>
      </c>
      <c r="E25" s="139">
        <v>0</v>
      </c>
      <c r="F25" s="138"/>
      <c r="G25" s="104">
        <f t="shared" si="27"/>
        <v>0.14961845847685187</v>
      </c>
      <c r="H25" s="104">
        <f t="shared" si="28"/>
        <v>85.396141071325061</v>
      </c>
      <c r="I25" s="104">
        <f t="shared" si="29"/>
        <v>0</v>
      </c>
      <c r="J25" s="107">
        <v>0</v>
      </c>
      <c r="K25" s="101">
        <f>IF(OR(計算過程!$DF$5&lt;=4,計算過程!$DF$5=8),L25+M25+N25,0)</f>
        <v>0.14961845847685187</v>
      </c>
      <c r="L25" s="101">
        <f>IF(AND($DF$5&gt;4,$DF$5&lt;&gt;8),0,((VLOOKUP(入力データと計算結果!$E$6,バックデータ一覧!$V$12:$AA$15,2)*'貼り付けシート（日別）'!O24+VLOOKUP(入力データと計算結果!$E$6,バックデータ一覧!$V$12:$AA$15,3)*('貼り付けシート（日別）'!I24+'貼り付けシート（日別）'!J24+'貼り付けシート（日別）'!K24+'貼り付けシート（日別）'!L24+'貼り付けシート（日別）'!N24)+(VLOOKUP(入力データと計算結果!$E$6,バックデータ一覧!$V$12:$AA$15,4)))*10^3/3600))</f>
        <v>9.3791762296296308E-2</v>
      </c>
      <c r="M25" s="101">
        <f>IF(AND(OR($DF$5&gt;4,$DF$5&lt;&gt;8),入力データと計算結果!$E$7&lt;&gt;バックデータ一覧!$A$16,SUM(AL25:AM25)&gt;0),0.07*10^3/3600,0)</f>
        <v>1.9444444444444445E-2</v>
      </c>
      <c r="N25" s="101">
        <f>IF(AND(OR($DF$5&lt;=4),入力データと計算結果!$E$7=バックデータ一覧!$A$18,AM25&gt;0),(VLOOKUP(入力データと計算結果!$E$6,バックデータ一覧!$V$12:$AA$15,5,FALSE)*AO25+VLOOKUP(入力データと計算結果!$E$6,バックデータ一覧!$V$12:$AA$15,6,FALSE))*10^3/3600,0)</f>
        <v>3.6382251736111114E-2</v>
      </c>
      <c r="O25" s="101">
        <f>IF(OR(計算過程!$DF$5&lt;=2,計算過程!$DF$5=8),IF(入力データと計算結果!$E$7=バックデータ一覧!$A$16,AI25/Q25+AJ25/R25+AK25/S25+AL25/T25+AN25/V25,IF(入力データと計算結果!$E$7=バックデータ一覧!$A$17,AI25/Q25+AJ25/R25+AK25/S25+AM25/U25+AN25/V25,AI25/Q25+AJ25/R25+AK25/S25+AM25/U25+AO25/W25)),0)</f>
        <v>85.396141071325061</v>
      </c>
      <c r="P25" s="101">
        <f>IF(OR(計算過程!$DF$5=3,計算過程!$DF$5=4),IF(入力データと計算結果!$E$7=バックデータ一覧!$A$16,AI25/Q25+AJ25/R25+AK25/S25+AL25/T25+AN25/V25,IF(入力データと計算結果!$E$7=バックデータ一覧!$A$17,AI25/Q25+AJ25/R25+AK25/S25+AM25/U25+AN25/V25,AI25/Q25+AJ25/R25+AK25/S25+AM25/U25+AO25/W25)),0)</f>
        <v>0</v>
      </c>
      <c r="Q25" s="101">
        <f>MIN(1,$DF$7*'貼り付けシート（日別）'!O24+計算過程!$DF$14*(AI25+AK25)+$DF$21)</f>
        <v>0.60543760919661804</v>
      </c>
      <c r="R25" s="101">
        <f>MIN(1,$DF$8*'貼り付けシート（日別）'!O24+$DF$15*AJ25+$DF$22)</f>
        <v>0.67807876516631016</v>
      </c>
      <c r="S25" s="101">
        <f>MIN(1,$DF$9*'貼り付けシート（日別）'!O24+$DF$16*(AI25+AK25)+$DF$23)</f>
        <v>0.60543760919661804</v>
      </c>
      <c r="T25" s="32">
        <f>MIN(1,$DF$10*'貼り付けシート（日別）'!O24+$DF$17*AL25+$DF$24)</f>
        <v>0.71159348488590612</v>
      </c>
      <c r="U25" s="32">
        <f>MIN(1,$DF$11*'貼り付けシート（日別）'!O24+$DF$18*AM25+$DF$25)</f>
        <v>0.69708635496058002</v>
      </c>
      <c r="V25" s="32">
        <f>MIN(1,$DF$12*'貼り付けシート（日別）'!O24+$DF$19*AN25+$DF$26)</f>
        <v>0.71159348488590612</v>
      </c>
      <c r="W25" s="32">
        <f>MIN(1,$DF$13*'貼り付けシート（日別）'!O24+$DF$20*AO25+$DF$27)</f>
        <v>0.59438151536859063</v>
      </c>
      <c r="X25" s="32">
        <f t="shared" si="30"/>
        <v>0</v>
      </c>
      <c r="Y25" s="32">
        <f>'貼り付けシート（日別）'!P24</f>
        <v>0.1</v>
      </c>
      <c r="Z25" s="32">
        <f t="shared" si="31"/>
        <v>1.0917699999999999</v>
      </c>
      <c r="AA25" s="32">
        <f t="shared" si="32"/>
        <v>1.1192500000000001</v>
      </c>
      <c r="AB25" s="32">
        <f t="shared" si="33"/>
        <v>56.798176290400001</v>
      </c>
      <c r="AC25" s="32">
        <f>IF($DF$5=10,($DF$41*'貼り付けシート（日別）'!O24+$DF$42*AB25+$DF$43)/3.6,0)</f>
        <v>0</v>
      </c>
      <c r="AD25" s="32">
        <f>IF(OR($DF$5=5,$DF$5=6,$DF$5=7),(($DF$45*'貼り付けシート（日別）'!O24+$DF$46*SUM(AI25:AK25,AM25)+$DF$47)*AE25+(0.01723*AO25+0.06099))*10^3/3600,0)</f>
        <v>0</v>
      </c>
      <c r="AE25" s="32">
        <f>IF('貼り付けシート（日別）'!O24&lt;7,1+(7-'貼り付けシート（日別）'!O24)*0.0091,1)</f>
        <v>1.0681741666666666</v>
      </c>
      <c r="AF25" s="32">
        <f>IF(OR($DF$5=5,$DF$5=6,$DF$5=7),(($DF$48*'貼り付けシート（日別）'!O24+$DF$49*SUM(AI25:AK25,AM25)+$DF$50)*AH25+AO25/AG25),0)</f>
        <v>0</v>
      </c>
      <c r="AG25" s="32">
        <f>$DF$51*'貼り付けシート（日別）'!O24+$DF$52*AO25+$DF$53</f>
        <v>0.77641125</v>
      </c>
      <c r="AH25" s="32">
        <f>IF('貼り付けシート（日別）'!O24&lt;7,1+(7-'貼り付けシート（日別）'!O24)*0.0205,1)</f>
        <v>1.1535791666666666</v>
      </c>
      <c r="AI25" s="109">
        <f>'貼り付けシート（日別）'!B24</f>
        <v>8.8052568603999983</v>
      </c>
      <c r="AJ25" s="109">
        <f>'貼り付けシート（日別）'!C24</f>
        <v>11.74955782</v>
      </c>
      <c r="AK25" s="109">
        <f>'貼り付けシート（日別）'!D24</f>
        <v>2.4190266099999995</v>
      </c>
      <c r="AL25" s="109">
        <f>'貼り付けシート（日別）'!E24</f>
        <v>0</v>
      </c>
      <c r="AM25" s="109">
        <f>'貼り付けシート（日別）'!F24</f>
        <v>29.762460000000001</v>
      </c>
      <c r="AN25" s="109">
        <f>'貼り付けシート（日別）'!G24</f>
        <v>0</v>
      </c>
      <c r="AO25" s="109">
        <f>'貼り付けシート（日別）'!H24</f>
        <v>4.0618750000000006</v>
      </c>
      <c r="AP25" s="102">
        <f>IF(入力データと計算結果!$E$9=バックデータ一覧!$A$25,'貼り付けシート（日別）'!Q24,0)</f>
        <v>0</v>
      </c>
      <c r="AR25" s="30">
        <v>41657</v>
      </c>
      <c r="AS25" s="104">
        <f t="shared" si="34"/>
        <v>0.15771536917361112</v>
      </c>
      <c r="AT25" s="104">
        <f t="shared" si="35"/>
        <v>94.714731967998802</v>
      </c>
      <c r="AU25" s="104">
        <f t="shared" si="36"/>
        <v>0</v>
      </c>
      <c r="AV25" s="107">
        <v>0</v>
      </c>
      <c r="AW25" s="101">
        <f>IF(OR(計算過程!$DF$5&lt;=4,計算過程!$DF$5=8),AX25+AY25+AZ25,0)</f>
        <v>0.15771536917361112</v>
      </c>
      <c r="AX25" s="101">
        <f>IF(AND(計算過程!$DF$5&gt;4,計算過程!$DF$5&lt;&gt;8),0,((VLOOKUP(入力データと計算結果!$E$6,バックデータ一覧!$V$12:$AA$15,2)*'貼り付けシート（日別）'!AG24+VLOOKUP(入力データと計算結果!$E$6,バックデータ一覧!$V$12:$AA$15,3)*('貼り付けシート（日別）'!AA24+'貼り付けシート（日別）'!AB24+'貼り付けシート（日別）'!AC24+'貼り付けシート（日別）'!AD24+'貼り付けシート（日別）'!AF24)+(VLOOKUP(入力データと計算結果!$E$6,バックデータ一覧!$V$12:$AA$15,4)))*10^3/3600))</f>
        <v>9.7312452796296314E-2</v>
      </c>
      <c r="AY25" s="101">
        <f>IF(AND(OR(計算過程!$DF$5&gt;4,計算過程!$DF$5&lt;&gt;8),入力データと計算結果!$E$7&lt;&gt;バックデータ一覧!$A$16,SUM(BX25:BY25)&gt;0),0.07*10^3/3600,0)</f>
        <v>1.9444444444444445E-2</v>
      </c>
      <c r="AZ25" s="101">
        <f>IF(AND(OR(計算過程!$DF$5&lt;=4),入力データと計算結果!$E$7=バックデータ一覧!$A$18,BY25&gt;0),(VLOOKUP(入力データと計算結果!$E$6,バックデータ一覧!$V$12:$AA$15,5,FALSE)*CA25+VLOOKUP(入力データと計算結果!$E$6,バックデータ一覧!$V$12:$AA$15,6,FALSE))*10^3/3600,0)</f>
        <v>4.0958471932870374E-2</v>
      </c>
      <c r="BA25" s="101">
        <f>IF(OR(計算過程!$DF$5&lt;=2,計算過程!$DF$5=8),IF(入力データと計算結果!$E$7=バックデータ一覧!$A$16,BU25/BC25+BV25/BD25+BW25/BE25+BX25/BF25+BZ25/BH25,IF(入力データと計算結果!$E$7=バックデータ一覧!$A$17,BU25/BC25+BV25/BD25+BW25/BE25+BY25/BG25+BZ25/BH25,BU25/BC25+BV25/BD25+BW25/BE25+BY25/BG25+CA25/BI25)),0)</f>
        <v>94.714731967998802</v>
      </c>
      <c r="BB25" s="101">
        <f>IF(OR(計算過程!$DF$5=3,計算過程!$DF$5=4),IF(入力データと計算結果!$E$7=バックデータ一覧!$A$16,BU25/BC25+BV25/BD25+BW25/BE25+BX25/BF25+BZ25/BH25,IF(入力データと計算結果!$E$7=バックデータ一覧!$A$17,BU25/BC25+BV25/BD25+BW25/BE25+BY25/BG25+BZ25/BH25,BU25/BC25+BV25/BD25+BW25/BE25+BY25/BG25+CA25/BI25)),0)</f>
        <v>0</v>
      </c>
      <c r="BC25" s="101">
        <f>MIN(1,計算過程!$DF$7*'貼り付けシート（日別）'!AG24+計算過程!$DF$14*(BU25+BW25)+計算過程!$DF$21)</f>
        <v>0.60668847191840736</v>
      </c>
      <c r="BD25" s="101">
        <f>MIN(1,計算過程!$DF$8*'貼り付けシート（日別）'!AG24+計算過程!$DF$15*BV25+計算過程!$DF$22)</f>
        <v>0.68001799878725022</v>
      </c>
      <c r="BE25" s="101">
        <f>MIN(1,計算過程!$DF$9*'貼り付けシート（日別）'!AG24+計算過程!$DF$16*(BU25+BW25)+計算過程!$DF$23)</f>
        <v>0.60668847191840736</v>
      </c>
      <c r="BF25" s="32">
        <f>MIN(1,計算過程!$DF$10*'貼り付けシート（日別）'!AG24+計算過程!$DF$17*BX25+計算過程!$DF$24)</f>
        <v>0.71159348488590612</v>
      </c>
      <c r="BG25" s="32">
        <f>MIN(1,計算過程!$DF$11*'貼り付けシート（日別）'!AG24+計算過程!$DF$18*BY25+計算過程!$DF$25)</f>
        <v>0.69708635496058002</v>
      </c>
      <c r="BH25" s="32">
        <f>MIN(1,計算過程!$DF$12*'貼り付けシート（日別）'!AG24+計算過程!$DF$19*BZ25+計算過程!$DF$26)</f>
        <v>0.71159348488590612</v>
      </c>
      <c r="BI25" s="32">
        <f>MIN(1,計算過程!$DF$13*'貼り付けシート（日別）'!AG24+計算過程!$DF$20*CA25+計算過程!$DF$27)</f>
        <v>0.61121977359624158</v>
      </c>
      <c r="BJ25" s="32">
        <f>IF(計算過程!$DF$5=11,(計算過程!$DF$33*BK25+計算過程!$DF$34*BN25+計算過程!$DF$35*計算過程!$DF$39+計算過程!$DF$36)*(1+計算過程!$DF$37*計算過程!$DF$38)*BL25*BM25*10^3/3600,0)</f>
        <v>0</v>
      </c>
      <c r="BK25" s="32">
        <f>'貼り付けシート（日別）'!AH24</f>
        <v>0.1</v>
      </c>
      <c r="BL25" s="32">
        <f t="shared" si="37"/>
        <v>1.0917699999999999</v>
      </c>
      <c r="BM25" s="32">
        <f t="shared" si="38"/>
        <v>1.1192500000000001</v>
      </c>
      <c r="BN25" s="32">
        <f t="shared" si="39"/>
        <v>63.086862081933333</v>
      </c>
      <c r="BO25" s="32">
        <f>IF(計算過程!$DF$5=10,(計算過程!$DF$41*'貼り付けシート（日別）'!AG24+計算過程!$DF$42*BN25+計算過程!$DF$43)/3.6,0)</f>
        <v>0</v>
      </c>
      <c r="BP25" s="32">
        <f>IF(OR(計算過程!$DF$5=5,計算過程!$DF$5=6,計算過程!$DF$5=7),((計算過程!$DF$45*'貼り付けシート（日別）'!AG24+計算過程!$DF$46*SUM(BU25:BW25,BY25)+計算過程!$DF$47)*BQ25+(0.01723*CA25+0.06099))*10^3/3600,0)</f>
        <v>0</v>
      </c>
      <c r="BQ25" s="32">
        <f>IF('貼り付けシート（日別）'!AG24&lt;7,1+(7-'貼り付けシート（日別）'!AG24)*0.0091,1)</f>
        <v>1.0681741666666666</v>
      </c>
      <c r="BR25" s="32">
        <f>IF(OR(計算過程!$DF$5=5,計算過程!$DF$5=6,計算過程!$DF$5=7),((計算過程!$DF$48*'貼り付けシート（日別）'!AG24+計算過程!$DF$49*SUM(BU25:BW25,BY25)+計算過程!$DF$50)*BT25+CA25/BS25),0)</f>
        <v>0</v>
      </c>
      <c r="BS25" s="32">
        <f>計算過程!$DF$51*'貼り付けシート（日別）'!AG24+計算過程!$DF$52*CA25+計算過程!$DF$53</f>
        <v>0.78214812499999997</v>
      </c>
      <c r="BT25" s="32">
        <f>IF('貼り付けシート（日別）'!AG24&lt;7,1+(7-'貼り付けシート（日別）'!AG24)*0.0205,1)</f>
        <v>1.1535791666666666</v>
      </c>
      <c r="BU25" s="109">
        <f>'貼り付けシート（日別）'!T24</f>
        <v>9.2054958086000003</v>
      </c>
      <c r="BV25" s="109">
        <f>'貼り付けシート（日別）'!U24</f>
        <v>16.022124300000002</v>
      </c>
      <c r="BW25" s="109">
        <f>'貼り付けシート（日別）'!V24</f>
        <v>3.0787611399999997</v>
      </c>
      <c r="BX25" s="109">
        <f>'貼り付けシート（日別）'!W24</f>
        <v>0</v>
      </c>
      <c r="BY25" s="109">
        <f>'貼り付けシート（日別）'!X24</f>
        <v>29.762460000000001</v>
      </c>
      <c r="BZ25" s="109">
        <f>'貼り付けシート（日別）'!Y24</f>
        <v>0</v>
      </c>
      <c r="CA25" s="109">
        <f>'貼り付けシート（日別）'!Z24</f>
        <v>5.0180208333333329</v>
      </c>
      <c r="CB25" s="102">
        <f>IF(入力データと計算結果!$E$9=バックデータ一覧!$A$25,'貼り付けシート（日別）'!AI24,0)</f>
        <v>0</v>
      </c>
      <c r="CC25" s="166"/>
      <c r="CD25" s="32">
        <f>IF(計算過程!$DF$5=9,((CI25*'貼り付けシート（日別）'!AG24+CJ25*(CQ25+CR25+CS25+CU25)+CK25*CX25+CL25)*CE25+(0.01723*CW25+0.06099))*10^3/3600,0)</f>
        <v>0</v>
      </c>
      <c r="CE25" s="32">
        <f>IF(7&lt;='貼り付けシート（日別）'!AG24,1,1+(7-'貼り付けシート（日別）'!AG24)*0.0091)</f>
        <v>1.0681741666666666</v>
      </c>
      <c r="CF25" s="32">
        <f>IF(計算過程!$DF$5=9,((CM25*'貼り付けシート（日別）'!AG24+CN25*(CQ25+CR25+CS25+CU25)+CO25*CX25+CP25)*CH25+CW25/CG25),0)</f>
        <v>0</v>
      </c>
      <c r="CG25" s="32">
        <f>計算過程!$DF$55*'貼り付けシート（日別）'!AG24+計算過程!$DF$56*CW25+計算過程!$DF$57</f>
        <v>0.78214812499999997</v>
      </c>
      <c r="CH25" s="32">
        <f>IF(7&lt;='貼り付けシート（日別）'!AG24,1,1+(7-'貼り付けシート（日別）'!AG24)*0.0205)</f>
        <v>1.1535791666666666</v>
      </c>
      <c r="CI25" s="100">
        <f>IF($CX25&gt;0,バックデータ一覧!$S$4,バックデータ一覧!$T$4)</f>
        <v>-0.18114</v>
      </c>
      <c r="CJ25" s="100">
        <f>IF($CX25&gt;0,バックデータ一覧!$S$5,バックデータ一覧!$T$5)</f>
        <v>0.10483000000000001</v>
      </c>
      <c r="CK25" s="100">
        <f>IF($CX25&gt;0,バックデータ一覧!$S$6,バックデータ一覧!$T$6)</f>
        <v>0</v>
      </c>
      <c r="CL25" s="100">
        <f>IF($CX25&gt;0,バックデータ一覧!$S$7,バックデータ一覧!$T$7)</f>
        <v>5.8528500000000001</v>
      </c>
      <c r="CM25" s="100">
        <f>IF($CX25&gt;0,バックデータ一覧!$S$12,バックデータ一覧!$T$12)</f>
        <v>-5.7700000000000001E-2</v>
      </c>
      <c r="CN25" s="100">
        <f>IF($CX25&gt;0,バックデータ一覧!$S$13,バックデータ一覧!$T$13)</f>
        <v>0.47525000000000001</v>
      </c>
      <c r="CO25" s="100">
        <f>IF($CX25&gt;0,バックデータ一覧!$S$14,バックデータ一覧!$T$14)</f>
        <v>0</v>
      </c>
      <c r="CP25" s="173">
        <f>IF($CX25&gt;0,バックデータ一覧!$S$15,バックデータ一覧!$T$15)</f>
        <v>-6.3459300000000001</v>
      </c>
      <c r="CQ25" s="102">
        <f>IF($DF$4=4,'貼り付けシート（日別）'!T24,'貼り付けシート（日別）'!B24*(INT($DF$4)+1-$DF$4)+'貼り付けシート（日別）'!T24*($DF$4-INT($DF$4)))</f>
        <v>9.2054958086000003</v>
      </c>
      <c r="CR25" s="102">
        <f>IF($DF$4=4,'貼り付けシート（日別）'!U24,'貼り付けシート（日別）'!C24*(INT($DF$4)+1-$DF$4)+'貼り付けシート（日別）'!U24*($DF$4-INT($DF$4)))</f>
        <v>16.022124300000002</v>
      </c>
      <c r="CS25" s="102">
        <f>IF($DF$4=4,'貼り付けシート（日別）'!V24,'貼り付けシート（日別）'!D24*(INT($DF$4)+1-$DF$4)+'貼り付けシート（日別）'!V24*($DF$4-INT($DF$4)))</f>
        <v>3.0787611399999997</v>
      </c>
      <c r="CT25" s="102">
        <f>IF($DF$4=4,'貼り付けシート（日別）'!W24,'貼り付けシート（日別）'!E24*(INT($DF$4)+1-$DF$4)+'貼り付けシート（日別）'!W24*($DF$4-INT($DF$4)))</f>
        <v>0</v>
      </c>
      <c r="CU25" s="102">
        <f>IF($DF$4=4,'貼り付けシート（日別）'!X24,'貼り付けシート（日別）'!F24*(INT($DF$4)+1-$DF$4)+'貼り付けシート（日別）'!X24*($DF$4-INT($DF$4)))</f>
        <v>29.762460000000001</v>
      </c>
      <c r="CV25" s="102">
        <f>IF($DF$4=4,'貼り付けシート（日別）'!Y24,'貼り付けシート（日別）'!G24*(INT($DF$4)+1-$DF$4)+'貼り付けシート（日別）'!Y24*($DF$4-INT($DF$4)))</f>
        <v>0</v>
      </c>
      <c r="CW25" s="102">
        <f>IF($DF$4=4,'貼り付けシート（日別）'!Z24,'貼り付けシート（日別）'!H24*(INT($DF$4)+1-$DF$4)+'貼り付けシート（日別）'!Z24*($DF$4-INT($DF$4)))</f>
        <v>5.0180208333333329</v>
      </c>
      <c r="CX25" s="32">
        <f>SUMIF('貼り付けシート（時刻別）'!$A$6:$A$8765,AR25,'貼り付けシート（時刻別）'!$C$6:$C$8765)</f>
        <v>0</v>
      </c>
      <c r="CY25" s="102">
        <f t="shared" si="40"/>
        <v>0</v>
      </c>
      <c r="CZ25" s="166"/>
      <c r="DA25" s="130"/>
      <c r="DB25" s="126" t="s">
        <v>13</v>
      </c>
      <c r="DC25" s="33"/>
      <c r="DD25" s="127" t="s">
        <v>42</v>
      </c>
      <c r="DE25" s="123" t="s">
        <v>20</v>
      </c>
      <c r="DF25" s="178">
        <f>IFERROR(IF(OR($DF$5&lt;=2,$DF$5=8),バックデータ一覧!I$7,バックデータ一覧!I$15)*$DF$28,"-")</f>
        <v>0.71059494829530212</v>
      </c>
      <c r="DG25" s="34"/>
    </row>
    <row r="26" spans="1:111" x14ac:dyDescent="0.15">
      <c r="A26" s="30">
        <v>41658</v>
      </c>
      <c r="B26" s="139">
        <f>IF(計算過程!$DF$5=9,計算過程!CD26+計算過程!CY26,IF($DF$4=4,AS26,G26*(INT($DF$4)+1-$DF$4)+AS26*($DF$4-INT($DF$4))))</f>
        <v>0.16268755537152776</v>
      </c>
      <c r="C26" s="139">
        <f>IF(計算過程!$DF$5=9,CF26,IF($DF$4=4,AT26,H26*(INT($DF$4)+1-$DF$4)+AT26*($DF$4-INT($DF$4))))</f>
        <v>96.05855470052515</v>
      </c>
      <c r="D26" s="139">
        <f>IF(計算過程!$DF$5=9,0,IF($DF$4=4,AU26,I26*(INT($DF$4)+1-$DF$4)+AU26*($DF$4-INT($DF$4))))</f>
        <v>0</v>
      </c>
      <c r="E26" s="139">
        <v>0</v>
      </c>
      <c r="F26" s="138"/>
      <c r="G26" s="104">
        <f t="shared" si="27"/>
        <v>0.15425885749305557</v>
      </c>
      <c r="H26" s="104">
        <f t="shared" si="28"/>
        <v>86.590647159230414</v>
      </c>
      <c r="I26" s="104">
        <f t="shared" si="29"/>
        <v>0</v>
      </c>
      <c r="J26" s="107">
        <v>0</v>
      </c>
      <c r="K26" s="101">
        <f>IF(OR(計算過程!$DF$5&lt;=4,計算過程!$DF$5=8),L26+M26+N26,0)</f>
        <v>0.15425885749305557</v>
      </c>
      <c r="L26" s="101">
        <f>IF(AND($DF$5&gt;4,$DF$5&lt;&gt;8),0,((VLOOKUP(入力データと計算結果!$E$6,バックデータ一覧!$V$12:$AA$15,2)*'貼り付けシート（日別）'!O25+VLOOKUP(入力データと計算結果!$E$6,バックデータ一覧!$V$12:$AA$15,3)*('貼り付けシート（日別）'!I25+'貼り付けシート（日別）'!J25+'貼り付けシート（日別）'!K25+'貼り付けシート（日別）'!L25+'貼り付けシート（日別）'!N25)+(VLOOKUP(入力データと計算結果!$E$6,バックデータ一覧!$V$12:$AA$15,4)))*10^3/3600))</f>
        <v>9.6441438222222217E-2</v>
      </c>
      <c r="M26" s="101">
        <f>IF(AND(OR($DF$5&gt;4,$DF$5&lt;&gt;8),入力データと計算結果!$E$7&lt;&gt;バックデータ一覧!$A$16,SUM(AL26:AM26)&gt;0),0.07*10^3/3600,0)</f>
        <v>1.9444444444444445E-2</v>
      </c>
      <c r="N26" s="101">
        <f>IF(AND(OR($DF$5&lt;=4),入力データと計算結果!$E$7=バックデータ一覧!$A$18,AM26&gt;0),(VLOOKUP(入力データと計算結果!$E$6,バックデータ一覧!$V$12:$AA$15,5,FALSE)*AO26+VLOOKUP(入力データと計算結果!$E$6,バックデータ一覧!$V$12:$AA$15,6,FALSE))*10^3/3600,0)</f>
        <v>3.8372974826388892E-2</v>
      </c>
      <c r="O26" s="101">
        <f>IF(OR(計算過程!$DF$5&lt;=2,計算過程!$DF$5=8),IF(入力データと計算結果!$E$7=バックデータ一覧!$A$16,AI26/Q26+AJ26/R26+AK26/S26+AL26/T26+AN26/V26,IF(入力データと計算結果!$E$7=バックデータ一覧!$A$17,AI26/Q26+AJ26/R26+AK26/S26+AM26/U26+AN26/V26,AI26/Q26+AJ26/R26+AK26/S26+AM26/U26+AO26/W26)),0)</f>
        <v>86.590647159230414</v>
      </c>
      <c r="P26" s="101">
        <f>IF(OR(計算過程!$DF$5=3,計算過程!$DF$5=4),IF(入力データと計算結果!$E$7=バックデータ一覧!$A$16,AI26/Q26+AJ26/R26+AK26/S26+AL26/T26+AN26/V26,IF(入力データと計算結果!$E$7=バックデータ一覧!$A$17,AI26/Q26+AJ26/R26+AK26/S26+AM26/U26+AN26/V26,AI26/Q26+AJ26/R26+AK26/S26+AM26/U26+AO26/W26)),0)</f>
        <v>0</v>
      </c>
      <c r="Q26" s="101">
        <f>MIN(1,$DF$7*'貼り付けシート（日別）'!O25+計算過程!$DF$14*(AI26+AK26)+$DF$21)</f>
        <v>0.59587246077245692</v>
      </c>
      <c r="R26" s="101">
        <f>MIN(1,$DF$8*'貼り付けシート（日別）'!O25+$DF$15*AJ26+$DF$22)</f>
        <v>0.67505819197973294</v>
      </c>
      <c r="S26" s="101">
        <f>MIN(1,$DF$9*'貼り付けシート（日別）'!O25+$DF$16*(AI26+AK26)+$DF$23)</f>
        <v>0.59587246077245692</v>
      </c>
      <c r="T26" s="32">
        <f>MIN(1,$DF$10*'貼り付けシート（日別）'!O25+$DF$17*AL26+$DF$24)</f>
        <v>0.71159348488590612</v>
      </c>
      <c r="U26" s="32">
        <f>MIN(1,$DF$11*'貼り付けシート（日別）'!O25+$DF$18*AM26+$DF$25)</f>
        <v>0.69708635496058002</v>
      </c>
      <c r="V26" s="32">
        <f>MIN(1,$DF$12*'貼り付けシート（日別）'!O25+$DF$19*AN26+$DF$26)</f>
        <v>0.71159348488590612</v>
      </c>
      <c r="W26" s="32">
        <f>MIN(1,$DF$13*'貼り付けシート（日別）'!O25+$DF$20*AO26+$DF$27)</f>
        <v>0.58509325281986579</v>
      </c>
      <c r="X26" s="32">
        <f t="shared" si="30"/>
        <v>0</v>
      </c>
      <c r="Y26" s="32">
        <f>'貼り付けシート（日別）'!P25</f>
        <v>-3.3</v>
      </c>
      <c r="Z26" s="32">
        <f t="shared" si="31"/>
        <v>1.1369899999999999</v>
      </c>
      <c r="AA26" s="32">
        <f t="shared" si="32"/>
        <v>1.1220000000000001</v>
      </c>
      <c r="AB26" s="32">
        <f t="shared" si="33"/>
        <v>57.214113790399999</v>
      </c>
      <c r="AC26" s="32">
        <f>IF($DF$5=10,($DF$41*'貼り付けシート（日別）'!O25+$DF$42*AB26+$DF$43)/3.6,0)</f>
        <v>0</v>
      </c>
      <c r="AD26" s="32">
        <f>IF(OR($DF$5=5,$DF$5=6,$DF$5=7),(($DF$45*'貼り付けシート（日別）'!O25+$DF$46*SUM(AI26:AK26,AM26)+$DF$47)*AE26+(0.01723*AO26+0.06099))*10^3/3600,0)</f>
        <v>0</v>
      </c>
      <c r="AE26" s="32">
        <f>IF('貼り付けシート（日別）'!O25&lt;7,1+(7-'貼り付けシート（日別）'!O25)*0.0091,1)</f>
        <v>1.11864125</v>
      </c>
      <c r="AF26" s="32">
        <f>IF(OR($DF$5=5,$DF$5=6,$DF$5=7),(($DF$48*'貼り付けシート（日別）'!O25+$DF$49*SUM(AI26:AK26,AM26)+$DF$50)*AH26+AO26/AG26),0)</f>
        <v>0</v>
      </c>
      <c r="AG26" s="32">
        <f>$DF$51*'貼り付けシート（日別）'!O25+$DF$52*AO26+$DF$53</f>
        <v>0.75228687500000002</v>
      </c>
      <c r="AH26" s="32">
        <f>IF('貼り付けシート（日別）'!O25&lt;7,1+(7-'貼り付けシート（日別）'!O25)*0.0205,1)</f>
        <v>1.2672687499999999</v>
      </c>
      <c r="AI26" s="109">
        <f>'貼り付けシート（日別）'!B25</f>
        <v>8.8052568603999983</v>
      </c>
      <c r="AJ26" s="109">
        <f>'貼り付けシート（日別）'!C25</f>
        <v>11.74955782</v>
      </c>
      <c r="AK26" s="109">
        <f>'貼り付けシート（日別）'!D25</f>
        <v>2.4190266099999995</v>
      </c>
      <c r="AL26" s="109">
        <f>'貼り付けシート（日別）'!E25</f>
        <v>0</v>
      </c>
      <c r="AM26" s="109">
        <f>'貼り付けシート（日別）'!F25</f>
        <v>29.762460000000001</v>
      </c>
      <c r="AN26" s="109">
        <f>'貼り付けシート（日別）'!G25</f>
        <v>0</v>
      </c>
      <c r="AO26" s="109">
        <f>'貼り付けシート（日別）'!H25</f>
        <v>4.4778125000000006</v>
      </c>
      <c r="AP26" s="102">
        <f>IF(入力データと計算結果!$E$9=バックデータ一覧!$A$25,'貼り付けシート（日別）'!Q25,0)</f>
        <v>0</v>
      </c>
      <c r="AR26" s="30">
        <v>41658</v>
      </c>
      <c r="AS26" s="104">
        <f t="shared" si="34"/>
        <v>0.16268755537152776</v>
      </c>
      <c r="AT26" s="104">
        <f t="shared" si="35"/>
        <v>96.05855470052515</v>
      </c>
      <c r="AU26" s="104">
        <f t="shared" si="36"/>
        <v>0</v>
      </c>
      <c r="AV26" s="107">
        <v>0</v>
      </c>
      <c r="AW26" s="101">
        <f>IF(OR(計算過程!$DF$5&lt;=4,計算過程!$DF$5=8),AX26+AY26+AZ26,0)</f>
        <v>0.16268755537152776</v>
      </c>
      <c r="AX26" s="101">
        <f>IF(AND(計算過程!$DF$5&gt;4,計算過程!$DF$5&lt;&gt;8),0,((VLOOKUP(入力データと計算結果!$E$6,バックデータ一覧!$V$12:$AA$15,2)*'貼り付けシート（日別）'!AG25+VLOOKUP(入力データと計算結果!$E$6,バックデータ一覧!$V$12:$AA$15,3)*('貼り付けシート（日別）'!AA25+'貼り付けシート（日別）'!AB25+'貼り付けシート（日別）'!AC25+'貼り付けシート（日別）'!AD25+'貼り付けシート（日別）'!AF25)+(VLOOKUP(入力データと計算結果!$E$6,バックデータ一覧!$V$12:$AA$15,4)))*10^3/3600))</f>
        <v>9.996212872222221E-2</v>
      </c>
      <c r="AY26" s="101">
        <f>IF(AND(OR(計算過程!$DF$5&gt;4,計算過程!$DF$5&lt;&gt;8),入力データと計算結果!$E$7&lt;&gt;バックデータ一覧!$A$16,SUM(BX26:BY26)&gt;0),0.07*10^3/3600,0)</f>
        <v>1.9444444444444445E-2</v>
      </c>
      <c r="AZ26" s="101">
        <f>IF(AND(OR(計算過程!$DF$5&lt;=4),入力データと計算結果!$E$7=バックデータ一覧!$A$18,BY26&gt;0),(VLOOKUP(入力データと計算結果!$E$6,バックデータ一覧!$V$12:$AA$15,5,FALSE)*CA26+VLOOKUP(入力データと計算結果!$E$6,バックデータ一覧!$V$12:$AA$15,6,FALSE))*10^3/3600,0)</f>
        <v>4.328098220486111E-2</v>
      </c>
      <c r="BA26" s="101">
        <f>IF(OR(計算過程!$DF$5&lt;=2,計算過程!$DF$5=8),IF(入力データと計算結果!$E$7=バックデータ一覧!$A$16,BU26/BC26+BV26/BD26+BW26/BE26+BX26/BF26+BZ26/BH26,IF(入力データと計算結果!$E$7=バックデータ一覧!$A$17,BU26/BC26+BV26/BD26+BW26/BE26+BY26/BG26+BZ26/BH26,BU26/BC26+BV26/BD26+BW26/BE26+BY26/BG26+CA26/BI26)),0)</f>
        <v>96.05855470052515</v>
      </c>
      <c r="BB26" s="101">
        <f>IF(OR(計算過程!$DF$5=3,計算過程!$DF$5=4),IF(入力データと計算結果!$E$7=バックデータ一覧!$A$16,BU26/BC26+BV26/BD26+BW26/BE26+BX26/BF26+BZ26/BH26,IF(入力データと計算結果!$E$7=バックデータ一覧!$A$17,BU26/BC26+BV26/BD26+BW26/BE26+BY26/BG26+BZ26/BH26,BU26/BC26+BV26/BD26+BW26/BE26+BY26/BG26+CA26/BI26)),0)</f>
        <v>0</v>
      </c>
      <c r="BC26" s="101">
        <f>MIN(1,計算過程!$DF$7*'貼り付けシート（日別）'!AG25+計算過程!$DF$14*(BU26+BW26)+計算過程!$DF$21)</f>
        <v>0.59712332349424624</v>
      </c>
      <c r="BD26" s="101">
        <f>MIN(1,計算過程!$DF$8*'貼り付けシート（日別）'!AG25+計算過程!$DF$15*BV26+計算過程!$DF$22)</f>
        <v>0.67699742560067311</v>
      </c>
      <c r="BE26" s="101">
        <f>MIN(1,計算過程!$DF$9*'貼り付けシート（日別）'!AG25+計算過程!$DF$16*(BU26+BW26)+計算過程!$DF$23)</f>
        <v>0.59712332349424624</v>
      </c>
      <c r="BF26" s="32">
        <f>MIN(1,計算過程!$DF$10*'貼り付けシート（日別）'!AG25+計算過程!$DF$17*BX26+計算過程!$DF$24)</f>
        <v>0.71159348488590612</v>
      </c>
      <c r="BG26" s="32">
        <f>MIN(1,計算過程!$DF$11*'貼り付けシート（日別）'!AG25+計算過程!$DF$18*BY26+計算過程!$DF$25)</f>
        <v>0.69708635496058002</v>
      </c>
      <c r="BH26" s="32">
        <f>MIN(1,計算過程!$DF$12*'貼り付けシート（日別）'!AG25+計算過程!$DF$19*BZ26+計算過程!$DF$26)</f>
        <v>0.71159348488590612</v>
      </c>
      <c r="BI26" s="32">
        <f>MIN(1,計算過程!$DF$13*'貼り付けシート（日別）'!AG25+計算過程!$DF$20*CA26+計算過程!$DF$27)</f>
        <v>0.60315232604375835</v>
      </c>
      <c r="BJ26" s="32">
        <f>IF(計算過程!$DF$5=11,(計算過程!$DF$33*BK26+計算過程!$DF$34*BN26+計算過程!$DF$35*計算過程!$DF$39+計算過程!$DF$36)*(1+計算過程!$DF$37*計算過程!$DF$38)*BL26*BM26*10^3/3600,0)</f>
        <v>0</v>
      </c>
      <c r="BK26" s="32">
        <f>'貼り付けシート（日別）'!AH25</f>
        <v>-3.3</v>
      </c>
      <c r="BL26" s="32">
        <f t="shared" si="37"/>
        <v>1.1369899999999999</v>
      </c>
      <c r="BM26" s="32">
        <f t="shared" si="38"/>
        <v>1.1220000000000001</v>
      </c>
      <c r="BN26" s="32">
        <f t="shared" si="39"/>
        <v>63.572122498600002</v>
      </c>
      <c r="BO26" s="32">
        <f>IF(計算過程!$DF$5=10,(計算過程!$DF$41*'貼り付けシート（日別）'!AG25+計算過程!$DF$42*BN26+計算過程!$DF$43)/3.6,0)</f>
        <v>0</v>
      </c>
      <c r="BP26" s="32">
        <f>IF(OR(計算過程!$DF$5=5,計算過程!$DF$5=6,計算過程!$DF$5=7),((計算過程!$DF$45*'貼り付けシート（日別）'!AG25+計算過程!$DF$46*SUM(BU26:BW26,BY26)+計算過程!$DF$47)*BQ26+(0.01723*CA26+0.06099))*10^3/3600,0)</f>
        <v>0</v>
      </c>
      <c r="BQ26" s="32">
        <f>IF('貼り付けシート（日別）'!AG25&lt;7,1+(7-'貼り付けシート（日別）'!AG25)*0.0091,1)</f>
        <v>1.11864125</v>
      </c>
      <c r="BR26" s="32">
        <f>IF(OR(計算過程!$DF$5=5,計算過程!$DF$5=6,計算過程!$DF$5=7),((計算過程!$DF$48*'貼り付けシート（日別）'!AG25+計算過程!$DF$49*SUM(BU26:BW26,BY26)+計算過程!$DF$50)*BT26+CA26/BS26),0)</f>
        <v>0</v>
      </c>
      <c r="BS26" s="32">
        <f>計算過程!$DF$51*'貼り付けシート（日別）'!AG25+計算過程!$DF$52*CA26+計算過程!$DF$53</f>
        <v>0.75843968750000001</v>
      </c>
      <c r="BT26" s="32">
        <f>IF('貼り付けシート（日別）'!AG25&lt;7,1+(7-'貼り付けシート（日別）'!AG25)*0.0205,1)</f>
        <v>1.2672687499999999</v>
      </c>
      <c r="BU26" s="109">
        <f>'貼り付けシート（日別）'!T25</f>
        <v>9.2054958086000003</v>
      </c>
      <c r="BV26" s="109">
        <f>'貼り付けシート（日別）'!U25</f>
        <v>16.022124300000002</v>
      </c>
      <c r="BW26" s="109">
        <f>'貼り付けシート（日別）'!V25</f>
        <v>3.0787611399999997</v>
      </c>
      <c r="BX26" s="109">
        <f>'貼り付けシート（日別）'!W25</f>
        <v>0</v>
      </c>
      <c r="BY26" s="109">
        <f>'貼り付けシート（日別）'!X25</f>
        <v>29.762460000000001</v>
      </c>
      <c r="BZ26" s="109">
        <f>'貼り付けシート（日別）'!Y25</f>
        <v>0</v>
      </c>
      <c r="CA26" s="109">
        <f>'貼り付けシート（日別）'!Z25</f>
        <v>5.5032812499999997</v>
      </c>
      <c r="CB26" s="102">
        <f>IF(入力データと計算結果!$E$9=バックデータ一覧!$A$25,'貼り付けシート（日別）'!AI25,0)</f>
        <v>0</v>
      </c>
      <c r="CC26" s="166"/>
      <c r="CD26" s="32">
        <f>IF(計算過程!$DF$5=9,((CI26*'貼り付けシート（日別）'!AG25+CJ26*(CQ26+CR26+CS26+CU26)+CK26*CX26+CL26)*CE26+(0.01723*CW26+0.06099))*10^3/3600,0)</f>
        <v>0</v>
      </c>
      <c r="CE26" s="32">
        <f>IF(7&lt;='貼り付けシート（日別）'!AG25,1,1+(7-'貼り付けシート（日別）'!AG25)*0.0091)</f>
        <v>1.11864125</v>
      </c>
      <c r="CF26" s="32">
        <f>IF(計算過程!$DF$5=9,((CM26*'貼り付けシート（日別）'!AG25+CN26*(CQ26+CR26+CS26+CU26)+CO26*CX26+CP26)*CH26+CW26/CG26),0)</f>
        <v>0</v>
      </c>
      <c r="CG26" s="32">
        <f>計算過程!$DF$55*'貼り付けシート（日別）'!AG25+計算過程!$DF$56*CW26+計算過程!$DF$57</f>
        <v>0.75843968750000001</v>
      </c>
      <c r="CH26" s="32">
        <f>IF(7&lt;='貼り付けシート（日別）'!AG25,1,1+(7-'貼り付けシート（日別）'!AG25)*0.0205)</f>
        <v>1.2672687499999999</v>
      </c>
      <c r="CI26" s="100">
        <f>IF($CX26&gt;0,バックデータ一覧!$S$4,バックデータ一覧!$T$4)</f>
        <v>-0.18114</v>
      </c>
      <c r="CJ26" s="100">
        <f>IF($CX26&gt;0,バックデータ一覧!$S$5,バックデータ一覧!$T$5)</f>
        <v>0.10483000000000001</v>
      </c>
      <c r="CK26" s="100">
        <f>IF($CX26&gt;0,バックデータ一覧!$S$6,バックデータ一覧!$T$6)</f>
        <v>0</v>
      </c>
      <c r="CL26" s="100">
        <f>IF($CX26&gt;0,バックデータ一覧!$S$7,バックデータ一覧!$T$7)</f>
        <v>5.8528500000000001</v>
      </c>
      <c r="CM26" s="100">
        <f>IF($CX26&gt;0,バックデータ一覧!$S$12,バックデータ一覧!$T$12)</f>
        <v>-5.7700000000000001E-2</v>
      </c>
      <c r="CN26" s="100">
        <f>IF($CX26&gt;0,バックデータ一覧!$S$13,バックデータ一覧!$T$13)</f>
        <v>0.47525000000000001</v>
      </c>
      <c r="CO26" s="100">
        <f>IF($CX26&gt;0,バックデータ一覧!$S$14,バックデータ一覧!$T$14)</f>
        <v>0</v>
      </c>
      <c r="CP26" s="173">
        <f>IF($CX26&gt;0,バックデータ一覧!$S$15,バックデータ一覧!$T$15)</f>
        <v>-6.3459300000000001</v>
      </c>
      <c r="CQ26" s="102">
        <f>IF($DF$4=4,'貼り付けシート（日別）'!T25,'貼り付けシート（日別）'!B25*(INT($DF$4)+1-$DF$4)+'貼り付けシート（日別）'!T25*($DF$4-INT($DF$4)))</f>
        <v>9.2054958086000003</v>
      </c>
      <c r="CR26" s="102">
        <f>IF($DF$4=4,'貼り付けシート（日別）'!U25,'貼り付けシート（日別）'!C25*(INT($DF$4)+1-$DF$4)+'貼り付けシート（日別）'!U25*($DF$4-INT($DF$4)))</f>
        <v>16.022124300000002</v>
      </c>
      <c r="CS26" s="102">
        <f>IF($DF$4=4,'貼り付けシート（日別）'!V25,'貼り付けシート（日別）'!D25*(INT($DF$4)+1-$DF$4)+'貼り付けシート（日別）'!V25*($DF$4-INT($DF$4)))</f>
        <v>3.0787611399999997</v>
      </c>
      <c r="CT26" s="102">
        <f>IF($DF$4=4,'貼り付けシート（日別）'!W25,'貼り付けシート（日別）'!E25*(INT($DF$4)+1-$DF$4)+'貼り付けシート（日別）'!W25*($DF$4-INT($DF$4)))</f>
        <v>0</v>
      </c>
      <c r="CU26" s="102">
        <f>IF($DF$4=4,'貼り付けシート（日別）'!X25,'貼り付けシート（日別）'!F25*(INT($DF$4)+1-$DF$4)+'貼り付けシート（日別）'!X25*($DF$4-INT($DF$4)))</f>
        <v>29.762460000000001</v>
      </c>
      <c r="CV26" s="102">
        <f>IF($DF$4=4,'貼り付けシート（日別）'!Y25,'貼り付けシート（日別）'!G25*(INT($DF$4)+1-$DF$4)+'貼り付けシート（日別）'!Y25*($DF$4-INT($DF$4)))</f>
        <v>0</v>
      </c>
      <c r="CW26" s="102">
        <f>IF($DF$4=4,'貼り付けシート（日別）'!Z25,'貼り付けシート（日別）'!H25*(INT($DF$4)+1-$DF$4)+'貼り付けシート（日別）'!Z25*($DF$4-INT($DF$4)))</f>
        <v>5.5032812499999997</v>
      </c>
      <c r="CX26" s="32">
        <f>SUMIF('貼り付けシート（時刻別）'!$A$6:$A$8765,AR26,'貼り付けシート（時刻別）'!$C$6:$C$8765)</f>
        <v>0</v>
      </c>
      <c r="CY26" s="102">
        <f t="shared" si="40"/>
        <v>0</v>
      </c>
      <c r="CZ26" s="166"/>
      <c r="DA26" s="130"/>
      <c r="DB26" s="126" t="s">
        <v>14</v>
      </c>
      <c r="DC26" s="33"/>
      <c r="DD26" s="127" t="s">
        <v>44</v>
      </c>
      <c r="DE26" s="123" t="s">
        <v>20</v>
      </c>
      <c r="DF26" s="178">
        <f>IFERROR(IF(OR($DF$5&lt;=2,$DF$5=8),バックデータ一覧!J$7,バックデータ一覧!J$15)*$DF$28,"-")</f>
        <v>0.71159348488590612</v>
      </c>
    </row>
    <row r="27" spans="1:111" x14ac:dyDescent="0.15">
      <c r="A27" s="30">
        <v>41659</v>
      </c>
      <c r="B27" s="139">
        <f>IF(計算過程!$DF$5=9,計算過程!CD27+計算過程!CY27,IF($DF$4=4,AS27,G27*(INT($DF$4)+1-$DF$4)+AS27*($DF$4-INT($DF$4))))</f>
        <v>0.16801463089236113</v>
      </c>
      <c r="C27" s="139">
        <f>IF(計算過程!$DF$5=9,CF27,IF($DF$4=4,AT27,H27*(INT($DF$4)+1-$DF$4)+AT27*($DF$4-INT($DF$4))))</f>
        <v>97.538605492321622</v>
      </c>
      <c r="D27" s="139">
        <f>IF(計算過程!$DF$5=9,0,IF($DF$4=4,AU27,I27*(INT($DF$4)+1-$DF$4)+AU27*($DF$4-INT($DF$4))))</f>
        <v>0</v>
      </c>
      <c r="E27" s="139">
        <v>0</v>
      </c>
      <c r="F27" s="138"/>
      <c r="G27" s="104">
        <f t="shared" si="27"/>
        <v>0.15923046455324072</v>
      </c>
      <c r="H27" s="104">
        <f t="shared" si="28"/>
        <v>87.911337481539235</v>
      </c>
      <c r="I27" s="104">
        <f t="shared" si="29"/>
        <v>0</v>
      </c>
      <c r="J27" s="107">
        <v>0</v>
      </c>
      <c r="K27" s="101">
        <f>IF(OR(計算過程!$DF$5&lt;=4,計算過程!$DF$5=8),L27+M27+N27,0)</f>
        <v>0.15923046455324072</v>
      </c>
      <c r="L27" s="101">
        <f>IF(AND($DF$5&gt;4,$DF$5&lt;&gt;8),0,((VLOOKUP(入力データと計算結果!$E$6,バックデータ一覧!$V$12:$AA$15,2)*'貼り付けシート（日別）'!O26+VLOOKUP(入力データと計算結果!$E$6,バックデータ一覧!$V$12:$AA$15,3)*('貼り付けシート（日別）'!I26+'貼り付けシート（日別）'!J26+'貼り付けシート（日別）'!K26+'貼り付けシート（日別）'!L26+'貼り付けシート（日別）'!N26)+(VLOOKUP(入力データと計算結果!$E$6,バックデータ一覧!$V$12:$AA$15,4)))*10^3/3600))</f>
        <v>9.9280234518518501E-2</v>
      </c>
      <c r="M27" s="101">
        <f>IF(AND(OR($DF$5&gt;4,$DF$5&lt;&gt;8),入力データと計算結果!$E$7&lt;&gt;バックデータ一覧!$A$16,SUM(AL27:AM27)&gt;0),0.07*10^3/3600,0)</f>
        <v>1.9444444444444445E-2</v>
      </c>
      <c r="N27" s="101">
        <f>IF(AND(OR($DF$5&lt;=4),入力データと計算結果!$E$7=バックデータ一覧!$A$18,AM27&gt;0),(VLOOKUP(入力データと計算結果!$E$6,バックデータ一覧!$V$12:$AA$15,5,FALSE)*AO27+VLOOKUP(入力データと計算結果!$E$6,バックデータ一覧!$V$12:$AA$15,6,FALSE))*10^3/3600,0)</f>
        <v>4.0505785590277774E-2</v>
      </c>
      <c r="O27" s="101">
        <f>IF(OR(計算過程!$DF$5&lt;=2,計算過程!$DF$5=8),IF(入力データと計算結果!$E$7=バックデータ一覧!$A$16,AI27/Q27+AJ27/R27+AK27/S27+AL27/T27+AN27/V27,IF(入力データと計算結果!$E$7=バックデータ一覧!$A$17,AI27/Q27+AJ27/R27+AK27/S27+AM27/U27+AN27/V27,AI27/Q27+AJ27/R27+AK27/S27+AM27/U27+AO27/W27)),0)</f>
        <v>87.911337481539235</v>
      </c>
      <c r="P27" s="101">
        <f>IF(OR(計算過程!$DF$5=3,計算過程!$DF$5=4),IF(入力データと計算結果!$E$7=バックデータ一覧!$A$16,AI27/Q27+AJ27/R27+AK27/S27+AL27/T27+AN27/V27,IF(入力データと計算結果!$E$7=バックデータ一覧!$A$17,AI27/Q27+AJ27/R27+AK27/S27+AM27/U27+AN27/V27,AI27/Q27+AJ27/R27+AK27/S27+AM27/U27+AO27/W27)),0)</f>
        <v>0</v>
      </c>
      <c r="Q27" s="101">
        <f>MIN(1,$DF$7*'貼り付けシート（日別）'!O26+計算過程!$DF$14*(AI27+AK27)+$DF$21)</f>
        <v>0.58562460077782608</v>
      </c>
      <c r="R27" s="101">
        <f>MIN(1,$DF$8*'貼り付けシート（日別）'!O26+$DF$15*AJ27+$DF$22)</f>
        <v>0.67182202566563898</v>
      </c>
      <c r="S27" s="101">
        <f>MIN(1,$DF$9*'貼り付けシート（日別）'!O26+$DF$16*(AI27+AK27)+$DF$23)</f>
        <v>0.58562460077782608</v>
      </c>
      <c r="T27" s="32">
        <f>MIN(1,$DF$10*'貼り付けシート（日別）'!O26+$DF$17*AL27+$DF$24)</f>
        <v>0.71159348488590612</v>
      </c>
      <c r="U27" s="32">
        <f>MIN(1,$DF$11*'貼り付けシート（日別）'!O26+$DF$18*AM27+$DF$25)</f>
        <v>0.69708635496058002</v>
      </c>
      <c r="V27" s="32">
        <f>MIN(1,$DF$12*'貼り付けシート（日別）'!O26+$DF$19*AN27+$DF$26)</f>
        <v>0.71159348488590612</v>
      </c>
      <c r="W27" s="32">
        <f>MIN(1,$DF$13*'貼り付けシート（日別）'!O26+$DF$20*AO27+$DF$27)</f>
        <v>0.5751420414040268</v>
      </c>
      <c r="X27" s="32">
        <f t="shared" si="30"/>
        <v>0</v>
      </c>
      <c r="Y27" s="32">
        <f>'貼り付けシート（日別）'!P26</f>
        <v>-16.225000000000001</v>
      </c>
      <c r="Z27" s="32">
        <f t="shared" si="31"/>
        <v>1.3088925</v>
      </c>
      <c r="AA27" s="32">
        <f t="shared" si="32"/>
        <v>1</v>
      </c>
      <c r="AB27" s="32">
        <f t="shared" si="33"/>
        <v>57.659738790399999</v>
      </c>
      <c r="AC27" s="32">
        <f>IF($DF$5=10,($DF$41*'貼り付けシート（日別）'!O26+$DF$42*AB27+$DF$43)/3.6,0)</f>
        <v>0</v>
      </c>
      <c r="AD27" s="32">
        <f>IF(OR($DF$5=5,$DF$5=6,$DF$5=7),(($DF$45*'貼り付けシート（日別）'!O26+$DF$46*SUM(AI27:AK27,AM27)+$DF$47)*AE27+(0.01723*AO27+0.06099))*10^3/3600,0)</f>
        <v>0</v>
      </c>
      <c r="AE27" s="32">
        <f>IF('貼り付けシート（日別）'!O26&lt;7,1+(7-'貼り付けシート（日別）'!O26)*0.0091,1)</f>
        <v>1.1727104166666666</v>
      </c>
      <c r="AF27" s="32">
        <f>IF(OR($DF$5=5,$DF$5=6,$DF$5=7),(($DF$48*'貼り付けシート（日別）'!O26+$DF$49*SUM(AI27:AK27,AM27)+$DF$50)*AH27+AO27/AG27),0)</f>
        <v>0</v>
      </c>
      <c r="AG27" s="32">
        <f>$DF$51*'貼り付けシート（日別）'!O26+$DF$52*AO27+$DF$53</f>
        <v>0.72644062499999995</v>
      </c>
      <c r="AH27" s="32">
        <f>IF('貼り付けシート（日別）'!O26&lt;7,1+(7-'貼り付けシート（日別）'!O26)*0.0205,1)</f>
        <v>1.3890729166666667</v>
      </c>
      <c r="AI27" s="109">
        <f>'貼り付けシート（日別）'!B26</f>
        <v>8.8052568603999983</v>
      </c>
      <c r="AJ27" s="109">
        <f>'貼り付けシート（日別）'!C26</f>
        <v>11.74955782</v>
      </c>
      <c r="AK27" s="109">
        <f>'貼り付けシート（日別）'!D26</f>
        <v>2.4190266099999995</v>
      </c>
      <c r="AL27" s="109">
        <f>'貼り付けシート（日別）'!E26</f>
        <v>0</v>
      </c>
      <c r="AM27" s="109">
        <f>'貼り付けシート（日別）'!F26</f>
        <v>29.762460000000001</v>
      </c>
      <c r="AN27" s="109">
        <f>'貼り付けシート（日別）'!G26</f>
        <v>0</v>
      </c>
      <c r="AO27" s="109">
        <f>'貼り付けシート（日別）'!H26</f>
        <v>4.9234375000000004</v>
      </c>
      <c r="AP27" s="102">
        <f>IF(入力データと計算結果!$E$9=バックデータ一覧!$A$25,'貼り付けシート（日別）'!Q26,0)</f>
        <v>0</v>
      </c>
      <c r="AR27" s="30">
        <v>41659</v>
      </c>
      <c r="AS27" s="104">
        <f t="shared" si="34"/>
        <v>0.16801463089236113</v>
      </c>
      <c r="AT27" s="104">
        <f t="shared" si="35"/>
        <v>97.538605492321622</v>
      </c>
      <c r="AU27" s="104">
        <f t="shared" si="36"/>
        <v>0</v>
      </c>
      <c r="AV27" s="107">
        <v>0</v>
      </c>
      <c r="AW27" s="101">
        <f>IF(OR(計算過程!$DF$5&lt;=4,計算過程!$DF$5=8),AX27+AY27+AZ27,0)</f>
        <v>0.16801463089236113</v>
      </c>
      <c r="AX27" s="101">
        <f>IF(AND(計算過程!$DF$5&gt;4,計算過程!$DF$5&lt;&gt;8),0,((VLOOKUP(入力データと計算結果!$E$6,バックデータ一覧!$V$12:$AA$15,2)*'貼り付けシート（日別）'!AG26+VLOOKUP(入力データと計算結果!$E$6,バックデータ一覧!$V$12:$AA$15,3)*('貼り付けシート（日別）'!AA26+'貼り付けシート（日別）'!AB26+'貼り付けシート（日別）'!AC26+'貼り付けシート（日別）'!AD26+'貼り付けシート（日別）'!AF26)+(VLOOKUP(入力データと計算結果!$E$6,バックデータ一覧!$V$12:$AA$15,4)))*10^3/3600))</f>
        <v>0.10280092501851852</v>
      </c>
      <c r="AY27" s="101">
        <f>IF(AND(OR(計算過程!$DF$5&gt;4,計算過程!$DF$5&lt;&gt;8),入力データと計算結果!$E$7&lt;&gt;バックデータ一覧!$A$16,SUM(BX27:BY27)&gt;0),0.07*10^3/3600,0)</f>
        <v>1.9444444444444445E-2</v>
      </c>
      <c r="AZ27" s="101">
        <f>IF(AND(OR(計算過程!$DF$5&lt;=4),入力データと計算結果!$E$7=バックデータ一覧!$A$18,BY27&gt;0),(VLOOKUP(入力データと計算結果!$E$6,バックデータ一覧!$V$12:$AA$15,5,FALSE)*CA27+VLOOKUP(入力データと計算結果!$E$6,バックデータ一覧!$V$12:$AA$15,6,FALSE))*10^3/3600,0)</f>
        <v>4.5769261429398148E-2</v>
      </c>
      <c r="BA27" s="101">
        <f>IF(OR(計算過程!$DF$5&lt;=2,計算過程!$DF$5=8),IF(入力データと計算結果!$E$7=バックデータ一覧!$A$16,BU27/BC27+BV27/BD27+BW27/BE27+BX27/BF27+BZ27/BH27,IF(入力データと計算結果!$E$7=バックデータ一覧!$A$17,BU27/BC27+BV27/BD27+BW27/BE27+BY27/BG27+BZ27/BH27,BU27/BC27+BV27/BD27+BW27/BE27+BY27/BG27+CA27/BI27)),0)</f>
        <v>97.538605492321622</v>
      </c>
      <c r="BB27" s="101">
        <f>IF(OR(計算過程!$DF$5=3,計算過程!$DF$5=4),IF(入力データと計算結果!$E$7=バックデータ一覧!$A$16,BU27/BC27+BV27/BD27+BW27/BE27+BX27/BF27+BZ27/BH27,IF(入力データと計算結果!$E$7=バックデータ一覧!$A$17,BU27/BC27+BV27/BD27+BW27/BE27+BY27/BG27+BZ27/BH27,BU27/BC27+BV27/BD27+BW27/BE27+BY27/BG27+CA27/BI27)),0)</f>
        <v>0</v>
      </c>
      <c r="BC27" s="101">
        <f>MIN(1,計算過程!$DF$7*'貼り付けシート（日別）'!AG26+計算過程!$DF$14*(BU27+BW27)+計算過程!$DF$21)</f>
        <v>0.58687546349961539</v>
      </c>
      <c r="BD27" s="101">
        <f>MIN(1,計算過程!$DF$8*'貼り付けシート（日別）'!AG26+計算過程!$DF$15*BV27+計算過程!$DF$22)</f>
        <v>0.67376125928657915</v>
      </c>
      <c r="BE27" s="101">
        <f>MIN(1,計算過程!$DF$9*'貼り付けシート（日別）'!AG26+計算過程!$DF$16*(BU27+BW27)+計算過程!$DF$23)</f>
        <v>0.58687546349961539</v>
      </c>
      <c r="BF27" s="32">
        <f>MIN(1,計算過程!$DF$10*'貼り付けシート（日別）'!AG26+計算過程!$DF$17*BX27+計算過程!$DF$24)</f>
        <v>0.71159348488590612</v>
      </c>
      <c r="BG27" s="32">
        <f>MIN(1,計算過程!$DF$11*'貼り付けシート（日別）'!AG26+計算過程!$DF$18*BY27+計算過程!$DF$25)</f>
        <v>0.69708635496058002</v>
      </c>
      <c r="BH27" s="32">
        <f>MIN(1,計算過程!$DF$12*'貼り付けシート（日別）'!AG26+計算過程!$DF$19*BZ27+計算過程!$DF$26)</f>
        <v>0.71159348488590612</v>
      </c>
      <c r="BI27" s="32">
        <f>MIN(1,計算過程!$DF$13*'貼り付けシート（日別）'!AG26+計算過程!$DF$20*CA27+計算過程!$DF$27)</f>
        <v>0.59450906517986579</v>
      </c>
      <c r="BJ27" s="32">
        <f>IF(計算過程!$DF$5=11,(計算過程!$DF$33*BK27+計算過程!$DF$34*BN27+計算過程!$DF$35*計算過程!$DF$39+計算過程!$DF$36)*(1+計算過程!$DF$37*計算過程!$DF$38)*BL27*BM27*10^3/3600,0)</f>
        <v>0</v>
      </c>
      <c r="BK27" s="32">
        <f>'貼り付けシート（日別）'!AH26</f>
        <v>-16.225000000000001</v>
      </c>
      <c r="BL27" s="32">
        <f t="shared" si="37"/>
        <v>1.3088925</v>
      </c>
      <c r="BM27" s="32">
        <f t="shared" si="38"/>
        <v>1</v>
      </c>
      <c r="BN27" s="32">
        <f t="shared" si="39"/>
        <v>64.092018331933332</v>
      </c>
      <c r="BO27" s="32">
        <f>IF(計算過程!$DF$5=10,(計算過程!$DF$41*'貼り付けシート（日別）'!AG26+計算過程!$DF$42*BN27+計算過程!$DF$43)/3.6,0)</f>
        <v>0</v>
      </c>
      <c r="BP27" s="32">
        <f>IF(OR(計算過程!$DF$5=5,計算過程!$DF$5=6,計算過程!$DF$5=7),((計算過程!$DF$45*'貼り付けシート（日別）'!AG26+計算過程!$DF$46*SUM(BU27:BW27,BY27)+計算過程!$DF$47)*BQ27+(0.01723*CA27+0.06099))*10^3/3600,0)</f>
        <v>0</v>
      </c>
      <c r="BQ27" s="32">
        <f>IF('貼り付けシート（日別）'!AG26&lt;7,1+(7-'貼り付けシート（日別）'!AG26)*0.0091,1)</f>
        <v>1.1727104166666666</v>
      </c>
      <c r="BR27" s="32">
        <f>IF(OR(計算過程!$DF$5=5,計算過程!$DF$5=6,計算過程!$DF$5=7),((計算過程!$DF$48*'貼り付けシート（日別）'!AG26+計算過程!$DF$49*SUM(BU27:BW27,BY27)+計算過程!$DF$50)*BT27+CA27/BS27),0)</f>
        <v>0</v>
      </c>
      <c r="BS27" s="32">
        <f>計算過程!$DF$51*'貼り付けシート（日別）'!AG26+計算過程!$DF$52*CA27+計算過程!$DF$53</f>
        <v>0.73303906249999995</v>
      </c>
      <c r="BT27" s="32">
        <f>IF('貼り付けシート（日別）'!AG26&lt;7,1+(7-'貼り付けシート（日別）'!AG26)*0.0205,1)</f>
        <v>1.3890729166666667</v>
      </c>
      <c r="BU27" s="109">
        <f>'貼り付けシート（日別）'!T26</f>
        <v>9.2054958086000003</v>
      </c>
      <c r="BV27" s="109">
        <f>'貼り付けシート（日別）'!U26</f>
        <v>16.022124300000002</v>
      </c>
      <c r="BW27" s="109">
        <f>'貼り付けシート（日別）'!V26</f>
        <v>3.0787611399999997</v>
      </c>
      <c r="BX27" s="109">
        <f>'貼り付けシート（日別）'!W26</f>
        <v>0</v>
      </c>
      <c r="BY27" s="109">
        <f>'貼り付けシート（日別）'!X26</f>
        <v>29.762460000000001</v>
      </c>
      <c r="BZ27" s="109">
        <f>'貼り付けシート（日別）'!Y26</f>
        <v>0</v>
      </c>
      <c r="CA27" s="109">
        <f>'貼り付けシート（日別）'!Z26</f>
        <v>6.0231770833333336</v>
      </c>
      <c r="CB27" s="102">
        <f>IF(入力データと計算結果!$E$9=バックデータ一覧!$A$25,'貼り付けシート（日別）'!AI26,0)</f>
        <v>0</v>
      </c>
      <c r="CC27" s="166"/>
      <c r="CD27" s="32">
        <f>IF(計算過程!$DF$5=9,((CI27*'貼り付けシート（日別）'!AG26+CJ27*(CQ27+CR27+CS27+CU27)+CK27*CX27+CL27)*CE27+(0.01723*CW27+0.06099))*10^3/3600,0)</f>
        <v>0</v>
      </c>
      <c r="CE27" s="32">
        <f>IF(7&lt;='貼り付けシート（日別）'!AG26,1,1+(7-'貼り付けシート（日別）'!AG26)*0.0091)</f>
        <v>1.1727104166666666</v>
      </c>
      <c r="CF27" s="32">
        <f>IF(計算過程!$DF$5=9,((CM27*'貼り付けシート（日別）'!AG26+CN27*(CQ27+CR27+CS27+CU27)+CO27*CX27+CP27)*CH27+CW27/CG27),0)</f>
        <v>0</v>
      </c>
      <c r="CG27" s="32">
        <f>計算過程!$DF$55*'貼り付けシート（日別）'!AG26+計算過程!$DF$56*CW27+計算過程!$DF$57</f>
        <v>0.73303906249999995</v>
      </c>
      <c r="CH27" s="32">
        <f>IF(7&lt;='貼り付けシート（日別）'!AG26,1,1+(7-'貼り付けシート（日別）'!AG26)*0.0205)</f>
        <v>1.3890729166666667</v>
      </c>
      <c r="CI27" s="100">
        <f>IF($CX27&gt;0,バックデータ一覧!$S$4,バックデータ一覧!$T$4)</f>
        <v>-0.18114</v>
      </c>
      <c r="CJ27" s="100">
        <f>IF($CX27&gt;0,バックデータ一覧!$S$5,バックデータ一覧!$T$5)</f>
        <v>0.10483000000000001</v>
      </c>
      <c r="CK27" s="100">
        <f>IF($CX27&gt;0,バックデータ一覧!$S$6,バックデータ一覧!$T$6)</f>
        <v>0</v>
      </c>
      <c r="CL27" s="100">
        <f>IF($CX27&gt;0,バックデータ一覧!$S$7,バックデータ一覧!$T$7)</f>
        <v>5.8528500000000001</v>
      </c>
      <c r="CM27" s="100">
        <f>IF($CX27&gt;0,バックデータ一覧!$S$12,バックデータ一覧!$T$12)</f>
        <v>-5.7700000000000001E-2</v>
      </c>
      <c r="CN27" s="100">
        <f>IF($CX27&gt;0,バックデータ一覧!$S$13,バックデータ一覧!$T$13)</f>
        <v>0.47525000000000001</v>
      </c>
      <c r="CO27" s="100">
        <f>IF($CX27&gt;0,バックデータ一覧!$S$14,バックデータ一覧!$T$14)</f>
        <v>0</v>
      </c>
      <c r="CP27" s="173">
        <f>IF($CX27&gt;0,バックデータ一覧!$S$15,バックデータ一覧!$T$15)</f>
        <v>-6.3459300000000001</v>
      </c>
      <c r="CQ27" s="102">
        <f>IF($DF$4=4,'貼り付けシート（日別）'!T26,'貼り付けシート（日別）'!B26*(INT($DF$4)+1-$DF$4)+'貼り付けシート（日別）'!T26*($DF$4-INT($DF$4)))</f>
        <v>9.2054958086000003</v>
      </c>
      <c r="CR27" s="102">
        <f>IF($DF$4=4,'貼り付けシート（日別）'!U26,'貼り付けシート（日別）'!C26*(INT($DF$4)+1-$DF$4)+'貼り付けシート（日別）'!U26*($DF$4-INT($DF$4)))</f>
        <v>16.022124300000002</v>
      </c>
      <c r="CS27" s="102">
        <f>IF($DF$4=4,'貼り付けシート（日別）'!V26,'貼り付けシート（日別）'!D26*(INT($DF$4)+1-$DF$4)+'貼り付けシート（日別）'!V26*($DF$4-INT($DF$4)))</f>
        <v>3.0787611399999997</v>
      </c>
      <c r="CT27" s="102">
        <f>IF($DF$4=4,'貼り付けシート（日別）'!W26,'貼り付けシート（日別）'!E26*(INT($DF$4)+1-$DF$4)+'貼り付けシート（日別）'!W26*($DF$4-INT($DF$4)))</f>
        <v>0</v>
      </c>
      <c r="CU27" s="102">
        <f>IF($DF$4=4,'貼り付けシート（日別）'!X26,'貼り付けシート（日別）'!F26*(INT($DF$4)+1-$DF$4)+'貼り付けシート（日別）'!X26*($DF$4-INT($DF$4)))</f>
        <v>29.762460000000001</v>
      </c>
      <c r="CV27" s="102">
        <f>IF($DF$4=4,'貼り付けシート（日別）'!Y26,'貼り付けシート（日別）'!G26*(INT($DF$4)+1-$DF$4)+'貼り付けシート（日別）'!Y26*($DF$4-INT($DF$4)))</f>
        <v>0</v>
      </c>
      <c r="CW27" s="102">
        <f>IF($DF$4=4,'貼り付けシート（日別）'!Z26,'貼り付けシート（日別）'!H26*(INT($DF$4)+1-$DF$4)+'貼り付けシート（日別）'!Z26*($DF$4-INT($DF$4)))</f>
        <v>6.0231770833333336</v>
      </c>
      <c r="CX27" s="32">
        <f>SUMIF('貼り付けシート（時刻別）'!$A$6:$A$8765,AR27,'貼り付けシート（時刻別）'!$C$6:$C$8765)</f>
        <v>0</v>
      </c>
      <c r="CY27" s="102">
        <f t="shared" si="40"/>
        <v>0</v>
      </c>
      <c r="CZ27" s="166"/>
      <c r="DA27" s="125"/>
      <c r="DB27" s="126" t="s">
        <v>15</v>
      </c>
      <c r="DC27" s="35"/>
      <c r="DD27" s="127" t="s">
        <v>45</v>
      </c>
      <c r="DE27" s="123" t="s">
        <v>20</v>
      </c>
      <c r="DF27" s="178">
        <f>IFERROR(IF(OR($DF$5&lt;=2,$DF$5=8),バックデータ一覧!K$7,バックデータ一覧!K$15)*$DF$28,"-")</f>
        <v>0.52432248612080534</v>
      </c>
    </row>
    <row r="28" spans="1:111" x14ac:dyDescent="0.15">
      <c r="A28" s="30">
        <v>41660</v>
      </c>
      <c r="B28" s="139">
        <f>IF(計算過程!$DF$5=9,計算過程!CD28+計算過程!CY28,IF($DF$4=4,AS28,G28*(INT($DF$4)+1-$DF$4)+AS28*($DF$4-INT($DF$4))))</f>
        <v>0.17287698303819446</v>
      </c>
      <c r="C28" s="139">
        <f>IF(計算過程!$DF$5=9,CF28,IF($DF$4=4,AT28,H28*(INT($DF$4)+1-$DF$4)+AT28*($DF$4-INT($DF$4))))</f>
        <v>112.9950810414341</v>
      </c>
      <c r="D28" s="139">
        <f>IF(計算過程!$DF$5=9,0,IF($DF$4=4,AU28,I28*(INT($DF$4)+1-$DF$4)+AU28*($DF$4-INT($DF$4))))</f>
        <v>0</v>
      </c>
      <c r="E28" s="139">
        <v>0</v>
      </c>
      <c r="F28" s="138"/>
      <c r="G28" s="104">
        <f t="shared" si="27"/>
        <v>0.16422493330787036</v>
      </c>
      <c r="H28" s="104">
        <f t="shared" si="28"/>
        <v>103.50659889760283</v>
      </c>
      <c r="I28" s="104">
        <f t="shared" si="29"/>
        <v>0</v>
      </c>
      <c r="J28" s="107">
        <v>0</v>
      </c>
      <c r="K28" s="101">
        <f>IF(OR(計算過程!$DF$5&lt;=4,計算過程!$DF$5=8),L28+M28+N28,0)</f>
        <v>0.16422493330787036</v>
      </c>
      <c r="L28" s="101">
        <f>IF(AND($DF$5&gt;4,$DF$5&lt;&gt;8),0,((VLOOKUP(入力データと計算結果!$E$6,バックデータ一覧!$V$12:$AA$15,2)*'貼り付けシート（日別）'!O27+VLOOKUP(入力データと計算結果!$E$6,バックデータ一覧!$V$12:$AA$15,3)*('貼り付けシート（日別）'!I27+'貼り付けシート（日別）'!J27+'貼り付けシート（日別）'!K27+'貼り付けシート（日別）'!L27+'貼り付けシート（日別）'!N27)+(VLOOKUP(入力データと計算結果!$E$6,バックデータ一覧!$V$12:$AA$15,4)))*10^3/3600))</f>
        <v>0.10506740292592592</v>
      </c>
      <c r="M28" s="101">
        <f>IF(AND(OR($DF$5&gt;4,$DF$5&lt;&gt;8),入力データと計算結果!$E$7&lt;&gt;バックデータ一覧!$A$16,SUM(AL28:AM28)&gt;0),0.07*10^3/3600,0)</f>
        <v>1.9444444444444445E-2</v>
      </c>
      <c r="N28" s="101">
        <f>IF(AND(OR($DF$5&lt;=4),入力データと計算結果!$E$7=バックデータ一覧!$A$18,AM28&gt;0),(VLOOKUP(入力データと計算結果!$E$6,バックデータ一覧!$V$12:$AA$15,5,FALSE)*AO28+VLOOKUP(入力データと計算結果!$E$6,バックデータ一覧!$V$12:$AA$15,6,FALSE))*10^3/3600,0)</f>
        <v>3.9713085937500003E-2</v>
      </c>
      <c r="O28" s="101">
        <f>IF(OR(計算過程!$DF$5&lt;=2,計算過程!$DF$5=8),IF(入力データと計算結果!$E$7=バックデータ一覧!$A$16,AI28/Q28+AJ28/R28+AK28/S28+AL28/T28+AN28/V28,IF(入力データと計算結果!$E$7=バックデータ一覧!$A$17,AI28/Q28+AJ28/R28+AK28/S28+AM28/U28+AN28/V28,AI28/Q28+AJ28/R28+AK28/S28+AM28/U28+AO28/W28)),0)</f>
        <v>103.50659889760283</v>
      </c>
      <c r="P28" s="101">
        <f>IF(OR(計算過程!$DF$5=3,計算過程!$DF$5=4),IF(入力データと計算結果!$E$7=バックデータ一覧!$A$16,AI28/Q28+AJ28/R28+AK28/S28+AL28/T28+AN28/V28,IF(入力データと計算結果!$E$7=バックデータ一覧!$A$17,AI28/Q28+AJ28/R28+AK28/S28+AM28/U28+AN28/V28,AI28/Q28+AJ28/R28+AK28/S28+AM28/U28+AO28/W28)),0)</f>
        <v>0</v>
      </c>
      <c r="Q28" s="101">
        <f>MIN(1,$DF$7*'貼り付けシート（日別）'!O27+計算過程!$DF$14*(AI28+AK28)+$DF$21)</f>
        <v>0.59536073729597561</v>
      </c>
      <c r="R28" s="101">
        <f>MIN(1,$DF$8*'貼り付けシート（日別）'!O27+$DF$15*AJ28+$DF$22)</f>
        <v>0.67544885040322356</v>
      </c>
      <c r="S28" s="101">
        <f>MIN(1,$DF$9*'貼り付けシート（日別）'!O27+$DF$16*(AI28+AK28)+$DF$23)</f>
        <v>0.59536073729597561</v>
      </c>
      <c r="T28" s="32">
        <f>MIN(1,$DF$10*'貼り付けシート（日別）'!O27+$DF$17*AL28+$DF$24)</f>
        <v>0.71159348488590612</v>
      </c>
      <c r="U28" s="32">
        <f>MIN(1,$DF$11*'貼り付けシート（日別）'!O27+$DF$18*AM28+$DF$25)</f>
        <v>0.69708635496058002</v>
      </c>
      <c r="V28" s="32">
        <f>MIN(1,$DF$12*'貼り付けシート（日別）'!O27+$DF$19*AN28+$DF$26)</f>
        <v>0.71159348488590612</v>
      </c>
      <c r="W28" s="32">
        <f>MIN(1,$DF$13*'貼り付けシート（日別）'!O27+$DF$20*AO28+$DF$27)</f>
        <v>0.57884059824161072</v>
      </c>
      <c r="X28" s="32">
        <f t="shared" si="30"/>
        <v>0</v>
      </c>
      <c r="Y28" s="32">
        <f>'貼り付けシート（日別）'!P27</f>
        <v>-11.75</v>
      </c>
      <c r="Z28" s="32">
        <f t="shared" si="31"/>
        <v>1.2493749999999999</v>
      </c>
      <c r="AA28" s="32">
        <f t="shared" si="32"/>
        <v>1.0375000000000001</v>
      </c>
      <c r="AB28" s="32">
        <f t="shared" si="33"/>
        <v>67.857600778799991</v>
      </c>
      <c r="AC28" s="32">
        <f>IF($DF$5=10,($DF$41*'貼り付けシート（日別）'!O27+$DF$42*AB28+$DF$43)/3.6,0)</f>
        <v>0</v>
      </c>
      <c r="AD28" s="32">
        <f>IF(OR($DF$5=5,$DF$5=6,$DF$5=7),(($DF$45*'貼り付けシート（日別）'!O27+$DF$46*SUM(AI28:AK28,AM28)+$DF$47)*AE28+(0.01723*AO28+0.06099))*10^3/3600,0)</f>
        <v>0</v>
      </c>
      <c r="AE28" s="32">
        <f>IF('貼り付けシート（日別）'!O27&lt;7,1+(7-'貼り付けシート（日別）'!O27)*0.0091,1)</f>
        <v>1.1526145833333334</v>
      </c>
      <c r="AF28" s="32">
        <f>IF(OR($DF$5=5,$DF$5=6,$DF$5=7),(($DF$48*'貼り付けシート（日別）'!O27+$DF$49*SUM(AI28:AK28,AM28)+$DF$50)*AH28+AO28/AG28),0)</f>
        <v>0</v>
      </c>
      <c r="AG28" s="32">
        <f>$DF$51*'貼り付けシート（日別）'!O27+$DF$52*AO28+$DF$53</f>
        <v>0.73604687499999999</v>
      </c>
      <c r="AH28" s="32">
        <f>IF('貼り付けシート（日別）'!O27&lt;7,1+(7-'貼り付けシート（日別）'!O27)*0.0205,1)</f>
        <v>1.3438020833333333</v>
      </c>
      <c r="AI28" s="109">
        <f>'貼り付けシート（日別）'!B27</f>
        <v>13.608124238799999</v>
      </c>
      <c r="AJ28" s="109">
        <f>'貼り付けシート（日別）'!C27</f>
        <v>17.090265919999997</v>
      </c>
      <c r="AK28" s="109">
        <f>'貼り付けシート（日別）'!D27</f>
        <v>2.6389381199999993</v>
      </c>
      <c r="AL28" s="109">
        <f>'貼り付けシート（日別）'!E27</f>
        <v>0</v>
      </c>
      <c r="AM28" s="109">
        <f>'貼り付けシート（日別）'!F27</f>
        <v>29.762460000000001</v>
      </c>
      <c r="AN28" s="109">
        <f>'貼り付けシート（日別）'!G27</f>
        <v>0</v>
      </c>
      <c r="AO28" s="109">
        <f>'貼り付けシート（日別）'!H27</f>
        <v>4.7578125</v>
      </c>
      <c r="AP28" s="102">
        <f>IF(入力データと計算結果!$E$9=バックデータ一覧!$A$25,'貼り付けシート（日別）'!Q27,0)</f>
        <v>0</v>
      </c>
      <c r="AR28" s="30">
        <v>41660</v>
      </c>
      <c r="AS28" s="104">
        <f t="shared" si="34"/>
        <v>0.17287698303819446</v>
      </c>
      <c r="AT28" s="104">
        <f t="shared" si="35"/>
        <v>112.9950810414341</v>
      </c>
      <c r="AU28" s="104">
        <f t="shared" si="36"/>
        <v>0</v>
      </c>
      <c r="AV28" s="107">
        <v>0</v>
      </c>
      <c r="AW28" s="101">
        <f>IF(OR(計算過程!$DF$5&lt;=4,計算過程!$DF$5=8),AX28+AY28+AZ28,0)</f>
        <v>0.17287698303819446</v>
      </c>
      <c r="AX28" s="101">
        <f>IF(AND(計算過程!$DF$5&gt;4,計算過程!$DF$5&lt;&gt;8),0,((VLOOKUP(入力データと計算結果!$E$6,バックデータ一覧!$V$12:$AA$15,2)*'貼り付けシート（日別）'!AG27+VLOOKUP(入力データと計算結果!$E$6,バックデータ一覧!$V$12:$AA$15,3)*('貼り付けシート（日別）'!AA27+'貼り付けシート（日別）'!AB27+'貼り付けシート（日別）'!AC27+'貼り付けシート（日別）'!AD27+'貼り付けシート（日別）'!AF27)+(VLOOKUP(入力データと計算結果!$E$6,バックデータ一覧!$V$12:$AA$15,4)))*10^3/3600))</f>
        <v>0.10858809342592593</v>
      </c>
      <c r="AY28" s="101">
        <f>IF(AND(OR(計算過程!$DF$5&gt;4,計算過程!$DF$5&lt;&gt;8),入力データと計算結果!$E$7&lt;&gt;バックデータ一覧!$A$16,SUM(BX28:BY28)&gt;0),0.07*10^3/3600,0)</f>
        <v>1.9444444444444445E-2</v>
      </c>
      <c r="AZ28" s="101">
        <f>IF(AND(OR(計算過程!$DF$5&lt;=4),入力データと計算結果!$E$7=バックデータ一覧!$A$18,BY28&gt;0),(VLOOKUP(入力データと計算結果!$E$6,バックデータ一覧!$V$12:$AA$15,5,FALSE)*CA28+VLOOKUP(入力データと計算結果!$E$6,バックデータ一覧!$V$12:$AA$15,6,FALSE))*10^3/3600,0)</f>
        <v>4.4844445167824071E-2</v>
      </c>
      <c r="BA28" s="101">
        <f>IF(OR(計算過程!$DF$5&lt;=2,計算過程!$DF$5=8),IF(入力データと計算結果!$E$7=バックデータ一覧!$A$16,BU28/BC28+BV28/BD28+BW28/BE28+BX28/BF28+BZ28/BH28,IF(入力データと計算結果!$E$7=バックデータ一覧!$A$17,BU28/BC28+BV28/BD28+BW28/BE28+BY28/BG28+BZ28/BH28,BU28/BC28+BV28/BD28+BW28/BE28+BY28/BG28+CA28/BI28)),0)</f>
        <v>112.9950810414341</v>
      </c>
      <c r="BB28" s="101">
        <f>IF(OR(計算過程!$DF$5=3,計算過程!$DF$5=4),IF(入力データと計算結果!$E$7=バックデータ一覧!$A$16,BU28/BC28+BV28/BD28+BW28/BE28+BX28/BF28+BZ28/BH28,IF(入力データと計算結果!$E$7=バックデータ一覧!$A$17,BU28/BC28+BV28/BD28+BW28/BE28+BY28/BG28+BZ28/BH28,BU28/BC28+BV28/BD28+BW28/BE28+BY28/BG28+CA28/BI28)),0)</f>
        <v>0</v>
      </c>
      <c r="BC28" s="101">
        <f>MIN(1,計算過程!$DF$7*'貼り付けシート（日別）'!AG27+計算過程!$DF$14*(BU28+BW28)+計算過程!$DF$21)</f>
        <v>0.59661160001776492</v>
      </c>
      <c r="BD28" s="101">
        <f>MIN(1,計算過程!$DF$8*'貼り付けシート（日別）'!AG27+計算過程!$DF$15*BV28+計算過程!$DF$22)</f>
        <v>0.67738808402416362</v>
      </c>
      <c r="BE28" s="101">
        <f>MIN(1,計算過程!$DF$9*'貼り付けシート（日別）'!AG27+計算過程!$DF$16*(BU28+BW28)+計算過程!$DF$23)</f>
        <v>0.59661160001776492</v>
      </c>
      <c r="BF28" s="32">
        <f>MIN(1,計算過程!$DF$10*'貼り付けシート（日別）'!AG27+計算過程!$DF$17*BX28+計算過程!$DF$24)</f>
        <v>0.71159348488590612</v>
      </c>
      <c r="BG28" s="32">
        <f>MIN(1,計算過程!$DF$11*'貼り付けシート（日別）'!AG27+計算過程!$DF$18*BY28+計算過程!$DF$25)</f>
        <v>0.69708635496058002</v>
      </c>
      <c r="BH28" s="32">
        <f>MIN(1,計算過程!$DF$12*'貼り付けシート（日別）'!AG27+計算過程!$DF$19*BZ28+計算過程!$DF$26)</f>
        <v>0.71159348488590612</v>
      </c>
      <c r="BI28" s="32">
        <f>MIN(1,計算過程!$DF$13*'貼り付けシート（日別）'!AG27+計算過程!$DF$20*CA28+計算過程!$DF$27)</f>
        <v>0.59772149733825497</v>
      </c>
      <c r="BJ28" s="32">
        <f>IF(計算過程!$DF$5=11,(計算過程!$DF$33*BK28+計算過程!$DF$34*BN28+計算過程!$DF$35*計算過程!$DF$39+計算過程!$DF$36)*(1+計算過程!$DF$37*計算過程!$DF$38)*BL28*BM28*10^3/3600,0)</f>
        <v>0</v>
      </c>
      <c r="BK28" s="32">
        <f>'貼り付けシート（日別）'!AH27</f>
        <v>-11.75</v>
      </c>
      <c r="BL28" s="32">
        <f t="shared" si="37"/>
        <v>1.2493749999999999</v>
      </c>
      <c r="BM28" s="32">
        <f t="shared" si="38"/>
        <v>1.0375000000000001</v>
      </c>
      <c r="BN28" s="32">
        <f t="shared" si="39"/>
        <v>74.262276153666676</v>
      </c>
      <c r="BO28" s="32">
        <f>IF(計算過程!$DF$5=10,(計算過程!$DF$41*'貼り付けシート（日別）'!AG27+計算過程!$DF$42*BN28+計算過程!$DF$43)/3.6,0)</f>
        <v>0</v>
      </c>
      <c r="BP28" s="32">
        <f>IF(OR(計算過程!$DF$5=5,計算過程!$DF$5=6,計算過程!$DF$5=7),((計算過程!$DF$45*'貼り付けシート（日別）'!AG27+計算過程!$DF$46*SUM(BU28:BW28,BY28)+計算過程!$DF$47)*BQ28+(0.01723*CA28+0.06099))*10^3/3600,0)</f>
        <v>0</v>
      </c>
      <c r="BQ28" s="32">
        <f>IF('貼り付けシート（日別）'!AG27&lt;7,1+(7-'貼り付けシート（日別）'!AG27)*0.0091,1)</f>
        <v>1.1526145833333334</v>
      </c>
      <c r="BR28" s="32">
        <f>IF(OR(計算過程!$DF$5=5,計算過程!$DF$5=6,計算過程!$DF$5=7),((計算過程!$DF$48*'貼り付けシート（日別）'!AG27+計算過程!$DF$49*SUM(BU28:BW28,BY28)+計算過程!$DF$50)*BT28+CA28/BS28),0)</f>
        <v>0</v>
      </c>
      <c r="BS28" s="32">
        <f>計算過程!$DF$51*'貼り付けシート（日別）'!AG27+計算過程!$DF$52*CA28+計算過程!$DF$53</f>
        <v>0.74247968749999993</v>
      </c>
      <c r="BT28" s="32">
        <f>IF('貼り付けシート（日別）'!AG27&lt;7,1+(7-'貼り付けシート（日別）'!AG27)*0.0205,1)</f>
        <v>1.3438020833333333</v>
      </c>
      <c r="BU28" s="109">
        <f>'貼り付けシート（日別）'!T27</f>
        <v>14.008363187</v>
      </c>
      <c r="BV28" s="109">
        <f>'貼り付けシート（日別）'!U27</f>
        <v>21.362832399999999</v>
      </c>
      <c r="BW28" s="109">
        <f>'貼り付けシート（日別）'!V27</f>
        <v>3.2986726499999999</v>
      </c>
      <c r="BX28" s="109">
        <f>'貼り付けシート（日別）'!W27</f>
        <v>0</v>
      </c>
      <c r="BY28" s="109">
        <f>'貼り付けシート（日別）'!X27</f>
        <v>29.762460000000001</v>
      </c>
      <c r="BZ28" s="109">
        <f>'貼り付けシート（日別）'!Y27</f>
        <v>0</v>
      </c>
      <c r="CA28" s="109">
        <f>'貼り付けシート（日別）'!Z27</f>
        <v>5.8299479166666668</v>
      </c>
      <c r="CB28" s="102">
        <f>IF(入力データと計算結果!$E$9=バックデータ一覧!$A$25,'貼り付けシート（日別）'!AI27,0)</f>
        <v>0</v>
      </c>
      <c r="CC28" s="166"/>
      <c r="CD28" s="32">
        <f>IF(計算過程!$DF$5=9,((CI28*'貼り付けシート（日別）'!AG27+CJ28*(CQ28+CR28+CS28+CU28)+CK28*CX28+CL28)*CE28+(0.01723*CW28+0.06099))*10^3/3600,0)</f>
        <v>0</v>
      </c>
      <c r="CE28" s="32">
        <f>IF(7&lt;='貼り付けシート（日別）'!AG27,1,1+(7-'貼り付けシート（日別）'!AG27)*0.0091)</f>
        <v>1.1526145833333334</v>
      </c>
      <c r="CF28" s="32">
        <f>IF(計算過程!$DF$5=9,((CM28*'貼り付けシート（日別）'!AG27+CN28*(CQ28+CR28+CS28+CU28)+CO28*CX28+CP28)*CH28+CW28/CG28),0)</f>
        <v>0</v>
      </c>
      <c r="CG28" s="32">
        <f>計算過程!$DF$55*'貼り付けシート（日別）'!AG27+計算過程!$DF$56*CW28+計算過程!$DF$57</f>
        <v>0.74247968749999993</v>
      </c>
      <c r="CH28" s="32">
        <f>IF(7&lt;='貼り付けシート（日別）'!AG27,1,1+(7-'貼り付けシート（日別）'!AG27)*0.0205)</f>
        <v>1.3438020833333333</v>
      </c>
      <c r="CI28" s="100">
        <f>IF($CX28&gt;0,バックデータ一覧!$S$4,バックデータ一覧!$T$4)</f>
        <v>-0.18114</v>
      </c>
      <c r="CJ28" s="100">
        <f>IF($CX28&gt;0,バックデータ一覧!$S$5,バックデータ一覧!$T$5)</f>
        <v>0.10483000000000001</v>
      </c>
      <c r="CK28" s="100">
        <f>IF($CX28&gt;0,バックデータ一覧!$S$6,バックデータ一覧!$T$6)</f>
        <v>0</v>
      </c>
      <c r="CL28" s="100">
        <f>IF($CX28&gt;0,バックデータ一覧!$S$7,バックデータ一覧!$T$7)</f>
        <v>5.8528500000000001</v>
      </c>
      <c r="CM28" s="100">
        <f>IF($CX28&gt;0,バックデータ一覧!$S$12,バックデータ一覧!$T$12)</f>
        <v>-5.7700000000000001E-2</v>
      </c>
      <c r="CN28" s="100">
        <f>IF($CX28&gt;0,バックデータ一覧!$S$13,バックデータ一覧!$T$13)</f>
        <v>0.47525000000000001</v>
      </c>
      <c r="CO28" s="100">
        <f>IF($CX28&gt;0,バックデータ一覧!$S$14,バックデータ一覧!$T$14)</f>
        <v>0</v>
      </c>
      <c r="CP28" s="173">
        <f>IF($CX28&gt;0,バックデータ一覧!$S$15,バックデータ一覧!$T$15)</f>
        <v>-6.3459300000000001</v>
      </c>
      <c r="CQ28" s="102">
        <f>IF($DF$4=4,'貼り付けシート（日別）'!T27,'貼り付けシート（日別）'!B27*(INT($DF$4)+1-$DF$4)+'貼り付けシート（日別）'!T27*($DF$4-INT($DF$4)))</f>
        <v>14.008363187</v>
      </c>
      <c r="CR28" s="102">
        <f>IF($DF$4=4,'貼り付けシート（日別）'!U27,'貼り付けシート（日別）'!C27*(INT($DF$4)+1-$DF$4)+'貼り付けシート（日別）'!U27*($DF$4-INT($DF$4)))</f>
        <v>21.362832399999999</v>
      </c>
      <c r="CS28" s="102">
        <f>IF($DF$4=4,'貼り付けシート（日別）'!V27,'貼り付けシート（日別）'!D27*(INT($DF$4)+1-$DF$4)+'貼り付けシート（日別）'!V27*($DF$4-INT($DF$4)))</f>
        <v>3.2986726499999999</v>
      </c>
      <c r="CT28" s="102">
        <f>IF($DF$4=4,'貼り付けシート（日別）'!W27,'貼り付けシート（日別）'!E27*(INT($DF$4)+1-$DF$4)+'貼り付けシート（日別）'!W27*($DF$4-INT($DF$4)))</f>
        <v>0</v>
      </c>
      <c r="CU28" s="102">
        <f>IF($DF$4=4,'貼り付けシート（日別）'!X27,'貼り付けシート（日別）'!F27*(INT($DF$4)+1-$DF$4)+'貼り付けシート（日別）'!X27*($DF$4-INT($DF$4)))</f>
        <v>29.762460000000001</v>
      </c>
      <c r="CV28" s="102">
        <f>IF($DF$4=4,'貼り付けシート（日別）'!Y27,'貼り付けシート（日別）'!G27*(INT($DF$4)+1-$DF$4)+'貼り付けシート（日別）'!Y27*($DF$4-INT($DF$4)))</f>
        <v>0</v>
      </c>
      <c r="CW28" s="102">
        <f>IF($DF$4=4,'貼り付けシート（日別）'!Z27,'貼り付けシート（日別）'!H27*(INT($DF$4)+1-$DF$4)+'貼り付けシート（日別）'!Z27*($DF$4-INT($DF$4)))</f>
        <v>5.8299479166666668</v>
      </c>
      <c r="CX28" s="32">
        <f>SUMIF('貼り付けシート（時刻別）'!$A$6:$A$8765,AR28,'貼り付けシート（時刻別）'!$C$6:$C$8765)</f>
        <v>0</v>
      </c>
      <c r="CY28" s="102">
        <f t="shared" si="40"/>
        <v>0</v>
      </c>
      <c r="CZ28" s="166"/>
      <c r="DA28" s="126" t="s">
        <v>74</v>
      </c>
      <c r="DB28" s="127"/>
      <c r="DC28" s="129" t="s">
        <v>260</v>
      </c>
      <c r="DD28" s="123" t="s">
        <v>26</v>
      </c>
      <c r="DE28" s="123" t="s">
        <v>20</v>
      </c>
      <c r="DF28" s="118">
        <f>IF(OR($DF$5=1,$DF$5=2,$DF$5=8),(0.8754*DF29+0.06)/0.745,IF(OR($DF$5=3,$DF$5=4),(0.8669*DF30+0.091)/0.796,IF($DF$5=8,(0.8754*DF31+0.06)/0.745,"-")))</f>
        <v>0.90776053691275171</v>
      </c>
    </row>
    <row r="29" spans="1:111" x14ac:dyDescent="0.15">
      <c r="A29" s="30">
        <v>41661</v>
      </c>
      <c r="B29" s="139">
        <f>IF(計算過程!$DF$5=9,計算過程!CD29+計算過程!CY29,IF($DF$4=4,AS29,G29*(INT($DF$4)+1-$DF$4)+AS29*($DF$4-INT($DF$4))))</f>
        <v>9.8805327703703705E-2</v>
      </c>
      <c r="C29" s="139">
        <f>IF(計算過程!$DF$5=9,CF29,IF($DF$4=4,AT29,H29*(INT($DF$4)+1-$DF$4)+AT29*($DF$4-INT($DF$4))))</f>
        <v>40.534781974657221</v>
      </c>
      <c r="D29" s="139">
        <f>IF(計算過程!$DF$5=9,0,IF($DF$4=4,AU29,I29*(INT($DF$4)+1-$DF$4)+AU29*($DF$4-INT($DF$4))))</f>
        <v>0</v>
      </c>
      <c r="E29" s="139">
        <v>0</v>
      </c>
      <c r="F29" s="138"/>
      <c r="G29" s="104">
        <f t="shared" si="27"/>
        <v>9.5171595120370364E-2</v>
      </c>
      <c r="H29" s="104">
        <f t="shared" si="28"/>
        <v>33.1070402801924</v>
      </c>
      <c r="I29" s="104">
        <f t="shared" si="29"/>
        <v>0</v>
      </c>
      <c r="J29" s="107">
        <v>0</v>
      </c>
      <c r="K29" s="101">
        <f>IF(OR(計算過程!$DF$5&lt;=4,計算過程!$DF$5=8),L29+M29+N29,0)</f>
        <v>9.5171595120370364E-2</v>
      </c>
      <c r="L29" s="101">
        <f>IF(AND($DF$5&gt;4,$DF$5&lt;&gt;8),0,((VLOOKUP(入力データと計算結果!$E$6,バックデータ一覧!$V$12:$AA$15,2)*'貼り付けシート（日別）'!O28+VLOOKUP(入力データと計算結果!$E$6,バックデータ一覧!$V$12:$AA$15,3)*('貼り付けシート（日別）'!I28+'貼り付けシート（日別）'!J28+'貼り付けシート（日別）'!K28+'貼り付けシート（日別）'!L28+'貼り付けシート（日別）'!N28)+(VLOOKUP(入力データと計算結果!$E$6,バックデータ一覧!$V$12:$AA$15,4)))*10^3/3600))</f>
        <v>9.5171595120370364E-2</v>
      </c>
      <c r="M29" s="101">
        <f>IF(AND(OR($DF$5&gt;4,$DF$5&lt;&gt;8),入力データと計算結果!$E$7&lt;&gt;バックデータ一覧!$A$16,SUM(AL29:AM29)&gt;0),0.07*10^3/3600,0)</f>
        <v>0</v>
      </c>
      <c r="N29" s="101">
        <f>IF(AND(OR($DF$5&lt;=4),入力データと計算結果!$E$7=バックデータ一覧!$A$18,AM29&gt;0),(VLOOKUP(入力データと計算結果!$E$6,バックデータ一覧!$V$12:$AA$15,5,FALSE)*AO29+VLOOKUP(入力データと計算結果!$E$6,バックデータ一覧!$V$12:$AA$15,6,FALSE))*10^3/3600,0)</f>
        <v>0</v>
      </c>
      <c r="O29" s="101">
        <f>IF(OR(計算過程!$DF$5&lt;=2,計算過程!$DF$5=8),IF(入力データと計算結果!$E$7=バックデータ一覧!$A$16,AI29/Q29+AJ29/R29+AK29/S29+AL29/T29+AN29/V29,IF(入力データと計算結果!$E$7=バックデータ一覧!$A$17,AI29/Q29+AJ29/R29+AK29/S29+AM29/U29+AN29/V29,AI29/Q29+AJ29/R29+AK29/S29+AM29/U29+AO29/W29)),0)</f>
        <v>33.1070402801924</v>
      </c>
      <c r="P29" s="101">
        <f>IF(OR(計算過程!$DF$5=3,計算過程!$DF$5=4),IF(入力データと計算結果!$E$7=バックデータ一覧!$A$16,AI29/Q29+AJ29/R29+AK29/S29+AL29/T29+AN29/V29,IF(入力データと計算結果!$E$7=バックデータ一覧!$A$17,AI29/Q29+AJ29/R29+AK29/S29+AM29/U29+AN29/V29,AI29/Q29+AJ29/R29+AK29/S29+AM29/U29+AO29/W29)),0)</f>
        <v>0</v>
      </c>
      <c r="Q29" s="101">
        <f>MIN(1,$DF$7*'貼り付けシート（日別）'!O28+計算過程!$DF$14*(AI29+AK29)+$DF$21)</f>
        <v>0.59367796032859854</v>
      </c>
      <c r="R29" s="101">
        <f>MIN(1,$DF$8*'貼り付けシート（日別）'!O28+$DF$15*AJ29+$DF$22)</f>
        <v>0.67507407778912898</v>
      </c>
      <c r="S29" s="101">
        <f>MIN(1,$DF$9*'貼り付けシート（日別）'!O28+$DF$16*(AI29+AK29)+$DF$23)</f>
        <v>0.59367796032859854</v>
      </c>
      <c r="T29" s="32">
        <f>MIN(1,$DF$10*'貼り付けシート（日別）'!O28+$DF$17*AL29+$DF$24)</f>
        <v>0.71159348488590612</v>
      </c>
      <c r="U29" s="32">
        <f>MIN(1,$DF$11*'貼り付けシート（日別）'!O28+$DF$18*AM29+$DF$25)</f>
        <v>0.71059494829530212</v>
      </c>
      <c r="V29" s="32">
        <f>MIN(1,$DF$12*'貼り付けシート（日別）'!O28+$DF$19*AN29+$DF$26)</f>
        <v>0.71159348488590612</v>
      </c>
      <c r="W29" s="32">
        <f>MIN(1,$DF$13*'貼り付けシート（日別）'!O28+$DF$20*AO29+$DF$27)</f>
        <v>0.50632386407516772</v>
      </c>
      <c r="X29" s="32">
        <f t="shared" si="30"/>
        <v>0</v>
      </c>
      <c r="Y29" s="32">
        <f>'貼り付けシート（日別）'!P28</f>
        <v>-11.612499999999999</v>
      </c>
      <c r="Z29" s="32">
        <f t="shared" si="31"/>
        <v>1.2475462499999999</v>
      </c>
      <c r="AA29" s="32">
        <f t="shared" si="32"/>
        <v>1.038875</v>
      </c>
      <c r="AB29" s="32">
        <f t="shared" si="33"/>
        <v>21.071606728899997</v>
      </c>
      <c r="AC29" s="32">
        <f>IF($DF$5=10,($DF$41*'貼り付けシート（日別）'!O28+$DF$42*AB29+$DF$43)/3.6,0)</f>
        <v>0</v>
      </c>
      <c r="AD29" s="32">
        <f>IF(OR($DF$5=5,$DF$5=6,$DF$5=7),(($DF$45*'貼り付けシート（日別）'!O28+$DF$46*SUM(AI29:AK29,AM29)+$DF$47)*AE29+(0.01723*AO29+0.06099))*10^3/3600,0)</f>
        <v>0</v>
      </c>
      <c r="AE29" s="32">
        <f>IF('貼り付けシート（日別）'!O28&lt;7,1+(7-'貼り付けシート（日別）'!O28)*0.0091,1)</f>
        <v>1.1183758333333333</v>
      </c>
      <c r="AF29" s="32">
        <f>IF(OR($DF$5=5,$DF$5=6,$DF$5=7),(($DF$48*'貼り付けシート（日別）'!O28+$DF$49*SUM(AI29:AK29,AM29)+$DF$50)*AH29+AO29/AG29),0)</f>
        <v>0</v>
      </c>
      <c r="AG29" s="32">
        <f>$DF$51*'貼り付けシート（日別）'!O28+$DF$52*AO29+$DF$53</f>
        <v>0.72555999999999998</v>
      </c>
      <c r="AH29" s="32">
        <f>IF('貼り付けシート（日別）'!O28&lt;7,1+(7-'貼り付けシート（日別）'!O28)*0.0205,1)</f>
        <v>1.2666708333333334</v>
      </c>
      <c r="AI29" s="109">
        <f>'貼り付けシート（日別）'!B28</f>
        <v>5.8034647488999989</v>
      </c>
      <c r="AJ29" s="109">
        <f>'貼り付けシート（日別）'!C28</f>
        <v>11.74955782</v>
      </c>
      <c r="AK29" s="109">
        <f>'貼り付けシート（日別）'!D28</f>
        <v>3.5185841600000001</v>
      </c>
      <c r="AL29" s="109">
        <f>'貼り付けシート（日別）'!E28</f>
        <v>0</v>
      </c>
      <c r="AM29" s="109">
        <f>'貼り付けシート（日別）'!F28</f>
        <v>0</v>
      </c>
      <c r="AN29" s="109">
        <f>'貼り付けシート（日別）'!G28</f>
        <v>0</v>
      </c>
      <c r="AO29" s="109">
        <f>'貼り付けシート（日別）'!H28</f>
        <v>0</v>
      </c>
      <c r="AP29" s="102">
        <f>IF(入力データと計算結果!$E$9=バックデータ一覧!$A$25,'貼り付けシート（日別）'!Q28,0)</f>
        <v>0</v>
      </c>
      <c r="AR29" s="30">
        <v>41661</v>
      </c>
      <c r="AS29" s="104">
        <f t="shared" si="34"/>
        <v>9.8805327703703705E-2</v>
      </c>
      <c r="AT29" s="104">
        <f t="shared" si="35"/>
        <v>40.534781974657221</v>
      </c>
      <c r="AU29" s="104">
        <f t="shared" si="36"/>
        <v>0</v>
      </c>
      <c r="AV29" s="107">
        <v>0</v>
      </c>
      <c r="AW29" s="101">
        <f>IF(OR(計算過程!$DF$5&lt;=4,計算過程!$DF$5=8),AX29+AY29+AZ29,0)</f>
        <v>9.8805327703703705E-2</v>
      </c>
      <c r="AX29" s="101">
        <f>IF(AND(計算過程!$DF$5&gt;4,計算過程!$DF$5&lt;&gt;8),0,((VLOOKUP(入力データと計算結果!$E$6,バックデータ一覧!$V$12:$AA$15,2)*'貼り付けシート（日別）'!AG28+VLOOKUP(入力データと計算結果!$E$6,バックデータ一覧!$V$12:$AA$15,3)*('貼り付けシート（日別）'!AA28+'貼り付けシート（日別）'!AB28+'貼り付けシート（日別）'!AC28+'貼り付けシート（日別）'!AD28+'貼り付けシート（日別）'!AF28)+(VLOOKUP(入力データと計算結果!$E$6,バックデータ一覧!$V$12:$AA$15,4)))*10^3/3600))</f>
        <v>9.8805327703703705E-2</v>
      </c>
      <c r="AY29" s="101">
        <f>IF(AND(OR(計算過程!$DF$5&gt;4,計算過程!$DF$5&lt;&gt;8),入力データと計算結果!$E$7&lt;&gt;バックデータ一覧!$A$16,SUM(BX29:BY29)&gt;0),0.07*10^3/3600,0)</f>
        <v>0</v>
      </c>
      <c r="AZ29" s="101">
        <f>IF(AND(OR(計算過程!$DF$5&lt;=4),入力データと計算結果!$E$7=バックデータ一覧!$A$18,BY29&gt;0),(VLOOKUP(入力データと計算結果!$E$6,バックデータ一覧!$V$12:$AA$15,5,FALSE)*CA29+VLOOKUP(入力データと計算結果!$E$6,バックデータ一覧!$V$12:$AA$15,6,FALSE))*10^3/3600,0)</f>
        <v>0</v>
      </c>
      <c r="BA29" s="101">
        <f>IF(OR(計算過程!$DF$5&lt;=2,計算過程!$DF$5=8),IF(入力データと計算結果!$E$7=バックデータ一覧!$A$16,BU29/BC29+BV29/BD29+BW29/BE29+BX29/BF29+BZ29/BH29,IF(入力データと計算結果!$E$7=バックデータ一覧!$A$17,BU29/BC29+BV29/BD29+BW29/BE29+BY29/BG29+BZ29/BH29,BU29/BC29+BV29/BD29+BW29/BE29+BY29/BG29+CA29/BI29)),0)</f>
        <v>40.534781974657221</v>
      </c>
      <c r="BB29" s="101">
        <f>IF(OR(計算過程!$DF$5=3,計算過程!$DF$5=4),IF(入力データと計算結果!$E$7=バックデータ一覧!$A$16,BU29/BC29+BV29/BD29+BW29/BE29+BX29/BF29+BZ29/BH29,IF(入力データと計算結果!$E$7=バックデータ一覧!$A$17,BU29/BC29+BV29/BD29+BW29/BE29+BY29/BG29+BZ29/BH29,BU29/BC29+BV29/BD29+BW29/BE29+BY29/BG29+CA29/BI29)),0)</f>
        <v>0</v>
      </c>
      <c r="BC29" s="101">
        <f>MIN(1,計算過程!$DF$7*'貼り付けシート（日別）'!AG28+計算過程!$DF$14*(BU29+BW29)+計算過程!$DF$21)</f>
        <v>0.59008886666836069</v>
      </c>
      <c r="BD29" s="101">
        <f>MIN(1,計算過程!$DF$8*'貼り付けシート（日別）'!AG28+計算過程!$DF$15*BV29+計算過程!$DF$22)</f>
        <v>0.67895254503100921</v>
      </c>
      <c r="BE29" s="101">
        <f>MIN(1,計算過程!$DF$9*'貼り付けシート（日別）'!AG28+計算過程!$DF$16*(BU29+BW29)+計算過程!$DF$23)</f>
        <v>0.59008886666836069</v>
      </c>
      <c r="BF29" s="32">
        <f>MIN(1,計算過程!$DF$10*'貼り付けシート（日別）'!AG28+計算過程!$DF$17*BX29+計算過程!$DF$24)</f>
        <v>0.71159348488590612</v>
      </c>
      <c r="BG29" s="32">
        <f>MIN(1,計算過程!$DF$11*'貼り付けシート（日別）'!AG28+計算過程!$DF$18*BY29+計算過程!$DF$25)</f>
        <v>0.71059494829530212</v>
      </c>
      <c r="BH29" s="32">
        <f>MIN(1,計算過程!$DF$12*'貼り付けシート（日別）'!AG28+計算過程!$DF$19*BZ29+計算過程!$DF$26)</f>
        <v>0.71159348488590612</v>
      </c>
      <c r="BI29" s="32">
        <f>MIN(1,計算過程!$DF$13*'貼り付けシート（日別）'!AG28+計算過程!$DF$20*CA29+計算過程!$DF$27)</f>
        <v>0.50632386407516772</v>
      </c>
      <c r="BJ29" s="32">
        <f>IF(計算過程!$DF$5=11,(計算過程!$DF$33*BK29+計算過程!$DF$34*BN29+計算過程!$DF$35*計算過程!$DF$39+計算過程!$DF$36)*(1+計算過程!$DF$37*計算過程!$DF$38)*BL29*BM29*10^3/3600,0)</f>
        <v>0</v>
      </c>
      <c r="BK29" s="32">
        <f>'貼り付けシート（日別）'!AH28</f>
        <v>-11.612499999999999</v>
      </c>
      <c r="BL29" s="32">
        <f t="shared" si="37"/>
        <v>1.2475462499999999</v>
      </c>
      <c r="BM29" s="32">
        <f t="shared" si="38"/>
        <v>1.038875</v>
      </c>
      <c r="BN29" s="32">
        <f t="shared" si="39"/>
        <v>26.575363505600002</v>
      </c>
      <c r="BO29" s="32">
        <f>IF(計算過程!$DF$5=10,(計算過程!$DF$41*'貼り付けシート（日別）'!AG28+計算過程!$DF$42*BN29+計算過程!$DF$43)/3.6,0)</f>
        <v>0</v>
      </c>
      <c r="BP29" s="32">
        <f>IF(OR(計算過程!$DF$5=5,計算過程!$DF$5=6,計算過程!$DF$5=7),((計算過程!$DF$45*'貼り付けシート（日別）'!AG28+計算過程!$DF$46*SUM(BU29:BW29,BY29)+計算過程!$DF$47)*BQ29+(0.01723*CA29+0.06099))*10^3/3600,0)</f>
        <v>0</v>
      </c>
      <c r="BQ29" s="32">
        <f>IF('貼り付けシート（日別）'!AG28&lt;7,1+(7-'貼り付けシート（日別）'!AG28)*0.0091,1)</f>
        <v>1.1183758333333333</v>
      </c>
      <c r="BR29" s="32">
        <f>IF(OR(計算過程!$DF$5=5,計算過程!$DF$5=6,計算過程!$DF$5=7),((計算過程!$DF$48*'貼り付けシート（日別）'!AG28+計算過程!$DF$49*SUM(BU29:BW29,BY29)+計算過程!$DF$50)*BT29+CA29/BS29),0)</f>
        <v>0</v>
      </c>
      <c r="BS29" s="32">
        <f>計算過程!$DF$51*'貼り付けシート（日別）'!AG28+計算過程!$DF$52*CA29+計算過程!$DF$53</f>
        <v>0.72555999999999998</v>
      </c>
      <c r="BT29" s="32">
        <f>IF('貼り付けシート（日別）'!AG28&lt;7,1+(7-'貼り付けシート（日別）'!AG28)*0.0205,1)</f>
        <v>1.2666708333333334</v>
      </c>
      <c r="BU29" s="109">
        <f>'貼り付けシート（日別）'!T28</f>
        <v>3.2019115856</v>
      </c>
      <c r="BV29" s="109">
        <f>'貼り付けシート（日別）'!U28</f>
        <v>20.29469078</v>
      </c>
      <c r="BW29" s="109">
        <f>'貼り付けシート（日別）'!V28</f>
        <v>3.0787611399999997</v>
      </c>
      <c r="BX29" s="109">
        <f>'貼り付けシート（日別）'!W28</f>
        <v>0</v>
      </c>
      <c r="BY29" s="109">
        <f>'貼り付けシート（日別）'!X28</f>
        <v>0</v>
      </c>
      <c r="BZ29" s="109">
        <f>'貼り付けシート（日別）'!Y28</f>
        <v>0</v>
      </c>
      <c r="CA29" s="109">
        <f>'貼り付けシート（日別）'!Z28</f>
        <v>0</v>
      </c>
      <c r="CB29" s="102">
        <f>IF(入力データと計算結果!$E$9=バックデータ一覧!$A$25,'貼り付けシート（日別）'!AI28,0)</f>
        <v>0</v>
      </c>
      <c r="CC29" s="166"/>
      <c r="CD29" s="32">
        <f>IF(計算過程!$DF$5=9,((CI29*'貼り付けシート（日別）'!AG28+CJ29*(CQ29+CR29+CS29+CU29)+CK29*CX29+CL29)*CE29+(0.01723*CW29+0.06099))*10^3/3600,0)</f>
        <v>0</v>
      </c>
      <c r="CE29" s="32">
        <f>IF(7&lt;='貼り付けシート（日別）'!AG28,1,1+(7-'貼り付けシート（日別）'!AG28)*0.0091)</f>
        <v>1.1183758333333333</v>
      </c>
      <c r="CF29" s="32">
        <f>IF(計算過程!$DF$5=9,((CM29*'貼り付けシート（日別）'!AG28+CN29*(CQ29+CR29+CS29+CU29)+CO29*CX29+CP29)*CH29+CW29/CG29),0)</f>
        <v>0</v>
      </c>
      <c r="CG29" s="32">
        <f>計算過程!$DF$55*'貼り付けシート（日別）'!AG28+計算過程!$DF$56*CW29+計算過程!$DF$57</f>
        <v>0.72555999999999998</v>
      </c>
      <c r="CH29" s="32">
        <f>IF(7&lt;='貼り付けシート（日別）'!AG28,1,1+(7-'貼り付けシート（日別）'!AG28)*0.0205)</f>
        <v>1.2666708333333334</v>
      </c>
      <c r="CI29" s="100">
        <f>IF($CX29&gt;0,バックデータ一覧!$S$4,バックデータ一覧!$T$4)</f>
        <v>-0.18114</v>
      </c>
      <c r="CJ29" s="100">
        <f>IF($CX29&gt;0,バックデータ一覧!$S$5,バックデータ一覧!$T$5)</f>
        <v>0.10483000000000001</v>
      </c>
      <c r="CK29" s="100">
        <f>IF($CX29&gt;0,バックデータ一覧!$S$6,バックデータ一覧!$T$6)</f>
        <v>0</v>
      </c>
      <c r="CL29" s="100">
        <f>IF($CX29&gt;0,バックデータ一覧!$S$7,バックデータ一覧!$T$7)</f>
        <v>5.8528500000000001</v>
      </c>
      <c r="CM29" s="100">
        <f>IF($CX29&gt;0,バックデータ一覧!$S$12,バックデータ一覧!$T$12)</f>
        <v>-5.7700000000000001E-2</v>
      </c>
      <c r="CN29" s="100">
        <f>IF($CX29&gt;0,バックデータ一覧!$S$13,バックデータ一覧!$T$13)</f>
        <v>0.47525000000000001</v>
      </c>
      <c r="CO29" s="100">
        <f>IF($CX29&gt;0,バックデータ一覧!$S$14,バックデータ一覧!$T$14)</f>
        <v>0</v>
      </c>
      <c r="CP29" s="173">
        <f>IF($CX29&gt;0,バックデータ一覧!$S$15,バックデータ一覧!$T$15)</f>
        <v>-6.3459300000000001</v>
      </c>
      <c r="CQ29" s="102">
        <f>IF($DF$4=4,'貼り付けシート（日別）'!T28,'貼り付けシート（日別）'!B28*(INT($DF$4)+1-$DF$4)+'貼り付けシート（日別）'!T28*($DF$4-INT($DF$4)))</f>
        <v>3.2019115856</v>
      </c>
      <c r="CR29" s="102">
        <f>IF($DF$4=4,'貼り付けシート（日別）'!U28,'貼り付けシート（日別）'!C28*(INT($DF$4)+1-$DF$4)+'貼り付けシート（日別）'!U28*($DF$4-INT($DF$4)))</f>
        <v>20.29469078</v>
      </c>
      <c r="CS29" s="102">
        <f>IF($DF$4=4,'貼り付けシート（日別）'!V28,'貼り付けシート（日別）'!D28*(INT($DF$4)+1-$DF$4)+'貼り付けシート（日別）'!V28*($DF$4-INT($DF$4)))</f>
        <v>3.0787611399999997</v>
      </c>
      <c r="CT29" s="102">
        <f>IF($DF$4=4,'貼り付けシート（日別）'!W28,'貼り付けシート（日別）'!E28*(INT($DF$4)+1-$DF$4)+'貼り付けシート（日別）'!W28*($DF$4-INT($DF$4)))</f>
        <v>0</v>
      </c>
      <c r="CU29" s="102">
        <f>IF($DF$4=4,'貼り付けシート（日別）'!X28,'貼り付けシート（日別）'!F28*(INT($DF$4)+1-$DF$4)+'貼り付けシート（日別）'!X28*($DF$4-INT($DF$4)))</f>
        <v>0</v>
      </c>
      <c r="CV29" s="102">
        <f>IF($DF$4=4,'貼り付けシート（日別）'!Y28,'貼り付けシート（日別）'!G28*(INT($DF$4)+1-$DF$4)+'貼り付けシート（日別）'!Y28*($DF$4-INT($DF$4)))</f>
        <v>0</v>
      </c>
      <c r="CW29" s="102">
        <f>IF($DF$4=4,'貼り付けシート（日別）'!Z28,'貼り付けシート（日別）'!H28*(INT($DF$4)+1-$DF$4)+'貼り付けシート（日別）'!Z28*($DF$4-INT($DF$4)))</f>
        <v>0</v>
      </c>
      <c r="CX29" s="32">
        <f>SUMIF('貼り付けシート（時刻別）'!$A$6:$A$8765,AR29,'貼り付けシート（時刻別）'!$C$6:$C$8765)</f>
        <v>0</v>
      </c>
      <c r="CY29" s="102">
        <f t="shared" si="40"/>
        <v>0</v>
      </c>
      <c r="CZ29" s="166"/>
      <c r="DA29" s="12" t="s">
        <v>313</v>
      </c>
      <c r="DB29" s="127" t="s">
        <v>314</v>
      </c>
      <c r="DC29" s="123" t="s">
        <v>317</v>
      </c>
      <c r="DD29" s="123" t="s">
        <v>27</v>
      </c>
      <c r="DE29" s="123" t="s">
        <v>20</v>
      </c>
      <c r="DF29" s="117">
        <f>IF(AND(OR(計算過程!DF5=1,計算過程!DF5=2),入力データと計算結果!E8=バックデータ一覧!A22),VLOOKUP(計算過程!DF5,バックデータ一覧!W3:X8,2,FALSE),IF(AND(OR(計算過程!DF5=1,計算過程!DF5=2),入力データと計算結果!E8=バックデータ一覧!A21,入力データと計算結果!E13=バックデータ一覧!A29,入力データと計算結果!E7&lt;&gt;バックデータ一覧!A18),入力データと計算結果!E14-0.046,IF(AND(OR(計算過程!DF5=1,計算過程!DF5=2),入力データと計算結果!E8=バックデータ一覧!A21,入力データと計算結果!E13=バックデータ一覧!A29,入力データと計算結果!E7=バックデータ一覧!A18),入力データと計算結果!E14-0.064,IF(AND(OR(計算過程!DF5=1,計算過程!DF5=2),入力データと計算結果!E8=バックデータ一覧!A21,入力データと計算結果!E13=バックデータ一覧!A30),入力データと計算結果!E15,"-"))))</f>
        <v>0.70399999999999996</v>
      </c>
    </row>
    <row r="30" spans="1:111" x14ac:dyDescent="0.15">
      <c r="A30" s="36">
        <v>41662</v>
      </c>
      <c r="B30" s="139">
        <f>IF(計算過程!$DF$5=9,計算過程!CD30+計算過程!CY30,IF($DF$4=4,AS30,G30*(INT($DF$4)+1-$DF$4)+AS30*($DF$4-INT($DF$4))))</f>
        <v>0.1642453327152778</v>
      </c>
      <c r="C30" s="139">
        <f>IF(計算過程!$DF$5=9,CF30,IF($DF$4=4,AT30,H30*(INT($DF$4)+1-$DF$4)+AT30*($DF$4-INT($DF$4))))</f>
        <v>96.486967052196889</v>
      </c>
      <c r="D30" s="139">
        <f>IF(計算過程!$DF$5=9,0,IF($DF$4=4,AU30,I30*(INT($DF$4)+1-$DF$4)+AU30*($DF$4-INT($DF$4))))</f>
        <v>0</v>
      </c>
      <c r="E30" s="139">
        <v>0</v>
      </c>
      <c r="F30" s="138"/>
      <c r="G30" s="104">
        <f t="shared" si="27"/>
        <v>0.15571268648611114</v>
      </c>
      <c r="H30" s="104">
        <f t="shared" si="28"/>
        <v>86.972381024101168</v>
      </c>
      <c r="I30" s="104">
        <f t="shared" si="29"/>
        <v>0</v>
      </c>
      <c r="J30" s="107">
        <v>0</v>
      </c>
      <c r="K30" s="101">
        <f>IF(OR(計算過程!$DF$5&lt;=4,計算過程!$DF$5=8),L30+M30+N30,0)</f>
        <v>0.15571268648611114</v>
      </c>
      <c r="L30" s="101">
        <f>IF(AND($DF$5&gt;4,$DF$5&lt;&gt;8),0,((VLOOKUP(入力データと計算結果!$E$6,バックデータ一覧!$V$12:$AA$15,2)*'貼り付けシート（日別）'!O29+VLOOKUP(入力データと計算結果!$E$6,バックデータ一覧!$V$12:$AA$15,3)*('貼り付けシート（日別）'!I29+'貼り付けシート（日別）'!J29+'貼り付けシート（日別）'!K29+'貼り付けシート（日別）'!L29+'貼り付けシート（日別）'!N29)+(VLOOKUP(入力データと計算結果!$E$6,バックデータ一覧!$V$12:$AA$15,4)))*10^3/3600))</f>
        <v>9.7271577111111118E-2</v>
      </c>
      <c r="M30" s="101">
        <f>IF(AND(OR($DF$5&gt;4,$DF$5&lt;&gt;8),入力データと計算結果!$E$7&lt;&gt;バックデータ一覧!$A$16,SUM(AL30:AM30)&gt;0),0.07*10^3/3600,0)</f>
        <v>1.9444444444444445E-2</v>
      </c>
      <c r="N30" s="101">
        <f>IF(AND(OR($DF$5&lt;=4),入力データと計算結果!$E$7=バックデータ一覧!$A$18,AM30&gt;0),(VLOOKUP(入力データと計算結果!$E$6,バックデータ一覧!$V$12:$AA$15,5,FALSE)*AO30+VLOOKUP(入力データと計算結果!$E$6,バックデータ一覧!$V$12:$AA$15,6,FALSE))*10^3/3600,0)</f>
        <v>3.8996664930555563E-2</v>
      </c>
      <c r="O30" s="101">
        <f>IF(OR(計算過程!$DF$5&lt;=2,計算過程!$DF$5=8),IF(入力データと計算結果!$E$7=バックデータ一覧!$A$16,AI30/Q30+AJ30/R30+AK30/S30+AL30/T30+AN30/V30,IF(入力データと計算結果!$E$7=バックデータ一覧!$A$17,AI30/Q30+AJ30/R30+AK30/S30+AM30/U30+AN30/V30,AI30/Q30+AJ30/R30+AK30/S30+AM30/U30+AO30/W30)),0)</f>
        <v>86.972381024101168</v>
      </c>
      <c r="P30" s="101">
        <f>IF(OR(計算過程!$DF$5=3,計算過程!$DF$5=4),IF(入力データと計算結果!$E$7=バックデータ一覧!$A$16,AI30/Q30+AJ30/R30+AK30/S30+AL30/T30+AN30/V30,IF(入力データと計算結果!$E$7=バックデータ一覧!$A$17,AI30/Q30+AJ30/R30+AK30/S30+AM30/U30+AN30/V30,AI30/Q30+AJ30/R30+AK30/S30+AM30/U30+AO30/W30)),0)</f>
        <v>0</v>
      </c>
      <c r="Q30" s="101">
        <f>MIN(1,$DF$7*'貼り付けシート（日別）'!O29+計算過程!$DF$14*(AI30+AK30)+$DF$21)</f>
        <v>0.59287571629997371</v>
      </c>
      <c r="R30" s="101">
        <f>MIN(1,$DF$8*'貼り付けシート（日別）'!O29+$DF$15*AJ30+$DF$22)</f>
        <v>0.67411185162000142</v>
      </c>
      <c r="S30" s="101">
        <f>MIN(1,$DF$9*'貼り付けシート（日別）'!O29+$DF$16*(AI30+AK30)+$DF$23)</f>
        <v>0.59287571629997371</v>
      </c>
      <c r="T30" s="32">
        <f>MIN(1,$DF$10*'貼り付けシート（日別）'!O29+$DF$17*AL30+$DF$24)</f>
        <v>0.71159348488590612</v>
      </c>
      <c r="U30" s="32">
        <f>MIN(1,$DF$11*'貼り付けシート（日別）'!O29+$DF$18*AM30+$DF$25)</f>
        <v>0.69708635496058002</v>
      </c>
      <c r="V30" s="32">
        <f>MIN(1,$DF$12*'貼り付けシート（日別）'!O29+$DF$19*AN30+$DF$26)</f>
        <v>0.71159348488590612</v>
      </c>
      <c r="W30" s="32">
        <f>MIN(1,$DF$13*'貼り付けシート（日別）'!O29+$DF$20*AO30+$DF$27)</f>
        <v>0.58218325621369127</v>
      </c>
      <c r="X30" s="32">
        <f t="shared" si="30"/>
        <v>0</v>
      </c>
      <c r="Y30" s="32">
        <f>'貼り付けシート（日別）'!P29</f>
        <v>-7.6000000000000014</v>
      </c>
      <c r="Z30" s="32">
        <f t="shared" si="31"/>
        <v>1.19418</v>
      </c>
      <c r="AA30" s="32">
        <f t="shared" si="32"/>
        <v>1.079</v>
      </c>
      <c r="AB30" s="32">
        <f t="shared" si="33"/>
        <v>57.344426290400001</v>
      </c>
      <c r="AC30" s="32">
        <f>IF($DF$5=10,($DF$41*'貼り付けシート（日別）'!O29+$DF$42*AB30+$DF$43)/3.6,0)</f>
        <v>0</v>
      </c>
      <c r="AD30" s="32">
        <f>IF(OR($DF$5=5,$DF$5=6,$DF$5=7),(($DF$45*'貼り付けシート（日別）'!O29+$DF$46*SUM(AI30:AK30,AM30)+$DF$47)*AE30+(0.01723*AO30+0.06099))*10^3/3600,0)</f>
        <v>0</v>
      </c>
      <c r="AE30" s="32">
        <f>IF('貼り付けシート（日別）'!O29&lt;7,1+(7-'貼り付けシート（日別）'!O29)*0.0091,1)</f>
        <v>1.1344525000000001</v>
      </c>
      <c r="AF30" s="32">
        <f>IF(OR($DF$5=5,$DF$5=6,$DF$5=7),(($DF$48*'貼り付けシート（日別）'!O29+$DF$49*SUM(AI30:AK30,AM30)+$DF$50)*AH30+AO30/AG30),0)</f>
        <v>0</v>
      </c>
      <c r="AG30" s="32">
        <f>$DF$51*'貼り付けシート（日別）'!O29+$DF$52*AO30+$DF$53</f>
        <v>0.74472874999999994</v>
      </c>
      <c r="AH30" s="32">
        <f>IF('貼り付けシート（日別）'!O29&lt;7,1+(7-'貼り付けシート（日別）'!O29)*0.0205,1)</f>
        <v>1.3028875</v>
      </c>
      <c r="AI30" s="109">
        <f>'貼り付けシート（日別）'!B29</f>
        <v>8.8052568603999983</v>
      </c>
      <c r="AJ30" s="109">
        <f>'貼り付けシート（日別）'!C29</f>
        <v>11.74955782</v>
      </c>
      <c r="AK30" s="109">
        <f>'貼り付けシート（日別）'!D29</f>
        <v>2.4190266099999995</v>
      </c>
      <c r="AL30" s="109">
        <f>'貼り付けシート（日別）'!E29</f>
        <v>0</v>
      </c>
      <c r="AM30" s="109">
        <f>'貼り付けシート（日別）'!F29</f>
        <v>29.762460000000001</v>
      </c>
      <c r="AN30" s="109">
        <f>'貼り付けシート（日別）'!G29</f>
        <v>0</v>
      </c>
      <c r="AO30" s="109">
        <f>'貼り付けシート（日別）'!H29</f>
        <v>4.6081250000000011</v>
      </c>
      <c r="AP30" s="102">
        <f>IF(入力データと計算結果!$E$9=バックデータ一覧!$A$25,'貼り付けシート（日別）'!Q29,0)</f>
        <v>0</v>
      </c>
      <c r="AR30" s="36">
        <v>41662</v>
      </c>
      <c r="AS30" s="104">
        <f t="shared" si="34"/>
        <v>0.1642453327152778</v>
      </c>
      <c r="AT30" s="104">
        <f t="shared" si="35"/>
        <v>96.486967052196889</v>
      </c>
      <c r="AU30" s="104">
        <f t="shared" si="36"/>
        <v>0</v>
      </c>
      <c r="AV30" s="107">
        <v>0</v>
      </c>
      <c r="AW30" s="101">
        <f>IF(OR(計算過程!$DF$5&lt;=4,計算過程!$DF$5=8),AX30+AY30+AZ30,0)</f>
        <v>0.1642453327152778</v>
      </c>
      <c r="AX30" s="101">
        <f>IF(AND(計算過程!$DF$5&gt;4,計算過程!$DF$5&lt;&gt;8),0,((VLOOKUP(入力データと計算結果!$E$6,バックデータ一覧!$V$12:$AA$15,2)*'貼り付けシート（日別）'!AG29+VLOOKUP(入力データと計算結果!$E$6,バックデータ一覧!$V$12:$AA$15,3)*('貼り付けシート（日別）'!AA29+'貼り付けシート（日別）'!AB29+'貼り付けシート（日別）'!AC29+'貼り付けシート（日別）'!AD29+'貼り付けシート（日別）'!AF29)+(VLOOKUP(入力データと計算結果!$E$6,バックデータ一覧!$V$12:$AA$15,4)))*10^3/3600))</f>
        <v>0.10079226761111112</v>
      </c>
      <c r="AY30" s="101">
        <f>IF(AND(OR(計算過程!$DF$5&gt;4,計算過程!$DF$5&lt;&gt;8),入力データと計算結果!$E$7&lt;&gt;バックデータ一覧!$A$16,SUM(BX30:BY30)&gt;0),0.07*10^3/3600,0)</f>
        <v>1.9444444444444445E-2</v>
      </c>
      <c r="AZ30" s="101">
        <f>IF(AND(OR(計算過程!$DF$5&lt;=4),入力データと計算結果!$E$7=バックデータ一覧!$A$18,BY30&gt;0),(VLOOKUP(入力データと計算結果!$E$6,バックデータ一覧!$V$12:$AA$15,5,FALSE)*CA30+VLOOKUP(入力データと計算結果!$E$6,バックデータ一覧!$V$12:$AA$15,6,FALSE))*10^3/3600,0)</f>
        <v>4.400862065972222E-2</v>
      </c>
      <c r="BA30" s="101">
        <f>IF(OR(計算過程!$DF$5&lt;=2,計算過程!$DF$5=8),IF(入力データと計算結果!$E$7=バックデータ一覧!$A$16,BU30/BC30+BV30/BD30+BW30/BE30+BX30/BF30+BZ30/BH30,IF(入力データと計算結果!$E$7=バックデータ一覧!$A$17,BU30/BC30+BV30/BD30+BW30/BE30+BY30/BG30+BZ30/BH30,BU30/BC30+BV30/BD30+BW30/BE30+BY30/BG30+CA30/BI30)),0)</f>
        <v>96.486967052196889</v>
      </c>
      <c r="BB30" s="101">
        <f>IF(OR(計算過程!$DF$5=3,計算過程!$DF$5=4),IF(入力データと計算結果!$E$7=バックデータ一覧!$A$16,BU30/BC30+BV30/BD30+BW30/BE30+BX30/BF30+BZ30/BH30,IF(入力データと計算結果!$E$7=バックデータ一覧!$A$17,BU30/BC30+BV30/BD30+BW30/BE30+BY30/BG30+BZ30/BH30,BU30/BC30+BV30/BD30+BW30/BE30+BY30/BG30+CA30/BI30)),0)</f>
        <v>0</v>
      </c>
      <c r="BC30" s="101">
        <f>MIN(1,計算過程!$DF$7*'貼り付けシート（日別）'!AG29+計算過程!$DF$14*(BU30+BW30)+計算過程!$DF$21)</f>
        <v>0.59412657902176302</v>
      </c>
      <c r="BD30" s="101">
        <f>MIN(1,計算過程!$DF$8*'貼り付けシート（日別）'!AG29+計算過程!$DF$15*BV30+計算過程!$DF$22)</f>
        <v>0.6760510852409416</v>
      </c>
      <c r="BE30" s="101">
        <f>MIN(1,計算過程!$DF$9*'貼り付けシート（日別）'!AG29+計算過程!$DF$16*(BU30+BW30)+計算過程!$DF$23)</f>
        <v>0.59412657902176302</v>
      </c>
      <c r="BF30" s="32">
        <f>MIN(1,計算過程!$DF$10*'貼り付けシート（日別）'!AG29+計算過程!$DF$17*BX30+計算過程!$DF$24)</f>
        <v>0.71159348488590612</v>
      </c>
      <c r="BG30" s="32">
        <f>MIN(1,計算過程!$DF$11*'貼り付けシート（日別）'!AG29+計算過程!$DF$18*BY30+計算過程!$DF$25)</f>
        <v>0.69708635496058002</v>
      </c>
      <c r="BH30" s="32">
        <f>MIN(1,計算過程!$DF$12*'貼り付けシート（日別）'!AG29+計算過程!$DF$19*BZ30+計算過程!$DF$26)</f>
        <v>0.71159348488590612</v>
      </c>
      <c r="BI30" s="32">
        <f>MIN(1,計算過程!$DF$13*'貼り付けシート（日別）'!AG29+計算過程!$DF$20*CA30+計算過程!$DF$27)</f>
        <v>0.60062480866630874</v>
      </c>
      <c r="BJ30" s="32">
        <f>IF(計算過程!$DF$5=11,(計算過程!$DF$33*BK30+計算過程!$DF$34*BN30+計算過程!$DF$35*計算過程!$DF$39+計算過程!$DF$36)*(1+計算過程!$DF$37*計算過程!$DF$38)*BL30*BM30*10^3/3600,0)</f>
        <v>0</v>
      </c>
      <c r="BK30" s="32">
        <f>'貼り付けシート（日別）'!AH29</f>
        <v>-7.6000000000000014</v>
      </c>
      <c r="BL30" s="32">
        <f t="shared" si="37"/>
        <v>1.19418</v>
      </c>
      <c r="BM30" s="32">
        <f t="shared" si="38"/>
        <v>1.079</v>
      </c>
      <c r="BN30" s="32">
        <f t="shared" si="39"/>
        <v>63.724153748600003</v>
      </c>
      <c r="BO30" s="32">
        <f>IF(計算過程!$DF$5=10,(計算過程!$DF$41*'貼り付けシート（日別）'!AG29+計算過程!$DF$42*BN30+計算過程!$DF$43)/3.6,0)</f>
        <v>0</v>
      </c>
      <c r="BP30" s="32">
        <f>IF(OR(計算過程!$DF$5=5,計算過程!$DF$5=6,計算過程!$DF$5=7),((計算過程!$DF$45*'貼り付けシート（日別）'!AG29+計算過程!$DF$46*SUM(BU30:BW30,BY30)+計算過程!$DF$47)*BQ30+(0.01723*CA30+0.06099))*10^3/3600,0)</f>
        <v>0</v>
      </c>
      <c r="BQ30" s="32">
        <f>IF('貼り付けシート（日別）'!AG29&lt;7,1+(7-'貼り付けシート（日別）'!AG29)*0.0091,1)</f>
        <v>1.1344525000000001</v>
      </c>
      <c r="BR30" s="32">
        <f>IF(OR(計算過程!$DF$5=5,計算過程!$DF$5=6,計算過程!$DF$5=7),((計算過程!$DF$48*'貼り付けシート（日別）'!AG29+計算過程!$DF$49*SUM(BU30:BW30,BY30)+計算過程!$DF$50)*BT30+CA30/BS30),0)</f>
        <v>0</v>
      </c>
      <c r="BS30" s="32">
        <f>計算過程!$DF$51*'貼り付けシート（日別）'!AG29+計算過程!$DF$52*CA30+計算過程!$DF$53</f>
        <v>0.751011875</v>
      </c>
      <c r="BT30" s="32">
        <f>IF('貼り付けシート（日別）'!AG29&lt;7,1+(7-'貼り付けシート（日別）'!AG29)*0.0205,1)</f>
        <v>1.3028875</v>
      </c>
      <c r="BU30" s="109">
        <f>'貼り付けシート（日別）'!T29</f>
        <v>9.2054958086000003</v>
      </c>
      <c r="BV30" s="109">
        <f>'貼り付けシート（日別）'!U29</f>
        <v>16.022124300000002</v>
      </c>
      <c r="BW30" s="109">
        <f>'貼り付けシート（日別）'!V29</f>
        <v>3.0787611399999997</v>
      </c>
      <c r="BX30" s="109">
        <f>'貼り付けシート（日別）'!W29</f>
        <v>0</v>
      </c>
      <c r="BY30" s="109">
        <f>'貼り付けシート（日別）'!X29</f>
        <v>29.762460000000001</v>
      </c>
      <c r="BZ30" s="109">
        <f>'貼り付けシート（日別）'!Y29</f>
        <v>0</v>
      </c>
      <c r="CA30" s="109">
        <f>'貼り付けシート（日別）'!Z29</f>
        <v>5.6553125000000009</v>
      </c>
      <c r="CB30" s="102">
        <f>IF(入力データと計算結果!$E$9=バックデータ一覧!$A$25,'貼り付けシート（日別）'!AI29,0)</f>
        <v>0</v>
      </c>
      <c r="CC30" s="166"/>
      <c r="CD30" s="32">
        <f>IF(計算過程!$DF$5=9,((CI30*'貼り付けシート（日別）'!AG29+CJ30*(CQ30+CR30+CS30+CU30)+CK30*CX30+CL30)*CE30+(0.01723*CW30+0.06099))*10^3/3600,0)</f>
        <v>0</v>
      </c>
      <c r="CE30" s="32">
        <f>IF(7&lt;='貼り付けシート（日別）'!AG29,1,1+(7-'貼り付けシート（日別）'!AG29)*0.0091)</f>
        <v>1.1344525000000001</v>
      </c>
      <c r="CF30" s="32">
        <f>IF(計算過程!$DF$5=9,((CM30*'貼り付けシート（日別）'!AG29+CN30*(CQ30+CR30+CS30+CU30)+CO30*CX30+CP30)*CH30+CW30/CG30),0)</f>
        <v>0</v>
      </c>
      <c r="CG30" s="32">
        <f>計算過程!$DF$55*'貼り付けシート（日別）'!AG29+計算過程!$DF$56*CW30+計算過程!$DF$57</f>
        <v>0.751011875</v>
      </c>
      <c r="CH30" s="32">
        <f>IF(7&lt;='貼り付けシート（日別）'!AG29,1,1+(7-'貼り付けシート（日別）'!AG29)*0.0205)</f>
        <v>1.3028875</v>
      </c>
      <c r="CI30" s="100">
        <f>IF($CX30&gt;0,バックデータ一覧!$S$4,バックデータ一覧!$T$4)</f>
        <v>-0.18114</v>
      </c>
      <c r="CJ30" s="100">
        <f>IF($CX30&gt;0,バックデータ一覧!$S$5,バックデータ一覧!$T$5)</f>
        <v>0.10483000000000001</v>
      </c>
      <c r="CK30" s="100">
        <f>IF($CX30&gt;0,バックデータ一覧!$S$6,バックデータ一覧!$T$6)</f>
        <v>0</v>
      </c>
      <c r="CL30" s="100">
        <f>IF($CX30&gt;0,バックデータ一覧!$S$7,バックデータ一覧!$T$7)</f>
        <v>5.8528500000000001</v>
      </c>
      <c r="CM30" s="100">
        <f>IF($CX30&gt;0,バックデータ一覧!$S$12,バックデータ一覧!$T$12)</f>
        <v>-5.7700000000000001E-2</v>
      </c>
      <c r="CN30" s="100">
        <f>IF($CX30&gt;0,バックデータ一覧!$S$13,バックデータ一覧!$T$13)</f>
        <v>0.47525000000000001</v>
      </c>
      <c r="CO30" s="100">
        <f>IF($CX30&gt;0,バックデータ一覧!$S$14,バックデータ一覧!$T$14)</f>
        <v>0</v>
      </c>
      <c r="CP30" s="173">
        <f>IF($CX30&gt;0,バックデータ一覧!$S$15,バックデータ一覧!$T$15)</f>
        <v>-6.3459300000000001</v>
      </c>
      <c r="CQ30" s="102">
        <f>IF($DF$4=4,'貼り付けシート（日別）'!T29,'貼り付けシート（日別）'!B29*(INT($DF$4)+1-$DF$4)+'貼り付けシート（日別）'!T29*($DF$4-INT($DF$4)))</f>
        <v>9.2054958086000003</v>
      </c>
      <c r="CR30" s="102">
        <f>IF($DF$4=4,'貼り付けシート（日別）'!U29,'貼り付けシート（日別）'!C29*(INT($DF$4)+1-$DF$4)+'貼り付けシート（日別）'!U29*($DF$4-INT($DF$4)))</f>
        <v>16.022124300000002</v>
      </c>
      <c r="CS30" s="102">
        <f>IF($DF$4=4,'貼り付けシート（日別）'!V29,'貼り付けシート（日別）'!D29*(INT($DF$4)+1-$DF$4)+'貼り付けシート（日別）'!V29*($DF$4-INT($DF$4)))</f>
        <v>3.0787611399999997</v>
      </c>
      <c r="CT30" s="102">
        <f>IF($DF$4=4,'貼り付けシート（日別）'!W29,'貼り付けシート（日別）'!E29*(INT($DF$4)+1-$DF$4)+'貼り付けシート（日別）'!W29*($DF$4-INT($DF$4)))</f>
        <v>0</v>
      </c>
      <c r="CU30" s="102">
        <f>IF($DF$4=4,'貼り付けシート（日別）'!X29,'貼り付けシート（日別）'!F29*(INT($DF$4)+1-$DF$4)+'貼り付けシート（日別）'!X29*($DF$4-INT($DF$4)))</f>
        <v>29.762460000000001</v>
      </c>
      <c r="CV30" s="102">
        <f>IF($DF$4=4,'貼り付けシート（日別）'!Y29,'貼り付けシート（日別）'!G29*(INT($DF$4)+1-$DF$4)+'貼り付けシート（日別）'!Y29*($DF$4-INT($DF$4)))</f>
        <v>0</v>
      </c>
      <c r="CW30" s="102">
        <f>IF($DF$4=4,'貼り付けシート（日別）'!Z29,'貼り付けシート（日別）'!H29*(INT($DF$4)+1-$DF$4)+'貼り付けシート（日別）'!Z29*($DF$4-INT($DF$4)))</f>
        <v>5.6553125000000009</v>
      </c>
      <c r="CX30" s="32">
        <f>SUMIF('貼り付けシート（時刻別）'!$A$6:$A$8765,AR30,'貼り付けシート（時刻別）'!$C$6:$C$8765)</f>
        <v>0</v>
      </c>
      <c r="CY30" s="102">
        <f t="shared" si="40"/>
        <v>0</v>
      </c>
      <c r="CZ30" s="166"/>
      <c r="DA30" s="14"/>
      <c r="DB30" s="127" t="s">
        <v>315</v>
      </c>
      <c r="DC30" s="123" t="s">
        <v>318</v>
      </c>
      <c r="DD30" s="123" t="s">
        <v>27</v>
      </c>
      <c r="DE30" s="123" t="s">
        <v>20</v>
      </c>
      <c r="DF30" s="117" t="str">
        <f>IF(AND(OR(計算過程!DF5=3,計算過程!DF5=4),入力データと計算結果!E8=バックデータ一覧!A22),VLOOKUP(計算過程!DF5,バックデータ一覧!W3:X8,2,FALSE),IF(AND(OR(計算過程!DF5=3,計算過程!DF5=4),入力データと計算結果!E8=バックデータ一覧!A21,入力データと計算結果!E18=バックデータ一覧!A33,OR(入力データと計算結果!E7=バックデータ一覧!A16,入力データと計算結果!E7=バックデータ一覧!A17)),入力データと計算結果!E19,IF(AND(OR(計算過程!DF5=3,計算過程!DF5=4),入力データと計算結果!E8=バックデータ一覧!A21,入力データと計算結果!E18=バックデータ一覧!A33,入力データと計算結果!E7=バックデータ一覧!A18),入力データと計算結果!E19-0.081,IF(AND(OR(計算過程!DF5=3,計算過程!DF5=4),入力データと計算結果!E8=バックデータ一覧!A21,入力データと計算結果!E18=バックデータ一覧!A34),入力データと計算結果!E20,"-"))))</f>
        <v>-</v>
      </c>
    </row>
    <row r="31" spans="1:111" ht="33" x14ac:dyDescent="0.15">
      <c r="A31" s="36">
        <v>41663</v>
      </c>
      <c r="B31" s="139">
        <f>IF(計算過程!$DF$5=9,計算過程!CD31+計算過程!CY31,IF($DF$4=4,AS31,G31*(INT($DF$4)+1-$DF$4)+AS31*($DF$4-INT($DF$4))))</f>
        <v>0.16058406932986111</v>
      </c>
      <c r="C31" s="139">
        <f>IF(計算過程!$DF$5=9,CF31,IF($DF$4=4,AT31,H31*(INT($DF$4)+1-$DF$4)+AT31*($DF$4-INT($DF$4))))</f>
        <v>80.818739447939805</v>
      </c>
      <c r="D31" s="139">
        <f>IF(計算過程!$DF$5=9,0,IF($DF$4=4,AU31,I31*(INT($DF$4)+1-$DF$4)+AU31*($DF$4-INT($DF$4))))</f>
        <v>0</v>
      </c>
      <c r="E31" s="139">
        <v>0</v>
      </c>
      <c r="F31" s="138"/>
      <c r="G31" s="104">
        <f t="shared" si="27"/>
        <v>0.15189664809490744</v>
      </c>
      <c r="H31" s="104">
        <f t="shared" si="28"/>
        <v>71.290927765163033</v>
      </c>
      <c r="I31" s="104">
        <f t="shared" si="29"/>
        <v>0</v>
      </c>
      <c r="J31" s="107">
        <v>0</v>
      </c>
      <c r="K31" s="101">
        <f>IF(OR(計算過程!$DF$5&lt;=4,計算過程!$DF$5=8),L31+M31+N31,0)</f>
        <v>0.15189664809490744</v>
      </c>
      <c r="L31" s="101">
        <f>IF(AND($DF$5&gt;4,$DF$5&lt;&gt;8),0,((VLOOKUP(入力データと計算結果!$E$6,バックデータ一覧!$V$12:$AA$15,2)*'貼り付けシート（日別）'!O30+VLOOKUP(入力データと計算結果!$E$6,バックデータ一覧!$V$12:$AA$15,3)*('貼り付けシート（日別）'!I30+'貼り付けシート（日別）'!J30+'貼り付けシート（日別）'!K30+'貼り付けシート（日別）'!L30+'貼り付けシート（日別）'!N30)+(VLOOKUP(入力データと計算結果!$E$6,バックデータ一覧!$V$12:$AA$15,4)))*10^3/3600))</f>
        <v>9.2134871185185194E-2</v>
      </c>
      <c r="M31" s="101">
        <f>IF(AND(OR($DF$5&gt;4,$DF$5&lt;&gt;8),入力データと計算結果!$E$7&lt;&gt;バックデータ一覧!$A$16,SUM(AL31:AM31)&gt;0),0.07*10^3/3600,0)</f>
        <v>1.9444444444444445E-2</v>
      </c>
      <c r="N31" s="101">
        <f>IF(AND(OR($DF$5&lt;=4),入力データと計算結果!$E$7=バックデータ一覧!$A$18,AM31&gt;0),(VLOOKUP(入力データと計算結果!$E$6,バックデータ一覧!$V$12:$AA$15,5,FALSE)*AO31+VLOOKUP(入力データと計算結果!$E$6,バックデータ一覧!$V$12:$AA$15,6,FALSE))*10^3/3600,0)</f>
        <v>4.0317332465277786E-2</v>
      </c>
      <c r="O31" s="101">
        <f>IF(OR(計算過程!$DF$5&lt;=2,計算過程!$DF$5=8),IF(入力データと計算結果!$E$7=バックデータ一覧!$A$16,AI31/Q31+AJ31/R31+AK31/S31+AL31/T31+AN31/V31,IF(入力データと計算結果!$E$7=バックデータ一覧!$A$17,AI31/Q31+AJ31/R31+AK31/S31+AM31/U31+AN31/V31,AI31/Q31+AJ31/R31+AK31/S31+AM31/U31+AO31/W31)),0)</f>
        <v>71.290927765163033</v>
      </c>
      <c r="P31" s="101">
        <f>IF(OR(計算過程!$DF$5=3,計算過程!$DF$5=4),IF(入力データと計算結果!$E$7=バックデータ一覧!$A$16,AI31/Q31+AJ31/R31+AK31/S31+AL31/T31+AN31/V31,IF(入力データと計算結果!$E$7=バックデータ一覧!$A$17,AI31/Q31+AJ31/R31+AK31/S31+AM31/U31+AN31/V31,AI31/Q31+AJ31/R31+AK31/S31+AM31/U31+AO31/W31)),0)</f>
        <v>0</v>
      </c>
      <c r="Q31" s="101">
        <f>MIN(1,$DF$7*'貼り付けシート（日別）'!O30+計算過程!$DF$14*(AI31+AK31)+$DF$21)</f>
        <v>0.58050934188320713</v>
      </c>
      <c r="R31" s="101">
        <f>MIN(1,$DF$8*'貼り付けシート（日別）'!O30+$DF$15*AJ31+$DF$22)</f>
        <v>0.66968392820859135</v>
      </c>
      <c r="S31" s="101">
        <f>MIN(1,$DF$9*'貼り付けシート（日別）'!O30+$DF$16*(AI31+AK31)+$DF$23)</f>
        <v>0.58050934188320713</v>
      </c>
      <c r="T31" s="32">
        <f>MIN(1,$DF$10*'貼り付けシート（日別）'!O30+$DF$17*AL31+$DF$24)</f>
        <v>0.71159348488590612</v>
      </c>
      <c r="U31" s="32">
        <f>MIN(1,$DF$11*'貼り付けシート（日別）'!O30+$DF$18*AM31+$DF$25)</f>
        <v>0.69708635496058002</v>
      </c>
      <c r="V31" s="32">
        <f>MIN(1,$DF$12*'貼り付けシート（日別）'!O30+$DF$19*AN31+$DF$26)</f>
        <v>0.71159348488590612</v>
      </c>
      <c r="W31" s="32">
        <f>MIN(1,$DF$13*'貼り付けシート（日別）'!O30+$DF$20*AO31+$DF$27)</f>
        <v>0.57602132095409397</v>
      </c>
      <c r="X31" s="32">
        <f t="shared" si="30"/>
        <v>0</v>
      </c>
      <c r="Y31" s="32">
        <f>'貼り付けシート（日別）'!P30</f>
        <v>-9.5374999999999996</v>
      </c>
      <c r="Z31" s="32">
        <f t="shared" si="31"/>
        <v>1.2199487499999999</v>
      </c>
      <c r="AA31" s="32">
        <f t="shared" si="32"/>
        <v>1.059625</v>
      </c>
      <c r="AB31" s="32">
        <f t="shared" si="33"/>
        <v>47.1777086584</v>
      </c>
      <c r="AC31" s="32">
        <f>IF($DF$5=10,($DF$41*'貼り付けシート（日別）'!O30+$DF$42*AB31+$DF$43)/3.6,0)</f>
        <v>0</v>
      </c>
      <c r="AD31" s="32">
        <f>IF(OR($DF$5=5,$DF$5=6,$DF$5=7),(($DF$45*'貼り付けシート（日別）'!O30+$DF$46*SUM(AI31:AK31,AM31)+$DF$47)*AE31+(0.01723*AO31+0.06099))*10^3/3600,0)</f>
        <v>0</v>
      </c>
      <c r="AE31" s="32">
        <f>IF('貼り付けシート（日別）'!O30&lt;7,1+(7-'貼り付けシート（日別）'!O30)*0.0091,1)</f>
        <v>1.1679329166666665</v>
      </c>
      <c r="AF31" s="32">
        <f>IF(OR($DF$5=5,$DF$5=6,$DF$5=7),(($DF$48*'貼り付けシート（日別）'!O30+$DF$49*SUM(AI31:AK31,AM31)+$DF$50)*AH31+AO31/AG31),0)</f>
        <v>0</v>
      </c>
      <c r="AG31" s="32">
        <f>$DF$51*'貼り付けシート（日別）'!O30+$DF$52*AO31+$DF$53</f>
        <v>0.72872437499999998</v>
      </c>
      <c r="AH31" s="32">
        <f>IF('貼り付けシート（日別）'!O30&lt;7,1+(7-'貼り付けシート（日別）'!O30)*0.0205,1)</f>
        <v>1.3783104166666666</v>
      </c>
      <c r="AI31" s="109">
        <f>'貼り付けシート（日別）'!B30</f>
        <v>4.8028673783999993</v>
      </c>
      <c r="AJ31" s="109">
        <f>'貼り付けシート（日別）'!C30</f>
        <v>6.408849720000001</v>
      </c>
      <c r="AK31" s="109">
        <f>'貼り付けシート（日別）'!D30</f>
        <v>1.3194690599999996</v>
      </c>
      <c r="AL31" s="109">
        <f>'貼り付けシート（日別）'!E30</f>
        <v>0</v>
      </c>
      <c r="AM31" s="109">
        <f>'貼り付けシート（日別）'!F30</f>
        <v>29.762460000000001</v>
      </c>
      <c r="AN31" s="109">
        <f>'貼り付けシート（日別）'!G30</f>
        <v>0</v>
      </c>
      <c r="AO31" s="109">
        <f>'貼り付けシート（日別）'!H30</f>
        <v>4.8840625000000006</v>
      </c>
      <c r="AP31" s="102">
        <f>IF(入力データと計算結果!$E$9=バックデータ一覧!$A$25,'貼り付けシート（日別）'!Q30,0)</f>
        <v>0</v>
      </c>
      <c r="AR31" s="36">
        <v>41663</v>
      </c>
      <c r="AS31" s="104">
        <f t="shared" si="34"/>
        <v>0.16058406932986111</v>
      </c>
      <c r="AT31" s="104">
        <f t="shared" si="35"/>
        <v>80.818739447939805</v>
      </c>
      <c r="AU31" s="104">
        <f t="shared" si="36"/>
        <v>0</v>
      </c>
      <c r="AV31" s="107">
        <v>0</v>
      </c>
      <c r="AW31" s="101">
        <f>IF(OR(計算過程!$DF$5&lt;=4,計算過程!$DF$5=8),AX31+AY31+AZ31,0)</f>
        <v>0.16058406932986111</v>
      </c>
      <c r="AX31" s="101">
        <f>IF(AND(計算過程!$DF$5&gt;4,計算過程!$DF$5&lt;&gt;8),0,((VLOOKUP(入力データと計算結果!$E$6,バックデータ一覧!$V$12:$AA$15,2)*'貼り付けシート（日別）'!AG30+VLOOKUP(入力データと計算結果!$E$6,バックデータ一覧!$V$12:$AA$15,3)*('貼り付けシート（日別）'!AA30+'貼り付けシート（日別）'!AB30+'貼り付けシート（日別）'!AC30+'貼り付けシート（日別）'!AD30+'貼り付けシート（日別）'!AF30)+(VLOOKUP(入力データと計算結果!$E$6,バックデータ一覧!$V$12:$AA$15,4)))*10^3/3600))</f>
        <v>9.559022543518518E-2</v>
      </c>
      <c r="AY31" s="101">
        <f>IF(AND(OR(計算過程!$DF$5&gt;4,計算過程!$DF$5&lt;&gt;8),入力データと計算結果!$E$7&lt;&gt;バックデータ一覧!$A$16,SUM(BX31:BY31)&gt;0),0.07*10^3/3600,0)</f>
        <v>1.9444444444444445E-2</v>
      </c>
      <c r="AZ31" s="101">
        <f>IF(AND(OR(計算過程!$DF$5&lt;=4),入力データと計算結果!$E$7=バックデータ一覧!$A$18,BY31&gt;0),(VLOOKUP(入力データと計算結果!$E$6,バックデータ一覧!$V$12:$AA$15,5,FALSE)*CA31+VLOOKUP(入力データと計算結果!$E$6,バックデータ一覧!$V$12:$AA$15,6,FALSE))*10^3/3600,0)</f>
        <v>4.5549399450231481E-2</v>
      </c>
      <c r="BA31" s="101">
        <f>IF(OR(計算過程!$DF$5&lt;=2,計算過程!$DF$5=8),IF(入力データと計算結果!$E$7=バックデータ一覧!$A$16,BU31/BC31+BV31/BD31+BW31/BE31+BX31/BF31+BZ31/BH31,IF(入力データと計算結果!$E$7=バックデータ一覧!$A$17,BU31/BC31+BV31/BD31+BW31/BE31+BY31/BG31+BZ31/BH31,BU31/BC31+BV31/BD31+BW31/BE31+BY31/BG31+CA31/BI31)),0)</f>
        <v>80.818739447939805</v>
      </c>
      <c r="BB31" s="101">
        <f>IF(OR(計算過程!$DF$5=3,計算過程!$DF$5=4),IF(入力データと計算結果!$E$7=バックデータ一覧!$A$16,BU31/BC31+BV31/BD31+BW31/BE31+BX31/BF31+BZ31/BH31,IF(入力データと計算結果!$E$7=バックデータ一覧!$A$17,BU31/BC31+BV31/BD31+BW31/BE31+BY31/BG31+BZ31/BH31,BU31/BC31+BV31/BD31+BW31/BE31+BY31/BG31+CA31/BI31)),0)</f>
        <v>0</v>
      </c>
      <c r="BC31" s="101">
        <f>MIN(1,計算過程!$DF$7*'貼り付けシート（日別）'!AG30+計算過程!$DF$14*(BU31+BW31)+計算過程!$DF$21)</f>
        <v>0.58164342281561787</v>
      </c>
      <c r="BD31" s="101">
        <f>MIN(1,計算過程!$DF$8*'貼り付けシート（日別）'!AG30+計算過程!$DF$15*BV31+計算過程!$DF$22)</f>
        <v>0.67162316182953152</v>
      </c>
      <c r="BE31" s="101">
        <f>MIN(1,計算過程!$DF$9*'貼り付けシート（日別）'!AG30+計算過程!$DF$16*(BU31+BW31)+計算過程!$DF$23)</f>
        <v>0.58164342281561787</v>
      </c>
      <c r="BF31" s="32">
        <f>MIN(1,計算過程!$DF$10*'貼り付けシート（日別）'!AG30+計算過程!$DF$17*BX31+計算過程!$DF$24)</f>
        <v>0.71159348488590612</v>
      </c>
      <c r="BG31" s="32">
        <f>MIN(1,計算過程!$DF$11*'貼り付けシート（日別）'!AG30+計算過程!$DF$18*BY31+計算過程!$DF$25)</f>
        <v>0.69708635496058002</v>
      </c>
      <c r="BH31" s="32">
        <f>MIN(1,計算過程!$DF$12*'貼り付けシート（日別）'!AG30+計算過程!$DF$19*BZ31+計算過程!$DF$26)</f>
        <v>0.71159348488590612</v>
      </c>
      <c r="BI31" s="32">
        <f>MIN(1,計算過程!$DF$13*'貼り付けシート（日別）'!AG30+計算過程!$DF$20*CA31+計算過程!$DF$27)</f>
        <v>0.5952727754665772</v>
      </c>
      <c r="BJ31" s="32">
        <f>IF(計算過程!$DF$5=11,(計算過程!$DF$33*BK31+計算過程!$DF$34*BN31+計算過程!$DF$35*計算過程!$DF$39+計算過程!$DF$36)*(1+計算過程!$DF$37*計算過程!$DF$38)*BL31*BM31*10^3/3600,0)</f>
        <v>0</v>
      </c>
      <c r="BK31" s="32">
        <f>'貼り付けシート（日別）'!AH30</f>
        <v>-9.5374999999999996</v>
      </c>
      <c r="BL31" s="32">
        <f t="shared" si="37"/>
        <v>1.2199487499999999</v>
      </c>
      <c r="BM31" s="32">
        <f t="shared" si="38"/>
        <v>1.059625</v>
      </c>
      <c r="BN31" s="32">
        <f t="shared" si="39"/>
        <v>53.504465520433335</v>
      </c>
      <c r="BO31" s="32">
        <f>IF(計算過程!$DF$5=10,(計算過程!$DF$41*'貼り付けシート（日別）'!AG30+計算過程!$DF$42*BN31+計算過程!$DF$43)/3.6,0)</f>
        <v>0</v>
      </c>
      <c r="BP31" s="32">
        <f>IF(OR(計算過程!$DF$5=5,計算過程!$DF$5=6,計算過程!$DF$5=7),((計算過程!$DF$45*'貼り付けシート（日別）'!AG30+計算過程!$DF$46*SUM(BU31:BW31,BY31)+計算過程!$DF$47)*BQ31+(0.01723*CA31+0.06099))*10^3/3600,0)</f>
        <v>0</v>
      </c>
      <c r="BQ31" s="32">
        <f>IF('貼り付けシート（日別）'!AG30&lt;7,1+(7-'貼り付けシート（日別）'!AG30)*0.0091,1)</f>
        <v>1.1679329166666665</v>
      </c>
      <c r="BR31" s="32">
        <f>IF(OR(計算過程!$DF$5=5,計算過程!$DF$5=6,計算過程!$DF$5=7),((計算過程!$DF$48*'貼り付けシート（日別）'!AG30+計算過程!$DF$49*SUM(BU31:BW31,BY31)+計算過程!$DF$50)*BT31+CA31/BS31),0)</f>
        <v>0</v>
      </c>
      <c r="BS31" s="32">
        <f>計算過程!$DF$51*'貼り付けシート（日別）'!AG30+計算過程!$DF$52*CA31+計算過程!$DF$53</f>
        <v>0.73528343750000003</v>
      </c>
      <c r="BT31" s="32">
        <f>IF('貼り付けシート（日別）'!AG30&lt;7,1+(7-'貼り付けシート（日別）'!AG30)*0.0205,1)</f>
        <v>1.3783104166666666</v>
      </c>
      <c r="BU31" s="109">
        <f>'貼り付けシート（日別）'!T30</f>
        <v>6.2037036970999999</v>
      </c>
      <c r="BV31" s="109">
        <f>'貼り付けシート（日別）'!U30</f>
        <v>10.681416199999999</v>
      </c>
      <c r="BW31" s="109">
        <f>'貼り付けシート（日別）'!V30</f>
        <v>0.87964604000000002</v>
      </c>
      <c r="BX31" s="109">
        <f>'貼り付けシート（日別）'!W30</f>
        <v>0</v>
      </c>
      <c r="BY31" s="109">
        <f>'貼り付けシート（日別）'!X30</f>
        <v>29.762460000000001</v>
      </c>
      <c r="BZ31" s="109">
        <f>'貼り付けシート（日別）'!Y30</f>
        <v>0</v>
      </c>
      <c r="CA31" s="109">
        <f>'貼り付けシート（日別）'!Z30</f>
        <v>5.9772395833333336</v>
      </c>
      <c r="CB31" s="102">
        <f>IF(入力データと計算結果!$E$9=バックデータ一覧!$A$25,'貼り付けシート（日別）'!AI30,0)</f>
        <v>0</v>
      </c>
      <c r="CC31" s="166"/>
      <c r="CD31" s="32">
        <f>IF(計算過程!$DF$5=9,((CI31*'貼り付けシート（日別）'!AG30+CJ31*(CQ31+CR31+CS31+CU31)+CK31*CX31+CL31)*CE31+(0.01723*CW31+0.06099))*10^3/3600,0)</f>
        <v>0</v>
      </c>
      <c r="CE31" s="32">
        <f>IF(7&lt;='貼り付けシート（日別）'!AG30,1,1+(7-'貼り付けシート（日別）'!AG30)*0.0091)</f>
        <v>1.1679329166666665</v>
      </c>
      <c r="CF31" s="32">
        <f>IF(計算過程!$DF$5=9,((CM31*'貼り付けシート（日別）'!AG30+CN31*(CQ31+CR31+CS31+CU31)+CO31*CX31+CP31)*CH31+CW31/CG31),0)</f>
        <v>0</v>
      </c>
      <c r="CG31" s="32">
        <f>計算過程!$DF$55*'貼り付けシート（日別）'!AG30+計算過程!$DF$56*CW31+計算過程!$DF$57</f>
        <v>0.73528343750000003</v>
      </c>
      <c r="CH31" s="32">
        <f>IF(7&lt;='貼り付けシート（日別）'!AG30,1,1+(7-'貼り付けシート（日別）'!AG30)*0.0205)</f>
        <v>1.3783104166666666</v>
      </c>
      <c r="CI31" s="100">
        <f>IF($CX31&gt;0,バックデータ一覧!$S$4,バックデータ一覧!$T$4)</f>
        <v>-0.18114</v>
      </c>
      <c r="CJ31" s="100">
        <f>IF($CX31&gt;0,バックデータ一覧!$S$5,バックデータ一覧!$T$5)</f>
        <v>0.10483000000000001</v>
      </c>
      <c r="CK31" s="100">
        <f>IF($CX31&gt;0,バックデータ一覧!$S$6,バックデータ一覧!$T$6)</f>
        <v>0</v>
      </c>
      <c r="CL31" s="100">
        <f>IF($CX31&gt;0,バックデータ一覧!$S$7,バックデータ一覧!$T$7)</f>
        <v>5.8528500000000001</v>
      </c>
      <c r="CM31" s="100">
        <f>IF($CX31&gt;0,バックデータ一覧!$S$12,バックデータ一覧!$T$12)</f>
        <v>-5.7700000000000001E-2</v>
      </c>
      <c r="CN31" s="100">
        <f>IF($CX31&gt;0,バックデータ一覧!$S$13,バックデータ一覧!$T$13)</f>
        <v>0.47525000000000001</v>
      </c>
      <c r="CO31" s="100">
        <f>IF($CX31&gt;0,バックデータ一覧!$S$14,バックデータ一覧!$T$14)</f>
        <v>0</v>
      </c>
      <c r="CP31" s="173">
        <f>IF($CX31&gt;0,バックデータ一覧!$S$15,バックデータ一覧!$T$15)</f>
        <v>-6.3459300000000001</v>
      </c>
      <c r="CQ31" s="102">
        <f>IF($DF$4=4,'貼り付けシート（日別）'!T30,'貼り付けシート（日別）'!B30*(INT($DF$4)+1-$DF$4)+'貼り付けシート（日別）'!T30*($DF$4-INT($DF$4)))</f>
        <v>6.2037036970999999</v>
      </c>
      <c r="CR31" s="102">
        <f>IF($DF$4=4,'貼り付けシート（日別）'!U30,'貼り付けシート（日別）'!C30*(INT($DF$4)+1-$DF$4)+'貼り付けシート（日別）'!U30*($DF$4-INT($DF$4)))</f>
        <v>10.681416199999999</v>
      </c>
      <c r="CS31" s="102">
        <f>IF($DF$4=4,'貼り付けシート（日別）'!V30,'貼り付けシート（日別）'!D30*(INT($DF$4)+1-$DF$4)+'貼り付けシート（日別）'!V30*($DF$4-INT($DF$4)))</f>
        <v>0.87964604000000002</v>
      </c>
      <c r="CT31" s="102">
        <f>IF($DF$4=4,'貼り付けシート（日別）'!W30,'貼り付けシート（日別）'!E30*(INT($DF$4)+1-$DF$4)+'貼り付けシート（日別）'!W30*($DF$4-INT($DF$4)))</f>
        <v>0</v>
      </c>
      <c r="CU31" s="102">
        <f>IF($DF$4=4,'貼り付けシート（日別）'!X30,'貼り付けシート（日別）'!F30*(INT($DF$4)+1-$DF$4)+'貼り付けシート（日別）'!X30*($DF$4-INT($DF$4)))</f>
        <v>29.762460000000001</v>
      </c>
      <c r="CV31" s="102">
        <f>IF($DF$4=4,'貼り付けシート（日別）'!Y30,'貼り付けシート（日別）'!G30*(INT($DF$4)+1-$DF$4)+'貼り付けシート（日別）'!Y30*($DF$4-INT($DF$4)))</f>
        <v>0</v>
      </c>
      <c r="CW31" s="102">
        <f>IF($DF$4=4,'貼り付けシート（日別）'!Z30,'貼り付けシート（日別）'!H30*(INT($DF$4)+1-$DF$4)+'貼り付けシート（日別）'!Z30*($DF$4-INT($DF$4)))</f>
        <v>5.9772395833333336</v>
      </c>
      <c r="CX31" s="32">
        <f>SUMIF('貼り付けシート（時刻別）'!$A$6:$A$8765,AR31,'貼り付けシート（時刻別）'!$C$6:$C$8765)</f>
        <v>0</v>
      </c>
      <c r="CY31" s="102">
        <f t="shared" si="40"/>
        <v>0</v>
      </c>
      <c r="CZ31" s="166"/>
      <c r="DA31" s="66"/>
      <c r="DB31" s="116" t="s">
        <v>316</v>
      </c>
      <c r="DC31" s="123" t="s">
        <v>319</v>
      </c>
      <c r="DD31" s="123" t="s">
        <v>27</v>
      </c>
      <c r="DE31" s="123" t="s">
        <v>20</v>
      </c>
      <c r="DF31" s="37" t="str">
        <f>IF(計算過程!DF5=8,VLOOKUP(計算過程!DF5,バックデータ一覧!W3:X8,2,FALSE),"-")</f>
        <v>-</v>
      </c>
    </row>
    <row r="32" spans="1:111" x14ac:dyDescent="0.15">
      <c r="A32" s="36">
        <v>41664</v>
      </c>
      <c r="B32" s="139">
        <f>IF(計算過程!$DF$5=9,計算過程!CD32+計算過程!CY32,IF($DF$4=4,AS32,G32*(INT($DF$4)+1-$DF$4)+AS32*($DF$4-INT($DF$4))))</f>
        <v>0.17642586102777777</v>
      </c>
      <c r="C32" s="139">
        <f>IF(計算過程!$DF$5=9,CF32,IF($DF$4=4,AT32,H32*(INT($DF$4)+1-$DF$4)+AT32*($DF$4-INT($DF$4))))</f>
        <v>114.16801540273983</v>
      </c>
      <c r="D32" s="139">
        <f>IF(計算過程!$DF$5=9,0,IF($DF$4=4,AU32,I32*(INT($DF$4)+1-$DF$4)+AU32*($DF$4-INT($DF$4))))</f>
        <v>0</v>
      </c>
      <c r="E32" s="139">
        <v>0</v>
      </c>
      <c r="F32" s="138"/>
      <c r="G32" s="104">
        <f t="shared" si="27"/>
        <v>0.16753874344444447</v>
      </c>
      <c r="H32" s="104">
        <f t="shared" si="28"/>
        <v>104.57575392784457</v>
      </c>
      <c r="I32" s="104">
        <f t="shared" si="29"/>
        <v>0</v>
      </c>
      <c r="J32" s="107">
        <v>0</v>
      </c>
      <c r="K32" s="101">
        <f>IF(OR(計算過程!$DF$5&lt;=4,計算過程!$DF$5=8),L32+M32+N32,0)</f>
        <v>0.16753874344444447</v>
      </c>
      <c r="L32" s="101">
        <f>IF(AND($DF$5&gt;4,$DF$5&lt;&gt;8),0,((VLOOKUP(入力データと計算結果!$E$6,バックデータ一覧!$V$12:$AA$15,2)*'貼り付けシート（日別）'!O31+VLOOKUP(入力データと計算結果!$E$6,バックデータ一覧!$V$12:$AA$15,3)*('貼り付けシート（日別）'!I31+'貼り付けシート（日別）'!J31+'貼り付けシート（日別）'!K31+'貼り付けシート（日別）'!L31+'貼り付けシート（日別）'!N31)+(VLOOKUP(入力データと計算結果!$E$6,バックデータ一覧!$V$12:$AA$15,4)))*10^3/3600))</f>
        <v>0.10697080594444446</v>
      </c>
      <c r="M32" s="101">
        <f>IF(AND(OR($DF$5&gt;4,$DF$5&lt;&gt;8),入力データと計算結果!$E$7&lt;&gt;バックデータ一覧!$A$16,SUM(AL32:AM32)&gt;0),0.07*10^3/3600,0)</f>
        <v>1.9444444444444445E-2</v>
      </c>
      <c r="N32" s="101">
        <f>IF(AND(OR($DF$5&lt;=4),入力データと計算結果!$E$7=バックデータ一覧!$A$18,AM32&gt;0),(VLOOKUP(入力データと計算結果!$E$6,バックデータ一覧!$V$12:$AA$15,5,FALSE)*AO32+VLOOKUP(入力データと計算結果!$E$6,バックデータ一覧!$V$12:$AA$15,6,FALSE))*10^3/3600,0)</f>
        <v>4.1123493055555557E-2</v>
      </c>
      <c r="O32" s="101">
        <f>IF(OR(計算過程!$DF$5&lt;=2,計算過程!$DF$5=8),IF(入力データと計算結果!$E$7=バックデータ一覧!$A$16,AI32/Q32+AJ32/R32+AK32/S32+AL32/T32+AN32/V32,IF(入力データと計算結果!$E$7=バックデータ一覧!$A$17,AI32/Q32+AJ32/R32+AK32/S32+AM32/U32+AN32/V32,AI32/Q32+AJ32/R32+AK32/S32+AM32/U32+AO32/W32)),0)</f>
        <v>104.57575392784457</v>
      </c>
      <c r="P32" s="101">
        <f>IF(OR(計算過程!$DF$5=3,計算過程!$DF$5=4),IF(入力データと計算結果!$E$7=バックデータ一覧!$A$16,AI32/Q32+AJ32/R32+AK32/S32+AL32/T32+AN32/V32,IF(入力データと計算結果!$E$7=バックデータ一覧!$A$17,AI32/Q32+AJ32/R32+AK32/S32+AM32/U32+AN32/V32,AI32/Q32+AJ32/R32+AK32/S32+AM32/U32+AO32/W32)),0)</f>
        <v>0</v>
      </c>
      <c r="Q32" s="101">
        <f>MIN(1,$DF$7*'貼り付けシート（日別）'!O31+計算過程!$DF$14*(AI32+AK32)+$DF$21)</f>
        <v>0.58863063937011628</v>
      </c>
      <c r="R32" s="101">
        <f>MIN(1,$DF$8*'貼り付けシート（日別）'!O31+$DF$15*AJ32+$DF$22)</f>
        <v>0.67330880493745171</v>
      </c>
      <c r="S32" s="101">
        <f>MIN(1,$DF$9*'貼り付けシート（日別）'!O31+$DF$16*(AI32+AK32)+$DF$23)</f>
        <v>0.58863063937011628</v>
      </c>
      <c r="T32" s="32">
        <f>MIN(1,$DF$10*'貼り付けシート（日別）'!O31+$DF$17*AL32+$DF$24)</f>
        <v>0.71159348488590612</v>
      </c>
      <c r="U32" s="32">
        <f>MIN(1,$DF$11*'貼り付けシート（日別）'!O31+$DF$18*AM32+$DF$25)</f>
        <v>0.69708635496058002</v>
      </c>
      <c r="V32" s="32">
        <f>MIN(1,$DF$12*'貼り付けシート（日別）'!O31+$DF$19*AN32+$DF$26)</f>
        <v>0.71159348488590612</v>
      </c>
      <c r="W32" s="32">
        <f>MIN(1,$DF$13*'貼り付けシート（日別）'!O31+$DF$20*AO32+$DF$27)</f>
        <v>0.57225995843436239</v>
      </c>
      <c r="X32" s="32">
        <f t="shared" si="30"/>
        <v>0</v>
      </c>
      <c r="Y32" s="32">
        <f>'貼り付けシート（日別）'!P31</f>
        <v>-21.65</v>
      </c>
      <c r="Z32" s="32">
        <f t="shared" si="31"/>
        <v>1.3810449999999999</v>
      </c>
      <c r="AA32" s="32">
        <f t="shared" si="32"/>
        <v>1</v>
      </c>
      <c r="AB32" s="32">
        <f t="shared" si="33"/>
        <v>68.191872350599994</v>
      </c>
      <c r="AC32" s="32">
        <f>IF($DF$5=10,($DF$41*'貼り付けシート（日別）'!O31+$DF$42*AB32+$DF$43)/3.6,0)</f>
        <v>0</v>
      </c>
      <c r="AD32" s="32">
        <f>IF(OR($DF$5=5,$DF$5=6,$DF$5=7),(($DF$45*'貼り付けシート（日別）'!O31+$DF$46*SUM(AI32:AK32,AM32)+$DF$47)*AE32+(0.01723*AO32+0.06099))*10^3/3600,0)</f>
        <v>0</v>
      </c>
      <c r="AE32" s="32">
        <f>IF('貼り付けシート（日別）'!O31&lt;7,1+(7-'貼り付けシート（日別）'!O31)*0.0091,1)</f>
        <v>1.1883699999999999</v>
      </c>
      <c r="AF32" s="32">
        <f>IF(OR($DF$5=5,$DF$5=6,$DF$5=7),(($DF$48*'貼り付けシート（日別）'!O31+$DF$49*SUM(AI32:AK32,AM32)+$DF$50)*AH32+AO32/AG32),0)</f>
        <v>0</v>
      </c>
      <c r="AG32" s="32">
        <f>$DF$51*'貼り付けシート（日別）'!O31+$DF$52*AO32+$DF$53</f>
        <v>0.71895500000000001</v>
      </c>
      <c r="AH32" s="32">
        <f>IF('貼り付けシート（日別）'!O31&lt;7,1+(7-'貼り付けシート（日別）'!O31)*0.0205,1)</f>
        <v>1.42435</v>
      </c>
      <c r="AI32" s="109">
        <f>'貼り付けシート（日別）'!B31</f>
        <v>13.207885290600002</v>
      </c>
      <c r="AJ32" s="109">
        <f>'貼り付けシート（日別）'!C31</f>
        <v>17.090265919999997</v>
      </c>
      <c r="AK32" s="109">
        <f>'貼り付けシート（日別）'!D31</f>
        <v>3.0787611399999997</v>
      </c>
      <c r="AL32" s="109">
        <f>'貼り付けシート（日別）'!E31</f>
        <v>0</v>
      </c>
      <c r="AM32" s="109">
        <f>'貼り付けシート（日別）'!F31</f>
        <v>29.762460000000001</v>
      </c>
      <c r="AN32" s="109">
        <f>'貼り付けシート（日別）'!G31</f>
        <v>0</v>
      </c>
      <c r="AO32" s="109">
        <f>'貼り付けシート（日別）'!H31</f>
        <v>5.0525000000000002</v>
      </c>
      <c r="AP32" s="102">
        <f>IF(入力データと計算結果!$E$9=バックデータ一覧!$A$25,'貼り付けシート（日別）'!Q31,0)</f>
        <v>0</v>
      </c>
      <c r="AR32" s="36">
        <v>41664</v>
      </c>
      <c r="AS32" s="104">
        <f t="shared" si="34"/>
        <v>0.17642586102777777</v>
      </c>
      <c r="AT32" s="104">
        <f t="shared" si="35"/>
        <v>114.16801540273983</v>
      </c>
      <c r="AU32" s="104">
        <f t="shared" si="36"/>
        <v>0</v>
      </c>
      <c r="AV32" s="107">
        <v>0</v>
      </c>
      <c r="AW32" s="101">
        <f>IF(OR(計算過程!$DF$5&lt;=4,計算過程!$DF$5=8),AX32+AY32+AZ32,0)</f>
        <v>0.17642586102777777</v>
      </c>
      <c r="AX32" s="101">
        <f>IF(AND(計算過程!$DF$5&gt;4,計算過程!$DF$5&lt;&gt;8),0,((VLOOKUP(入力データと計算結果!$E$6,バックデータ一覧!$V$12:$AA$15,2)*'貼り付けシート（日別）'!AG31+VLOOKUP(入力データと計算結果!$E$6,バックデータ一覧!$V$12:$AA$15,3)*('貼り付けシート（日別）'!AA31+'貼り付けシート（日別）'!AB31+'貼り付けシート（日別）'!AC31+'貼り付けシート（日別）'!AD31+'貼り付けシート（日別）'!AF31)+(VLOOKUP(入力データと計算結果!$E$6,バックデータ一覧!$V$12:$AA$15,4)))*10^3/3600))</f>
        <v>0.11049149644444443</v>
      </c>
      <c r="AY32" s="101">
        <f>IF(AND(OR(計算過程!$DF$5&gt;4,計算過程!$DF$5&lt;&gt;8),入力データと計算結果!$E$7&lt;&gt;バックデータ一覧!$A$16,SUM(BX32:BY32)&gt;0),0.07*10^3/3600,0)</f>
        <v>1.9444444444444445E-2</v>
      </c>
      <c r="AZ32" s="101">
        <f>IF(AND(OR(計算過程!$DF$5&lt;=4),入力データと計算結果!$E$7=バックデータ一覧!$A$18,BY32&gt;0),(VLOOKUP(入力データと計算結果!$E$6,バックデータ一覧!$V$12:$AA$15,5,FALSE)*CA32+VLOOKUP(入力データと計算結果!$E$6,バックデータ一覧!$V$12:$AA$15,6,FALSE))*10^3/3600,0)</f>
        <v>4.6489920138888884E-2</v>
      </c>
      <c r="BA32" s="101">
        <f>IF(OR(計算過程!$DF$5&lt;=2,計算過程!$DF$5=8),IF(入力データと計算結果!$E$7=バックデータ一覧!$A$16,BU32/BC32+BV32/BD32+BW32/BE32+BX32/BF32+BZ32/BH32,IF(入力データと計算結果!$E$7=バックデータ一覧!$A$17,BU32/BC32+BV32/BD32+BW32/BE32+BY32/BG32+BZ32/BH32,BU32/BC32+BV32/BD32+BW32/BE32+BY32/BG32+CA32/BI32)),0)</f>
        <v>114.16801540273983</v>
      </c>
      <c r="BB32" s="101">
        <f>IF(OR(計算過程!$DF$5=3,計算過程!$DF$5=4),IF(入力データと計算結果!$E$7=バックデータ一覧!$A$16,BU32/BC32+BV32/BD32+BW32/BE32+BX32/BF32+BZ32/BH32,IF(入力データと計算結果!$E$7=バックデータ一覧!$A$17,BU32/BC32+BV32/BD32+BW32/BE32+BY32/BG32+BZ32/BH32,BU32/BC32+BV32/BD32+BW32/BE32+BY32/BG32+CA32/BI32)),0)</f>
        <v>0</v>
      </c>
      <c r="BC32" s="101">
        <f>MIN(1,計算過程!$DF$7*'貼り付けシート（日別）'!AG31+計算過程!$DF$14*(BU32+BW32)+計算過程!$DF$21)</f>
        <v>0.5898815020919056</v>
      </c>
      <c r="BD32" s="101">
        <f>MIN(1,計算過程!$DF$8*'貼り付けシート（日別）'!AG31+計算過程!$DF$15*BV32+計算過程!$DF$22)</f>
        <v>0.67524803855839188</v>
      </c>
      <c r="BE32" s="101">
        <f>MIN(1,計算過程!$DF$9*'貼り付けシート（日別）'!AG31+計算過程!$DF$16*(BU32+BW32)+計算過程!$DF$23)</f>
        <v>0.5898815020919056</v>
      </c>
      <c r="BF32" s="32">
        <f>MIN(1,計算過程!$DF$10*'貼り付けシート（日別）'!AG31+計算過程!$DF$17*BX32+計算過程!$DF$24)</f>
        <v>0.71159348488590612</v>
      </c>
      <c r="BG32" s="32">
        <f>MIN(1,計算過程!$DF$11*'貼り付けシート（日別）'!AG31+計算過程!$DF$18*BY32+計算過程!$DF$25)</f>
        <v>0.69708635496058002</v>
      </c>
      <c r="BH32" s="32">
        <f>MIN(1,計算過程!$DF$12*'貼り付けシート（日別）'!AG31+計算過程!$DF$19*BZ32+計算過程!$DF$26)</f>
        <v>0.71159348488590612</v>
      </c>
      <c r="BI32" s="32">
        <f>MIN(1,計算過程!$DF$13*'貼り付けシート（日別）'!AG31+計算過程!$DF$20*CA32+計算過程!$DF$27)</f>
        <v>0.59200579257342278</v>
      </c>
      <c r="BJ32" s="32">
        <f>IF(計算過程!$DF$5=11,(計算過程!$DF$33*BK32+計算過程!$DF$34*BN32+計算過程!$DF$35*計算過程!$DF$39+計算過程!$DF$36)*(1+計算過程!$DF$37*計算過程!$DF$38)*BL32*BM32*10^3/3600,0)</f>
        <v>0</v>
      </c>
      <c r="BK32" s="32">
        <f>'貼り付けシート（日別）'!AH31</f>
        <v>-21.65</v>
      </c>
      <c r="BL32" s="32">
        <f t="shared" si="37"/>
        <v>1.3810449999999999</v>
      </c>
      <c r="BM32" s="32">
        <f t="shared" si="38"/>
        <v>1</v>
      </c>
      <c r="BN32" s="32">
        <f t="shared" si="39"/>
        <v>74.645662308799999</v>
      </c>
      <c r="BO32" s="32">
        <f>IF(計算過程!$DF$5=10,(計算過程!$DF$41*'貼り付けシート（日別）'!AG31+計算過程!$DF$42*BN32+計算過程!$DF$43)/3.6,0)</f>
        <v>0</v>
      </c>
      <c r="BP32" s="32">
        <f>IF(OR(計算過程!$DF$5=5,計算過程!$DF$5=6,計算過程!$DF$5=7),((計算過程!$DF$45*'貼り付けシート（日別）'!AG31+計算過程!$DF$46*SUM(BU32:BW32,BY32)+計算過程!$DF$47)*BQ32+(0.01723*CA32+0.06099))*10^3/3600,0)</f>
        <v>0</v>
      </c>
      <c r="BQ32" s="32">
        <f>IF('貼り付けシート（日別）'!AG31&lt;7,1+(7-'貼り付けシート（日別）'!AG31)*0.0091,1)</f>
        <v>1.1883699999999999</v>
      </c>
      <c r="BR32" s="32">
        <f>IF(OR(計算過程!$DF$5=5,計算過程!$DF$5=6,計算過程!$DF$5=7),((計算過程!$DF$48*'貼り付けシート（日別）'!AG31+計算過程!$DF$49*SUM(BU32:BW32,BY32)+計算過程!$DF$50)*BT32+CA32/BS32),0)</f>
        <v>0</v>
      </c>
      <c r="BS32" s="32">
        <f>計算過程!$DF$51*'貼り付けシート（日別）'!AG31+計算過程!$DF$52*CA32+計算過程!$DF$53</f>
        <v>0.72568250000000001</v>
      </c>
      <c r="BT32" s="32">
        <f>IF('貼り付けシート（日別）'!AG31&lt;7,1+(7-'貼り付けシート（日別）'!AG31)*0.0205,1)</f>
        <v>1.42435</v>
      </c>
      <c r="BU32" s="109">
        <f>'貼り付けシート（日別）'!T31</f>
        <v>13.608124238799999</v>
      </c>
      <c r="BV32" s="109">
        <f>'貼り付けシート（日別）'!U31</f>
        <v>21.362832399999999</v>
      </c>
      <c r="BW32" s="109">
        <f>'貼り付けシート（日別）'!V31</f>
        <v>3.7384956699999994</v>
      </c>
      <c r="BX32" s="109">
        <f>'貼り付けシート（日別）'!W31</f>
        <v>0</v>
      </c>
      <c r="BY32" s="109">
        <f>'貼り付けシート（日別）'!X31</f>
        <v>29.762460000000001</v>
      </c>
      <c r="BZ32" s="109">
        <f>'貼り付けシート（日別）'!Y31</f>
        <v>0</v>
      </c>
      <c r="CA32" s="109">
        <f>'貼り付けシート（日別）'!Z31</f>
        <v>6.1737500000000001</v>
      </c>
      <c r="CB32" s="102">
        <f>IF(入力データと計算結果!$E$9=バックデータ一覧!$A$25,'貼り付けシート（日別）'!AI31,0)</f>
        <v>0</v>
      </c>
      <c r="CC32" s="166"/>
      <c r="CD32" s="32">
        <f>IF(計算過程!$DF$5=9,((CI32*'貼り付けシート（日別）'!AG31+CJ32*(CQ32+CR32+CS32+CU32)+CK32*CX32+CL32)*CE32+(0.01723*CW32+0.06099))*10^3/3600,0)</f>
        <v>0</v>
      </c>
      <c r="CE32" s="32">
        <f>IF(7&lt;='貼り付けシート（日別）'!AG31,1,1+(7-'貼り付けシート（日別）'!AG31)*0.0091)</f>
        <v>1.1883699999999999</v>
      </c>
      <c r="CF32" s="32">
        <f>IF(計算過程!$DF$5=9,((CM32*'貼り付けシート（日別）'!AG31+CN32*(CQ32+CR32+CS32+CU32)+CO32*CX32+CP32)*CH32+CW32/CG32),0)</f>
        <v>0</v>
      </c>
      <c r="CG32" s="32">
        <f>計算過程!$DF$55*'貼り付けシート（日別）'!AG31+計算過程!$DF$56*CW32+計算過程!$DF$57</f>
        <v>0.72568250000000001</v>
      </c>
      <c r="CH32" s="32">
        <f>IF(7&lt;='貼り付けシート（日別）'!AG31,1,1+(7-'貼り付けシート（日別）'!AG31)*0.0205)</f>
        <v>1.42435</v>
      </c>
      <c r="CI32" s="100">
        <f>IF($CX32&gt;0,バックデータ一覧!$S$4,バックデータ一覧!$T$4)</f>
        <v>-0.18114</v>
      </c>
      <c r="CJ32" s="100">
        <f>IF($CX32&gt;0,バックデータ一覧!$S$5,バックデータ一覧!$T$5)</f>
        <v>0.10483000000000001</v>
      </c>
      <c r="CK32" s="100">
        <f>IF($CX32&gt;0,バックデータ一覧!$S$6,バックデータ一覧!$T$6)</f>
        <v>0</v>
      </c>
      <c r="CL32" s="100">
        <f>IF($CX32&gt;0,バックデータ一覧!$S$7,バックデータ一覧!$T$7)</f>
        <v>5.8528500000000001</v>
      </c>
      <c r="CM32" s="100">
        <f>IF($CX32&gt;0,バックデータ一覧!$S$12,バックデータ一覧!$T$12)</f>
        <v>-5.7700000000000001E-2</v>
      </c>
      <c r="CN32" s="100">
        <f>IF($CX32&gt;0,バックデータ一覧!$S$13,バックデータ一覧!$T$13)</f>
        <v>0.47525000000000001</v>
      </c>
      <c r="CO32" s="100">
        <f>IF($CX32&gt;0,バックデータ一覧!$S$14,バックデータ一覧!$T$14)</f>
        <v>0</v>
      </c>
      <c r="CP32" s="173">
        <f>IF($CX32&gt;0,バックデータ一覧!$S$15,バックデータ一覧!$T$15)</f>
        <v>-6.3459300000000001</v>
      </c>
      <c r="CQ32" s="102">
        <f>IF($DF$4=4,'貼り付けシート（日別）'!T31,'貼り付けシート（日別）'!B31*(INT($DF$4)+1-$DF$4)+'貼り付けシート（日別）'!T31*($DF$4-INT($DF$4)))</f>
        <v>13.608124238799999</v>
      </c>
      <c r="CR32" s="102">
        <f>IF($DF$4=4,'貼り付けシート（日別）'!U31,'貼り付けシート（日別）'!C31*(INT($DF$4)+1-$DF$4)+'貼り付けシート（日別）'!U31*($DF$4-INT($DF$4)))</f>
        <v>21.362832399999999</v>
      </c>
      <c r="CS32" s="102">
        <f>IF($DF$4=4,'貼り付けシート（日別）'!V31,'貼り付けシート（日別）'!D31*(INT($DF$4)+1-$DF$4)+'貼り付けシート（日別）'!V31*($DF$4-INT($DF$4)))</f>
        <v>3.7384956699999994</v>
      </c>
      <c r="CT32" s="102">
        <f>IF($DF$4=4,'貼り付けシート（日別）'!W31,'貼り付けシート（日別）'!E31*(INT($DF$4)+1-$DF$4)+'貼り付けシート（日別）'!W31*($DF$4-INT($DF$4)))</f>
        <v>0</v>
      </c>
      <c r="CU32" s="102">
        <f>IF($DF$4=4,'貼り付けシート（日別）'!X31,'貼り付けシート（日別）'!F31*(INT($DF$4)+1-$DF$4)+'貼り付けシート（日別）'!X31*($DF$4-INT($DF$4)))</f>
        <v>29.762460000000001</v>
      </c>
      <c r="CV32" s="102">
        <f>IF($DF$4=4,'貼り付けシート（日別）'!Y31,'貼り付けシート（日別）'!G31*(INT($DF$4)+1-$DF$4)+'貼り付けシート（日別）'!Y31*($DF$4-INT($DF$4)))</f>
        <v>0</v>
      </c>
      <c r="CW32" s="102">
        <f>IF($DF$4=4,'貼り付けシート（日別）'!Z31,'貼り付けシート（日別）'!H31*(INT($DF$4)+1-$DF$4)+'貼り付けシート（日別）'!Z31*($DF$4-INT($DF$4)))</f>
        <v>6.1737500000000001</v>
      </c>
      <c r="CX32" s="32">
        <f>SUMIF('貼り付けシート（時刻別）'!$A$6:$A$8765,AR32,'貼り付けシート（時刻別）'!$C$6:$C$8765)</f>
        <v>0</v>
      </c>
      <c r="CY32" s="102">
        <f t="shared" si="40"/>
        <v>0</v>
      </c>
      <c r="CZ32" s="166"/>
      <c r="DA32" s="97" t="s">
        <v>88</v>
      </c>
      <c r="DB32" s="98"/>
      <c r="DC32" s="98"/>
      <c r="DD32" s="98"/>
      <c r="DE32" s="98"/>
      <c r="DF32" s="99"/>
    </row>
    <row r="33" spans="1:110" x14ac:dyDescent="0.15">
      <c r="A33" s="36">
        <v>41665</v>
      </c>
      <c r="B33" s="139">
        <f>IF(計算過程!$DF$5=9,計算過程!CD33+計算過程!CY33,IF($DF$4=4,AS33,G33*(INT($DF$4)+1-$DF$4)+AS33*($DF$4-INT($DF$4))))</f>
        <v>0.15923922557986112</v>
      </c>
      <c r="C33" s="139">
        <f>IF(計算過程!$DF$5=9,CF33,IF($DF$4=4,AT33,H33*(INT($DF$4)+1-$DF$4)+AT33*($DF$4-INT($DF$4))))</f>
        <v>80.489134654122637</v>
      </c>
      <c r="D33" s="139">
        <f>IF(計算過程!$DF$5=9,0,IF($DF$4=4,AU33,I33*(INT($DF$4)+1-$DF$4)+AU33*($DF$4-INT($DF$4))))</f>
        <v>0</v>
      </c>
      <c r="E33" s="139">
        <v>0</v>
      </c>
      <c r="F33" s="138"/>
      <c r="G33" s="104">
        <f t="shared" si="27"/>
        <v>0.15064154392824075</v>
      </c>
      <c r="H33" s="104">
        <f t="shared" si="28"/>
        <v>71.001197493566508</v>
      </c>
      <c r="I33" s="104">
        <f t="shared" si="29"/>
        <v>0</v>
      </c>
      <c r="J33" s="107">
        <v>0</v>
      </c>
      <c r="K33" s="101">
        <f>IF(OR(計算過程!$DF$5&lt;=4,計算過程!$DF$5=8),L33+M33+N33,0)</f>
        <v>0.15064154392824075</v>
      </c>
      <c r="L33" s="101">
        <f>IF(AND($DF$5&gt;4,$DF$5&lt;&gt;8),0,((VLOOKUP(入力データと計算結果!$E$6,バックデータ一覧!$V$12:$AA$15,2)*'貼り付けシート（日別）'!O32+VLOOKUP(入力データと計算結果!$E$6,バックデータ一覧!$V$12:$AA$15,3)*('貼り付けシート（日別）'!I32+'貼り付けシート（日別）'!J32+'貼り付けシート（日別）'!K32+'貼り付けシート（日別）'!L32+'貼り付けシート（日別）'!N32)+(VLOOKUP(入力データと計算結果!$E$6,バックデータ一覧!$V$12:$AA$15,4)))*10^3/3600))</f>
        <v>9.1418204518518523E-2</v>
      </c>
      <c r="M33" s="101">
        <f>IF(AND(OR($DF$5&gt;4,$DF$5&lt;&gt;8),入力データと計算結果!$E$7&lt;&gt;バックデータ一覧!$A$16,SUM(AL33:AM33)&gt;0),0.07*10^3/3600,0)</f>
        <v>1.9444444444444445E-2</v>
      </c>
      <c r="N33" s="101">
        <f>IF(AND(OR($DF$5&lt;=4),入力データと計算結果!$E$7=バックデータ一覧!$A$18,AM33&gt;0),(VLOOKUP(入力データと計算結果!$E$6,バックデータ一覧!$V$12:$AA$15,5,FALSE)*AO33+VLOOKUP(入力データと計算結果!$E$6,バックデータ一覧!$V$12:$AA$15,6,FALSE))*10^3/3600,0)</f>
        <v>3.9778894965277783E-2</v>
      </c>
      <c r="O33" s="101">
        <f>IF(OR(計算過程!$DF$5&lt;=2,計算過程!$DF$5=8),IF(入力データと計算結果!$E$7=バックデータ一覧!$A$16,AI33/Q33+AJ33/R33+AK33/S33+AL33/T33+AN33/V33,IF(入力データと計算結果!$E$7=バックデータ一覧!$A$17,AI33/Q33+AJ33/R33+AK33/S33+AM33/U33+AN33/V33,AI33/Q33+AJ33/R33+AK33/S33+AM33/U33+AO33/W33)),0)</f>
        <v>71.001197493566508</v>
      </c>
      <c r="P33" s="101">
        <f>IF(OR(計算過程!$DF$5=3,計算過程!$DF$5=4),IF(入力データと計算結果!$E$7=バックデータ一覧!$A$16,AI33/Q33+AJ33/R33+AK33/S33+AL33/T33+AN33/V33,IF(入力データと計算結果!$E$7=バックデータ一覧!$A$17,AI33/Q33+AJ33/R33+AK33/S33+AM33/U33+AN33/V33,AI33/Q33+AJ33/R33+AK33/S33+AM33/U33+AO33/W33)),0)</f>
        <v>0</v>
      </c>
      <c r="Q33" s="101">
        <f>MIN(1,$DF$7*'貼り付けシート（日別）'!O32+計算過程!$DF$14*(AI33+AK33)+$DF$21)</f>
        <v>0.58309645941340849</v>
      </c>
      <c r="R33" s="101">
        <f>MIN(1,$DF$8*'貼り付けシート（日別）'!O32+$DF$15*AJ33+$DF$22)</f>
        <v>0.67050091269181289</v>
      </c>
      <c r="S33" s="101">
        <f>MIN(1,$DF$9*'貼り付けシート（日別）'!O32+$DF$16*(AI33+AK33)+$DF$23)</f>
        <v>0.58309645941340849</v>
      </c>
      <c r="T33" s="32">
        <f>MIN(1,$DF$10*'貼り付けシート（日別）'!O32+$DF$17*AL33+$DF$24)</f>
        <v>0.71159348488590612</v>
      </c>
      <c r="U33" s="32">
        <f>MIN(1,$DF$11*'貼り付けシート（日別）'!O32+$DF$18*AM33+$DF$25)</f>
        <v>0.69708635496058002</v>
      </c>
      <c r="V33" s="32">
        <f>MIN(1,$DF$12*'貼り付けシート（日別）'!O32+$DF$19*AN33+$DF$26)</f>
        <v>0.71159348488590612</v>
      </c>
      <c r="W33" s="32">
        <f>MIN(1,$DF$13*'貼り付けシート（日別）'!O32+$DF$20*AO33+$DF$27)</f>
        <v>0.57853354824000003</v>
      </c>
      <c r="X33" s="32">
        <f t="shared" si="30"/>
        <v>0</v>
      </c>
      <c r="Y33" s="32">
        <f>'貼り付けシート（日別）'!P32</f>
        <v>-13.4375</v>
      </c>
      <c r="Z33" s="32">
        <f t="shared" si="31"/>
        <v>1.27181875</v>
      </c>
      <c r="AA33" s="32">
        <f t="shared" si="32"/>
        <v>1.0206250000000001</v>
      </c>
      <c r="AB33" s="32">
        <f t="shared" si="33"/>
        <v>47.065208658400003</v>
      </c>
      <c r="AC33" s="32">
        <f>IF($DF$5=10,($DF$41*'貼り付けシート（日別）'!O32+$DF$42*AB33+$DF$43)/3.6,0)</f>
        <v>0</v>
      </c>
      <c r="AD33" s="32">
        <f>IF(OR($DF$5=5,$DF$5=6,$DF$5=7),(($DF$45*'貼り付けシート（日別）'!O32+$DF$46*SUM(AI33:AK33,AM33)+$DF$47)*AE33+(0.01723*AO33+0.06099))*10^3/3600,0)</f>
        <v>0</v>
      </c>
      <c r="AE33" s="32">
        <f>IF('貼り付けシート（日別）'!O32&lt;7,1+(7-'貼り付けシート（日別）'!O32)*0.0091,1)</f>
        <v>1.1542829166666666</v>
      </c>
      <c r="AF33" s="32">
        <f>IF(OR($DF$5=5,$DF$5=6,$DF$5=7),(($DF$48*'貼り付けシート（日別）'!O32+$DF$49*SUM(AI33:AK33,AM33)+$DF$50)*AH33+AO33/AG33),0)</f>
        <v>0</v>
      </c>
      <c r="AG33" s="32">
        <f>$DF$51*'貼り付けシート（日別）'!O32+$DF$52*AO33+$DF$53</f>
        <v>0.73524937499999998</v>
      </c>
      <c r="AH33" s="32">
        <f>IF('貼り付けシート（日別）'!O32&lt;7,1+(7-'貼り付けシート（日別）'!O32)*0.0205,1)</f>
        <v>1.3475604166666666</v>
      </c>
      <c r="AI33" s="109">
        <f>'貼り付けシート（日別）'!B32</f>
        <v>4.8028673783999993</v>
      </c>
      <c r="AJ33" s="109">
        <f>'貼り付けシート（日別）'!C32</f>
        <v>6.408849720000001</v>
      </c>
      <c r="AK33" s="109">
        <f>'貼り付けシート（日別）'!D32</f>
        <v>1.3194690599999996</v>
      </c>
      <c r="AL33" s="109">
        <f>'貼り付けシート（日別）'!E32</f>
        <v>0</v>
      </c>
      <c r="AM33" s="109">
        <f>'貼り付けシート（日別）'!F32</f>
        <v>29.762460000000001</v>
      </c>
      <c r="AN33" s="109">
        <f>'貼り付けシート（日別）'!G32</f>
        <v>0</v>
      </c>
      <c r="AO33" s="109">
        <f>'貼り付けシート（日別）'!H32</f>
        <v>4.7715625000000008</v>
      </c>
      <c r="AP33" s="102">
        <f>IF(入力データと計算結果!$E$9=バックデータ一覧!$A$25,'貼り付けシート（日別）'!Q32,0)</f>
        <v>0</v>
      </c>
      <c r="AR33" s="36">
        <v>41665</v>
      </c>
      <c r="AS33" s="104">
        <f t="shared" si="34"/>
        <v>0.15923922557986112</v>
      </c>
      <c r="AT33" s="104">
        <f t="shared" si="35"/>
        <v>80.489134654122637</v>
      </c>
      <c r="AU33" s="104">
        <f t="shared" si="36"/>
        <v>0</v>
      </c>
      <c r="AV33" s="107">
        <v>0</v>
      </c>
      <c r="AW33" s="101">
        <f>IF(OR(計算過程!$DF$5&lt;=4,計算過程!$DF$5=8),AX33+AY33+AZ33,0)</f>
        <v>0.15923922557986112</v>
      </c>
      <c r="AX33" s="101">
        <f>IF(AND(計算過程!$DF$5&gt;4,計算過程!$DF$5&lt;&gt;8),0,((VLOOKUP(入力データと計算結果!$E$6,バックデータ一覧!$V$12:$AA$15,2)*'貼り付けシート（日別）'!AG32+VLOOKUP(入力データと計算結果!$E$6,バックデータ一覧!$V$12:$AA$15,3)*('貼り付けシート（日別）'!AA32+'貼り付けシート（日別）'!AB32+'貼り付けシート（日別）'!AC32+'貼り付けシート（日別）'!AD32+'貼り付けシート（日別）'!AF32)+(VLOOKUP(入力データと計算結果!$E$6,バックデータ一覧!$V$12:$AA$15,4)))*10^3/3600))</f>
        <v>9.4873558768518523E-2</v>
      </c>
      <c r="AY33" s="101">
        <f>IF(AND(OR(計算過程!$DF$5&gt;4,計算過程!$DF$5&lt;&gt;8),入力データと計算結果!$E$7&lt;&gt;バックデータ一覧!$A$16,SUM(BX33:BY33)&gt;0),0.07*10^3/3600,0)</f>
        <v>1.9444444444444445E-2</v>
      </c>
      <c r="AZ33" s="101">
        <f>IF(AND(OR(計算過程!$DF$5&lt;=4),入力データと計算結果!$E$7=バックデータ一覧!$A$18,BY33&gt;0),(VLOOKUP(入力データと計算結果!$E$6,バックデータ一覧!$V$12:$AA$15,5,FALSE)*CA33+VLOOKUP(入力データと計算結果!$E$6,バックデータ一覧!$V$12:$AA$15,6,FALSE))*10^3/3600,0)</f>
        <v>4.4921222366898148E-2</v>
      </c>
      <c r="BA33" s="101">
        <f>IF(OR(計算過程!$DF$5&lt;=2,計算過程!$DF$5=8),IF(入力データと計算結果!$E$7=バックデータ一覧!$A$16,BU33/BC33+BV33/BD33+BW33/BE33+BX33/BF33+BZ33/BH33,IF(入力データと計算結果!$E$7=バックデータ一覧!$A$17,BU33/BC33+BV33/BD33+BW33/BE33+BY33/BG33+BZ33/BH33,BU33/BC33+BV33/BD33+BW33/BE33+BY33/BG33+CA33/BI33)),0)</f>
        <v>80.489134654122637</v>
      </c>
      <c r="BB33" s="101">
        <f>IF(OR(計算過程!$DF$5=3,計算過程!$DF$5=4),IF(入力データと計算結果!$E$7=バックデータ一覧!$A$16,BU33/BC33+BV33/BD33+BW33/BE33+BX33/BF33+BZ33/BH33,IF(入力データと計算結果!$E$7=バックデータ一覧!$A$17,BU33/BC33+BV33/BD33+BW33/BE33+BY33/BG33+BZ33/BH33,BU33/BC33+BV33/BD33+BW33/BE33+BY33/BG33+CA33/BI33)),0)</f>
        <v>0</v>
      </c>
      <c r="BC33" s="101">
        <f>MIN(1,計算過程!$DF$7*'貼り付けシート（日別）'!AG32+計算過程!$DF$14*(BU33+BW33)+計算過程!$DF$21)</f>
        <v>0.58423054034581923</v>
      </c>
      <c r="BD33" s="101">
        <f>MIN(1,計算過程!$DF$8*'貼り付けシート（日別）'!AG32+計算過程!$DF$15*BV33+計算過程!$DF$22)</f>
        <v>0.67244014631275295</v>
      </c>
      <c r="BE33" s="101">
        <f>MIN(1,計算過程!$DF$9*'貼り付けシート（日別）'!AG32+計算過程!$DF$16*(BU33+BW33)+計算過程!$DF$23)</f>
        <v>0.58423054034581923</v>
      </c>
      <c r="BF33" s="32">
        <f>MIN(1,計算過程!$DF$10*'貼り付けシート（日別）'!AG32+計算過程!$DF$17*BX33+計算過程!$DF$24)</f>
        <v>0.71159348488590612</v>
      </c>
      <c r="BG33" s="32">
        <f>MIN(1,計算過程!$DF$11*'貼り付けシート（日別）'!AG32+計算過程!$DF$18*BY33+計算過程!$DF$25)</f>
        <v>0.69708635496058002</v>
      </c>
      <c r="BH33" s="32">
        <f>MIN(1,計算過程!$DF$12*'貼り付けシート（日別）'!AG32+計算過程!$DF$19*BZ33+計算過程!$DF$26)</f>
        <v>0.71159348488590612</v>
      </c>
      <c r="BI33" s="32">
        <f>MIN(1,計算過程!$DF$13*'貼り付けシート（日別）'!AG32+計算過程!$DF$20*CA33+計算過程!$DF$27)</f>
        <v>0.59745480485718117</v>
      </c>
      <c r="BJ33" s="32">
        <f>IF(計算過程!$DF$5=11,(計算過程!$DF$33*BK33+計算過程!$DF$34*BN33+計算過程!$DF$35*計算過程!$DF$39+計算過程!$DF$36)*(1+計算過程!$DF$37*計算過程!$DF$38)*BL33*BM33*10^3/3600,0)</f>
        <v>0</v>
      </c>
      <c r="BK33" s="32">
        <f>'貼り付けシート（日別）'!AH32</f>
        <v>-13.4375</v>
      </c>
      <c r="BL33" s="32">
        <f t="shared" si="37"/>
        <v>1.27181875</v>
      </c>
      <c r="BM33" s="32">
        <f t="shared" si="38"/>
        <v>1.0206250000000001</v>
      </c>
      <c r="BN33" s="32">
        <f t="shared" si="39"/>
        <v>53.373215520433334</v>
      </c>
      <c r="BO33" s="32">
        <f>IF(計算過程!$DF$5=10,(計算過程!$DF$41*'貼り付けシート（日別）'!AG32+計算過程!$DF$42*BN33+計算過程!$DF$43)/3.6,0)</f>
        <v>0</v>
      </c>
      <c r="BP33" s="32">
        <f>IF(OR(計算過程!$DF$5=5,計算過程!$DF$5=6,計算過程!$DF$5=7),((計算過程!$DF$45*'貼り付けシート（日別）'!AG32+計算過程!$DF$46*SUM(BU33:BW33,BY33)+計算過程!$DF$47)*BQ33+(0.01723*CA33+0.06099))*10^3/3600,0)</f>
        <v>0</v>
      </c>
      <c r="BQ33" s="32">
        <f>IF('貼り付けシート（日別）'!AG32&lt;7,1+(7-'貼り付けシート（日別）'!AG32)*0.0091,1)</f>
        <v>1.1542829166666666</v>
      </c>
      <c r="BR33" s="32">
        <f>IF(OR(計算過程!$DF$5=5,計算過程!$DF$5=6,計算過程!$DF$5=7),((計算過程!$DF$48*'貼り付けシート（日別）'!AG32+計算過程!$DF$49*SUM(BU33:BW33,BY33)+計算過程!$DF$50)*BT33+CA33/BS33),0)</f>
        <v>0</v>
      </c>
      <c r="BS33" s="32">
        <f>計算過程!$DF$51*'貼り付けシート（日別）'!AG32+計算過程!$DF$52*CA33+計算過程!$DF$53</f>
        <v>0.74169593749999996</v>
      </c>
      <c r="BT33" s="32">
        <f>IF('貼り付けシート（日別）'!AG32&lt;7,1+(7-'貼り付けシート（日別）'!AG32)*0.0205,1)</f>
        <v>1.3475604166666666</v>
      </c>
      <c r="BU33" s="109">
        <f>'貼り付けシート（日別）'!T32</f>
        <v>6.2037036970999999</v>
      </c>
      <c r="BV33" s="109">
        <f>'貼り付けシート（日別）'!U32</f>
        <v>10.681416199999999</v>
      </c>
      <c r="BW33" s="109">
        <f>'貼り付けシート（日別）'!V32</f>
        <v>0.87964604000000002</v>
      </c>
      <c r="BX33" s="109">
        <f>'貼り付けシート（日別）'!W32</f>
        <v>0</v>
      </c>
      <c r="BY33" s="109">
        <f>'貼り付けシート（日別）'!X32</f>
        <v>29.762460000000001</v>
      </c>
      <c r="BZ33" s="109">
        <f>'貼り付けシート（日別）'!Y32</f>
        <v>0</v>
      </c>
      <c r="CA33" s="109">
        <f>'貼り付けシート（日別）'!Z32</f>
        <v>5.8459895833333331</v>
      </c>
      <c r="CB33" s="102">
        <f>IF(入力データと計算結果!$E$9=バックデータ一覧!$A$25,'貼り付けシート（日別）'!AI32,0)</f>
        <v>0</v>
      </c>
      <c r="CC33" s="166"/>
      <c r="CD33" s="32">
        <f>IF(計算過程!$DF$5=9,((CI33*'貼り付けシート（日別）'!AG32+CJ33*(CQ33+CR33+CS33+CU33)+CK33*CX33+CL33)*CE33+(0.01723*CW33+0.06099))*10^3/3600,0)</f>
        <v>0</v>
      </c>
      <c r="CE33" s="32">
        <f>IF(7&lt;='貼り付けシート（日別）'!AG32,1,1+(7-'貼り付けシート（日別）'!AG32)*0.0091)</f>
        <v>1.1542829166666666</v>
      </c>
      <c r="CF33" s="32">
        <f>IF(計算過程!$DF$5=9,((CM33*'貼り付けシート（日別）'!AG32+CN33*(CQ33+CR33+CS33+CU33)+CO33*CX33+CP33)*CH33+CW33/CG33),0)</f>
        <v>0</v>
      </c>
      <c r="CG33" s="32">
        <f>計算過程!$DF$55*'貼り付けシート（日別）'!AG32+計算過程!$DF$56*CW33+計算過程!$DF$57</f>
        <v>0.74169593749999996</v>
      </c>
      <c r="CH33" s="32">
        <f>IF(7&lt;='貼り付けシート（日別）'!AG32,1,1+(7-'貼り付けシート（日別）'!AG32)*0.0205)</f>
        <v>1.3475604166666666</v>
      </c>
      <c r="CI33" s="100">
        <f>IF($CX33&gt;0,バックデータ一覧!$S$4,バックデータ一覧!$T$4)</f>
        <v>-0.18114</v>
      </c>
      <c r="CJ33" s="100">
        <f>IF($CX33&gt;0,バックデータ一覧!$S$5,バックデータ一覧!$T$5)</f>
        <v>0.10483000000000001</v>
      </c>
      <c r="CK33" s="100">
        <f>IF($CX33&gt;0,バックデータ一覧!$S$6,バックデータ一覧!$T$6)</f>
        <v>0</v>
      </c>
      <c r="CL33" s="100">
        <f>IF($CX33&gt;0,バックデータ一覧!$S$7,バックデータ一覧!$T$7)</f>
        <v>5.8528500000000001</v>
      </c>
      <c r="CM33" s="100">
        <f>IF($CX33&gt;0,バックデータ一覧!$S$12,バックデータ一覧!$T$12)</f>
        <v>-5.7700000000000001E-2</v>
      </c>
      <c r="CN33" s="100">
        <f>IF($CX33&gt;0,バックデータ一覧!$S$13,バックデータ一覧!$T$13)</f>
        <v>0.47525000000000001</v>
      </c>
      <c r="CO33" s="100">
        <f>IF($CX33&gt;0,バックデータ一覧!$S$14,バックデータ一覧!$T$14)</f>
        <v>0</v>
      </c>
      <c r="CP33" s="173">
        <f>IF($CX33&gt;0,バックデータ一覧!$S$15,バックデータ一覧!$T$15)</f>
        <v>-6.3459300000000001</v>
      </c>
      <c r="CQ33" s="102">
        <f>IF($DF$4=4,'貼り付けシート（日別）'!T32,'貼り付けシート（日別）'!B32*(INT($DF$4)+1-$DF$4)+'貼り付けシート（日別）'!T32*($DF$4-INT($DF$4)))</f>
        <v>6.2037036970999999</v>
      </c>
      <c r="CR33" s="102">
        <f>IF($DF$4=4,'貼り付けシート（日別）'!U32,'貼り付けシート（日別）'!C32*(INT($DF$4)+1-$DF$4)+'貼り付けシート（日別）'!U32*($DF$4-INT($DF$4)))</f>
        <v>10.681416199999999</v>
      </c>
      <c r="CS33" s="102">
        <f>IF($DF$4=4,'貼り付けシート（日別）'!V32,'貼り付けシート（日別）'!D32*(INT($DF$4)+1-$DF$4)+'貼り付けシート（日別）'!V32*($DF$4-INT($DF$4)))</f>
        <v>0.87964604000000002</v>
      </c>
      <c r="CT33" s="102">
        <f>IF($DF$4=4,'貼り付けシート（日別）'!W32,'貼り付けシート（日別）'!E32*(INT($DF$4)+1-$DF$4)+'貼り付けシート（日別）'!W32*($DF$4-INT($DF$4)))</f>
        <v>0</v>
      </c>
      <c r="CU33" s="102">
        <f>IF($DF$4=4,'貼り付けシート（日別）'!X32,'貼り付けシート（日別）'!F32*(INT($DF$4)+1-$DF$4)+'貼り付けシート（日別）'!X32*($DF$4-INT($DF$4)))</f>
        <v>29.762460000000001</v>
      </c>
      <c r="CV33" s="102">
        <f>IF($DF$4=4,'貼り付けシート（日別）'!Y32,'貼り付けシート（日別）'!G32*(INT($DF$4)+1-$DF$4)+'貼り付けシート（日別）'!Y32*($DF$4-INT($DF$4)))</f>
        <v>0</v>
      </c>
      <c r="CW33" s="102">
        <f>IF($DF$4=4,'貼り付けシート（日別）'!Z32,'貼り付けシート（日別）'!H32*(INT($DF$4)+1-$DF$4)+'貼り付けシート（日別）'!Z32*($DF$4-INT($DF$4)))</f>
        <v>5.8459895833333331</v>
      </c>
      <c r="CX33" s="32">
        <f>SUMIF('貼り付けシート（時刻別）'!$A$6:$A$8765,AR33,'貼り付けシート（時刻別）'!$C$6:$C$8765)</f>
        <v>0</v>
      </c>
      <c r="CY33" s="102">
        <f t="shared" si="40"/>
        <v>0</v>
      </c>
      <c r="CZ33" s="166"/>
      <c r="DA33" s="92" t="s">
        <v>89</v>
      </c>
      <c r="DB33" s="95"/>
      <c r="DC33" s="12" t="s">
        <v>95</v>
      </c>
      <c r="DD33" s="127" t="s">
        <v>90</v>
      </c>
      <c r="DE33" s="123" t="s">
        <v>20</v>
      </c>
      <c r="DF33" s="26">
        <v>-0.30199999999999999</v>
      </c>
    </row>
    <row r="34" spans="1:110" x14ac:dyDescent="0.15">
      <c r="A34" s="36">
        <v>41666</v>
      </c>
      <c r="B34" s="139">
        <f>IF(計算過程!$DF$5=9,計算過程!CD34+計算過程!CY34,IF($DF$4=4,AS34,G34*(INT($DF$4)+1-$DF$4)+AS34*($DF$4-INT($DF$4))))</f>
        <v>0.16242979365277779</v>
      </c>
      <c r="C34" s="139">
        <f>IF(計算過程!$DF$5=9,CF34,IF($DF$4=4,AT34,H34*(INT($DF$4)+1-$DF$4)+AT34*($DF$4-INT($DF$4))))</f>
        <v>95.988011019381887</v>
      </c>
      <c r="D34" s="139">
        <f>IF(計算過程!$DF$5=9,0,IF($DF$4=4,AU34,I34*(INT($DF$4)+1-$DF$4)+AU34*($DF$4-INT($DF$4))))</f>
        <v>0</v>
      </c>
      <c r="E34" s="139">
        <v>0</v>
      </c>
      <c r="F34" s="138"/>
      <c r="G34" s="104">
        <f t="shared" si="27"/>
        <v>0.1540182958611111</v>
      </c>
      <c r="H34" s="104">
        <f t="shared" si="28"/>
        <v>86.52783260405397</v>
      </c>
      <c r="I34" s="104">
        <f t="shared" si="29"/>
        <v>0</v>
      </c>
      <c r="J34" s="107">
        <v>0</v>
      </c>
      <c r="K34" s="101">
        <f>IF(OR(計算過程!$DF$5&lt;=4,計算過程!$DF$5=8),L34+M34+N34,0)</f>
        <v>0.1540182958611111</v>
      </c>
      <c r="L34" s="101">
        <f>IF(AND($DF$5&gt;4,$DF$5&lt;&gt;8),0,((VLOOKUP(入力データと計算結果!$E$6,バックデータ一覧!$V$12:$AA$15,2)*'貼り付けシート（日別）'!O33+VLOOKUP(入力データと計算結果!$E$6,バックデータ一覧!$V$12:$AA$15,3)*('貼り付けシート（日別）'!I33+'貼り付けシート（日別）'!J33+'貼り付けシート（日別）'!K33+'貼り付けシート（日別）'!L33+'貼り付けシート（日別）'!N33)+(VLOOKUP(入力データと計算結果!$E$6,バックデータ一覧!$V$12:$AA$15,4)))*10^3/3600))</f>
        <v>9.6304077111111108E-2</v>
      </c>
      <c r="M34" s="101">
        <f>IF(AND(OR($DF$5&gt;4,$DF$5&lt;&gt;8),入力データと計算結果!$E$7&lt;&gt;バックデータ一覧!$A$16,SUM(AL34:AM34)&gt;0),0.07*10^3/3600,0)</f>
        <v>1.9444444444444445E-2</v>
      </c>
      <c r="N34" s="101">
        <f>IF(AND(OR($DF$5&lt;=4),入力データと計算結果!$E$7=バックデータ一覧!$A$18,AM34&gt;0),(VLOOKUP(入力データと計算結果!$E$6,バックデータ一覧!$V$12:$AA$15,5,FALSE)*AO34+VLOOKUP(入力データと計算結果!$E$6,バックデータ一覧!$V$12:$AA$15,6,FALSE))*10^3/3600,0)</f>
        <v>3.8269774305555553E-2</v>
      </c>
      <c r="O34" s="101">
        <f>IF(OR(計算過程!$DF$5&lt;=2,計算過程!$DF$5=8),IF(入力データと計算結果!$E$7=バックデータ一覧!$A$16,AI34/Q34+AJ34/R34+AK34/S34+AL34/T34+AN34/V34,IF(入力データと計算結果!$E$7=バックデータ一覧!$A$17,AI34/Q34+AJ34/R34+AK34/S34+AM34/U34+AN34/V34,AI34/Q34+AJ34/R34+AK34/S34+AM34/U34+AO34/W34)),0)</f>
        <v>86.52783260405397</v>
      </c>
      <c r="P34" s="101">
        <f>IF(OR(計算過程!$DF$5=3,計算過程!$DF$5=4),IF(入力データと計算結果!$E$7=バックデータ一覧!$A$16,AI34/Q34+AJ34/R34+AK34/S34+AL34/T34+AN34/V34,IF(入力データと計算結果!$E$7=バックデータ一覧!$A$17,AI34/Q34+AJ34/R34+AK34/S34+AM34/U34+AN34/V34,AI34/Q34+AJ34/R34+AK34/S34+AM34/U34+AO34/W34)),0)</f>
        <v>0</v>
      </c>
      <c r="Q34" s="101">
        <f>MIN(1,$DF$7*'貼り付けシート（日別）'!O33+計算過程!$DF$14*(AI34+AK34)+$DF$21)</f>
        <v>0.59636832496574554</v>
      </c>
      <c r="R34" s="101">
        <f>MIN(1,$DF$8*'貼り付けシート（日別）'!O33+$DF$15*AJ34+$DF$22)</f>
        <v>0.67521478067235041</v>
      </c>
      <c r="S34" s="101">
        <f>MIN(1,$DF$9*'貼り付けシート（日別）'!O33+$DF$16*(AI34+AK34)+$DF$23)</f>
        <v>0.59636832496574554</v>
      </c>
      <c r="T34" s="32">
        <f>MIN(1,$DF$10*'貼り付けシート（日別）'!O33+$DF$17*AL34+$DF$24)</f>
        <v>0.71159348488590612</v>
      </c>
      <c r="U34" s="32">
        <f>MIN(1,$DF$11*'貼り付けシート（日別）'!O33+$DF$18*AM34+$DF$25)</f>
        <v>0.69708635496058002</v>
      </c>
      <c r="V34" s="32">
        <f>MIN(1,$DF$12*'貼り付けシート（日別）'!O33+$DF$19*AN34+$DF$26)</f>
        <v>0.71159348488590612</v>
      </c>
      <c r="W34" s="32">
        <f>MIN(1,$DF$13*'貼り付けシート（日別）'!O33+$DF$20*AO34+$DF$27)</f>
        <v>0.58557476304966438</v>
      </c>
      <c r="X34" s="32">
        <f t="shared" si="30"/>
        <v>0</v>
      </c>
      <c r="Y34" s="32">
        <f>'貼り付けシート（日別）'!P33</f>
        <v>-12.987500000000001</v>
      </c>
      <c r="Z34" s="32">
        <f t="shared" si="31"/>
        <v>1.2658337500000001</v>
      </c>
      <c r="AA34" s="32">
        <f t="shared" si="32"/>
        <v>1.0251250000000001</v>
      </c>
      <c r="AB34" s="32">
        <f t="shared" si="33"/>
        <v>57.192551290400004</v>
      </c>
      <c r="AC34" s="32">
        <f>IF($DF$5=10,($DF$41*'貼り付けシート（日別）'!O33+$DF$42*AB34+$DF$43)/3.6,0)</f>
        <v>0</v>
      </c>
      <c r="AD34" s="32">
        <f>IF(OR($DF$5=5,$DF$5=6,$DF$5=7),(($DF$45*'貼り付けシート（日別）'!O33+$DF$46*SUM(AI34:AK34,AM34)+$DF$47)*AE34+(0.01723*AO34+0.06099))*10^3/3600,0)</f>
        <v>0</v>
      </c>
      <c r="AE34" s="32">
        <f>IF('貼り付けシート（日別）'!O33&lt;7,1+(7-'貼り付けシート（日別）'!O33)*0.0091,1)</f>
        <v>1.116025</v>
      </c>
      <c r="AF34" s="32">
        <f>IF(OR($DF$5=5,$DF$5=6,$DF$5=7),(($DF$48*'貼り付けシート（日別）'!O33+$DF$49*SUM(AI34:AK34,AM34)+$DF$50)*AH34+AO34/AG34),0)</f>
        <v>0</v>
      </c>
      <c r="AG34" s="32">
        <f>$DF$51*'貼り付けシート（日別）'!O33+$DF$52*AO34+$DF$53</f>
        <v>0.75353749999999997</v>
      </c>
      <c r="AH34" s="32">
        <f>IF('貼り付けシート（日別）'!O33&lt;7,1+(7-'貼り付けシート（日別）'!O33)*0.0205,1)</f>
        <v>1.2613750000000001</v>
      </c>
      <c r="AI34" s="109">
        <f>'貼り付けシート（日別）'!B33</f>
        <v>8.8052568603999983</v>
      </c>
      <c r="AJ34" s="109">
        <f>'貼り付けシート（日別）'!C33</f>
        <v>11.74955782</v>
      </c>
      <c r="AK34" s="109">
        <f>'貼り付けシート（日別）'!D33</f>
        <v>2.4190266099999995</v>
      </c>
      <c r="AL34" s="109">
        <f>'貼り付けシート（日別）'!E33</f>
        <v>0</v>
      </c>
      <c r="AM34" s="109">
        <f>'貼り付けシート（日別）'!F33</f>
        <v>29.762460000000001</v>
      </c>
      <c r="AN34" s="109">
        <f>'貼り付けシート（日別）'!G33</f>
        <v>0</v>
      </c>
      <c r="AO34" s="109">
        <f>'貼り付けシート（日別）'!H33</f>
        <v>4.4562500000000007</v>
      </c>
      <c r="AP34" s="102">
        <f>IF(入力データと計算結果!$E$9=バックデータ一覧!$A$25,'貼り付けシート（日別）'!Q33,0)</f>
        <v>0</v>
      </c>
      <c r="AR34" s="36">
        <v>41666</v>
      </c>
      <c r="AS34" s="104">
        <f t="shared" si="34"/>
        <v>0.16242979365277779</v>
      </c>
      <c r="AT34" s="104">
        <f t="shared" si="35"/>
        <v>95.988011019381887</v>
      </c>
      <c r="AU34" s="104">
        <f t="shared" si="36"/>
        <v>0</v>
      </c>
      <c r="AV34" s="107">
        <v>0</v>
      </c>
      <c r="AW34" s="101">
        <f>IF(OR(計算過程!$DF$5&lt;=4,計算過程!$DF$5=8),AX34+AY34+AZ34,0)</f>
        <v>0.16242979365277779</v>
      </c>
      <c r="AX34" s="101">
        <f>IF(AND(計算過程!$DF$5&gt;4,計算過程!$DF$5&lt;&gt;8),0,((VLOOKUP(入力データと計算結果!$E$6,バックデータ一覧!$V$12:$AA$15,2)*'貼り付けシート（日別）'!AG33+VLOOKUP(入力データと計算結果!$E$6,バックデータ一覧!$V$12:$AA$15,3)*('貼り付けシート（日別）'!AA33+'貼り付けシート（日別）'!AB33+'貼り付けシート（日別）'!AC33+'貼り付けシート（日別）'!AD33+'貼り付けシート（日別）'!AF33)+(VLOOKUP(入力データと計算結果!$E$6,バックデータ一覧!$V$12:$AA$15,4)))*10^3/3600))</f>
        <v>9.9824767611111129E-2</v>
      </c>
      <c r="AY34" s="101">
        <f>IF(AND(OR(計算過程!$DF$5&gt;4,計算過程!$DF$5&lt;&gt;8),入力データと計算結果!$E$7&lt;&gt;バックデータ一覧!$A$16,SUM(BX34:BY34)&gt;0),0.07*10^3/3600,0)</f>
        <v>1.9444444444444445E-2</v>
      </c>
      <c r="AZ34" s="101">
        <f>IF(AND(OR(計算過程!$DF$5&lt;=4),入力データと計算結果!$E$7=バックデータ一覧!$A$18,BY34&gt;0),(VLOOKUP(入力データと計算結果!$E$6,バックデータ一覧!$V$12:$AA$15,5,FALSE)*CA34+VLOOKUP(入力データと計算結果!$E$6,バックデータ一覧!$V$12:$AA$15,6,FALSE))*10^3/3600,0)</f>
        <v>4.3160581597222226E-2</v>
      </c>
      <c r="BA34" s="101">
        <f>IF(OR(計算過程!$DF$5&lt;=2,計算過程!$DF$5=8),IF(入力データと計算結果!$E$7=バックデータ一覧!$A$16,BU34/BC34+BV34/BD34+BW34/BE34+BX34/BF34+BZ34/BH34,IF(入力データと計算結果!$E$7=バックデータ一覧!$A$17,BU34/BC34+BV34/BD34+BW34/BE34+BY34/BG34+BZ34/BH34,BU34/BC34+BV34/BD34+BW34/BE34+BY34/BG34+CA34/BI34)),0)</f>
        <v>95.988011019381887</v>
      </c>
      <c r="BB34" s="101">
        <f>IF(OR(計算過程!$DF$5=3,計算過程!$DF$5=4),IF(入力データと計算結果!$E$7=バックデータ一覧!$A$16,BU34/BC34+BV34/BD34+BW34/BE34+BX34/BF34+BZ34/BH34,IF(入力データと計算結果!$E$7=バックデータ一覧!$A$17,BU34/BC34+BV34/BD34+BW34/BE34+BY34/BG34+BZ34/BH34,BU34/BC34+BV34/BD34+BW34/BE34+BY34/BG34+CA34/BI34)),0)</f>
        <v>0</v>
      </c>
      <c r="BC34" s="101">
        <f>MIN(1,計算過程!$DF$7*'貼り付けシート（日別）'!AG33+計算過程!$DF$14*(BU34+BW34)+計算過程!$DF$21)</f>
        <v>0.59761918768753486</v>
      </c>
      <c r="BD34" s="101">
        <f>MIN(1,計算過程!$DF$8*'貼り付けシート（日別）'!AG33+計算過程!$DF$15*BV34+計算過程!$DF$22)</f>
        <v>0.67715401429329058</v>
      </c>
      <c r="BE34" s="101">
        <f>MIN(1,計算過程!$DF$9*'貼り付けシート（日別）'!AG33+計算過程!$DF$16*(BU34+BW34)+計算過程!$DF$23)</f>
        <v>0.59761918768753486</v>
      </c>
      <c r="BF34" s="32">
        <f>MIN(1,計算過程!$DF$10*'貼り付けシート（日別）'!AG33+計算過程!$DF$17*BX34+計算過程!$DF$24)</f>
        <v>0.71159348488590612</v>
      </c>
      <c r="BG34" s="32">
        <f>MIN(1,計算過程!$DF$11*'貼り付けシート（日別）'!AG33+計算過程!$DF$18*BY34+計算過程!$DF$25)</f>
        <v>0.69708635496058002</v>
      </c>
      <c r="BH34" s="32">
        <f>MIN(1,計算過程!$DF$12*'貼り付けシート（日別）'!AG33+計算過程!$DF$19*BZ34+計算過程!$DF$26)</f>
        <v>0.71159348488590612</v>
      </c>
      <c r="BI34" s="32">
        <f>MIN(1,計算過程!$DF$13*'貼り付けシート（日別）'!AG33+計算過程!$DF$20*CA34+計算過程!$DF$27)</f>
        <v>0.60357054834362411</v>
      </c>
      <c r="BJ34" s="32">
        <f>IF(計算過程!$DF$5=11,(計算過程!$DF$33*BK34+計算過程!$DF$34*BN34+計算過程!$DF$35*計算過程!$DF$39+計算過程!$DF$36)*(1+計算過程!$DF$37*計算過程!$DF$38)*BL34*BM34*10^3/3600,0)</f>
        <v>0</v>
      </c>
      <c r="BK34" s="32">
        <f>'貼り付けシート（日別）'!AH33</f>
        <v>-12.987500000000001</v>
      </c>
      <c r="BL34" s="32">
        <f t="shared" si="37"/>
        <v>1.2658337500000001</v>
      </c>
      <c r="BM34" s="32">
        <f t="shared" si="38"/>
        <v>1.0251250000000001</v>
      </c>
      <c r="BN34" s="32">
        <f t="shared" si="39"/>
        <v>63.5469662486</v>
      </c>
      <c r="BO34" s="32">
        <f>IF(計算過程!$DF$5=10,(計算過程!$DF$41*'貼り付けシート（日別）'!AG33+計算過程!$DF$42*BN34+計算過程!$DF$43)/3.6,0)</f>
        <v>0</v>
      </c>
      <c r="BP34" s="32">
        <f>IF(OR(計算過程!$DF$5=5,計算過程!$DF$5=6,計算過程!$DF$5=7),((計算過程!$DF$45*'貼り付けシート（日別）'!AG33+計算過程!$DF$46*SUM(BU34:BW34,BY34)+計算過程!$DF$47)*BQ34+(0.01723*CA34+0.06099))*10^3/3600,0)</f>
        <v>0</v>
      </c>
      <c r="BQ34" s="32">
        <f>IF('貼り付けシート（日別）'!AG33&lt;7,1+(7-'貼り付けシート（日別）'!AG33)*0.0091,1)</f>
        <v>1.116025</v>
      </c>
      <c r="BR34" s="32">
        <f>IF(OR(計算過程!$DF$5=5,計算過程!$DF$5=6,計算過程!$DF$5=7),((計算過程!$DF$48*'貼り付けシート（日別）'!AG33+計算過程!$DF$49*SUM(BU34:BW34,BY34)+計算過程!$DF$50)*BT34+CA34/BS34),0)</f>
        <v>0</v>
      </c>
      <c r="BS34" s="32">
        <f>計算過程!$DF$51*'貼り付けシート（日別）'!AG33+計算過程!$DF$52*CA34+計算過程!$DF$53</f>
        <v>0.75966875</v>
      </c>
      <c r="BT34" s="32">
        <f>IF('貼り付けシート（日別）'!AG33&lt;7,1+(7-'貼り付けシート（日別）'!AG33)*0.0205,1)</f>
        <v>1.2613750000000001</v>
      </c>
      <c r="BU34" s="109">
        <f>'貼り付けシート（日別）'!T33</f>
        <v>9.2054958086000003</v>
      </c>
      <c r="BV34" s="109">
        <f>'貼り付けシート（日別）'!U33</f>
        <v>16.022124300000002</v>
      </c>
      <c r="BW34" s="109">
        <f>'貼り付けシート（日別）'!V33</f>
        <v>3.0787611399999997</v>
      </c>
      <c r="BX34" s="109">
        <f>'貼り付けシート（日別）'!W33</f>
        <v>0</v>
      </c>
      <c r="BY34" s="109">
        <f>'貼り付けシート（日別）'!X33</f>
        <v>29.762460000000001</v>
      </c>
      <c r="BZ34" s="109">
        <f>'貼り付けシート（日別）'!Y33</f>
        <v>0</v>
      </c>
      <c r="CA34" s="109">
        <f>'貼り付けシート（日別）'!Z33</f>
        <v>5.4781250000000004</v>
      </c>
      <c r="CB34" s="102">
        <f>IF(入力データと計算結果!$E$9=バックデータ一覧!$A$25,'貼り付けシート（日別）'!AI33,0)</f>
        <v>0</v>
      </c>
      <c r="CC34" s="166"/>
      <c r="CD34" s="32">
        <f>IF(計算過程!$DF$5=9,((CI34*'貼り付けシート（日別）'!AG33+CJ34*(CQ34+CR34+CS34+CU34)+CK34*CX34+CL34)*CE34+(0.01723*CW34+0.06099))*10^3/3600,0)</f>
        <v>0</v>
      </c>
      <c r="CE34" s="32">
        <f>IF(7&lt;='貼り付けシート（日別）'!AG33,1,1+(7-'貼り付けシート（日別）'!AG33)*0.0091)</f>
        <v>1.116025</v>
      </c>
      <c r="CF34" s="32">
        <f>IF(計算過程!$DF$5=9,((CM34*'貼り付けシート（日別）'!AG33+CN34*(CQ34+CR34+CS34+CU34)+CO34*CX34+CP34)*CH34+CW34/CG34),0)</f>
        <v>0</v>
      </c>
      <c r="CG34" s="32">
        <f>計算過程!$DF$55*'貼り付けシート（日別）'!AG33+計算過程!$DF$56*CW34+計算過程!$DF$57</f>
        <v>0.75966875</v>
      </c>
      <c r="CH34" s="32">
        <f>IF(7&lt;='貼り付けシート（日別）'!AG33,1,1+(7-'貼り付けシート（日別）'!AG33)*0.0205)</f>
        <v>1.2613750000000001</v>
      </c>
      <c r="CI34" s="100">
        <f>IF($CX34&gt;0,バックデータ一覧!$S$4,バックデータ一覧!$T$4)</f>
        <v>-0.18114</v>
      </c>
      <c r="CJ34" s="100">
        <f>IF($CX34&gt;0,バックデータ一覧!$S$5,バックデータ一覧!$T$5)</f>
        <v>0.10483000000000001</v>
      </c>
      <c r="CK34" s="100">
        <f>IF($CX34&gt;0,バックデータ一覧!$S$6,バックデータ一覧!$T$6)</f>
        <v>0</v>
      </c>
      <c r="CL34" s="100">
        <f>IF($CX34&gt;0,バックデータ一覧!$S$7,バックデータ一覧!$T$7)</f>
        <v>5.8528500000000001</v>
      </c>
      <c r="CM34" s="100">
        <f>IF($CX34&gt;0,バックデータ一覧!$S$12,バックデータ一覧!$T$12)</f>
        <v>-5.7700000000000001E-2</v>
      </c>
      <c r="CN34" s="100">
        <f>IF($CX34&gt;0,バックデータ一覧!$S$13,バックデータ一覧!$T$13)</f>
        <v>0.47525000000000001</v>
      </c>
      <c r="CO34" s="100">
        <f>IF($CX34&gt;0,バックデータ一覧!$S$14,バックデータ一覧!$T$14)</f>
        <v>0</v>
      </c>
      <c r="CP34" s="173">
        <f>IF($CX34&gt;0,バックデータ一覧!$S$15,バックデータ一覧!$T$15)</f>
        <v>-6.3459300000000001</v>
      </c>
      <c r="CQ34" s="102">
        <f>IF($DF$4=4,'貼り付けシート（日別）'!T33,'貼り付けシート（日別）'!B33*(INT($DF$4)+1-$DF$4)+'貼り付けシート（日別）'!T33*($DF$4-INT($DF$4)))</f>
        <v>9.2054958086000003</v>
      </c>
      <c r="CR34" s="102">
        <f>IF($DF$4=4,'貼り付けシート（日別）'!U33,'貼り付けシート（日別）'!C33*(INT($DF$4)+1-$DF$4)+'貼り付けシート（日別）'!U33*($DF$4-INT($DF$4)))</f>
        <v>16.022124300000002</v>
      </c>
      <c r="CS34" s="102">
        <f>IF($DF$4=4,'貼り付けシート（日別）'!V33,'貼り付けシート（日別）'!D33*(INT($DF$4)+1-$DF$4)+'貼り付けシート（日別）'!V33*($DF$4-INT($DF$4)))</f>
        <v>3.0787611399999997</v>
      </c>
      <c r="CT34" s="102">
        <f>IF($DF$4=4,'貼り付けシート（日別）'!W33,'貼り付けシート（日別）'!E33*(INT($DF$4)+1-$DF$4)+'貼り付けシート（日別）'!W33*($DF$4-INT($DF$4)))</f>
        <v>0</v>
      </c>
      <c r="CU34" s="102">
        <f>IF($DF$4=4,'貼り付けシート（日別）'!X33,'貼り付けシート（日別）'!F33*(INT($DF$4)+1-$DF$4)+'貼り付けシート（日別）'!X33*($DF$4-INT($DF$4)))</f>
        <v>29.762460000000001</v>
      </c>
      <c r="CV34" s="102">
        <f>IF($DF$4=4,'貼り付けシート（日別）'!Y33,'貼り付けシート（日別）'!G33*(INT($DF$4)+1-$DF$4)+'貼り付けシート（日別）'!Y33*($DF$4-INT($DF$4)))</f>
        <v>0</v>
      </c>
      <c r="CW34" s="102">
        <f>IF($DF$4=4,'貼り付けシート（日別）'!Z33,'貼り付けシート（日別）'!H33*(INT($DF$4)+1-$DF$4)+'貼り付けシート（日別）'!Z33*($DF$4-INT($DF$4)))</f>
        <v>5.4781250000000004</v>
      </c>
      <c r="CX34" s="32">
        <f>SUMIF('貼り付けシート（時刻別）'!$A$6:$A$8765,AR34,'貼り付けシート（時刻別）'!$C$6:$C$8765)</f>
        <v>0</v>
      </c>
      <c r="CY34" s="102">
        <f t="shared" si="40"/>
        <v>0</v>
      </c>
      <c r="CZ34" s="166"/>
      <c r="DA34" s="93"/>
      <c r="DB34" s="96"/>
      <c r="DC34" s="14"/>
      <c r="DD34" s="127" t="s">
        <v>91</v>
      </c>
      <c r="DE34" s="123" t="s">
        <v>20</v>
      </c>
      <c r="DF34" s="26">
        <v>0.26300000000000001</v>
      </c>
    </row>
    <row r="35" spans="1:110" x14ac:dyDescent="0.15">
      <c r="A35" s="36">
        <v>41667</v>
      </c>
      <c r="B35" s="139">
        <f>IF(計算過程!$DF$5=9,計算過程!CD35+計算過程!CY35,IF($DF$4=4,AS35,G35*(INT($DF$4)+1-$DF$4)+AS35*($DF$4-INT($DF$4))))</f>
        <v>0.16896199345486113</v>
      </c>
      <c r="C35" s="139">
        <f>IF(計算過程!$DF$5=9,CF35,IF($DF$4=4,AT35,H35*(INT($DF$4)+1-$DF$4)+AT35*($DF$4-INT($DF$4))))</f>
        <v>111.7880340018103</v>
      </c>
      <c r="D35" s="139">
        <f>IF(計算過程!$DF$5=9,0,IF($DF$4=4,AU35,I35*(INT($DF$4)+1-$DF$4)+AU35*($DF$4-INT($DF$4))))</f>
        <v>0</v>
      </c>
      <c r="E35" s="139">
        <v>0</v>
      </c>
      <c r="F35" s="138"/>
      <c r="G35" s="104">
        <f t="shared" si="27"/>
        <v>0.16057118562268519</v>
      </c>
      <c r="H35" s="104">
        <f t="shared" si="28"/>
        <v>102.4156362879211</v>
      </c>
      <c r="I35" s="104">
        <f t="shared" si="29"/>
        <v>0</v>
      </c>
      <c r="J35" s="107">
        <v>0</v>
      </c>
      <c r="K35" s="101">
        <f>IF(OR(計算過程!$DF$5&lt;=4,計算過程!$DF$5=8),L35+M35+N35,0)</f>
        <v>0.16057118562268519</v>
      </c>
      <c r="L35" s="101">
        <f>IF(AND($DF$5&gt;4,$DF$5&lt;&gt;8),0,((VLOOKUP(入力データと計算結果!$E$6,バックデータ一覧!$V$12:$AA$15,2)*'貼り付けシート（日別）'!O34+VLOOKUP(入力データと計算結果!$E$6,バックデータ一覧!$V$12:$AA$15,3)*('貼り付けシート（日別）'!I34+'貼り付けシート（日別）'!J34+'貼り付けシート（日別）'!K34+'貼り付けシート（日別）'!L34+'貼り付けシート（日別）'!N34)+(VLOOKUP(入力データと計算結果!$E$6,バックデータ一覧!$V$12:$AA$15,4)))*10^3/3600))</f>
        <v>0.10298110662962963</v>
      </c>
      <c r="M35" s="101">
        <f>IF(AND(OR($DF$5&gt;4,$DF$5&lt;&gt;8),入力データと計算結果!$E$7&lt;&gt;バックデータ一覧!$A$16,SUM(AL35:AM35)&gt;0),0.07*10^3/3600,0)</f>
        <v>1.9444444444444445E-2</v>
      </c>
      <c r="N35" s="101">
        <f>IF(AND(OR($DF$5&lt;=4),入力データと計算結果!$E$7=バックデータ一覧!$A$18,AM35&gt;0),(VLOOKUP(入力データと計算結果!$E$6,バックデータ一覧!$V$12:$AA$15,5,FALSE)*AO35+VLOOKUP(入力データと計算結果!$E$6,バックデータ一覧!$V$12:$AA$15,6,FALSE))*10^3/3600,0)</f>
        <v>3.8145634548611106E-2</v>
      </c>
      <c r="O35" s="101">
        <f>IF(OR(計算過程!$DF$5&lt;=2,計算過程!$DF$5=8),IF(入力データと計算結果!$E$7=バックデータ一覧!$A$16,AI35/Q35+AJ35/R35+AK35/S35+AL35/T35+AN35/V35,IF(入力データと計算結果!$E$7=バックデータ一覧!$A$17,AI35/Q35+AJ35/R35+AK35/S35+AM35/U35+AN35/V35,AI35/Q35+AJ35/R35+AK35/S35+AM35/U35+AO35/W35)),0)</f>
        <v>102.4156362879211</v>
      </c>
      <c r="P35" s="101">
        <f>IF(OR(計算過程!$DF$5=3,計算過程!$DF$5=4),IF(入力データと計算結果!$E$7=バックデータ一覧!$A$16,AI35/Q35+AJ35/R35+AK35/S35+AL35/T35+AN35/V35,IF(入力データと計算結果!$E$7=バックデータ一覧!$A$17,AI35/Q35+AJ35/R35+AK35/S35+AM35/U35+AN35/V35,AI35/Q35+AJ35/R35+AK35/S35+AM35/U35+AO35/W35)),0)</f>
        <v>0</v>
      </c>
      <c r="Q35" s="101">
        <f>MIN(1,$DF$7*'貼り付けシート（日別）'!O34+計算過程!$DF$14*(AI35+AK35)+$DF$21)</f>
        <v>0.60289212388389501</v>
      </c>
      <c r="R35" s="101">
        <f>MIN(1,$DF$8*'貼り付けシート（日別）'!O34+$DF$15*AJ35+$DF$22)</f>
        <v>0.67782718300993494</v>
      </c>
      <c r="S35" s="101">
        <f>MIN(1,$DF$9*'貼り付けシート（日別）'!O34+$DF$16*(AI35+AK35)+$DF$23)</f>
        <v>0.60289212388389501</v>
      </c>
      <c r="T35" s="32">
        <f>MIN(1,$DF$10*'貼り付けシート（日別）'!O34+$DF$17*AL35+$DF$24)</f>
        <v>0.71159348488590612</v>
      </c>
      <c r="U35" s="32">
        <f>MIN(1,$DF$11*'貼り付けシート（日別）'!O34+$DF$18*AM35+$DF$25)</f>
        <v>0.69708635496058002</v>
      </c>
      <c r="V35" s="32">
        <f>MIN(1,$DF$12*'貼り付けシート（日別）'!O34+$DF$19*AN35+$DF$26)</f>
        <v>0.71159348488590612</v>
      </c>
      <c r="W35" s="32">
        <f>MIN(1,$DF$13*'貼り付けシート（日別）'!O34+$DF$20*AO35+$DF$27)</f>
        <v>0.58615397100724831</v>
      </c>
      <c r="X35" s="32">
        <f t="shared" si="30"/>
        <v>0</v>
      </c>
      <c r="Y35" s="32">
        <f>'貼り付けシート（日別）'!P34</f>
        <v>-6.0625</v>
      </c>
      <c r="Z35" s="32">
        <f t="shared" si="31"/>
        <v>1.1737312499999999</v>
      </c>
      <c r="AA35" s="32">
        <f t="shared" si="32"/>
        <v>1.0943750000000001</v>
      </c>
      <c r="AB35" s="32">
        <f t="shared" si="33"/>
        <v>67.530100778799991</v>
      </c>
      <c r="AC35" s="32">
        <f>IF($DF$5=10,($DF$41*'貼り付けシート（日別）'!O34+$DF$42*AB35+$DF$43)/3.6,0)</f>
        <v>0</v>
      </c>
      <c r="AD35" s="32">
        <f>IF(OR($DF$5=5,$DF$5=6,$DF$5=7),(($DF$45*'貼り付けシート（日別）'!O34+$DF$46*SUM(AI35:AK35,AM35)+$DF$47)*AE35+(0.01723*AO35+0.06099))*10^3/3600,0)</f>
        <v>0</v>
      </c>
      <c r="AE35" s="32">
        <f>IF('貼り付けシート（日別）'!O34&lt;7,1+(7-'貼り付けシート（日別）'!O34)*0.0091,1)</f>
        <v>1.1128779166666667</v>
      </c>
      <c r="AF35" s="32">
        <f>IF(OR($DF$5=5,$DF$5=6,$DF$5=7),(($DF$48*'貼り付けシート（日別）'!O34+$DF$49*SUM(AI35:AK35,AM35)+$DF$50)*AH35+AO35/AG35),0)</f>
        <v>0</v>
      </c>
      <c r="AG35" s="32">
        <f>$DF$51*'貼り付けシート（日別）'!O34+$DF$52*AO35+$DF$53</f>
        <v>0.75504187499999997</v>
      </c>
      <c r="AH35" s="32">
        <f>IF('貼り付けシート（日別）'!O34&lt;7,1+(7-'貼り付けシート（日別）'!O34)*0.0205,1)</f>
        <v>1.2542854166666666</v>
      </c>
      <c r="AI35" s="109">
        <f>'貼り付けシート（日別）'!B34</f>
        <v>13.608124238799999</v>
      </c>
      <c r="AJ35" s="109">
        <f>'貼り付けシート（日別）'!C34</f>
        <v>17.090265919999997</v>
      </c>
      <c r="AK35" s="109">
        <f>'貼り付けシート（日別）'!D34</f>
        <v>2.6389381199999993</v>
      </c>
      <c r="AL35" s="109">
        <f>'貼り付けシート（日別）'!E34</f>
        <v>0</v>
      </c>
      <c r="AM35" s="109">
        <f>'貼り付けシート（日別）'!F34</f>
        <v>29.762460000000001</v>
      </c>
      <c r="AN35" s="109">
        <f>'貼り付けシート（日別）'!G34</f>
        <v>0</v>
      </c>
      <c r="AO35" s="109">
        <f>'貼り付けシート（日別）'!H34</f>
        <v>4.4303124999999994</v>
      </c>
      <c r="AP35" s="102">
        <f>IF(入力データと計算結果!$E$9=バックデータ一覧!$A$25,'貼り付けシート（日別）'!Q34,0)</f>
        <v>0</v>
      </c>
      <c r="AR35" s="36">
        <v>41667</v>
      </c>
      <c r="AS35" s="104">
        <f t="shared" si="34"/>
        <v>0.16896199345486113</v>
      </c>
      <c r="AT35" s="104">
        <f t="shared" si="35"/>
        <v>111.7880340018103</v>
      </c>
      <c r="AU35" s="104">
        <f t="shared" si="36"/>
        <v>0</v>
      </c>
      <c r="AV35" s="107">
        <v>0</v>
      </c>
      <c r="AW35" s="101">
        <f>IF(OR(計算過程!$DF$5&lt;=4,計算過程!$DF$5=8),AX35+AY35+AZ35,0)</f>
        <v>0.16896199345486113</v>
      </c>
      <c r="AX35" s="101">
        <f>IF(AND(計算過程!$DF$5&gt;4,計算過程!$DF$5&lt;&gt;8),0,((VLOOKUP(入力データと計算結果!$E$6,バックデータ一覧!$V$12:$AA$15,2)*'貼り付けシート（日別）'!AG34+VLOOKUP(入力データと計算結果!$E$6,バックデータ一覧!$V$12:$AA$15,3)*('貼り付けシート（日別）'!AA34+'貼り付けシート（日別）'!AB34+'貼り付けシート（日別）'!AC34+'貼り付けシート（日別）'!AD34+'貼り付けシート（日別）'!AF34)+(VLOOKUP(入力データと計算結果!$E$6,バックデータ一覧!$V$12:$AA$15,4)))*10^3/3600))</f>
        <v>0.10650179712962964</v>
      </c>
      <c r="AY35" s="101">
        <f>IF(AND(OR(計算過程!$DF$5&gt;4,計算過程!$DF$5&lt;&gt;8),入力データと計算結果!$E$7&lt;&gt;バックデータ一覧!$A$16,SUM(BX35:BY35)&gt;0),0.07*10^3/3600,0)</f>
        <v>1.9444444444444445E-2</v>
      </c>
      <c r="AZ35" s="101">
        <f>IF(AND(OR(計算過程!$DF$5&lt;=4),入力データと計算結果!$E$7=バックデータ一覧!$A$18,BY35&gt;0),(VLOOKUP(入力データと計算結果!$E$6,バックデータ一覧!$V$12:$AA$15,5,FALSE)*CA35+VLOOKUP(入力データと計算結果!$E$6,バックデータ一覧!$V$12:$AA$15,6,FALSE))*10^3/3600,0)</f>
        <v>4.3015751880787031E-2</v>
      </c>
      <c r="BA35" s="101">
        <f>IF(OR(計算過程!$DF$5&lt;=2,計算過程!$DF$5=8),IF(入力データと計算結果!$E$7=バックデータ一覧!$A$16,BU35/BC35+BV35/BD35+BW35/BE35+BX35/BF35+BZ35/BH35,IF(入力データと計算結果!$E$7=バックデータ一覧!$A$17,BU35/BC35+BV35/BD35+BW35/BE35+BY35/BG35+BZ35/BH35,BU35/BC35+BV35/BD35+BW35/BE35+BY35/BG35+CA35/BI35)),0)</f>
        <v>111.7880340018103</v>
      </c>
      <c r="BB35" s="101">
        <f>IF(OR(計算過程!$DF$5=3,計算過程!$DF$5=4),IF(入力データと計算結果!$E$7=バックデータ一覧!$A$16,BU35/BC35+BV35/BD35+BW35/BE35+BX35/BF35+BZ35/BH35,IF(入力データと計算結果!$E$7=バックデータ一覧!$A$17,BU35/BC35+BV35/BD35+BW35/BE35+BY35/BG35+BZ35/BH35,BU35/BC35+BV35/BD35+BW35/BE35+BY35/BG35+CA35/BI35)),0)</f>
        <v>0</v>
      </c>
      <c r="BC35" s="101">
        <f>MIN(1,計算過程!$DF$7*'貼り付けシート（日別）'!AG34+計算過程!$DF$14*(BU35+BW35)+計算過程!$DF$21)</f>
        <v>0.60414298660568433</v>
      </c>
      <c r="BD35" s="101">
        <f>MIN(1,計算過程!$DF$8*'貼り付けシート（日別）'!AG34+計算過程!$DF$15*BV35+計算過程!$DF$22)</f>
        <v>0.67976641663087511</v>
      </c>
      <c r="BE35" s="101">
        <f>MIN(1,計算過程!$DF$9*'貼り付けシート（日別）'!AG34+計算過程!$DF$16*(BU35+BW35)+計算過程!$DF$23)</f>
        <v>0.60414298660568433</v>
      </c>
      <c r="BF35" s="32">
        <f>MIN(1,計算過程!$DF$10*'貼り付けシート（日別）'!AG34+計算過程!$DF$17*BX35+計算過程!$DF$24)</f>
        <v>0.71159348488590612</v>
      </c>
      <c r="BG35" s="32">
        <f>MIN(1,計算過程!$DF$11*'貼り付けシート（日別）'!AG34+計算過程!$DF$18*BY35+計算過程!$DF$25)</f>
        <v>0.69708635496058002</v>
      </c>
      <c r="BH35" s="32">
        <f>MIN(1,計算過程!$DF$12*'貼り付けシート（日別）'!AG34+計算過程!$DF$19*BZ35+計算過程!$DF$26)</f>
        <v>0.71159348488590612</v>
      </c>
      <c r="BI35" s="32">
        <f>MIN(1,計算過程!$DF$13*'貼り付けシート（日別）'!AG34+計算過程!$DF$20*CA35+計算過程!$DF$27)</f>
        <v>0.60407362734201342</v>
      </c>
      <c r="BJ35" s="32">
        <f>IF(計算過程!$DF$5=11,(計算過程!$DF$33*BK35+計算過程!$DF$34*BN35+計算過程!$DF$35*計算過程!$DF$39+計算過程!$DF$36)*(1+計算過程!$DF$37*計算過程!$DF$38)*BL35*BM35*10^3/3600,0)</f>
        <v>0</v>
      </c>
      <c r="BK35" s="32">
        <f>'貼り付けシート（日別）'!AH34</f>
        <v>-6.0625</v>
      </c>
      <c r="BL35" s="32">
        <f t="shared" si="37"/>
        <v>1.1737312499999999</v>
      </c>
      <c r="BM35" s="32">
        <f t="shared" si="38"/>
        <v>1.0943750000000001</v>
      </c>
      <c r="BN35" s="32">
        <f t="shared" si="39"/>
        <v>73.880192820333335</v>
      </c>
      <c r="BO35" s="32">
        <f>IF(計算過程!$DF$5=10,(計算過程!$DF$41*'貼り付けシート（日別）'!AG34+計算過程!$DF$42*BN35+計算過程!$DF$43)/3.6,0)</f>
        <v>0</v>
      </c>
      <c r="BP35" s="32">
        <f>IF(OR(計算過程!$DF$5=5,計算過程!$DF$5=6,計算過程!$DF$5=7),((計算過程!$DF$45*'貼り付けシート（日別）'!AG34+計算過程!$DF$46*SUM(BU35:BW35,BY35)+計算過程!$DF$47)*BQ35+(0.01723*CA35+0.06099))*10^3/3600,0)</f>
        <v>0</v>
      </c>
      <c r="BQ35" s="32">
        <f>IF('貼り付けシート（日別）'!AG34&lt;7,1+(7-'貼り付けシート（日別）'!AG34)*0.0091,1)</f>
        <v>1.1128779166666667</v>
      </c>
      <c r="BR35" s="32">
        <f>IF(OR(計算過程!$DF$5=5,計算過程!$DF$5=6,計算過程!$DF$5=7),((計算過程!$DF$48*'貼り付けシート（日別）'!AG34+計算過程!$DF$49*SUM(BU35:BW35,BY35)+計算過程!$DF$50)*BT35+CA35/BS35),0)</f>
        <v>0</v>
      </c>
      <c r="BS35" s="32">
        <f>計算過程!$DF$51*'貼り付けシート（日別）'!AG34+計算過程!$DF$52*CA35+計算過程!$DF$53</f>
        <v>0.76114718749999999</v>
      </c>
      <c r="BT35" s="32">
        <f>IF('貼り付けシート（日別）'!AG34&lt;7,1+(7-'貼り付けシート（日別）'!AG34)*0.0205,1)</f>
        <v>1.2542854166666666</v>
      </c>
      <c r="BU35" s="109">
        <f>'貼り付けシート（日別）'!T34</f>
        <v>14.008363187</v>
      </c>
      <c r="BV35" s="109">
        <f>'貼り付けシート（日別）'!U34</f>
        <v>21.362832399999999</v>
      </c>
      <c r="BW35" s="109">
        <f>'貼り付けシート（日別）'!V34</f>
        <v>3.2986726499999999</v>
      </c>
      <c r="BX35" s="109">
        <f>'貼り付けシート（日別）'!W34</f>
        <v>0</v>
      </c>
      <c r="BY35" s="109">
        <f>'貼り付けシート（日別）'!X34</f>
        <v>29.762460000000001</v>
      </c>
      <c r="BZ35" s="109">
        <f>'貼り付けシート（日別）'!Y34</f>
        <v>0</v>
      </c>
      <c r="CA35" s="109">
        <f>'貼り付けシート（日別）'!Z34</f>
        <v>5.4478645833333328</v>
      </c>
      <c r="CB35" s="102">
        <f>IF(入力データと計算結果!$E$9=バックデータ一覧!$A$25,'貼り付けシート（日別）'!AI34,0)</f>
        <v>0</v>
      </c>
      <c r="CC35" s="166"/>
      <c r="CD35" s="32">
        <f>IF(計算過程!$DF$5=9,((CI35*'貼り付けシート（日別）'!AG34+CJ35*(CQ35+CR35+CS35+CU35)+CK35*CX35+CL35)*CE35+(0.01723*CW35+0.06099))*10^3/3600,0)</f>
        <v>0</v>
      </c>
      <c r="CE35" s="32">
        <f>IF(7&lt;='貼り付けシート（日別）'!AG34,1,1+(7-'貼り付けシート（日別）'!AG34)*0.0091)</f>
        <v>1.1128779166666667</v>
      </c>
      <c r="CF35" s="32">
        <f>IF(計算過程!$DF$5=9,((CM35*'貼り付けシート（日別）'!AG34+CN35*(CQ35+CR35+CS35+CU35)+CO35*CX35+CP35)*CH35+CW35/CG35),0)</f>
        <v>0</v>
      </c>
      <c r="CG35" s="32">
        <f>計算過程!$DF$55*'貼り付けシート（日別）'!AG34+計算過程!$DF$56*CW35+計算過程!$DF$57</f>
        <v>0.76114718749999999</v>
      </c>
      <c r="CH35" s="32">
        <f>IF(7&lt;='貼り付けシート（日別）'!AG34,1,1+(7-'貼り付けシート（日別）'!AG34)*0.0205)</f>
        <v>1.2542854166666666</v>
      </c>
      <c r="CI35" s="100">
        <f>IF($CX35&gt;0,バックデータ一覧!$S$4,バックデータ一覧!$T$4)</f>
        <v>-0.18114</v>
      </c>
      <c r="CJ35" s="100">
        <f>IF($CX35&gt;0,バックデータ一覧!$S$5,バックデータ一覧!$T$5)</f>
        <v>0.10483000000000001</v>
      </c>
      <c r="CK35" s="100">
        <f>IF($CX35&gt;0,バックデータ一覧!$S$6,バックデータ一覧!$T$6)</f>
        <v>0</v>
      </c>
      <c r="CL35" s="100">
        <f>IF($CX35&gt;0,バックデータ一覧!$S$7,バックデータ一覧!$T$7)</f>
        <v>5.8528500000000001</v>
      </c>
      <c r="CM35" s="100">
        <f>IF($CX35&gt;0,バックデータ一覧!$S$12,バックデータ一覧!$T$12)</f>
        <v>-5.7700000000000001E-2</v>
      </c>
      <c r="CN35" s="100">
        <f>IF($CX35&gt;0,バックデータ一覧!$S$13,バックデータ一覧!$T$13)</f>
        <v>0.47525000000000001</v>
      </c>
      <c r="CO35" s="100">
        <f>IF($CX35&gt;0,バックデータ一覧!$S$14,バックデータ一覧!$T$14)</f>
        <v>0</v>
      </c>
      <c r="CP35" s="173">
        <f>IF($CX35&gt;0,バックデータ一覧!$S$15,バックデータ一覧!$T$15)</f>
        <v>-6.3459300000000001</v>
      </c>
      <c r="CQ35" s="102">
        <f>IF($DF$4=4,'貼り付けシート（日別）'!T34,'貼り付けシート（日別）'!B34*(INT($DF$4)+1-$DF$4)+'貼り付けシート（日別）'!T34*($DF$4-INT($DF$4)))</f>
        <v>14.008363187</v>
      </c>
      <c r="CR35" s="102">
        <f>IF($DF$4=4,'貼り付けシート（日別）'!U34,'貼り付けシート（日別）'!C34*(INT($DF$4)+1-$DF$4)+'貼り付けシート（日別）'!U34*($DF$4-INT($DF$4)))</f>
        <v>21.362832399999999</v>
      </c>
      <c r="CS35" s="102">
        <f>IF($DF$4=4,'貼り付けシート（日別）'!V34,'貼り付けシート（日別）'!D34*(INT($DF$4)+1-$DF$4)+'貼り付けシート（日別）'!V34*($DF$4-INT($DF$4)))</f>
        <v>3.2986726499999999</v>
      </c>
      <c r="CT35" s="102">
        <f>IF($DF$4=4,'貼り付けシート（日別）'!W34,'貼り付けシート（日別）'!E34*(INT($DF$4)+1-$DF$4)+'貼り付けシート（日別）'!W34*($DF$4-INT($DF$4)))</f>
        <v>0</v>
      </c>
      <c r="CU35" s="102">
        <f>IF($DF$4=4,'貼り付けシート（日別）'!X34,'貼り付けシート（日別）'!F34*(INT($DF$4)+1-$DF$4)+'貼り付けシート（日別）'!X34*($DF$4-INT($DF$4)))</f>
        <v>29.762460000000001</v>
      </c>
      <c r="CV35" s="102">
        <f>IF($DF$4=4,'貼り付けシート（日別）'!Y34,'貼り付けシート（日別）'!G34*(INT($DF$4)+1-$DF$4)+'貼り付けシート（日別）'!Y34*($DF$4-INT($DF$4)))</f>
        <v>0</v>
      </c>
      <c r="CW35" s="102">
        <f>IF($DF$4=4,'貼り付けシート（日別）'!Z34,'貼り付けシート（日別）'!H34*(INT($DF$4)+1-$DF$4)+'貼り付けシート（日別）'!Z34*($DF$4-INT($DF$4)))</f>
        <v>5.4478645833333328</v>
      </c>
      <c r="CX35" s="32">
        <f>SUMIF('貼り付けシート（時刻別）'!$A$6:$A$8765,AR35,'貼り付けシート（時刻別）'!$C$6:$C$8765)</f>
        <v>0</v>
      </c>
      <c r="CY35" s="102">
        <f t="shared" si="40"/>
        <v>0</v>
      </c>
      <c r="CZ35" s="166"/>
      <c r="DA35" s="93"/>
      <c r="DB35" s="96"/>
      <c r="DC35" s="14"/>
      <c r="DD35" s="127" t="s">
        <v>92</v>
      </c>
      <c r="DE35" s="123" t="s">
        <v>20</v>
      </c>
      <c r="DF35" s="26">
        <v>-4.383</v>
      </c>
    </row>
    <row r="36" spans="1:110" x14ac:dyDescent="0.15">
      <c r="A36" s="36">
        <v>41668</v>
      </c>
      <c r="B36" s="139">
        <f>IF(計算過程!$DF$5=9,計算過程!CD36+計算過程!CY36,IF($DF$4=4,AS36,G36*(INT($DF$4)+1-$DF$4)+AS36*($DF$4-INT($DF$4))))</f>
        <v>0.17910864103819446</v>
      </c>
      <c r="C36" s="139">
        <f>IF(計算過程!$DF$5=9,CF36,IF($DF$4=4,AT36,H36*(INT($DF$4)+1-$DF$4)+AT36*($DF$4-INT($DF$4))))</f>
        <v>128.8210420871761</v>
      </c>
      <c r="D36" s="139">
        <f>IF(計算過程!$DF$5=9,0,IF($DF$4=4,AU36,I36*(INT($DF$4)+1-$DF$4)+AU36*($DF$4-INT($DF$4))))</f>
        <v>0</v>
      </c>
      <c r="E36" s="139">
        <v>0</v>
      </c>
      <c r="F36" s="138"/>
      <c r="G36" s="104">
        <f t="shared" si="27"/>
        <v>0.17058426032638888</v>
      </c>
      <c r="H36" s="104">
        <f t="shared" si="28"/>
        <v>119.48780760328043</v>
      </c>
      <c r="I36" s="104">
        <f t="shared" si="29"/>
        <v>0</v>
      </c>
      <c r="J36" s="107">
        <v>0</v>
      </c>
      <c r="K36" s="101">
        <f>IF(OR(計算過程!$DF$5&lt;=4,計算過程!$DF$5=8),L36+M36+N36,0)</f>
        <v>0.17058426032638888</v>
      </c>
      <c r="L36" s="101">
        <f>IF(AND($DF$5&gt;4,$DF$5&lt;&gt;8),0,((VLOOKUP(入力データと計算結果!$E$6,バックデータ一覧!$V$12:$AA$15,2)*'貼り付けシート（日別）'!O35+VLOOKUP(入力データと計算結果!$E$6,バックデータ一覧!$V$12:$AA$15,3)*('貼り付けシート（日別）'!I35+'貼り付けシート（日別）'!J35+'貼り付けシート（日別）'!K35+'貼り付けシート（日別）'!L35+'貼り付けシート（日別）'!N35)+(VLOOKUP(入力データと計算結果!$E$6,バックデータ一覧!$V$12:$AA$15,4)))*10^3/3600))</f>
        <v>0.11168996605555555</v>
      </c>
      <c r="M36" s="101">
        <f>IF(AND(OR($DF$5&gt;4,$DF$5&lt;&gt;8),入力データと計算結果!$E$7&lt;&gt;バックデータ一覧!$A$16,SUM(AL36:AM36)&gt;0),0.07*10^3/3600,0)</f>
        <v>1.9444444444444445E-2</v>
      </c>
      <c r="N36" s="101">
        <f>IF(AND(OR($DF$5&lt;=4),入力データと計算結果!$E$7=バックデータ一覧!$A$18,AM36&gt;0),(VLOOKUP(入力データと計算結果!$E$6,バックデータ一覧!$V$12:$AA$15,5,FALSE)*AO36+VLOOKUP(入力データと計算結果!$E$6,バックデータ一覧!$V$12:$AA$15,6,FALSE))*10^3/3600,0)</f>
        <v>3.944984982638889E-2</v>
      </c>
      <c r="O36" s="101">
        <f>IF(OR(計算過程!$DF$5&lt;=2,計算過程!$DF$5=8),IF(入力データと計算結果!$E$7=バックデータ一覧!$A$16,AI36/Q36+AJ36/R36+AK36/S36+AL36/T36+AN36/V36,IF(入力データと計算結果!$E$7=バックデータ一覧!$A$17,AI36/Q36+AJ36/R36+AK36/S36+AM36/U36+AN36/V36,AI36/Q36+AJ36/R36+AK36/S36+AM36/U36+AO36/W36)),0)</f>
        <v>119.48780760328043</v>
      </c>
      <c r="P36" s="101">
        <f>IF(OR(計算過程!$DF$5=3,計算過程!$DF$5=4),IF(入力データと計算結果!$E$7=バックデータ一覧!$A$16,AI36/Q36+AJ36/R36+AK36/S36+AL36/T36+AN36/V36,IF(入力データと計算結果!$E$7=バックデータ一覧!$A$17,AI36/Q36+AJ36/R36+AK36/S36+AM36/U36+AN36/V36,AI36/Q36+AJ36/R36+AK36/S36+AM36/U36+AO36/W36)),0)</f>
        <v>0</v>
      </c>
      <c r="Q36" s="101">
        <f>MIN(1,$DF$7*'貼り付けシート（日別）'!O35+計算過程!$DF$14*(AI36+AK36)+$DF$21)</f>
        <v>0.60278643848818447</v>
      </c>
      <c r="R36" s="101">
        <f>MIN(1,$DF$8*'貼り付けシート（日別）'!O35+$DF$15*AJ36+$DF$22)</f>
        <v>0.67827230706564035</v>
      </c>
      <c r="S36" s="101">
        <f>MIN(1,$DF$9*'貼り付けシート（日別）'!O35+$DF$16*(AI36+AK36)+$DF$23)</f>
        <v>0.60278643848818447</v>
      </c>
      <c r="T36" s="32">
        <f>MIN(1,$DF$10*'貼り付けシート（日別）'!O35+$DF$17*AL36+$DF$24)</f>
        <v>0.71159348488590612</v>
      </c>
      <c r="U36" s="32">
        <f>MIN(1,$DF$11*'貼り付けシート（日別）'!O35+$DF$18*AM36+$DF$25)</f>
        <v>0.69708635496058002</v>
      </c>
      <c r="V36" s="32">
        <f>MIN(1,$DF$12*'貼り付けシート（日別）'!O35+$DF$19*AN36+$DF$26)</f>
        <v>0.71159348488590612</v>
      </c>
      <c r="W36" s="32">
        <f>MIN(1,$DF$13*'貼り付けシート（日別）'!O35+$DF$20*AO36+$DF$27)</f>
        <v>0.58006879824805369</v>
      </c>
      <c r="X36" s="32">
        <f t="shared" si="30"/>
        <v>0</v>
      </c>
      <c r="Y36" s="32">
        <f>'貼り付けシート（日別）'!P35</f>
        <v>-11.425000000000001</v>
      </c>
      <c r="Z36" s="32">
        <f t="shared" si="31"/>
        <v>1.2450524999999999</v>
      </c>
      <c r="AA36" s="32">
        <f t="shared" si="32"/>
        <v>1.0407500000000001</v>
      </c>
      <c r="AB36" s="32">
        <f t="shared" si="33"/>
        <v>78.364008126199991</v>
      </c>
      <c r="AC36" s="32">
        <f>IF($DF$5=10,($DF$41*'貼り付けシート（日別）'!O35+$DF$42*AB36+$DF$43)/3.6,0)</f>
        <v>0</v>
      </c>
      <c r="AD36" s="32">
        <f>IF(OR($DF$5=5,$DF$5=6,$DF$5=7),(($DF$45*'貼り付けシート（日別）'!O35+$DF$46*SUM(AI36:AK36,AM36)+$DF$47)*AE36+(0.01723*AO36+0.06099))*10^3/3600,0)</f>
        <v>0</v>
      </c>
      <c r="AE36" s="32">
        <f>IF('貼り付けシート（日別）'!O35&lt;7,1+(7-'貼り付けシート（日別）'!O35)*0.0091,1)</f>
        <v>1.1459412499999999</v>
      </c>
      <c r="AF36" s="32">
        <f>IF(OR($DF$5=5,$DF$5=6,$DF$5=7),(($DF$48*'貼り付けシート（日別）'!O35+$DF$49*SUM(AI36:AK36,AM36)+$DF$50)*AH36+AO36/AG36),0)</f>
        <v>0</v>
      </c>
      <c r="AG36" s="32">
        <f>$DF$51*'貼り付けシート（日別）'!O35+$DF$52*AO36+$DF$53</f>
        <v>0.73923687500000002</v>
      </c>
      <c r="AH36" s="32">
        <f>IF('貼り付けシート（日別）'!O35&lt;7,1+(7-'貼り付けシート（日別）'!O35)*0.0205,1)</f>
        <v>1.3287687500000001</v>
      </c>
      <c r="AI36" s="109">
        <f>'貼り付けシート（日別）'!B35</f>
        <v>16.409796876200001</v>
      </c>
      <c r="AJ36" s="109">
        <f>'貼り付けシート（日別）'!C35</f>
        <v>22.430974019999997</v>
      </c>
      <c r="AK36" s="109">
        <f>'貼り付けシート（日別）'!D35</f>
        <v>5.0579647299999984</v>
      </c>
      <c r="AL36" s="109">
        <f>'貼り付けシート（日別）'!E35</f>
        <v>0</v>
      </c>
      <c r="AM36" s="109">
        <f>'貼り付けシート（日別）'!F35</f>
        <v>29.762460000000001</v>
      </c>
      <c r="AN36" s="109">
        <f>'貼り付けシート（日別）'!G35</f>
        <v>0</v>
      </c>
      <c r="AO36" s="109">
        <f>'貼り付けシート（日別）'!H35</f>
        <v>4.7028125000000003</v>
      </c>
      <c r="AP36" s="102">
        <f>IF(入力データと計算結果!$E$9=バックデータ一覧!$A$25,'貼り付けシート（日別）'!Q35,0)</f>
        <v>0</v>
      </c>
      <c r="AR36" s="36">
        <v>41668</v>
      </c>
      <c r="AS36" s="104">
        <f t="shared" si="34"/>
        <v>0.17910864103819446</v>
      </c>
      <c r="AT36" s="104">
        <f t="shared" si="35"/>
        <v>128.8210420871761</v>
      </c>
      <c r="AU36" s="104">
        <f t="shared" si="36"/>
        <v>0</v>
      </c>
      <c r="AV36" s="107">
        <v>0</v>
      </c>
      <c r="AW36" s="101">
        <f>IF(OR(計算過程!$DF$5&lt;=4,計算過程!$DF$5=8),AX36+AY36+AZ36,0)</f>
        <v>0.17910864103819446</v>
      </c>
      <c r="AX36" s="101">
        <f>IF(AND(計算過程!$DF$5&gt;4,計算過程!$DF$5&lt;&gt;8),0,((VLOOKUP(入力データと計算結果!$E$6,バックデータ一覧!$V$12:$AA$15,2)*'貼り付けシート（日別）'!AG35+VLOOKUP(入力データと計算結果!$E$6,バックデータ一覧!$V$12:$AA$15,3)*('貼り付けシート（日別）'!AA35+'貼り付けシート（日別）'!AB35+'貼り付けシート（日別）'!AC35+'貼り付けシート（日別）'!AD35+'貼り付けシート（日別）'!AF35)+(VLOOKUP(入力データと計算結果!$E$6,バックデータ一覧!$V$12:$AA$15,4)))*10^3/3600))</f>
        <v>0.11512686022222221</v>
      </c>
      <c r="AY36" s="101">
        <f>IF(AND(OR(計算過程!$DF$5&gt;4,計算過程!$DF$5&lt;&gt;8),入力データと計算結果!$E$7&lt;&gt;バックデータ一覧!$A$16,SUM(BX36:BY36)&gt;0),0.07*10^3/3600,0)</f>
        <v>1.9444444444444445E-2</v>
      </c>
      <c r="AZ36" s="101">
        <f>IF(AND(OR(計算過程!$DF$5&lt;=4),入力データと計算結果!$E$7=バックデータ一覧!$A$18,BY36&gt;0),(VLOOKUP(入力データと計算結果!$E$6,バックデータ一覧!$V$12:$AA$15,5,FALSE)*CA36+VLOOKUP(入力データと計算結果!$E$6,バックデータ一覧!$V$12:$AA$15,6,FALSE))*10^3/3600,0)</f>
        <v>4.4537336371527778E-2</v>
      </c>
      <c r="BA36" s="101">
        <f>IF(OR(計算過程!$DF$5&lt;=2,計算過程!$DF$5=8),IF(入力データと計算結果!$E$7=バックデータ一覧!$A$16,BU36/BC36+BV36/BD36+BW36/BE36+BX36/BF36+BZ36/BH36,IF(入力データと計算結果!$E$7=バックデータ一覧!$A$17,BU36/BC36+BV36/BD36+BW36/BE36+BY36/BG36+BZ36/BH36,BU36/BC36+BV36/BD36+BW36/BE36+BY36/BG36+CA36/BI36)),0)</f>
        <v>128.8210420871761</v>
      </c>
      <c r="BB36" s="101">
        <f>IF(OR(計算過程!$DF$5=3,計算過程!$DF$5=4),IF(入力データと計算結果!$E$7=バックデータ一覧!$A$16,BU36/BC36+BV36/BD36+BW36/BE36+BX36/BF36+BZ36/BH36,IF(入力データと計算結果!$E$7=バックデータ一覧!$A$17,BU36/BC36+BV36/BD36+BW36/BE36+BY36/BG36+BZ36/BH36,BU36/BC36+BV36/BD36+BW36/BE36+BY36/BG36+CA36/BI36)),0)</f>
        <v>0</v>
      </c>
      <c r="BC36" s="101">
        <f>MIN(1,計算過程!$DF$7*'貼り付けシート（日別）'!AG35+計算過程!$DF$14*(BU36+BW36)+計算過程!$DF$21)</f>
        <v>0.60514802578450866</v>
      </c>
      <c r="BD36" s="101">
        <f>MIN(1,計算過程!$DF$8*'貼り付けシート（日別）'!AG35+計算過程!$DF$15*BV36+計算過程!$DF$22)</f>
        <v>0.67972673228134539</v>
      </c>
      <c r="BE36" s="101">
        <f>MIN(1,計算過程!$DF$9*'貼り付けシート（日別）'!AG35+計算過程!$DF$16*(BU36+BW36)+計算過程!$DF$23)</f>
        <v>0.60514802578450866</v>
      </c>
      <c r="BF36" s="32">
        <f>MIN(1,計算過程!$DF$10*'貼り付けシート（日別）'!AG35+計算過程!$DF$17*BX36+計算過程!$DF$24)</f>
        <v>0.71159348488590612</v>
      </c>
      <c r="BG36" s="32">
        <f>MIN(1,計算過程!$DF$11*'貼り付けシート（日別）'!AG35+計算過程!$DF$18*BY36+計算過程!$DF$25)</f>
        <v>0.69708635496058002</v>
      </c>
      <c r="BH36" s="32">
        <f>MIN(1,計算過程!$DF$12*'貼り付けシート（日別）'!AG35+計算過程!$DF$19*BZ36+計算過程!$DF$26)</f>
        <v>0.71159348488590612</v>
      </c>
      <c r="BI36" s="32">
        <f>MIN(1,計算過程!$DF$13*'貼り付けシート（日別）'!AG35+計算過程!$DF$20*CA36+計算過程!$DF$27)</f>
        <v>0.5987882672625503</v>
      </c>
      <c r="BJ36" s="32">
        <f>IF(計算過程!$DF$5=11,(計算過程!$DF$33*BK36+計算過程!$DF$34*BN36+計算過程!$DF$35*計算過程!$DF$39+計算過程!$DF$36)*(1+計算過程!$DF$37*計算過程!$DF$38)*BL36*BM36*10^3/3600,0)</f>
        <v>0</v>
      </c>
      <c r="BK36" s="32">
        <f>'貼り付けシート（日別）'!AH35</f>
        <v>-11.425000000000001</v>
      </c>
      <c r="BL36" s="32">
        <f t="shared" si="37"/>
        <v>1.2450524999999999</v>
      </c>
      <c r="BM36" s="32">
        <f t="shared" si="38"/>
        <v>1.0407500000000001</v>
      </c>
      <c r="BN36" s="32">
        <f t="shared" si="39"/>
        <v>84.632596477200011</v>
      </c>
      <c r="BO36" s="32">
        <f>IF(計算過程!$DF$5=10,(計算過程!$DF$41*'貼り付けシート（日別）'!AG35+計算過程!$DF$42*BN36+計算過程!$DF$43)/3.6,0)</f>
        <v>0</v>
      </c>
      <c r="BP36" s="32">
        <f>IF(OR(計算過程!$DF$5=5,計算過程!$DF$5=6,計算過程!$DF$5=7),((計算過程!$DF$45*'貼り付けシート（日別）'!AG35+計算過程!$DF$46*SUM(BU36:BW36,BY36)+計算過程!$DF$47)*BQ36+(0.01723*CA36+0.06099))*10^3/3600,0)</f>
        <v>0</v>
      </c>
      <c r="BQ36" s="32">
        <f>IF('貼り付けシート（日別）'!AG35&lt;7,1+(7-'貼り付けシート（日別）'!AG35)*0.0091,1)</f>
        <v>1.1459412499999999</v>
      </c>
      <c r="BR36" s="32">
        <f>IF(OR(計算過程!$DF$5=5,計算過程!$DF$5=6,計算過程!$DF$5=7),((計算過程!$DF$48*'貼り付けシート（日別）'!AG35+計算過程!$DF$49*SUM(BU36:BW36,BY36)+計算過程!$DF$50)*BT36+CA36/BS36),0)</f>
        <v>0</v>
      </c>
      <c r="BS36" s="32">
        <f>計算過程!$DF$51*'貼り付けシート（日別）'!AG35+計算過程!$DF$52*CA36+計算過程!$DF$53</f>
        <v>0.74561468749999993</v>
      </c>
      <c r="BT36" s="32">
        <f>IF('貼り付けシート（日別）'!AG35&lt;7,1+(7-'貼り付けシート（日別）'!AG35)*0.0205,1)</f>
        <v>1.3287687500000001</v>
      </c>
      <c r="BU36" s="109">
        <f>'貼り付けシート（日別）'!T35</f>
        <v>18.410991617200001</v>
      </c>
      <c r="BV36" s="109">
        <f>'貼り付けシート（日別）'!U35</f>
        <v>25.635398880000004</v>
      </c>
      <c r="BW36" s="109">
        <f>'貼り付けシート（日別）'!V35</f>
        <v>5.0579647299999984</v>
      </c>
      <c r="BX36" s="109">
        <f>'貼り付けシート（日別）'!W35</f>
        <v>0</v>
      </c>
      <c r="BY36" s="109">
        <f>'貼り付けシート（日別）'!X35</f>
        <v>29.762460000000001</v>
      </c>
      <c r="BZ36" s="109">
        <f>'貼り付けシート（日別）'!Y35</f>
        <v>0</v>
      </c>
      <c r="CA36" s="109">
        <f>'貼り付けシート（日別）'!Z35</f>
        <v>5.7657812499999999</v>
      </c>
      <c r="CB36" s="102">
        <f>IF(入力データと計算結果!$E$9=バックデータ一覧!$A$25,'貼り付けシート（日別）'!AI35,0)</f>
        <v>0</v>
      </c>
      <c r="CC36" s="166"/>
      <c r="CD36" s="32">
        <f>IF(計算過程!$DF$5=9,((CI36*'貼り付けシート（日別）'!AG35+CJ36*(CQ36+CR36+CS36+CU36)+CK36*CX36+CL36)*CE36+(0.01723*CW36+0.06099))*10^3/3600,0)</f>
        <v>0</v>
      </c>
      <c r="CE36" s="32">
        <f>IF(7&lt;='貼り付けシート（日別）'!AG35,1,1+(7-'貼り付けシート（日別）'!AG35)*0.0091)</f>
        <v>1.1459412499999999</v>
      </c>
      <c r="CF36" s="32">
        <f>IF(計算過程!$DF$5=9,((CM36*'貼り付けシート（日別）'!AG35+CN36*(CQ36+CR36+CS36+CU36)+CO36*CX36+CP36)*CH36+CW36/CG36),0)</f>
        <v>0</v>
      </c>
      <c r="CG36" s="32">
        <f>計算過程!$DF$55*'貼り付けシート（日別）'!AG35+計算過程!$DF$56*CW36+計算過程!$DF$57</f>
        <v>0.74561468749999993</v>
      </c>
      <c r="CH36" s="32">
        <f>IF(7&lt;='貼り付けシート（日別）'!AG35,1,1+(7-'貼り付けシート（日別）'!AG35)*0.0205)</f>
        <v>1.3287687500000001</v>
      </c>
      <c r="CI36" s="100">
        <f>IF($CX36&gt;0,バックデータ一覧!$S$4,バックデータ一覧!$T$4)</f>
        <v>-0.18114</v>
      </c>
      <c r="CJ36" s="100">
        <f>IF($CX36&gt;0,バックデータ一覧!$S$5,バックデータ一覧!$T$5)</f>
        <v>0.10483000000000001</v>
      </c>
      <c r="CK36" s="100">
        <f>IF($CX36&gt;0,バックデータ一覧!$S$6,バックデータ一覧!$T$6)</f>
        <v>0</v>
      </c>
      <c r="CL36" s="100">
        <f>IF($CX36&gt;0,バックデータ一覧!$S$7,バックデータ一覧!$T$7)</f>
        <v>5.8528500000000001</v>
      </c>
      <c r="CM36" s="100">
        <f>IF($CX36&gt;0,バックデータ一覧!$S$12,バックデータ一覧!$T$12)</f>
        <v>-5.7700000000000001E-2</v>
      </c>
      <c r="CN36" s="100">
        <f>IF($CX36&gt;0,バックデータ一覧!$S$13,バックデータ一覧!$T$13)</f>
        <v>0.47525000000000001</v>
      </c>
      <c r="CO36" s="100">
        <f>IF($CX36&gt;0,バックデータ一覧!$S$14,バックデータ一覧!$T$14)</f>
        <v>0</v>
      </c>
      <c r="CP36" s="173">
        <f>IF($CX36&gt;0,バックデータ一覧!$S$15,バックデータ一覧!$T$15)</f>
        <v>-6.3459300000000001</v>
      </c>
      <c r="CQ36" s="102">
        <f>IF($DF$4=4,'貼り付けシート（日別）'!T35,'貼り付けシート（日別）'!B35*(INT($DF$4)+1-$DF$4)+'貼り付けシート（日別）'!T35*($DF$4-INT($DF$4)))</f>
        <v>18.410991617200001</v>
      </c>
      <c r="CR36" s="102">
        <f>IF($DF$4=4,'貼り付けシート（日別）'!U35,'貼り付けシート（日別）'!C35*(INT($DF$4)+1-$DF$4)+'貼り付けシート（日別）'!U35*($DF$4-INT($DF$4)))</f>
        <v>25.635398880000004</v>
      </c>
      <c r="CS36" s="102">
        <f>IF($DF$4=4,'貼り付けシート（日別）'!V35,'貼り付けシート（日別）'!D35*(INT($DF$4)+1-$DF$4)+'貼り付けシート（日別）'!V35*($DF$4-INT($DF$4)))</f>
        <v>5.0579647299999984</v>
      </c>
      <c r="CT36" s="102">
        <f>IF($DF$4=4,'貼り付けシート（日別）'!W35,'貼り付けシート（日別）'!E35*(INT($DF$4)+1-$DF$4)+'貼り付けシート（日別）'!W35*($DF$4-INT($DF$4)))</f>
        <v>0</v>
      </c>
      <c r="CU36" s="102">
        <f>IF($DF$4=4,'貼り付けシート（日別）'!X35,'貼り付けシート（日別）'!F35*(INT($DF$4)+1-$DF$4)+'貼り付けシート（日別）'!X35*($DF$4-INT($DF$4)))</f>
        <v>29.762460000000001</v>
      </c>
      <c r="CV36" s="102">
        <f>IF($DF$4=4,'貼り付けシート（日別）'!Y35,'貼り付けシート（日別）'!G35*(INT($DF$4)+1-$DF$4)+'貼り付けシート（日別）'!Y35*($DF$4-INT($DF$4)))</f>
        <v>0</v>
      </c>
      <c r="CW36" s="102">
        <f>IF($DF$4=4,'貼り付けシート（日別）'!Z35,'貼り付けシート（日別）'!H35*(INT($DF$4)+1-$DF$4)+'貼り付けシート（日別）'!Z35*($DF$4-INT($DF$4)))</f>
        <v>5.7657812499999999</v>
      </c>
      <c r="CX36" s="32">
        <f>SUMIF('貼り付けシート（時刻別）'!$A$6:$A$8765,AR36,'貼り付けシート（時刻別）'!$C$6:$C$8765)</f>
        <v>0</v>
      </c>
      <c r="CY36" s="102">
        <f t="shared" si="40"/>
        <v>0</v>
      </c>
      <c r="CZ36" s="166"/>
      <c r="DA36" s="93"/>
      <c r="DB36" s="96"/>
      <c r="DC36" s="14"/>
      <c r="DD36" s="127" t="s">
        <v>93</v>
      </c>
      <c r="DE36" s="123" t="s">
        <v>20</v>
      </c>
      <c r="DF36" s="26">
        <v>20.754000000000001</v>
      </c>
    </row>
    <row r="37" spans="1:110" x14ac:dyDescent="0.15">
      <c r="A37" s="36">
        <v>41669</v>
      </c>
      <c r="B37" s="139">
        <f>IF(計算過程!$DF$5=9,計算過程!CD37+計算過程!CY37,IF($DF$4=4,AS37,G37*(INT($DF$4)+1-$DF$4)+AS37*($DF$4-INT($DF$4))))</f>
        <v>0.16771577672569446</v>
      </c>
      <c r="C37" s="139">
        <f>IF(計算過程!$DF$5=9,CF37,IF($DF$4=4,AT37,H37*(INT($DF$4)+1-$DF$4)+AT37*($DF$4-INT($DF$4))))</f>
        <v>97.454437707409099</v>
      </c>
      <c r="D37" s="139">
        <f>IF(計算過程!$DF$5=9,0,IF($DF$4=4,AU37,I37*(INT($DF$4)+1-$DF$4)+AU37*($DF$4-INT($DF$4))))</f>
        <v>0</v>
      </c>
      <c r="E37" s="139">
        <v>0</v>
      </c>
      <c r="F37" s="138"/>
      <c r="G37" s="104">
        <f t="shared" si="27"/>
        <v>0.15895155251620369</v>
      </c>
      <c r="H37" s="104">
        <f t="shared" si="28"/>
        <v>87.836088528991482</v>
      </c>
      <c r="I37" s="104">
        <f t="shared" si="29"/>
        <v>0</v>
      </c>
      <c r="J37" s="107">
        <v>0</v>
      </c>
      <c r="K37" s="101">
        <f>IF(OR(計算過程!$DF$5&lt;=4,計算過程!$DF$5=8),L37+M37+N37,0)</f>
        <v>0.15895155251620369</v>
      </c>
      <c r="L37" s="101">
        <f>IF(AND($DF$5&gt;4,$DF$5&lt;&gt;8),0,((VLOOKUP(入力データと計算結果!$E$6,バックデータ一覧!$V$12:$AA$15,2)*'貼り付けシート（日別）'!O36+VLOOKUP(入力データと計算結果!$E$6,バックデータ一覧!$V$12:$AA$15,3)*('貼り付けシート（日別）'!I36+'貼り付けシート（日別）'!J36+'貼り付けシート（日別）'!K36+'貼り付けシート（日別）'!L36+'貼り付けシート（日別）'!N36)+(VLOOKUP(入力データと計算結果!$E$6,バックデータ一覧!$V$12:$AA$15,4)))*10^3/3600))</f>
        <v>9.9120975259259253E-2</v>
      </c>
      <c r="M37" s="101">
        <f>IF(AND(OR($DF$5&gt;4,$DF$5&lt;&gt;8),入力データと計算結果!$E$7&lt;&gt;バックデータ一覧!$A$16,SUM(AL37:AM37)&gt;0),0.07*10^3/3600,0)</f>
        <v>1.9444444444444445E-2</v>
      </c>
      <c r="N37" s="101">
        <f>IF(AND(OR($DF$5&lt;=4),入力データと計算結果!$E$7=バックデータ一覧!$A$18,AM37&gt;0),(VLOOKUP(入力データと計算結果!$E$6,バックデータ一覧!$V$12:$AA$15,5,FALSE)*AO37+VLOOKUP(入力データと計算結果!$E$6,バックデータ一覧!$V$12:$AA$15,6,FALSE))*10^3/3600,0)</f>
        <v>4.0386132812500003E-2</v>
      </c>
      <c r="O37" s="101">
        <f>IF(OR(計算過程!$DF$5&lt;=2,計算過程!$DF$5=8),IF(入力データと計算結果!$E$7=バックデータ一覧!$A$16,AI37/Q37+AJ37/R37+AK37/S37+AL37/T37+AN37/V37,IF(入力データと計算結果!$E$7=バックデータ一覧!$A$17,AI37/Q37+AJ37/R37+AK37/S37+AM37/U37+AN37/V37,AI37/Q37+AJ37/R37+AK37/S37+AM37/U37+AO37/W37)),0)</f>
        <v>87.836088528991482</v>
      </c>
      <c r="P37" s="101">
        <f>IF(OR(計算過程!$DF$5=3,計算過程!$DF$5=4),IF(入力データと計算結果!$E$7=バックデータ一覧!$A$16,AI37/Q37+AJ37/R37+AK37/S37+AL37/T37+AN37/V37,IF(入力データと計算結果!$E$7=バックデータ一覧!$A$17,AI37/Q37+AJ37/R37+AK37/S37+AM37/U37+AN37/V37,AI37/Q37+AJ37/R37+AK37/S37+AM37/U37+AO37/W37)),0)</f>
        <v>0</v>
      </c>
      <c r="Q37" s="101">
        <f>MIN(1,$DF$7*'貼り付けシート（日別）'!O36+計算過程!$DF$14*(AI37+AK37)+$DF$21)</f>
        <v>0.58619951578453744</v>
      </c>
      <c r="R37" s="101">
        <f>MIN(1,$DF$8*'貼り付けシート（日別）'!O36+$DF$15*AJ37+$DF$22)</f>
        <v>0.67200357777302155</v>
      </c>
      <c r="S37" s="101">
        <f>MIN(1,$DF$9*'貼り付けシート（日別）'!O36+$DF$16*(AI37+AK37)+$DF$23)</f>
        <v>0.58619951578453744</v>
      </c>
      <c r="T37" s="32">
        <f>MIN(1,$DF$10*'貼り付けシート（日別）'!O36+$DF$17*AL37+$DF$24)</f>
        <v>0.71159348488590612</v>
      </c>
      <c r="U37" s="32">
        <f>MIN(1,$DF$11*'貼り付けシート（日別）'!O36+$DF$18*AM37+$DF$25)</f>
        <v>0.69708635496058002</v>
      </c>
      <c r="V37" s="32">
        <f>MIN(1,$DF$12*'貼り付けシート（日別）'!O36+$DF$19*AN37+$DF$26)</f>
        <v>0.71159348488590612</v>
      </c>
      <c r="W37" s="32">
        <f>MIN(1,$DF$13*'貼り付けシート（日別）'!O36+$DF$20*AO37+$DF$27)</f>
        <v>0.57570031413422817</v>
      </c>
      <c r="X37" s="32">
        <f t="shared" si="30"/>
        <v>0</v>
      </c>
      <c r="Y37" s="32">
        <f>'貼り付けシート（日別）'!P36</f>
        <v>-16.475000000000001</v>
      </c>
      <c r="Z37" s="32">
        <f t="shared" si="31"/>
        <v>1.3122175</v>
      </c>
      <c r="AA37" s="32">
        <f t="shared" si="32"/>
        <v>1</v>
      </c>
      <c r="AB37" s="32">
        <f t="shared" si="33"/>
        <v>57.6347387904</v>
      </c>
      <c r="AC37" s="32">
        <f>IF($DF$5=10,($DF$41*'貼り付けシート（日別）'!O36+$DF$42*AB37+$DF$43)/3.6,0)</f>
        <v>0</v>
      </c>
      <c r="AD37" s="32">
        <f>IF(OR($DF$5=5,$DF$5=6,$DF$5=7),(($DF$45*'貼り付けシート（日別）'!O36+$DF$46*SUM(AI37:AK37,AM37)+$DF$47)*AE37+(0.01723*AO37+0.06099))*10^3/3600,0)</f>
        <v>0</v>
      </c>
      <c r="AE37" s="32">
        <f>IF('貼り付けシート（日別）'!O36&lt;7,1+(7-'貼り付けシート（日別）'!O36)*0.0091,1)</f>
        <v>1.1696770833333334</v>
      </c>
      <c r="AF37" s="32">
        <f>IF(OR($DF$5=5,$DF$5=6,$DF$5=7),(($DF$48*'貼り付けシート（日別）'!O36+$DF$49*SUM(AI37:AK37,AM37)+$DF$50)*AH37+AO37/AG37),0)</f>
        <v>0</v>
      </c>
      <c r="AG37" s="32">
        <f>$DF$51*'貼り付けシート（日別）'!O36+$DF$52*AO37+$DF$53</f>
        <v>0.72789062500000001</v>
      </c>
      <c r="AH37" s="32">
        <f>IF('貼り付けシート（日別）'!O36&lt;7,1+(7-'貼り付けシート（日別）'!O36)*0.0205,1)</f>
        <v>1.3822395833333334</v>
      </c>
      <c r="AI37" s="109">
        <f>'貼り付けシート（日別）'!B36</f>
        <v>8.8052568603999983</v>
      </c>
      <c r="AJ37" s="109">
        <f>'貼り付けシート（日別）'!C36</f>
        <v>11.74955782</v>
      </c>
      <c r="AK37" s="109">
        <f>'貼り付けシート（日別）'!D36</f>
        <v>2.4190266099999995</v>
      </c>
      <c r="AL37" s="109">
        <f>'貼り付けシート（日別）'!E36</f>
        <v>0</v>
      </c>
      <c r="AM37" s="109">
        <f>'貼り付けシート（日別）'!F36</f>
        <v>29.762460000000001</v>
      </c>
      <c r="AN37" s="109">
        <f>'貼り付けシート（日別）'!G36</f>
        <v>0</v>
      </c>
      <c r="AO37" s="109">
        <f>'貼り付けシート（日別）'!H36</f>
        <v>4.8984375</v>
      </c>
      <c r="AP37" s="102">
        <f>IF(入力データと計算結果!$E$9=バックデータ一覧!$A$25,'貼り付けシート（日別）'!Q36,0)</f>
        <v>0</v>
      </c>
      <c r="AR37" s="36">
        <v>41669</v>
      </c>
      <c r="AS37" s="104">
        <f t="shared" si="34"/>
        <v>0.16771577672569446</v>
      </c>
      <c r="AT37" s="104">
        <f t="shared" si="35"/>
        <v>97.454437707409099</v>
      </c>
      <c r="AU37" s="104">
        <f t="shared" si="36"/>
        <v>0</v>
      </c>
      <c r="AV37" s="107">
        <v>0</v>
      </c>
      <c r="AW37" s="101">
        <f>IF(OR(計算過程!$DF$5&lt;=4,計算過程!$DF$5=8),AX37+AY37+AZ37,0)</f>
        <v>0.16771577672569446</v>
      </c>
      <c r="AX37" s="101">
        <f>IF(AND(計算過程!$DF$5&gt;4,計算過程!$DF$5&lt;&gt;8),0,((VLOOKUP(入力データと計算結果!$E$6,バックデータ一覧!$V$12:$AA$15,2)*'貼り付けシート（日別）'!AG36+VLOOKUP(入力データと計算結果!$E$6,バックデータ一覧!$V$12:$AA$15,3)*('貼り付けシート（日別）'!AA36+'貼り付けシート（日別）'!AB36+'貼り付けシート（日別）'!AC36+'貼り付けシート（日別）'!AD36+'貼り付けシート（日別）'!AF36)+(VLOOKUP(入力データと計算結果!$E$6,バックデータ一覧!$V$12:$AA$15,4)))*10^3/3600))</f>
        <v>0.10264166575925927</v>
      </c>
      <c r="AY37" s="101">
        <f>IF(AND(OR(計算過程!$DF$5&gt;4,計算過程!$DF$5&lt;&gt;8),入力データと計算結果!$E$7&lt;&gt;バックデータ一覧!$A$16,SUM(BX37:BY37)&gt;0),0.07*10^3/3600,0)</f>
        <v>1.9444444444444445E-2</v>
      </c>
      <c r="AZ37" s="101">
        <f>IF(AND(OR(計算過程!$DF$5&lt;=4),入力データと計算結果!$E$7=バックデータ一覧!$A$18,BY37&gt;0),(VLOOKUP(入力データと計算結果!$E$6,バックデータ一覧!$V$12:$AA$15,5,FALSE)*CA37+VLOOKUP(入力データと計算結果!$E$6,バックデータ一覧!$V$12:$AA$15,6,FALSE))*10^3/3600,0)</f>
        <v>4.5629666521990742E-2</v>
      </c>
      <c r="BA37" s="101">
        <f>IF(OR(計算過程!$DF$5&lt;=2,計算過程!$DF$5=8),IF(入力データと計算結果!$E$7=バックデータ一覧!$A$16,BU37/BC37+BV37/BD37+BW37/BE37+BX37/BF37+BZ37/BH37,IF(入力データと計算結果!$E$7=バックデータ一覧!$A$17,BU37/BC37+BV37/BD37+BW37/BE37+BY37/BG37+BZ37/BH37,BU37/BC37+BV37/BD37+BW37/BE37+BY37/BG37+CA37/BI37)),0)</f>
        <v>97.454437707409099</v>
      </c>
      <c r="BB37" s="101">
        <f>IF(OR(計算過程!$DF$5=3,計算過程!$DF$5=4),IF(入力データと計算結果!$E$7=バックデータ一覧!$A$16,BU37/BC37+BV37/BD37+BW37/BE37+BX37/BF37+BZ37/BH37,IF(入力データと計算結果!$E$7=バックデータ一覧!$A$17,BU37/BC37+BV37/BD37+BW37/BE37+BY37/BG37+BZ37/BH37,BU37/BC37+BV37/BD37+BW37/BE37+BY37/BG37+CA37/BI37)),0)</f>
        <v>0</v>
      </c>
      <c r="BC37" s="101">
        <f>MIN(1,計算過程!$DF$7*'貼り付けシート（日別）'!AG36+計算過程!$DF$14*(BU37+BW37)+計算過程!$DF$21)</f>
        <v>0.58745037850632675</v>
      </c>
      <c r="BD37" s="101">
        <f>MIN(1,計算過程!$DF$8*'貼り付けシート（日別）'!AG36+計算過程!$DF$15*BV37+計算過程!$DF$22)</f>
        <v>0.67394281139396173</v>
      </c>
      <c r="BE37" s="101">
        <f>MIN(1,計算過程!$DF$9*'貼り付けシート（日別）'!AG36+計算過程!$DF$16*(BU37+BW37)+計算過程!$DF$23)</f>
        <v>0.58745037850632675</v>
      </c>
      <c r="BF37" s="32">
        <f>MIN(1,計算過程!$DF$10*'貼り付けシート（日別）'!AG36+計算過程!$DF$17*BX37+計算過程!$DF$24)</f>
        <v>0.71159348488590612</v>
      </c>
      <c r="BG37" s="32">
        <f>MIN(1,計算過程!$DF$11*'貼り付けシート（日別）'!AG36+計算過程!$DF$18*BY37+計算過程!$DF$25)</f>
        <v>0.69708635496058002</v>
      </c>
      <c r="BH37" s="32">
        <f>MIN(1,計算過程!$DF$12*'貼り付けシート（日別）'!AG36+計算過程!$DF$19*BZ37+計算過程!$DF$26)</f>
        <v>0.71159348488590612</v>
      </c>
      <c r="BI37" s="32">
        <f>MIN(1,計算過程!$DF$13*'貼り付けシート（日別）'!AG36+計算過程!$DF$20*CA37+計算過程!$DF$27)</f>
        <v>0.59499396059999998</v>
      </c>
      <c r="BJ37" s="32">
        <f>IF(計算過程!$DF$5=11,(計算過程!$DF$33*BK37+計算過程!$DF$34*BN37+計算過程!$DF$35*計算過程!$DF$39+計算過程!$DF$36)*(1+計算過程!$DF$37*計算過程!$DF$38)*BL37*BM37*10^3/3600,0)</f>
        <v>0</v>
      </c>
      <c r="BK37" s="32">
        <f>'貼り付けシート（日別）'!AH36</f>
        <v>-16.475000000000001</v>
      </c>
      <c r="BL37" s="32">
        <f t="shared" si="37"/>
        <v>1.3122175</v>
      </c>
      <c r="BM37" s="32">
        <f t="shared" si="38"/>
        <v>1</v>
      </c>
      <c r="BN37" s="32">
        <f t="shared" si="39"/>
        <v>64.062851665266663</v>
      </c>
      <c r="BO37" s="32">
        <f>IF(計算過程!$DF$5=10,(計算過程!$DF$41*'貼り付けシート（日別）'!AG36+計算過程!$DF$42*BN37+計算過程!$DF$43)/3.6,0)</f>
        <v>0</v>
      </c>
      <c r="BP37" s="32">
        <f>IF(OR(計算過程!$DF$5=5,計算過程!$DF$5=6,計算過程!$DF$5=7),((計算過程!$DF$45*'貼り付けシート（日別）'!AG36+計算過程!$DF$46*SUM(BU37:BW37,BY37)+計算過程!$DF$47)*BQ37+(0.01723*CA37+0.06099))*10^3/3600,0)</f>
        <v>0</v>
      </c>
      <c r="BQ37" s="32">
        <f>IF('貼り付けシート（日別）'!AG36&lt;7,1+(7-'貼り付けシート（日別）'!AG36)*0.0091,1)</f>
        <v>1.1696770833333334</v>
      </c>
      <c r="BR37" s="32">
        <f>IF(OR(計算過程!$DF$5=5,計算過程!$DF$5=6,計算過程!$DF$5=7),((計算過程!$DF$48*'貼り付けシート（日別）'!AG36+計算過程!$DF$49*SUM(BU37:BW37,BY37)+計算過程!$DF$50)*BT37+CA37/BS37),0)</f>
        <v>0</v>
      </c>
      <c r="BS37" s="32">
        <f>計算過程!$DF$51*'貼り付けシート（日別）'!AG36+計算過程!$DF$52*CA37+計算過程!$DF$53</f>
        <v>0.73446406249999996</v>
      </c>
      <c r="BT37" s="32">
        <f>IF('貼り付けシート（日別）'!AG36&lt;7,1+(7-'貼り付けシート（日別）'!AG36)*0.0205,1)</f>
        <v>1.3822395833333334</v>
      </c>
      <c r="BU37" s="109">
        <f>'貼り付けシート（日別）'!T36</f>
        <v>9.2054958086000003</v>
      </c>
      <c r="BV37" s="109">
        <f>'貼り付けシート（日別）'!U36</f>
        <v>16.022124300000002</v>
      </c>
      <c r="BW37" s="109">
        <f>'貼り付けシート（日別）'!V36</f>
        <v>3.0787611399999997</v>
      </c>
      <c r="BX37" s="109">
        <f>'貼り付けシート（日別）'!W36</f>
        <v>0</v>
      </c>
      <c r="BY37" s="109">
        <f>'貼り付けシート（日別）'!X36</f>
        <v>29.762460000000001</v>
      </c>
      <c r="BZ37" s="109">
        <f>'貼り付けシート（日別）'!Y36</f>
        <v>0</v>
      </c>
      <c r="CA37" s="109">
        <f>'貼り付けシート（日別）'!Z36</f>
        <v>5.9940104166666668</v>
      </c>
      <c r="CB37" s="102">
        <f>IF(入力データと計算結果!$E$9=バックデータ一覧!$A$25,'貼り付けシート（日別）'!AI36,0)</f>
        <v>0</v>
      </c>
      <c r="CC37" s="166"/>
      <c r="CD37" s="32">
        <f>IF(計算過程!$DF$5=9,((CI37*'貼り付けシート（日別）'!AG36+CJ37*(CQ37+CR37+CS37+CU37)+CK37*CX37+CL37)*CE37+(0.01723*CW37+0.06099))*10^3/3600,0)</f>
        <v>0</v>
      </c>
      <c r="CE37" s="32">
        <f>IF(7&lt;='貼り付けシート（日別）'!AG36,1,1+(7-'貼り付けシート（日別）'!AG36)*0.0091)</f>
        <v>1.1696770833333334</v>
      </c>
      <c r="CF37" s="32">
        <f>IF(計算過程!$DF$5=9,((CM37*'貼り付けシート（日別）'!AG36+CN37*(CQ37+CR37+CS37+CU37)+CO37*CX37+CP37)*CH37+CW37/CG37),0)</f>
        <v>0</v>
      </c>
      <c r="CG37" s="32">
        <f>計算過程!$DF$55*'貼り付けシート（日別）'!AG36+計算過程!$DF$56*CW37+計算過程!$DF$57</f>
        <v>0.73446406249999996</v>
      </c>
      <c r="CH37" s="32">
        <f>IF(7&lt;='貼り付けシート（日別）'!AG36,1,1+(7-'貼り付けシート（日別）'!AG36)*0.0205)</f>
        <v>1.3822395833333334</v>
      </c>
      <c r="CI37" s="100">
        <f>IF($CX37&gt;0,バックデータ一覧!$S$4,バックデータ一覧!$T$4)</f>
        <v>-0.18114</v>
      </c>
      <c r="CJ37" s="100">
        <f>IF($CX37&gt;0,バックデータ一覧!$S$5,バックデータ一覧!$T$5)</f>
        <v>0.10483000000000001</v>
      </c>
      <c r="CK37" s="100">
        <f>IF($CX37&gt;0,バックデータ一覧!$S$6,バックデータ一覧!$T$6)</f>
        <v>0</v>
      </c>
      <c r="CL37" s="100">
        <f>IF($CX37&gt;0,バックデータ一覧!$S$7,バックデータ一覧!$T$7)</f>
        <v>5.8528500000000001</v>
      </c>
      <c r="CM37" s="100">
        <f>IF($CX37&gt;0,バックデータ一覧!$S$12,バックデータ一覧!$T$12)</f>
        <v>-5.7700000000000001E-2</v>
      </c>
      <c r="CN37" s="100">
        <f>IF($CX37&gt;0,バックデータ一覧!$S$13,バックデータ一覧!$T$13)</f>
        <v>0.47525000000000001</v>
      </c>
      <c r="CO37" s="100">
        <f>IF($CX37&gt;0,バックデータ一覧!$S$14,バックデータ一覧!$T$14)</f>
        <v>0</v>
      </c>
      <c r="CP37" s="173">
        <f>IF($CX37&gt;0,バックデータ一覧!$S$15,バックデータ一覧!$T$15)</f>
        <v>-6.3459300000000001</v>
      </c>
      <c r="CQ37" s="102">
        <f>IF($DF$4=4,'貼り付けシート（日別）'!T36,'貼り付けシート（日別）'!B36*(INT($DF$4)+1-$DF$4)+'貼り付けシート（日別）'!T36*($DF$4-INT($DF$4)))</f>
        <v>9.2054958086000003</v>
      </c>
      <c r="CR37" s="102">
        <f>IF($DF$4=4,'貼り付けシート（日別）'!U36,'貼り付けシート（日別）'!C36*(INT($DF$4)+1-$DF$4)+'貼り付けシート（日別）'!U36*($DF$4-INT($DF$4)))</f>
        <v>16.022124300000002</v>
      </c>
      <c r="CS37" s="102">
        <f>IF($DF$4=4,'貼り付けシート（日別）'!V36,'貼り付けシート（日別）'!D36*(INT($DF$4)+1-$DF$4)+'貼り付けシート（日別）'!V36*($DF$4-INT($DF$4)))</f>
        <v>3.0787611399999997</v>
      </c>
      <c r="CT37" s="102">
        <f>IF($DF$4=4,'貼り付けシート（日別）'!W36,'貼り付けシート（日別）'!E36*(INT($DF$4)+1-$DF$4)+'貼り付けシート（日別）'!W36*($DF$4-INT($DF$4)))</f>
        <v>0</v>
      </c>
      <c r="CU37" s="102">
        <f>IF($DF$4=4,'貼り付けシート（日別）'!X36,'貼り付けシート（日別）'!F36*(INT($DF$4)+1-$DF$4)+'貼り付けシート（日別）'!X36*($DF$4-INT($DF$4)))</f>
        <v>29.762460000000001</v>
      </c>
      <c r="CV37" s="102">
        <f>IF($DF$4=4,'貼り付けシート（日別）'!Y36,'貼り付けシート（日別）'!G36*(INT($DF$4)+1-$DF$4)+'貼り付けシート（日別）'!Y36*($DF$4-INT($DF$4)))</f>
        <v>0</v>
      </c>
      <c r="CW37" s="102">
        <f>IF($DF$4=4,'貼り付けシート（日別）'!Z36,'貼り付けシート（日別）'!H36*(INT($DF$4)+1-$DF$4)+'貼り付けシート（日別）'!Z36*($DF$4-INT($DF$4)))</f>
        <v>5.9940104166666668</v>
      </c>
      <c r="CX37" s="32">
        <f>SUMIF('貼り付けシート（時刻別）'!$A$6:$A$8765,AR37,'貼り付けシート（時刻別）'!$C$6:$C$8765)</f>
        <v>0</v>
      </c>
      <c r="CY37" s="102">
        <f t="shared" si="40"/>
        <v>0</v>
      </c>
      <c r="CZ37" s="166"/>
      <c r="DA37" s="94"/>
      <c r="DB37" s="128"/>
      <c r="DC37" s="129"/>
      <c r="DD37" s="127" t="s">
        <v>94</v>
      </c>
      <c r="DE37" s="123" t="s">
        <v>20</v>
      </c>
      <c r="DF37" s="26">
        <v>0.23499999999999999</v>
      </c>
    </row>
    <row r="38" spans="1:110" x14ac:dyDescent="0.15">
      <c r="A38" s="36">
        <v>41670</v>
      </c>
      <c r="B38" s="139">
        <f>IF(計算過程!$DF$5=9,計算過程!CD38+計算過程!CY38,IF($DF$4=4,AS38,G38*(INT($DF$4)+1-$DF$4)+AS38*($DF$4-INT($DF$4))))</f>
        <v>0.16207086880902777</v>
      </c>
      <c r="C38" s="139">
        <f>IF(計算過程!$DF$5=9,CF38,IF($DF$4=4,AT38,H38*(INT($DF$4)+1-$DF$4)+AT38*($DF$4-INT($DF$4))))</f>
        <v>81.185948096296713</v>
      </c>
      <c r="D38" s="139">
        <f>IF(計算過程!$DF$5=9,0,IF($DF$4=4,AU38,I38*(INT($DF$4)+1-$DF$4)+AU38*($DF$4-INT($DF$4))))</f>
        <v>0</v>
      </c>
      <c r="E38" s="139">
        <v>0</v>
      </c>
      <c r="F38" s="138"/>
      <c r="G38" s="104">
        <f t="shared" si="27"/>
        <v>0.15328423547916667</v>
      </c>
      <c r="H38" s="104">
        <f t="shared" si="28"/>
        <v>71.61412106148515</v>
      </c>
      <c r="I38" s="104">
        <f t="shared" si="29"/>
        <v>0</v>
      </c>
      <c r="J38" s="107">
        <v>0</v>
      </c>
      <c r="K38" s="101">
        <f>IF(OR(計算過程!$DF$5&lt;=4,計算過程!$DF$5=8),L38+M38+N38,0)</f>
        <v>0.15328423547916667</v>
      </c>
      <c r="L38" s="101">
        <f>IF(AND($DF$5&gt;4,$DF$5&lt;&gt;8),0,((VLOOKUP(入力データと計算結果!$E$6,バックデータ一覧!$V$12:$AA$15,2)*'貼り付けシート（日別）'!O37+VLOOKUP(入力データと計算結果!$E$6,バックデータ一覧!$V$12:$AA$15,3)*('貼り付けシート（日別）'!I37+'貼り付けシート（日別）'!J37+'貼り付けシート（日別）'!K37+'貼り付けシート（日別）'!L37+'貼り付けシート（日別）'!N37)+(VLOOKUP(入力データと計算結果!$E$6,バックデータ一覧!$V$12:$AA$15,4)))*10^3/3600))</f>
        <v>9.2927185999999995E-2</v>
      </c>
      <c r="M38" s="101">
        <f>IF(AND(OR($DF$5&gt;4,$DF$5&lt;&gt;8),入力データと計算結果!$E$7&lt;&gt;バックデータ一覧!$A$16,SUM(AL38:AM38)&gt;0),0.07*10^3/3600,0)</f>
        <v>1.9444444444444445E-2</v>
      </c>
      <c r="N38" s="101">
        <f>IF(AND(OR($DF$5&lt;=4),入力データと計算結果!$E$7=バックデータ一覧!$A$18,AM38&gt;0),(VLOOKUP(入力データと計算結果!$E$6,バックデータ一覧!$V$12:$AA$15,5,FALSE)*AO38+VLOOKUP(入力データと計算結果!$E$6,バックデータ一覧!$V$12:$AA$15,6,FALSE))*10^3/3600,0)</f>
        <v>4.0912605034722223E-2</v>
      </c>
      <c r="O38" s="101">
        <f>IF(OR(計算過程!$DF$5&lt;=2,計算過程!$DF$5=8),IF(入力データと計算結果!$E$7=バックデータ一覧!$A$16,AI38/Q38+AJ38/R38+AK38/S38+AL38/T38+AN38/V38,IF(入力データと計算結果!$E$7=バックデータ一覧!$A$17,AI38/Q38+AJ38/R38+AK38/S38+AM38/U38+AN38/V38,AI38/Q38+AJ38/R38+AK38/S38+AM38/U38+AO38/W38)),0)</f>
        <v>71.61412106148515</v>
      </c>
      <c r="P38" s="101">
        <f>IF(OR(計算過程!$DF$5=3,計算過程!$DF$5=4),IF(入力データと計算結果!$E$7=バックデータ一覧!$A$16,AI38/Q38+AJ38/R38+AK38/S38+AL38/T38+AN38/V38,IF(入力データと計算結果!$E$7=バックデータ一覧!$A$17,AI38/Q38+AJ38/R38+AK38/S38+AM38/U38+AN38/V38,AI38/Q38+AJ38/R38+AK38/S38+AM38/U38+AO38/W38)),0)</f>
        <v>0</v>
      </c>
      <c r="Q38" s="101">
        <f>MIN(1,$DF$7*'貼り付けシート（日別）'!O37+計算過程!$DF$14*(AI38+AK38)+$DF$21)</f>
        <v>0.57764913972481791</v>
      </c>
      <c r="R38" s="101">
        <f>MIN(1,$DF$8*'貼り付けシート（日別）'!O37+$DF$15*AJ38+$DF$22)</f>
        <v>0.66878070647436316</v>
      </c>
      <c r="S38" s="101">
        <f>MIN(1,$DF$9*'貼り付けシート（日別）'!O37+$DF$16*(AI38+AK38)+$DF$23)</f>
        <v>0.57764913972481791</v>
      </c>
      <c r="T38" s="32">
        <f>MIN(1,$DF$10*'貼り付けシート（日別）'!O37+$DF$17*AL38+$DF$24)</f>
        <v>0.71159348488590612</v>
      </c>
      <c r="U38" s="32">
        <f>MIN(1,$DF$11*'貼り付けシート（日別）'!O37+$DF$18*AM38+$DF$25)</f>
        <v>0.69708635496058002</v>
      </c>
      <c r="V38" s="32">
        <f>MIN(1,$DF$12*'貼り付けシート（日別）'!O37+$DF$19*AN38+$DF$26)</f>
        <v>0.71159348488590612</v>
      </c>
      <c r="W38" s="32">
        <f>MIN(1,$DF$13*'貼り付けシート（日別）'!O37+$DF$20*AO38+$DF$27)</f>
        <v>0.57324391412134224</v>
      </c>
      <c r="X38" s="32">
        <f t="shared" si="30"/>
        <v>0</v>
      </c>
      <c r="Y38" s="32">
        <f>'貼り付けシート（日別）'!P37</f>
        <v>-17.6875</v>
      </c>
      <c r="Z38" s="32">
        <f t="shared" si="31"/>
        <v>1.3283437499999999</v>
      </c>
      <c r="AA38" s="32">
        <f t="shared" si="32"/>
        <v>1</v>
      </c>
      <c r="AB38" s="32">
        <f t="shared" si="33"/>
        <v>47.302083658400001</v>
      </c>
      <c r="AC38" s="32">
        <f>IF($DF$5=10,($DF$41*'貼り付けシート（日別）'!O37+$DF$42*AB38+$DF$43)/3.6,0)</f>
        <v>0</v>
      </c>
      <c r="AD38" s="32">
        <f>IF(OR($DF$5=5,$DF$5=6,$DF$5=7),(($DF$45*'貼り付けシート（日別）'!O37+$DF$46*SUM(AI38:AK38,AM38)+$DF$47)*AE38+(0.01723*AO38+0.06099))*10^3/3600,0)</f>
        <v>0</v>
      </c>
      <c r="AE38" s="32">
        <f>IF('貼り付けシート（日別）'!O37&lt;7,1+(7-'貼り付けシート（日別）'!O37)*0.0091,1)</f>
        <v>1.18302375</v>
      </c>
      <c r="AF38" s="32">
        <f>IF(OR($DF$5=5,$DF$5=6,$DF$5=7),(($DF$48*'貼り付けシート（日別）'!O37+$DF$49*SUM(AI38:AK38,AM38)+$DF$50)*AH38+AO38/AG38),0)</f>
        <v>0</v>
      </c>
      <c r="AG38" s="32">
        <f>$DF$51*'貼り付けシート（日別）'!O37+$DF$52*AO38+$DF$53</f>
        <v>0.72151062499999996</v>
      </c>
      <c r="AH38" s="32">
        <f>IF('貼り付けシート（日別）'!O37&lt;7,1+(7-'貼り付けシート（日別）'!O37)*0.0205,1)</f>
        <v>1.4123062499999999</v>
      </c>
      <c r="AI38" s="109">
        <f>'貼り付けシート（日別）'!B37</f>
        <v>4.8028673783999993</v>
      </c>
      <c r="AJ38" s="109">
        <f>'貼り付けシート（日別）'!C37</f>
        <v>6.408849720000001</v>
      </c>
      <c r="AK38" s="109">
        <f>'貼り付けシート（日別）'!D37</f>
        <v>1.3194690599999996</v>
      </c>
      <c r="AL38" s="109">
        <f>'貼り付けシート（日別）'!E37</f>
        <v>0</v>
      </c>
      <c r="AM38" s="109">
        <f>'貼り付けシート（日別）'!F37</f>
        <v>29.762460000000001</v>
      </c>
      <c r="AN38" s="109">
        <f>'貼り付けシート（日別）'!G37</f>
        <v>0</v>
      </c>
      <c r="AO38" s="109">
        <f>'貼り付けシート（日別）'!H37</f>
        <v>5.0084375000000003</v>
      </c>
      <c r="AP38" s="102">
        <f>IF(入力データと計算結果!$E$9=バックデータ一覧!$A$25,'貼り付けシート（日別）'!Q37,0)</f>
        <v>0</v>
      </c>
      <c r="AR38" s="36">
        <v>41670</v>
      </c>
      <c r="AS38" s="104">
        <f t="shared" si="34"/>
        <v>0.16207086880902777</v>
      </c>
      <c r="AT38" s="104">
        <f t="shared" si="35"/>
        <v>81.185948096296713</v>
      </c>
      <c r="AU38" s="104">
        <f t="shared" si="36"/>
        <v>0</v>
      </c>
      <c r="AV38" s="107">
        <v>0</v>
      </c>
      <c r="AW38" s="101">
        <f>IF(OR(計算過程!$DF$5&lt;=4,計算過程!$DF$5=8),AX38+AY38+AZ38,0)</f>
        <v>0.16207086880902777</v>
      </c>
      <c r="AX38" s="101">
        <f>IF(AND(計算過程!$DF$5&gt;4,計算過程!$DF$5&lt;&gt;8),0,((VLOOKUP(入力データと計算結果!$E$6,バックデータ一覧!$V$12:$AA$15,2)*'貼り付けシート（日別）'!AG37+VLOOKUP(入力データと計算結果!$E$6,バックデータ一覧!$V$12:$AA$15,3)*('貼り付けシート（日別）'!AA37+'貼り付けシート（日別）'!AB37+'貼り付けシート（日別）'!AC37+'貼り付けシート（日別）'!AD37+'貼り付けシート（日別）'!AF37)+(VLOOKUP(入力データと計算結果!$E$6,バックデータ一覧!$V$12:$AA$15,4)))*10^3/3600))</f>
        <v>9.6382540249999996E-2</v>
      </c>
      <c r="AY38" s="101">
        <f>IF(AND(OR(計算過程!$DF$5&gt;4,計算過程!$DF$5&lt;&gt;8),入力データと計算結果!$E$7&lt;&gt;バックデータ一覧!$A$16,SUM(BX38:BY38)&gt;0),0.07*10^3/3600,0)</f>
        <v>1.9444444444444445E-2</v>
      </c>
      <c r="AZ38" s="101">
        <f>IF(AND(OR(計算過程!$DF$5&lt;=4),入力データと計算結果!$E$7=バックデータ一覧!$A$18,BY38&gt;0),(VLOOKUP(入力データと計算結果!$E$6,バックデータ一覧!$V$12:$AA$15,5,FALSE)*CA38+VLOOKUP(入力データと計算結果!$E$6,バックデータ一覧!$V$12:$AA$15,6,FALSE))*10^3/3600,0)</f>
        <v>4.6243884114583328E-2</v>
      </c>
      <c r="BA38" s="101">
        <f>IF(OR(計算過程!$DF$5&lt;=2,計算過程!$DF$5=8),IF(入力データと計算結果!$E$7=バックデータ一覧!$A$16,BU38/BC38+BV38/BD38+BW38/BE38+BX38/BF38+BZ38/BH38,IF(入力データと計算結果!$E$7=バックデータ一覧!$A$17,BU38/BC38+BV38/BD38+BW38/BE38+BY38/BG38+BZ38/BH38,BU38/BC38+BV38/BD38+BW38/BE38+BY38/BG38+CA38/BI38)),0)</f>
        <v>81.185948096296713</v>
      </c>
      <c r="BB38" s="101">
        <f>IF(OR(計算過程!$DF$5=3,計算過程!$DF$5=4),IF(入力データと計算結果!$E$7=バックデータ一覧!$A$16,BU38/BC38+BV38/BD38+BW38/BE38+BX38/BF38+BZ38/BH38,IF(入力データと計算結果!$E$7=バックデータ一覧!$A$17,BU38/BC38+BV38/BD38+BW38/BE38+BY38/BG38+BZ38/BH38,BU38/BC38+BV38/BD38+BW38/BE38+BY38/BG38+CA38/BI38)),0)</f>
        <v>0</v>
      </c>
      <c r="BC38" s="101">
        <f>MIN(1,計算過程!$DF$7*'貼り付けシート（日別）'!AG37+計算過程!$DF$14*(BU38+BW38)+計算過程!$DF$21)</f>
        <v>0.57878322065722854</v>
      </c>
      <c r="BD38" s="101">
        <f>MIN(1,計算過程!$DF$8*'貼り付けシート（日別）'!AG37+計算過程!$DF$15*BV38+計算過程!$DF$22)</f>
        <v>0.67071994009530334</v>
      </c>
      <c r="BE38" s="101">
        <f>MIN(1,計算過程!$DF$9*'貼り付けシート（日別）'!AG37+計算過程!$DF$16*(BU38+BW38)+計算過程!$DF$23)</f>
        <v>0.57878322065722854</v>
      </c>
      <c r="BF38" s="32">
        <f>MIN(1,計算過程!$DF$10*'貼り付けシート（日別）'!AG37+計算過程!$DF$17*BX38+計算過程!$DF$24)</f>
        <v>0.71159348488590612</v>
      </c>
      <c r="BG38" s="32">
        <f>MIN(1,計算過程!$DF$11*'貼り付けシート（日別）'!AG37+計算過程!$DF$18*BY38+計算過程!$DF$25)</f>
        <v>0.69708635496058002</v>
      </c>
      <c r="BH38" s="32">
        <f>MIN(1,計算過程!$DF$12*'貼り付けシート（日別）'!AG37+計算過程!$DF$19*BZ38+計算過程!$DF$26)</f>
        <v>0.71159348488590612</v>
      </c>
      <c r="BI38" s="32">
        <f>MIN(1,計算過程!$DF$13*'貼り付けシート（日別）'!AG37+計算過程!$DF$20*CA38+計算過程!$DF$27)</f>
        <v>0.59286042075140943</v>
      </c>
      <c r="BJ38" s="32">
        <f>IF(計算過程!$DF$5=11,(計算過程!$DF$33*BK38+計算過程!$DF$34*BN38+計算過程!$DF$35*計算過程!$DF$39+計算過程!$DF$36)*(1+計算過程!$DF$37*計算過程!$DF$38)*BL38*BM38*10^3/3600,0)</f>
        <v>0</v>
      </c>
      <c r="BK38" s="32">
        <f>'貼り付けシート（日別）'!AH37</f>
        <v>-17.6875</v>
      </c>
      <c r="BL38" s="32">
        <f t="shared" si="37"/>
        <v>1.3283437499999999</v>
      </c>
      <c r="BM38" s="32">
        <f t="shared" si="38"/>
        <v>1</v>
      </c>
      <c r="BN38" s="32">
        <f t="shared" si="39"/>
        <v>53.649569687099998</v>
      </c>
      <c r="BO38" s="32">
        <f>IF(計算過程!$DF$5=10,(計算過程!$DF$41*'貼り付けシート（日別）'!AG37+計算過程!$DF$42*BN38+計算過程!$DF$43)/3.6,0)</f>
        <v>0</v>
      </c>
      <c r="BP38" s="32">
        <f>IF(OR(計算過程!$DF$5=5,計算過程!$DF$5=6,計算過程!$DF$5=7),((計算過程!$DF$45*'貼り付けシート（日別）'!AG37+計算過程!$DF$46*SUM(BU38:BW38,BY38)+計算過程!$DF$47)*BQ38+(0.01723*CA38+0.06099))*10^3/3600,0)</f>
        <v>0</v>
      </c>
      <c r="BQ38" s="32">
        <f>IF('貼り付けシート（日別）'!AG37&lt;7,1+(7-'貼り付けシート（日別）'!AG37)*0.0091,1)</f>
        <v>1.18302375</v>
      </c>
      <c r="BR38" s="32">
        <f>IF(OR(計算過程!$DF$5=5,計算過程!$DF$5=6,計算過程!$DF$5=7),((計算過程!$DF$48*'貼り付けシート（日別）'!AG37+計算過程!$DF$49*SUM(BU38:BW38,BY38)+計算過程!$DF$50)*BT38+CA38/BS38),0)</f>
        <v>0</v>
      </c>
      <c r="BS38" s="32">
        <f>計算過程!$DF$51*'貼り付けシート（日別）'!AG37+計算過程!$DF$52*CA38+計算過程!$DF$53</f>
        <v>0.72819406249999996</v>
      </c>
      <c r="BT38" s="32">
        <f>IF('貼り付けシート（日別）'!AG37&lt;7,1+(7-'貼り付けシート（日別）'!AG37)*0.0205,1)</f>
        <v>1.4123062499999999</v>
      </c>
      <c r="BU38" s="109">
        <f>'貼り付けシート（日別）'!T37</f>
        <v>6.2037036970999999</v>
      </c>
      <c r="BV38" s="109">
        <f>'貼り付けシート（日別）'!U37</f>
        <v>10.681416199999999</v>
      </c>
      <c r="BW38" s="109">
        <f>'貼り付けシート（日別）'!V37</f>
        <v>0.87964604000000002</v>
      </c>
      <c r="BX38" s="109">
        <f>'貼り付けシート（日別）'!W37</f>
        <v>0</v>
      </c>
      <c r="BY38" s="109">
        <f>'貼り付けシート（日別）'!X37</f>
        <v>29.762460000000001</v>
      </c>
      <c r="BZ38" s="109">
        <f>'貼り付けシート（日別）'!Y37</f>
        <v>0</v>
      </c>
      <c r="CA38" s="109">
        <f>'貼り付けシート（日別）'!Z37</f>
        <v>6.1223437499999998</v>
      </c>
      <c r="CB38" s="102">
        <f>IF(入力データと計算結果!$E$9=バックデータ一覧!$A$25,'貼り付けシート（日別）'!AI37,0)</f>
        <v>0</v>
      </c>
      <c r="CC38" s="166"/>
      <c r="CD38" s="32">
        <f>IF(計算過程!$DF$5=9,((CI38*'貼り付けシート（日別）'!AG37+CJ38*(CQ38+CR38+CS38+CU38)+CK38*CX38+CL38)*CE38+(0.01723*CW38+0.06099))*10^3/3600,0)</f>
        <v>0</v>
      </c>
      <c r="CE38" s="32">
        <f>IF(7&lt;='貼り付けシート（日別）'!AG37,1,1+(7-'貼り付けシート（日別）'!AG37)*0.0091)</f>
        <v>1.18302375</v>
      </c>
      <c r="CF38" s="32">
        <f>IF(計算過程!$DF$5=9,((CM38*'貼り付けシート（日別）'!AG37+CN38*(CQ38+CR38+CS38+CU38)+CO38*CX38+CP38)*CH38+CW38/CG38),0)</f>
        <v>0</v>
      </c>
      <c r="CG38" s="32">
        <f>計算過程!$DF$55*'貼り付けシート（日別）'!AG37+計算過程!$DF$56*CW38+計算過程!$DF$57</f>
        <v>0.72819406249999996</v>
      </c>
      <c r="CH38" s="32">
        <f>IF(7&lt;='貼り付けシート（日別）'!AG37,1,1+(7-'貼り付けシート（日別）'!AG37)*0.0205)</f>
        <v>1.4123062499999999</v>
      </c>
      <c r="CI38" s="100">
        <f>IF($CX38&gt;0,バックデータ一覧!$S$4,バックデータ一覧!$T$4)</f>
        <v>-0.18114</v>
      </c>
      <c r="CJ38" s="100">
        <f>IF($CX38&gt;0,バックデータ一覧!$S$5,バックデータ一覧!$T$5)</f>
        <v>0.10483000000000001</v>
      </c>
      <c r="CK38" s="100">
        <f>IF($CX38&gt;0,バックデータ一覧!$S$6,バックデータ一覧!$T$6)</f>
        <v>0</v>
      </c>
      <c r="CL38" s="100">
        <f>IF($CX38&gt;0,バックデータ一覧!$S$7,バックデータ一覧!$T$7)</f>
        <v>5.8528500000000001</v>
      </c>
      <c r="CM38" s="100">
        <f>IF($CX38&gt;0,バックデータ一覧!$S$12,バックデータ一覧!$T$12)</f>
        <v>-5.7700000000000001E-2</v>
      </c>
      <c r="CN38" s="100">
        <f>IF($CX38&gt;0,バックデータ一覧!$S$13,バックデータ一覧!$T$13)</f>
        <v>0.47525000000000001</v>
      </c>
      <c r="CO38" s="100">
        <f>IF($CX38&gt;0,バックデータ一覧!$S$14,バックデータ一覧!$T$14)</f>
        <v>0</v>
      </c>
      <c r="CP38" s="173">
        <f>IF($CX38&gt;0,バックデータ一覧!$S$15,バックデータ一覧!$T$15)</f>
        <v>-6.3459300000000001</v>
      </c>
      <c r="CQ38" s="102">
        <f>IF($DF$4=4,'貼り付けシート（日別）'!T37,'貼り付けシート（日別）'!B37*(INT($DF$4)+1-$DF$4)+'貼り付けシート（日別）'!T37*($DF$4-INT($DF$4)))</f>
        <v>6.2037036970999999</v>
      </c>
      <c r="CR38" s="102">
        <f>IF($DF$4=4,'貼り付けシート（日別）'!U37,'貼り付けシート（日別）'!C37*(INT($DF$4)+1-$DF$4)+'貼り付けシート（日別）'!U37*($DF$4-INT($DF$4)))</f>
        <v>10.681416199999999</v>
      </c>
      <c r="CS38" s="102">
        <f>IF($DF$4=4,'貼り付けシート（日別）'!V37,'貼り付けシート（日別）'!D37*(INT($DF$4)+1-$DF$4)+'貼り付けシート（日別）'!V37*($DF$4-INT($DF$4)))</f>
        <v>0.87964604000000002</v>
      </c>
      <c r="CT38" s="102">
        <f>IF($DF$4=4,'貼り付けシート（日別）'!W37,'貼り付けシート（日別）'!E37*(INT($DF$4)+1-$DF$4)+'貼り付けシート（日別）'!W37*($DF$4-INT($DF$4)))</f>
        <v>0</v>
      </c>
      <c r="CU38" s="102">
        <f>IF($DF$4=4,'貼り付けシート（日別）'!X37,'貼り付けシート（日別）'!F37*(INT($DF$4)+1-$DF$4)+'貼り付けシート（日別）'!X37*($DF$4-INT($DF$4)))</f>
        <v>29.762460000000001</v>
      </c>
      <c r="CV38" s="102">
        <f>IF($DF$4=4,'貼り付けシート（日別）'!Y37,'貼り付けシート（日別）'!G37*(INT($DF$4)+1-$DF$4)+'貼り付けシート（日別）'!Y37*($DF$4-INT($DF$4)))</f>
        <v>0</v>
      </c>
      <c r="CW38" s="102">
        <f>IF($DF$4=4,'貼り付けシート（日別）'!Z37,'貼り付けシート（日別）'!H37*(INT($DF$4)+1-$DF$4)+'貼り付けシート（日別）'!Z37*($DF$4-INT($DF$4)))</f>
        <v>6.1223437499999998</v>
      </c>
      <c r="CX38" s="32">
        <f>SUMIF('貼り付けシート（時刻別）'!$A$6:$A$8765,AR38,'貼り付けシート（時刻別）'!$C$6:$C$8765)</f>
        <v>0</v>
      </c>
      <c r="CY38" s="102">
        <f t="shared" si="40"/>
        <v>0</v>
      </c>
      <c r="CZ38" s="166"/>
      <c r="DA38" s="126" t="s">
        <v>98</v>
      </c>
      <c r="DB38" s="127"/>
      <c r="DC38" s="123" t="s">
        <v>261</v>
      </c>
      <c r="DD38" s="9" t="s">
        <v>97</v>
      </c>
      <c r="DE38" s="123" t="s">
        <v>20</v>
      </c>
      <c r="DF38" s="26">
        <v>0.4</v>
      </c>
    </row>
    <row r="39" spans="1:110" x14ac:dyDescent="0.15">
      <c r="A39" s="36">
        <v>41671</v>
      </c>
      <c r="B39" s="139">
        <f>IF(計算過程!$DF$5=9,計算過程!CD39+計算過程!CY39,IF($DF$4=4,AS39,G39*(INT($DF$4)+1-$DF$4)+AS39*($DF$4-INT($DF$4))))</f>
        <v>0.16968821422569444</v>
      </c>
      <c r="C39" s="139">
        <f>IF(計算過程!$DF$5=9,CF39,IF($DF$4=4,AT39,H39*(INT($DF$4)+1-$DF$4)+AT39*($DF$4-INT($DF$4))))</f>
        <v>98.01248932446876</v>
      </c>
      <c r="D39" s="139">
        <f>IF(計算過程!$DF$5=9,0,IF($DF$4=4,AU39,I39*(INT($DF$4)+1-$DF$4)+AU39*($DF$4-INT($DF$4))))</f>
        <v>0</v>
      </c>
      <c r="E39" s="139">
        <v>0</v>
      </c>
      <c r="F39" s="138"/>
      <c r="G39" s="104">
        <f t="shared" si="27"/>
        <v>0.16079237196064816</v>
      </c>
      <c r="H39" s="104">
        <f t="shared" si="28"/>
        <v>88.335330580078534</v>
      </c>
      <c r="I39" s="104">
        <f t="shared" si="29"/>
        <v>0</v>
      </c>
      <c r="J39" s="107">
        <v>0</v>
      </c>
      <c r="K39" s="101">
        <f>IF(OR(計算過程!$DF$5&lt;=4,計算過程!$DF$5=8),L39+M39+N39,0)</f>
        <v>0.16079237196064816</v>
      </c>
      <c r="L39" s="101">
        <f>IF(AND($DF$5&gt;4,$DF$5&lt;&gt;8),0,((VLOOKUP(入力データと計算結果!$E$6,バックデータ一覧!$V$12:$AA$15,2)*'貼り付けシート（日別）'!O38+VLOOKUP(入力データと計算結果!$E$6,バックデータ一覧!$V$12:$AA$15,3)*('貼り付けシート（日別）'!I38+'貼り付けシート（日別）'!J38+'貼り付けシート（日別）'!K38+'貼り付けシート（日別）'!L38+'貼り付けシート（日別）'!N38)+(VLOOKUP(入力データと計算結果!$E$6,バックデータ一覧!$V$12:$AA$15,4)))*10^3/3600))</f>
        <v>0.10017208637037037</v>
      </c>
      <c r="M39" s="101">
        <f>IF(AND(OR($DF$5&gt;4,$DF$5&lt;&gt;8),入力データと計算結果!$E$7&lt;&gt;バックデータ一覧!$A$16,SUM(AL39:AM39)&gt;0),0.07*10^3/3600,0)</f>
        <v>1.9444444444444445E-2</v>
      </c>
      <c r="N39" s="101">
        <f>IF(AND(OR($DF$5&lt;=4),入力データと計算結果!$E$7=バックデータ一覧!$A$18,AM39&gt;0),(VLOOKUP(入力データと計算結果!$E$6,バックデータ一覧!$V$12:$AA$15,5,FALSE)*AO39+VLOOKUP(入力データと計算結果!$E$6,バックデータ一覧!$V$12:$AA$15,6,FALSE))*10^3/3600,0)</f>
        <v>4.1175841145833336E-2</v>
      </c>
      <c r="O39" s="101">
        <f>IF(OR(計算過程!$DF$5&lt;=2,計算過程!$DF$5=8),IF(入力データと計算結果!$E$7=バックデータ一覧!$A$16,AI39/Q39+AJ39/R39+AK39/S39+AL39/T39+AN39/V39,IF(入力データと計算結果!$E$7=バックデータ一覧!$A$17,AI39/Q39+AJ39/R39+AK39/S39+AM39/U39+AN39/V39,AI39/Q39+AJ39/R39+AK39/S39+AM39/U39+AO39/W39)),0)</f>
        <v>88.335330580078534</v>
      </c>
      <c r="P39" s="101">
        <f>IF(OR(計算過程!$DF$5=3,計算過程!$DF$5=4),IF(入力データと計算結果!$E$7=バックデータ一覧!$A$16,AI39/Q39+AJ39/R39+AK39/S39+AL39/T39+AN39/V39,IF(入力データと計算結果!$E$7=バックデータ一覧!$A$17,AI39/Q39+AJ39/R39+AK39/S39+AM39/U39+AN39/V39,AI39/Q39+AJ39/R39+AK39/S39+AM39/U39+AO39/W39)),0)</f>
        <v>0</v>
      </c>
      <c r="Q39" s="101">
        <f>MIN(1,$DF$7*'貼り付けシート（日別）'!O38+計算過程!$DF$14*(AI39+AK39)+$DF$21)</f>
        <v>0.58240507674024211</v>
      </c>
      <c r="R39" s="101">
        <f>MIN(1,$DF$8*'貼り付けシート（日別）'!O38+$DF$15*AJ39+$DF$22)</f>
        <v>0.67080533386429675</v>
      </c>
      <c r="S39" s="101">
        <f>MIN(1,$DF$9*'貼り付けシート（日別）'!O38+$DF$16*(AI39+AK39)+$DF$23)</f>
        <v>0.58240507674024211</v>
      </c>
      <c r="T39" s="32">
        <f>MIN(1,$DF$10*'貼り付けシート（日別）'!O38+$DF$17*AL39+$DF$24)</f>
        <v>0.71159348488590612</v>
      </c>
      <c r="U39" s="32">
        <f>MIN(1,$DF$11*'貼り付けシート（日別）'!O38+$DF$18*AM39+$DF$25)</f>
        <v>0.69708635496058002</v>
      </c>
      <c r="V39" s="32">
        <f>MIN(1,$DF$12*'貼り付けシート（日別）'!O38+$DF$19*AN39+$DF$26)</f>
        <v>0.71159348488590612</v>
      </c>
      <c r="W39" s="32">
        <f>MIN(1,$DF$13*'貼り付けシート（日別）'!O38+$DF$20*AO39+$DF$27)</f>
        <v>0.57201571411489938</v>
      </c>
      <c r="X39" s="32">
        <f t="shared" si="30"/>
        <v>0</v>
      </c>
      <c r="Y39" s="32">
        <f>'貼り付けシート（日別）'!P38</f>
        <v>-16.462499999999999</v>
      </c>
      <c r="Z39" s="32">
        <f t="shared" si="31"/>
        <v>1.3120512499999999</v>
      </c>
      <c r="AA39" s="32">
        <f t="shared" si="32"/>
        <v>1</v>
      </c>
      <c r="AB39" s="32">
        <f t="shared" si="33"/>
        <v>57.799738790399999</v>
      </c>
      <c r="AC39" s="32">
        <f>IF($DF$5=10,($DF$41*'貼り付けシート（日別）'!O38+$DF$42*AB39+$DF$43)/3.6,0)</f>
        <v>0</v>
      </c>
      <c r="AD39" s="32">
        <f>IF(OR($DF$5=5,$DF$5=6,$DF$5=7),(($DF$45*'貼り付けシート（日別）'!O38+$DF$46*SUM(AI39:AK39,AM39)+$DF$47)*AE39+(0.01723*AO39+0.06099))*10^3/3600,0)</f>
        <v>0</v>
      </c>
      <c r="AE39" s="32">
        <f>IF('貼り付けシート（日別）'!O38&lt;7,1+(7-'貼り付けシート（日別）'!O38)*0.0091,1)</f>
        <v>1.1896970833333333</v>
      </c>
      <c r="AF39" s="32">
        <f>IF(OR($DF$5=5,$DF$5=6,$DF$5=7),(($DF$48*'貼り付けシート（日別）'!O38+$DF$49*SUM(AI39:AK39,AM39)+$DF$50)*AH39+AO39/AG39),0)</f>
        <v>0</v>
      </c>
      <c r="AG39" s="32">
        <f>$DF$51*'貼り付けシート（日別）'!O38+$DF$52*AO39+$DF$53</f>
        <v>0.71832062499999993</v>
      </c>
      <c r="AH39" s="32">
        <f>IF('貼り付けシート（日別）'!O38&lt;7,1+(7-'貼り付けシート（日別）'!O38)*0.0205,1)</f>
        <v>1.4273395833333333</v>
      </c>
      <c r="AI39" s="109">
        <f>'貼り付けシート（日別）'!B38</f>
        <v>8.8052568603999983</v>
      </c>
      <c r="AJ39" s="109">
        <f>'貼り付けシート（日別）'!C38</f>
        <v>11.74955782</v>
      </c>
      <c r="AK39" s="109">
        <f>'貼り付けシート（日別）'!D38</f>
        <v>2.4190266099999995</v>
      </c>
      <c r="AL39" s="109">
        <f>'貼り付けシート（日別）'!E38</f>
        <v>0</v>
      </c>
      <c r="AM39" s="109">
        <f>'貼り付けシート（日別）'!F38</f>
        <v>29.762460000000001</v>
      </c>
      <c r="AN39" s="109">
        <f>'貼り付けシート（日別）'!G38</f>
        <v>0</v>
      </c>
      <c r="AO39" s="109">
        <f>'貼り付けシート（日別）'!H38</f>
        <v>5.0634375</v>
      </c>
      <c r="AP39" s="102">
        <f>IF(入力データと計算結果!$E$9=バックデータ一覧!$A$25,'貼り付けシート（日別）'!Q38,0)</f>
        <v>0</v>
      </c>
      <c r="AR39" s="36">
        <v>41671</v>
      </c>
      <c r="AS39" s="104">
        <f t="shared" si="34"/>
        <v>0.16968821422569444</v>
      </c>
      <c r="AT39" s="104">
        <f t="shared" si="35"/>
        <v>98.01248932446876</v>
      </c>
      <c r="AU39" s="104">
        <f t="shared" si="36"/>
        <v>0</v>
      </c>
      <c r="AV39" s="107">
        <v>0</v>
      </c>
      <c r="AW39" s="101">
        <f>IF(OR(計算過程!$DF$5&lt;=4,計算過程!$DF$5=8),AX39+AY39+AZ39,0)</f>
        <v>0.16968821422569444</v>
      </c>
      <c r="AX39" s="101">
        <f>IF(AND(計算過程!$DF$5&gt;4,計算過程!$DF$5&lt;&gt;8),0,((VLOOKUP(入力データと計算結果!$E$6,バックデータ一覧!$V$12:$AA$15,2)*'貼り付けシート（日別）'!AG38+VLOOKUP(入力データと計算結果!$E$6,バックデータ一覧!$V$12:$AA$15,3)*('貼り付けシート（日別）'!AA38+'貼り付けシート（日別）'!AB38+'貼り付けシート（日別）'!AC38+'貼り付けシート（日別）'!AD38+'貼り付けシート（日別）'!AF38)+(VLOOKUP(入力データと計算結果!$E$6,バックデータ一覧!$V$12:$AA$15,4)))*10^3/3600))</f>
        <v>0.10369277687037037</v>
      </c>
      <c r="AY39" s="101">
        <f>IF(AND(OR(計算過程!$DF$5&gt;4,計算過程!$DF$5&lt;&gt;8),入力データと計算結果!$E$7&lt;&gt;バックデータ一覧!$A$16,SUM(BX39:BY39)&gt;0),0.07*10^3/3600,0)</f>
        <v>1.9444444444444445E-2</v>
      </c>
      <c r="AZ39" s="101">
        <f>IF(AND(OR(計算過程!$DF$5&lt;=4),入力データと計算結果!$E$7=バックデータ一覧!$A$18,BY39&gt;0),(VLOOKUP(入力データと計算結果!$E$6,バックデータ一覧!$V$12:$AA$15,5,FALSE)*CA39+VLOOKUP(入力データと計算結果!$E$6,バックデータ一覧!$V$12:$AA$15,6,FALSE))*10^3/3600,0)</f>
        <v>4.6550992910879628E-2</v>
      </c>
      <c r="BA39" s="101">
        <f>IF(OR(計算過程!$DF$5&lt;=2,計算過程!$DF$5=8),IF(入力データと計算結果!$E$7=バックデータ一覧!$A$16,BU39/BC39+BV39/BD39+BW39/BE39+BX39/BF39+BZ39/BH39,IF(入力データと計算結果!$E$7=バックデータ一覧!$A$17,BU39/BC39+BV39/BD39+BW39/BE39+BY39/BG39+BZ39/BH39,BU39/BC39+BV39/BD39+BW39/BE39+BY39/BG39+CA39/BI39)),0)</f>
        <v>98.01248932446876</v>
      </c>
      <c r="BB39" s="101">
        <f>IF(OR(計算過程!$DF$5=3,計算過程!$DF$5=4),IF(入力データと計算結果!$E$7=バックデータ一覧!$A$16,BU39/BC39+BV39/BD39+BW39/BE39+BX39/BF39+BZ39/BH39,IF(入力データと計算結果!$E$7=バックデータ一覧!$A$17,BU39/BC39+BV39/BD39+BW39/BE39+BY39/BG39+BZ39/BH39,BU39/BC39+BV39/BD39+BW39/BE39+BY39/BG39+CA39/BI39)),0)</f>
        <v>0</v>
      </c>
      <c r="BC39" s="101">
        <f>MIN(1,計算過程!$DF$7*'貼り付けシート（日別）'!AG38+計算過程!$DF$14*(BU39+BW39)+計算過程!$DF$21)</f>
        <v>0.58365593946203154</v>
      </c>
      <c r="BD39" s="101">
        <f>MIN(1,計算過程!$DF$8*'貼り付けシート（日別）'!AG38+計算過程!$DF$15*BV39+計算過程!$DF$22)</f>
        <v>0.67274456748523681</v>
      </c>
      <c r="BE39" s="101">
        <f>MIN(1,計算過程!$DF$9*'貼り付けシート（日別）'!AG38+計算過程!$DF$16*(BU39+BW39)+計算過程!$DF$23)</f>
        <v>0.58365593946203154</v>
      </c>
      <c r="BF39" s="32">
        <f>MIN(1,計算過程!$DF$10*'貼り付けシート（日別）'!AG38+計算過程!$DF$17*BX39+計算過程!$DF$24)</f>
        <v>0.71159348488590612</v>
      </c>
      <c r="BG39" s="32">
        <f>MIN(1,計算過程!$DF$11*'貼り付けシート（日別）'!AG38+計算過程!$DF$18*BY39+計算過程!$DF$25)</f>
        <v>0.69708635496058002</v>
      </c>
      <c r="BH39" s="32">
        <f>MIN(1,計算過程!$DF$12*'貼り付けシート（日別）'!AG38+計算過程!$DF$19*BZ39+計算過程!$DF$26)</f>
        <v>0.71159348488590612</v>
      </c>
      <c r="BI39" s="32">
        <f>MIN(1,計算過程!$DF$13*'貼り付けシート（日別）'!AG38+計算過程!$DF$20*CA39+計算過程!$DF$27)</f>
        <v>0.5917936508271141</v>
      </c>
      <c r="BJ39" s="32">
        <f>IF(計算過程!$DF$5=11,(計算過程!$DF$33*BK39+計算過程!$DF$34*BN39+計算過程!$DF$35*計算過程!$DF$39+計算過程!$DF$36)*(1+計算過程!$DF$37*計算過程!$DF$38)*BL39*BM39*10^3/3600,0)</f>
        <v>0</v>
      </c>
      <c r="BK39" s="32">
        <f>'貼り付けシート（日別）'!AH38</f>
        <v>-16.462499999999999</v>
      </c>
      <c r="BL39" s="32">
        <f t="shared" si="37"/>
        <v>1.3120512499999999</v>
      </c>
      <c r="BM39" s="32">
        <f t="shared" si="38"/>
        <v>1</v>
      </c>
      <c r="BN39" s="32">
        <f t="shared" si="39"/>
        <v>64.255351665266673</v>
      </c>
      <c r="BO39" s="32">
        <f>IF(計算過程!$DF$5=10,(計算過程!$DF$41*'貼り付けシート（日別）'!AG38+計算過程!$DF$42*BN39+計算過程!$DF$43)/3.6,0)</f>
        <v>0</v>
      </c>
      <c r="BP39" s="32">
        <f>IF(OR(計算過程!$DF$5=5,計算過程!$DF$5=6,計算過程!$DF$5=7),((計算過程!$DF$45*'貼り付けシート（日別）'!AG38+計算過程!$DF$46*SUM(BU39:BW39,BY39)+計算過程!$DF$47)*BQ39+(0.01723*CA39+0.06099))*10^3/3600,0)</f>
        <v>0</v>
      </c>
      <c r="BQ39" s="32">
        <f>IF('貼り付けシート（日別）'!AG38&lt;7,1+(7-'貼り付けシート（日別）'!AG38)*0.0091,1)</f>
        <v>1.1896970833333333</v>
      </c>
      <c r="BR39" s="32">
        <f>IF(OR(計算過程!$DF$5=5,計算過程!$DF$5=6,計算過程!$DF$5=7),((計算過程!$DF$48*'貼り付けシート（日別）'!AG38+計算過程!$DF$49*SUM(BU39:BW39,BY39)+計算過程!$DF$50)*BT39+CA39/BS39),0)</f>
        <v>0</v>
      </c>
      <c r="BS39" s="32">
        <f>計算過程!$DF$51*'貼り付けシート（日別）'!AG38+計算過程!$DF$52*CA39+計算過程!$DF$53</f>
        <v>0.72505906249999996</v>
      </c>
      <c r="BT39" s="32">
        <f>IF('貼り付けシート（日別）'!AG38&lt;7,1+(7-'貼り付けシート（日別）'!AG38)*0.0205,1)</f>
        <v>1.4273395833333333</v>
      </c>
      <c r="BU39" s="109">
        <f>'貼り付けシート（日別）'!T38</f>
        <v>9.2054958086000003</v>
      </c>
      <c r="BV39" s="109">
        <f>'貼り付けシート（日別）'!U38</f>
        <v>16.022124300000002</v>
      </c>
      <c r="BW39" s="109">
        <f>'貼り付けシート（日別）'!V38</f>
        <v>3.0787611399999997</v>
      </c>
      <c r="BX39" s="109">
        <f>'貼り付けシート（日別）'!W38</f>
        <v>0</v>
      </c>
      <c r="BY39" s="109">
        <f>'貼り付けシート（日別）'!X38</f>
        <v>29.762460000000001</v>
      </c>
      <c r="BZ39" s="109">
        <f>'貼り付けシート（日別）'!Y38</f>
        <v>0</v>
      </c>
      <c r="CA39" s="109">
        <f>'貼り付けシート（日別）'!Z38</f>
        <v>6.1865104166666658</v>
      </c>
      <c r="CB39" s="102">
        <f>IF(入力データと計算結果!$E$9=バックデータ一覧!$A$25,'貼り付けシート（日別）'!AI38,0)</f>
        <v>0</v>
      </c>
      <c r="CC39" s="166"/>
      <c r="CD39" s="32">
        <f>IF(計算過程!$DF$5=9,((CI39*'貼り付けシート（日別）'!AG38+CJ39*(CQ39+CR39+CS39+CU39)+CK39*CX39+CL39)*CE39+(0.01723*CW39+0.06099))*10^3/3600,0)</f>
        <v>0</v>
      </c>
      <c r="CE39" s="32">
        <f>IF(7&lt;='貼り付けシート（日別）'!AG38,1,1+(7-'貼り付けシート（日別）'!AG38)*0.0091)</f>
        <v>1.1896970833333333</v>
      </c>
      <c r="CF39" s="32">
        <f>IF(計算過程!$DF$5=9,((CM39*'貼り付けシート（日別）'!AG38+CN39*(CQ39+CR39+CS39+CU39)+CO39*CX39+CP39)*CH39+CW39/CG39),0)</f>
        <v>0</v>
      </c>
      <c r="CG39" s="32">
        <f>計算過程!$DF$55*'貼り付けシート（日別）'!AG38+計算過程!$DF$56*CW39+計算過程!$DF$57</f>
        <v>0.72505906249999996</v>
      </c>
      <c r="CH39" s="32">
        <f>IF(7&lt;='貼り付けシート（日別）'!AG38,1,1+(7-'貼り付けシート（日別）'!AG38)*0.0205)</f>
        <v>1.4273395833333333</v>
      </c>
      <c r="CI39" s="100">
        <f>IF($CX39&gt;0,バックデータ一覧!$S$4,バックデータ一覧!$T$4)</f>
        <v>-0.18114</v>
      </c>
      <c r="CJ39" s="100">
        <f>IF($CX39&gt;0,バックデータ一覧!$S$5,バックデータ一覧!$T$5)</f>
        <v>0.10483000000000001</v>
      </c>
      <c r="CK39" s="100">
        <f>IF($CX39&gt;0,バックデータ一覧!$S$6,バックデータ一覧!$T$6)</f>
        <v>0</v>
      </c>
      <c r="CL39" s="100">
        <f>IF($CX39&gt;0,バックデータ一覧!$S$7,バックデータ一覧!$T$7)</f>
        <v>5.8528500000000001</v>
      </c>
      <c r="CM39" s="100">
        <f>IF($CX39&gt;0,バックデータ一覧!$S$12,バックデータ一覧!$T$12)</f>
        <v>-5.7700000000000001E-2</v>
      </c>
      <c r="CN39" s="100">
        <f>IF($CX39&gt;0,バックデータ一覧!$S$13,バックデータ一覧!$T$13)</f>
        <v>0.47525000000000001</v>
      </c>
      <c r="CO39" s="100">
        <f>IF($CX39&gt;0,バックデータ一覧!$S$14,バックデータ一覧!$T$14)</f>
        <v>0</v>
      </c>
      <c r="CP39" s="173">
        <f>IF($CX39&gt;0,バックデータ一覧!$S$15,バックデータ一覧!$T$15)</f>
        <v>-6.3459300000000001</v>
      </c>
      <c r="CQ39" s="102">
        <f>IF($DF$4=4,'貼り付けシート（日別）'!T38,'貼り付けシート（日別）'!B38*(INT($DF$4)+1-$DF$4)+'貼り付けシート（日別）'!T38*($DF$4-INT($DF$4)))</f>
        <v>9.2054958086000003</v>
      </c>
      <c r="CR39" s="102">
        <f>IF($DF$4=4,'貼り付けシート（日別）'!U38,'貼り付けシート（日別）'!C38*(INT($DF$4)+1-$DF$4)+'貼り付けシート（日別）'!U38*($DF$4-INT($DF$4)))</f>
        <v>16.022124300000002</v>
      </c>
      <c r="CS39" s="102">
        <f>IF($DF$4=4,'貼り付けシート（日別）'!V38,'貼り付けシート（日別）'!D38*(INT($DF$4)+1-$DF$4)+'貼り付けシート（日別）'!V38*($DF$4-INT($DF$4)))</f>
        <v>3.0787611399999997</v>
      </c>
      <c r="CT39" s="102">
        <f>IF($DF$4=4,'貼り付けシート（日別）'!W38,'貼り付けシート（日別）'!E38*(INT($DF$4)+1-$DF$4)+'貼り付けシート（日別）'!W38*($DF$4-INT($DF$4)))</f>
        <v>0</v>
      </c>
      <c r="CU39" s="102">
        <f>IF($DF$4=4,'貼り付けシート（日別）'!X38,'貼り付けシート（日別）'!F38*(INT($DF$4)+1-$DF$4)+'貼り付けシート（日別）'!X38*($DF$4-INT($DF$4)))</f>
        <v>29.762460000000001</v>
      </c>
      <c r="CV39" s="102">
        <f>IF($DF$4=4,'貼り付けシート（日別）'!Y38,'貼り付けシート（日別）'!G38*(INT($DF$4)+1-$DF$4)+'貼り付けシート（日別）'!Y38*($DF$4-INT($DF$4)))</f>
        <v>0</v>
      </c>
      <c r="CW39" s="102">
        <f>IF($DF$4=4,'貼り付けシート（日別）'!Z38,'貼り付けシート（日別）'!H38*(INT($DF$4)+1-$DF$4)+'貼り付けシート（日別）'!Z38*($DF$4-INT($DF$4)))</f>
        <v>6.1865104166666658</v>
      </c>
      <c r="CX39" s="32">
        <f>SUMIF('貼り付けシート（時刻別）'!$A$6:$A$8765,AR39,'貼り付けシート（時刻別）'!$C$6:$C$8765)</f>
        <v>0</v>
      </c>
      <c r="CY39" s="102">
        <f t="shared" si="40"/>
        <v>0</v>
      </c>
      <c r="CZ39" s="166"/>
      <c r="DA39" s="126" t="s">
        <v>73</v>
      </c>
      <c r="DB39" s="127"/>
      <c r="DC39" s="123" t="s">
        <v>262</v>
      </c>
      <c r="DD39" s="123" t="s">
        <v>27</v>
      </c>
      <c r="DE39" s="123" t="s">
        <v>20</v>
      </c>
      <c r="DF39" s="119" t="str">
        <f>IF(DF5&lt;&gt;11,"-",MIN(IF(入力データと計算結果!E8=バックデータ一覧!A22,VLOOKUP(入力データと計算結果!E6,バックデータ一覧!V3:X8,3,FALSE),IF(AND(計算過程!DF5=11,入力データと計算結果!E8=バックデータ一覧!A21,入力データと計算結果!E23=バックデータ一覧!A37),入力データと計算結果!E24,IF(AND(計算過程!DF5=11,入力データと計算結果!E8=バックデータ一覧!A21,入力データと計算結果!E23=バックデータ一覧!A38,入力データと計算結果!E7=バックデータ一覧!A18),入力データと計算結果!E25-0.7,入力データと計算結果!E25-0.5))),3.6))</f>
        <v>-</v>
      </c>
    </row>
    <row r="40" spans="1:110" x14ac:dyDescent="0.15">
      <c r="A40" s="36">
        <v>41672</v>
      </c>
      <c r="B40" s="139">
        <f>IF(計算過程!$DF$5=9,計算過程!CD40+計算過程!CY40,IF($DF$4=4,AS40,G40*(INT($DF$4)+1-$DF$4)+AS40*($DF$4-INT($DF$4))))</f>
        <v>0.17072299677777777</v>
      </c>
      <c r="C40" s="139">
        <f>IF(計算過程!$DF$5=9,CF40,IF($DF$4=4,AT40,H40*(INT($DF$4)+1-$DF$4)+AT40*($DF$4-INT($DF$4))))</f>
        <v>98.30767205899167</v>
      </c>
      <c r="D40" s="139">
        <f>IF(計算過程!$DF$5=9,0,IF($DF$4=4,AU40,I40*(INT($DF$4)+1-$DF$4)+AU40*($DF$4-INT($DF$4))))</f>
        <v>0</v>
      </c>
      <c r="E40" s="139">
        <v>0</v>
      </c>
      <c r="F40" s="138"/>
      <c r="G40" s="104">
        <f t="shared" si="27"/>
        <v>0.16175810488888889</v>
      </c>
      <c r="H40" s="104">
        <f t="shared" si="28"/>
        <v>88.59971506131572</v>
      </c>
      <c r="I40" s="104">
        <f t="shared" si="29"/>
        <v>0</v>
      </c>
      <c r="J40" s="107">
        <v>0</v>
      </c>
      <c r="K40" s="101">
        <f>IF(OR(計算過程!$DF$5&lt;=4,計算過程!$DF$5=8),L40+M40+N40,0)</f>
        <v>0.16175810488888889</v>
      </c>
      <c r="L40" s="101">
        <f>IF(AND($DF$5&gt;4,$DF$5&lt;&gt;8),0,((VLOOKUP(入力データと計算結果!$E$6,バックデータ一覧!$V$12:$AA$15,2)*'貼り付けシート（日別）'!O39+VLOOKUP(入力データと計算結果!$E$6,バックデータ一覧!$V$12:$AA$15,3)*('貼り付けシート（日別）'!I39+'貼り付けシート（日別）'!J39+'貼り付けシート（日別）'!K39+'貼り付けシート（日別）'!L39+'貼り付けシート（日別）'!N39)+(VLOOKUP(入力データと計算結果!$E$6,バックデータ一覧!$V$12:$AA$15,4)))*10^3/3600))</f>
        <v>0.10072352155555557</v>
      </c>
      <c r="M40" s="101">
        <f>IF(AND(OR($DF$5&gt;4,$DF$5&lt;&gt;8),入力データと計算結果!$E$7&lt;&gt;バックデータ一覧!$A$16,SUM(AL40:AM40)&gt;0),0.07*10^3/3600,0)</f>
        <v>1.9444444444444445E-2</v>
      </c>
      <c r="N40" s="101">
        <f>IF(AND(OR($DF$5&lt;=4),入力データと計算結果!$E$7=バックデータ一覧!$A$18,AM40&gt;0),(VLOOKUP(入力データと計算結果!$E$6,バックデータ一覧!$V$12:$AA$15,5,FALSE)*AO40+VLOOKUP(入力データと計算結果!$E$6,バックデータ一覧!$V$12:$AA$15,6,FALSE))*10^3/3600,0)</f>
        <v>4.1590138888888885E-2</v>
      </c>
      <c r="O40" s="101">
        <f>IF(OR(計算過程!$DF$5&lt;=2,計算過程!$DF$5=8),IF(入力データと計算結果!$E$7=バックデータ一覧!$A$16,AI40/Q40+AJ40/R40+AK40/S40+AL40/T40+AN40/V40,IF(入力データと計算結果!$E$7=バックデータ一覧!$A$17,AI40/Q40+AJ40/R40+AK40/S40+AM40/U40+AN40/V40,AI40/Q40+AJ40/R40+AK40/S40+AM40/U40+AO40/W40)),0)</f>
        <v>88.59971506131572</v>
      </c>
      <c r="P40" s="101">
        <f>IF(OR(計算過程!$DF$5=3,計算過程!$DF$5=4),IF(入力データと計算結果!$E$7=バックデータ一覧!$A$16,AI40/Q40+AJ40/R40+AK40/S40+AL40/T40+AN40/V40,IF(入力データと計算結果!$E$7=バックデータ一覧!$A$17,AI40/Q40+AJ40/R40+AK40/S40+AM40/U40+AN40/V40,AI40/Q40+AJ40/R40+AK40/S40+AM40/U40+AO40/W40)),0)</f>
        <v>0</v>
      </c>
      <c r="Q40" s="101">
        <f>MIN(1,$DF$7*'貼り付けシート（日別）'!O39+計算過程!$DF$14*(AI40+AK40)+$DF$21)</f>
        <v>0.58041443352950395</v>
      </c>
      <c r="R40" s="101">
        <f>MIN(1,$DF$8*'貼り付けシート（日別）'!O39+$DF$15*AJ40+$DF$22)</f>
        <v>0.67017670969248466</v>
      </c>
      <c r="S40" s="101">
        <f>MIN(1,$DF$9*'貼り付けシート（日別）'!O39+$DF$16*(AI40+AK40)+$DF$23)</f>
        <v>0.58041443352950395</v>
      </c>
      <c r="T40" s="32">
        <f>MIN(1,$DF$10*'貼り付けシート（日別）'!O39+$DF$17*AL40+$DF$24)</f>
        <v>0.71159348488590612</v>
      </c>
      <c r="U40" s="32">
        <f>MIN(1,$DF$11*'貼り付けシート（日別）'!O39+$DF$18*AM40+$DF$25)</f>
        <v>0.69708635496058002</v>
      </c>
      <c r="V40" s="32">
        <f>MIN(1,$DF$12*'貼り付けシート（日別）'!O39+$DF$19*AN40+$DF$26)</f>
        <v>0.71159348488590612</v>
      </c>
      <c r="W40" s="32">
        <f>MIN(1,$DF$13*'貼り付けシート（日別）'!O39+$DF$20*AO40+$DF$27)</f>
        <v>0.57008269478657714</v>
      </c>
      <c r="X40" s="32">
        <f t="shared" si="30"/>
        <v>0</v>
      </c>
      <c r="Y40" s="32">
        <f>'貼り付けシート（日別）'!P39</f>
        <v>-20.350000000000001</v>
      </c>
      <c r="Z40" s="32">
        <f t="shared" si="31"/>
        <v>1.3637550000000001</v>
      </c>
      <c r="AA40" s="32">
        <f t="shared" si="32"/>
        <v>1</v>
      </c>
      <c r="AB40" s="32">
        <f t="shared" si="33"/>
        <v>57.886301290399999</v>
      </c>
      <c r="AC40" s="32">
        <f>IF($DF$5=10,($DF$41*'貼り付けシート（日別）'!O39+$DF$42*AB40+$DF$43)/3.6,0)</f>
        <v>0</v>
      </c>
      <c r="AD40" s="32">
        <f>IF(OR($DF$5=5,$DF$5=6,$DF$5=7),(($DF$45*'貼り付けシート（日別）'!O39+$DF$46*SUM(AI40:AK40,AM40)+$DF$47)*AE40+(0.01723*AO40+0.06099))*10^3/3600,0)</f>
        <v>0</v>
      </c>
      <c r="AE40" s="32">
        <f>IF('貼り付けシート（日別）'!O39&lt;7,1+(7-'貼り付けシート（日別）'!O39)*0.0091,1)</f>
        <v>1.2001999999999999</v>
      </c>
      <c r="AF40" s="32">
        <f>IF(OR($DF$5=5,$DF$5=6,$DF$5=7),(($DF$48*'貼り付けシート（日別）'!O39+$DF$49*SUM(AI40:AK40,AM40)+$DF$50)*AH40+AO40/AG40),0)</f>
        <v>0</v>
      </c>
      <c r="AG40" s="32">
        <f>$DF$51*'貼り付けシート（日別）'!O39+$DF$52*AO40+$DF$53</f>
        <v>0.71329999999999993</v>
      </c>
      <c r="AH40" s="32">
        <f>IF('貼り付けシート（日別）'!O39&lt;7,1+(7-'貼り付けシート（日別）'!O39)*0.0205,1)</f>
        <v>1.4510000000000001</v>
      </c>
      <c r="AI40" s="109">
        <f>'貼り付けシート（日別）'!B39</f>
        <v>8.8052568603999983</v>
      </c>
      <c r="AJ40" s="109">
        <f>'貼り付けシート（日別）'!C39</f>
        <v>11.74955782</v>
      </c>
      <c r="AK40" s="109">
        <f>'貼り付けシート（日別）'!D39</f>
        <v>2.4190266099999995</v>
      </c>
      <c r="AL40" s="109">
        <f>'貼り付けシート（日別）'!E39</f>
        <v>0</v>
      </c>
      <c r="AM40" s="109">
        <f>'貼り付けシート（日別）'!F39</f>
        <v>29.762460000000001</v>
      </c>
      <c r="AN40" s="109">
        <f>'貼り付けシート（日別）'!G39</f>
        <v>0</v>
      </c>
      <c r="AO40" s="109">
        <f>'貼り付けシート（日別）'!H39</f>
        <v>5.15</v>
      </c>
      <c r="AP40" s="102">
        <f>IF(入力データと計算結果!$E$9=バックデータ一覧!$A$25,'貼り付けシート（日別）'!Q39,0)</f>
        <v>0</v>
      </c>
      <c r="AR40" s="36">
        <v>41672</v>
      </c>
      <c r="AS40" s="104">
        <f t="shared" si="34"/>
        <v>0.17072299677777777</v>
      </c>
      <c r="AT40" s="104">
        <f t="shared" si="35"/>
        <v>98.30767205899167</v>
      </c>
      <c r="AU40" s="104">
        <f t="shared" si="36"/>
        <v>0</v>
      </c>
      <c r="AV40" s="107">
        <v>0</v>
      </c>
      <c r="AW40" s="101">
        <f>IF(OR(計算過程!$DF$5&lt;=4,計算過程!$DF$5=8),AX40+AY40+AZ40,0)</f>
        <v>0.17072299677777777</v>
      </c>
      <c r="AX40" s="101">
        <f>IF(AND(計算過程!$DF$5&gt;4,計算過程!$DF$5&lt;&gt;8),0,((VLOOKUP(入力データと計算結果!$E$6,バックデータ一覧!$V$12:$AA$15,2)*'貼り付けシート（日別）'!AG39+VLOOKUP(入力データと計算結果!$E$6,バックデータ一覧!$V$12:$AA$15,3)*('貼り付けシート（日別）'!AA39+'貼り付けシート（日別）'!AB39+'貼り付けシート（日別）'!AC39+'貼り付けシート（日別）'!AD39+'貼り付けシート（日別）'!AF39)+(VLOOKUP(入力データと計算結果!$E$6,バックデータ一覧!$V$12:$AA$15,4)))*10^3/3600))</f>
        <v>0.10424421205555556</v>
      </c>
      <c r="AY40" s="101">
        <f>IF(AND(OR(計算過程!$DF$5&gt;4,計算過程!$DF$5&lt;&gt;8),入力データと計算結果!$E$7&lt;&gt;バックデータ一覧!$A$16,SUM(BX40:BY40)&gt;0),0.07*10^3/3600,0)</f>
        <v>1.9444444444444445E-2</v>
      </c>
      <c r="AZ40" s="101">
        <f>IF(AND(OR(計算過程!$DF$5&lt;=4),入力データと計算結果!$E$7=バックデータ一覧!$A$18,BY40&gt;0),(VLOOKUP(入力データと計算結果!$E$6,バックデータ一覧!$V$12:$AA$15,5,FALSE)*CA40+VLOOKUP(入力データと計算結果!$E$6,バックデータ一覧!$V$12:$AA$15,6,FALSE))*10^3/3600,0)</f>
        <v>4.7034340277777774E-2</v>
      </c>
      <c r="BA40" s="101">
        <f>IF(OR(計算過程!$DF$5&lt;=2,計算過程!$DF$5=8),IF(入力データと計算結果!$E$7=バックデータ一覧!$A$16,BU40/BC40+BV40/BD40+BW40/BE40+BX40/BF40+BZ40/BH40,IF(入力データと計算結果!$E$7=バックデータ一覧!$A$17,BU40/BC40+BV40/BD40+BW40/BE40+BY40/BG40+BZ40/BH40,BU40/BC40+BV40/BD40+BW40/BE40+BY40/BG40+CA40/BI40)),0)</f>
        <v>98.30767205899167</v>
      </c>
      <c r="BB40" s="101">
        <f>IF(OR(計算過程!$DF$5=3,計算過程!$DF$5=4),IF(入力データと計算結果!$E$7=バックデータ一覧!$A$16,BU40/BC40+BV40/BD40+BW40/BE40+BX40/BF40+BZ40/BH40,IF(入力データと計算結果!$E$7=バックデータ一覧!$A$17,BU40/BC40+BV40/BD40+BW40/BE40+BY40/BG40+BZ40/BH40,BU40/BC40+BV40/BD40+BW40/BE40+BY40/BG40+CA40/BI40)),0)</f>
        <v>0</v>
      </c>
      <c r="BC40" s="101">
        <f>MIN(1,計算過程!$DF$7*'貼り付けシート（日別）'!AG39+計算過程!$DF$14*(BU40+BW40)+計算過程!$DF$21)</f>
        <v>0.58166529625129326</v>
      </c>
      <c r="BD40" s="101">
        <f>MIN(1,計算過程!$DF$8*'貼り付けシート（日別）'!AG39+計算過程!$DF$15*BV40+計算過程!$DF$22)</f>
        <v>0.67211594331342472</v>
      </c>
      <c r="BE40" s="101">
        <f>MIN(1,計算過程!$DF$9*'貼り付けシート（日別）'!AG39+計算過程!$DF$16*(BU40+BW40)+計算過程!$DF$23)</f>
        <v>0.58166529625129326</v>
      </c>
      <c r="BF40" s="32">
        <f>MIN(1,計算過程!$DF$10*'貼り付けシート（日別）'!AG39+計算過程!$DF$17*BX40+計算過程!$DF$24)</f>
        <v>0.71159348488590612</v>
      </c>
      <c r="BG40" s="32">
        <f>MIN(1,計算過程!$DF$11*'貼り付けシート（日別）'!AG39+計算過程!$DF$18*BY40+計算過程!$DF$25)</f>
        <v>0.69708635496058002</v>
      </c>
      <c r="BH40" s="32">
        <f>MIN(1,計算過程!$DF$12*'貼り付けシート（日別）'!AG39+計算過程!$DF$19*BZ40+計算過程!$DF$26)</f>
        <v>0.71159348488590612</v>
      </c>
      <c r="BI40" s="32">
        <f>MIN(1,計算過程!$DF$13*'貼り付けシート（日別）'!AG39+計算過程!$DF$20*CA40+計算過程!$DF$27)</f>
        <v>0.59011470043489933</v>
      </c>
      <c r="BJ40" s="32">
        <f>IF(計算過程!$DF$5=11,(計算過程!$DF$33*BK40+計算過程!$DF$34*BN40+計算過程!$DF$35*計算過程!$DF$39+計算過程!$DF$36)*(1+計算過程!$DF$37*計算過程!$DF$38)*BL40*BM40*10^3/3600,0)</f>
        <v>0</v>
      </c>
      <c r="BK40" s="32">
        <f>'貼り付けシート（日別）'!AH39</f>
        <v>-20.350000000000001</v>
      </c>
      <c r="BL40" s="32">
        <f t="shared" si="37"/>
        <v>1.3637550000000001</v>
      </c>
      <c r="BM40" s="32">
        <f t="shared" si="38"/>
        <v>1</v>
      </c>
      <c r="BN40" s="32">
        <f t="shared" si="39"/>
        <v>64.356341248600003</v>
      </c>
      <c r="BO40" s="32">
        <f>IF(計算過程!$DF$5=10,(計算過程!$DF$41*'貼り付けシート（日別）'!AG39+計算過程!$DF$42*BN40+計算過程!$DF$43)/3.6,0)</f>
        <v>0</v>
      </c>
      <c r="BP40" s="32">
        <f>IF(OR(計算過程!$DF$5=5,計算過程!$DF$5=6,計算過程!$DF$5=7),((計算過程!$DF$45*'貼り付けシート（日別）'!AG39+計算過程!$DF$46*SUM(BU40:BW40,BY40)+計算過程!$DF$47)*BQ40+(0.01723*CA40+0.06099))*10^3/3600,0)</f>
        <v>0</v>
      </c>
      <c r="BQ40" s="32">
        <f>IF('貼り付けシート（日別）'!AG39&lt;7,1+(7-'貼り付けシート（日別）'!AG39)*0.0091,1)</f>
        <v>1.2001999999999999</v>
      </c>
      <c r="BR40" s="32">
        <f>IF(OR(計算過程!$DF$5=5,計算過程!$DF$5=6,計算過程!$DF$5=7),((計算過程!$DF$48*'貼り付けシート（日別）'!AG39+計算過程!$DF$49*SUM(BU40:BW40,BY40)+計算過程!$DF$50)*BT40+CA40/BS40),0)</f>
        <v>0</v>
      </c>
      <c r="BS40" s="32">
        <f>計算過程!$DF$51*'貼り付けシート（日別）'!AG39+計算過程!$DF$52*CA40+計算過程!$DF$53</f>
        <v>0.72012500000000002</v>
      </c>
      <c r="BT40" s="32">
        <f>IF('貼り付けシート（日別）'!AG39&lt;7,1+(7-'貼り付けシート（日別）'!AG39)*0.0205,1)</f>
        <v>1.4510000000000001</v>
      </c>
      <c r="BU40" s="109">
        <f>'貼り付けシート（日別）'!T39</f>
        <v>9.2054958086000003</v>
      </c>
      <c r="BV40" s="109">
        <f>'貼り付けシート（日別）'!U39</f>
        <v>16.022124300000002</v>
      </c>
      <c r="BW40" s="109">
        <f>'貼り付けシート（日別）'!V39</f>
        <v>3.0787611399999997</v>
      </c>
      <c r="BX40" s="109">
        <f>'貼り付けシート（日別）'!W39</f>
        <v>0</v>
      </c>
      <c r="BY40" s="109">
        <f>'貼り付けシート（日別）'!X39</f>
        <v>29.762460000000001</v>
      </c>
      <c r="BZ40" s="109">
        <f>'貼り付けシート（日別）'!Y39</f>
        <v>0</v>
      </c>
      <c r="CA40" s="109">
        <f>'貼り付けシート（日別）'!Z39</f>
        <v>6.2875000000000005</v>
      </c>
      <c r="CB40" s="102">
        <f>IF(入力データと計算結果!$E$9=バックデータ一覧!$A$25,'貼り付けシート（日別）'!AI39,0)</f>
        <v>0</v>
      </c>
      <c r="CC40" s="166"/>
      <c r="CD40" s="32">
        <f>IF(計算過程!$DF$5=9,((CI40*'貼り付けシート（日別）'!AG39+CJ40*(CQ40+CR40+CS40+CU40)+CK40*CX40+CL40)*CE40+(0.01723*CW40+0.06099))*10^3/3600,0)</f>
        <v>0</v>
      </c>
      <c r="CE40" s="32">
        <f>IF(7&lt;='貼り付けシート（日別）'!AG39,1,1+(7-'貼り付けシート（日別）'!AG39)*0.0091)</f>
        <v>1.2001999999999999</v>
      </c>
      <c r="CF40" s="32">
        <f>IF(計算過程!$DF$5=9,((CM40*'貼り付けシート（日別）'!AG39+CN40*(CQ40+CR40+CS40+CU40)+CO40*CX40+CP40)*CH40+CW40/CG40),0)</f>
        <v>0</v>
      </c>
      <c r="CG40" s="32">
        <f>計算過程!$DF$55*'貼り付けシート（日別）'!AG39+計算過程!$DF$56*CW40+計算過程!$DF$57</f>
        <v>0.72012500000000002</v>
      </c>
      <c r="CH40" s="32">
        <f>IF(7&lt;='貼り付けシート（日別）'!AG39,1,1+(7-'貼り付けシート（日別）'!AG39)*0.0205)</f>
        <v>1.4510000000000001</v>
      </c>
      <c r="CI40" s="100">
        <f>IF($CX40&gt;0,バックデータ一覧!$S$4,バックデータ一覧!$T$4)</f>
        <v>-0.18114</v>
      </c>
      <c r="CJ40" s="100">
        <f>IF($CX40&gt;0,バックデータ一覧!$S$5,バックデータ一覧!$T$5)</f>
        <v>0.10483000000000001</v>
      </c>
      <c r="CK40" s="100">
        <f>IF($CX40&gt;0,バックデータ一覧!$S$6,バックデータ一覧!$T$6)</f>
        <v>0</v>
      </c>
      <c r="CL40" s="100">
        <f>IF($CX40&gt;0,バックデータ一覧!$S$7,バックデータ一覧!$T$7)</f>
        <v>5.8528500000000001</v>
      </c>
      <c r="CM40" s="100">
        <f>IF($CX40&gt;0,バックデータ一覧!$S$12,バックデータ一覧!$T$12)</f>
        <v>-5.7700000000000001E-2</v>
      </c>
      <c r="CN40" s="100">
        <f>IF($CX40&gt;0,バックデータ一覧!$S$13,バックデータ一覧!$T$13)</f>
        <v>0.47525000000000001</v>
      </c>
      <c r="CO40" s="100">
        <f>IF($CX40&gt;0,バックデータ一覧!$S$14,バックデータ一覧!$T$14)</f>
        <v>0</v>
      </c>
      <c r="CP40" s="173">
        <f>IF($CX40&gt;0,バックデータ一覧!$S$15,バックデータ一覧!$T$15)</f>
        <v>-6.3459300000000001</v>
      </c>
      <c r="CQ40" s="102">
        <f>IF($DF$4=4,'貼り付けシート（日別）'!T39,'貼り付けシート（日別）'!B39*(INT($DF$4)+1-$DF$4)+'貼り付けシート（日別）'!T39*($DF$4-INT($DF$4)))</f>
        <v>9.2054958086000003</v>
      </c>
      <c r="CR40" s="102">
        <f>IF($DF$4=4,'貼り付けシート（日別）'!U39,'貼り付けシート（日別）'!C39*(INT($DF$4)+1-$DF$4)+'貼り付けシート（日別）'!U39*($DF$4-INT($DF$4)))</f>
        <v>16.022124300000002</v>
      </c>
      <c r="CS40" s="102">
        <f>IF($DF$4=4,'貼り付けシート（日別）'!V39,'貼り付けシート（日別）'!D39*(INT($DF$4)+1-$DF$4)+'貼り付けシート（日別）'!V39*($DF$4-INT($DF$4)))</f>
        <v>3.0787611399999997</v>
      </c>
      <c r="CT40" s="102">
        <f>IF($DF$4=4,'貼り付けシート（日別）'!W39,'貼り付けシート（日別）'!E39*(INT($DF$4)+1-$DF$4)+'貼り付けシート（日別）'!W39*($DF$4-INT($DF$4)))</f>
        <v>0</v>
      </c>
      <c r="CU40" s="102">
        <f>IF($DF$4=4,'貼り付けシート（日別）'!X39,'貼り付けシート（日別）'!F39*(INT($DF$4)+1-$DF$4)+'貼り付けシート（日別）'!X39*($DF$4-INT($DF$4)))</f>
        <v>29.762460000000001</v>
      </c>
      <c r="CV40" s="102">
        <f>IF($DF$4=4,'貼り付けシート（日別）'!Y39,'貼り付けシート（日別）'!G39*(INT($DF$4)+1-$DF$4)+'貼り付けシート（日別）'!Y39*($DF$4-INT($DF$4)))</f>
        <v>0</v>
      </c>
      <c r="CW40" s="102">
        <f>IF($DF$4=4,'貼り付けシート（日別）'!Z39,'貼り付けシート（日別）'!H39*(INT($DF$4)+1-$DF$4)+'貼り付けシート（日別）'!Z39*($DF$4-INT($DF$4)))</f>
        <v>6.2875000000000005</v>
      </c>
      <c r="CX40" s="32">
        <f>SUMIF('貼り付けシート（時刻別）'!$A$6:$A$8765,AR40,'貼り付けシート（時刻別）'!$C$6:$C$8765)</f>
        <v>0</v>
      </c>
      <c r="CY40" s="102">
        <f t="shared" si="40"/>
        <v>0</v>
      </c>
      <c r="CZ40" s="166"/>
      <c r="DA40" s="97" t="s">
        <v>104</v>
      </c>
      <c r="DB40" s="98"/>
      <c r="DC40" s="98"/>
      <c r="DD40" s="98"/>
      <c r="DE40" s="98"/>
      <c r="DF40" s="99"/>
    </row>
    <row r="41" spans="1:110" x14ac:dyDescent="0.15">
      <c r="A41" s="36">
        <v>41673</v>
      </c>
      <c r="B41" s="139">
        <f>IF(計算過程!$DF$5=9,計算過程!CD41+計算過程!CY41,IF($DF$4=4,AS41,G41*(INT($DF$4)+1-$DF$4)+AS41*($DF$4-INT($DF$4))))</f>
        <v>0.16996839000694447</v>
      </c>
      <c r="C41" s="139">
        <f>IF(計算過程!$DF$5=9,CF41,IF($DF$4=4,AT41,H41*(INT($DF$4)+1-$DF$4)+AT41*($DF$4-INT($DF$4))))</f>
        <v>98.092247172708483</v>
      </c>
      <c r="D41" s="139">
        <f>IF(計算過程!$DF$5=9,0,IF($DF$4=4,AU41,I41*(INT($DF$4)+1-$DF$4)+AU41*($DF$4-INT($DF$4))))</f>
        <v>0</v>
      </c>
      <c r="E41" s="139">
        <v>0</v>
      </c>
      <c r="F41" s="138"/>
      <c r="G41" s="104">
        <f t="shared" si="27"/>
        <v>0.16105385199537037</v>
      </c>
      <c r="H41" s="104">
        <f t="shared" si="28"/>
        <v>88.406745683006974</v>
      </c>
      <c r="I41" s="104">
        <f t="shared" si="29"/>
        <v>0</v>
      </c>
      <c r="J41" s="107">
        <v>0</v>
      </c>
      <c r="K41" s="101">
        <f>IF(OR(計算過程!$DF$5&lt;=4,計算過程!$DF$5=8),L41+M41+N41,0)</f>
        <v>0.16105385199537037</v>
      </c>
      <c r="L41" s="101">
        <f>IF(AND($DF$5&gt;4,$DF$5&lt;&gt;8),0,((VLOOKUP(入力データと計算結果!$E$6,バックデータ一覧!$V$12:$AA$15,2)*'貼り付けシート（日別）'!O40+VLOOKUP(入力データと計算結果!$E$6,バックデータ一覧!$V$12:$AA$15,3)*('貼り付けシート（日別）'!I40+'貼り付けシート（日別）'!J40+'貼り付けシート（日別）'!K40+'貼り付けシート（日別）'!L40+'貼り付けシート（日別）'!N40)+(VLOOKUP(入力データと計算結果!$E$6,バックデータ一覧!$V$12:$AA$15,4)))*10^3/3600))</f>
        <v>0.10032139192592592</v>
      </c>
      <c r="M41" s="101">
        <f>IF(AND(OR($DF$5&gt;4,$DF$5&lt;&gt;8),入力データと計算結果!$E$7&lt;&gt;バックデータ一覧!$A$16,SUM(AL41:AM41)&gt;0),0.07*10^3/3600,0)</f>
        <v>1.9444444444444445E-2</v>
      </c>
      <c r="N41" s="101">
        <f>IF(AND(OR($DF$5&lt;=4),入力データと計算結果!$E$7=バックデータ一覧!$A$18,AM41&gt;0),(VLOOKUP(入力データと計算結果!$E$6,バックデータ一覧!$V$12:$AA$15,5,FALSE)*AO41+VLOOKUP(入力データと計算結果!$E$6,バックデータ一覧!$V$12:$AA$15,6,FALSE))*10^3/3600,0)</f>
        <v>4.1288015624999994E-2</v>
      </c>
      <c r="O41" s="101">
        <f>IF(OR(計算過程!$DF$5&lt;=2,計算過程!$DF$5=8),IF(入力データと計算結果!$E$7=バックデータ一覧!$A$16,AI41/Q41+AJ41/R41+AK41/S41+AL41/T41+AN41/V41,IF(入力データと計算結果!$E$7=バックデータ一覧!$A$17,AI41/Q41+AJ41/R41+AK41/S41+AM41/U41+AN41/V41,AI41/Q41+AJ41/R41+AK41/S41+AM41/U41+AO41/W41)),0)</f>
        <v>88.406745683006974</v>
      </c>
      <c r="P41" s="101">
        <f>IF(OR(計算過程!$DF$5=3,計算過程!$DF$5=4),IF(入力データと計算結果!$E$7=バックデータ一覧!$A$16,AI41/Q41+AJ41/R41+AK41/S41+AL41/T41+AN41/V41,IF(入力データと計算結果!$E$7=バックデータ一覧!$A$17,AI41/Q41+AJ41/R41+AK41/S41+AM41/U41+AN41/V41,AI41/Q41+AJ41/R41+AK41/S41+AM41/U41+AO41/W41)),0)</f>
        <v>0</v>
      </c>
      <c r="Q41" s="101">
        <f>MIN(1,$DF$7*'貼り付けシート（日別）'!O40+計算過程!$DF$14*(AI41+AK41)+$DF$21)</f>
        <v>0.58186609392145017</v>
      </c>
      <c r="R41" s="101">
        <f>MIN(1,$DF$8*'貼り付けシート（日別）'!O40+$DF$15*AJ41+$DF$22)</f>
        <v>0.67063512876362563</v>
      </c>
      <c r="S41" s="101">
        <f>MIN(1,$DF$9*'貼り付けシート（日別）'!O40+$DF$16*(AI41+AK41)+$DF$23)</f>
        <v>0.58186609392145017</v>
      </c>
      <c r="T41" s="32">
        <f>MIN(1,$DF$10*'貼り付けシート（日別）'!O40+$DF$17*AL41+$DF$24)</f>
        <v>0.71159348488590612</v>
      </c>
      <c r="U41" s="32">
        <f>MIN(1,$DF$11*'貼り付けシート（日別）'!O40+$DF$18*AM41+$DF$25)</f>
        <v>0.69708635496058002</v>
      </c>
      <c r="V41" s="32">
        <f>MIN(1,$DF$12*'貼り付けシート（日別）'!O40+$DF$19*AN41+$DF$26)</f>
        <v>0.71159348488590612</v>
      </c>
      <c r="W41" s="32">
        <f>MIN(1,$DF$13*'貼り付けシート（日別）'!O40+$DF$20*AO41+$DF$27)</f>
        <v>0.57149233343033556</v>
      </c>
      <c r="X41" s="32">
        <f t="shared" si="30"/>
        <v>0</v>
      </c>
      <c r="Y41" s="32">
        <f>'貼り付けシート（日別）'!P40</f>
        <v>-19.437499999999996</v>
      </c>
      <c r="Z41" s="32">
        <f t="shared" si="31"/>
        <v>1.3516187499999999</v>
      </c>
      <c r="AA41" s="32">
        <f t="shared" si="32"/>
        <v>1</v>
      </c>
      <c r="AB41" s="32">
        <f t="shared" si="33"/>
        <v>57.823176290399999</v>
      </c>
      <c r="AC41" s="32">
        <f>IF($DF$5=10,($DF$41*'貼り付けシート（日別）'!O40+$DF$42*AB41+$DF$43)/3.6,0)</f>
        <v>0</v>
      </c>
      <c r="AD41" s="32">
        <f>IF(OR($DF$5=5,$DF$5=6,$DF$5=7),(($DF$45*'貼り付けシート（日別）'!O40+$DF$46*SUM(AI41:AK41,AM41)+$DF$47)*AE41+(0.01723*AO41+0.06099))*10^3/3600,0)</f>
        <v>0</v>
      </c>
      <c r="AE41" s="32">
        <f>IF('貼り付けシート（日別）'!O40&lt;7,1+(7-'貼り付けシート（日別）'!O40)*0.0091,1)</f>
        <v>1.1925408333333334</v>
      </c>
      <c r="AF41" s="32">
        <f>IF(OR($DF$5=5,$DF$5=6,$DF$5=7),(($DF$48*'貼り付けシート（日別）'!O40+$DF$49*SUM(AI41:AK41,AM41)+$DF$50)*AH41+AO41/AG41),0)</f>
        <v>0</v>
      </c>
      <c r="AG41" s="32">
        <f>$DF$51*'貼り付けシート（日別）'!O40+$DF$52*AO41+$DF$53</f>
        <v>0.71696124999999999</v>
      </c>
      <c r="AH41" s="32">
        <f>IF('貼り付けシート（日別）'!O40&lt;7,1+(7-'貼り付けシート（日別）'!O40)*0.0205,1)</f>
        <v>1.4337458333333333</v>
      </c>
      <c r="AI41" s="109">
        <f>'貼り付けシート（日別）'!B40</f>
        <v>8.8052568603999983</v>
      </c>
      <c r="AJ41" s="109">
        <f>'貼り付けシート（日別）'!C40</f>
        <v>11.74955782</v>
      </c>
      <c r="AK41" s="109">
        <f>'貼り付けシート（日別）'!D40</f>
        <v>2.4190266099999995</v>
      </c>
      <c r="AL41" s="109">
        <f>'貼り付けシート（日別）'!E40</f>
        <v>0</v>
      </c>
      <c r="AM41" s="109">
        <f>'貼り付けシート（日別）'!F40</f>
        <v>29.762460000000001</v>
      </c>
      <c r="AN41" s="109">
        <f>'貼り付けシート（日別）'!G40</f>
        <v>0</v>
      </c>
      <c r="AO41" s="109">
        <f>'貼り付けシート（日別）'!H40</f>
        <v>5.0868749999999991</v>
      </c>
      <c r="AP41" s="102">
        <f>IF(入力データと計算結果!$E$9=バックデータ一覧!$A$25,'貼り付けシート（日別）'!Q40,0)</f>
        <v>0</v>
      </c>
      <c r="AR41" s="36">
        <v>41673</v>
      </c>
      <c r="AS41" s="104">
        <f t="shared" si="34"/>
        <v>0.16996839000694447</v>
      </c>
      <c r="AT41" s="104">
        <f t="shared" si="35"/>
        <v>98.092247172708483</v>
      </c>
      <c r="AU41" s="104">
        <f t="shared" si="36"/>
        <v>0</v>
      </c>
      <c r="AV41" s="107">
        <v>0</v>
      </c>
      <c r="AW41" s="101">
        <f>IF(OR(計算過程!$DF$5&lt;=4,計算過程!$DF$5=8),AX41+AY41+AZ41,0)</f>
        <v>0.16996839000694447</v>
      </c>
      <c r="AX41" s="101">
        <f>IF(AND(計算過程!$DF$5&gt;4,計算過程!$DF$5&lt;&gt;8),0,((VLOOKUP(入力データと計算結果!$E$6,バックデータ一覧!$V$12:$AA$15,2)*'貼り付けシート（日別）'!AG40+VLOOKUP(入力データと計算結果!$E$6,バックデータ一覧!$V$12:$AA$15,3)*('貼り付けシート（日別）'!AA40+'貼り付けシート（日別）'!AB40+'貼り付けシート（日別）'!AC40+'貼り付けシート（日別）'!AD40+'貼り付けシート（日別）'!AF40)+(VLOOKUP(入力データと計算結果!$E$6,バックデータ一覧!$V$12:$AA$15,4)))*10^3/3600))</f>
        <v>0.10384208242592594</v>
      </c>
      <c r="AY41" s="101">
        <f>IF(AND(OR(計算過程!$DF$5&gt;4,計算過程!$DF$5&lt;&gt;8),入力データと計算結果!$E$7&lt;&gt;バックデータ一覧!$A$16,SUM(BX41:BY41)&gt;0),0.07*10^3/3600,0)</f>
        <v>1.9444444444444445E-2</v>
      </c>
      <c r="AZ41" s="101">
        <f>IF(AND(OR(計算過程!$DF$5&lt;=4),入力データと計算結果!$E$7=バックデータ一覧!$A$18,BY41&gt;0),(VLOOKUP(入力データと計算結果!$E$6,バックデータ一覧!$V$12:$AA$15,5,FALSE)*CA41+VLOOKUP(入力データと計算結果!$E$6,バックデータ一覧!$V$12:$AA$15,6,FALSE))*10^3/3600,0)</f>
        <v>4.6681863136574075E-2</v>
      </c>
      <c r="BA41" s="101">
        <f>IF(OR(計算過程!$DF$5&lt;=2,計算過程!$DF$5=8),IF(入力データと計算結果!$E$7=バックデータ一覧!$A$16,BU41/BC41+BV41/BD41+BW41/BE41+BX41/BF41+BZ41/BH41,IF(入力データと計算結果!$E$7=バックデータ一覧!$A$17,BU41/BC41+BV41/BD41+BW41/BE41+BY41/BG41+BZ41/BH41,BU41/BC41+BV41/BD41+BW41/BE41+BY41/BG41+CA41/BI41)),0)</f>
        <v>98.092247172708483</v>
      </c>
      <c r="BB41" s="101">
        <f>IF(OR(計算過程!$DF$5=3,計算過程!$DF$5=4),IF(入力データと計算結果!$E$7=バックデータ一覧!$A$16,BU41/BC41+BV41/BD41+BW41/BE41+BX41/BF41+BZ41/BH41,IF(入力データと計算結果!$E$7=バックデータ一覧!$A$17,BU41/BC41+BV41/BD41+BW41/BE41+BY41/BG41+BZ41/BH41,BU41/BC41+BV41/BD41+BW41/BE41+BY41/BG41+CA41/BI41)),0)</f>
        <v>0</v>
      </c>
      <c r="BC41" s="101">
        <f>MIN(1,計算過程!$DF$7*'貼り付けシート（日別）'!AG40+計算過程!$DF$14*(BU41+BW41)+計算過程!$DF$21)</f>
        <v>0.58311695664323959</v>
      </c>
      <c r="BD41" s="101">
        <f>MIN(1,計算過程!$DF$8*'貼り付けシート（日別）'!AG40+計算過程!$DF$15*BV41+計算過程!$DF$22)</f>
        <v>0.67257436238456569</v>
      </c>
      <c r="BE41" s="101">
        <f>MIN(1,計算過程!$DF$9*'貼り付けシート（日別）'!AG40+計算過程!$DF$16*(BU41+BW41)+計算過程!$DF$23)</f>
        <v>0.58311695664323959</v>
      </c>
      <c r="BF41" s="32">
        <f>MIN(1,計算過程!$DF$10*'貼り付けシート（日別）'!AG40+計算過程!$DF$17*BX41+計算過程!$DF$24)</f>
        <v>0.71159348488590612</v>
      </c>
      <c r="BG41" s="32">
        <f>MIN(1,計算過程!$DF$11*'貼り付けシート（日別）'!AG40+計算過程!$DF$18*BY41+計算過程!$DF$25)</f>
        <v>0.69708635496058002</v>
      </c>
      <c r="BH41" s="32">
        <f>MIN(1,計算過程!$DF$12*'貼り付けシート（日別）'!AG40+計算過程!$DF$19*BZ41+計算過程!$DF$26)</f>
        <v>0.71159348488590612</v>
      </c>
      <c r="BI41" s="32">
        <f>MIN(1,計算過程!$DF$13*'貼り付けシート（日別）'!AG40+計算過程!$DF$20*CA41+計算過程!$DF$27)</f>
        <v>0.59133906137073822</v>
      </c>
      <c r="BJ41" s="32">
        <f>IF(計算過程!$DF$5=11,(計算過程!$DF$33*BK41+計算過程!$DF$34*BN41+計算過程!$DF$35*計算過程!$DF$39+計算過程!$DF$36)*(1+計算過程!$DF$37*計算過程!$DF$38)*BL41*BM41*10^3/3600,0)</f>
        <v>0</v>
      </c>
      <c r="BK41" s="32">
        <f>'貼り付けシート（日別）'!AH40</f>
        <v>-19.437499999999996</v>
      </c>
      <c r="BL41" s="32">
        <f t="shared" si="37"/>
        <v>1.3516187499999999</v>
      </c>
      <c r="BM41" s="32">
        <f t="shared" si="38"/>
        <v>1</v>
      </c>
      <c r="BN41" s="32">
        <f t="shared" si="39"/>
        <v>64.282695415266673</v>
      </c>
      <c r="BO41" s="32">
        <f>IF(計算過程!$DF$5=10,(計算過程!$DF$41*'貼り付けシート（日別）'!AG40+計算過程!$DF$42*BN41+計算過程!$DF$43)/3.6,0)</f>
        <v>0</v>
      </c>
      <c r="BP41" s="32">
        <f>IF(OR(計算過程!$DF$5=5,計算過程!$DF$5=6,計算過程!$DF$5=7),((計算過程!$DF$45*'貼り付けシート（日別）'!AG40+計算過程!$DF$46*SUM(BU41:BW41,BY41)+計算過程!$DF$47)*BQ41+(0.01723*CA41+0.06099))*10^3/3600,0)</f>
        <v>0</v>
      </c>
      <c r="BQ41" s="32">
        <f>IF('貼り付けシート（日別）'!AG40&lt;7,1+(7-'貼り付けシート（日別）'!AG40)*0.0091,1)</f>
        <v>1.1925408333333334</v>
      </c>
      <c r="BR41" s="32">
        <f>IF(OR(計算過程!$DF$5=5,計算過程!$DF$5=6,計算過程!$DF$5=7),((計算過程!$DF$48*'貼り付けシート（日別）'!AG40+計算過程!$DF$49*SUM(BU41:BW41,BY41)+計算過程!$DF$50)*BT41+CA41/BS41),0)</f>
        <v>0</v>
      </c>
      <c r="BS41" s="32">
        <f>計算過程!$DF$51*'貼り付けシート（日別）'!AG40+計算過程!$DF$52*CA41+計算過程!$DF$53</f>
        <v>0.72372312500000002</v>
      </c>
      <c r="BT41" s="32">
        <f>IF('貼り付けシート（日別）'!AG40&lt;7,1+(7-'貼り付けシート（日別）'!AG40)*0.0205,1)</f>
        <v>1.4337458333333333</v>
      </c>
      <c r="BU41" s="109">
        <f>'貼り付けシート（日別）'!T40</f>
        <v>9.2054958086000003</v>
      </c>
      <c r="BV41" s="109">
        <f>'貼り付けシート（日別）'!U40</f>
        <v>16.022124300000002</v>
      </c>
      <c r="BW41" s="109">
        <f>'貼り付けシート（日別）'!V40</f>
        <v>3.0787611399999997</v>
      </c>
      <c r="BX41" s="109">
        <f>'貼り付けシート（日別）'!W40</f>
        <v>0</v>
      </c>
      <c r="BY41" s="109">
        <f>'貼り付けシート（日別）'!X40</f>
        <v>29.762460000000001</v>
      </c>
      <c r="BZ41" s="109">
        <f>'貼り付けシート（日別）'!Y40</f>
        <v>0</v>
      </c>
      <c r="CA41" s="109">
        <f>'貼り付けシート（日別）'!Z40</f>
        <v>6.2138541666666667</v>
      </c>
      <c r="CB41" s="102">
        <f>IF(入力データと計算結果!$E$9=バックデータ一覧!$A$25,'貼り付けシート（日別）'!AI40,0)</f>
        <v>0</v>
      </c>
      <c r="CC41" s="166"/>
      <c r="CD41" s="32">
        <f>IF(計算過程!$DF$5=9,((CI41*'貼り付けシート（日別）'!AG40+CJ41*(CQ41+CR41+CS41+CU41)+CK41*CX41+CL41)*CE41+(0.01723*CW41+0.06099))*10^3/3600,0)</f>
        <v>0</v>
      </c>
      <c r="CE41" s="32">
        <f>IF(7&lt;='貼り付けシート（日別）'!AG40,1,1+(7-'貼り付けシート（日別）'!AG40)*0.0091)</f>
        <v>1.1925408333333334</v>
      </c>
      <c r="CF41" s="32">
        <f>IF(計算過程!$DF$5=9,((CM41*'貼り付けシート（日別）'!AG40+CN41*(CQ41+CR41+CS41+CU41)+CO41*CX41+CP41)*CH41+CW41/CG41),0)</f>
        <v>0</v>
      </c>
      <c r="CG41" s="32">
        <f>計算過程!$DF$55*'貼り付けシート（日別）'!AG40+計算過程!$DF$56*CW41+計算過程!$DF$57</f>
        <v>0.72372312500000002</v>
      </c>
      <c r="CH41" s="32">
        <f>IF(7&lt;='貼り付けシート（日別）'!AG40,1,1+(7-'貼り付けシート（日別）'!AG40)*0.0205)</f>
        <v>1.4337458333333333</v>
      </c>
      <c r="CI41" s="100">
        <f>IF($CX41&gt;0,バックデータ一覧!$S$4,バックデータ一覧!$T$4)</f>
        <v>-0.18114</v>
      </c>
      <c r="CJ41" s="100">
        <f>IF($CX41&gt;0,バックデータ一覧!$S$5,バックデータ一覧!$T$5)</f>
        <v>0.10483000000000001</v>
      </c>
      <c r="CK41" s="100">
        <f>IF($CX41&gt;0,バックデータ一覧!$S$6,バックデータ一覧!$T$6)</f>
        <v>0</v>
      </c>
      <c r="CL41" s="100">
        <f>IF($CX41&gt;0,バックデータ一覧!$S$7,バックデータ一覧!$T$7)</f>
        <v>5.8528500000000001</v>
      </c>
      <c r="CM41" s="100">
        <f>IF($CX41&gt;0,バックデータ一覧!$S$12,バックデータ一覧!$T$12)</f>
        <v>-5.7700000000000001E-2</v>
      </c>
      <c r="CN41" s="100">
        <f>IF($CX41&gt;0,バックデータ一覧!$S$13,バックデータ一覧!$T$13)</f>
        <v>0.47525000000000001</v>
      </c>
      <c r="CO41" s="100">
        <f>IF($CX41&gt;0,バックデータ一覧!$S$14,バックデータ一覧!$T$14)</f>
        <v>0</v>
      </c>
      <c r="CP41" s="173">
        <f>IF($CX41&gt;0,バックデータ一覧!$S$15,バックデータ一覧!$T$15)</f>
        <v>-6.3459300000000001</v>
      </c>
      <c r="CQ41" s="102">
        <f>IF($DF$4=4,'貼り付けシート（日別）'!T40,'貼り付けシート（日別）'!B40*(INT($DF$4)+1-$DF$4)+'貼り付けシート（日別）'!T40*($DF$4-INT($DF$4)))</f>
        <v>9.2054958086000003</v>
      </c>
      <c r="CR41" s="102">
        <f>IF($DF$4=4,'貼り付けシート（日別）'!U40,'貼り付けシート（日別）'!C40*(INT($DF$4)+1-$DF$4)+'貼り付けシート（日別）'!U40*($DF$4-INT($DF$4)))</f>
        <v>16.022124300000002</v>
      </c>
      <c r="CS41" s="102">
        <f>IF($DF$4=4,'貼り付けシート（日別）'!V40,'貼り付けシート（日別）'!D40*(INT($DF$4)+1-$DF$4)+'貼り付けシート（日別）'!V40*($DF$4-INT($DF$4)))</f>
        <v>3.0787611399999997</v>
      </c>
      <c r="CT41" s="102">
        <f>IF($DF$4=4,'貼り付けシート（日別）'!W40,'貼り付けシート（日別）'!E40*(INT($DF$4)+1-$DF$4)+'貼り付けシート（日別）'!W40*($DF$4-INT($DF$4)))</f>
        <v>0</v>
      </c>
      <c r="CU41" s="102">
        <f>IF($DF$4=4,'貼り付けシート（日別）'!X40,'貼り付けシート（日別）'!F40*(INT($DF$4)+1-$DF$4)+'貼り付けシート（日別）'!X40*($DF$4-INT($DF$4)))</f>
        <v>29.762460000000001</v>
      </c>
      <c r="CV41" s="102">
        <f>IF($DF$4=4,'貼り付けシート（日別）'!Y40,'貼り付けシート（日別）'!G40*(INT($DF$4)+1-$DF$4)+'貼り付けシート（日別）'!Y40*($DF$4-INT($DF$4)))</f>
        <v>0</v>
      </c>
      <c r="CW41" s="102">
        <f>IF($DF$4=4,'貼り付けシート（日別）'!Z40,'貼り付けシート（日別）'!H40*(INT($DF$4)+1-$DF$4)+'貼り付けシート（日別）'!Z40*($DF$4-INT($DF$4)))</f>
        <v>6.2138541666666667</v>
      </c>
      <c r="CX41" s="32">
        <f>SUMIF('貼り付けシート（時刻別）'!$A$6:$A$8765,AR41,'貼り付けシート（時刻別）'!$C$6:$C$8765)</f>
        <v>0</v>
      </c>
      <c r="CY41" s="102">
        <f t="shared" si="40"/>
        <v>0</v>
      </c>
      <c r="CZ41" s="166"/>
      <c r="DA41" s="126" t="s">
        <v>105</v>
      </c>
      <c r="DB41" s="127"/>
      <c r="DC41" s="184" t="s">
        <v>114</v>
      </c>
      <c r="DD41" s="123" t="s">
        <v>108</v>
      </c>
      <c r="DE41" s="123" t="s">
        <v>20</v>
      </c>
      <c r="DF41" s="26">
        <v>-0.13800999999999999</v>
      </c>
    </row>
    <row r="42" spans="1:110" x14ac:dyDescent="0.15">
      <c r="A42" s="36">
        <v>41674</v>
      </c>
      <c r="B42" s="139">
        <f>IF(計算過程!$DF$5=9,計算過程!CD42+計算過程!CY42,IF($DF$4=4,AS42,G42*(INT($DF$4)+1-$DF$4)+AS42*($DF$4-INT($DF$4))))</f>
        <v>0.17380716663194445</v>
      </c>
      <c r="C42" s="139">
        <f>IF(計算過程!$DF$5=9,CF42,IF($DF$4=4,AT42,H42*(INT($DF$4)+1-$DF$4)+AT42*($DF$4-INT($DF$4))))</f>
        <v>113.28563314805152</v>
      </c>
      <c r="D42" s="139">
        <f>IF(計算過程!$DF$5=9,0,IF($DF$4=4,AU42,I42*(INT($DF$4)+1-$DF$4)+AU42*($DF$4-INT($DF$4))))</f>
        <v>0</v>
      </c>
      <c r="E42" s="139">
        <v>0</v>
      </c>
      <c r="F42" s="138"/>
      <c r="G42" s="104">
        <f t="shared" si="27"/>
        <v>0.16509304702314814</v>
      </c>
      <c r="H42" s="104">
        <f t="shared" si="28"/>
        <v>103.7696346524647</v>
      </c>
      <c r="I42" s="104">
        <f t="shared" si="29"/>
        <v>0</v>
      </c>
      <c r="J42" s="107">
        <v>0</v>
      </c>
      <c r="K42" s="101">
        <f>IF(OR(計算過程!$DF$5&lt;=4,計算過程!$DF$5=8),L42+M42+N42,0)</f>
        <v>0.16509304702314814</v>
      </c>
      <c r="L42" s="101">
        <f>IF(AND($DF$5&gt;4,$DF$5&lt;&gt;8),0,((VLOOKUP(入力データと計算結果!$E$6,バックデータ一覧!$V$12:$AA$15,2)*'貼り付けシート（日別）'!O41+VLOOKUP(入力データと計算結果!$E$6,バックデータ一覧!$V$12:$AA$15,3)*('貼り付けシート（日別）'!I41+'貼り付けシート（日別）'!J41+'貼り付けシート（日別）'!K41+'貼り付けシート（日別）'!L41+'貼り付けシート（日別）'!N41)+(VLOOKUP(入力データと計算結果!$E$6,バックデータ一覧!$V$12:$AA$15,4)))*10^3/3600))</f>
        <v>0.10556309737037038</v>
      </c>
      <c r="M42" s="101">
        <f>IF(AND(OR($DF$5&gt;4,$DF$5&lt;&gt;8),入力データと計算結果!$E$7&lt;&gt;バックデータ一覧!$A$16,SUM(AL42:AM42)&gt;0),0.07*10^3/3600,0)</f>
        <v>1.9444444444444445E-2</v>
      </c>
      <c r="N42" s="101">
        <f>IF(AND(OR($DF$5&lt;=4),入力データと計算結果!$E$7=バックデータ一覧!$A$18,AM42&gt;0),(VLOOKUP(入力データと計算結果!$E$6,バックデータ一覧!$V$12:$AA$15,5,FALSE)*AO42+VLOOKUP(入力データと計算結果!$E$6,バックデータ一覧!$V$12:$AA$15,6,FALSE))*10^3/3600,0)</f>
        <v>4.008550520833333E-2</v>
      </c>
      <c r="O42" s="101">
        <f>IF(OR(計算過程!$DF$5&lt;=2,計算過程!$DF$5=8),IF(入力データと計算結果!$E$7=バックデータ一覧!$A$16,AI42/Q42+AJ42/R42+AK42/S42+AL42/T42+AN42/V42,IF(入力データと計算結果!$E$7=バックデータ一覧!$A$17,AI42/Q42+AJ42/R42+AK42/S42+AM42/U42+AN42/V42,AI42/Q42+AJ42/R42+AK42/S42+AM42/U42+AO42/W42)),0)</f>
        <v>103.7696346524647</v>
      </c>
      <c r="P42" s="101">
        <f>IF(OR(計算過程!$DF$5=3,計算過程!$DF$5=4),IF(入力データと計算結果!$E$7=バックデータ一覧!$A$16,AI42/Q42+AJ42/R42+AK42/S42+AL42/T42+AN42/V42,IF(入力データと計算結果!$E$7=バックデータ一覧!$A$17,AI42/Q42+AJ42/R42+AK42/S42+AM42/U42+AN42/V42,AI42/Q42+AJ42/R42+AK42/S42+AM42/U42+AO42/W42)),0)</f>
        <v>0</v>
      </c>
      <c r="Q42" s="101">
        <f>MIN(1,$DF$7*'貼り付けシート（日別）'!O41+計算過程!$DF$14*(AI42+AK42)+$DF$21)</f>
        <v>0.59357131433758625</v>
      </c>
      <c r="R42" s="101">
        <f>MIN(1,$DF$8*'貼り付けシート（日別）'!O41+$DF$15*AJ42+$DF$22)</f>
        <v>0.67488376946899531</v>
      </c>
      <c r="S42" s="101">
        <f>MIN(1,$DF$9*'貼り付けシート（日別）'!O41+$DF$16*(AI42+AK42)+$DF$23)</f>
        <v>0.59357131433758625</v>
      </c>
      <c r="T42" s="32">
        <f>MIN(1,$DF$10*'貼り付けシート（日別）'!O41+$DF$17*AL42+$DF$24)</f>
        <v>0.71159348488590612</v>
      </c>
      <c r="U42" s="32">
        <f>MIN(1,$DF$11*'貼り付けシート（日別）'!O41+$DF$18*AM42+$DF$25)</f>
        <v>0.69708635496058002</v>
      </c>
      <c r="V42" s="32">
        <f>MIN(1,$DF$12*'貼り付けシート（日別）'!O41+$DF$19*AN42+$DF$26)</f>
        <v>0.71159348488590612</v>
      </c>
      <c r="W42" s="32">
        <f>MIN(1,$DF$13*'貼り付けシート（日別）'!O41+$DF$20*AO42+$DF$27)</f>
        <v>0.57710297436885905</v>
      </c>
      <c r="X42" s="32">
        <f t="shared" si="30"/>
        <v>0</v>
      </c>
      <c r="Y42" s="32">
        <f>'貼り付けシート（日別）'!P41</f>
        <v>-9.8874999999999993</v>
      </c>
      <c r="Z42" s="32">
        <f t="shared" si="31"/>
        <v>1.22460375</v>
      </c>
      <c r="AA42" s="32">
        <f t="shared" si="32"/>
        <v>1.056125</v>
      </c>
      <c r="AB42" s="32">
        <f t="shared" si="33"/>
        <v>67.935413278799984</v>
      </c>
      <c r="AC42" s="32">
        <f>IF($DF$5=10,($DF$41*'貼り付けシート（日別）'!O41+$DF$42*AB42+$DF$43)/3.6,0)</f>
        <v>0</v>
      </c>
      <c r="AD42" s="32">
        <f>IF(OR($DF$5=5,$DF$5=6,$DF$5=7),(($DF$45*'貼り付けシート（日別）'!O41+$DF$46*SUM(AI42:AK42,AM42)+$DF$47)*AE42+(0.01723*AO42+0.06099))*10^3/3600,0)</f>
        <v>0</v>
      </c>
      <c r="AE42" s="32">
        <f>IF('貼り付けシート（日別）'!O41&lt;7,1+(7-'貼り付けシート（日別）'!O41)*0.0091,1)</f>
        <v>1.1620558333333333</v>
      </c>
      <c r="AF42" s="32">
        <f>IF(OR($DF$5=5,$DF$5=6,$DF$5=7),(($DF$48*'貼り付けシート（日別）'!O41+$DF$49*SUM(AI42:AK42,AM42)+$DF$50)*AH42+AO42/AG42),0)</f>
        <v>0</v>
      </c>
      <c r="AG42" s="32">
        <f>$DF$51*'貼り付けシート（日別）'!O41+$DF$52*AO42+$DF$53</f>
        <v>0.73153374999999998</v>
      </c>
      <c r="AH42" s="32">
        <f>IF('貼り付けシート（日別）'!O41&lt;7,1+(7-'貼り付けシート（日別）'!O41)*0.0205,1)</f>
        <v>1.3650708333333335</v>
      </c>
      <c r="AI42" s="109">
        <f>'貼り付けシート（日別）'!B41</f>
        <v>13.608124238799999</v>
      </c>
      <c r="AJ42" s="109">
        <f>'貼り付けシート（日別）'!C41</f>
        <v>17.090265919999997</v>
      </c>
      <c r="AK42" s="109">
        <f>'貼り付けシート（日別）'!D41</f>
        <v>2.6389381199999993</v>
      </c>
      <c r="AL42" s="109">
        <f>'貼り付けシート（日別）'!E41</f>
        <v>0</v>
      </c>
      <c r="AM42" s="109">
        <f>'貼り付けシート（日別）'!F41</f>
        <v>29.762460000000001</v>
      </c>
      <c r="AN42" s="109">
        <f>'貼り付けシート（日別）'!G41</f>
        <v>0</v>
      </c>
      <c r="AO42" s="109">
        <f>'貼り付けシート（日別）'!H41</f>
        <v>4.8356250000000003</v>
      </c>
      <c r="AP42" s="102">
        <f>IF(入力データと計算結果!$E$9=バックデータ一覧!$A$25,'貼り付けシート（日別）'!Q41,0)</f>
        <v>0</v>
      </c>
      <c r="AR42" s="36">
        <v>41674</v>
      </c>
      <c r="AS42" s="104">
        <f t="shared" si="34"/>
        <v>0.17380716663194445</v>
      </c>
      <c r="AT42" s="104">
        <f t="shared" si="35"/>
        <v>113.28563314805152</v>
      </c>
      <c r="AU42" s="104">
        <f t="shared" si="36"/>
        <v>0</v>
      </c>
      <c r="AV42" s="107">
        <v>0</v>
      </c>
      <c r="AW42" s="101">
        <f>IF(OR(計算過程!$DF$5&lt;=4,計算過程!$DF$5=8),AX42+AY42+AZ42,0)</f>
        <v>0.17380716663194445</v>
      </c>
      <c r="AX42" s="101">
        <f>IF(AND(計算過程!$DF$5&gt;4,計算過程!$DF$5&lt;&gt;8),0,((VLOOKUP(入力データと計算結果!$E$6,バックデータ一覧!$V$12:$AA$15,2)*'貼り付けシート（日別）'!AG41+VLOOKUP(入力データと計算結果!$E$6,バックデータ一覧!$V$12:$AA$15,3)*('貼り付けシート（日別）'!AA41+'貼り付けシート（日別）'!AB41+'貼り付けシート（日別）'!AC41+'貼り付けシート（日別）'!AD41+'貼り付けシート（日別）'!AF41)+(VLOOKUP(入力データと計算結果!$E$6,バックデータ一覧!$V$12:$AA$15,4)))*10^3/3600))</f>
        <v>0.10908378787037037</v>
      </c>
      <c r="AY42" s="101">
        <f>IF(AND(OR(計算過程!$DF$5&gt;4,計算過程!$DF$5&lt;&gt;8),入力データと計算結果!$E$7&lt;&gt;バックデータ一覧!$A$16,SUM(BX42:BY42)&gt;0),0.07*10^3/3600,0)</f>
        <v>1.9444444444444445E-2</v>
      </c>
      <c r="AZ42" s="101">
        <f>IF(AND(OR(計算過程!$DF$5&lt;=4),入力データと計算結果!$E$7=バックデータ一覧!$A$18,BY42&gt;0),(VLOOKUP(入力データと計算結果!$E$6,バックデータ一覧!$V$12:$AA$15,5,FALSE)*CA42+VLOOKUP(入力データと計算結果!$E$6,バックデータ一覧!$V$12:$AA$15,6,FALSE))*10^3/3600,0)</f>
        <v>4.5278934317129635E-2</v>
      </c>
      <c r="BA42" s="101">
        <f>IF(OR(計算過程!$DF$5&lt;=2,計算過程!$DF$5=8),IF(入力データと計算結果!$E$7=バックデータ一覧!$A$16,BU42/BC42+BV42/BD42+BW42/BE42+BX42/BF42+BZ42/BH42,IF(入力データと計算結果!$E$7=バックデータ一覧!$A$17,BU42/BC42+BV42/BD42+BW42/BE42+BY42/BG42+BZ42/BH42,BU42/BC42+BV42/BD42+BW42/BE42+BY42/BG42+CA42/BI42)),0)</f>
        <v>113.28563314805152</v>
      </c>
      <c r="BB42" s="101">
        <f>IF(OR(計算過程!$DF$5=3,計算過程!$DF$5=4),IF(入力データと計算結果!$E$7=バックデータ一覧!$A$16,BU42/BC42+BV42/BD42+BW42/BE42+BX42/BF42+BZ42/BH42,IF(入力データと計算結果!$E$7=バックデータ一覧!$A$17,BU42/BC42+BV42/BD42+BW42/BE42+BY42/BG42+BZ42/BH42,BU42/BC42+BV42/BD42+BW42/BE42+BY42/BG42+CA42/BI42)),0)</f>
        <v>0</v>
      </c>
      <c r="BC42" s="101">
        <f>MIN(1,計算過程!$DF$7*'貼り付けシート（日別）'!AG41+計算過程!$DF$14*(BU42+BW42)+計算過程!$DF$21)</f>
        <v>0.59482217705937568</v>
      </c>
      <c r="BD42" s="101">
        <f>MIN(1,計算過程!$DF$8*'貼り付けシート（日別）'!AG41+計算過程!$DF$15*BV42+計算過程!$DF$22)</f>
        <v>0.67682300308993548</v>
      </c>
      <c r="BE42" s="101">
        <f>MIN(1,計算過程!$DF$9*'貼り付けシート（日別）'!AG41+計算過程!$DF$16*(BU42+BW42)+計算過程!$DF$23)</f>
        <v>0.59482217705937568</v>
      </c>
      <c r="BF42" s="32">
        <f>MIN(1,計算過程!$DF$10*'貼り付けシート（日別）'!AG41+計算過程!$DF$17*BX42+計算過程!$DF$24)</f>
        <v>0.71159348488590612</v>
      </c>
      <c r="BG42" s="32">
        <f>MIN(1,計算過程!$DF$11*'貼り付けシート（日別）'!AG41+計算過程!$DF$18*BY42+計算過程!$DF$25)</f>
        <v>0.69708635496058002</v>
      </c>
      <c r="BH42" s="32">
        <f>MIN(1,計算過程!$DF$12*'貼り付けシート（日別）'!AG41+計算過程!$DF$19*BZ42+計算過程!$DF$26)</f>
        <v>0.71159348488590612</v>
      </c>
      <c r="BI42" s="32">
        <f>MIN(1,計算過程!$DF$13*'貼り付けシート（日別）'!AG41+計算過程!$DF$20*CA42+計算過程!$DF$27)</f>
        <v>0.59621226034308727</v>
      </c>
      <c r="BJ42" s="32">
        <f>IF(計算過程!$DF$5=11,(計算過程!$DF$33*BK42+計算過程!$DF$34*BN42+計算過程!$DF$35*計算過程!$DF$39+計算過程!$DF$36)*(1+計算過程!$DF$37*計算過程!$DF$38)*BL42*BM42*10^3/3600,0)</f>
        <v>0</v>
      </c>
      <c r="BK42" s="32">
        <f>'貼り付けシート（日別）'!AH41</f>
        <v>-9.8874999999999993</v>
      </c>
      <c r="BL42" s="32">
        <f t="shared" si="37"/>
        <v>1.22460375</v>
      </c>
      <c r="BM42" s="32">
        <f t="shared" si="38"/>
        <v>1.056125</v>
      </c>
      <c r="BN42" s="32">
        <f t="shared" si="39"/>
        <v>74.353057403666668</v>
      </c>
      <c r="BO42" s="32">
        <f>IF(計算過程!$DF$5=10,(計算過程!$DF$41*'貼り付けシート（日別）'!AG41+計算過程!$DF$42*BN42+計算過程!$DF$43)/3.6,0)</f>
        <v>0</v>
      </c>
      <c r="BP42" s="32">
        <f>IF(OR(計算過程!$DF$5=5,計算過程!$DF$5=6,計算過程!$DF$5=7),((計算過程!$DF$45*'貼り付けシート（日別）'!AG41+計算過程!$DF$46*SUM(BU42:BW42,BY42)+計算過程!$DF$47)*BQ42+(0.01723*CA42+0.06099))*10^3/3600,0)</f>
        <v>0</v>
      </c>
      <c r="BQ42" s="32">
        <f>IF('貼り付けシート（日別）'!AG41&lt;7,1+(7-'貼り付けシート（日別）'!AG41)*0.0091,1)</f>
        <v>1.1620558333333333</v>
      </c>
      <c r="BR42" s="32">
        <f>IF(OR(計算過程!$DF$5=5,計算過程!$DF$5=6,計算過程!$DF$5=7),((計算過程!$DF$48*'貼り付けシート（日別）'!AG41+計算過程!$DF$49*SUM(BU42:BW42,BY42)+計算過程!$DF$50)*BT42+CA42/BS42),0)</f>
        <v>0</v>
      </c>
      <c r="BS42" s="32">
        <f>計算過程!$DF$51*'貼り付けシート（日別）'!AG41+計算過程!$DF$52*CA42+計算過程!$DF$53</f>
        <v>0.73804437499999997</v>
      </c>
      <c r="BT42" s="32">
        <f>IF('貼り付けシート（日別）'!AG41&lt;7,1+(7-'貼り付けシート（日別）'!AG41)*0.0205,1)</f>
        <v>1.3650708333333335</v>
      </c>
      <c r="BU42" s="109">
        <f>'貼り付けシート（日別）'!T41</f>
        <v>14.008363187</v>
      </c>
      <c r="BV42" s="109">
        <f>'貼り付けシート（日別）'!U41</f>
        <v>21.362832399999999</v>
      </c>
      <c r="BW42" s="109">
        <f>'貼り付けシート（日別）'!V41</f>
        <v>3.2986726499999999</v>
      </c>
      <c r="BX42" s="109">
        <f>'貼り付けシート（日別）'!W41</f>
        <v>0</v>
      </c>
      <c r="BY42" s="109">
        <f>'貼り付けシート（日別）'!X41</f>
        <v>29.762460000000001</v>
      </c>
      <c r="BZ42" s="109">
        <f>'貼り付けシート（日別）'!Y41</f>
        <v>0</v>
      </c>
      <c r="CA42" s="109">
        <f>'貼り付けシート（日別）'!Z41</f>
        <v>5.9207291666666677</v>
      </c>
      <c r="CB42" s="102">
        <f>IF(入力データと計算結果!$E$9=バックデータ一覧!$A$25,'貼り付けシート（日別）'!AI41,0)</f>
        <v>0</v>
      </c>
      <c r="CC42" s="166"/>
      <c r="CD42" s="32">
        <f>IF(計算過程!$DF$5=9,((CI42*'貼り付けシート（日別）'!AG41+CJ42*(CQ42+CR42+CS42+CU42)+CK42*CX42+CL42)*CE42+(0.01723*CW42+0.06099))*10^3/3600,0)</f>
        <v>0</v>
      </c>
      <c r="CE42" s="32">
        <f>IF(7&lt;='貼り付けシート（日別）'!AG41,1,1+(7-'貼り付けシート（日別）'!AG41)*0.0091)</f>
        <v>1.1620558333333333</v>
      </c>
      <c r="CF42" s="32">
        <f>IF(計算過程!$DF$5=9,((CM42*'貼り付けシート（日別）'!AG41+CN42*(CQ42+CR42+CS42+CU42)+CO42*CX42+CP42)*CH42+CW42/CG42),0)</f>
        <v>0</v>
      </c>
      <c r="CG42" s="32">
        <f>計算過程!$DF$55*'貼り付けシート（日別）'!AG41+計算過程!$DF$56*CW42+計算過程!$DF$57</f>
        <v>0.73804437499999997</v>
      </c>
      <c r="CH42" s="32">
        <f>IF(7&lt;='貼り付けシート（日別）'!AG41,1,1+(7-'貼り付けシート（日別）'!AG41)*0.0205)</f>
        <v>1.3650708333333335</v>
      </c>
      <c r="CI42" s="100">
        <f>IF($CX42&gt;0,バックデータ一覧!$S$4,バックデータ一覧!$T$4)</f>
        <v>-0.18114</v>
      </c>
      <c r="CJ42" s="100">
        <f>IF($CX42&gt;0,バックデータ一覧!$S$5,バックデータ一覧!$T$5)</f>
        <v>0.10483000000000001</v>
      </c>
      <c r="CK42" s="100">
        <f>IF($CX42&gt;0,バックデータ一覧!$S$6,バックデータ一覧!$T$6)</f>
        <v>0</v>
      </c>
      <c r="CL42" s="100">
        <f>IF($CX42&gt;0,バックデータ一覧!$S$7,バックデータ一覧!$T$7)</f>
        <v>5.8528500000000001</v>
      </c>
      <c r="CM42" s="100">
        <f>IF($CX42&gt;0,バックデータ一覧!$S$12,バックデータ一覧!$T$12)</f>
        <v>-5.7700000000000001E-2</v>
      </c>
      <c r="CN42" s="100">
        <f>IF($CX42&gt;0,バックデータ一覧!$S$13,バックデータ一覧!$T$13)</f>
        <v>0.47525000000000001</v>
      </c>
      <c r="CO42" s="100">
        <f>IF($CX42&gt;0,バックデータ一覧!$S$14,バックデータ一覧!$T$14)</f>
        <v>0</v>
      </c>
      <c r="CP42" s="173">
        <f>IF($CX42&gt;0,バックデータ一覧!$S$15,バックデータ一覧!$T$15)</f>
        <v>-6.3459300000000001</v>
      </c>
      <c r="CQ42" s="102">
        <f>IF($DF$4=4,'貼り付けシート（日別）'!T41,'貼り付けシート（日別）'!B41*(INT($DF$4)+1-$DF$4)+'貼り付けシート（日別）'!T41*($DF$4-INT($DF$4)))</f>
        <v>14.008363187</v>
      </c>
      <c r="CR42" s="102">
        <f>IF($DF$4=4,'貼り付けシート（日別）'!U41,'貼り付けシート（日別）'!C41*(INT($DF$4)+1-$DF$4)+'貼り付けシート（日別）'!U41*($DF$4-INT($DF$4)))</f>
        <v>21.362832399999999</v>
      </c>
      <c r="CS42" s="102">
        <f>IF($DF$4=4,'貼り付けシート（日別）'!V41,'貼り付けシート（日別）'!D41*(INT($DF$4)+1-$DF$4)+'貼り付けシート（日別）'!V41*($DF$4-INT($DF$4)))</f>
        <v>3.2986726499999999</v>
      </c>
      <c r="CT42" s="102">
        <f>IF($DF$4=4,'貼り付けシート（日別）'!W41,'貼り付けシート（日別）'!E41*(INT($DF$4)+1-$DF$4)+'貼り付けシート（日別）'!W41*($DF$4-INT($DF$4)))</f>
        <v>0</v>
      </c>
      <c r="CU42" s="102">
        <f>IF($DF$4=4,'貼り付けシート（日別）'!X41,'貼り付けシート（日別）'!F41*(INT($DF$4)+1-$DF$4)+'貼り付けシート（日別）'!X41*($DF$4-INT($DF$4)))</f>
        <v>29.762460000000001</v>
      </c>
      <c r="CV42" s="102">
        <f>IF($DF$4=4,'貼り付けシート（日別）'!Y41,'貼り付けシート（日別）'!G41*(INT($DF$4)+1-$DF$4)+'貼り付けシート（日別）'!Y41*($DF$4-INT($DF$4)))</f>
        <v>0</v>
      </c>
      <c r="CW42" s="102">
        <f>IF($DF$4=4,'貼り付けシート（日別）'!Z41,'貼り付けシート（日別）'!H41*(INT($DF$4)+1-$DF$4)+'貼り付けシート（日別）'!Z41*($DF$4-INT($DF$4)))</f>
        <v>5.9207291666666677</v>
      </c>
      <c r="CX42" s="32">
        <f>SUMIF('貼り付けシート（時刻別）'!$A$6:$A$8765,AR42,'貼り付けシート（時刻別）'!$C$6:$C$8765)</f>
        <v>0</v>
      </c>
      <c r="CY42" s="102">
        <f t="shared" si="40"/>
        <v>0</v>
      </c>
      <c r="CZ42" s="166"/>
      <c r="DA42" s="126" t="s">
        <v>106</v>
      </c>
      <c r="DB42" s="127"/>
      <c r="DC42" s="206"/>
      <c r="DD42" s="123" t="s">
        <v>109</v>
      </c>
      <c r="DE42" s="123" t="s">
        <v>20</v>
      </c>
      <c r="DF42" s="26">
        <v>0.97585299999999997</v>
      </c>
    </row>
    <row r="43" spans="1:110" x14ac:dyDescent="0.15">
      <c r="A43" s="36">
        <v>41675</v>
      </c>
      <c r="B43" s="139">
        <f>IF(計算過程!$DF$5=9,計算過程!CD43+計算過程!CY43,IF($DF$4=4,AS43,G43*(INT($DF$4)+1-$DF$4)+AS43*($DF$4-INT($DF$4))))</f>
        <v>0.1008717165925926</v>
      </c>
      <c r="C43" s="139">
        <f>IF(計算過程!$DF$5=9,CF43,IF($DF$4=4,AT43,H43*(INT($DF$4)+1-$DF$4)+AT43*($DF$4-INT($DF$4))))</f>
        <v>40.775123285734459</v>
      </c>
      <c r="D43" s="139">
        <f>IF(計算過程!$DF$5=9,0,IF($DF$4=4,AU43,I43*(INT($DF$4)+1-$DF$4)+AU43*($DF$4-INT($DF$4))))</f>
        <v>0</v>
      </c>
      <c r="E43" s="139">
        <v>0</v>
      </c>
      <c r="F43" s="138"/>
      <c r="G43" s="104">
        <f t="shared" si="27"/>
        <v>9.723798400925926E-2</v>
      </c>
      <c r="H43" s="104">
        <f t="shared" si="28"/>
        <v>33.36779390306593</v>
      </c>
      <c r="I43" s="104">
        <f t="shared" si="29"/>
        <v>0</v>
      </c>
      <c r="J43" s="107">
        <v>0</v>
      </c>
      <c r="K43" s="101">
        <f>IF(OR(計算過程!$DF$5&lt;=4,計算過程!$DF$5=8),L43+M43+N43,0)</f>
        <v>9.723798400925926E-2</v>
      </c>
      <c r="L43" s="101">
        <f>IF(AND($DF$5&gt;4,$DF$5&lt;&gt;8),0,((VLOOKUP(入力データと計算結果!$E$6,バックデータ一覧!$V$12:$AA$15,2)*'貼り付けシート（日別）'!O42+VLOOKUP(入力データと計算結果!$E$6,バックデータ一覧!$V$12:$AA$15,3)*('貼り付けシート（日別）'!I42+'貼り付けシート（日別）'!J42+'貼り付けシート（日別）'!K42+'貼り付けシート（日別）'!L42+'貼り付けシート（日別）'!N42)+(VLOOKUP(入力データと計算結果!$E$6,バックデータ一覧!$V$12:$AA$15,4)))*10^3/3600))</f>
        <v>9.723798400925926E-2</v>
      </c>
      <c r="M43" s="101">
        <f>IF(AND(OR($DF$5&gt;4,$DF$5&lt;&gt;8),入力データと計算結果!$E$7&lt;&gt;バックデータ一覧!$A$16,SUM(AL43:AM43)&gt;0),0.07*10^3/3600,0)</f>
        <v>0</v>
      </c>
      <c r="N43" s="101">
        <f>IF(AND(OR($DF$5&lt;=4),入力データと計算結果!$E$7=バックデータ一覧!$A$18,AM43&gt;0),(VLOOKUP(入力データと計算結果!$E$6,バックデータ一覧!$V$12:$AA$15,5,FALSE)*AO43+VLOOKUP(入力データと計算結果!$E$6,バックデータ一覧!$V$12:$AA$15,6,FALSE))*10^3/3600,0)</f>
        <v>0</v>
      </c>
      <c r="O43" s="101">
        <f>IF(OR(計算過程!$DF$5&lt;=2,計算過程!$DF$5=8),IF(入力データと計算結果!$E$7=バックデータ一覧!$A$16,AI43/Q43+AJ43/R43+AK43/S43+AL43/T43+AN43/V43,IF(入力データと計算結果!$E$7=バックデータ一覧!$A$17,AI43/Q43+AJ43/R43+AK43/S43+AM43/U43+AN43/V43,AI43/Q43+AJ43/R43+AK43/S43+AM43/U43+AO43/W43)),0)</f>
        <v>33.36779390306593</v>
      </c>
      <c r="P43" s="101">
        <f>IF(OR(計算過程!$DF$5=3,計算過程!$DF$5=4),IF(入力データと計算結果!$E$7=バックデータ一覧!$A$16,AI43/Q43+AJ43/R43+AK43/S43+AL43/T43+AN43/V43,IF(入力データと計算結果!$E$7=バックデータ一覧!$A$17,AI43/Q43+AJ43/R43+AK43/S43+AM43/U43+AN43/V43,AI43/Q43+AJ43/R43+AK43/S43+AM43/U43+AO43/W43)),0)</f>
        <v>0</v>
      </c>
      <c r="Q43" s="101">
        <f>MIN(1,$DF$7*'貼り付けシート（日別）'!O42+計算過程!$DF$14*(AI43+AK43)+$DF$21)</f>
        <v>0.58621843811651808</v>
      </c>
      <c r="R43" s="101">
        <f>MIN(1,$DF$8*'貼り付けシート（日別）'!O42+$DF$15*AJ43+$DF$22)</f>
        <v>0.6727184391958404</v>
      </c>
      <c r="S43" s="101">
        <f>MIN(1,$DF$9*'貼り付けシート（日別）'!O42+$DF$16*(AI43+AK43)+$DF$23)</f>
        <v>0.58621843811651808</v>
      </c>
      <c r="T43" s="32">
        <f>MIN(1,$DF$10*'貼り付けシート（日別）'!O42+$DF$17*AL43+$DF$24)</f>
        <v>0.71159348488590612</v>
      </c>
      <c r="U43" s="32">
        <f>MIN(1,$DF$11*'貼り付けシート（日別）'!O42+$DF$18*AM43+$DF$25)</f>
        <v>0.71059494829530212</v>
      </c>
      <c r="V43" s="32">
        <f>MIN(1,$DF$12*'貼り付けシート（日別）'!O42+$DF$19*AN43+$DF$26)</f>
        <v>0.71159348488590612</v>
      </c>
      <c r="W43" s="32">
        <f>MIN(1,$DF$13*'貼り付けシート（日別）'!O42+$DF$20*AO43+$DF$27)</f>
        <v>0.49336785181208048</v>
      </c>
      <c r="X43" s="32">
        <f t="shared" si="30"/>
        <v>0</v>
      </c>
      <c r="Y43" s="32">
        <f>'貼り付けシート（日別）'!P42</f>
        <v>-14.4375</v>
      </c>
      <c r="Z43" s="32">
        <f t="shared" si="31"/>
        <v>1.2851187500000001</v>
      </c>
      <c r="AA43" s="32">
        <f t="shared" si="32"/>
        <v>1.0106250000000001</v>
      </c>
      <c r="AB43" s="32">
        <f t="shared" si="33"/>
        <v>21.071606728899997</v>
      </c>
      <c r="AC43" s="32">
        <f>IF($DF$5=10,($DF$41*'貼り付けシート（日別）'!O42+$DF$42*AB43+$DF$43)/3.6,0)</f>
        <v>0</v>
      </c>
      <c r="AD43" s="32">
        <f>IF(OR($DF$5=5,$DF$5=6,$DF$5=7),(($DF$45*'貼り付けシート（日別）'!O42+$DF$46*SUM(AI43:AK43,AM43)+$DF$47)*AE43+(0.01723*AO43+0.06099))*10^3/3600,0)</f>
        <v>0</v>
      </c>
      <c r="AE43" s="32">
        <f>IF('貼り付けシート（日別）'!O42&lt;7,1+(7-'貼り付けシート（日別）'!O42)*0.0091,1)</f>
        <v>1.1577333333333333</v>
      </c>
      <c r="AF43" s="32">
        <f>IF(OR($DF$5=5,$DF$5=6,$DF$5=7),(($DF$48*'貼り付けシート（日別）'!O42+$DF$49*SUM(AI43:AK43,AM43)+$DF$50)*AH43+AO43/AG43),0)</f>
        <v>0</v>
      </c>
      <c r="AG43" s="32">
        <f>$DF$51*'貼り付けシート（日別）'!O42+$DF$52*AO43+$DF$53</f>
        <v>0.70479999999999998</v>
      </c>
      <c r="AH43" s="32">
        <f>IF('貼り付けシート（日別）'!O42&lt;7,1+(7-'貼り付けシート（日別）'!O42)*0.0205,1)</f>
        <v>1.3553333333333333</v>
      </c>
      <c r="AI43" s="109">
        <f>'貼り付けシート（日別）'!B42</f>
        <v>5.8034647488999989</v>
      </c>
      <c r="AJ43" s="109">
        <f>'貼り付けシート（日別）'!C42</f>
        <v>11.74955782</v>
      </c>
      <c r="AK43" s="109">
        <f>'貼り付けシート（日別）'!D42</f>
        <v>3.5185841600000001</v>
      </c>
      <c r="AL43" s="109">
        <f>'貼り付けシート（日別）'!E42</f>
        <v>0</v>
      </c>
      <c r="AM43" s="109">
        <f>'貼り付けシート（日別）'!F42</f>
        <v>0</v>
      </c>
      <c r="AN43" s="109">
        <f>'貼り付けシート（日別）'!G42</f>
        <v>0</v>
      </c>
      <c r="AO43" s="109">
        <f>'貼り付けシート（日別）'!H42</f>
        <v>0</v>
      </c>
      <c r="AP43" s="102">
        <f>IF(入力データと計算結果!$E$9=バックデータ一覧!$A$25,'貼り付けシート（日別）'!Q42,0)</f>
        <v>0</v>
      </c>
      <c r="AR43" s="36">
        <v>41675</v>
      </c>
      <c r="AS43" s="104">
        <f t="shared" si="34"/>
        <v>0.1008717165925926</v>
      </c>
      <c r="AT43" s="104">
        <f t="shared" si="35"/>
        <v>40.775123285734459</v>
      </c>
      <c r="AU43" s="104">
        <f t="shared" si="36"/>
        <v>0</v>
      </c>
      <c r="AV43" s="107">
        <v>0</v>
      </c>
      <c r="AW43" s="101">
        <f>IF(OR(計算過程!$DF$5&lt;=4,計算過程!$DF$5=8),AX43+AY43+AZ43,0)</f>
        <v>0.1008717165925926</v>
      </c>
      <c r="AX43" s="101">
        <f>IF(AND(計算過程!$DF$5&gt;4,計算過程!$DF$5&lt;&gt;8),0,((VLOOKUP(入力データと計算結果!$E$6,バックデータ一覧!$V$12:$AA$15,2)*'貼り付けシート（日別）'!AG42+VLOOKUP(入力データと計算結果!$E$6,バックデータ一覧!$V$12:$AA$15,3)*('貼り付けシート（日別）'!AA42+'貼り付けシート（日別）'!AB42+'貼り付けシート（日別）'!AC42+'貼り付けシート（日別）'!AD42+'貼り付けシート（日別）'!AF42)+(VLOOKUP(入力データと計算結果!$E$6,バックデータ一覧!$V$12:$AA$15,4)))*10^3/3600))</f>
        <v>0.1008717165925926</v>
      </c>
      <c r="AY43" s="101">
        <f>IF(AND(OR(計算過程!$DF$5&gt;4,計算過程!$DF$5&lt;&gt;8),入力データと計算結果!$E$7&lt;&gt;バックデータ一覧!$A$16,SUM(BX43:BY43)&gt;0),0.07*10^3/3600,0)</f>
        <v>0</v>
      </c>
      <c r="AZ43" s="101">
        <f>IF(AND(OR(計算過程!$DF$5&lt;=4),入力データと計算結果!$E$7=バックデータ一覧!$A$18,BY43&gt;0),(VLOOKUP(入力データと計算結果!$E$6,バックデータ一覧!$V$12:$AA$15,5,FALSE)*CA43+VLOOKUP(入力データと計算結果!$E$6,バックデータ一覧!$V$12:$AA$15,6,FALSE))*10^3/3600,0)</f>
        <v>0</v>
      </c>
      <c r="BA43" s="101">
        <f>IF(OR(計算過程!$DF$5&lt;=2,計算過程!$DF$5=8),IF(入力データと計算結果!$E$7=バックデータ一覧!$A$16,BU43/BC43+BV43/BD43+BW43/BE43+BX43/BF43+BZ43/BH43,IF(入力データと計算結果!$E$7=バックデータ一覧!$A$17,BU43/BC43+BV43/BD43+BW43/BE43+BY43/BG43+BZ43/BH43,BU43/BC43+BV43/BD43+BW43/BE43+BY43/BG43+CA43/BI43)),0)</f>
        <v>40.775123285734459</v>
      </c>
      <c r="BB43" s="101">
        <f>IF(OR(計算過程!$DF$5=3,計算過程!$DF$5=4),IF(入力データと計算結果!$E$7=バックデータ一覧!$A$16,BU43/BC43+BV43/BD43+BW43/BE43+BX43/BF43+BZ43/BH43,IF(入力データと計算結果!$E$7=バックデータ一覧!$A$17,BU43/BC43+BV43/BD43+BW43/BE43+BY43/BG43+BZ43/BH43,BU43/BC43+BV43/BD43+BW43/BE43+BY43/BG43+CA43/BI43)),0)</f>
        <v>0</v>
      </c>
      <c r="BC43" s="101">
        <f>MIN(1,計算過程!$DF$7*'貼り付けシート（日別）'!AG42+計算過程!$DF$14*(BU43+BW43)+計算過程!$DF$21)</f>
        <v>0.58262934445628012</v>
      </c>
      <c r="BD43" s="101">
        <f>MIN(1,計算過程!$DF$8*'貼り付けシート（日別）'!AG42+計算過程!$DF$15*BV43+計算過程!$DF$22)</f>
        <v>0.67659690643772064</v>
      </c>
      <c r="BE43" s="101">
        <f>MIN(1,計算過程!$DF$9*'貼り付けシート（日別）'!AG42+計算過程!$DF$16*(BU43+BW43)+計算過程!$DF$23)</f>
        <v>0.58262934445628012</v>
      </c>
      <c r="BF43" s="32">
        <f>MIN(1,計算過程!$DF$10*'貼り付けシート（日別）'!AG42+計算過程!$DF$17*BX43+計算過程!$DF$24)</f>
        <v>0.71159348488590612</v>
      </c>
      <c r="BG43" s="32">
        <f>MIN(1,計算過程!$DF$11*'貼り付けシート（日別）'!AG42+計算過程!$DF$18*BY43+計算過程!$DF$25)</f>
        <v>0.71059494829530212</v>
      </c>
      <c r="BH43" s="32">
        <f>MIN(1,計算過程!$DF$12*'貼り付けシート（日別）'!AG42+計算過程!$DF$19*BZ43+計算過程!$DF$26)</f>
        <v>0.71159348488590612</v>
      </c>
      <c r="BI43" s="32">
        <f>MIN(1,計算過程!$DF$13*'貼り付けシート（日別）'!AG42+計算過程!$DF$20*CA43+計算過程!$DF$27)</f>
        <v>0.49336785181208048</v>
      </c>
      <c r="BJ43" s="32">
        <f>IF(計算過程!$DF$5=11,(計算過程!$DF$33*BK43+計算過程!$DF$34*BN43+計算過程!$DF$35*計算過程!$DF$39+計算過程!$DF$36)*(1+計算過程!$DF$37*計算過程!$DF$38)*BL43*BM43*10^3/3600,0)</f>
        <v>0</v>
      </c>
      <c r="BK43" s="32">
        <f>'貼り付けシート（日別）'!AH42</f>
        <v>-14.4375</v>
      </c>
      <c r="BL43" s="32">
        <f t="shared" si="37"/>
        <v>1.2851187500000001</v>
      </c>
      <c r="BM43" s="32">
        <f t="shared" si="38"/>
        <v>1.0106250000000001</v>
      </c>
      <c r="BN43" s="32">
        <f t="shared" si="39"/>
        <v>26.575363505600002</v>
      </c>
      <c r="BO43" s="32">
        <f>IF(計算過程!$DF$5=10,(計算過程!$DF$41*'貼り付けシート（日別）'!AG42+計算過程!$DF$42*BN43+計算過程!$DF$43)/3.6,0)</f>
        <v>0</v>
      </c>
      <c r="BP43" s="32">
        <f>IF(OR(計算過程!$DF$5=5,計算過程!$DF$5=6,計算過程!$DF$5=7),((計算過程!$DF$45*'貼り付けシート（日別）'!AG42+計算過程!$DF$46*SUM(BU43:BW43,BY43)+計算過程!$DF$47)*BQ43+(0.01723*CA43+0.06099))*10^3/3600,0)</f>
        <v>0</v>
      </c>
      <c r="BQ43" s="32">
        <f>IF('貼り付けシート（日別）'!AG42&lt;7,1+(7-'貼り付けシート（日別）'!AG42)*0.0091,1)</f>
        <v>1.1577333333333333</v>
      </c>
      <c r="BR43" s="32">
        <f>IF(OR(計算過程!$DF$5=5,計算過程!$DF$5=6,計算過程!$DF$5=7),((計算過程!$DF$48*'貼り付けシート（日別）'!AG42+計算過程!$DF$49*SUM(BU43:BW43,BY43)+計算過程!$DF$50)*BT43+CA43/BS43),0)</f>
        <v>0</v>
      </c>
      <c r="BS43" s="32">
        <f>計算過程!$DF$51*'貼り付けシート（日別）'!AG42+計算過程!$DF$52*CA43+計算過程!$DF$53</f>
        <v>0.70479999999999998</v>
      </c>
      <c r="BT43" s="32">
        <f>IF('貼り付けシート（日別）'!AG42&lt;7,1+(7-'貼り付けシート（日別）'!AG42)*0.0205,1)</f>
        <v>1.3553333333333333</v>
      </c>
      <c r="BU43" s="109">
        <f>'貼り付けシート（日別）'!T42</f>
        <v>3.2019115856</v>
      </c>
      <c r="BV43" s="109">
        <f>'貼り付けシート（日別）'!U42</f>
        <v>20.29469078</v>
      </c>
      <c r="BW43" s="109">
        <f>'貼り付けシート（日別）'!V42</f>
        <v>3.0787611399999997</v>
      </c>
      <c r="BX43" s="109">
        <f>'貼り付けシート（日別）'!W42</f>
        <v>0</v>
      </c>
      <c r="BY43" s="109">
        <f>'貼り付けシート（日別）'!X42</f>
        <v>0</v>
      </c>
      <c r="BZ43" s="109">
        <f>'貼り付けシート（日別）'!Y42</f>
        <v>0</v>
      </c>
      <c r="CA43" s="109">
        <f>'貼り付けシート（日別）'!Z42</f>
        <v>0</v>
      </c>
      <c r="CB43" s="102">
        <f>IF(入力データと計算結果!$E$9=バックデータ一覧!$A$25,'貼り付けシート（日別）'!AI42,0)</f>
        <v>0</v>
      </c>
      <c r="CC43" s="166"/>
      <c r="CD43" s="32">
        <f>IF(計算過程!$DF$5=9,((CI43*'貼り付けシート（日別）'!AG42+CJ43*(CQ43+CR43+CS43+CU43)+CK43*CX43+CL43)*CE43+(0.01723*CW43+0.06099))*10^3/3600,0)</f>
        <v>0</v>
      </c>
      <c r="CE43" s="32">
        <f>IF(7&lt;='貼り付けシート（日別）'!AG42,1,1+(7-'貼り付けシート（日別）'!AG42)*0.0091)</f>
        <v>1.1577333333333333</v>
      </c>
      <c r="CF43" s="32">
        <f>IF(計算過程!$DF$5=9,((CM43*'貼り付けシート（日別）'!AG42+CN43*(CQ43+CR43+CS43+CU43)+CO43*CX43+CP43)*CH43+CW43/CG43),0)</f>
        <v>0</v>
      </c>
      <c r="CG43" s="32">
        <f>計算過程!$DF$55*'貼り付けシート（日別）'!AG42+計算過程!$DF$56*CW43+計算過程!$DF$57</f>
        <v>0.70479999999999998</v>
      </c>
      <c r="CH43" s="32">
        <f>IF(7&lt;='貼り付けシート（日別）'!AG42,1,1+(7-'貼り付けシート（日別）'!AG42)*0.0205)</f>
        <v>1.3553333333333333</v>
      </c>
      <c r="CI43" s="100">
        <f>IF($CX43&gt;0,バックデータ一覧!$S$4,バックデータ一覧!$T$4)</f>
        <v>-0.18114</v>
      </c>
      <c r="CJ43" s="100">
        <f>IF($CX43&gt;0,バックデータ一覧!$S$5,バックデータ一覧!$T$5)</f>
        <v>0.10483000000000001</v>
      </c>
      <c r="CK43" s="100">
        <f>IF($CX43&gt;0,バックデータ一覧!$S$6,バックデータ一覧!$T$6)</f>
        <v>0</v>
      </c>
      <c r="CL43" s="100">
        <f>IF($CX43&gt;0,バックデータ一覧!$S$7,バックデータ一覧!$T$7)</f>
        <v>5.8528500000000001</v>
      </c>
      <c r="CM43" s="100">
        <f>IF($CX43&gt;0,バックデータ一覧!$S$12,バックデータ一覧!$T$12)</f>
        <v>-5.7700000000000001E-2</v>
      </c>
      <c r="CN43" s="100">
        <f>IF($CX43&gt;0,バックデータ一覧!$S$13,バックデータ一覧!$T$13)</f>
        <v>0.47525000000000001</v>
      </c>
      <c r="CO43" s="100">
        <f>IF($CX43&gt;0,バックデータ一覧!$S$14,バックデータ一覧!$T$14)</f>
        <v>0</v>
      </c>
      <c r="CP43" s="173">
        <f>IF($CX43&gt;0,バックデータ一覧!$S$15,バックデータ一覧!$T$15)</f>
        <v>-6.3459300000000001</v>
      </c>
      <c r="CQ43" s="102">
        <f>IF($DF$4=4,'貼り付けシート（日別）'!T42,'貼り付けシート（日別）'!B42*(INT($DF$4)+1-$DF$4)+'貼り付けシート（日別）'!T42*($DF$4-INT($DF$4)))</f>
        <v>3.2019115856</v>
      </c>
      <c r="CR43" s="102">
        <f>IF($DF$4=4,'貼り付けシート（日別）'!U42,'貼り付けシート（日別）'!C42*(INT($DF$4)+1-$DF$4)+'貼り付けシート（日別）'!U42*($DF$4-INT($DF$4)))</f>
        <v>20.29469078</v>
      </c>
      <c r="CS43" s="102">
        <f>IF($DF$4=4,'貼り付けシート（日別）'!V42,'貼り付けシート（日別）'!D42*(INT($DF$4)+1-$DF$4)+'貼り付けシート（日別）'!V42*($DF$4-INT($DF$4)))</f>
        <v>3.0787611399999997</v>
      </c>
      <c r="CT43" s="102">
        <f>IF($DF$4=4,'貼り付けシート（日別）'!W42,'貼り付けシート（日別）'!E42*(INT($DF$4)+1-$DF$4)+'貼り付けシート（日別）'!W42*($DF$4-INT($DF$4)))</f>
        <v>0</v>
      </c>
      <c r="CU43" s="102">
        <f>IF($DF$4=4,'貼り付けシート（日別）'!X42,'貼り付けシート（日別）'!F42*(INT($DF$4)+1-$DF$4)+'貼り付けシート（日別）'!X42*($DF$4-INT($DF$4)))</f>
        <v>0</v>
      </c>
      <c r="CV43" s="102">
        <f>IF($DF$4=4,'貼り付けシート（日別）'!Y42,'貼り付けシート（日別）'!G42*(INT($DF$4)+1-$DF$4)+'貼り付けシート（日別）'!Y42*($DF$4-INT($DF$4)))</f>
        <v>0</v>
      </c>
      <c r="CW43" s="102">
        <f>IF($DF$4=4,'貼り付けシート（日別）'!Z42,'貼り付けシート（日別）'!H42*(INT($DF$4)+1-$DF$4)+'貼り付けシート（日別）'!Z42*($DF$4-INT($DF$4)))</f>
        <v>0</v>
      </c>
      <c r="CX43" s="32">
        <f>SUMIF('貼り付けシート（時刻別）'!$A$6:$A$8765,AR43,'貼り付けシート（時刻別）'!$C$6:$C$8765)</f>
        <v>0</v>
      </c>
      <c r="CY43" s="102">
        <f t="shared" si="40"/>
        <v>0</v>
      </c>
      <c r="CZ43" s="166"/>
      <c r="DA43" s="126" t="s">
        <v>107</v>
      </c>
      <c r="DB43" s="127"/>
      <c r="DC43" s="207"/>
      <c r="DD43" s="123" t="s">
        <v>110</v>
      </c>
      <c r="DE43" s="123" t="s">
        <v>20</v>
      </c>
      <c r="DF43" s="26">
        <v>13.742599999999999</v>
      </c>
    </row>
    <row r="44" spans="1:110" x14ac:dyDescent="0.15">
      <c r="A44" s="36">
        <v>41676</v>
      </c>
      <c r="B44" s="139">
        <f>IF(計算過程!$DF$5=9,計算過程!CD44+計算過程!CY44,IF($DF$4=4,AS44,G44*(INT($DF$4)+1-$DF$4)+AS44*($DF$4-INT($DF$4))))</f>
        <v>0.16785026110069448</v>
      </c>
      <c r="C44" s="139">
        <f>IF(計算過程!$DF$5=9,CF44,IF($DF$4=4,AT44,H44*(INT($DF$4)+1-$DF$4)+AT44*($DF$4-INT($DF$4))))</f>
        <v>97.49229626233867</v>
      </c>
      <c r="D44" s="139">
        <f>IF(計算過程!$DF$5=9,0,IF($DF$4=4,AU44,I44*(INT($DF$4)+1-$DF$4)+AU44*($DF$4-INT($DF$4))))</f>
        <v>0</v>
      </c>
      <c r="E44" s="139">
        <v>0</v>
      </c>
      <c r="F44" s="138"/>
      <c r="G44" s="104">
        <f t="shared" si="27"/>
        <v>0.15907706293287038</v>
      </c>
      <c r="H44" s="104">
        <f t="shared" si="28"/>
        <v>87.869933256646931</v>
      </c>
      <c r="I44" s="104">
        <f t="shared" si="29"/>
        <v>0</v>
      </c>
      <c r="J44" s="107">
        <v>0</v>
      </c>
      <c r="K44" s="101">
        <f>IF(OR(計算過程!$DF$5&lt;=4,計算過程!$DF$5=8),L44+M44+N44,0)</f>
        <v>0.15907706293287038</v>
      </c>
      <c r="L44" s="101">
        <f>IF(AND($DF$5&gt;4,$DF$5&lt;&gt;8),0,((VLOOKUP(入力データと計算結果!$E$6,バックデータ一覧!$V$12:$AA$15,2)*'貼り付けシート（日別）'!O43+VLOOKUP(入力データと計算結果!$E$6,バックデータ一覧!$V$12:$AA$15,3)*('貼り付けシート（日別）'!I43+'貼り付けシート（日別）'!J43+'貼り付けシート（日別）'!K43+'貼り付けシート（日別）'!L43+'貼り付けシート（日別）'!N43)+(VLOOKUP(入力データと計算結果!$E$6,バックデータ一覧!$V$12:$AA$15,4)))*10^3/3600))</f>
        <v>9.9192641925925931E-2</v>
      </c>
      <c r="M44" s="101">
        <f>IF(AND(OR($DF$5&gt;4,$DF$5&lt;&gt;8),入力データと計算結果!$E$7&lt;&gt;バックデータ一覧!$A$16,SUM(AL44:AM44)&gt;0),0.07*10^3/3600,0)</f>
        <v>1.9444444444444445E-2</v>
      </c>
      <c r="N44" s="101">
        <f>IF(AND(OR($DF$5&lt;=4),入力データと計算結果!$E$7=バックデータ一覧!$A$18,AM44&gt;0),(VLOOKUP(入力データと計算結果!$E$6,バックデータ一覧!$V$12:$AA$15,5,FALSE)*AO44+VLOOKUP(入力データと計算結果!$E$6,バックデータ一覧!$V$12:$AA$15,6,FALSE))*10^3/3600,0)</f>
        <v>4.04399765625E-2</v>
      </c>
      <c r="O44" s="101">
        <f>IF(OR(計算過程!$DF$5&lt;=2,計算過程!$DF$5=8),IF(入力データと計算結果!$E$7=バックデータ一覧!$A$16,AI44/Q44+AJ44/R44+AK44/S44+AL44/T44+AN44/V44,IF(入力データと計算結果!$E$7=バックデータ一覧!$A$17,AI44/Q44+AJ44/R44+AK44/S44+AM44/U44+AN44/V44,AI44/Q44+AJ44/R44+AK44/S44+AM44/U44+AO44/W44)),0)</f>
        <v>87.869933256646931</v>
      </c>
      <c r="P44" s="101">
        <f>IF(OR(計算過程!$DF$5=3,計算過程!$DF$5=4),IF(入力データと計算結果!$E$7=バックデータ一覧!$A$16,AI44/Q44+AJ44/R44+AK44/S44+AL44/T44+AN44/V44,IF(入力データと計算結果!$E$7=バックデータ一覧!$A$17,AI44/Q44+AJ44/R44+AK44/S44+AM44/U44+AN44/V44,AI44/Q44+AJ44/R44+AK44/S44+AM44/U44+AO44/W44)),0)</f>
        <v>0</v>
      </c>
      <c r="Q44" s="101">
        <f>MIN(1,$DF$7*'貼り付けシート（日別）'!O43+計算過程!$DF$14*(AI44+AK44)+$DF$21)</f>
        <v>0.58594080403151738</v>
      </c>
      <c r="R44" s="101">
        <f>MIN(1,$DF$8*'貼り付けシート（日別）'!O43+$DF$15*AJ44+$DF$22)</f>
        <v>0.67192187932469938</v>
      </c>
      <c r="S44" s="101">
        <f>MIN(1,$DF$9*'貼り付けシート（日別）'!O43+$DF$16*(AI44+AK44)+$DF$23)</f>
        <v>0.58594080403151738</v>
      </c>
      <c r="T44" s="32">
        <f>MIN(1,$DF$10*'貼り付けシート（日別）'!O43+$DF$17*AL44+$DF$24)</f>
        <v>0.71159348488590612</v>
      </c>
      <c r="U44" s="32">
        <f>MIN(1,$DF$11*'貼り付けシート（日別）'!O43+$DF$18*AM44+$DF$25)</f>
        <v>0.69708635496058002</v>
      </c>
      <c r="V44" s="32">
        <f>MIN(1,$DF$12*'貼り付けシート（日別）'!O43+$DF$19*AN44+$DF$26)</f>
        <v>0.71159348488590612</v>
      </c>
      <c r="W44" s="32">
        <f>MIN(1,$DF$13*'貼り付けシート（日別）'!O43+$DF$20*AO44+$DF$27)</f>
        <v>0.5754490914056376</v>
      </c>
      <c r="X44" s="32">
        <f t="shared" si="30"/>
        <v>0</v>
      </c>
      <c r="Y44" s="32">
        <f>'貼り付けシート（日別）'!P43</f>
        <v>-13.4625</v>
      </c>
      <c r="Z44" s="32">
        <f t="shared" si="31"/>
        <v>1.2721512499999998</v>
      </c>
      <c r="AA44" s="32">
        <f t="shared" si="32"/>
        <v>1.020375</v>
      </c>
      <c r="AB44" s="32">
        <f t="shared" si="33"/>
        <v>57.645988790399997</v>
      </c>
      <c r="AC44" s="32">
        <f>IF($DF$5=10,($DF$41*'貼り付けシート（日別）'!O43+$DF$42*AB44+$DF$43)/3.6,0)</f>
        <v>0</v>
      </c>
      <c r="AD44" s="32">
        <f>IF(OR($DF$5=5,$DF$5=6,$DF$5=7),(($DF$45*'貼り付けシート（日別）'!O43+$DF$46*SUM(AI44:AK44,AM44)+$DF$47)*AE44+(0.01723*AO44+0.06099))*10^3/3600,0)</f>
        <v>0</v>
      </c>
      <c r="AE44" s="32">
        <f>IF('貼り付けシート（日別）'!O43&lt;7,1+(7-'貼り付けシート（日別）'!O43)*0.0091,1)</f>
        <v>1.1710420833333333</v>
      </c>
      <c r="AF44" s="32">
        <f>IF(OR($DF$5=5,$DF$5=6,$DF$5=7),(($DF$48*'貼り付けシート（日別）'!O43+$DF$49*SUM(AI44:AK44,AM44)+$DF$50)*AH44+AO44/AG44),0)</f>
        <v>0</v>
      </c>
      <c r="AG44" s="32">
        <f>$DF$51*'貼り付けシート（日別）'!O43+$DF$52*AO44+$DF$53</f>
        <v>0.72723812499999996</v>
      </c>
      <c r="AH44" s="32">
        <f>IF('貼り付けシート（日別）'!O43&lt;7,1+(7-'貼り付けシート（日別）'!O43)*0.0205,1)</f>
        <v>1.3853145833333333</v>
      </c>
      <c r="AI44" s="109">
        <f>'貼り付けシート（日別）'!B43</f>
        <v>8.8052568603999983</v>
      </c>
      <c r="AJ44" s="109">
        <f>'貼り付けシート（日別）'!C43</f>
        <v>11.74955782</v>
      </c>
      <c r="AK44" s="109">
        <f>'貼り付けシート（日別）'!D43</f>
        <v>2.4190266099999995</v>
      </c>
      <c r="AL44" s="109">
        <f>'貼り付けシート（日別）'!E43</f>
        <v>0</v>
      </c>
      <c r="AM44" s="109">
        <f>'貼り付けシート（日別）'!F43</f>
        <v>29.762460000000001</v>
      </c>
      <c r="AN44" s="109">
        <f>'貼り付けシート（日別）'!G43</f>
        <v>0</v>
      </c>
      <c r="AO44" s="109">
        <f>'貼り付けシート（日別）'!H43</f>
        <v>4.9096875000000004</v>
      </c>
      <c r="AP44" s="102">
        <f>IF(入力データと計算結果!$E$9=バックデータ一覧!$A$25,'貼り付けシート（日別）'!Q43,0)</f>
        <v>0</v>
      </c>
      <c r="AR44" s="36">
        <v>41676</v>
      </c>
      <c r="AS44" s="104">
        <f t="shared" si="34"/>
        <v>0.16785026110069448</v>
      </c>
      <c r="AT44" s="104">
        <f t="shared" si="35"/>
        <v>97.49229626233867</v>
      </c>
      <c r="AU44" s="104">
        <f t="shared" si="36"/>
        <v>0</v>
      </c>
      <c r="AV44" s="107">
        <v>0</v>
      </c>
      <c r="AW44" s="101">
        <f>IF(OR(計算過程!$DF$5&lt;=4,計算過程!$DF$5=8),AX44+AY44+AZ44,0)</f>
        <v>0.16785026110069448</v>
      </c>
      <c r="AX44" s="101">
        <f>IF(AND(計算過程!$DF$5&gt;4,計算過程!$DF$5&lt;&gt;8),0,((VLOOKUP(入力データと計算結果!$E$6,バックデータ一覧!$V$12:$AA$15,2)*'貼り付けシート（日別）'!AG43+VLOOKUP(入力データと計算結果!$E$6,バックデータ一覧!$V$12:$AA$15,3)*('貼り付けシート（日別）'!AA43+'貼り付けシート（日別）'!AB43+'貼り付けシート（日別）'!AC43+'貼り付けシート（日別）'!AD43+'貼り付けシート（日別）'!AF43)+(VLOOKUP(入力データと計算結果!$E$6,バックデータ一覧!$V$12:$AA$15,4)))*10^3/3600))</f>
        <v>0.10271333242592595</v>
      </c>
      <c r="AY44" s="101">
        <f>IF(AND(OR(計算過程!$DF$5&gt;4,計算過程!$DF$5&lt;&gt;8),入力データと計算結果!$E$7&lt;&gt;バックデータ一覧!$A$16,SUM(BX44:BY44)&gt;0),0.07*10^3/3600,0)</f>
        <v>1.9444444444444445E-2</v>
      </c>
      <c r="AZ44" s="101">
        <f>IF(AND(OR(計算過程!$DF$5&lt;=4),入力データと計算結果!$E$7=バックデータ一覧!$A$18,BY44&gt;0),(VLOOKUP(入力データと計算結果!$E$6,バックデータ一覧!$V$12:$AA$15,5,FALSE)*CA44+VLOOKUP(入力データと計算結果!$E$6,バックデータ一覧!$V$12:$AA$15,6,FALSE))*10^3/3600,0)</f>
        <v>4.5692484230324078E-2</v>
      </c>
      <c r="BA44" s="101">
        <f>IF(OR(計算過程!$DF$5&lt;=2,計算過程!$DF$5=8),IF(入力データと計算結果!$E$7=バックデータ一覧!$A$16,BU44/BC44+BV44/BD44+BW44/BE44+BX44/BF44+BZ44/BH44,IF(入力データと計算結果!$E$7=バックデータ一覧!$A$17,BU44/BC44+BV44/BD44+BW44/BE44+BY44/BG44+BZ44/BH44,BU44/BC44+BV44/BD44+BW44/BE44+BY44/BG44+CA44/BI44)),0)</f>
        <v>97.49229626233867</v>
      </c>
      <c r="BB44" s="101">
        <f>IF(OR(計算過程!$DF$5=3,計算過程!$DF$5=4),IF(入力データと計算結果!$E$7=バックデータ一覧!$A$16,BU44/BC44+BV44/BD44+BW44/BE44+BX44/BF44+BZ44/BH44,IF(入力データと計算結果!$E$7=バックデータ一覧!$A$17,BU44/BC44+BV44/BD44+BW44/BE44+BY44/BG44+BZ44/BH44,BU44/BC44+BV44/BD44+BW44/BE44+BY44/BG44+CA44/BI44)),0)</f>
        <v>0</v>
      </c>
      <c r="BC44" s="101">
        <f>MIN(1,計算過程!$DF$7*'貼り付けシート（日別）'!AG43+計算過程!$DF$14*(BU44+BW44)+計算過程!$DF$21)</f>
        <v>0.5871916667533067</v>
      </c>
      <c r="BD44" s="101">
        <f>MIN(1,計算過程!$DF$8*'貼り付けシート（日別）'!AG43+計算過程!$DF$15*BV44+計算過程!$DF$22)</f>
        <v>0.67386111294563955</v>
      </c>
      <c r="BE44" s="101">
        <f>MIN(1,計算過程!$DF$9*'貼り付けシート（日別）'!AG43+計算過程!$DF$16*(BU44+BW44)+計算過程!$DF$23)</f>
        <v>0.5871916667533067</v>
      </c>
      <c r="BF44" s="32">
        <f>MIN(1,計算過程!$DF$10*'貼り付けシート（日別）'!AG43+計算過程!$DF$17*BX44+計算過程!$DF$24)</f>
        <v>0.71159348488590612</v>
      </c>
      <c r="BG44" s="32">
        <f>MIN(1,計算過程!$DF$11*'貼り付けシート（日別）'!AG43+計算過程!$DF$18*BY44+計算過程!$DF$25)</f>
        <v>0.69708635496058002</v>
      </c>
      <c r="BH44" s="32">
        <f>MIN(1,計算過程!$DF$12*'貼り付けシート（日別）'!AG43+計算過程!$DF$19*BZ44+計算過程!$DF$26)</f>
        <v>0.71159348488590612</v>
      </c>
      <c r="BI44" s="32">
        <f>MIN(1,計算過程!$DF$13*'貼り付けシート（日別）'!AG43+計算過程!$DF$20*CA44+計算過程!$DF$27)</f>
        <v>0.5947757576609396</v>
      </c>
      <c r="BJ44" s="32">
        <f>IF(計算過程!$DF$5=11,(計算過程!$DF$33*BK44+計算過程!$DF$34*BN44+計算過程!$DF$35*計算過程!$DF$39+計算過程!$DF$36)*(1+計算過程!$DF$37*計算過程!$DF$38)*BL44*BM44*10^3/3600,0)</f>
        <v>0</v>
      </c>
      <c r="BK44" s="32">
        <f>'貼り付けシート（日別）'!AH43</f>
        <v>-13.4625</v>
      </c>
      <c r="BL44" s="32">
        <f t="shared" si="37"/>
        <v>1.2721512499999998</v>
      </c>
      <c r="BM44" s="32">
        <f t="shared" si="38"/>
        <v>1.020375</v>
      </c>
      <c r="BN44" s="32">
        <f t="shared" si="39"/>
        <v>64.075976665266666</v>
      </c>
      <c r="BO44" s="32">
        <f>IF(計算過程!$DF$5=10,(計算過程!$DF$41*'貼り付けシート（日別）'!AG43+計算過程!$DF$42*BN44+計算過程!$DF$43)/3.6,0)</f>
        <v>0</v>
      </c>
      <c r="BP44" s="32">
        <f>IF(OR(計算過程!$DF$5=5,計算過程!$DF$5=6,計算過程!$DF$5=7),((計算過程!$DF$45*'貼り付けシート（日別）'!AG43+計算過程!$DF$46*SUM(BU44:BW44,BY44)+計算過程!$DF$47)*BQ44+(0.01723*CA44+0.06099))*10^3/3600,0)</f>
        <v>0</v>
      </c>
      <c r="BQ44" s="32">
        <f>IF('貼り付けシート（日別）'!AG43&lt;7,1+(7-'貼り付けシート（日別）'!AG43)*0.0091,1)</f>
        <v>1.1710420833333333</v>
      </c>
      <c r="BR44" s="32">
        <f>IF(OR(計算過程!$DF$5=5,計算過程!$DF$5=6,計算過程!$DF$5=7),((計算過程!$DF$48*'貼り付けシート（日別）'!AG43+計算過程!$DF$49*SUM(BU44:BW44,BY44)+計算過程!$DF$50)*BT44+CA44/BS44),0)</f>
        <v>0</v>
      </c>
      <c r="BS44" s="32">
        <f>計算過程!$DF$51*'貼り付けシート（日別）'!AG43+計算過程!$DF$52*CA44+計算過程!$DF$53</f>
        <v>0.73382281249999992</v>
      </c>
      <c r="BT44" s="32">
        <f>IF('貼り付けシート（日別）'!AG43&lt;7,1+(7-'貼り付けシート（日別）'!AG43)*0.0205,1)</f>
        <v>1.3853145833333333</v>
      </c>
      <c r="BU44" s="109">
        <f>'貼り付けシート（日別）'!T43</f>
        <v>9.2054958086000003</v>
      </c>
      <c r="BV44" s="109">
        <f>'貼り付けシート（日別）'!U43</f>
        <v>16.022124300000002</v>
      </c>
      <c r="BW44" s="109">
        <f>'貼り付けシート（日別）'!V43</f>
        <v>3.0787611399999997</v>
      </c>
      <c r="BX44" s="109">
        <f>'貼り付けシート（日別）'!W43</f>
        <v>0</v>
      </c>
      <c r="BY44" s="109">
        <f>'貼り付けシート（日別）'!X43</f>
        <v>29.762460000000001</v>
      </c>
      <c r="BZ44" s="109">
        <f>'貼り付けシート（日別）'!Y43</f>
        <v>0</v>
      </c>
      <c r="CA44" s="109">
        <f>'貼り付けシート（日別）'!Z43</f>
        <v>6.0071354166666673</v>
      </c>
      <c r="CB44" s="102">
        <f>IF(入力データと計算結果!$E$9=バックデータ一覧!$A$25,'貼り付けシート（日別）'!AI43,0)</f>
        <v>0</v>
      </c>
      <c r="CC44" s="166"/>
      <c r="CD44" s="32">
        <f>IF(計算過程!$DF$5=9,((CI44*'貼り付けシート（日別）'!AG43+CJ44*(CQ44+CR44+CS44+CU44)+CK44*CX44+CL44)*CE44+(0.01723*CW44+0.06099))*10^3/3600,0)</f>
        <v>0</v>
      </c>
      <c r="CE44" s="32">
        <f>IF(7&lt;='貼り付けシート（日別）'!AG43,1,1+(7-'貼り付けシート（日別）'!AG43)*0.0091)</f>
        <v>1.1710420833333333</v>
      </c>
      <c r="CF44" s="32">
        <f>IF(計算過程!$DF$5=9,((CM44*'貼り付けシート（日別）'!AG43+CN44*(CQ44+CR44+CS44+CU44)+CO44*CX44+CP44)*CH44+CW44/CG44),0)</f>
        <v>0</v>
      </c>
      <c r="CG44" s="32">
        <f>計算過程!$DF$55*'貼り付けシート（日別）'!AG43+計算過程!$DF$56*CW44+計算過程!$DF$57</f>
        <v>0.73382281249999992</v>
      </c>
      <c r="CH44" s="32">
        <f>IF(7&lt;='貼り付けシート（日別）'!AG43,1,1+(7-'貼り付けシート（日別）'!AG43)*0.0205)</f>
        <v>1.3853145833333333</v>
      </c>
      <c r="CI44" s="100">
        <f>IF($CX44&gt;0,バックデータ一覧!$S$4,バックデータ一覧!$T$4)</f>
        <v>-0.18114</v>
      </c>
      <c r="CJ44" s="100">
        <f>IF($CX44&gt;0,バックデータ一覧!$S$5,バックデータ一覧!$T$5)</f>
        <v>0.10483000000000001</v>
      </c>
      <c r="CK44" s="100">
        <f>IF($CX44&gt;0,バックデータ一覧!$S$6,バックデータ一覧!$T$6)</f>
        <v>0</v>
      </c>
      <c r="CL44" s="100">
        <f>IF($CX44&gt;0,バックデータ一覧!$S$7,バックデータ一覧!$T$7)</f>
        <v>5.8528500000000001</v>
      </c>
      <c r="CM44" s="100">
        <f>IF($CX44&gt;0,バックデータ一覧!$S$12,バックデータ一覧!$T$12)</f>
        <v>-5.7700000000000001E-2</v>
      </c>
      <c r="CN44" s="100">
        <f>IF($CX44&gt;0,バックデータ一覧!$S$13,バックデータ一覧!$T$13)</f>
        <v>0.47525000000000001</v>
      </c>
      <c r="CO44" s="100">
        <f>IF($CX44&gt;0,バックデータ一覧!$S$14,バックデータ一覧!$T$14)</f>
        <v>0</v>
      </c>
      <c r="CP44" s="173">
        <f>IF($CX44&gt;0,バックデータ一覧!$S$15,バックデータ一覧!$T$15)</f>
        <v>-6.3459300000000001</v>
      </c>
      <c r="CQ44" s="102">
        <f>IF($DF$4=4,'貼り付けシート（日別）'!T43,'貼り付けシート（日別）'!B43*(INT($DF$4)+1-$DF$4)+'貼り付けシート（日別）'!T43*($DF$4-INT($DF$4)))</f>
        <v>9.2054958086000003</v>
      </c>
      <c r="CR44" s="102">
        <f>IF($DF$4=4,'貼り付けシート（日別）'!U43,'貼り付けシート（日別）'!C43*(INT($DF$4)+1-$DF$4)+'貼り付けシート（日別）'!U43*($DF$4-INT($DF$4)))</f>
        <v>16.022124300000002</v>
      </c>
      <c r="CS44" s="102">
        <f>IF($DF$4=4,'貼り付けシート（日別）'!V43,'貼り付けシート（日別）'!D43*(INT($DF$4)+1-$DF$4)+'貼り付けシート（日別）'!V43*($DF$4-INT($DF$4)))</f>
        <v>3.0787611399999997</v>
      </c>
      <c r="CT44" s="102">
        <f>IF($DF$4=4,'貼り付けシート（日別）'!W43,'貼り付けシート（日別）'!E43*(INT($DF$4)+1-$DF$4)+'貼り付けシート（日別）'!W43*($DF$4-INT($DF$4)))</f>
        <v>0</v>
      </c>
      <c r="CU44" s="102">
        <f>IF($DF$4=4,'貼り付けシート（日別）'!X43,'貼り付けシート（日別）'!F43*(INT($DF$4)+1-$DF$4)+'貼り付けシート（日別）'!X43*($DF$4-INT($DF$4)))</f>
        <v>29.762460000000001</v>
      </c>
      <c r="CV44" s="102">
        <f>IF($DF$4=4,'貼り付けシート（日別）'!Y43,'貼り付けシート（日別）'!G43*(INT($DF$4)+1-$DF$4)+'貼り付けシート（日別）'!Y43*($DF$4-INT($DF$4)))</f>
        <v>0</v>
      </c>
      <c r="CW44" s="102">
        <f>IF($DF$4=4,'貼り付けシート（日別）'!Z43,'貼り付けシート（日別）'!H43*(INT($DF$4)+1-$DF$4)+'貼り付けシート（日別）'!Z43*($DF$4-INT($DF$4)))</f>
        <v>6.0071354166666673</v>
      </c>
      <c r="CX44" s="32">
        <f>SUMIF('貼り付けシート（時刻別）'!$A$6:$A$8765,AR44,'貼り付けシート（時刻別）'!$C$6:$C$8765)</f>
        <v>0</v>
      </c>
      <c r="CY44" s="102">
        <f t="shared" si="40"/>
        <v>0</v>
      </c>
      <c r="CZ44" s="166"/>
      <c r="DA44" s="97" t="s">
        <v>116</v>
      </c>
      <c r="DB44" s="98"/>
      <c r="DC44" s="98"/>
      <c r="DD44" s="98"/>
      <c r="DE44" s="98"/>
      <c r="DF44" s="99"/>
    </row>
    <row r="45" spans="1:110" x14ac:dyDescent="0.15">
      <c r="A45" s="36">
        <v>41677</v>
      </c>
      <c r="B45" s="139">
        <f>IF(計算過程!$DF$5=9,計算過程!CD45+計算過程!CY45,IF($DF$4=4,AS45,G45*(INT($DF$4)+1-$DF$4)+AS45*($DF$4-INT($DF$4))))</f>
        <v>0.15683344953819445</v>
      </c>
      <c r="C45" s="139">
        <f>IF(計算過程!$DF$5=9,CF45,IF($DF$4=4,AT45,H45*(INT($DF$4)+1-$DF$4)+AT45*($DF$4-INT($DF$4))))</f>
        <v>79.905447903021638</v>
      </c>
      <c r="D45" s="139">
        <f>IF(計算過程!$DF$5=9,0,IF($DF$4=4,AU45,I45*(INT($DF$4)+1-$DF$4)+AU45*($DF$4-INT($DF$4))))</f>
        <v>0</v>
      </c>
      <c r="E45" s="139">
        <v>0</v>
      </c>
      <c r="F45" s="138"/>
      <c r="G45" s="104">
        <f t="shared" si="27"/>
        <v>0.1483963020300926</v>
      </c>
      <c r="H45" s="104">
        <f t="shared" si="28"/>
        <v>70.488972420147235</v>
      </c>
      <c r="I45" s="104">
        <f t="shared" si="29"/>
        <v>0</v>
      </c>
      <c r="J45" s="107">
        <v>0</v>
      </c>
      <c r="K45" s="101">
        <f>IF(OR(計算過程!$DF$5&lt;=4,計算過程!$DF$5=8),L45+M45+N45,0)</f>
        <v>0.1483963020300926</v>
      </c>
      <c r="L45" s="101">
        <f>IF(AND($DF$5&gt;4,$DF$5&lt;&gt;8),0,((VLOOKUP(入力データと計算結果!$E$6,バックデータ一覧!$V$12:$AA$15,2)*'貼り付けシート（日別）'!O44+VLOOKUP(入力データと計算結果!$E$6,バックデータ一覧!$V$12:$AA$15,3)*('貼り付けシート（日別）'!I44+'貼り付けシート（日別）'!J44+'貼り付けシート（日別）'!K44+'貼り付けシート（日別）'!L44+'貼り付けシート（日別）'!N44)+(VLOOKUP(入力データと計算結果!$E$6,バックデータ一覧!$V$12:$AA$15,4)))*10^3/3600))</f>
        <v>9.0136167481481497E-2</v>
      </c>
      <c r="M45" s="101">
        <f>IF(AND(OR($DF$5&gt;4,$DF$5&lt;&gt;8),入力データと計算結果!$E$7&lt;&gt;バックデータ一覧!$A$16,SUM(AL45:AM45)&gt;0),0.07*10^3/3600,0)</f>
        <v>1.9444444444444445E-2</v>
      </c>
      <c r="N45" s="101">
        <f>IF(AND(OR($DF$5&lt;=4),入力データと計算結果!$E$7=バックデータ一覧!$A$18,AM45&gt;0),(VLOOKUP(入力データと計算結果!$E$6,バックデータ一覧!$V$12:$AA$15,5,FALSE)*AO45+VLOOKUP(入力データと計算結果!$E$6,バックデータ一覧!$V$12:$AA$15,6,FALSE))*10^3/3600,0)</f>
        <v>3.8815690104166668E-2</v>
      </c>
      <c r="O45" s="101">
        <f>IF(OR(計算過程!$DF$5&lt;=2,計算過程!$DF$5=8),IF(入力データと計算結果!$E$7=バックデータ一覧!$A$16,AI45/Q45+AJ45/R45+AK45/S45+AL45/T45+AN45/V45,IF(入力データと計算結果!$E$7=バックデータ一覧!$A$17,AI45/Q45+AJ45/R45+AK45/S45+AM45/U45+AN45/V45,AI45/Q45+AJ45/R45+AK45/S45+AM45/U45+AO45/W45)),0)</f>
        <v>70.488972420147235</v>
      </c>
      <c r="P45" s="101">
        <f>IF(OR(計算過程!$DF$5=3,計算過程!$DF$5=4),IF(入力データと計算結果!$E$7=バックデータ一覧!$A$16,AI45/Q45+AJ45/R45+AK45/S45+AL45/T45+AN45/V45,IF(入力データと計算結果!$E$7=バックデータ一覧!$A$17,AI45/Q45+AJ45/R45+AK45/S45+AM45/U45+AN45/V45,AI45/Q45+AJ45/R45+AK45/S45+AM45/U45+AO45/W45)),0)</f>
        <v>0</v>
      </c>
      <c r="Q45" s="101">
        <f>MIN(1,$DF$7*'貼り付けシート（日別）'!O44+計算過程!$DF$14*(AI45+AK45)+$DF$21)</f>
        <v>0.58772452521743535</v>
      </c>
      <c r="R45" s="101">
        <f>MIN(1,$DF$8*'貼り付けシート（日別）'!O44+$DF$15*AJ45+$DF$22)</f>
        <v>0.67196240715624245</v>
      </c>
      <c r="S45" s="101">
        <f>MIN(1,$DF$9*'貼り付けシート（日別）'!O44+$DF$16*(AI45+AK45)+$DF$23)</f>
        <v>0.58772452521743535</v>
      </c>
      <c r="T45" s="32">
        <f>MIN(1,$DF$10*'貼り付けシート（日別）'!O44+$DF$17*AL45+$DF$24)</f>
        <v>0.71159348488590612</v>
      </c>
      <c r="U45" s="32">
        <f>MIN(1,$DF$11*'貼り付けシート（日別）'!O44+$DF$18*AM45+$DF$25)</f>
        <v>0.69708635496058002</v>
      </c>
      <c r="V45" s="32">
        <f>MIN(1,$DF$12*'貼り付けシート（日別）'!O44+$DF$19*AN45+$DF$26)</f>
        <v>0.71159348488590612</v>
      </c>
      <c r="W45" s="32">
        <f>MIN(1,$DF$13*'貼り付けシート（日別）'!O44+$DF$20*AO45+$DF$27)</f>
        <v>0.58302764371812077</v>
      </c>
      <c r="X45" s="32">
        <f t="shared" si="30"/>
        <v>0</v>
      </c>
      <c r="Y45" s="32">
        <f>'貼り付けシート（日別）'!P44</f>
        <v>-12.600000000000001</v>
      </c>
      <c r="Z45" s="32">
        <f t="shared" si="31"/>
        <v>1.26068</v>
      </c>
      <c r="AA45" s="32">
        <f t="shared" si="32"/>
        <v>1.0289999999999999</v>
      </c>
      <c r="AB45" s="32">
        <f t="shared" si="33"/>
        <v>46.863958658400001</v>
      </c>
      <c r="AC45" s="32">
        <f>IF($DF$5=10,($DF$41*'貼り付けシート（日別）'!O44+$DF$42*AB45+$DF$43)/3.6,0)</f>
        <v>0</v>
      </c>
      <c r="AD45" s="32">
        <f>IF(OR($DF$5=5,$DF$5=6,$DF$5=7),(($DF$45*'貼り付けシート（日別）'!O44+$DF$46*SUM(AI45:AK45,AM45)+$DF$47)*AE45+(0.01723*AO45+0.06099))*10^3/3600,0)</f>
        <v>0</v>
      </c>
      <c r="AE45" s="32">
        <f>IF('貼り付けシート（日別）'!O44&lt;7,1+(7-'貼り付けシート（日別）'!O44)*0.0091,1)</f>
        <v>1.1298645833333334</v>
      </c>
      <c r="AF45" s="32">
        <f>IF(OR($DF$5=5,$DF$5=6,$DF$5=7),(($DF$48*'貼り付けシート（日別）'!O44+$DF$49*SUM(AI45:AK45,AM45)+$DF$50)*AH45+AO45/AG45),0)</f>
        <v>0</v>
      </c>
      <c r="AG45" s="32">
        <f>$DF$51*'貼り付けシート（日別）'!O44+$DF$52*AO45+$DF$53</f>
        <v>0.74692187499999996</v>
      </c>
      <c r="AH45" s="32">
        <f>IF('貼り付けシート（日別）'!O44&lt;7,1+(7-'貼り付けシート（日別）'!O44)*0.0205,1)</f>
        <v>1.2925520833333333</v>
      </c>
      <c r="AI45" s="109">
        <f>'貼り付けシート（日別）'!B44</f>
        <v>4.8028673783999993</v>
      </c>
      <c r="AJ45" s="109">
        <f>'貼り付けシート（日別）'!C44</f>
        <v>6.408849720000001</v>
      </c>
      <c r="AK45" s="109">
        <f>'貼り付けシート（日別）'!D44</f>
        <v>1.3194690599999996</v>
      </c>
      <c r="AL45" s="109">
        <f>'貼り付けシート（日別）'!E44</f>
        <v>0</v>
      </c>
      <c r="AM45" s="109">
        <f>'貼り付けシート（日別）'!F44</f>
        <v>29.762460000000001</v>
      </c>
      <c r="AN45" s="109">
        <f>'貼り付けシート（日別）'!G44</f>
        <v>0</v>
      </c>
      <c r="AO45" s="109">
        <f>'貼り付けシート（日別）'!H44</f>
        <v>4.5703125</v>
      </c>
      <c r="AP45" s="102">
        <f>IF(入力データと計算結果!$E$9=バックデータ一覧!$A$25,'貼り付けシート（日別）'!Q44,0)</f>
        <v>0</v>
      </c>
      <c r="AR45" s="36">
        <v>41677</v>
      </c>
      <c r="AS45" s="104">
        <f t="shared" si="34"/>
        <v>0.15683344953819445</v>
      </c>
      <c r="AT45" s="104">
        <f t="shared" si="35"/>
        <v>79.905447903021638</v>
      </c>
      <c r="AU45" s="104">
        <f t="shared" si="36"/>
        <v>0</v>
      </c>
      <c r="AV45" s="107">
        <v>0</v>
      </c>
      <c r="AW45" s="101">
        <f>IF(OR(計算過程!$DF$5&lt;=4,計算過程!$DF$5=8),AX45+AY45+AZ45,0)</f>
        <v>0.15683344953819445</v>
      </c>
      <c r="AX45" s="101">
        <f>IF(AND(計算過程!$DF$5&gt;4,計算過程!$DF$5&lt;&gt;8),0,((VLOOKUP(入力データと計算結果!$E$6,バックデータ一覧!$V$12:$AA$15,2)*'貼り付けシート（日別）'!AG44+VLOOKUP(入力データと計算結果!$E$6,バックデータ一覧!$V$12:$AA$15,3)*('貼り付けシート（日別）'!AA44+'貼り付けシート（日別）'!AB44+'貼り付けシート（日別）'!AC44+'貼り付けシート（日別）'!AD44+'貼り付けシート（日別）'!AF44)+(VLOOKUP(入力データと計算結果!$E$6,バックデータ一覧!$V$12:$AA$15,4)))*10^3/3600))</f>
        <v>9.3591521731481483E-2</v>
      </c>
      <c r="AY45" s="101">
        <f>IF(AND(OR(計算過程!$DF$5&gt;4,計算過程!$DF$5&lt;&gt;8),入力データと計算結果!$E$7&lt;&gt;バックデータ一覧!$A$16,SUM(BX45:BY45)&gt;0),0.07*10^3/3600,0)</f>
        <v>1.9444444444444445E-2</v>
      </c>
      <c r="AZ45" s="101">
        <f>IF(AND(OR(計算過程!$DF$5&lt;=4),入力データと計算結果!$E$7=バックデータ一覧!$A$18,BY45&gt;0),(VLOOKUP(入力データと計算結果!$E$6,バックデータ一覧!$V$12:$AA$15,5,FALSE)*CA45+VLOOKUP(入力データと計算結果!$E$6,バックデータ一覧!$V$12:$AA$15,6,FALSE))*10^3/3600,0)</f>
        <v>4.3797483362268512E-2</v>
      </c>
      <c r="BA45" s="101">
        <f>IF(OR(計算過程!$DF$5&lt;=2,計算過程!$DF$5=8),IF(入力データと計算結果!$E$7=バックデータ一覧!$A$16,BU45/BC45+BV45/BD45+BW45/BE45+BX45/BF45+BZ45/BH45,IF(入力データと計算結果!$E$7=バックデータ一覧!$A$17,BU45/BC45+BV45/BD45+BW45/BE45+BY45/BG45+BZ45/BH45,BU45/BC45+BV45/BD45+BW45/BE45+BY45/BG45+CA45/BI45)),0)</f>
        <v>79.905447903021638</v>
      </c>
      <c r="BB45" s="101">
        <f>IF(OR(計算過程!$DF$5=3,計算過程!$DF$5=4),IF(入力データと計算結果!$E$7=バックデータ一覧!$A$16,BU45/BC45+BV45/BD45+BW45/BE45+BX45/BF45+BZ45/BH45,IF(入力データと計算結果!$E$7=バックデータ一覧!$A$17,BU45/BC45+BV45/BD45+BW45/BE45+BY45/BG45+BZ45/BH45,BU45/BC45+BV45/BD45+BW45/BE45+BY45/BG45+CA45/BI45)),0)</f>
        <v>0</v>
      </c>
      <c r="BC45" s="101">
        <f>MIN(1,計算過程!$DF$7*'貼り付けシート（日別）'!AG44+計算過程!$DF$14*(BU45+BW45)+計算過程!$DF$21)</f>
        <v>0.58885860614984598</v>
      </c>
      <c r="BD45" s="101">
        <f>MIN(1,計算過程!$DF$8*'貼り付けシート（日別）'!AG44+計算過程!$DF$15*BV45+計算過程!$DF$22)</f>
        <v>0.67390164077718251</v>
      </c>
      <c r="BE45" s="101">
        <f>MIN(1,計算過程!$DF$9*'貼り付けシート（日別）'!AG44+計算過程!$DF$16*(BU45+BW45)+計算過程!$DF$23)</f>
        <v>0.58885860614984598</v>
      </c>
      <c r="BF45" s="32">
        <f>MIN(1,計算過程!$DF$10*'貼り付けシート（日別）'!AG44+計算過程!$DF$17*BX45+計算過程!$DF$24)</f>
        <v>0.71159348488590612</v>
      </c>
      <c r="BG45" s="32">
        <f>MIN(1,計算過程!$DF$11*'貼り付けシート（日別）'!AG44+計算過程!$DF$18*BY45+計算過程!$DF$25)</f>
        <v>0.69708635496058002</v>
      </c>
      <c r="BH45" s="32">
        <f>MIN(1,計算過程!$DF$12*'貼り付けシート（日別）'!AG44+計算過程!$DF$19*BZ45+計算過程!$DF$26)</f>
        <v>0.71159348488590612</v>
      </c>
      <c r="BI45" s="32">
        <f>MIN(1,計算過程!$DF$13*'貼り付けシート（日別）'!AG44+計算過程!$DF$20*CA45+計算過程!$DF$27)</f>
        <v>0.60135821298926173</v>
      </c>
      <c r="BJ45" s="32">
        <f>IF(計算過程!$DF$5=11,(計算過程!$DF$33*BK45+計算過程!$DF$34*BN45+計算過程!$DF$35*計算過程!$DF$39+計算過程!$DF$36)*(1+計算過程!$DF$37*計算過程!$DF$38)*BL45*BM45*10^3/3600,0)</f>
        <v>0</v>
      </c>
      <c r="BK45" s="32">
        <f>'貼り付けシート（日別）'!AH44</f>
        <v>-12.600000000000001</v>
      </c>
      <c r="BL45" s="32">
        <f t="shared" si="37"/>
        <v>1.26068</v>
      </c>
      <c r="BM45" s="32">
        <f t="shared" si="38"/>
        <v>1.0289999999999999</v>
      </c>
      <c r="BN45" s="32">
        <f t="shared" si="39"/>
        <v>53.138423853766668</v>
      </c>
      <c r="BO45" s="32">
        <f>IF(計算過程!$DF$5=10,(計算過程!$DF$41*'貼り付けシート（日別）'!AG44+計算過程!$DF$42*BN45+計算過程!$DF$43)/3.6,0)</f>
        <v>0</v>
      </c>
      <c r="BP45" s="32">
        <f>IF(OR(計算過程!$DF$5=5,計算過程!$DF$5=6,計算過程!$DF$5=7),((計算過程!$DF$45*'貼り付けシート（日別）'!AG44+計算過程!$DF$46*SUM(BU45:BW45,BY45)+計算過程!$DF$47)*BQ45+(0.01723*CA45+0.06099))*10^3/3600,0)</f>
        <v>0</v>
      </c>
      <c r="BQ45" s="32">
        <f>IF('貼り付けシート（日別）'!AG44&lt;7,1+(7-'貼り付けシート（日別）'!AG44)*0.0091,1)</f>
        <v>1.1298645833333334</v>
      </c>
      <c r="BR45" s="32">
        <f>IF(OR(計算過程!$DF$5=5,計算過程!$DF$5=6,計算過程!$DF$5=7),((計算過程!$DF$48*'貼り付けシート（日別）'!AG44+計算過程!$DF$49*SUM(BU45:BW45,BY45)+計算過程!$DF$50)*BT45+CA45/BS45),0)</f>
        <v>0</v>
      </c>
      <c r="BS45" s="32">
        <f>計算過程!$DF$51*'貼り付けシート（日別）'!AG44+計算過程!$DF$52*CA45+計算過程!$DF$53</f>
        <v>0.7531671875</v>
      </c>
      <c r="BT45" s="32">
        <f>IF('貼り付けシート（日別）'!AG44&lt;7,1+(7-'貼り付けシート（日別）'!AG44)*0.0205,1)</f>
        <v>1.2925520833333333</v>
      </c>
      <c r="BU45" s="109">
        <f>'貼り付けシート（日別）'!T44</f>
        <v>6.2037036970999999</v>
      </c>
      <c r="BV45" s="109">
        <f>'貼り付けシート（日別）'!U44</f>
        <v>10.681416199999999</v>
      </c>
      <c r="BW45" s="109">
        <f>'貼り付けシート（日別）'!V44</f>
        <v>0.87964604000000002</v>
      </c>
      <c r="BX45" s="109">
        <f>'貼り付けシート（日別）'!W44</f>
        <v>0</v>
      </c>
      <c r="BY45" s="109">
        <f>'貼り付けシート（日別）'!X44</f>
        <v>29.762460000000001</v>
      </c>
      <c r="BZ45" s="109">
        <f>'貼り付けシート（日別）'!Y44</f>
        <v>0</v>
      </c>
      <c r="CA45" s="109">
        <f>'貼り付けシート（日別）'!Z44</f>
        <v>5.6111979166666668</v>
      </c>
      <c r="CB45" s="102">
        <f>IF(入力データと計算結果!$E$9=バックデータ一覧!$A$25,'貼り付けシート（日別）'!AI44,0)</f>
        <v>0</v>
      </c>
      <c r="CC45" s="166"/>
      <c r="CD45" s="32">
        <f>IF(計算過程!$DF$5=9,((CI45*'貼り付けシート（日別）'!AG44+CJ45*(CQ45+CR45+CS45+CU45)+CK45*CX45+CL45)*CE45+(0.01723*CW45+0.06099))*10^3/3600,0)</f>
        <v>0</v>
      </c>
      <c r="CE45" s="32">
        <f>IF(7&lt;='貼り付けシート（日別）'!AG44,1,1+(7-'貼り付けシート（日別）'!AG44)*0.0091)</f>
        <v>1.1298645833333334</v>
      </c>
      <c r="CF45" s="32">
        <f>IF(計算過程!$DF$5=9,((CM45*'貼り付けシート（日別）'!AG44+CN45*(CQ45+CR45+CS45+CU45)+CO45*CX45+CP45)*CH45+CW45/CG45),0)</f>
        <v>0</v>
      </c>
      <c r="CG45" s="32">
        <f>計算過程!$DF$55*'貼り付けシート（日別）'!AG44+計算過程!$DF$56*CW45+計算過程!$DF$57</f>
        <v>0.7531671875</v>
      </c>
      <c r="CH45" s="32">
        <f>IF(7&lt;='貼り付けシート（日別）'!AG44,1,1+(7-'貼り付けシート（日別）'!AG44)*0.0205)</f>
        <v>1.2925520833333333</v>
      </c>
      <c r="CI45" s="100">
        <f>IF($CX45&gt;0,バックデータ一覧!$S$4,バックデータ一覧!$T$4)</f>
        <v>-0.18114</v>
      </c>
      <c r="CJ45" s="100">
        <f>IF($CX45&gt;0,バックデータ一覧!$S$5,バックデータ一覧!$T$5)</f>
        <v>0.10483000000000001</v>
      </c>
      <c r="CK45" s="100">
        <f>IF($CX45&gt;0,バックデータ一覧!$S$6,バックデータ一覧!$T$6)</f>
        <v>0</v>
      </c>
      <c r="CL45" s="100">
        <f>IF($CX45&gt;0,バックデータ一覧!$S$7,バックデータ一覧!$T$7)</f>
        <v>5.8528500000000001</v>
      </c>
      <c r="CM45" s="100">
        <f>IF($CX45&gt;0,バックデータ一覧!$S$12,バックデータ一覧!$T$12)</f>
        <v>-5.7700000000000001E-2</v>
      </c>
      <c r="CN45" s="100">
        <f>IF($CX45&gt;0,バックデータ一覧!$S$13,バックデータ一覧!$T$13)</f>
        <v>0.47525000000000001</v>
      </c>
      <c r="CO45" s="100">
        <f>IF($CX45&gt;0,バックデータ一覧!$S$14,バックデータ一覧!$T$14)</f>
        <v>0</v>
      </c>
      <c r="CP45" s="173">
        <f>IF($CX45&gt;0,バックデータ一覧!$S$15,バックデータ一覧!$T$15)</f>
        <v>-6.3459300000000001</v>
      </c>
      <c r="CQ45" s="102">
        <f>IF($DF$4=4,'貼り付けシート（日別）'!T44,'貼り付けシート（日別）'!B44*(INT($DF$4)+1-$DF$4)+'貼り付けシート（日別）'!T44*($DF$4-INT($DF$4)))</f>
        <v>6.2037036970999999</v>
      </c>
      <c r="CR45" s="102">
        <f>IF($DF$4=4,'貼り付けシート（日別）'!U44,'貼り付けシート（日別）'!C44*(INT($DF$4)+1-$DF$4)+'貼り付けシート（日別）'!U44*($DF$4-INT($DF$4)))</f>
        <v>10.681416199999999</v>
      </c>
      <c r="CS45" s="102">
        <f>IF($DF$4=4,'貼り付けシート（日別）'!V44,'貼り付けシート（日別）'!D44*(INT($DF$4)+1-$DF$4)+'貼り付けシート（日別）'!V44*($DF$4-INT($DF$4)))</f>
        <v>0.87964604000000002</v>
      </c>
      <c r="CT45" s="102">
        <f>IF($DF$4=4,'貼り付けシート（日別）'!W44,'貼り付けシート（日別）'!E44*(INT($DF$4)+1-$DF$4)+'貼り付けシート（日別）'!W44*($DF$4-INT($DF$4)))</f>
        <v>0</v>
      </c>
      <c r="CU45" s="102">
        <f>IF($DF$4=4,'貼り付けシート（日別）'!X44,'貼り付けシート（日別）'!F44*(INT($DF$4)+1-$DF$4)+'貼り付けシート（日別）'!X44*($DF$4-INT($DF$4)))</f>
        <v>29.762460000000001</v>
      </c>
      <c r="CV45" s="102">
        <f>IF($DF$4=4,'貼り付けシート（日別）'!Y44,'貼り付けシート（日別）'!G44*(INT($DF$4)+1-$DF$4)+'貼り付けシート（日別）'!Y44*($DF$4-INT($DF$4)))</f>
        <v>0</v>
      </c>
      <c r="CW45" s="102">
        <f>IF($DF$4=4,'貼り付けシート（日別）'!Z44,'貼り付けシート（日別）'!H44*(INT($DF$4)+1-$DF$4)+'貼り付けシート（日別）'!Z44*($DF$4-INT($DF$4)))</f>
        <v>5.6111979166666668</v>
      </c>
      <c r="CX45" s="32">
        <f>SUMIF('貼り付けシート（時刻別）'!$A$6:$A$8765,AR45,'貼り付けシート（時刻別）'!$C$6:$C$8765)</f>
        <v>0</v>
      </c>
      <c r="CY45" s="102">
        <f t="shared" si="40"/>
        <v>0</v>
      </c>
      <c r="CZ45" s="166"/>
      <c r="DA45" s="126" t="s">
        <v>105</v>
      </c>
      <c r="DB45" s="127"/>
      <c r="DC45" s="184" t="s">
        <v>115</v>
      </c>
      <c r="DD45" s="123" t="s">
        <v>108</v>
      </c>
      <c r="DE45" s="123" t="s">
        <v>20</v>
      </c>
      <c r="DF45" s="26">
        <f>IF(OR($DF$5=5,$DF$5=7),バックデータ一覧!N4,バックデータ一覧!O4)</f>
        <v>-0.18114</v>
      </c>
    </row>
    <row r="46" spans="1:110" x14ac:dyDescent="0.15">
      <c r="A46" s="36">
        <v>41678</v>
      </c>
      <c r="B46" s="139">
        <f>IF(計算過程!$DF$5=9,計算過程!CD46+計算過程!CY46,IF($DF$4=4,AS46,G46*(INT($DF$4)+1-$DF$4)+AS46*($DF$4-INT($DF$4))))</f>
        <v>0.16884617222569445</v>
      </c>
      <c r="C46" s="139">
        <f>IF(計算過程!$DF$5=9,CF46,IF($DF$4=4,AT46,H46*(INT($DF$4)+1-$DF$4)+AT46*($DF$4-INT($DF$4))))</f>
        <v>111.8080146903232</v>
      </c>
      <c r="D46" s="139">
        <f>IF(計算過程!$DF$5=9,0,IF($DF$4=4,AU46,I46*(INT($DF$4)+1-$DF$4)+AU46*($DF$4-INT($DF$4))))</f>
        <v>0</v>
      </c>
      <c r="E46" s="139">
        <v>0</v>
      </c>
      <c r="F46" s="138"/>
      <c r="G46" s="104">
        <f t="shared" si="27"/>
        <v>0.16046483690509261</v>
      </c>
      <c r="H46" s="104">
        <f t="shared" si="28"/>
        <v>102.44009621732677</v>
      </c>
      <c r="I46" s="104">
        <f t="shared" si="29"/>
        <v>0</v>
      </c>
      <c r="J46" s="107">
        <v>0</v>
      </c>
      <c r="K46" s="101">
        <f>IF(OR(計算過程!$DF$5&lt;=4,計算過程!$DF$5=8),L46+M46+N46,0)</f>
        <v>0.16046483690509261</v>
      </c>
      <c r="L46" s="101">
        <f>IF(AND($DF$5&gt;4,$DF$5&lt;&gt;8),0,((VLOOKUP(入力データと計算結果!$E$6,バックデータ一覧!$V$12:$AA$15,2)*'貼り付けシート（日別）'!O45+VLOOKUP(入力データと計算結果!$E$6,バックデータ一覧!$V$12:$AA$15,3)*('貼り付けシート（日別）'!I45+'貼り付けシート（日別）'!J45+'貼り付けシート（日別）'!K45+'貼り付けシート（日別）'!L45+'貼り付けシート（日別）'!N45)+(VLOOKUP(入力データと計算結果!$E$6,バックデータ一覧!$V$12:$AA$15,4)))*10^3/3600))</f>
        <v>0.10293159298148148</v>
      </c>
      <c r="M46" s="101">
        <f>IF(AND(OR($DF$5&gt;4,$DF$5&lt;&gt;8),入力データと計算結果!$E$7&lt;&gt;バックデータ一覧!$A$16,SUM(AL46:AM46)&gt;0),0.07*10^3/3600,0)</f>
        <v>1.9444444444444445E-2</v>
      </c>
      <c r="N46" s="101">
        <f>IF(AND(OR($DF$5&lt;=4),入力データと計算結果!$E$7=バックデータ一覧!$A$18,AM46&gt;0),(VLOOKUP(入力データと計算結果!$E$6,バックデータ一覧!$V$12:$AA$15,5,FALSE)*AO46+VLOOKUP(入力データと計算結果!$E$6,バックデータ一覧!$V$12:$AA$15,6,FALSE))*10^3/3600,0)</f>
        <v>3.8088799479166671E-2</v>
      </c>
      <c r="O46" s="101">
        <f>IF(OR(計算過程!$DF$5&lt;=2,計算過程!$DF$5=8),IF(入力データと計算結果!$E$7=バックデータ一覧!$A$16,AI46/Q46+AJ46/R46+AK46/S46+AL46/T46+AN46/V46,IF(入力データと計算結果!$E$7=バックデータ一覧!$A$17,AI46/Q46+AJ46/R46+AK46/S46+AM46/U46+AN46/V46,AI46/Q46+AJ46/R46+AK46/S46+AM46/U46+AO46/W46)),0)</f>
        <v>102.44009621732677</v>
      </c>
      <c r="P46" s="101">
        <f>IF(OR(計算過程!$DF$5=3,計算過程!$DF$5=4),IF(入力データと計算結果!$E$7=バックデータ一覧!$A$16,AI46/Q46+AJ46/R46+AK46/S46+AL46/T46+AN46/V46,IF(入力データと計算結果!$E$7=バックデータ一覧!$A$17,AI46/Q46+AJ46/R46+AK46/S46+AM46/U46+AN46/V46,AI46/Q46+AJ46/R46+AK46/S46+AM46/U46+AO46/W46)),0)</f>
        <v>0</v>
      </c>
      <c r="Q46" s="101">
        <f>MIN(1,$DF$7*'貼り付けシート（日別）'!O45+計算過程!$DF$14*(AI46+AK46)+$DF$21)</f>
        <v>0.6032119212278344</v>
      </c>
      <c r="R46" s="101">
        <f>MIN(1,$DF$8*'貼り付けシート（日別）'!O45+$DF$15*AJ46+$DF$22)</f>
        <v>0.6779134202609417</v>
      </c>
      <c r="S46" s="101">
        <f>MIN(1,$DF$9*'貼り付けシート（日別）'!O45+$DF$16*(AI46+AK46)+$DF$23)</f>
        <v>0.6032119212278344</v>
      </c>
      <c r="T46" s="32">
        <f>MIN(1,$DF$10*'貼り付けシート（日別）'!O45+$DF$17*AL46+$DF$24)</f>
        <v>0.71159348488590612</v>
      </c>
      <c r="U46" s="32">
        <f>MIN(1,$DF$11*'貼り付けシート（日別）'!O45+$DF$18*AM46+$DF$25)</f>
        <v>0.69708635496058002</v>
      </c>
      <c r="V46" s="32">
        <f>MIN(1,$DF$12*'貼り付けシート（日別）'!O45+$DF$19*AN46+$DF$26)</f>
        <v>0.71159348488590612</v>
      </c>
      <c r="W46" s="32">
        <f>MIN(1,$DF$13*'貼り付けシート（日別）'!O45+$DF$20*AO46+$DF$27)</f>
        <v>0.58641915055409399</v>
      </c>
      <c r="X46" s="32">
        <f t="shared" si="30"/>
        <v>0</v>
      </c>
      <c r="Y46" s="32">
        <f>'貼り付けシート（日別）'!P45</f>
        <v>-5.35</v>
      </c>
      <c r="Z46" s="32">
        <f t="shared" si="31"/>
        <v>1.164255</v>
      </c>
      <c r="AA46" s="32">
        <f t="shared" si="32"/>
        <v>1.1014999999999999</v>
      </c>
      <c r="AB46" s="32">
        <f t="shared" si="33"/>
        <v>67.557809850599995</v>
      </c>
      <c r="AC46" s="32">
        <f>IF($DF$5=10,($DF$41*'貼り付けシート（日別）'!O45+$DF$42*AB46+$DF$43)/3.6,0)</f>
        <v>0</v>
      </c>
      <c r="AD46" s="32">
        <f>IF(OR($DF$5=5,$DF$5=6,$DF$5=7),(($DF$45*'貼り付けシート（日別）'!O45+$DF$46*SUM(AI46:AK46,AM46)+$DF$47)*AE46+(0.01723*AO46+0.06099))*10^3/3600,0)</f>
        <v>0</v>
      </c>
      <c r="AE46" s="32">
        <f>IF('貼り付けシート（日別）'!O45&lt;7,1+(7-'貼り付けシート（日別）'!O45)*0.0091,1)</f>
        <v>1.1114370833333334</v>
      </c>
      <c r="AF46" s="32">
        <f>IF(OR($DF$5=5,$DF$5=6,$DF$5=7),(($DF$48*'貼り付けシート（日別）'!O45+$DF$49*SUM(AI46:AK46,AM46)+$DF$50)*AH46+AO46/AG46),0)</f>
        <v>0</v>
      </c>
      <c r="AG46" s="32">
        <f>$DF$51*'貼り付けシート（日別）'!O45+$DF$52*AO46+$DF$53</f>
        <v>0.75573062499999999</v>
      </c>
      <c r="AH46" s="32">
        <f>IF('貼り付けシート（日別）'!O45&lt;7,1+(7-'貼り付けシート（日別）'!O45)*0.0205,1)</f>
        <v>1.2510395833333334</v>
      </c>
      <c r="AI46" s="109">
        <f>'貼り付けシート（日別）'!B45</f>
        <v>13.207885290600002</v>
      </c>
      <c r="AJ46" s="109">
        <f>'貼り付けシート（日別）'!C45</f>
        <v>17.090265919999997</v>
      </c>
      <c r="AK46" s="109">
        <f>'貼り付けシート（日別）'!D45</f>
        <v>3.0787611399999997</v>
      </c>
      <c r="AL46" s="109">
        <f>'貼り付けシート（日別）'!E45</f>
        <v>0</v>
      </c>
      <c r="AM46" s="109">
        <f>'貼り付けシート（日別）'!F45</f>
        <v>29.762460000000001</v>
      </c>
      <c r="AN46" s="109">
        <f>'貼り付けシート（日別）'!G45</f>
        <v>0</v>
      </c>
      <c r="AO46" s="109">
        <f>'貼り付けシート（日別）'!H45</f>
        <v>4.4184375000000005</v>
      </c>
      <c r="AP46" s="102">
        <f>IF(入力データと計算結果!$E$9=バックデータ一覧!$A$25,'貼り付けシート（日別）'!Q45,0)</f>
        <v>0</v>
      </c>
      <c r="AR46" s="36">
        <v>41678</v>
      </c>
      <c r="AS46" s="104">
        <f t="shared" si="34"/>
        <v>0.16884617222569445</v>
      </c>
      <c r="AT46" s="104">
        <f t="shared" si="35"/>
        <v>111.8080146903232</v>
      </c>
      <c r="AU46" s="104">
        <f t="shared" si="36"/>
        <v>0</v>
      </c>
      <c r="AV46" s="107">
        <v>0</v>
      </c>
      <c r="AW46" s="101">
        <f>IF(OR(計算過程!$DF$5&lt;=4,計算過程!$DF$5=8),AX46+AY46+AZ46,0)</f>
        <v>0.16884617222569445</v>
      </c>
      <c r="AX46" s="101">
        <f>IF(AND(計算過程!$DF$5&gt;4,計算過程!$DF$5&lt;&gt;8),0,((VLOOKUP(入力データと計算結果!$E$6,バックデータ一覧!$V$12:$AA$15,2)*'貼り付けシート（日別）'!AG45+VLOOKUP(入力データと計算結果!$E$6,バックデータ一覧!$V$12:$AA$15,3)*('貼り付けシート（日別）'!AA45+'貼り付けシート（日別）'!AB45+'貼り付けシート（日別）'!AC45+'貼り付けシート（日別）'!AD45+'貼り付けシート（日別）'!AF45)+(VLOOKUP(入力データと計算結果!$E$6,バックデータ一覧!$V$12:$AA$15,4)))*10^3/3600))</f>
        <v>0.10645228348148149</v>
      </c>
      <c r="AY46" s="101">
        <f>IF(AND(OR(計算過程!$DF$5&gt;4,計算過程!$DF$5&lt;&gt;8),入力データと計算結果!$E$7&lt;&gt;バックデータ一覧!$A$16,SUM(BX46:BY46)&gt;0),0.07*10^3/3600,0)</f>
        <v>1.9444444444444445E-2</v>
      </c>
      <c r="AZ46" s="101">
        <f>IF(AND(OR(計算過程!$DF$5&lt;=4),入力データと計算結果!$E$7=バックデータ一覧!$A$18,BY46&gt;0),(VLOOKUP(入力データと計算結果!$E$6,バックデータ一覧!$V$12:$AA$15,5,FALSE)*CA46+VLOOKUP(入力データと計算結果!$E$6,バックデータ一覧!$V$12:$AA$15,6,FALSE))*10^3/3600,0)</f>
        <v>4.2949444299768519E-2</v>
      </c>
      <c r="BA46" s="101">
        <f>IF(OR(計算過程!$DF$5&lt;=2,計算過程!$DF$5=8),IF(入力データと計算結果!$E$7=バックデータ一覧!$A$16,BU46/BC46+BV46/BD46+BW46/BE46+BX46/BF46+BZ46/BH46,IF(入力データと計算結果!$E$7=バックデータ一覧!$A$17,BU46/BC46+BV46/BD46+BW46/BE46+BY46/BG46+BZ46/BH46,BU46/BC46+BV46/BD46+BW46/BE46+BY46/BG46+CA46/BI46)),0)</f>
        <v>111.8080146903232</v>
      </c>
      <c r="BB46" s="101">
        <f>IF(OR(計算過程!$DF$5=3,計算過程!$DF$5=4),IF(入力データと計算結果!$E$7=バックデータ一覧!$A$16,BU46/BC46+BV46/BD46+BW46/BE46+BX46/BF46+BZ46/BH46,IF(入力データと計算結果!$E$7=バックデータ一覧!$A$17,BU46/BC46+BV46/BD46+BW46/BE46+BY46/BG46+BZ46/BH46,BU46/BC46+BV46/BD46+BW46/BE46+BY46/BG46+CA46/BI46)),0)</f>
        <v>0</v>
      </c>
      <c r="BC46" s="101">
        <f>MIN(1,計算過程!$DF$7*'貼り付けシート（日別）'!AG45+計算過程!$DF$14*(BU46+BW46)+計算過程!$DF$21)</f>
        <v>0.60446278394962372</v>
      </c>
      <c r="BD46" s="101">
        <f>MIN(1,計算過程!$DF$8*'貼り付けシート（日別）'!AG45+計算過程!$DF$15*BV46+計算過程!$DF$22)</f>
        <v>0.67985265388188176</v>
      </c>
      <c r="BE46" s="101">
        <f>MIN(1,計算過程!$DF$9*'貼り付けシート（日別）'!AG45+計算過程!$DF$16*(BU46+BW46)+計算過程!$DF$23)</f>
        <v>0.60446278394962372</v>
      </c>
      <c r="BF46" s="32">
        <f>MIN(1,計算過程!$DF$10*'貼り付けシート（日別）'!AG45+計算過程!$DF$17*BX46+計算過程!$DF$24)</f>
        <v>0.71159348488590612</v>
      </c>
      <c r="BG46" s="32">
        <f>MIN(1,計算過程!$DF$11*'貼り付けシート（日別）'!AG45+計算過程!$DF$18*BY46+計算過程!$DF$25)</f>
        <v>0.69708635496058002</v>
      </c>
      <c r="BH46" s="32">
        <f>MIN(1,計算過程!$DF$12*'貼り付けシート（日別）'!AG45+計算過程!$DF$19*BZ46+計算過程!$DF$26)</f>
        <v>0.71159348488590612</v>
      </c>
      <c r="BI46" s="32">
        <f>MIN(1,計算過程!$DF$13*'貼り付けシート（日別）'!AG45+計算過程!$DF$20*CA46+計算過程!$DF$27)</f>
        <v>0.60430395266657722</v>
      </c>
      <c r="BJ46" s="32">
        <f>IF(計算過程!$DF$5=11,(計算過程!$DF$33*BK46+計算過程!$DF$34*BN46+計算過程!$DF$35*計算過程!$DF$39+計算過程!$DF$36)*(1+計算過程!$DF$37*計算過程!$DF$38)*BL46*BM46*10^3/3600,0)</f>
        <v>0</v>
      </c>
      <c r="BK46" s="32">
        <f>'貼り付けシート（日別）'!AH45</f>
        <v>-5.35</v>
      </c>
      <c r="BL46" s="32">
        <f t="shared" si="37"/>
        <v>1.164255</v>
      </c>
      <c r="BM46" s="32">
        <f t="shared" si="38"/>
        <v>1.1014999999999999</v>
      </c>
      <c r="BN46" s="32">
        <f t="shared" si="39"/>
        <v>73.905922725466667</v>
      </c>
      <c r="BO46" s="32">
        <f>IF(計算過程!$DF$5=10,(計算過程!$DF$41*'貼り付けシート（日別）'!AG45+計算過程!$DF$42*BN46+計算過程!$DF$43)/3.6,0)</f>
        <v>0</v>
      </c>
      <c r="BP46" s="32">
        <f>IF(OR(計算過程!$DF$5=5,計算過程!$DF$5=6,計算過程!$DF$5=7),((計算過程!$DF$45*'貼り付けシート（日別）'!AG45+計算過程!$DF$46*SUM(BU46:BW46,BY46)+計算過程!$DF$47)*BQ46+(0.01723*CA46+0.06099))*10^3/3600,0)</f>
        <v>0</v>
      </c>
      <c r="BQ46" s="32">
        <f>IF('貼り付けシート（日別）'!AG45&lt;7,1+(7-'貼り付けシート（日別）'!AG45)*0.0091,1)</f>
        <v>1.1114370833333334</v>
      </c>
      <c r="BR46" s="32">
        <f>IF(OR(計算過程!$DF$5=5,計算過程!$DF$5=6,計算過程!$DF$5=7),((計算過程!$DF$48*'貼り付けシート（日別）'!AG45+計算過程!$DF$49*SUM(BU46:BW46,BY46)+計算過程!$DF$50)*BT46+CA46/BS46),0)</f>
        <v>0</v>
      </c>
      <c r="BS46" s="32">
        <f>計算過程!$DF$51*'貼り付けシート（日別）'!AG45+計算過程!$DF$52*CA46+計算過程!$DF$53</f>
        <v>0.76182406250000001</v>
      </c>
      <c r="BT46" s="32">
        <f>IF('貼り付けシート（日別）'!AG45&lt;7,1+(7-'貼り付けシート（日別）'!AG45)*0.0205,1)</f>
        <v>1.2510395833333334</v>
      </c>
      <c r="BU46" s="109">
        <f>'貼り付けシート（日別）'!T45</f>
        <v>13.608124238799999</v>
      </c>
      <c r="BV46" s="109">
        <f>'貼り付けシート（日別）'!U45</f>
        <v>21.362832399999999</v>
      </c>
      <c r="BW46" s="109">
        <f>'貼り付けシート（日別）'!V45</f>
        <v>3.7384956699999994</v>
      </c>
      <c r="BX46" s="109">
        <f>'貼り付けシート（日別）'!W45</f>
        <v>0</v>
      </c>
      <c r="BY46" s="109">
        <f>'貼り付けシート（日別）'!X45</f>
        <v>29.762460000000001</v>
      </c>
      <c r="BZ46" s="109">
        <f>'貼り付けシート（日別）'!Y45</f>
        <v>0</v>
      </c>
      <c r="CA46" s="109">
        <f>'貼り付けシート（日別）'!Z45</f>
        <v>5.4340104166666672</v>
      </c>
      <c r="CB46" s="102">
        <f>IF(入力データと計算結果!$E$9=バックデータ一覧!$A$25,'貼り付けシート（日別）'!AI45,0)</f>
        <v>0</v>
      </c>
      <c r="CC46" s="166"/>
      <c r="CD46" s="32">
        <f>IF(計算過程!$DF$5=9,((CI46*'貼り付けシート（日別）'!AG45+CJ46*(CQ46+CR46+CS46+CU46)+CK46*CX46+CL46)*CE46+(0.01723*CW46+0.06099))*10^3/3600,0)</f>
        <v>0</v>
      </c>
      <c r="CE46" s="32">
        <f>IF(7&lt;='貼り付けシート（日別）'!AG45,1,1+(7-'貼り付けシート（日別）'!AG45)*0.0091)</f>
        <v>1.1114370833333334</v>
      </c>
      <c r="CF46" s="32">
        <f>IF(計算過程!$DF$5=9,((CM46*'貼り付けシート（日別）'!AG45+CN46*(CQ46+CR46+CS46+CU46)+CO46*CX46+CP46)*CH46+CW46/CG46),0)</f>
        <v>0</v>
      </c>
      <c r="CG46" s="32">
        <f>計算過程!$DF$55*'貼り付けシート（日別）'!AG45+計算過程!$DF$56*CW46+計算過程!$DF$57</f>
        <v>0.76182406250000001</v>
      </c>
      <c r="CH46" s="32">
        <f>IF(7&lt;='貼り付けシート（日別）'!AG45,1,1+(7-'貼り付けシート（日別）'!AG45)*0.0205)</f>
        <v>1.2510395833333334</v>
      </c>
      <c r="CI46" s="100">
        <f>IF($CX46&gt;0,バックデータ一覧!$S$4,バックデータ一覧!$T$4)</f>
        <v>-0.18114</v>
      </c>
      <c r="CJ46" s="100">
        <f>IF($CX46&gt;0,バックデータ一覧!$S$5,バックデータ一覧!$T$5)</f>
        <v>0.10483000000000001</v>
      </c>
      <c r="CK46" s="100">
        <f>IF($CX46&gt;0,バックデータ一覧!$S$6,バックデータ一覧!$T$6)</f>
        <v>0</v>
      </c>
      <c r="CL46" s="100">
        <f>IF($CX46&gt;0,バックデータ一覧!$S$7,バックデータ一覧!$T$7)</f>
        <v>5.8528500000000001</v>
      </c>
      <c r="CM46" s="100">
        <f>IF($CX46&gt;0,バックデータ一覧!$S$12,バックデータ一覧!$T$12)</f>
        <v>-5.7700000000000001E-2</v>
      </c>
      <c r="CN46" s="100">
        <f>IF($CX46&gt;0,バックデータ一覧!$S$13,バックデータ一覧!$T$13)</f>
        <v>0.47525000000000001</v>
      </c>
      <c r="CO46" s="100">
        <f>IF($CX46&gt;0,バックデータ一覧!$S$14,バックデータ一覧!$T$14)</f>
        <v>0</v>
      </c>
      <c r="CP46" s="173">
        <f>IF($CX46&gt;0,バックデータ一覧!$S$15,バックデータ一覧!$T$15)</f>
        <v>-6.3459300000000001</v>
      </c>
      <c r="CQ46" s="102">
        <f>IF($DF$4=4,'貼り付けシート（日別）'!T45,'貼り付けシート（日別）'!B45*(INT($DF$4)+1-$DF$4)+'貼り付けシート（日別）'!T45*($DF$4-INT($DF$4)))</f>
        <v>13.608124238799999</v>
      </c>
      <c r="CR46" s="102">
        <f>IF($DF$4=4,'貼り付けシート（日別）'!U45,'貼り付けシート（日別）'!C45*(INT($DF$4)+1-$DF$4)+'貼り付けシート（日別）'!U45*($DF$4-INT($DF$4)))</f>
        <v>21.362832399999999</v>
      </c>
      <c r="CS46" s="102">
        <f>IF($DF$4=4,'貼り付けシート（日別）'!V45,'貼り付けシート（日別）'!D45*(INT($DF$4)+1-$DF$4)+'貼り付けシート（日別）'!V45*($DF$4-INT($DF$4)))</f>
        <v>3.7384956699999994</v>
      </c>
      <c r="CT46" s="102">
        <f>IF($DF$4=4,'貼り付けシート（日別）'!W45,'貼り付けシート（日別）'!E45*(INT($DF$4)+1-$DF$4)+'貼り付けシート（日別）'!W45*($DF$4-INT($DF$4)))</f>
        <v>0</v>
      </c>
      <c r="CU46" s="102">
        <f>IF($DF$4=4,'貼り付けシート（日別）'!X45,'貼り付けシート（日別）'!F45*(INT($DF$4)+1-$DF$4)+'貼り付けシート（日別）'!X45*($DF$4-INT($DF$4)))</f>
        <v>29.762460000000001</v>
      </c>
      <c r="CV46" s="102">
        <f>IF($DF$4=4,'貼り付けシート（日別）'!Y45,'貼り付けシート（日別）'!G45*(INT($DF$4)+1-$DF$4)+'貼り付けシート（日別）'!Y45*($DF$4-INT($DF$4)))</f>
        <v>0</v>
      </c>
      <c r="CW46" s="102">
        <f>IF($DF$4=4,'貼り付けシート（日別）'!Z45,'貼り付けシート（日別）'!H45*(INT($DF$4)+1-$DF$4)+'貼り付けシート（日別）'!Z45*($DF$4-INT($DF$4)))</f>
        <v>5.4340104166666672</v>
      </c>
      <c r="CX46" s="32">
        <f>SUMIF('貼り付けシート（時刻別）'!$A$6:$A$8765,AR46,'貼り付けシート（時刻別）'!$C$6:$C$8765)</f>
        <v>0</v>
      </c>
      <c r="CY46" s="102">
        <f t="shared" si="40"/>
        <v>0</v>
      </c>
      <c r="CZ46" s="166"/>
      <c r="DA46" s="126" t="s">
        <v>106</v>
      </c>
      <c r="DB46" s="127"/>
      <c r="DC46" s="206"/>
      <c r="DD46" s="123" t="s">
        <v>109</v>
      </c>
      <c r="DE46" s="123" t="s">
        <v>20</v>
      </c>
      <c r="DF46" s="26">
        <f>IF(OR($DF$5=5,$DF$5=7),バックデータ一覧!N5,バックデータ一覧!O5)</f>
        <v>0.10483000000000001</v>
      </c>
    </row>
    <row r="47" spans="1:110" x14ac:dyDescent="0.15">
      <c r="A47" s="36">
        <v>41679</v>
      </c>
      <c r="B47" s="139">
        <f>IF(計算過程!$DF$5=9,計算過程!CD47+計算過程!CY47,IF($DF$4=4,AS47,G47*(INT($DF$4)+1-$DF$4)+AS47*($DF$4-INT($DF$4))))</f>
        <v>0.15644120344444445</v>
      </c>
      <c r="C47" s="139">
        <f>IF(計算過程!$DF$5=9,CF47,IF($DF$4=4,AT47,H47*(INT($DF$4)+1-$DF$4)+AT47*($DF$4-INT($DF$4))))</f>
        <v>79.810995737509671</v>
      </c>
      <c r="D47" s="139">
        <f>IF(計算過程!$DF$5=9,0,IF($DF$4=4,AU47,I47*(INT($DF$4)+1-$DF$4)+AU47*($DF$4-INT($DF$4))))</f>
        <v>0</v>
      </c>
      <c r="E47" s="139">
        <v>0</v>
      </c>
      <c r="F47" s="138"/>
      <c r="G47" s="104">
        <f t="shared" si="27"/>
        <v>0.14803022998148149</v>
      </c>
      <c r="H47" s="104">
        <f t="shared" si="28"/>
        <v>70.406186056002269</v>
      </c>
      <c r="I47" s="104">
        <f t="shared" si="29"/>
        <v>0</v>
      </c>
      <c r="J47" s="107">
        <v>0</v>
      </c>
      <c r="K47" s="101">
        <f>IF(OR(計算過程!$DF$5&lt;=4,計算過程!$DF$5=8),L47+M47+N47,0)</f>
        <v>0.14803022998148149</v>
      </c>
      <c r="L47" s="101">
        <f>IF(AND($DF$5&gt;4,$DF$5&lt;&gt;8),0,((VLOOKUP(入力データと計算結果!$E$6,バックデータ一覧!$V$12:$AA$15,2)*'貼り付けシート（日別）'!O46+VLOOKUP(入力データと計算結果!$E$6,バックデータ一覧!$V$12:$AA$15,3)*('貼り付けシート（日別）'!I46+'貼り付けシート（日別）'!J46+'貼り付けシート（日別）'!K46+'貼り付けシート（日別）'!L46+'貼り付けシート（日別）'!N46)+(VLOOKUP(入力データと計算結果!$E$6,バックデータ一覧!$V$12:$AA$15,4)))*10^3/3600))</f>
        <v>8.992713970370371E-2</v>
      </c>
      <c r="M47" s="101">
        <f>IF(AND(OR($DF$5&gt;4,$DF$5&lt;&gt;8),入力データと計算結果!$E$7&lt;&gt;バックデータ一覧!$A$16,SUM(AL47:AM47)&gt;0),0.07*10^3/3600,0)</f>
        <v>1.9444444444444445E-2</v>
      </c>
      <c r="N47" s="101">
        <f>IF(AND(OR($DF$5&lt;=4),入力データと計算結果!$E$7=バックデータ一覧!$A$18,AM47&gt;0),(VLOOKUP(入力データと計算結果!$E$6,バックデータ一覧!$V$12:$AA$15,5,FALSE)*AO47+VLOOKUP(入力データと計算結果!$E$6,バックデータ一覧!$V$12:$AA$15,6,FALSE))*10^3/3600,0)</f>
        <v>3.8658645833333338E-2</v>
      </c>
      <c r="O47" s="101">
        <f>IF(OR(計算過程!$DF$5&lt;=2,計算過程!$DF$5=8),IF(入力データと計算結果!$E$7=バックデータ一覧!$A$16,AI47/Q47+AJ47/R47+AK47/S47+AL47/T47+AN47/V47,IF(入力データと計算結果!$E$7=バックデータ一覧!$A$17,AI47/Q47+AJ47/R47+AK47/S47+AM47/U47+AN47/V47,AI47/Q47+AJ47/R47+AK47/S47+AM47/U47+AO47/W47)),0)</f>
        <v>70.406186056002269</v>
      </c>
      <c r="P47" s="101">
        <f>IF(OR(計算過程!$DF$5=3,計算過程!$DF$5=4),IF(入力データと計算結果!$E$7=バックデータ一覧!$A$16,AI47/Q47+AJ47/R47+AK47/S47+AL47/T47+AN47/V47,IF(入力データと計算結果!$E$7=バックデータ一覧!$A$17,AI47/Q47+AJ47/R47+AK47/S47+AM47/U47+AN47/V47,AI47/Q47+AJ47/R47+AK47/S47+AM47/U47+AO47/W47)),0)</f>
        <v>0</v>
      </c>
      <c r="Q47" s="101">
        <f>MIN(1,$DF$7*'貼り付けシート（日別）'!O46+計算過程!$DF$14*(AI47+AK47)+$DF$21)</f>
        <v>0.58847910116374402</v>
      </c>
      <c r="R47" s="101">
        <f>MIN(1,$DF$8*'貼り付けシート（日別）'!O46+$DF$15*AJ47+$DF$22)</f>
        <v>0.67220069429718199</v>
      </c>
      <c r="S47" s="101">
        <f>MIN(1,$DF$9*'貼り付けシート（日別）'!O46+$DF$16*(AI47+AK47)+$DF$23)</f>
        <v>0.58847910116374402</v>
      </c>
      <c r="T47" s="32">
        <f>MIN(1,$DF$10*'貼り付けシート（日別）'!O46+$DF$17*AL47+$DF$24)</f>
        <v>0.71159348488590612</v>
      </c>
      <c r="U47" s="32">
        <f>MIN(1,$DF$11*'貼り付けシート（日別）'!O46+$DF$18*AM47+$DF$25)</f>
        <v>0.69708635496058002</v>
      </c>
      <c r="V47" s="32">
        <f>MIN(1,$DF$12*'貼り付けシート（日別）'!O46+$DF$19*AN47+$DF$26)</f>
        <v>0.71159348488590612</v>
      </c>
      <c r="W47" s="32">
        <f>MIN(1,$DF$13*'貼り付けシート（日別）'!O46+$DF$20*AO47+$DF$27)</f>
        <v>0.58376037667651004</v>
      </c>
      <c r="X47" s="32">
        <f t="shared" si="30"/>
        <v>0</v>
      </c>
      <c r="Y47" s="32">
        <f>'貼り付けシート（日別）'!P46</f>
        <v>-12.475</v>
      </c>
      <c r="Z47" s="32">
        <f t="shared" si="31"/>
        <v>1.2590175000000001</v>
      </c>
      <c r="AA47" s="32">
        <f t="shared" si="32"/>
        <v>1.0302500000000001</v>
      </c>
      <c r="AB47" s="32">
        <f t="shared" si="33"/>
        <v>46.831146158400003</v>
      </c>
      <c r="AC47" s="32">
        <f>IF($DF$5=10,($DF$41*'貼り付けシート（日別）'!O46+$DF$42*AB47+$DF$43)/3.6,0)</f>
        <v>0</v>
      </c>
      <c r="AD47" s="32">
        <f>IF(OR($DF$5=5,$DF$5=6,$DF$5=7),(($DF$45*'貼り付けシート（日別）'!O46+$DF$46*SUM(AI47:AK47,AM47)+$DF$47)*AE47+(0.01723*AO47+0.06099))*10^3/3600,0)</f>
        <v>0</v>
      </c>
      <c r="AE47" s="32">
        <f>IF('貼り付けシート（日別）'!O46&lt;7,1+(7-'貼り付けシート（日別）'!O46)*0.0091,1)</f>
        <v>1.1258833333333333</v>
      </c>
      <c r="AF47" s="32">
        <f>IF(OR($DF$5=5,$DF$5=6,$DF$5=7),(($DF$48*'貼り付けシート（日別）'!O46+$DF$49*SUM(AI47:AK47,AM47)+$DF$50)*AH47+AO47/AG47),0)</f>
        <v>0</v>
      </c>
      <c r="AG47" s="32">
        <f>$DF$51*'貼り付けシート（日別）'!O46+$DF$52*AO47+$DF$53</f>
        <v>0.74882499999999996</v>
      </c>
      <c r="AH47" s="32">
        <f>IF('貼り付けシート（日別）'!O46&lt;7,1+(7-'貼り付けシート（日別）'!O46)*0.0205,1)</f>
        <v>1.2835833333333335</v>
      </c>
      <c r="AI47" s="109">
        <f>'貼り付けシート（日別）'!B46</f>
        <v>4.8028673783999993</v>
      </c>
      <c r="AJ47" s="109">
        <f>'貼り付けシート（日別）'!C46</f>
        <v>6.408849720000001</v>
      </c>
      <c r="AK47" s="109">
        <f>'貼り付けシート（日別）'!D46</f>
        <v>1.3194690599999996</v>
      </c>
      <c r="AL47" s="109">
        <f>'貼り付けシート（日別）'!E46</f>
        <v>0</v>
      </c>
      <c r="AM47" s="109">
        <f>'貼り付けシート（日別）'!F46</f>
        <v>29.762460000000001</v>
      </c>
      <c r="AN47" s="109">
        <f>'貼り付けシート（日別）'!G46</f>
        <v>0</v>
      </c>
      <c r="AO47" s="109">
        <f>'貼り付けシート（日別）'!H46</f>
        <v>4.5375000000000005</v>
      </c>
      <c r="AP47" s="102">
        <f>IF(入力データと計算結果!$E$9=バックデータ一覧!$A$25,'貼り付けシート（日別）'!Q46,0)</f>
        <v>0</v>
      </c>
      <c r="AR47" s="36">
        <v>41679</v>
      </c>
      <c r="AS47" s="104">
        <f t="shared" si="34"/>
        <v>0.15644120344444445</v>
      </c>
      <c r="AT47" s="104">
        <f t="shared" si="35"/>
        <v>79.810995737509671</v>
      </c>
      <c r="AU47" s="104">
        <f t="shared" si="36"/>
        <v>0</v>
      </c>
      <c r="AV47" s="107">
        <v>0</v>
      </c>
      <c r="AW47" s="101">
        <f>IF(OR(計算過程!$DF$5&lt;=4,計算過程!$DF$5=8),AX47+AY47+AZ47,0)</f>
        <v>0.15644120344444445</v>
      </c>
      <c r="AX47" s="101">
        <f>IF(AND(計算過程!$DF$5&gt;4,計算過程!$DF$5&lt;&gt;8),0,((VLOOKUP(入力データと計算結果!$E$6,バックデータ一覧!$V$12:$AA$15,2)*'貼り付けシート（日別）'!AG46+VLOOKUP(入力データと計算結果!$E$6,バックデータ一覧!$V$12:$AA$15,3)*('貼り付けシート（日別）'!AA46+'貼り付けシート（日別）'!AB46+'貼り付けシート（日別）'!AC46+'貼り付けシート（日別）'!AD46+'貼り付けシート（日別）'!AF46)+(VLOOKUP(入力データと計算結果!$E$6,バックデータ一覧!$V$12:$AA$15,4)))*10^3/3600))</f>
        <v>9.3382493953703724E-2</v>
      </c>
      <c r="AY47" s="101">
        <f>IF(AND(OR(計算過程!$DF$5&gt;4,計算過程!$DF$5&lt;&gt;8),入力データと計算結果!$E$7&lt;&gt;バックデータ一覧!$A$16,SUM(BX47:BY47)&gt;0),0.07*10^3/3600,0)</f>
        <v>1.9444444444444445E-2</v>
      </c>
      <c r="AZ47" s="101">
        <f>IF(AND(OR(計算過程!$DF$5&lt;=4),入力データと計算結果!$E$7=バックデータ一覧!$A$18,BY47&gt;0),(VLOOKUP(入力データと計算結果!$E$6,バックデータ一覧!$V$12:$AA$15,5,FALSE)*CA47+VLOOKUP(入力データと計算結果!$E$6,バックデータ一覧!$V$12:$AA$15,6,FALSE))*10^3/3600,0)</f>
        <v>4.3614265046296299E-2</v>
      </c>
      <c r="BA47" s="101">
        <f>IF(OR(計算過程!$DF$5&lt;=2,計算過程!$DF$5=8),IF(入力データと計算結果!$E$7=バックデータ一覧!$A$16,BU47/BC47+BV47/BD47+BW47/BE47+BX47/BF47+BZ47/BH47,IF(入力データと計算結果!$E$7=バックデータ一覧!$A$17,BU47/BC47+BV47/BD47+BW47/BE47+BY47/BG47+BZ47/BH47,BU47/BC47+BV47/BD47+BW47/BE47+BY47/BG47+CA47/BI47)),0)</f>
        <v>79.810995737509671</v>
      </c>
      <c r="BB47" s="101">
        <f>IF(OR(計算過程!$DF$5=3,計算過程!$DF$5=4),IF(入力データと計算結果!$E$7=バックデータ一覧!$A$16,BU47/BC47+BV47/BD47+BW47/BE47+BX47/BF47+BZ47/BH47,IF(入力データと計算結果!$E$7=バックデータ一覧!$A$17,BU47/BC47+BV47/BD47+BW47/BE47+BY47/BG47+BZ47/BH47,BU47/BC47+BV47/BD47+BW47/BE47+BY47/BG47+CA47/BI47)),0)</f>
        <v>0</v>
      </c>
      <c r="BC47" s="101">
        <f>MIN(1,計算過程!$DF$7*'貼り付けシート（日別）'!AG46+計算過程!$DF$14*(BU47+BW47)+計算過程!$DF$21)</f>
        <v>0.58961318209615476</v>
      </c>
      <c r="BD47" s="101">
        <f>MIN(1,計算過程!$DF$8*'貼り付けシート（日別）'!AG46+計算過程!$DF$15*BV47+計算過程!$DF$22)</f>
        <v>0.67413992791812205</v>
      </c>
      <c r="BE47" s="101">
        <f>MIN(1,計算過程!$DF$9*'貼り付けシート（日別）'!AG46+計算過程!$DF$16*(BU47+BW47)+計算過程!$DF$23)</f>
        <v>0.58961318209615476</v>
      </c>
      <c r="BF47" s="32">
        <f>MIN(1,計算過程!$DF$10*'貼り付けシート（日別）'!AG46+計算過程!$DF$17*BX47+計算過程!$DF$24)</f>
        <v>0.71159348488590612</v>
      </c>
      <c r="BG47" s="32">
        <f>MIN(1,計算過程!$DF$11*'貼り付けシート（日別）'!AG46+計算過程!$DF$18*BY47+計算過程!$DF$25)</f>
        <v>0.69708635496058002</v>
      </c>
      <c r="BH47" s="32">
        <f>MIN(1,計算過程!$DF$12*'貼り付けシート（日別）'!AG46+計算過程!$DF$19*BZ47+計算過程!$DF$26)</f>
        <v>0.71159348488590612</v>
      </c>
      <c r="BI47" s="32">
        <f>MIN(1,計算過程!$DF$13*'貼り付けシート（日別）'!AG46+計算過程!$DF$20*CA47+計算過程!$DF$27)</f>
        <v>0.60199463822818788</v>
      </c>
      <c r="BJ47" s="32">
        <f>IF(計算過程!$DF$5=11,(計算過程!$DF$33*BK47+計算過程!$DF$34*BN47+計算過程!$DF$35*計算過程!$DF$39+計算過程!$DF$36)*(1+計算過程!$DF$37*計算過程!$DF$38)*BL47*BM47*10^3/3600,0)</f>
        <v>0</v>
      </c>
      <c r="BK47" s="32">
        <f>'貼り付けシート（日別）'!AH46</f>
        <v>-12.475</v>
      </c>
      <c r="BL47" s="32">
        <f t="shared" si="37"/>
        <v>1.2590175000000001</v>
      </c>
      <c r="BM47" s="32">
        <f t="shared" si="38"/>
        <v>1.0302500000000001</v>
      </c>
      <c r="BN47" s="32">
        <f t="shared" si="39"/>
        <v>53.10014260376667</v>
      </c>
      <c r="BO47" s="32">
        <f>IF(計算過程!$DF$5=10,(計算過程!$DF$41*'貼り付けシート（日別）'!AG46+計算過程!$DF$42*BN47+計算過程!$DF$43)/3.6,0)</f>
        <v>0</v>
      </c>
      <c r="BP47" s="32">
        <f>IF(OR(計算過程!$DF$5=5,計算過程!$DF$5=6,計算過程!$DF$5=7),((計算過程!$DF$45*'貼り付けシート（日別）'!AG46+計算過程!$DF$46*SUM(BU47:BW47,BY47)+計算過程!$DF$47)*BQ47+(0.01723*CA47+0.06099))*10^3/3600,0)</f>
        <v>0</v>
      </c>
      <c r="BQ47" s="32">
        <f>IF('貼り付けシート（日別）'!AG46&lt;7,1+(7-'貼り付けシート（日別）'!AG46)*0.0091,1)</f>
        <v>1.1258833333333333</v>
      </c>
      <c r="BR47" s="32">
        <f>IF(OR(計算過程!$DF$5=5,計算過程!$DF$5=6,計算過程!$DF$5=7),((計算過程!$DF$48*'貼り付けシート（日別）'!AG46+計算過程!$DF$49*SUM(BU47:BW47,BY47)+計算過程!$DF$50)*BT47+CA47/BS47),0)</f>
        <v>0</v>
      </c>
      <c r="BS47" s="32">
        <f>計算過程!$DF$51*'貼り付けシート（日別）'!AG46+計算過程!$DF$52*CA47+計算過程!$DF$53</f>
        <v>0.75503749999999992</v>
      </c>
      <c r="BT47" s="32">
        <f>IF('貼り付けシート（日別）'!AG46&lt;7,1+(7-'貼り付けシート（日別）'!AG46)*0.0205,1)</f>
        <v>1.2835833333333335</v>
      </c>
      <c r="BU47" s="109">
        <f>'貼り付けシート（日別）'!T46</f>
        <v>6.2037036970999999</v>
      </c>
      <c r="BV47" s="109">
        <f>'貼り付けシート（日別）'!U46</f>
        <v>10.681416199999999</v>
      </c>
      <c r="BW47" s="109">
        <f>'貼り付けシート（日別）'!V46</f>
        <v>0.87964604000000002</v>
      </c>
      <c r="BX47" s="109">
        <f>'貼り付けシート（日別）'!W46</f>
        <v>0</v>
      </c>
      <c r="BY47" s="109">
        <f>'貼り付けシート（日別）'!X46</f>
        <v>29.762460000000001</v>
      </c>
      <c r="BZ47" s="109">
        <f>'貼り付けシート（日別）'!Y46</f>
        <v>0</v>
      </c>
      <c r="CA47" s="109">
        <f>'貼り付けシート（日別）'!Z46</f>
        <v>5.5729166666666679</v>
      </c>
      <c r="CB47" s="102">
        <f>IF(入力データと計算結果!$E$9=バックデータ一覧!$A$25,'貼り付けシート（日別）'!AI46,0)</f>
        <v>0</v>
      </c>
      <c r="CC47" s="166"/>
      <c r="CD47" s="32">
        <f>IF(計算過程!$DF$5=9,((CI47*'貼り付けシート（日別）'!AG46+CJ47*(CQ47+CR47+CS47+CU47)+CK47*CX47+CL47)*CE47+(0.01723*CW47+0.06099))*10^3/3600,0)</f>
        <v>0</v>
      </c>
      <c r="CE47" s="32">
        <f>IF(7&lt;='貼り付けシート（日別）'!AG46,1,1+(7-'貼り付けシート（日別）'!AG46)*0.0091)</f>
        <v>1.1258833333333333</v>
      </c>
      <c r="CF47" s="32">
        <f>IF(計算過程!$DF$5=9,((CM47*'貼り付けシート（日別）'!AG46+CN47*(CQ47+CR47+CS47+CU47)+CO47*CX47+CP47)*CH47+CW47/CG47),0)</f>
        <v>0</v>
      </c>
      <c r="CG47" s="32">
        <f>計算過程!$DF$55*'貼り付けシート（日別）'!AG46+計算過程!$DF$56*CW47+計算過程!$DF$57</f>
        <v>0.75503749999999992</v>
      </c>
      <c r="CH47" s="32">
        <f>IF(7&lt;='貼り付けシート（日別）'!AG46,1,1+(7-'貼り付けシート（日別）'!AG46)*0.0205)</f>
        <v>1.2835833333333335</v>
      </c>
      <c r="CI47" s="100">
        <f>IF($CX47&gt;0,バックデータ一覧!$S$4,バックデータ一覧!$T$4)</f>
        <v>-0.18114</v>
      </c>
      <c r="CJ47" s="100">
        <f>IF($CX47&gt;0,バックデータ一覧!$S$5,バックデータ一覧!$T$5)</f>
        <v>0.10483000000000001</v>
      </c>
      <c r="CK47" s="100">
        <f>IF($CX47&gt;0,バックデータ一覧!$S$6,バックデータ一覧!$T$6)</f>
        <v>0</v>
      </c>
      <c r="CL47" s="100">
        <f>IF($CX47&gt;0,バックデータ一覧!$S$7,バックデータ一覧!$T$7)</f>
        <v>5.8528500000000001</v>
      </c>
      <c r="CM47" s="100">
        <f>IF($CX47&gt;0,バックデータ一覧!$S$12,バックデータ一覧!$T$12)</f>
        <v>-5.7700000000000001E-2</v>
      </c>
      <c r="CN47" s="100">
        <f>IF($CX47&gt;0,バックデータ一覧!$S$13,バックデータ一覧!$T$13)</f>
        <v>0.47525000000000001</v>
      </c>
      <c r="CO47" s="100">
        <f>IF($CX47&gt;0,バックデータ一覧!$S$14,バックデータ一覧!$T$14)</f>
        <v>0</v>
      </c>
      <c r="CP47" s="173">
        <f>IF($CX47&gt;0,バックデータ一覧!$S$15,バックデータ一覧!$T$15)</f>
        <v>-6.3459300000000001</v>
      </c>
      <c r="CQ47" s="102">
        <f>IF($DF$4=4,'貼り付けシート（日別）'!T46,'貼り付けシート（日別）'!B46*(INT($DF$4)+1-$DF$4)+'貼り付けシート（日別）'!T46*($DF$4-INT($DF$4)))</f>
        <v>6.2037036970999999</v>
      </c>
      <c r="CR47" s="102">
        <f>IF($DF$4=4,'貼り付けシート（日別）'!U46,'貼り付けシート（日別）'!C46*(INT($DF$4)+1-$DF$4)+'貼り付けシート（日別）'!U46*($DF$4-INT($DF$4)))</f>
        <v>10.681416199999999</v>
      </c>
      <c r="CS47" s="102">
        <f>IF($DF$4=4,'貼り付けシート（日別）'!V46,'貼り付けシート（日別）'!D46*(INT($DF$4)+1-$DF$4)+'貼り付けシート（日別）'!V46*($DF$4-INT($DF$4)))</f>
        <v>0.87964604000000002</v>
      </c>
      <c r="CT47" s="102">
        <f>IF($DF$4=4,'貼り付けシート（日別）'!W46,'貼り付けシート（日別）'!E46*(INT($DF$4)+1-$DF$4)+'貼り付けシート（日別）'!W46*($DF$4-INT($DF$4)))</f>
        <v>0</v>
      </c>
      <c r="CU47" s="102">
        <f>IF($DF$4=4,'貼り付けシート（日別）'!X46,'貼り付けシート（日別）'!F46*(INT($DF$4)+1-$DF$4)+'貼り付けシート（日別）'!X46*($DF$4-INT($DF$4)))</f>
        <v>29.762460000000001</v>
      </c>
      <c r="CV47" s="102">
        <f>IF($DF$4=4,'貼り付けシート（日別）'!Y46,'貼り付けシート（日別）'!G46*(INT($DF$4)+1-$DF$4)+'貼り付けシート（日別）'!Y46*($DF$4-INT($DF$4)))</f>
        <v>0</v>
      </c>
      <c r="CW47" s="102">
        <f>IF($DF$4=4,'貼り付けシート（日別）'!Z46,'貼り付けシート（日別）'!H46*(INT($DF$4)+1-$DF$4)+'貼り付けシート（日別）'!Z46*($DF$4-INT($DF$4)))</f>
        <v>5.5729166666666679</v>
      </c>
      <c r="CX47" s="32">
        <f>SUMIF('貼り付けシート（時刻別）'!$A$6:$A$8765,AR47,'貼り付けシート（時刻別）'!$C$6:$C$8765)</f>
        <v>0</v>
      </c>
      <c r="CY47" s="102">
        <f t="shared" si="40"/>
        <v>0</v>
      </c>
      <c r="CZ47" s="166"/>
      <c r="DA47" s="126" t="s">
        <v>107</v>
      </c>
      <c r="DB47" s="127"/>
      <c r="DC47" s="207"/>
      <c r="DD47" s="123" t="s">
        <v>110</v>
      </c>
      <c r="DE47" s="123" t="s">
        <v>20</v>
      </c>
      <c r="DF47" s="26">
        <f>IF(OR($DF$5=5,$DF$5=7),バックデータ一覧!N6,バックデータ一覧!O6)</f>
        <v>5.8528500000000001</v>
      </c>
    </row>
    <row r="48" spans="1:110" x14ac:dyDescent="0.15">
      <c r="A48" s="36">
        <v>41680</v>
      </c>
      <c r="B48" s="139">
        <f>IF(計算過程!$DF$5=9,計算過程!CD48+計算過程!CY48,IF($DF$4=4,AS48,G48*(INT($DF$4)+1-$DF$4)+AS48*($DF$4-INT($DF$4))))</f>
        <v>0.16070017516319446</v>
      </c>
      <c r="C48" s="139">
        <f>IF(計算過程!$DF$5=9,CF48,IF($DF$4=4,AT48,H48*(INT($DF$4)+1-$DF$4)+AT48*($DF$4-INT($DF$4))))</f>
        <v>95.517159583541201</v>
      </c>
      <c r="D48" s="139">
        <f>IF(計算過程!$DF$5=9,0,IF($DF$4=4,AU48,I48*(INT($DF$4)+1-$DF$4)+AU48*($DF$4-INT($DF$4))))</f>
        <v>0</v>
      </c>
      <c r="E48" s="139">
        <v>0</v>
      </c>
      <c r="F48" s="138"/>
      <c r="G48" s="104">
        <f t="shared" si="27"/>
        <v>0.15240409244675926</v>
      </c>
      <c r="H48" s="104">
        <f t="shared" si="28"/>
        <v>86.108880367040271</v>
      </c>
      <c r="I48" s="104">
        <f t="shared" si="29"/>
        <v>0</v>
      </c>
      <c r="J48" s="107">
        <v>0</v>
      </c>
      <c r="K48" s="101">
        <f>IF(OR(計算過程!$DF$5&lt;=4,計算過程!$DF$5=8),L48+M48+N48,0)</f>
        <v>0.15240409244675926</v>
      </c>
      <c r="L48" s="101">
        <f>IF(AND($DF$5&gt;4,$DF$5&lt;&gt;8),0,((VLOOKUP(入力データと計算結果!$E$6,バックデータ一覧!$V$12:$AA$15,2)*'貼り付けシート（日別）'!O47+VLOOKUP(入力データと計算結果!$E$6,バックデータ一覧!$V$12:$AA$15,3)*('貼り付けシート（日別）'!I47+'貼り付けシート（日別）'!J47+'貼り付けシート（日別）'!K47+'貼り付けシート（日別）'!L47+'貼り付けシート（日別）'!N47)+(VLOOKUP(入力データと計算結果!$E$6,バックデータ一覧!$V$12:$AA$15,4)))*10^3/3600))</f>
        <v>9.5382364148148158E-2</v>
      </c>
      <c r="M48" s="101">
        <f>IF(AND(OR($DF$5&gt;4,$DF$5&lt;&gt;8),入力データと計算結果!$E$7&lt;&gt;バックデータ一覧!$A$16,SUM(AL48:AM48)&gt;0),0.07*10^3/3600,0)</f>
        <v>1.9444444444444445E-2</v>
      </c>
      <c r="N48" s="101">
        <f>IF(AND(OR($DF$5&lt;=4),入力データと計算結果!$E$7=バックデータ一覧!$A$18,AM48&gt;0),(VLOOKUP(入力データと計算結果!$E$6,バックデータ一覧!$V$12:$AA$15,5,FALSE)*AO48+VLOOKUP(入力データと計算結果!$E$6,バックデータ一覧!$V$12:$AA$15,6,FALSE))*10^3/3600,0)</f>
        <v>3.7577283854166664E-2</v>
      </c>
      <c r="O48" s="101">
        <f>IF(OR(計算過程!$DF$5&lt;=2,計算過程!$DF$5=8),IF(入力データと計算結果!$E$7=バックデータ一覧!$A$16,AI48/Q48+AJ48/R48+AK48/S48+AL48/T48+AN48/V48,IF(入力データと計算結果!$E$7=バックデータ一覧!$A$17,AI48/Q48+AJ48/R48+AK48/S48+AM48/U48+AN48/V48,AI48/Q48+AJ48/R48+AK48/S48+AM48/U48+AO48/W48)),0)</f>
        <v>86.108880367040271</v>
      </c>
      <c r="P48" s="101">
        <f>IF(OR(計算過程!$DF$5=3,計算過程!$DF$5=4),IF(入力データと計算結果!$E$7=バックデータ一覧!$A$16,AI48/Q48+AJ48/R48+AK48/S48+AL48/T48+AN48/V48,IF(入力データと計算結果!$E$7=バックデータ一覧!$A$17,AI48/Q48+AJ48/R48+AK48/S48+AM48/U48+AN48/V48,AI48/Q48+AJ48/R48+AK48/S48+AM48/U48+AO48/W48)),0)</f>
        <v>0</v>
      </c>
      <c r="Q48" s="101">
        <f>MIN(1,$DF$7*'貼り付けシート（日別）'!O47+計算過程!$DF$14*(AI48+AK48)+$DF$21)</f>
        <v>0.59969564556708777</v>
      </c>
      <c r="R48" s="101">
        <f>MIN(1,$DF$8*'貼り付けシート（日別）'!O47+$DF$15*AJ48+$DF$22)</f>
        <v>0.67626551349382691</v>
      </c>
      <c r="S48" s="101">
        <f>MIN(1,$DF$9*'貼り付けシート（日別）'!O47+$DF$16*(AI48+AK48)+$DF$23)</f>
        <v>0.59969564556708777</v>
      </c>
      <c r="T48" s="32">
        <f>MIN(1,$DF$10*'貼り付けシート（日別）'!O47+$DF$17*AL48+$DF$24)</f>
        <v>0.71159348488590612</v>
      </c>
      <c r="U48" s="32">
        <f>MIN(1,$DF$11*'貼り付けシート（日別）'!O47+$DF$18*AM48+$DF$25)</f>
        <v>0.69708635496058002</v>
      </c>
      <c r="V48" s="32">
        <f>MIN(1,$DF$12*'貼り付けシート（日別）'!O47+$DF$19*AN48+$DF$26)</f>
        <v>0.71159348488590612</v>
      </c>
      <c r="W48" s="32">
        <f>MIN(1,$DF$13*'貼り付けシート（日別）'!O47+$DF$20*AO48+$DF$27)</f>
        <v>0.58880576647570471</v>
      </c>
      <c r="X48" s="32">
        <f t="shared" si="30"/>
        <v>0</v>
      </c>
      <c r="Y48" s="32">
        <f>'貼り付けシート（日別）'!P47</f>
        <v>-2.0625</v>
      </c>
      <c r="Z48" s="32">
        <f t="shared" si="31"/>
        <v>1.12053125</v>
      </c>
      <c r="AA48" s="32">
        <f t="shared" si="32"/>
        <v>1.1343750000000001</v>
      </c>
      <c r="AB48" s="32">
        <f t="shared" si="33"/>
        <v>57.047863790400001</v>
      </c>
      <c r="AC48" s="32">
        <f>IF($DF$5=10,($DF$41*'貼り付けシート（日別）'!O47+$DF$42*AB48+$DF$43)/3.6,0)</f>
        <v>0</v>
      </c>
      <c r="AD48" s="32">
        <f>IF(OR($DF$5=5,$DF$5=6,$DF$5=7),(($DF$45*'貼り付けシート（日別）'!O47+$DF$46*SUM(AI48:AK48,AM48)+$DF$47)*AE48+(0.01723*AO48+0.06099))*10^3/3600,0)</f>
        <v>0</v>
      </c>
      <c r="AE48" s="32">
        <f>IF('貼り付けシート（日別）'!O47&lt;7,1+(7-'貼り付けシート（日別）'!O47)*0.0091,1)</f>
        <v>1.0984695833333333</v>
      </c>
      <c r="AF48" s="32">
        <f>IF(OR($DF$5=5,$DF$5=6,$DF$5=7),(($DF$48*'貼り付けシート（日別）'!O47+$DF$49*SUM(AI48:AK48,AM48)+$DF$50)*AH48+AO48/AG48),0)</f>
        <v>0</v>
      </c>
      <c r="AG48" s="32">
        <f>$DF$51*'貼り付けシート（日別）'!O47+$DF$52*AO48+$DF$53</f>
        <v>0.76192937499999991</v>
      </c>
      <c r="AH48" s="32">
        <f>IF('貼り付けシート（日別）'!O47&lt;7,1+(7-'貼り付けシート（日別）'!O47)*0.0205,1)</f>
        <v>1.2218270833333333</v>
      </c>
      <c r="AI48" s="109">
        <f>'貼り付けシート（日別）'!B47</f>
        <v>8.8052568603999983</v>
      </c>
      <c r="AJ48" s="109">
        <f>'貼り付けシート（日別）'!C47</f>
        <v>11.74955782</v>
      </c>
      <c r="AK48" s="109">
        <f>'貼り付けシート（日別）'!D47</f>
        <v>2.4190266099999995</v>
      </c>
      <c r="AL48" s="109">
        <f>'貼り付けシート（日別）'!E47</f>
        <v>0</v>
      </c>
      <c r="AM48" s="109">
        <f>'貼り付けシート（日別）'!F47</f>
        <v>29.762460000000001</v>
      </c>
      <c r="AN48" s="109">
        <f>'貼り付けシート（日別）'!G47</f>
        <v>0</v>
      </c>
      <c r="AO48" s="109">
        <f>'貼り付けシート（日別）'!H47</f>
        <v>4.3115625</v>
      </c>
      <c r="AP48" s="102">
        <f>IF(入力データと計算結果!$E$9=バックデータ一覧!$A$25,'貼り付けシート（日別）'!Q47,0)</f>
        <v>0</v>
      </c>
      <c r="AR48" s="36">
        <v>41680</v>
      </c>
      <c r="AS48" s="104">
        <f t="shared" si="34"/>
        <v>0.16070017516319446</v>
      </c>
      <c r="AT48" s="104">
        <f t="shared" si="35"/>
        <v>95.517159583541201</v>
      </c>
      <c r="AU48" s="104">
        <f t="shared" si="36"/>
        <v>0</v>
      </c>
      <c r="AV48" s="107">
        <v>0</v>
      </c>
      <c r="AW48" s="101">
        <f>IF(OR(計算過程!$DF$5&lt;=4,計算過程!$DF$5=8),AX48+AY48+AZ48,0)</f>
        <v>0.16070017516319446</v>
      </c>
      <c r="AX48" s="101">
        <f>IF(AND(計算過程!$DF$5&gt;4,計算過程!$DF$5&lt;&gt;8),0,((VLOOKUP(入力データと計算結果!$E$6,バックデータ一覧!$V$12:$AA$15,2)*'貼り付けシート（日別）'!AG47+VLOOKUP(入力データと計算結果!$E$6,バックデータ一覧!$V$12:$AA$15,3)*('貼り付けシート（日別）'!AA47+'貼り付けシート（日別）'!AB47+'貼り付けシート（日別）'!AC47+'貼り付けシート（日別）'!AD47+'貼り付けシート（日別）'!AF47)+(VLOOKUP(入力データと計算結果!$E$6,バックデータ一覧!$V$12:$AA$15,4)))*10^3/3600))</f>
        <v>9.890305464814815E-2</v>
      </c>
      <c r="AY48" s="101">
        <f>IF(AND(OR(計算過程!$DF$5&gt;4,計算過程!$DF$5&lt;&gt;8),入力データと計算結果!$E$7&lt;&gt;バックデータ一覧!$A$16,SUM(BX48:BY48)&gt;0),0.07*10^3/3600,0)</f>
        <v>1.9444444444444445E-2</v>
      </c>
      <c r="AZ48" s="101">
        <f>IF(AND(OR(計算過程!$DF$5&lt;=4),入力データと計算結果!$E$7=バックデータ一覧!$A$18,BY48&gt;0),(VLOOKUP(入力データと計算結果!$E$6,バックデータ一覧!$V$12:$AA$15,5,FALSE)*CA48+VLOOKUP(入力データと計算結果!$E$6,バックデータ一覧!$V$12:$AA$15,6,FALSE))*10^3/3600,0)</f>
        <v>4.2352676070601857E-2</v>
      </c>
      <c r="BA48" s="101">
        <f>IF(OR(計算過程!$DF$5&lt;=2,計算過程!$DF$5=8),IF(入力データと計算結果!$E$7=バックデータ一覧!$A$16,BU48/BC48+BV48/BD48+BW48/BE48+BX48/BF48+BZ48/BH48,IF(入力データと計算結果!$E$7=バックデータ一覧!$A$17,BU48/BC48+BV48/BD48+BW48/BE48+BY48/BG48+BZ48/BH48,BU48/BC48+BV48/BD48+BW48/BE48+BY48/BG48+CA48/BI48)),0)</f>
        <v>95.517159583541201</v>
      </c>
      <c r="BB48" s="101">
        <f>IF(OR(計算過程!$DF$5=3,計算過程!$DF$5=4),IF(入力データと計算結果!$E$7=バックデータ一覧!$A$16,BU48/BC48+BV48/BD48+BW48/BE48+BX48/BF48+BZ48/BH48,IF(入力データと計算結果!$E$7=バックデータ一覧!$A$17,BU48/BC48+BV48/BD48+BW48/BE48+BY48/BG48+BZ48/BH48,BU48/BC48+BV48/BD48+BW48/BE48+BY48/BG48+CA48/BI48)),0)</f>
        <v>0</v>
      </c>
      <c r="BC48" s="101">
        <f>MIN(1,計算過程!$DF$7*'貼り付けシート（日別）'!AG47+計算過程!$DF$14*(BU48+BW48)+計算過程!$DF$21)</f>
        <v>0.60094650828887719</v>
      </c>
      <c r="BD48" s="101">
        <f>MIN(1,計算過程!$DF$8*'貼り付けシート（日別）'!AG47+計算過程!$DF$15*BV48+計算過程!$DF$22)</f>
        <v>0.67820474711476708</v>
      </c>
      <c r="BE48" s="101">
        <f>MIN(1,計算過程!$DF$9*'貼り付けシート（日別）'!AG47+計算過程!$DF$16*(BU48+BW48)+計算過程!$DF$23)</f>
        <v>0.60094650828887719</v>
      </c>
      <c r="BF48" s="32">
        <f>MIN(1,計算過程!$DF$10*'貼り付けシート（日別）'!AG47+計算過程!$DF$17*BX48+計算過程!$DF$24)</f>
        <v>0.71159348488590612</v>
      </c>
      <c r="BG48" s="32">
        <f>MIN(1,計算過程!$DF$11*'貼り付けシート（日別）'!AG47+計算過程!$DF$18*BY48+計算過程!$DF$25)</f>
        <v>0.69708635496058002</v>
      </c>
      <c r="BH48" s="32">
        <f>MIN(1,計算過程!$DF$12*'貼り付けシート（日別）'!AG47+計算過程!$DF$19*BZ48+計算過程!$DF$26)</f>
        <v>0.71159348488590612</v>
      </c>
      <c r="BI48" s="32">
        <f>MIN(1,計算過程!$DF$13*'貼り付けシート（日別）'!AG47+計算過程!$DF$20*CA48+計算過程!$DF$27)</f>
        <v>0.60637688058765105</v>
      </c>
      <c r="BJ48" s="32">
        <f>IF(計算過程!$DF$5=11,(計算過程!$DF$33*BK48+計算過程!$DF$34*BN48+計算過程!$DF$35*計算過程!$DF$39+計算過程!$DF$36)*(1+計算過程!$DF$37*計算過程!$DF$38)*BL48*BM48*10^3/3600,0)</f>
        <v>0</v>
      </c>
      <c r="BK48" s="32">
        <f>'貼り付けシート（日別）'!AH47</f>
        <v>-2.0625</v>
      </c>
      <c r="BL48" s="32">
        <f t="shared" si="37"/>
        <v>1.12053125</v>
      </c>
      <c r="BM48" s="32">
        <f t="shared" si="38"/>
        <v>1.1343750000000001</v>
      </c>
      <c r="BN48" s="32">
        <f t="shared" si="39"/>
        <v>63.378164165266668</v>
      </c>
      <c r="BO48" s="32">
        <f>IF(計算過程!$DF$5=10,(計算過程!$DF$41*'貼り付けシート（日別）'!AG47+計算過程!$DF$42*BN48+計算過程!$DF$43)/3.6,0)</f>
        <v>0</v>
      </c>
      <c r="BP48" s="32">
        <f>IF(OR(計算過程!$DF$5=5,計算過程!$DF$5=6,計算過程!$DF$5=7),((計算過程!$DF$45*'貼り付けシート（日別）'!AG47+計算過程!$DF$46*SUM(BU48:BW48,BY48)+計算過程!$DF$47)*BQ48+(0.01723*CA48+0.06099))*10^3/3600,0)</f>
        <v>0</v>
      </c>
      <c r="BQ48" s="32">
        <f>IF('貼り付けシート（日別）'!AG47&lt;7,1+(7-'貼り付けシート（日別）'!AG47)*0.0091,1)</f>
        <v>1.0984695833333333</v>
      </c>
      <c r="BR48" s="32">
        <f>IF(OR(計算過程!$DF$5=5,計算過程!$DF$5=6,計算過程!$DF$5=7),((計算過程!$DF$48*'貼り付けシート（日別）'!AG47+計算過程!$DF$49*SUM(BU48:BW48,BY48)+計算過程!$DF$50)*BT48+CA48/BS48),0)</f>
        <v>0</v>
      </c>
      <c r="BS48" s="32">
        <f>計算過程!$DF$51*'貼り付けシート（日別）'!AG47+計算過程!$DF$52*CA48+計算過程!$DF$53</f>
        <v>0.76791593749999998</v>
      </c>
      <c r="BT48" s="32">
        <f>IF('貼り付けシート（日別）'!AG47&lt;7,1+(7-'貼り付けシート（日別）'!AG47)*0.0205,1)</f>
        <v>1.2218270833333333</v>
      </c>
      <c r="BU48" s="109">
        <f>'貼り付けシート（日別）'!T47</f>
        <v>9.2054958086000003</v>
      </c>
      <c r="BV48" s="109">
        <f>'貼り付けシート（日別）'!U47</f>
        <v>16.022124300000002</v>
      </c>
      <c r="BW48" s="109">
        <f>'貼り付けシート（日別）'!V47</f>
        <v>3.0787611399999997</v>
      </c>
      <c r="BX48" s="109">
        <f>'貼り付けシート（日別）'!W47</f>
        <v>0</v>
      </c>
      <c r="BY48" s="109">
        <f>'貼り付けシート（日別）'!X47</f>
        <v>29.762460000000001</v>
      </c>
      <c r="BZ48" s="109">
        <f>'貼り付けシート（日別）'!Y47</f>
        <v>0</v>
      </c>
      <c r="CA48" s="109">
        <f>'貼り付けシート（日別）'!Z47</f>
        <v>5.3093229166666669</v>
      </c>
      <c r="CB48" s="102">
        <f>IF(入力データと計算結果!$E$9=バックデータ一覧!$A$25,'貼り付けシート（日別）'!AI47,0)</f>
        <v>0</v>
      </c>
      <c r="CC48" s="166"/>
      <c r="CD48" s="32">
        <f>IF(計算過程!$DF$5=9,((CI48*'貼り付けシート（日別）'!AG47+CJ48*(CQ48+CR48+CS48+CU48)+CK48*CX48+CL48)*CE48+(0.01723*CW48+0.06099))*10^3/3600,0)</f>
        <v>0</v>
      </c>
      <c r="CE48" s="32">
        <f>IF(7&lt;='貼り付けシート（日別）'!AG47,1,1+(7-'貼り付けシート（日別）'!AG47)*0.0091)</f>
        <v>1.0984695833333333</v>
      </c>
      <c r="CF48" s="32">
        <f>IF(計算過程!$DF$5=9,((CM48*'貼り付けシート（日別）'!AG47+CN48*(CQ48+CR48+CS48+CU48)+CO48*CX48+CP48)*CH48+CW48/CG48),0)</f>
        <v>0</v>
      </c>
      <c r="CG48" s="32">
        <f>計算過程!$DF$55*'貼り付けシート（日別）'!AG47+計算過程!$DF$56*CW48+計算過程!$DF$57</f>
        <v>0.76791593749999998</v>
      </c>
      <c r="CH48" s="32">
        <f>IF(7&lt;='貼り付けシート（日別）'!AG47,1,1+(7-'貼り付けシート（日別）'!AG47)*0.0205)</f>
        <v>1.2218270833333333</v>
      </c>
      <c r="CI48" s="100">
        <f>IF($CX48&gt;0,バックデータ一覧!$S$4,バックデータ一覧!$T$4)</f>
        <v>-0.18114</v>
      </c>
      <c r="CJ48" s="100">
        <f>IF($CX48&gt;0,バックデータ一覧!$S$5,バックデータ一覧!$T$5)</f>
        <v>0.10483000000000001</v>
      </c>
      <c r="CK48" s="100">
        <f>IF($CX48&gt;0,バックデータ一覧!$S$6,バックデータ一覧!$T$6)</f>
        <v>0</v>
      </c>
      <c r="CL48" s="100">
        <f>IF($CX48&gt;0,バックデータ一覧!$S$7,バックデータ一覧!$T$7)</f>
        <v>5.8528500000000001</v>
      </c>
      <c r="CM48" s="100">
        <f>IF($CX48&gt;0,バックデータ一覧!$S$12,バックデータ一覧!$T$12)</f>
        <v>-5.7700000000000001E-2</v>
      </c>
      <c r="CN48" s="100">
        <f>IF($CX48&gt;0,バックデータ一覧!$S$13,バックデータ一覧!$T$13)</f>
        <v>0.47525000000000001</v>
      </c>
      <c r="CO48" s="100">
        <f>IF($CX48&gt;0,バックデータ一覧!$S$14,バックデータ一覧!$T$14)</f>
        <v>0</v>
      </c>
      <c r="CP48" s="173">
        <f>IF($CX48&gt;0,バックデータ一覧!$S$15,バックデータ一覧!$T$15)</f>
        <v>-6.3459300000000001</v>
      </c>
      <c r="CQ48" s="102">
        <f>IF($DF$4=4,'貼り付けシート（日別）'!T47,'貼り付けシート（日別）'!B47*(INT($DF$4)+1-$DF$4)+'貼り付けシート（日別）'!T47*($DF$4-INT($DF$4)))</f>
        <v>9.2054958086000003</v>
      </c>
      <c r="CR48" s="102">
        <f>IF($DF$4=4,'貼り付けシート（日別）'!U47,'貼り付けシート（日別）'!C47*(INT($DF$4)+1-$DF$4)+'貼り付けシート（日別）'!U47*($DF$4-INT($DF$4)))</f>
        <v>16.022124300000002</v>
      </c>
      <c r="CS48" s="102">
        <f>IF($DF$4=4,'貼り付けシート（日別）'!V47,'貼り付けシート（日別）'!D47*(INT($DF$4)+1-$DF$4)+'貼り付けシート（日別）'!V47*($DF$4-INT($DF$4)))</f>
        <v>3.0787611399999997</v>
      </c>
      <c r="CT48" s="102">
        <f>IF($DF$4=4,'貼り付けシート（日別）'!W47,'貼り付けシート（日別）'!E47*(INT($DF$4)+1-$DF$4)+'貼り付けシート（日別）'!W47*($DF$4-INT($DF$4)))</f>
        <v>0</v>
      </c>
      <c r="CU48" s="102">
        <f>IF($DF$4=4,'貼り付けシート（日別）'!X47,'貼り付けシート（日別）'!F47*(INT($DF$4)+1-$DF$4)+'貼り付けシート（日別）'!X47*($DF$4-INT($DF$4)))</f>
        <v>29.762460000000001</v>
      </c>
      <c r="CV48" s="102">
        <f>IF($DF$4=4,'貼り付けシート（日別）'!Y47,'貼り付けシート（日別）'!G47*(INT($DF$4)+1-$DF$4)+'貼り付けシート（日別）'!Y47*($DF$4-INT($DF$4)))</f>
        <v>0</v>
      </c>
      <c r="CW48" s="102">
        <f>IF($DF$4=4,'貼り付けシート（日別）'!Z47,'貼り付けシート（日別）'!H47*(INT($DF$4)+1-$DF$4)+'貼り付けシート（日別）'!Z47*($DF$4-INT($DF$4)))</f>
        <v>5.3093229166666669</v>
      </c>
      <c r="CX48" s="32">
        <f>SUMIF('貼り付けシート（時刻別）'!$A$6:$A$8765,AR48,'貼り付けシート（時刻別）'!$C$6:$C$8765)</f>
        <v>0</v>
      </c>
      <c r="CY48" s="102">
        <f t="shared" si="40"/>
        <v>0</v>
      </c>
      <c r="CZ48" s="166"/>
      <c r="DA48" s="126" t="s">
        <v>125</v>
      </c>
      <c r="DB48" s="127"/>
      <c r="DC48" s="208" t="s">
        <v>117</v>
      </c>
      <c r="DD48" s="123" t="s">
        <v>122</v>
      </c>
      <c r="DE48" s="123" t="s">
        <v>20</v>
      </c>
      <c r="DF48" s="26">
        <f>IF(OR($DF$5=5,$DF$5=7),バックデータ一覧!N11,バックデータ一覧!O11)</f>
        <v>-5.7700000000000001E-2</v>
      </c>
    </row>
    <row r="49" spans="1:110" x14ac:dyDescent="0.15">
      <c r="A49" s="36">
        <v>41681</v>
      </c>
      <c r="B49" s="139">
        <f>IF(計算過程!$DF$5=9,計算過程!CD49+計算過程!CY49,IF($DF$4=4,AS49,G49*(INT($DF$4)+1-$DF$4)+AS49*($DF$4-INT($DF$4))))</f>
        <v>0.16864446090277779</v>
      </c>
      <c r="C49" s="139">
        <f>IF(計算過程!$DF$5=9,CF49,IF($DF$4=4,AT49,H49*(INT($DF$4)+1-$DF$4)+AT49*($DF$4-INT($DF$4))))</f>
        <v>111.69124013786688</v>
      </c>
      <c r="D49" s="139">
        <f>IF(計算過程!$DF$5=9,0,IF($DF$4=4,AU49,I49*(INT($DF$4)+1-$DF$4)+AU49*($DF$4-INT($DF$4))))</f>
        <v>0</v>
      </c>
      <c r="E49" s="139">
        <v>0</v>
      </c>
      <c r="F49" s="138"/>
      <c r="G49" s="104">
        <f t="shared" si="27"/>
        <v>0.16027484158333333</v>
      </c>
      <c r="H49" s="104">
        <f t="shared" si="28"/>
        <v>102.32827480380857</v>
      </c>
      <c r="I49" s="104">
        <f t="shared" si="29"/>
        <v>0</v>
      </c>
      <c r="J49" s="107">
        <v>0</v>
      </c>
      <c r="K49" s="101">
        <f>IF(OR(計算過程!$DF$5&lt;=4,計算過程!$DF$5=8),L49+M49+N49,0)</f>
        <v>0.16027484158333333</v>
      </c>
      <c r="L49" s="101">
        <f>IF(AND($DF$5&gt;4,$DF$5&lt;&gt;8),0,((VLOOKUP(入力データと計算結果!$E$6,バックデータ一覧!$V$12:$AA$15,2)*'貼り付けシート（日別）'!O48+VLOOKUP(入力データと計算結果!$E$6,バックデータ一覧!$V$12:$AA$15,3)*('貼り付けシート（日別）'!I48+'貼り付けシート（日別）'!J48+'貼り付けシート（日別）'!K48+'貼り付けシート（日別）'!L48+'貼り付けシート（日別）'!N48)+(VLOOKUP(入力データと計算結果!$E$6,バックデータ一覧!$V$12:$AA$15,4)))*10^3/3600))</f>
        <v>0.10281189366666667</v>
      </c>
      <c r="M49" s="101">
        <f>IF(AND(OR($DF$5&gt;4,$DF$5&lt;&gt;8),入力データと計算結果!$E$7&lt;&gt;バックデータ一覧!$A$16,SUM(AL49:AM49)&gt;0),0.07*10^3/3600,0)</f>
        <v>1.9444444444444445E-2</v>
      </c>
      <c r="N49" s="101">
        <f>IF(AND(OR($DF$5&lt;=4),入力データと計算結果!$E$7=バックデータ一覧!$A$18,AM49&gt;0),(VLOOKUP(入力データと計算結果!$E$6,バックデータ一覧!$V$12:$AA$15,5,FALSE)*AO49+VLOOKUP(入力データと計算結果!$E$6,バックデータ一覧!$V$12:$AA$15,6,FALSE))*10^3/3600,0)</f>
        <v>3.8018503472222222E-2</v>
      </c>
      <c r="O49" s="101">
        <f>IF(OR(計算過程!$DF$5&lt;=2,計算過程!$DF$5=8),IF(入力データと計算結果!$E$7=バックデータ一覧!$A$16,AI49/Q49+AJ49/R49+AK49/S49+AL49/T49+AN49/V49,IF(入力データと計算結果!$E$7=バックデータ一覧!$A$17,AI49/Q49+AJ49/R49+AK49/S49+AM49/U49+AN49/V49,AI49/Q49+AJ49/R49+AK49/S49+AM49/U49+AO49/W49)),0)</f>
        <v>102.32827480380857</v>
      </c>
      <c r="P49" s="101">
        <f>IF(OR(計算過程!$DF$5=3,計算過程!$DF$5=4),IF(入力データと計算結果!$E$7=バックデータ一覧!$A$16,AI49/Q49+AJ49/R49+AK49/S49+AL49/T49+AN49/V49,IF(入力データと計算結果!$E$7=バックデータ一覧!$A$17,AI49/Q49+AJ49/R49+AK49/S49+AM49/U49+AN49/V49,AI49/Q49+AJ49/R49+AK49/S49+AM49/U49+AO49/W49)),0)</f>
        <v>0</v>
      </c>
      <c r="Q49" s="101">
        <f>MIN(1,$DF$7*'貼り付けシート（日別）'!O48+計算過程!$DF$14*(AI49+AK49)+$DF$21)</f>
        <v>0.60350297107852591</v>
      </c>
      <c r="R49" s="101">
        <f>MIN(1,$DF$8*'貼り付けシート（日別）'!O48+$DF$15*AJ49+$DF$22)</f>
        <v>0.67802008212402887</v>
      </c>
      <c r="S49" s="101">
        <f>MIN(1,$DF$9*'貼り付けシート（日別）'!O48+$DF$16*(AI49+AK49)+$DF$23)</f>
        <v>0.60350297107852591</v>
      </c>
      <c r="T49" s="32">
        <f>MIN(1,$DF$10*'貼り付けシート（日別）'!O48+$DF$17*AL49+$DF$24)</f>
        <v>0.71159348488590612</v>
      </c>
      <c r="U49" s="32">
        <f>MIN(1,$DF$11*'貼り付けシート（日別）'!O48+$DF$18*AM49+$DF$25)</f>
        <v>0.69708635496058002</v>
      </c>
      <c r="V49" s="32">
        <f>MIN(1,$DF$12*'貼り付けシート（日別）'!O48+$DF$19*AN49+$DF$26)</f>
        <v>0.71159348488590612</v>
      </c>
      <c r="W49" s="32">
        <f>MIN(1,$DF$13*'貼り付けシート（日別）'!O48+$DF$20*AO49+$DF$27)</f>
        <v>0.58674713578308724</v>
      </c>
      <c r="X49" s="32">
        <f t="shared" si="30"/>
        <v>0</v>
      </c>
      <c r="Y49" s="32">
        <f>'貼り付けシート（日別）'!P48</f>
        <v>-11.762500000000001</v>
      </c>
      <c r="Z49" s="32">
        <f t="shared" si="31"/>
        <v>1.24954125</v>
      </c>
      <c r="AA49" s="32">
        <f t="shared" si="32"/>
        <v>1.0373749999999999</v>
      </c>
      <c r="AB49" s="32">
        <f t="shared" si="33"/>
        <v>67.503538278799994</v>
      </c>
      <c r="AC49" s="32">
        <f>IF($DF$5=10,($DF$41*'貼り付けシート（日別）'!O48+$DF$42*AB49+$DF$43)/3.6,0)</f>
        <v>0</v>
      </c>
      <c r="AD49" s="32">
        <f>IF(OR($DF$5=5,$DF$5=6,$DF$5=7),(($DF$45*'貼り付けシート（日別）'!O48+$DF$46*SUM(AI49:AK49,AM49)+$DF$47)*AE49+(0.01723*AO49+0.06099))*10^3/3600,0)</f>
        <v>0</v>
      </c>
      <c r="AE49" s="32">
        <f>IF('貼り付けシート（日別）'!O48&lt;7,1+(7-'貼り付けシート（日別）'!O48)*0.0091,1)</f>
        <v>1.1096550000000001</v>
      </c>
      <c r="AF49" s="32">
        <f>IF(OR($DF$5=5,$DF$5=6,$DF$5=7),(($DF$48*'貼り付けシート（日別）'!O48+$DF$49*SUM(AI49:AK49,AM49)+$DF$50)*AH49+AO49/AG49),0)</f>
        <v>0</v>
      </c>
      <c r="AG49" s="32">
        <f>$DF$51*'貼り付けシート（日別）'!O48+$DF$52*AO49+$DF$53</f>
        <v>0.75658249999999994</v>
      </c>
      <c r="AH49" s="32">
        <f>IF('貼り付けシート（日別）'!O48&lt;7,1+(7-'貼り付けシート（日別）'!O48)*0.0205,1)</f>
        <v>1.2470250000000001</v>
      </c>
      <c r="AI49" s="109">
        <f>'貼り付けシート（日別）'!B48</f>
        <v>13.608124238799999</v>
      </c>
      <c r="AJ49" s="109">
        <f>'貼り付けシート（日別）'!C48</f>
        <v>17.090265919999997</v>
      </c>
      <c r="AK49" s="109">
        <f>'貼り付けシート（日別）'!D48</f>
        <v>2.6389381199999993</v>
      </c>
      <c r="AL49" s="109">
        <f>'貼り付けシート（日別）'!E48</f>
        <v>0</v>
      </c>
      <c r="AM49" s="109">
        <f>'貼り付けシート（日別）'!F48</f>
        <v>29.762460000000001</v>
      </c>
      <c r="AN49" s="109">
        <f>'貼り付けシート（日別）'!G48</f>
        <v>0</v>
      </c>
      <c r="AO49" s="109">
        <f>'貼り付けシート（日別）'!H48</f>
        <v>4.4037500000000005</v>
      </c>
      <c r="AP49" s="102">
        <f>IF(入力データと計算結果!$E$9=バックデータ一覧!$A$25,'貼り付けシート（日別）'!Q48,0)</f>
        <v>0</v>
      </c>
      <c r="AR49" s="36">
        <v>41681</v>
      </c>
      <c r="AS49" s="104">
        <f t="shared" si="34"/>
        <v>0.16864446090277779</v>
      </c>
      <c r="AT49" s="104">
        <f t="shared" si="35"/>
        <v>111.69124013786688</v>
      </c>
      <c r="AU49" s="104">
        <f t="shared" si="36"/>
        <v>0</v>
      </c>
      <c r="AV49" s="107">
        <v>0</v>
      </c>
      <c r="AW49" s="101">
        <f>IF(OR(計算過程!$DF$5&lt;=4,計算過程!$DF$5=8),AX49+AY49+AZ49,0)</f>
        <v>0.16864446090277779</v>
      </c>
      <c r="AX49" s="101">
        <f>IF(AND(計算過程!$DF$5&gt;4,計算過程!$DF$5&lt;&gt;8),0,((VLOOKUP(入力データと計算結果!$E$6,バックデータ一覧!$V$12:$AA$15,2)*'貼り付けシート（日別）'!AG48+VLOOKUP(入力データと計算結果!$E$6,バックデータ一覧!$V$12:$AA$15,3)*('貼り付けシート（日別）'!AA48+'貼り付けシート（日別）'!AB48+'貼り付けシート（日別）'!AC48+'貼り付けシート（日別）'!AD48+'貼り付けシート（日別）'!AF48)+(VLOOKUP(入力データと計算結果!$E$6,バックデータ一覧!$V$12:$AA$15,4)))*10^3/3600))</f>
        <v>0.10633258416666669</v>
      </c>
      <c r="AY49" s="101">
        <f>IF(AND(OR(計算過程!$DF$5&gt;4,計算過程!$DF$5&lt;&gt;8),入力データと計算結果!$E$7&lt;&gt;バックデータ一覧!$A$16,SUM(BX49:BY49)&gt;0),0.07*10^3/3600,0)</f>
        <v>1.9444444444444445E-2</v>
      </c>
      <c r="AZ49" s="101">
        <f>IF(AND(OR(計算過程!$DF$5&lt;=4),入力データと計算結果!$E$7=バックデータ一覧!$A$18,BY49&gt;0),(VLOOKUP(入力データと計算結果!$E$6,バックデータ一覧!$V$12:$AA$15,5,FALSE)*CA49+VLOOKUP(入力データと計算結果!$E$6,バックデータ一覧!$V$12:$AA$15,6,FALSE))*10^3/3600,0)</f>
        <v>4.2867432291666667E-2</v>
      </c>
      <c r="BA49" s="101">
        <f>IF(OR(計算過程!$DF$5&lt;=2,計算過程!$DF$5=8),IF(入力データと計算結果!$E$7=バックデータ一覧!$A$16,BU49/BC49+BV49/BD49+BW49/BE49+BX49/BF49+BZ49/BH49,IF(入力データと計算結果!$E$7=バックデータ一覧!$A$17,BU49/BC49+BV49/BD49+BW49/BE49+BY49/BG49+BZ49/BH49,BU49/BC49+BV49/BD49+BW49/BE49+BY49/BG49+CA49/BI49)),0)</f>
        <v>111.69124013786688</v>
      </c>
      <c r="BB49" s="101">
        <f>IF(OR(計算過程!$DF$5=3,計算過程!$DF$5=4),IF(入力データと計算結果!$E$7=バックデータ一覧!$A$16,BU49/BC49+BV49/BD49+BW49/BE49+BX49/BF49+BZ49/BH49,IF(入力データと計算結果!$E$7=バックデータ一覧!$A$17,BU49/BC49+BV49/BD49+BW49/BE49+BY49/BG49+BZ49/BH49,BU49/BC49+BV49/BD49+BW49/BE49+BY49/BG49+CA49/BI49)),0)</f>
        <v>0</v>
      </c>
      <c r="BC49" s="101">
        <f>MIN(1,計算過程!$DF$7*'貼り付けシート（日別）'!AG48+計算過程!$DF$14*(BU49+BW49)+計算過程!$DF$21)</f>
        <v>0.60475383380031522</v>
      </c>
      <c r="BD49" s="101">
        <f>MIN(1,計算過程!$DF$8*'貼り付けシート（日別）'!AG48+計算過程!$DF$15*BV49+計算過程!$DF$22)</f>
        <v>0.67995931574496904</v>
      </c>
      <c r="BE49" s="101">
        <f>MIN(1,計算過程!$DF$9*'貼り付けシート（日別）'!AG48+計算過程!$DF$16*(BU49+BW49)+計算過程!$DF$23)</f>
        <v>0.60475383380031522</v>
      </c>
      <c r="BF49" s="32">
        <f>MIN(1,計算過程!$DF$10*'貼り付けシート（日別）'!AG48+計算過程!$DF$17*BX49+計算過程!$DF$24)</f>
        <v>0.71159348488590612</v>
      </c>
      <c r="BG49" s="32">
        <f>MIN(1,計算過程!$DF$11*'貼り付けシート（日別）'!AG48+計算過程!$DF$18*BY49+計算過程!$DF$25)</f>
        <v>0.69708635496058002</v>
      </c>
      <c r="BH49" s="32">
        <f>MIN(1,計算過程!$DF$12*'貼り付けシート（日別）'!AG48+計算過程!$DF$19*BZ49+計算過程!$DF$26)</f>
        <v>0.71159348488590612</v>
      </c>
      <c r="BI49" s="32">
        <f>MIN(1,計算過程!$DF$13*'貼り付けシート（日別）'!AG48+計算過程!$DF$20*CA49+計算過程!$DF$27)</f>
        <v>0.60458882872590602</v>
      </c>
      <c r="BJ49" s="32">
        <f>IF(計算過程!$DF$5=11,(計算過程!$DF$33*BK49+計算過程!$DF$34*BN49+計算過程!$DF$35*計算過程!$DF$39+計算過程!$DF$36)*(1+計算過程!$DF$37*計算過程!$DF$38)*BL49*BM49*10^3/3600,0)</f>
        <v>0</v>
      </c>
      <c r="BK49" s="32">
        <f>'貼り付けシート（日別）'!AH48</f>
        <v>-11.762500000000001</v>
      </c>
      <c r="BL49" s="32">
        <f t="shared" si="37"/>
        <v>1.24954125</v>
      </c>
      <c r="BM49" s="32">
        <f t="shared" si="38"/>
        <v>1.0373749999999999</v>
      </c>
      <c r="BN49" s="32">
        <f t="shared" si="39"/>
        <v>73.849203237000012</v>
      </c>
      <c r="BO49" s="32">
        <f>IF(計算過程!$DF$5=10,(計算過程!$DF$41*'貼り付けシート（日別）'!AG48+計算過程!$DF$42*BN49+計算過程!$DF$43)/3.6,0)</f>
        <v>0</v>
      </c>
      <c r="BP49" s="32">
        <f>IF(OR(計算過程!$DF$5=5,計算過程!$DF$5=6,計算過程!$DF$5=7),((計算過程!$DF$45*'貼り付けシート（日別）'!AG48+計算過程!$DF$46*SUM(BU49:BW49,BY49)+計算過程!$DF$47)*BQ49+(0.01723*CA49+0.06099))*10^3/3600,0)</f>
        <v>0</v>
      </c>
      <c r="BQ49" s="32">
        <f>IF('貼り付けシート（日別）'!AG48&lt;7,1+(7-'貼り付けシート（日別）'!AG48)*0.0091,1)</f>
        <v>1.1096550000000001</v>
      </c>
      <c r="BR49" s="32">
        <f>IF(OR(計算過程!$DF$5=5,計算過程!$DF$5=6,計算過程!$DF$5=7),((計算過程!$DF$48*'貼り付けシート（日別）'!AG48+計算過程!$DF$49*SUM(BU49:BW49,BY49)+計算過程!$DF$50)*BT49+CA49/BS49),0)</f>
        <v>0</v>
      </c>
      <c r="BS49" s="32">
        <f>計算過程!$DF$51*'貼り付けシート（日別）'!AG48+計算過程!$DF$52*CA49+計算過程!$DF$53</f>
        <v>0.76266124999999996</v>
      </c>
      <c r="BT49" s="32">
        <f>IF('貼り付けシート（日別）'!AG48&lt;7,1+(7-'貼り付けシート（日別）'!AG48)*0.0205,1)</f>
        <v>1.2470250000000001</v>
      </c>
      <c r="BU49" s="109">
        <f>'貼り付けシート（日別）'!T48</f>
        <v>14.008363187</v>
      </c>
      <c r="BV49" s="109">
        <f>'貼り付けシート（日別）'!U48</f>
        <v>21.362832399999999</v>
      </c>
      <c r="BW49" s="109">
        <f>'貼り付けシート（日別）'!V48</f>
        <v>3.2986726499999999</v>
      </c>
      <c r="BX49" s="109">
        <f>'貼り付けシート（日別）'!W48</f>
        <v>0</v>
      </c>
      <c r="BY49" s="109">
        <f>'貼り付けシート（日別）'!X48</f>
        <v>29.762460000000001</v>
      </c>
      <c r="BZ49" s="109">
        <f>'貼り付けシート（日別）'!Y48</f>
        <v>0</v>
      </c>
      <c r="CA49" s="109">
        <f>'貼り付けシート（日別）'!Z48</f>
        <v>5.4168750000000001</v>
      </c>
      <c r="CB49" s="102">
        <f>IF(入力データと計算結果!$E$9=バックデータ一覧!$A$25,'貼り付けシート（日別）'!AI48,0)</f>
        <v>0</v>
      </c>
      <c r="CC49" s="166"/>
      <c r="CD49" s="32">
        <f>IF(計算過程!$DF$5=9,((CI49*'貼り付けシート（日別）'!AG48+CJ49*(CQ49+CR49+CS49+CU49)+CK49*CX49+CL49)*CE49+(0.01723*CW49+0.06099))*10^3/3600,0)</f>
        <v>0</v>
      </c>
      <c r="CE49" s="32">
        <f>IF(7&lt;='貼り付けシート（日別）'!AG48,1,1+(7-'貼り付けシート（日別）'!AG48)*0.0091)</f>
        <v>1.1096550000000001</v>
      </c>
      <c r="CF49" s="32">
        <f>IF(計算過程!$DF$5=9,((CM49*'貼り付けシート（日別）'!AG48+CN49*(CQ49+CR49+CS49+CU49)+CO49*CX49+CP49)*CH49+CW49/CG49),0)</f>
        <v>0</v>
      </c>
      <c r="CG49" s="32">
        <f>計算過程!$DF$55*'貼り付けシート（日別）'!AG48+計算過程!$DF$56*CW49+計算過程!$DF$57</f>
        <v>0.76266124999999996</v>
      </c>
      <c r="CH49" s="32">
        <f>IF(7&lt;='貼り付けシート（日別）'!AG48,1,1+(7-'貼り付けシート（日別）'!AG48)*0.0205)</f>
        <v>1.2470250000000001</v>
      </c>
      <c r="CI49" s="100">
        <f>IF($CX49&gt;0,バックデータ一覧!$S$4,バックデータ一覧!$T$4)</f>
        <v>-0.18114</v>
      </c>
      <c r="CJ49" s="100">
        <f>IF($CX49&gt;0,バックデータ一覧!$S$5,バックデータ一覧!$T$5)</f>
        <v>0.10483000000000001</v>
      </c>
      <c r="CK49" s="100">
        <f>IF($CX49&gt;0,バックデータ一覧!$S$6,バックデータ一覧!$T$6)</f>
        <v>0</v>
      </c>
      <c r="CL49" s="100">
        <f>IF($CX49&gt;0,バックデータ一覧!$S$7,バックデータ一覧!$T$7)</f>
        <v>5.8528500000000001</v>
      </c>
      <c r="CM49" s="100">
        <f>IF($CX49&gt;0,バックデータ一覧!$S$12,バックデータ一覧!$T$12)</f>
        <v>-5.7700000000000001E-2</v>
      </c>
      <c r="CN49" s="100">
        <f>IF($CX49&gt;0,バックデータ一覧!$S$13,バックデータ一覧!$T$13)</f>
        <v>0.47525000000000001</v>
      </c>
      <c r="CO49" s="100">
        <f>IF($CX49&gt;0,バックデータ一覧!$S$14,バックデータ一覧!$T$14)</f>
        <v>0</v>
      </c>
      <c r="CP49" s="173">
        <f>IF($CX49&gt;0,バックデータ一覧!$S$15,バックデータ一覧!$T$15)</f>
        <v>-6.3459300000000001</v>
      </c>
      <c r="CQ49" s="102">
        <f>IF($DF$4=4,'貼り付けシート（日別）'!T48,'貼り付けシート（日別）'!B48*(INT($DF$4)+1-$DF$4)+'貼り付けシート（日別）'!T48*($DF$4-INT($DF$4)))</f>
        <v>14.008363187</v>
      </c>
      <c r="CR49" s="102">
        <f>IF($DF$4=4,'貼り付けシート（日別）'!U48,'貼り付けシート（日別）'!C48*(INT($DF$4)+1-$DF$4)+'貼り付けシート（日別）'!U48*($DF$4-INT($DF$4)))</f>
        <v>21.362832399999999</v>
      </c>
      <c r="CS49" s="102">
        <f>IF($DF$4=4,'貼り付けシート（日別）'!V48,'貼り付けシート（日別）'!D48*(INT($DF$4)+1-$DF$4)+'貼り付けシート（日別）'!V48*($DF$4-INT($DF$4)))</f>
        <v>3.2986726499999999</v>
      </c>
      <c r="CT49" s="102">
        <f>IF($DF$4=4,'貼り付けシート（日別）'!W48,'貼り付けシート（日別）'!E48*(INT($DF$4)+1-$DF$4)+'貼り付けシート（日別）'!W48*($DF$4-INT($DF$4)))</f>
        <v>0</v>
      </c>
      <c r="CU49" s="102">
        <f>IF($DF$4=4,'貼り付けシート（日別）'!X48,'貼り付けシート（日別）'!F48*(INT($DF$4)+1-$DF$4)+'貼り付けシート（日別）'!X48*($DF$4-INT($DF$4)))</f>
        <v>29.762460000000001</v>
      </c>
      <c r="CV49" s="102">
        <f>IF($DF$4=4,'貼り付けシート（日別）'!Y48,'貼り付けシート（日別）'!G48*(INT($DF$4)+1-$DF$4)+'貼り付けシート（日別）'!Y48*($DF$4-INT($DF$4)))</f>
        <v>0</v>
      </c>
      <c r="CW49" s="102">
        <f>IF($DF$4=4,'貼り付けシート（日別）'!Z48,'貼り付けシート（日別）'!H48*(INT($DF$4)+1-$DF$4)+'貼り付けシート（日別）'!Z48*($DF$4-INT($DF$4)))</f>
        <v>5.4168750000000001</v>
      </c>
      <c r="CX49" s="32">
        <f>SUMIF('貼り付けシート（時刻別）'!$A$6:$A$8765,AR49,'貼り付けシート（時刻別）'!$C$6:$C$8765)</f>
        <v>0</v>
      </c>
      <c r="CY49" s="102">
        <f t="shared" si="40"/>
        <v>0</v>
      </c>
      <c r="CZ49" s="166"/>
      <c r="DA49" s="126" t="s">
        <v>126</v>
      </c>
      <c r="DB49" s="127"/>
      <c r="DC49" s="208"/>
      <c r="DD49" s="123" t="s">
        <v>119</v>
      </c>
      <c r="DE49" s="123" t="s">
        <v>20</v>
      </c>
      <c r="DF49" s="26">
        <f>IF(OR($DF$5=5,$DF$5=7),バックデータ一覧!N12,バックデータ一覧!O12)</f>
        <v>0.47525000000000001</v>
      </c>
    </row>
    <row r="50" spans="1:110" x14ac:dyDescent="0.15">
      <c r="A50" s="36">
        <v>41682</v>
      </c>
      <c r="B50" s="139">
        <f>IF(計算過程!$DF$5=9,計算過程!CD50+計算過程!CY50,IF($DF$4=4,AS50,G50*(INT($DF$4)+1-$DF$4)+AS50*($DF$4-INT($DF$4))))</f>
        <v>0.17650860978819441</v>
      </c>
      <c r="C50" s="139">
        <f>IF(計算過程!$DF$5=9,CF50,IF($DF$4=4,AT50,H50*(INT($DF$4)+1-$DF$4)+AT50*($DF$4-INT($DF$4))))</f>
        <v>127.92751468398373</v>
      </c>
      <c r="D50" s="139">
        <f>IF(計算過程!$DF$5=9,0,IF($DF$4=4,AU50,I50*(INT($DF$4)+1-$DF$4)+AU50*($DF$4-INT($DF$4))))</f>
        <v>0</v>
      </c>
      <c r="E50" s="139">
        <v>0</v>
      </c>
      <c r="F50" s="138"/>
      <c r="G50" s="104">
        <f t="shared" si="27"/>
        <v>0.16815772560416667</v>
      </c>
      <c r="H50" s="104">
        <f t="shared" si="28"/>
        <v>118.67872703546894</v>
      </c>
      <c r="I50" s="104">
        <f t="shared" si="29"/>
        <v>0</v>
      </c>
      <c r="J50" s="107">
        <v>0</v>
      </c>
      <c r="K50" s="101">
        <f>IF(OR(計算過程!$DF$5&lt;=4,計算過程!$DF$5=8),L50+M50+N50,0)</f>
        <v>0.16815772560416667</v>
      </c>
      <c r="L50" s="101">
        <f>IF(AND($DF$5&gt;4,$DF$5&lt;&gt;8),0,((VLOOKUP(入力データと計算結果!$E$6,バックデータ一覧!$V$12:$AA$15,2)*'貼り付けシート（日別）'!O49+VLOOKUP(入力データと計算結果!$E$6,バックデータ一覧!$V$12:$AA$15,3)*('貼り付けシート（日別）'!I49+'貼り付けシート（日別）'!J49+'貼り付けシート（日別）'!K49+'貼り付けシート（日別）'!L49+'貼り付けシート（日別）'!N49)+(VLOOKUP(入力データと計算結果!$E$6,バックデータ一覧!$V$12:$AA$15,4)))*10^3/3600))</f>
        <v>0.11030441049999999</v>
      </c>
      <c r="M50" s="101">
        <f>IF(AND(OR($DF$5&gt;4,$DF$5&lt;&gt;8),入力データと計算結果!$E$7&lt;&gt;バックデータ一覧!$A$16,SUM(AL50:AM50)&gt;0),0.07*10^3/3600,0)</f>
        <v>1.9444444444444445E-2</v>
      </c>
      <c r="N50" s="101">
        <f>IF(AND(OR($DF$5&lt;=4),入力データと計算結果!$E$7=バックデータ一覧!$A$18,AM50&gt;0),(VLOOKUP(入力データと計算結果!$E$6,バックデータ一覧!$V$12:$AA$15,5,FALSE)*AO50+VLOOKUP(入力データと計算結果!$E$6,バックデータ一覧!$V$12:$AA$15,6,FALSE))*10^3/3600,0)</f>
        <v>3.8408870659722233E-2</v>
      </c>
      <c r="O50" s="101">
        <f>IF(OR(計算過程!$DF$5&lt;=2,計算過程!$DF$5=8),IF(入力データと計算結果!$E$7=バックデータ一覧!$A$16,AI50/Q50+AJ50/R50+AK50/S50+AL50/T50+AN50/V50,IF(入力データと計算結果!$E$7=バックデータ一覧!$A$17,AI50/Q50+AJ50/R50+AK50/S50+AM50/U50+AN50/V50,AI50/Q50+AJ50/R50+AK50/S50+AM50/U50+AO50/W50)),0)</f>
        <v>118.67872703546894</v>
      </c>
      <c r="P50" s="101">
        <f>IF(OR(計算過程!$DF$5=3,計算過程!$DF$5=4),IF(入力データと計算結果!$E$7=バックデータ一覧!$A$16,AI50/Q50+AJ50/R50+AK50/S50+AL50/T50+AN50/V50,IF(入力データと計算結果!$E$7=バックデータ一覧!$A$17,AI50/Q50+AJ50/R50+AK50/S50+AM50/U50+AN50/V50,AI50/Q50+AJ50/R50+AK50/S50+AM50/U50+AO50/W50)),0)</f>
        <v>0</v>
      </c>
      <c r="Q50" s="101">
        <f>MIN(1,$DF$7*'貼り付けシート（日別）'!O49+計算過程!$DF$14*(AI50+AK50)+$DF$21)</f>
        <v>0.60778819904657366</v>
      </c>
      <c r="R50" s="101">
        <f>MIN(1,$DF$8*'貼り付けシート（日別）'!O49+$DF$15*AJ50+$DF$22)</f>
        <v>0.67985181039986853</v>
      </c>
      <c r="S50" s="101">
        <f>MIN(1,$DF$9*'貼り付けシート（日別）'!O49+$DF$16*(AI50+AK50)+$DF$23)</f>
        <v>0.60778819904657366</v>
      </c>
      <c r="T50" s="32">
        <f>MIN(1,$DF$10*'貼り付けシート（日別）'!O49+$DF$17*AL50+$DF$24)</f>
        <v>0.71159348488590612</v>
      </c>
      <c r="U50" s="32">
        <f>MIN(1,$DF$11*'貼り付けシート（日別）'!O49+$DF$18*AM50+$DF$25)</f>
        <v>0.69708635496058002</v>
      </c>
      <c r="V50" s="32">
        <f>MIN(1,$DF$12*'貼り付けシート（日別）'!O49+$DF$19*AN50+$DF$26)</f>
        <v>0.71159348488590612</v>
      </c>
      <c r="W50" s="32">
        <f>MIN(1,$DF$13*'貼り付けシート（日別）'!O49+$DF$20*AO50+$DF$27)</f>
        <v>0.58492577100080534</v>
      </c>
      <c r="X50" s="32">
        <f t="shared" si="30"/>
        <v>0</v>
      </c>
      <c r="Y50" s="32">
        <f>'貼り付けシート（日別）'!P49</f>
        <v>-3.5625</v>
      </c>
      <c r="Z50" s="32">
        <f t="shared" si="31"/>
        <v>1.1404812500000001</v>
      </c>
      <c r="AA50" s="32">
        <f t="shared" si="32"/>
        <v>1.119375</v>
      </c>
      <c r="AB50" s="32">
        <f t="shared" si="33"/>
        <v>78.146508126200004</v>
      </c>
      <c r="AC50" s="32">
        <f>IF($DF$5=10,($DF$41*'貼り付けシート（日別）'!O49+$DF$42*AB50+$DF$43)/3.6,0)</f>
        <v>0</v>
      </c>
      <c r="AD50" s="32">
        <f>IF(OR($DF$5=5,$DF$5=6,$DF$5=7),(($DF$45*'貼り付けシート（日別）'!O49+$DF$46*SUM(AI50:AK50,AM50)+$DF$47)*AE50+(0.01723*AO50+0.06099))*10^3/3600,0)</f>
        <v>0</v>
      </c>
      <c r="AE50" s="32">
        <f>IF('貼り付けシート（日別）'!O49&lt;7,1+(7-'貼り付けシート（日別）'!O49)*0.0091,1)</f>
        <v>1.11955125</v>
      </c>
      <c r="AF50" s="32">
        <f>IF(OR($DF$5=5,$DF$5=6,$DF$5=7),(($DF$48*'貼り付けシート（日別）'!O49+$DF$49*SUM(AI50:AK50,AM50)+$DF$50)*AH50+AO50/AG50),0)</f>
        <v>0</v>
      </c>
      <c r="AG50" s="32">
        <f>$DF$51*'貼り付けシート（日別）'!O49+$DF$52*AO50+$DF$53</f>
        <v>0.75185187499999995</v>
      </c>
      <c r="AH50" s="32">
        <f>IF('貼り付けシート（日別）'!O49&lt;7,1+(7-'貼り付けシート（日別）'!O49)*0.0205,1)</f>
        <v>1.2693187500000001</v>
      </c>
      <c r="AI50" s="109">
        <f>'貼り付けシート（日別）'!B49</f>
        <v>16.409796876200001</v>
      </c>
      <c r="AJ50" s="109">
        <f>'貼り付けシート（日別）'!C49</f>
        <v>22.430974019999997</v>
      </c>
      <c r="AK50" s="109">
        <f>'貼り付けシート（日別）'!D49</f>
        <v>5.0579647299999984</v>
      </c>
      <c r="AL50" s="109">
        <f>'貼り付けシート（日別）'!E49</f>
        <v>0</v>
      </c>
      <c r="AM50" s="109">
        <f>'貼り付けシート（日別）'!F49</f>
        <v>29.762460000000001</v>
      </c>
      <c r="AN50" s="109">
        <f>'貼り付けシート（日別）'!G49</f>
        <v>0</v>
      </c>
      <c r="AO50" s="109">
        <f>'貼り付けシート（日別）'!H49</f>
        <v>4.4853125000000009</v>
      </c>
      <c r="AP50" s="102">
        <f>IF(入力データと計算結果!$E$9=バックデータ一覧!$A$25,'貼り付けシート（日別）'!Q49,0)</f>
        <v>0</v>
      </c>
      <c r="AR50" s="36">
        <v>41682</v>
      </c>
      <c r="AS50" s="104">
        <f t="shared" si="34"/>
        <v>0.17650860978819441</v>
      </c>
      <c r="AT50" s="104">
        <f t="shared" si="35"/>
        <v>127.92751468398373</v>
      </c>
      <c r="AU50" s="104">
        <f t="shared" si="36"/>
        <v>0</v>
      </c>
      <c r="AV50" s="107">
        <v>0</v>
      </c>
      <c r="AW50" s="101">
        <f>IF(OR(計算過程!$DF$5&lt;=4,計算過程!$DF$5=8),AX50+AY50+AZ50,0)</f>
        <v>0.17650860978819441</v>
      </c>
      <c r="AX50" s="101">
        <f>IF(AND(計算過程!$DF$5&gt;4,計算過程!$DF$5&lt;&gt;8),0,((VLOOKUP(入力データと計算結果!$E$6,バックデータ一覧!$V$12:$AA$15,2)*'貼り付けシート（日別）'!AG49+VLOOKUP(入力データと計算結果!$E$6,バックデータ一覧!$V$12:$AA$15,3)*('貼り付けシート（日別）'!AA49+'貼り付けシート（日別）'!AB49+'貼り付けシート（日別）'!AC49+'貼り付けシート（日別）'!AD49+'貼り付けシート（日別）'!AF49)+(VLOOKUP(入力データと計算結果!$E$6,バックデータ一覧!$V$12:$AA$15,4)))*10^3/3600))</f>
        <v>0.11374130466666665</v>
      </c>
      <c r="AY50" s="101">
        <f>IF(AND(OR(計算過程!$DF$5&gt;4,計算過程!$DF$5&lt;&gt;8),入力データと計算結果!$E$7&lt;&gt;バックデータ一覧!$A$16,SUM(BX50:BY50)&gt;0),0.07*10^3/3600,0)</f>
        <v>1.9444444444444445E-2</v>
      </c>
      <c r="AZ50" s="101">
        <f>IF(AND(OR(計算過程!$DF$5&lt;=4),入力データと計算結果!$E$7=バックデータ一覧!$A$18,BY50&gt;0),(VLOOKUP(入力データと計算結果!$E$6,バックデータ一覧!$V$12:$AA$15,5,FALSE)*CA50+VLOOKUP(入力データと計算結果!$E$6,バックデータ一覧!$V$12:$AA$15,6,FALSE))*10^3/3600,0)</f>
        <v>4.3322860677083332E-2</v>
      </c>
      <c r="BA50" s="101">
        <f>IF(OR(計算過程!$DF$5&lt;=2,計算過程!$DF$5=8),IF(入力データと計算結果!$E$7=バックデータ一覧!$A$16,BU50/BC50+BV50/BD50+BW50/BE50+BX50/BF50+BZ50/BH50,IF(入力データと計算結果!$E$7=バックデータ一覧!$A$17,BU50/BC50+BV50/BD50+BW50/BE50+BY50/BG50+BZ50/BH50,BU50/BC50+BV50/BD50+BW50/BE50+BY50/BG50+CA50/BI50)),0)</f>
        <v>127.92751468398373</v>
      </c>
      <c r="BB50" s="101">
        <f>IF(OR(計算過程!$DF$5=3,計算過程!$DF$5=4),IF(入力データと計算結果!$E$7=バックデータ一覧!$A$16,BU50/BC50+BV50/BD50+BW50/BE50+BX50/BF50+BZ50/BH50,IF(入力データと計算結果!$E$7=バックデータ一覧!$A$17,BU50/BC50+BV50/BD50+BW50/BE50+BY50/BG50+BZ50/BH50,BU50/BC50+BV50/BD50+BW50/BE50+BY50/BG50+CA50/BI50)),0)</f>
        <v>0</v>
      </c>
      <c r="BC50" s="101">
        <f>MIN(1,計算過程!$DF$7*'貼り付けシート（日別）'!AG49+計算過程!$DF$14*(BU50+BW50)+計算過程!$DF$21)</f>
        <v>0.61014978634289796</v>
      </c>
      <c r="BD50" s="101">
        <f>MIN(1,計算過程!$DF$8*'貼り付けシート（日別）'!AG49+計算過程!$DF$15*BV50+計算過程!$DF$22)</f>
        <v>0.68130623561557357</v>
      </c>
      <c r="BE50" s="101">
        <f>MIN(1,計算過程!$DF$9*'貼り付けシート（日別）'!AG49+計算過程!$DF$16*(BU50+BW50)+計算過程!$DF$23)</f>
        <v>0.61014978634289796</v>
      </c>
      <c r="BF50" s="32">
        <f>MIN(1,計算過程!$DF$10*'貼り付けシート（日別）'!AG49+計算過程!$DF$17*BX50+計算過程!$DF$24)</f>
        <v>0.71159348488590612</v>
      </c>
      <c r="BG50" s="32">
        <f>MIN(1,計算過程!$DF$11*'貼り付けシート（日別）'!AG49+計算過程!$DF$18*BY50+計算過程!$DF$25)</f>
        <v>0.69708635496058002</v>
      </c>
      <c r="BH50" s="32">
        <f>MIN(1,計算過程!$DF$12*'貼り付けシート（日別）'!AG49+計算過程!$DF$19*BZ50+計算過程!$DF$26)</f>
        <v>0.71159348488590612</v>
      </c>
      <c r="BI50" s="32">
        <f>MIN(1,計算過程!$DF$13*'貼り付けシート（日別）'!AG49+計算過程!$DF$20*CA50+計算過程!$DF$27)</f>
        <v>0.60300685741771809</v>
      </c>
      <c r="BJ50" s="32">
        <f>IF(計算過程!$DF$5=11,(計算過程!$DF$33*BK50+計算過程!$DF$34*BN50+計算過程!$DF$35*計算過程!$DF$39+計算過程!$DF$36)*(1+計算過程!$DF$37*計算過程!$DF$38)*BL50*BM50*10^3/3600,0)</f>
        <v>0</v>
      </c>
      <c r="BK50" s="32">
        <f>'貼り付けシート（日別）'!AH49</f>
        <v>-3.5625</v>
      </c>
      <c r="BL50" s="32">
        <f t="shared" si="37"/>
        <v>1.1404812500000001</v>
      </c>
      <c r="BM50" s="32">
        <f t="shared" si="38"/>
        <v>1.119375</v>
      </c>
      <c r="BN50" s="32">
        <f t="shared" si="39"/>
        <v>84.3788464772</v>
      </c>
      <c r="BO50" s="32">
        <f>IF(計算過程!$DF$5=10,(計算過程!$DF$41*'貼り付けシート（日別）'!AG49+計算過程!$DF$42*BN50+計算過程!$DF$43)/3.6,0)</f>
        <v>0</v>
      </c>
      <c r="BP50" s="32">
        <f>IF(OR(計算過程!$DF$5=5,計算過程!$DF$5=6,計算過程!$DF$5=7),((計算過程!$DF$45*'貼り付けシート（日別）'!AG49+計算過程!$DF$46*SUM(BU50:BW50,BY50)+計算過程!$DF$47)*BQ50+(0.01723*CA50+0.06099))*10^3/3600,0)</f>
        <v>0</v>
      </c>
      <c r="BQ50" s="32">
        <f>IF('貼り付けシート（日別）'!AG49&lt;7,1+(7-'貼り付けシート（日別）'!AG49)*0.0091,1)</f>
        <v>1.11955125</v>
      </c>
      <c r="BR50" s="32">
        <f>IF(OR(計算過程!$DF$5=5,計算過程!$DF$5=6,計算過程!$DF$5=7),((計算過程!$DF$48*'貼り付けシート（日別）'!AG49+計算過程!$DF$49*SUM(BU50:BW50,BY50)+計算過程!$DF$50)*BT50+CA50/BS50),0)</f>
        <v>0</v>
      </c>
      <c r="BS50" s="32">
        <f>計算過程!$DF$51*'貼り付けシート（日別）'!AG49+計算過程!$DF$52*CA50+計算過程!$DF$53</f>
        <v>0.75801218749999999</v>
      </c>
      <c r="BT50" s="32">
        <f>IF('貼り付けシート（日別）'!AG49&lt;7,1+(7-'貼り付けシート（日別）'!AG49)*0.0205,1)</f>
        <v>1.2693187500000001</v>
      </c>
      <c r="BU50" s="109">
        <f>'貼り付けシート（日別）'!T49</f>
        <v>18.410991617200001</v>
      </c>
      <c r="BV50" s="109">
        <f>'貼り付けシート（日別）'!U49</f>
        <v>25.635398880000004</v>
      </c>
      <c r="BW50" s="109">
        <f>'貼り付けシート（日別）'!V49</f>
        <v>5.0579647299999984</v>
      </c>
      <c r="BX50" s="109">
        <f>'貼り付けシート（日別）'!W49</f>
        <v>0</v>
      </c>
      <c r="BY50" s="109">
        <f>'貼り付けシート（日別）'!X49</f>
        <v>29.762460000000001</v>
      </c>
      <c r="BZ50" s="109">
        <f>'貼り付けシート（日別）'!Y49</f>
        <v>0</v>
      </c>
      <c r="CA50" s="109">
        <f>'貼り付けシート（日別）'!Z49</f>
        <v>5.5120312499999997</v>
      </c>
      <c r="CB50" s="102">
        <f>IF(入力データと計算結果!$E$9=バックデータ一覧!$A$25,'貼り付けシート（日別）'!AI49,0)</f>
        <v>0</v>
      </c>
      <c r="CC50" s="166"/>
      <c r="CD50" s="32">
        <f>IF(計算過程!$DF$5=9,((CI50*'貼り付けシート（日別）'!AG49+CJ50*(CQ50+CR50+CS50+CU50)+CK50*CX50+CL50)*CE50+(0.01723*CW50+0.06099))*10^3/3600,0)</f>
        <v>0</v>
      </c>
      <c r="CE50" s="32">
        <f>IF(7&lt;='貼り付けシート（日別）'!AG49,1,1+(7-'貼り付けシート（日別）'!AG49)*0.0091)</f>
        <v>1.11955125</v>
      </c>
      <c r="CF50" s="32">
        <f>IF(計算過程!$DF$5=9,((CM50*'貼り付けシート（日別）'!AG49+CN50*(CQ50+CR50+CS50+CU50)+CO50*CX50+CP50)*CH50+CW50/CG50),0)</f>
        <v>0</v>
      </c>
      <c r="CG50" s="32">
        <f>計算過程!$DF$55*'貼り付けシート（日別）'!AG49+計算過程!$DF$56*CW50+計算過程!$DF$57</f>
        <v>0.75801218749999999</v>
      </c>
      <c r="CH50" s="32">
        <f>IF(7&lt;='貼り付けシート（日別）'!AG49,1,1+(7-'貼り付けシート（日別）'!AG49)*0.0205)</f>
        <v>1.2693187500000001</v>
      </c>
      <c r="CI50" s="100">
        <f>IF($CX50&gt;0,バックデータ一覧!$S$4,バックデータ一覧!$T$4)</f>
        <v>-0.18114</v>
      </c>
      <c r="CJ50" s="100">
        <f>IF($CX50&gt;0,バックデータ一覧!$S$5,バックデータ一覧!$T$5)</f>
        <v>0.10483000000000001</v>
      </c>
      <c r="CK50" s="100">
        <f>IF($CX50&gt;0,バックデータ一覧!$S$6,バックデータ一覧!$T$6)</f>
        <v>0</v>
      </c>
      <c r="CL50" s="100">
        <f>IF($CX50&gt;0,バックデータ一覧!$S$7,バックデータ一覧!$T$7)</f>
        <v>5.8528500000000001</v>
      </c>
      <c r="CM50" s="100">
        <f>IF($CX50&gt;0,バックデータ一覧!$S$12,バックデータ一覧!$T$12)</f>
        <v>-5.7700000000000001E-2</v>
      </c>
      <c r="CN50" s="100">
        <f>IF($CX50&gt;0,バックデータ一覧!$S$13,バックデータ一覧!$T$13)</f>
        <v>0.47525000000000001</v>
      </c>
      <c r="CO50" s="100">
        <f>IF($CX50&gt;0,バックデータ一覧!$S$14,バックデータ一覧!$T$14)</f>
        <v>0</v>
      </c>
      <c r="CP50" s="173">
        <f>IF($CX50&gt;0,バックデータ一覧!$S$15,バックデータ一覧!$T$15)</f>
        <v>-6.3459300000000001</v>
      </c>
      <c r="CQ50" s="102">
        <f>IF($DF$4=4,'貼り付けシート（日別）'!T49,'貼り付けシート（日別）'!B49*(INT($DF$4)+1-$DF$4)+'貼り付けシート（日別）'!T49*($DF$4-INT($DF$4)))</f>
        <v>18.410991617200001</v>
      </c>
      <c r="CR50" s="102">
        <f>IF($DF$4=4,'貼り付けシート（日別）'!U49,'貼り付けシート（日別）'!C49*(INT($DF$4)+1-$DF$4)+'貼り付けシート（日別）'!U49*($DF$4-INT($DF$4)))</f>
        <v>25.635398880000004</v>
      </c>
      <c r="CS50" s="102">
        <f>IF($DF$4=4,'貼り付けシート（日別）'!V49,'貼り付けシート（日別）'!D49*(INT($DF$4)+1-$DF$4)+'貼り付けシート（日別）'!V49*($DF$4-INT($DF$4)))</f>
        <v>5.0579647299999984</v>
      </c>
      <c r="CT50" s="102">
        <f>IF($DF$4=4,'貼り付けシート（日別）'!W49,'貼り付けシート（日別）'!E49*(INT($DF$4)+1-$DF$4)+'貼り付けシート（日別）'!W49*($DF$4-INT($DF$4)))</f>
        <v>0</v>
      </c>
      <c r="CU50" s="102">
        <f>IF($DF$4=4,'貼り付けシート（日別）'!X49,'貼り付けシート（日別）'!F49*(INT($DF$4)+1-$DF$4)+'貼り付けシート（日別）'!X49*($DF$4-INT($DF$4)))</f>
        <v>29.762460000000001</v>
      </c>
      <c r="CV50" s="102">
        <f>IF($DF$4=4,'貼り付けシート（日別）'!Y49,'貼り付けシート（日別）'!G49*(INT($DF$4)+1-$DF$4)+'貼り付けシート（日別）'!Y49*($DF$4-INT($DF$4)))</f>
        <v>0</v>
      </c>
      <c r="CW50" s="102">
        <f>IF($DF$4=4,'貼り付けシート（日別）'!Z49,'貼り付けシート（日別）'!H49*(INT($DF$4)+1-$DF$4)+'貼り付けシート（日別）'!Z49*($DF$4-INT($DF$4)))</f>
        <v>5.5120312499999997</v>
      </c>
      <c r="CX50" s="32">
        <f>SUMIF('貼り付けシート（時刻別）'!$A$6:$A$8765,AR50,'貼り付けシート（時刻別）'!$C$6:$C$8765)</f>
        <v>0</v>
      </c>
      <c r="CY50" s="102">
        <f t="shared" si="40"/>
        <v>0</v>
      </c>
      <c r="CZ50" s="166"/>
      <c r="DA50" s="126" t="s">
        <v>127</v>
      </c>
      <c r="DB50" s="127"/>
      <c r="DC50" s="208"/>
      <c r="DD50" s="123" t="s">
        <v>120</v>
      </c>
      <c r="DE50" s="123" t="s">
        <v>20</v>
      </c>
      <c r="DF50" s="26">
        <f>IF(OR($DF$5=5,$DF$5=7),バックデータ一覧!N13,バックデータ一覧!O13)</f>
        <v>-6.3459300000000001</v>
      </c>
    </row>
    <row r="51" spans="1:110" x14ac:dyDescent="0.15">
      <c r="A51" s="36">
        <v>41683</v>
      </c>
      <c r="B51" s="139">
        <f>IF(計算過程!$DF$5=9,計算過程!CD51+計算過程!CY51,IF($DF$4=4,AS51,G51*(INT($DF$4)+1-$DF$4)+AS51*($DF$4-INT($DF$4))))</f>
        <v>0.16735715172569446</v>
      </c>
      <c r="C51" s="139">
        <f>IF(計算過程!$DF$5=9,CF51,IF($DF$4=4,AT51,H51*(INT($DF$4)+1-$DF$4)+AT51*($DF$4-INT($DF$4))))</f>
        <v>97.353616894147493</v>
      </c>
      <c r="D51" s="139">
        <f>IF(計算過程!$DF$5=9,0,IF($DF$4=4,AU51,I51*(INT($DF$4)+1-$DF$4)+AU51*($DF$4-INT($DF$4))))</f>
        <v>0</v>
      </c>
      <c r="E51" s="139">
        <v>0</v>
      </c>
      <c r="F51" s="138"/>
      <c r="G51" s="104">
        <f t="shared" si="27"/>
        <v>0.15861685807175924</v>
      </c>
      <c r="H51" s="104">
        <f t="shared" si="28"/>
        <v>87.745974037903324</v>
      </c>
      <c r="I51" s="104">
        <f t="shared" si="29"/>
        <v>0</v>
      </c>
      <c r="J51" s="107">
        <v>0</v>
      </c>
      <c r="K51" s="101">
        <f>IF(OR(計算過程!$DF$5&lt;=4,計算過程!$DF$5=8),L51+M51+N51,0)</f>
        <v>0.15861685807175924</v>
      </c>
      <c r="L51" s="101">
        <f>IF(AND($DF$5&gt;4,$DF$5&lt;&gt;8),0,((VLOOKUP(入力データと計算結果!$E$6,バックデータ一覧!$V$12:$AA$15,2)*'貼り付けシート（日別）'!O50+VLOOKUP(入力データと計算結果!$E$6,バックデータ一覧!$V$12:$AA$15,3)*('貼り付けシート（日別）'!I50+'貼り付けシート（日別）'!J50+'貼り付けシート（日別）'!K50+'貼り付けシート（日別）'!L50+'貼り付けシート（日別）'!N50)+(VLOOKUP(入力データと計算結果!$E$6,バックデータ一覧!$V$12:$AA$15,4)))*10^3/3600))</f>
        <v>9.8929864148148139E-2</v>
      </c>
      <c r="M51" s="101">
        <f>IF(AND(OR($DF$5&gt;4,$DF$5&lt;&gt;8),入力データと計算結果!$E$7&lt;&gt;バックデータ一覧!$A$16,SUM(AL51:AM51)&gt;0),0.07*10^3/3600,0)</f>
        <v>1.9444444444444445E-2</v>
      </c>
      <c r="N51" s="101">
        <f>IF(AND(OR($DF$5&lt;=4),入力データと計算結果!$E$7=バックデータ一覧!$A$18,AM51&gt;0),(VLOOKUP(入力データと計算結果!$E$6,バックデータ一覧!$V$12:$AA$15,5,FALSE)*AO51+VLOOKUP(入力データと計算結果!$E$6,バックデータ一覧!$V$12:$AA$15,6,FALSE))*10^3/3600,0)</f>
        <v>4.0242549479166667E-2</v>
      </c>
      <c r="O51" s="101">
        <f>IF(OR(計算過程!$DF$5&lt;=2,計算過程!$DF$5=8),IF(入力データと計算結果!$E$7=バックデータ一覧!$A$16,AI51/Q51+AJ51/R51+AK51/S51+AL51/T51+AN51/V51,IF(入力データと計算結果!$E$7=バックデータ一覧!$A$17,AI51/Q51+AJ51/R51+AK51/S51+AM51/U51+AN51/V51,AI51/Q51+AJ51/R51+AK51/S51+AM51/U51+AO51/W51)),0)</f>
        <v>87.745974037903324</v>
      </c>
      <c r="P51" s="101">
        <f>IF(OR(計算過程!$DF$5=3,計算過程!$DF$5=4),IF(入力データと計算結果!$E$7=バックデータ一覧!$A$16,AI51/Q51+AJ51/R51+AK51/S51+AL51/T51+AN51/V51,IF(入力データと計算結果!$E$7=バックデータ一覧!$A$17,AI51/Q51+AJ51/R51+AK51/S51+AM51/U51+AN51/V51,AI51/Q51+AJ51/R51+AK51/S51+AM51/U51+AO51/W51)),0)</f>
        <v>0</v>
      </c>
      <c r="Q51" s="101">
        <f>MIN(1,$DF$7*'貼り付けシート（日別）'!O50+計算過程!$DF$14*(AI51+AK51)+$DF$21)</f>
        <v>0.58688941379259119</v>
      </c>
      <c r="R51" s="101">
        <f>MIN(1,$DF$8*'貼り付けシート（日別）'!O50+$DF$15*AJ51+$DF$22)</f>
        <v>0.67222144030188058</v>
      </c>
      <c r="S51" s="101">
        <f>MIN(1,$DF$9*'貼り付けシート（日別）'!O50+$DF$16*(AI51+AK51)+$DF$23)</f>
        <v>0.58688941379259119</v>
      </c>
      <c r="T51" s="32">
        <f>MIN(1,$DF$10*'貼り付けシート（日別）'!O50+$DF$17*AL51+$DF$24)</f>
        <v>0.71159348488590612</v>
      </c>
      <c r="U51" s="32">
        <f>MIN(1,$DF$11*'貼り付けシート（日別）'!O50+$DF$18*AM51+$DF$25)</f>
        <v>0.69708635496058002</v>
      </c>
      <c r="V51" s="32">
        <f>MIN(1,$DF$12*'貼り付けシート（日別）'!O50+$DF$19*AN51+$DF$26)</f>
        <v>0.71159348488590612</v>
      </c>
      <c r="W51" s="32">
        <f>MIN(1,$DF$13*'貼り付けシート（日別）'!O50+$DF$20*AO51+$DF$27)</f>
        <v>0.57637024141046977</v>
      </c>
      <c r="X51" s="32">
        <f t="shared" si="30"/>
        <v>0</v>
      </c>
      <c r="Y51" s="32">
        <f>'貼り付けシート（日別）'!P50</f>
        <v>-13.0625</v>
      </c>
      <c r="Z51" s="32">
        <f t="shared" si="31"/>
        <v>1.2668312500000001</v>
      </c>
      <c r="AA51" s="32">
        <f t="shared" si="32"/>
        <v>1.024375</v>
      </c>
      <c r="AB51" s="32">
        <f t="shared" si="33"/>
        <v>57.604738790399999</v>
      </c>
      <c r="AC51" s="32">
        <f>IF($DF$5=10,($DF$41*'貼り付けシート（日別）'!O50+$DF$42*AB51+$DF$43)/3.6,0)</f>
        <v>0</v>
      </c>
      <c r="AD51" s="32">
        <f>IF(OR($DF$5=5,$DF$5=6,$DF$5=7),(($DF$45*'貼り付けシート（日別）'!O50+$DF$46*SUM(AI51:AK51,AM51)+$DF$47)*AE51+(0.01723*AO51+0.06099))*10^3/3600,0)</f>
        <v>0</v>
      </c>
      <c r="AE51" s="32">
        <f>IF('貼り付けシート（日別）'!O50&lt;7,1+(7-'貼り付けシート（日別）'!O50)*0.0091,1)</f>
        <v>1.1660370833333333</v>
      </c>
      <c r="AF51" s="32">
        <f>IF(OR($DF$5=5,$DF$5=6,$DF$5=7),(($DF$48*'貼り付けシート（日別）'!O50+$DF$49*SUM(AI51:AK51,AM51)+$DF$50)*AH51+AO51/AG51),0)</f>
        <v>0</v>
      </c>
      <c r="AG51" s="32">
        <f>$DF$51*'貼り付けシート（日別）'!O50+$DF$52*AO51+$DF$53</f>
        <v>0.72963062499999998</v>
      </c>
      <c r="AH51" s="32">
        <f>IF('貼り付けシート（日別）'!O50&lt;7,1+(7-'貼り付けシート（日別）'!O50)*0.0205,1)</f>
        <v>1.3740395833333332</v>
      </c>
      <c r="AI51" s="109">
        <f>'貼り付けシート（日別）'!B50</f>
        <v>8.8052568603999983</v>
      </c>
      <c r="AJ51" s="109">
        <f>'貼り付けシート（日別）'!C50</f>
        <v>11.74955782</v>
      </c>
      <c r="AK51" s="109">
        <f>'貼り付けシート（日別）'!D50</f>
        <v>2.4190266099999995</v>
      </c>
      <c r="AL51" s="109">
        <f>'貼り付けシート（日別）'!E50</f>
        <v>0</v>
      </c>
      <c r="AM51" s="109">
        <f>'貼り付けシート（日別）'!F50</f>
        <v>29.762460000000001</v>
      </c>
      <c r="AN51" s="109">
        <f>'貼り付けシート（日別）'!G50</f>
        <v>0</v>
      </c>
      <c r="AO51" s="109">
        <f>'貼り付けシート（日別）'!H50</f>
        <v>4.8684375000000006</v>
      </c>
      <c r="AP51" s="102">
        <f>IF(入力データと計算結果!$E$9=バックデータ一覧!$A$25,'貼り付けシート（日別）'!Q50,0)</f>
        <v>0</v>
      </c>
      <c r="AR51" s="36">
        <v>41683</v>
      </c>
      <c r="AS51" s="104">
        <f t="shared" si="34"/>
        <v>0.16735715172569446</v>
      </c>
      <c r="AT51" s="104">
        <f t="shared" si="35"/>
        <v>97.353616894147493</v>
      </c>
      <c r="AU51" s="104">
        <f t="shared" si="36"/>
        <v>0</v>
      </c>
      <c r="AV51" s="107">
        <v>0</v>
      </c>
      <c r="AW51" s="101">
        <f>IF(OR(計算過程!$DF$5&lt;=4,計算過程!$DF$5=8),AX51+AY51+AZ51,0)</f>
        <v>0.16735715172569446</v>
      </c>
      <c r="AX51" s="101">
        <f>IF(AND(計算過程!$DF$5&gt;4,計算過程!$DF$5&lt;&gt;8),0,((VLOOKUP(入力データと計算結果!$E$6,バックデータ一覧!$V$12:$AA$15,2)*'貼り付けシート（日別）'!AG50+VLOOKUP(入力データと計算結果!$E$6,バックデータ一覧!$V$12:$AA$15,3)*('貼り付けシート（日別）'!AA50+'貼り付けシート（日別）'!AB50+'貼り付けシート（日別）'!AC50+'貼り付けシート（日別）'!AD50+'貼り付けシート（日別）'!AF50)+(VLOOKUP(入力データと計算結果!$E$6,バックデータ一覧!$V$12:$AA$15,4)))*10^3/3600))</f>
        <v>0.10245055464814816</v>
      </c>
      <c r="AY51" s="101">
        <f>IF(AND(OR(計算過程!$DF$5&gt;4,計算過程!$DF$5&lt;&gt;8),入力データと計算結果!$E$7&lt;&gt;バックデータ一覧!$A$16,SUM(BX51:BY51)&gt;0),0.07*10^3/3600,0)</f>
        <v>1.9444444444444445E-2</v>
      </c>
      <c r="AZ51" s="101">
        <f>IF(AND(OR(計算過程!$DF$5&lt;=4),入力データと計算結果!$E$7=バックデータ一覧!$A$18,BY51&gt;0),(VLOOKUP(入力データと計算結果!$E$6,バックデータ一覧!$V$12:$AA$15,5,FALSE)*CA51+VLOOKUP(入力データと計算結果!$E$6,バックデータ一覧!$V$12:$AA$15,6,FALSE))*10^3/3600,0)</f>
        <v>4.5462152633101854E-2</v>
      </c>
      <c r="BA51" s="101">
        <f>IF(OR(計算過程!$DF$5&lt;=2,計算過程!$DF$5=8),IF(入力データと計算結果!$E$7=バックデータ一覧!$A$16,BU51/BC51+BV51/BD51+BW51/BE51+BX51/BF51+BZ51/BH51,IF(入力データと計算結果!$E$7=バックデータ一覧!$A$17,BU51/BC51+BV51/BD51+BW51/BE51+BY51/BG51+BZ51/BH51,BU51/BC51+BV51/BD51+BW51/BE51+BY51/BG51+CA51/BI51)),0)</f>
        <v>97.353616894147493</v>
      </c>
      <c r="BB51" s="101">
        <f>IF(OR(計算過程!$DF$5=3,計算過程!$DF$5=4),IF(入力データと計算結果!$E$7=バックデータ一覧!$A$16,BU51/BC51+BV51/BD51+BW51/BE51+BX51/BF51+BZ51/BH51,IF(入力データと計算結果!$E$7=バックデータ一覧!$A$17,BU51/BC51+BV51/BD51+BW51/BE51+BY51/BG51+BZ51/BH51,BU51/BC51+BV51/BD51+BW51/BE51+BY51/BG51+CA51/BI51)),0)</f>
        <v>0</v>
      </c>
      <c r="BC51" s="101">
        <f>MIN(1,計算過程!$DF$7*'貼り付けシート（日別）'!AG50+計算過程!$DF$14*(BU51+BW51)+計算過程!$DF$21)</f>
        <v>0.5881402765143805</v>
      </c>
      <c r="BD51" s="101">
        <f>MIN(1,計算過程!$DF$8*'貼り付けシート（日別）'!AG50+計算過程!$DF$15*BV51+計算過程!$DF$22)</f>
        <v>0.67416067392282075</v>
      </c>
      <c r="BE51" s="101">
        <f>MIN(1,計算過程!$DF$9*'貼り付けシート（日別）'!AG50+計算過程!$DF$16*(BU51+BW51)+計算過程!$DF$23)</f>
        <v>0.5881402765143805</v>
      </c>
      <c r="BF51" s="32">
        <f>MIN(1,計算過程!$DF$10*'貼り付けシート（日別）'!AG50+計算過程!$DF$17*BX51+計算過程!$DF$24)</f>
        <v>0.71159348488590612</v>
      </c>
      <c r="BG51" s="32">
        <f>MIN(1,計算過程!$DF$11*'貼り付けシート（日別）'!AG50+計算過程!$DF$18*BY51+計算過程!$DF$25)</f>
        <v>0.69708635496058002</v>
      </c>
      <c r="BH51" s="32">
        <f>MIN(1,計算過程!$DF$12*'貼り付けシート（日別）'!AG50+計算過程!$DF$19*BZ51+計算過程!$DF$26)</f>
        <v>0.71159348488590612</v>
      </c>
      <c r="BI51" s="32">
        <f>MIN(1,計算過程!$DF$13*'貼り付けシート（日別）'!AG50+計算過程!$DF$20*CA51+計算過程!$DF$27)</f>
        <v>0.59557583510416112</v>
      </c>
      <c r="BJ51" s="32">
        <f>IF(計算過程!$DF$5=11,(計算過程!$DF$33*BK51+計算過程!$DF$34*BN51+計算過程!$DF$35*計算過程!$DF$39+計算過程!$DF$36)*(1+計算過程!$DF$37*計算過程!$DF$38)*BL51*BM51*10^3/3600,0)</f>
        <v>0</v>
      </c>
      <c r="BK51" s="32">
        <f>'貼り付けシート（日別）'!AH50</f>
        <v>-13.0625</v>
      </c>
      <c r="BL51" s="32">
        <f t="shared" si="37"/>
        <v>1.2668312500000001</v>
      </c>
      <c r="BM51" s="32">
        <f t="shared" si="38"/>
        <v>1.024375</v>
      </c>
      <c r="BN51" s="32">
        <f t="shared" si="39"/>
        <v>64.027851665266667</v>
      </c>
      <c r="BO51" s="32">
        <f>IF(計算過程!$DF$5=10,(計算過程!$DF$41*'貼り付けシート（日別）'!AG50+計算過程!$DF$42*BN51+計算過程!$DF$43)/3.6,0)</f>
        <v>0</v>
      </c>
      <c r="BP51" s="32">
        <f>IF(OR(計算過程!$DF$5=5,計算過程!$DF$5=6,計算過程!$DF$5=7),((計算過程!$DF$45*'貼り付けシート（日別）'!AG50+計算過程!$DF$46*SUM(BU51:BW51,BY51)+計算過程!$DF$47)*BQ51+(0.01723*CA51+0.06099))*10^3/3600,0)</f>
        <v>0</v>
      </c>
      <c r="BQ51" s="32">
        <f>IF('貼り付けシート（日別）'!AG50&lt;7,1+(7-'貼り付けシート（日別）'!AG50)*0.0091,1)</f>
        <v>1.1660370833333333</v>
      </c>
      <c r="BR51" s="32">
        <f>IF(OR(計算過程!$DF$5=5,計算過程!$DF$5=6,計算過程!$DF$5=7),((計算過程!$DF$48*'貼り付けシート（日別）'!AG50+計算過程!$DF$49*SUM(BU51:BW51,BY51)+計算過程!$DF$50)*BT51+CA51/BS51),0)</f>
        <v>0</v>
      </c>
      <c r="BS51" s="32">
        <f>計算過程!$DF$51*'貼り付けシート（日別）'!AG50+計算過程!$DF$52*CA51+計算過程!$DF$53</f>
        <v>0.73617406249999995</v>
      </c>
      <c r="BT51" s="32">
        <f>IF('貼り付けシート（日別）'!AG50&lt;7,1+(7-'貼り付けシート（日別）'!AG50)*0.0205,1)</f>
        <v>1.3740395833333332</v>
      </c>
      <c r="BU51" s="109">
        <f>'貼り付けシート（日別）'!T50</f>
        <v>9.2054958086000003</v>
      </c>
      <c r="BV51" s="109">
        <f>'貼り付けシート（日別）'!U50</f>
        <v>16.022124300000002</v>
      </c>
      <c r="BW51" s="109">
        <f>'貼り付けシート（日別）'!V50</f>
        <v>3.0787611399999997</v>
      </c>
      <c r="BX51" s="109">
        <f>'貼り付けシート（日別）'!W50</f>
        <v>0</v>
      </c>
      <c r="BY51" s="109">
        <f>'貼り付けシート（日別）'!X50</f>
        <v>29.762460000000001</v>
      </c>
      <c r="BZ51" s="109">
        <f>'貼り付けシート（日別）'!Y50</f>
        <v>0</v>
      </c>
      <c r="CA51" s="109">
        <f>'貼り付けシート（日別）'!Z50</f>
        <v>5.9590104166666666</v>
      </c>
      <c r="CB51" s="102">
        <f>IF(入力データと計算結果!$E$9=バックデータ一覧!$A$25,'貼り付けシート（日別）'!AI50,0)</f>
        <v>0</v>
      </c>
      <c r="CC51" s="166"/>
      <c r="CD51" s="32">
        <f>IF(計算過程!$DF$5=9,((CI51*'貼り付けシート（日別）'!AG50+CJ51*(CQ51+CR51+CS51+CU51)+CK51*CX51+CL51)*CE51+(0.01723*CW51+0.06099))*10^3/3600,0)</f>
        <v>0</v>
      </c>
      <c r="CE51" s="32">
        <f>IF(7&lt;='貼り付けシート（日別）'!AG50,1,1+(7-'貼り付けシート（日別）'!AG50)*0.0091)</f>
        <v>1.1660370833333333</v>
      </c>
      <c r="CF51" s="32">
        <f>IF(計算過程!$DF$5=9,((CM51*'貼り付けシート（日別）'!AG50+CN51*(CQ51+CR51+CS51+CU51)+CO51*CX51+CP51)*CH51+CW51/CG51),0)</f>
        <v>0</v>
      </c>
      <c r="CG51" s="32">
        <f>計算過程!$DF$55*'貼り付けシート（日別）'!AG50+計算過程!$DF$56*CW51+計算過程!$DF$57</f>
        <v>0.73617406249999995</v>
      </c>
      <c r="CH51" s="32">
        <f>IF(7&lt;='貼り付けシート（日別）'!AG50,1,1+(7-'貼り付けシート（日別）'!AG50)*0.0205)</f>
        <v>1.3740395833333332</v>
      </c>
      <c r="CI51" s="100">
        <f>IF($CX51&gt;0,バックデータ一覧!$S$4,バックデータ一覧!$T$4)</f>
        <v>-0.18114</v>
      </c>
      <c r="CJ51" s="100">
        <f>IF($CX51&gt;0,バックデータ一覧!$S$5,バックデータ一覧!$T$5)</f>
        <v>0.10483000000000001</v>
      </c>
      <c r="CK51" s="100">
        <f>IF($CX51&gt;0,バックデータ一覧!$S$6,バックデータ一覧!$T$6)</f>
        <v>0</v>
      </c>
      <c r="CL51" s="100">
        <f>IF($CX51&gt;0,バックデータ一覧!$S$7,バックデータ一覧!$T$7)</f>
        <v>5.8528500000000001</v>
      </c>
      <c r="CM51" s="100">
        <f>IF($CX51&gt;0,バックデータ一覧!$S$12,バックデータ一覧!$T$12)</f>
        <v>-5.7700000000000001E-2</v>
      </c>
      <c r="CN51" s="100">
        <f>IF($CX51&gt;0,バックデータ一覧!$S$13,バックデータ一覧!$T$13)</f>
        <v>0.47525000000000001</v>
      </c>
      <c r="CO51" s="100">
        <f>IF($CX51&gt;0,バックデータ一覧!$S$14,バックデータ一覧!$T$14)</f>
        <v>0</v>
      </c>
      <c r="CP51" s="173">
        <f>IF($CX51&gt;0,バックデータ一覧!$S$15,バックデータ一覧!$T$15)</f>
        <v>-6.3459300000000001</v>
      </c>
      <c r="CQ51" s="102">
        <f>IF($DF$4=4,'貼り付けシート（日別）'!T50,'貼り付けシート（日別）'!B50*(INT($DF$4)+1-$DF$4)+'貼り付けシート（日別）'!T50*($DF$4-INT($DF$4)))</f>
        <v>9.2054958086000003</v>
      </c>
      <c r="CR51" s="102">
        <f>IF($DF$4=4,'貼り付けシート（日別）'!U50,'貼り付けシート（日別）'!C50*(INT($DF$4)+1-$DF$4)+'貼り付けシート（日別）'!U50*($DF$4-INT($DF$4)))</f>
        <v>16.022124300000002</v>
      </c>
      <c r="CS51" s="102">
        <f>IF($DF$4=4,'貼り付けシート（日別）'!V50,'貼り付けシート（日別）'!D50*(INT($DF$4)+1-$DF$4)+'貼り付けシート（日別）'!V50*($DF$4-INT($DF$4)))</f>
        <v>3.0787611399999997</v>
      </c>
      <c r="CT51" s="102">
        <f>IF($DF$4=4,'貼り付けシート（日別）'!W50,'貼り付けシート（日別）'!E50*(INT($DF$4)+1-$DF$4)+'貼り付けシート（日別）'!W50*($DF$4-INT($DF$4)))</f>
        <v>0</v>
      </c>
      <c r="CU51" s="102">
        <f>IF($DF$4=4,'貼り付けシート（日別）'!X50,'貼り付けシート（日別）'!F50*(INT($DF$4)+1-$DF$4)+'貼り付けシート（日別）'!X50*($DF$4-INT($DF$4)))</f>
        <v>29.762460000000001</v>
      </c>
      <c r="CV51" s="102">
        <f>IF($DF$4=4,'貼り付けシート（日別）'!Y50,'貼り付けシート（日別）'!G50*(INT($DF$4)+1-$DF$4)+'貼り付けシート（日別）'!Y50*($DF$4-INT($DF$4)))</f>
        <v>0</v>
      </c>
      <c r="CW51" s="102">
        <f>IF($DF$4=4,'貼り付けシート（日別）'!Z50,'貼り付けシート（日別）'!H50*(INT($DF$4)+1-$DF$4)+'貼り付けシート（日別）'!Z50*($DF$4-INT($DF$4)))</f>
        <v>5.9590104166666666</v>
      </c>
      <c r="CX51" s="32">
        <f>SUMIF('貼り付けシート（時刻別）'!$A$6:$A$8765,AR51,'貼り付けシート（時刻別）'!$C$6:$C$8765)</f>
        <v>0</v>
      </c>
      <c r="CY51" s="102">
        <f t="shared" si="40"/>
        <v>0</v>
      </c>
      <c r="CZ51" s="166"/>
      <c r="DA51" s="126" t="s">
        <v>128</v>
      </c>
      <c r="DB51" s="127"/>
      <c r="DC51" s="208" t="s">
        <v>118</v>
      </c>
      <c r="DD51" s="123" t="s">
        <v>121</v>
      </c>
      <c r="DE51" s="123" t="s">
        <v>20</v>
      </c>
      <c r="DF51" s="26">
        <v>4.7999999999999996E-3</v>
      </c>
    </row>
    <row r="52" spans="1:110" x14ac:dyDescent="0.15">
      <c r="A52" s="36">
        <v>41684</v>
      </c>
      <c r="B52" s="139">
        <f>IF(計算過程!$DF$5=9,計算過程!CD52+計算過程!CY52,IF($DF$4=4,AS52,G52*(INT($DF$4)+1-$DF$4)+AS52*($DF$4-INT($DF$4))))</f>
        <v>0.16127143391319446</v>
      </c>
      <c r="C52" s="139">
        <f>IF(計算過程!$DF$5=9,CF52,IF($DF$4=4,AT52,H52*(INT($DF$4)+1-$DF$4)+AT52*($DF$4-INT($DF$4))))</f>
        <v>80.988135097670948</v>
      </c>
      <c r="D52" s="139">
        <f>IF(計算過程!$DF$5=9,0,IF($DF$4=4,AU52,I52*(INT($DF$4)+1-$DF$4)+AU52*($DF$4-INT($DF$4))))</f>
        <v>0</v>
      </c>
      <c r="E52" s="139">
        <v>0</v>
      </c>
      <c r="F52" s="138"/>
      <c r="G52" s="104">
        <f t="shared" si="27"/>
        <v>0.15253814578009259</v>
      </c>
      <c r="H52" s="104">
        <f t="shared" si="28"/>
        <v>71.439965339828618</v>
      </c>
      <c r="I52" s="104">
        <f t="shared" si="29"/>
        <v>0</v>
      </c>
      <c r="J52" s="107">
        <v>0</v>
      </c>
      <c r="K52" s="101">
        <f>IF(OR(計算過程!$DF$5&lt;=4,計算過程!$DF$5=8),L52+M52+N52,0)</f>
        <v>0.15253814578009259</v>
      </c>
      <c r="L52" s="101">
        <f>IF(AND($DF$5&gt;4,$DF$5&lt;&gt;8),0,((VLOOKUP(入力データと計算結果!$E$6,バックデータ一覧!$V$12:$AA$15,2)*'貼り付けシート（日別）'!O51+VLOOKUP(入力データと計算結果!$E$6,バックデータ一覧!$V$12:$AA$15,3)*('貼り付けシート（日別）'!I51+'貼り付けシート（日別）'!J51+'貼り付けシート（日別）'!K51+'貼り付けシート（日別）'!L51+'貼り付けシート（日別）'!N51)+(VLOOKUP(入力データと計算結果!$E$6,バックデータ一覧!$V$12:$AA$15,4)))*10^3/3600))</f>
        <v>9.2501167481481475E-2</v>
      </c>
      <c r="M52" s="101">
        <f>IF(AND(OR($DF$5&gt;4,$DF$5&lt;&gt;8),入力データと計算結果!$E$7&lt;&gt;バックデータ一覧!$A$16,SUM(AL52:AM52)&gt;0),0.07*10^3/3600,0)</f>
        <v>1.9444444444444445E-2</v>
      </c>
      <c r="N52" s="101">
        <f>IF(AND(OR($DF$5&lt;=4),入力データと計算結果!$E$7=バックデータ一覧!$A$18,AM52&gt;0),(VLOOKUP(入力データと計算結果!$E$6,バックデータ一覧!$V$12:$AA$15,5,FALSE)*AO52+VLOOKUP(入力データと計算結果!$E$6,バックデータ一覧!$V$12:$AA$15,6,FALSE))*10^3/3600,0)</f>
        <v>4.0592533854166668E-2</v>
      </c>
      <c r="O52" s="101">
        <f>IF(OR(計算過程!$DF$5&lt;=2,計算過程!$DF$5=8),IF(入力データと計算結果!$E$7=バックデータ一覧!$A$16,AI52/Q52+AJ52/R52+AK52/S52+AL52/T52+AN52/V52,IF(入力データと計算結果!$E$7=バックデータ一覧!$A$17,AI52/Q52+AJ52/R52+AK52/S52+AM52/U52+AN52/V52,AI52/Q52+AJ52/R52+AK52/S52+AM52/U52+AO52/W52)),0)</f>
        <v>71.439965339828618</v>
      </c>
      <c r="P52" s="101">
        <f>IF(OR(計算過程!$DF$5=3,計算過程!$DF$5=4),IF(入力データと計算結果!$E$7=バックデータ一覧!$A$16,AI52/Q52+AJ52/R52+AK52/S52+AL52/T52+AN52/V52,IF(入力データと計算結果!$E$7=バックデータ一覧!$A$17,AI52/Q52+AJ52/R52+AK52/S52+AM52/U52+AN52/V52,AI52/Q52+AJ52/R52+AK52/S52+AM52/U52+AO52/W52)),0)</f>
        <v>0</v>
      </c>
      <c r="Q52" s="101">
        <f>MIN(1,$DF$7*'貼り付けシート（日別）'!O51+計算過程!$DF$14*(AI52+AK52)+$DF$21)</f>
        <v>0.57918703736777088</v>
      </c>
      <c r="R52" s="101">
        <f>MIN(1,$DF$8*'貼り付けシート（日別）'!O51+$DF$15*AJ52+$DF$22)</f>
        <v>0.66926635836161152</v>
      </c>
      <c r="S52" s="101">
        <f>MIN(1,$DF$9*'貼り付けシート（日別）'!O51+$DF$16*(AI52+AK52)+$DF$23)</f>
        <v>0.57918703736777088</v>
      </c>
      <c r="T52" s="32">
        <f>MIN(1,$DF$10*'貼り付けシート（日別）'!O51+$DF$17*AL52+$DF$24)</f>
        <v>0.71159348488590612</v>
      </c>
      <c r="U52" s="32">
        <f>MIN(1,$DF$11*'貼り付けシート（日別）'!O51+$DF$18*AM52+$DF$25)</f>
        <v>0.69708635496058002</v>
      </c>
      <c r="V52" s="32">
        <f>MIN(1,$DF$12*'貼り付けシート（日別）'!O51+$DF$19*AN52+$DF$26)</f>
        <v>0.71159348488590612</v>
      </c>
      <c r="W52" s="32">
        <f>MIN(1,$DF$13*'貼り付けシート（日別）'!O51+$DF$20*AO52+$DF$27)</f>
        <v>0.57473729367463089</v>
      </c>
      <c r="X52" s="32">
        <f t="shared" si="30"/>
        <v>0</v>
      </c>
      <c r="Y52" s="32">
        <f>'貼り付けシート（日別）'!P51</f>
        <v>-16.212499999999999</v>
      </c>
      <c r="Z52" s="32">
        <f t="shared" si="31"/>
        <v>1.3087262499999999</v>
      </c>
      <c r="AA52" s="32">
        <f t="shared" si="32"/>
        <v>1</v>
      </c>
      <c r="AB52" s="32">
        <f t="shared" si="33"/>
        <v>47.235208658399998</v>
      </c>
      <c r="AC52" s="32">
        <f>IF($DF$5=10,($DF$41*'貼り付けシート（日別）'!O51+$DF$42*AB52+$DF$43)/3.6,0)</f>
        <v>0</v>
      </c>
      <c r="AD52" s="32">
        <f>IF(OR($DF$5=5,$DF$5=6,$DF$5=7),(($DF$45*'貼り付けシート（日別）'!O51+$DF$46*SUM(AI52:AK52,AM52)+$DF$47)*AE52+(0.01723*AO52+0.06099))*10^3/3600,0)</f>
        <v>0</v>
      </c>
      <c r="AE52" s="32">
        <f>IF('貼り付けシート（日別）'!O51&lt;7,1+(7-'貼り付けシート（日別）'!O51)*0.0091,1)</f>
        <v>1.1749095833333334</v>
      </c>
      <c r="AF52" s="32">
        <f>IF(OR($DF$5=5,$DF$5=6,$DF$5=7),(($DF$48*'貼り付けシート（日別）'!O51+$DF$49*SUM(AI52:AK52,AM52)+$DF$50)*AH52+AO52/AG52),0)</f>
        <v>0</v>
      </c>
      <c r="AG52" s="32">
        <f>$DF$51*'貼り付けシート（日別）'!O51+$DF$52*AO52+$DF$53</f>
        <v>0.725389375</v>
      </c>
      <c r="AH52" s="32">
        <f>IF('貼り付けシート（日別）'!O51&lt;7,1+(7-'貼り付けシート（日別）'!O51)*0.0205,1)</f>
        <v>1.3940270833333333</v>
      </c>
      <c r="AI52" s="109">
        <f>'貼り付けシート（日別）'!B51</f>
        <v>4.8028673783999993</v>
      </c>
      <c r="AJ52" s="109">
        <f>'貼り付けシート（日別）'!C51</f>
        <v>6.408849720000001</v>
      </c>
      <c r="AK52" s="109">
        <f>'貼り付けシート（日別）'!D51</f>
        <v>1.3194690599999996</v>
      </c>
      <c r="AL52" s="109">
        <f>'貼り付けシート（日別）'!E51</f>
        <v>0</v>
      </c>
      <c r="AM52" s="109">
        <f>'貼り付けシート（日別）'!F51</f>
        <v>29.762460000000001</v>
      </c>
      <c r="AN52" s="109">
        <f>'貼り付けシート（日別）'!G51</f>
        <v>0</v>
      </c>
      <c r="AO52" s="109">
        <f>'貼り付けシート（日別）'!H51</f>
        <v>4.9415624999999999</v>
      </c>
      <c r="AP52" s="102">
        <f>IF(入力データと計算結果!$E$9=バックデータ一覧!$A$25,'貼り付けシート（日別）'!Q51,0)</f>
        <v>0</v>
      </c>
      <c r="AR52" s="36">
        <v>41684</v>
      </c>
      <c r="AS52" s="104">
        <f t="shared" si="34"/>
        <v>0.16127143391319446</v>
      </c>
      <c r="AT52" s="104">
        <f t="shared" si="35"/>
        <v>80.988135097670948</v>
      </c>
      <c r="AU52" s="104">
        <f t="shared" si="36"/>
        <v>0</v>
      </c>
      <c r="AV52" s="107">
        <v>0</v>
      </c>
      <c r="AW52" s="101">
        <f>IF(OR(計算過程!$DF$5&lt;=4,計算過程!$DF$5=8),AX52+AY52+AZ52,0)</f>
        <v>0.16127143391319446</v>
      </c>
      <c r="AX52" s="101">
        <f>IF(AND(計算過程!$DF$5&gt;4,計算過程!$DF$5&lt;&gt;8),0,((VLOOKUP(入力データと計算結果!$E$6,バックデータ一覧!$V$12:$AA$15,2)*'貼り付けシート（日別）'!AG51+VLOOKUP(入力データと計算結果!$E$6,バックデータ一覧!$V$12:$AA$15,3)*('貼り付けシート（日別）'!AA51+'貼り付けシート（日別）'!AB51+'貼り付けシート（日別）'!AC51+'貼り付けシート（日別）'!AD51+'貼り付けシート（日別）'!AF51)+(VLOOKUP(入力データと計算結果!$E$6,バックデータ一覧!$V$12:$AA$15,4)))*10^3/3600))</f>
        <v>9.5956521731481489E-2</v>
      </c>
      <c r="AY52" s="101">
        <f>IF(AND(OR(計算過程!$DF$5&gt;4,計算過程!$DF$5&lt;&gt;8),入力データと計算結果!$E$7&lt;&gt;バックデータ一覧!$A$16,SUM(BX52:BY52)&gt;0),0.07*10^3/3600,0)</f>
        <v>1.9444444444444445E-2</v>
      </c>
      <c r="AZ52" s="101">
        <f>IF(AND(OR(計算過程!$DF$5&lt;=4),入力データと計算結果!$E$7=バックデータ一覧!$A$18,BY52&gt;0),(VLOOKUP(入力データと計算結果!$E$6,バックデータ一覧!$V$12:$AA$15,5,FALSE)*CA52+VLOOKUP(入力データと計算結果!$E$6,バックデータ一覧!$V$12:$AA$15,6,FALSE))*10^3/3600,0)</f>
        <v>4.5870467737268515E-2</v>
      </c>
      <c r="BA52" s="101">
        <f>IF(OR(計算過程!$DF$5&lt;=2,計算過程!$DF$5=8),IF(入力データと計算結果!$E$7=バックデータ一覧!$A$16,BU52/BC52+BV52/BD52+BW52/BE52+BX52/BF52+BZ52/BH52,IF(入力データと計算結果!$E$7=バックデータ一覧!$A$17,BU52/BC52+BV52/BD52+BW52/BE52+BY52/BG52+BZ52/BH52,BU52/BC52+BV52/BD52+BW52/BE52+BY52/BG52+CA52/BI52)),0)</f>
        <v>80.988135097670948</v>
      </c>
      <c r="BB52" s="101">
        <f>IF(OR(計算過程!$DF$5=3,計算過程!$DF$5=4),IF(入力データと計算結果!$E$7=バックデータ一覧!$A$16,BU52/BC52+BV52/BD52+BW52/BE52+BX52/BF52+BZ52/BH52,IF(入力データと計算結果!$E$7=バックデータ一覧!$A$17,BU52/BC52+BV52/BD52+BW52/BE52+BY52/BG52+BZ52/BH52,BU52/BC52+BV52/BD52+BW52/BE52+BY52/BG52+CA52/BI52)),0)</f>
        <v>0</v>
      </c>
      <c r="BC52" s="101">
        <f>MIN(1,計算過程!$DF$7*'貼り付けシート（日別）'!AG51+計算過程!$DF$14*(BU52+BW52)+計算過程!$DF$21)</f>
        <v>0.58032111830018163</v>
      </c>
      <c r="BD52" s="101">
        <f>MIN(1,計算過程!$DF$8*'貼り付けシート（日別）'!AG51+計算過程!$DF$15*BV52+計算過程!$DF$22)</f>
        <v>0.67120559198255159</v>
      </c>
      <c r="BE52" s="101">
        <f>MIN(1,計算過程!$DF$9*'貼り付けシート（日別）'!AG51+計算過程!$DF$16*(BU52+BW52)+計算過程!$DF$23)</f>
        <v>0.58032111830018163</v>
      </c>
      <c r="BF52" s="32">
        <f>MIN(1,計算過程!$DF$10*'貼り付けシート（日別）'!AG51+計算過程!$DF$17*BX52+計算過程!$DF$24)</f>
        <v>0.71159348488590612</v>
      </c>
      <c r="BG52" s="32">
        <f>MIN(1,計算過程!$DF$11*'貼り付けシート（日別）'!AG51+計算過程!$DF$18*BY52+計算過程!$DF$25)</f>
        <v>0.69708635496058002</v>
      </c>
      <c r="BH52" s="32">
        <f>MIN(1,計算過程!$DF$12*'貼り付けシート（日別）'!AG51+計算過程!$DF$19*BZ52+計算過程!$DF$26)</f>
        <v>0.71159348488590612</v>
      </c>
      <c r="BI52" s="32">
        <f>MIN(1,計算過程!$DF$13*'貼り付けシート（日別）'!AG51+計算過程!$DF$20*CA52+計算過程!$DF$27)</f>
        <v>0.59415751600026845</v>
      </c>
      <c r="BJ52" s="32">
        <f>IF(計算過程!$DF$5=11,(計算過程!$DF$33*BK52+計算過程!$DF$34*BN52+計算過程!$DF$35*計算過程!$DF$39+計算過程!$DF$36)*(1+計算過程!$DF$37*計算過程!$DF$38)*BL52*BM52*10^3/3600,0)</f>
        <v>0</v>
      </c>
      <c r="BK52" s="32">
        <f>'貼り付けシート（日別）'!AH51</f>
        <v>-16.212499999999999</v>
      </c>
      <c r="BL52" s="32">
        <f t="shared" si="37"/>
        <v>1.3087262499999999</v>
      </c>
      <c r="BM52" s="32">
        <f t="shared" si="38"/>
        <v>1</v>
      </c>
      <c r="BN52" s="32">
        <f t="shared" si="39"/>
        <v>53.571548853766664</v>
      </c>
      <c r="BO52" s="32">
        <f>IF(計算過程!$DF$5=10,(計算過程!$DF$41*'貼り付けシート（日別）'!AG51+計算過程!$DF$42*BN52+計算過程!$DF$43)/3.6,0)</f>
        <v>0</v>
      </c>
      <c r="BP52" s="32">
        <f>IF(OR(計算過程!$DF$5=5,計算過程!$DF$5=6,計算過程!$DF$5=7),((計算過程!$DF$45*'貼り付けシート（日別）'!AG51+計算過程!$DF$46*SUM(BU52:BW52,BY52)+計算過程!$DF$47)*BQ52+(0.01723*CA52+0.06099))*10^3/3600,0)</f>
        <v>0</v>
      </c>
      <c r="BQ52" s="32">
        <f>IF('貼り付けシート（日別）'!AG51&lt;7,1+(7-'貼り付けシート（日別）'!AG51)*0.0091,1)</f>
        <v>1.1749095833333334</v>
      </c>
      <c r="BR52" s="32">
        <f>IF(OR(計算過程!$DF$5=5,計算過程!$DF$5=6,計算過程!$DF$5=7),((計算過程!$DF$48*'貼り付けシート（日別）'!AG51+計算過程!$DF$49*SUM(BU52:BW52,BY52)+計算過程!$DF$50)*BT52+CA52/BS52),0)</f>
        <v>0</v>
      </c>
      <c r="BS52" s="32">
        <f>計算過程!$DF$51*'貼り付けシート（日別）'!AG51+計算過程!$DF$52*CA52+計算過程!$DF$53</f>
        <v>0.73200593749999998</v>
      </c>
      <c r="BT52" s="32">
        <f>IF('貼り付けシート（日別）'!AG51&lt;7,1+(7-'貼り付けシート（日別）'!AG51)*0.0205,1)</f>
        <v>1.3940270833333333</v>
      </c>
      <c r="BU52" s="109">
        <f>'貼り付けシート（日別）'!T51</f>
        <v>6.2037036970999999</v>
      </c>
      <c r="BV52" s="109">
        <f>'貼り付けシート（日別）'!U51</f>
        <v>10.681416199999999</v>
      </c>
      <c r="BW52" s="109">
        <f>'貼り付けシート（日別）'!V51</f>
        <v>0.87964604000000002</v>
      </c>
      <c r="BX52" s="109">
        <f>'貼り付けシート（日別）'!W51</f>
        <v>0</v>
      </c>
      <c r="BY52" s="109">
        <f>'貼り付けシート（日別）'!X51</f>
        <v>29.762460000000001</v>
      </c>
      <c r="BZ52" s="109">
        <f>'貼り付けシート（日別）'!Y51</f>
        <v>0</v>
      </c>
      <c r="CA52" s="109">
        <f>'貼り付けシート（日別）'!Z51</f>
        <v>6.0443229166666672</v>
      </c>
      <c r="CB52" s="102">
        <f>IF(入力データと計算結果!$E$9=バックデータ一覧!$A$25,'貼り付けシート（日別）'!AI51,0)</f>
        <v>0</v>
      </c>
      <c r="CC52" s="166"/>
      <c r="CD52" s="32">
        <f>IF(計算過程!$DF$5=9,((CI52*'貼り付けシート（日別）'!AG51+CJ52*(CQ52+CR52+CS52+CU52)+CK52*CX52+CL52)*CE52+(0.01723*CW52+0.06099))*10^3/3600,0)</f>
        <v>0</v>
      </c>
      <c r="CE52" s="32">
        <f>IF(7&lt;='貼り付けシート（日別）'!AG51,1,1+(7-'貼り付けシート（日別）'!AG51)*0.0091)</f>
        <v>1.1749095833333334</v>
      </c>
      <c r="CF52" s="32">
        <f>IF(計算過程!$DF$5=9,((CM52*'貼り付けシート（日別）'!AG51+CN52*(CQ52+CR52+CS52+CU52)+CO52*CX52+CP52)*CH52+CW52/CG52),0)</f>
        <v>0</v>
      </c>
      <c r="CG52" s="32">
        <f>計算過程!$DF$55*'貼り付けシート（日別）'!AG51+計算過程!$DF$56*CW52+計算過程!$DF$57</f>
        <v>0.73200593749999998</v>
      </c>
      <c r="CH52" s="32">
        <f>IF(7&lt;='貼り付けシート（日別）'!AG51,1,1+(7-'貼り付けシート（日別）'!AG51)*0.0205)</f>
        <v>1.3940270833333333</v>
      </c>
      <c r="CI52" s="100">
        <f>IF($CX52&gt;0,バックデータ一覧!$S$4,バックデータ一覧!$T$4)</f>
        <v>-0.18114</v>
      </c>
      <c r="CJ52" s="100">
        <f>IF($CX52&gt;0,バックデータ一覧!$S$5,バックデータ一覧!$T$5)</f>
        <v>0.10483000000000001</v>
      </c>
      <c r="CK52" s="100">
        <f>IF($CX52&gt;0,バックデータ一覧!$S$6,バックデータ一覧!$T$6)</f>
        <v>0</v>
      </c>
      <c r="CL52" s="100">
        <f>IF($CX52&gt;0,バックデータ一覧!$S$7,バックデータ一覧!$T$7)</f>
        <v>5.8528500000000001</v>
      </c>
      <c r="CM52" s="100">
        <f>IF($CX52&gt;0,バックデータ一覧!$S$12,バックデータ一覧!$T$12)</f>
        <v>-5.7700000000000001E-2</v>
      </c>
      <c r="CN52" s="100">
        <f>IF($CX52&gt;0,バックデータ一覧!$S$13,バックデータ一覧!$T$13)</f>
        <v>0.47525000000000001</v>
      </c>
      <c r="CO52" s="100">
        <f>IF($CX52&gt;0,バックデータ一覧!$S$14,バックデータ一覧!$T$14)</f>
        <v>0</v>
      </c>
      <c r="CP52" s="173">
        <f>IF($CX52&gt;0,バックデータ一覧!$S$15,バックデータ一覧!$T$15)</f>
        <v>-6.3459300000000001</v>
      </c>
      <c r="CQ52" s="102">
        <f>IF($DF$4=4,'貼り付けシート（日別）'!T51,'貼り付けシート（日別）'!B51*(INT($DF$4)+1-$DF$4)+'貼り付けシート（日別）'!T51*($DF$4-INT($DF$4)))</f>
        <v>6.2037036970999999</v>
      </c>
      <c r="CR52" s="102">
        <f>IF($DF$4=4,'貼り付けシート（日別）'!U51,'貼り付けシート（日別）'!C51*(INT($DF$4)+1-$DF$4)+'貼り付けシート（日別）'!U51*($DF$4-INT($DF$4)))</f>
        <v>10.681416199999999</v>
      </c>
      <c r="CS52" s="102">
        <f>IF($DF$4=4,'貼り付けシート（日別）'!V51,'貼り付けシート（日別）'!D51*(INT($DF$4)+1-$DF$4)+'貼り付けシート（日別）'!V51*($DF$4-INT($DF$4)))</f>
        <v>0.87964604000000002</v>
      </c>
      <c r="CT52" s="102">
        <f>IF($DF$4=4,'貼り付けシート（日別）'!W51,'貼り付けシート（日別）'!E51*(INT($DF$4)+1-$DF$4)+'貼り付けシート（日別）'!W51*($DF$4-INT($DF$4)))</f>
        <v>0</v>
      </c>
      <c r="CU52" s="102">
        <f>IF($DF$4=4,'貼り付けシート（日別）'!X51,'貼り付けシート（日別）'!F51*(INT($DF$4)+1-$DF$4)+'貼り付けシート（日別）'!X51*($DF$4-INT($DF$4)))</f>
        <v>29.762460000000001</v>
      </c>
      <c r="CV52" s="102">
        <f>IF($DF$4=4,'貼り付けシート（日別）'!Y51,'貼り付けシート（日別）'!G51*(INT($DF$4)+1-$DF$4)+'貼り付けシート（日別）'!Y51*($DF$4-INT($DF$4)))</f>
        <v>0</v>
      </c>
      <c r="CW52" s="102">
        <f>IF($DF$4=4,'貼り付けシート（日別）'!Z51,'貼り付けシート（日別）'!H51*(INT($DF$4)+1-$DF$4)+'貼り付けシート（日別）'!Z51*($DF$4-INT($DF$4)))</f>
        <v>6.0443229166666672</v>
      </c>
      <c r="CX52" s="32">
        <f>SUMIF('貼り付けシート（時刻別）'!$A$6:$A$8765,AR52,'貼り付けシート（時刻別）'!$C$6:$C$8765)</f>
        <v>0</v>
      </c>
      <c r="CY52" s="102">
        <f t="shared" si="40"/>
        <v>0</v>
      </c>
      <c r="CZ52" s="166"/>
      <c r="DA52" s="126" t="s">
        <v>129</v>
      </c>
      <c r="DB52" s="127"/>
      <c r="DC52" s="208"/>
      <c r="DD52" s="123" t="s">
        <v>123</v>
      </c>
      <c r="DE52" s="123" t="s">
        <v>20</v>
      </c>
      <c r="DF52" s="26">
        <v>6.0000000000000001E-3</v>
      </c>
    </row>
    <row r="53" spans="1:110" x14ac:dyDescent="0.15">
      <c r="A53" s="36">
        <v>41685</v>
      </c>
      <c r="B53" s="139">
        <f>IF(計算過程!$DF$5=9,計算過程!CD53+計算過程!CY53,IF($DF$4=4,AS53,G53*(INT($DF$4)+1-$DF$4)+AS53*($DF$4-INT($DF$4))))</f>
        <v>0.16762985615277776</v>
      </c>
      <c r="C53" s="139">
        <f>IF(計算過程!$DF$5=9,CF53,IF($DF$4=4,AT53,H53*(INT($DF$4)+1-$DF$4)+AT53*($DF$4-INT($DF$4))))</f>
        <v>97.430264800900687</v>
      </c>
      <c r="D53" s="139">
        <f>IF(計算過程!$DF$5=9,0,IF($DF$4=4,AU53,I53*(INT($DF$4)+1-$DF$4)+AU53*($DF$4-INT($DF$4))))</f>
        <v>0</v>
      </c>
      <c r="E53" s="139">
        <v>0</v>
      </c>
      <c r="F53" s="138"/>
      <c r="G53" s="104">
        <f t="shared" si="27"/>
        <v>0.15887136530555557</v>
      </c>
      <c r="H53" s="104">
        <f t="shared" si="28"/>
        <v>87.814480311852421</v>
      </c>
      <c r="I53" s="104">
        <f t="shared" si="29"/>
        <v>0</v>
      </c>
      <c r="J53" s="107">
        <v>0</v>
      </c>
      <c r="K53" s="101">
        <f>IF(OR(計算過程!$DF$5&lt;=4,計算過程!$DF$5=8),L53+M53+N53,0)</f>
        <v>0.15887136530555557</v>
      </c>
      <c r="L53" s="101">
        <f>IF(AND($DF$5&gt;4,$DF$5&lt;&gt;8),0,((VLOOKUP(入力データと計算結果!$E$6,バックデータ一覧!$V$12:$AA$15,2)*'貼り付けシート（日別）'!O52+VLOOKUP(入力データと計算結果!$E$6,バックデータ一覧!$V$12:$AA$15,3)*('貼り付けシート（日別）'!I52+'貼り付けシート（日別）'!J52+'貼り付けシート（日別）'!K52+'貼り付けシート（日別）'!L52+'貼り付けシート（日別）'!N52)+(VLOOKUP(入力データと計算結果!$E$6,バックデータ一覧!$V$12:$AA$15,4)))*10^3/3600))</f>
        <v>9.9075188222222221E-2</v>
      </c>
      <c r="M53" s="101">
        <f>IF(AND(OR($DF$5&gt;4,$DF$5&lt;&gt;8),入力データと計算結果!$E$7&lt;&gt;バックデータ一覧!$A$16,SUM(AL53:AM53)&gt;0),0.07*10^3/3600,0)</f>
        <v>1.9444444444444445E-2</v>
      </c>
      <c r="N53" s="101">
        <f>IF(AND(OR($DF$5&lt;=4),入力データと計算結果!$E$7=バックデータ一覧!$A$18,AM53&gt;0),(VLOOKUP(入力データと計算結果!$E$6,バックデータ一覧!$V$12:$AA$15,5,FALSE)*AO53+VLOOKUP(入力データと計算結果!$E$6,バックデータ一覧!$V$12:$AA$15,6,FALSE))*10^3/3600,0)</f>
        <v>4.0351732638888894E-2</v>
      </c>
      <c r="O53" s="101">
        <f>IF(OR(計算過程!$DF$5&lt;=2,計算過程!$DF$5=8),IF(入力データと計算結果!$E$7=バックデータ一覧!$A$16,AI53/Q53+AJ53/R53+AK53/S53+AL53/T53+AN53/V53,IF(入力データと計算結果!$E$7=バックデータ一覧!$A$17,AI53/Q53+AJ53/R53+AK53/S53+AM53/U53+AN53/V53,AI53/Q53+AJ53/R53+AK53/S53+AM53/U53+AO53/W53)),0)</f>
        <v>87.814480311852421</v>
      </c>
      <c r="P53" s="101">
        <f>IF(OR(計算過程!$DF$5=3,計算過程!$DF$5=4),IF(入力データと計算結果!$E$7=バックデータ一覧!$A$16,AI53/Q53+AJ53/R53+AK53/S53+AL53/T53+AN53/V53,IF(入力データと計算結果!$E$7=バックデータ一覧!$A$17,AI53/Q53+AJ53/R53+AK53/S53+AM53/U53+AN53/V53,AI53/Q53+AJ53/R53+AK53/S53+AM53/U53+AO53/W53)),0)</f>
        <v>0</v>
      </c>
      <c r="Q53" s="101">
        <f>MIN(1,$DF$7*'貼り付けシート（日別）'!O52+計算過程!$DF$14*(AI53+AK53)+$DF$21)</f>
        <v>0.58636480384896705</v>
      </c>
      <c r="R53" s="101">
        <f>MIN(1,$DF$8*'貼り付けシート（日別）'!O52+$DF$15*AJ53+$DF$22)</f>
        <v>0.67205577400389405</v>
      </c>
      <c r="S53" s="101">
        <f>MIN(1,$DF$9*'貼り付けシート（日別）'!O52+$DF$16*(AI53+AK53)+$DF$23)</f>
        <v>0.58636480384896705</v>
      </c>
      <c r="T53" s="32">
        <f>MIN(1,$DF$10*'貼り付けシート（日別）'!O52+$DF$17*AL53+$DF$24)</f>
        <v>0.71159348488590612</v>
      </c>
      <c r="U53" s="32">
        <f>MIN(1,$DF$11*'貼り付けシート（日別）'!O52+$DF$18*AM53+$DF$25)</f>
        <v>0.69708635496058002</v>
      </c>
      <c r="V53" s="32">
        <f>MIN(1,$DF$12*'貼り付けシート（日別）'!O52+$DF$19*AN53+$DF$26)</f>
        <v>0.71159348488590612</v>
      </c>
      <c r="W53" s="32">
        <f>MIN(1,$DF$13*'貼り付けシート（日別）'!O52+$DF$20*AO53+$DF$27)</f>
        <v>0.57586081754416107</v>
      </c>
      <c r="X53" s="32">
        <f t="shared" si="30"/>
        <v>0</v>
      </c>
      <c r="Y53" s="32">
        <f>'貼り付けシート（日別）'!P52</f>
        <v>-13.662499999999998</v>
      </c>
      <c r="Z53" s="32">
        <f t="shared" si="31"/>
        <v>1.27481125</v>
      </c>
      <c r="AA53" s="32">
        <f t="shared" si="32"/>
        <v>1.018375</v>
      </c>
      <c r="AB53" s="32">
        <f t="shared" si="33"/>
        <v>57.6275512904</v>
      </c>
      <c r="AC53" s="32">
        <f>IF($DF$5=10,($DF$41*'貼り付けシート（日別）'!O52+$DF$42*AB53+$DF$43)/3.6,0)</f>
        <v>0</v>
      </c>
      <c r="AD53" s="32">
        <f>IF(OR($DF$5=5,$DF$5=6,$DF$5=7),(($DF$45*'貼り付けシート（日別）'!O52+$DF$46*SUM(AI53:AK53,AM53)+$DF$47)*AE53+(0.01723*AO53+0.06099))*10^3/3600,0)</f>
        <v>0</v>
      </c>
      <c r="AE53" s="32">
        <f>IF('貼り付けシート（日別）'!O52&lt;7,1+(7-'貼り付けシート（日別）'!O52)*0.0091,1)</f>
        <v>1.1688049999999999</v>
      </c>
      <c r="AF53" s="32">
        <f>IF(OR($DF$5=5,$DF$5=6,$DF$5=7),(($DF$48*'貼り付けシート（日別）'!O52+$DF$49*SUM(AI53:AK53,AM53)+$DF$50)*AH53+AO53/AG53),0)</f>
        <v>0</v>
      </c>
      <c r="AG53" s="32">
        <f>$DF$51*'貼り付けシート（日別）'!O52+$DF$52*AO53+$DF$53</f>
        <v>0.7283075</v>
      </c>
      <c r="AH53" s="32">
        <f>IF('貼り付けシート（日別）'!O52&lt;7,1+(7-'貼り付けシート（日別）'!O52)*0.0205,1)</f>
        <v>1.3802749999999999</v>
      </c>
      <c r="AI53" s="109">
        <f>'貼り付けシート（日別）'!B52</f>
        <v>8.8052568603999983</v>
      </c>
      <c r="AJ53" s="109">
        <f>'貼り付けシート（日別）'!C52</f>
        <v>11.74955782</v>
      </c>
      <c r="AK53" s="109">
        <f>'貼り付けシート（日別）'!D52</f>
        <v>2.4190266099999995</v>
      </c>
      <c r="AL53" s="109">
        <f>'貼り付けシート（日別）'!E52</f>
        <v>0</v>
      </c>
      <c r="AM53" s="109">
        <f>'貼り付けシート（日別）'!F52</f>
        <v>29.762460000000001</v>
      </c>
      <c r="AN53" s="109">
        <f>'貼り付けシート（日別）'!G52</f>
        <v>0</v>
      </c>
      <c r="AO53" s="109">
        <f>'貼り付けシート（日別）'!H52</f>
        <v>4.8912500000000003</v>
      </c>
      <c r="AP53" s="102">
        <f>IF(入力データと計算結果!$E$9=バックデータ一覧!$A$25,'貼り付けシート（日別）'!Q52,0)</f>
        <v>0</v>
      </c>
      <c r="AR53" s="36">
        <v>41685</v>
      </c>
      <c r="AS53" s="104">
        <f t="shared" si="34"/>
        <v>0.16762985615277776</v>
      </c>
      <c r="AT53" s="104">
        <f t="shared" si="35"/>
        <v>97.430264800900687</v>
      </c>
      <c r="AU53" s="104">
        <f t="shared" si="36"/>
        <v>0</v>
      </c>
      <c r="AV53" s="107">
        <v>0</v>
      </c>
      <c r="AW53" s="101">
        <f>IF(OR(計算過程!$DF$5&lt;=4,計算過程!$DF$5=8),AX53+AY53+AZ53,0)</f>
        <v>0.16762985615277776</v>
      </c>
      <c r="AX53" s="101">
        <f>IF(AND(計算過程!$DF$5&gt;4,計算過程!$DF$5&lt;&gt;8),0,((VLOOKUP(入力データと計算結果!$E$6,バックデータ一覧!$V$12:$AA$15,2)*'貼り付けシート（日別）'!AG52+VLOOKUP(入力データと計算結果!$E$6,バックデータ一覧!$V$12:$AA$15,3)*('貼り付けシート（日別）'!AA52+'貼り付けシート（日別）'!AB52+'貼り付けシート（日別）'!AC52+'貼り付けシート（日別）'!AD52+'貼り付けシート（日別）'!AF52)+(VLOOKUP(入力データと計算結果!$E$6,バックデータ一覧!$V$12:$AA$15,4)))*10^3/3600))</f>
        <v>0.10259587872222221</v>
      </c>
      <c r="AY53" s="101">
        <f>IF(AND(OR(計算過程!$DF$5&gt;4,計算過程!$DF$5&lt;&gt;8),入力データと計算結果!$E$7&lt;&gt;バックデータ一覧!$A$16,SUM(BX53:BY53)&gt;0),0.07*10^3/3600,0)</f>
        <v>1.9444444444444445E-2</v>
      </c>
      <c r="AZ53" s="101">
        <f>IF(AND(OR(計算過程!$DF$5&lt;=4),入力データと計算結果!$E$7=バックデータ一覧!$A$18,BY53&gt;0),(VLOOKUP(入力データと計算結果!$E$6,バックデータ一覧!$V$12:$AA$15,5,FALSE)*CA53+VLOOKUP(入力データと計算結果!$E$6,バックデータ一覧!$V$12:$AA$15,6,FALSE))*10^3/3600,0)</f>
        <v>4.5589532986111111E-2</v>
      </c>
      <c r="BA53" s="101">
        <f>IF(OR(計算過程!$DF$5&lt;=2,計算過程!$DF$5=8),IF(入力データと計算結果!$E$7=バックデータ一覧!$A$16,BU53/BC53+BV53/BD53+BW53/BE53+BX53/BF53+BZ53/BH53,IF(入力データと計算結果!$E$7=バックデータ一覧!$A$17,BU53/BC53+BV53/BD53+BW53/BE53+BY53/BG53+BZ53/BH53,BU53/BC53+BV53/BD53+BW53/BE53+BY53/BG53+CA53/BI53)),0)</f>
        <v>97.430264800900687</v>
      </c>
      <c r="BB53" s="101">
        <f>IF(OR(計算過程!$DF$5=3,計算過程!$DF$5=4),IF(入力データと計算結果!$E$7=バックデータ一覧!$A$16,BU53/BC53+BV53/BD53+BW53/BE53+BX53/BF53+BZ53/BH53,IF(入力データと計算結果!$E$7=バックデータ一覧!$A$17,BU53/BC53+BV53/BD53+BW53/BE53+BY53/BG53+BZ53/BH53,BU53/BC53+BV53/BD53+BW53/BE53+BY53/BG53+CA53/BI53)),0)</f>
        <v>0</v>
      </c>
      <c r="BC53" s="101">
        <f>MIN(1,計算過程!$DF$7*'貼り付けシート（日別）'!AG52+計算過程!$DF$14*(BU53+BW53)+計算過程!$DF$21)</f>
        <v>0.58761566657075637</v>
      </c>
      <c r="BD53" s="101">
        <f>MIN(1,計算過程!$DF$8*'貼り付けシート（日別）'!AG52+計算過程!$DF$15*BV53+計算過程!$DF$22)</f>
        <v>0.67399500762483411</v>
      </c>
      <c r="BE53" s="101">
        <f>MIN(1,計算過程!$DF$9*'貼り付けシート（日別）'!AG52+計算過程!$DF$16*(BU53+BW53)+計算過程!$DF$23)</f>
        <v>0.58761566657075637</v>
      </c>
      <c r="BF53" s="32">
        <f>MIN(1,計算過程!$DF$10*'貼り付けシート（日別）'!AG52+計算過程!$DF$17*BX53+計算過程!$DF$24)</f>
        <v>0.71159348488590612</v>
      </c>
      <c r="BG53" s="32">
        <f>MIN(1,計算過程!$DF$11*'貼り付けシート（日別）'!AG52+計算過程!$DF$18*BY53+計算過程!$DF$25)</f>
        <v>0.69708635496058002</v>
      </c>
      <c r="BH53" s="32">
        <f>MIN(1,計算過程!$DF$12*'貼り付けシート（日別）'!AG52+計算過程!$DF$19*BZ53+計算過程!$DF$26)</f>
        <v>0.71159348488590612</v>
      </c>
      <c r="BI53" s="32">
        <f>MIN(1,計算過程!$DF$13*'貼り付けシート（日別）'!AG52+計算過程!$DF$20*CA53+計算過程!$DF$27)</f>
        <v>0.59513336803328865</v>
      </c>
      <c r="BJ53" s="32">
        <f>IF(計算過程!$DF$5=11,(計算過程!$DF$33*BK53+計算過程!$DF$34*BN53+計算過程!$DF$35*計算過程!$DF$39+計算過程!$DF$36)*(1+計算過程!$DF$37*計算過程!$DF$38)*BL53*BM53*10^3/3600,0)</f>
        <v>0</v>
      </c>
      <c r="BK53" s="32">
        <f>'貼り付けシート（日別）'!AH52</f>
        <v>-13.662499999999998</v>
      </c>
      <c r="BL53" s="32">
        <f t="shared" si="37"/>
        <v>1.27481125</v>
      </c>
      <c r="BM53" s="32">
        <f t="shared" si="38"/>
        <v>1.018375</v>
      </c>
      <c r="BN53" s="32">
        <f t="shared" si="39"/>
        <v>64.054466248600008</v>
      </c>
      <c r="BO53" s="32">
        <f>IF(計算過程!$DF$5=10,(計算過程!$DF$41*'貼り付けシート（日別）'!AG52+計算過程!$DF$42*BN53+計算過程!$DF$43)/3.6,0)</f>
        <v>0</v>
      </c>
      <c r="BP53" s="32">
        <f>IF(OR(計算過程!$DF$5=5,計算過程!$DF$5=6,計算過程!$DF$5=7),((計算過程!$DF$45*'貼り付けシート（日別）'!AG52+計算過程!$DF$46*SUM(BU53:BW53,BY53)+計算過程!$DF$47)*BQ53+(0.01723*CA53+0.06099))*10^3/3600,0)</f>
        <v>0</v>
      </c>
      <c r="BQ53" s="32">
        <f>IF('貼り付けシート（日別）'!AG52&lt;7,1+(7-'貼り付けシート（日別）'!AG52)*0.0091,1)</f>
        <v>1.1688049999999999</v>
      </c>
      <c r="BR53" s="32">
        <f>IF(OR(計算過程!$DF$5=5,計算過程!$DF$5=6,計算過程!$DF$5=7),((計算過程!$DF$48*'貼り付けシート（日別）'!AG52+計算過程!$DF$49*SUM(BU53:BW53,BY53)+計算過程!$DF$50)*BT53+CA53/BS53),0)</f>
        <v>0</v>
      </c>
      <c r="BS53" s="32">
        <f>計算過程!$DF$51*'貼り付けシート（日別）'!AG52+計算過程!$DF$52*CA53+計算過程!$DF$53</f>
        <v>0.73487374999999999</v>
      </c>
      <c r="BT53" s="32">
        <f>IF('貼り付けシート（日別）'!AG52&lt;7,1+(7-'貼り付けシート（日別）'!AG52)*0.0205,1)</f>
        <v>1.3802749999999999</v>
      </c>
      <c r="BU53" s="109">
        <f>'貼り付けシート（日別）'!T52</f>
        <v>9.2054958086000003</v>
      </c>
      <c r="BV53" s="109">
        <f>'貼り付けシート（日別）'!U52</f>
        <v>16.022124300000002</v>
      </c>
      <c r="BW53" s="109">
        <f>'貼り付けシート（日別）'!V52</f>
        <v>3.0787611399999997</v>
      </c>
      <c r="BX53" s="109">
        <f>'貼り付けシート（日別）'!W52</f>
        <v>0</v>
      </c>
      <c r="BY53" s="109">
        <f>'貼り付けシート（日別）'!X52</f>
        <v>29.762460000000001</v>
      </c>
      <c r="BZ53" s="109">
        <f>'貼り付けシート（日別）'!Y52</f>
        <v>0</v>
      </c>
      <c r="CA53" s="109">
        <f>'貼り付けシート（日別）'!Z52</f>
        <v>5.9856249999999998</v>
      </c>
      <c r="CB53" s="102">
        <f>IF(入力データと計算結果!$E$9=バックデータ一覧!$A$25,'貼り付けシート（日別）'!AI52,0)</f>
        <v>0</v>
      </c>
      <c r="CC53" s="166"/>
      <c r="CD53" s="32">
        <f>IF(計算過程!$DF$5=9,((CI53*'貼り付けシート（日別）'!AG52+CJ53*(CQ53+CR53+CS53+CU53)+CK53*CX53+CL53)*CE53+(0.01723*CW53+0.06099))*10^3/3600,0)</f>
        <v>0</v>
      </c>
      <c r="CE53" s="32">
        <f>IF(7&lt;='貼り付けシート（日別）'!AG52,1,1+(7-'貼り付けシート（日別）'!AG52)*0.0091)</f>
        <v>1.1688049999999999</v>
      </c>
      <c r="CF53" s="32">
        <f>IF(計算過程!$DF$5=9,((CM53*'貼り付けシート（日別）'!AG52+CN53*(CQ53+CR53+CS53+CU53)+CO53*CX53+CP53)*CH53+CW53/CG53),0)</f>
        <v>0</v>
      </c>
      <c r="CG53" s="32">
        <f>計算過程!$DF$55*'貼り付けシート（日別）'!AG52+計算過程!$DF$56*CW53+計算過程!$DF$57</f>
        <v>0.73487374999999999</v>
      </c>
      <c r="CH53" s="32">
        <f>IF(7&lt;='貼り付けシート（日別）'!AG52,1,1+(7-'貼り付けシート（日別）'!AG52)*0.0205)</f>
        <v>1.3802749999999999</v>
      </c>
      <c r="CI53" s="100">
        <f>IF($CX53&gt;0,バックデータ一覧!$S$4,バックデータ一覧!$T$4)</f>
        <v>-0.18114</v>
      </c>
      <c r="CJ53" s="100">
        <f>IF($CX53&gt;0,バックデータ一覧!$S$5,バックデータ一覧!$T$5)</f>
        <v>0.10483000000000001</v>
      </c>
      <c r="CK53" s="100">
        <f>IF($CX53&gt;0,バックデータ一覧!$S$6,バックデータ一覧!$T$6)</f>
        <v>0</v>
      </c>
      <c r="CL53" s="100">
        <f>IF($CX53&gt;0,バックデータ一覧!$S$7,バックデータ一覧!$T$7)</f>
        <v>5.8528500000000001</v>
      </c>
      <c r="CM53" s="100">
        <f>IF($CX53&gt;0,バックデータ一覧!$S$12,バックデータ一覧!$T$12)</f>
        <v>-5.7700000000000001E-2</v>
      </c>
      <c r="CN53" s="100">
        <f>IF($CX53&gt;0,バックデータ一覧!$S$13,バックデータ一覧!$T$13)</f>
        <v>0.47525000000000001</v>
      </c>
      <c r="CO53" s="100">
        <f>IF($CX53&gt;0,バックデータ一覧!$S$14,バックデータ一覧!$T$14)</f>
        <v>0</v>
      </c>
      <c r="CP53" s="173">
        <f>IF($CX53&gt;0,バックデータ一覧!$S$15,バックデータ一覧!$T$15)</f>
        <v>-6.3459300000000001</v>
      </c>
      <c r="CQ53" s="102">
        <f>IF($DF$4=4,'貼り付けシート（日別）'!T52,'貼り付けシート（日別）'!B52*(INT($DF$4)+1-$DF$4)+'貼り付けシート（日別）'!T52*($DF$4-INT($DF$4)))</f>
        <v>9.2054958086000003</v>
      </c>
      <c r="CR53" s="102">
        <f>IF($DF$4=4,'貼り付けシート（日別）'!U52,'貼り付けシート（日別）'!C52*(INT($DF$4)+1-$DF$4)+'貼り付けシート（日別）'!U52*($DF$4-INT($DF$4)))</f>
        <v>16.022124300000002</v>
      </c>
      <c r="CS53" s="102">
        <f>IF($DF$4=4,'貼り付けシート（日別）'!V52,'貼り付けシート（日別）'!D52*(INT($DF$4)+1-$DF$4)+'貼り付けシート（日別）'!V52*($DF$4-INT($DF$4)))</f>
        <v>3.0787611399999997</v>
      </c>
      <c r="CT53" s="102">
        <f>IF($DF$4=4,'貼り付けシート（日別）'!W52,'貼り付けシート（日別）'!E52*(INT($DF$4)+1-$DF$4)+'貼り付けシート（日別）'!W52*($DF$4-INT($DF$4)))</f>
        <v>0</v>
      </c>
      <c r="CU53" s="102">
        <f>IF($DF$4=4,'貼り付けシート（日別）'!X52,'貼り付けシート（日別）'!F52*(INT($DF$4)+1-$DF$4)+'貼り付けシート（日別）'!X52*($DF$4-INT($DF$4)))</f>
        <v>29.762460000000001</v>
      </c>
      <c r="CV53" s="102">
        <f>IF($DF$4=4,'貼り付けシート（日別）'!Y52,'貼り付けシート（日別）'!G52*(INT($DF$4)+1-$DF$4)+'貼り付けシート（日別）'!Y52*($DF$4-INT($DF$4)))</f>
        <v>0</v>
      </c>
      <c r="CW53" s="102">
        <f>IF($DF$4=4,'貼り付けシート（日別）'!Z52,'貼り付けシート（日別）'!H52*(INT($DF$4)+1-$DF$4)+'貼り付けシート（日別）'!Z52*($DF$4-INT($DF$4)))</f>
        <v>5.9856249999999998</v>
      </c>
      <c r="CX53" s="32">
        <f>SUMIF('貼り付けシート（時刻別）'!$A$6:$A$8765,AR53,'貼り付けシート（時刻別）'!$C$6:$C$8765)</f>
        <v>0</v>
      </c>
      <c r="CY53" s="102">
        <f t="shared" si="40"/>
        <v>0</v>
      </c>
      <c r="CZ53" s="166"/>
      <c r="DA53" s="126" t="s">
        <v>130</v>
      </c>
      <c r="DB53" s="127"/>
      <c r="DC53" s="208"/>
      <c r="DD53" s="123" t="s">
        <v>124</v>
      </c>
      <c r="DE53" s="123" t="s">
        <v>20</v>
      </c>
      <c r="DF53" s="26">
        <v>0.75439999999999996</v>
      </c>
    </row>
    <row r="54" spans="1:110" x14ac:dyDescent="0.15">
      <c r="A54" s="36">
        <v>41686</v>
      </c>
      <c r="B54" s="139">
        <f>IF(計算過程!$DF$5=9,計算過程!CD54+計算過程!CY54,IF($DF$4=4,AS54,G54*(INT($DF$4)+1-$DF$4)+AS54*($DF$4-INT($DF$4))))</f>
        <v>0.16731605927777779</v>
      </c>
      <c r="C54" s="139">
        <f>IF(計算過程!$DF$5=9,CF54,IF($DF$4=4,AT54,H54*(INT($DF$4)+1-$DF$4)+AT54*($DF$4-INT($DF$4))))</f>
        <v>97.342077060250148</v>
      </c>
      <c r="D54" s="139">
        <f>IF(計算過程!$DF$5=9,0,IF($DF$4=4,AU54,I54*(INT($DF$4)+1-$DF$4)+AU54*($DF$4-INT($DF$4))))</f>
        <v>0</v>
      </c>
      <c r="E54" s="139">
        <v>0</v>
      </c>
      <c r="F54" s="138"/>
      <c r="G54" s="104">
        <f t="shared" si="27"/>
        <v>0.15857850766666667</v>
      </c>
      <c r="H54" s="104">
        <f t="shared" si="28"/>
        <v>87.735661225633294</v>
      </c>
      <c r="I54" s="104">
        <f t="shared" si="29"/>
        <v>0</v>
      </c>
      <c r="J54" s="107">
        <v>0</v>
      </c>
      <c r="K54" s="101">
        <f>IF(OR(計算過程!$DF$5&lt;=4,計算過程!$DF$5=8),L54+M54+N54,0)</f>
        <v>0.15857850766666667</v>
      </c>
      <c r="L54" s="101">
        <f>IF(AND($DF$5&gt;4,$DF$5&lt;&gt;8),0,((VLOOKUP(入力データと計算結果!$E$6,バックデータ一覧!$V$12:$AA$15,2)*'貼り付けシート（日別）'!O53+VLOOKUP(入力データと計算結果!$E$6,バックデータ一覧!$V$12:$AA$15,3)*('貼り付けシート（日別）'!I53+'貼り付けシート（日別）'!J53+'貼り付けシート（日別）'!K53+'貼り付けシート（日別）'!L53+'貼り付けシート（日別）'!N53)+(VLOOKUP(入力データと計算結果!$E$6,バックデータ一覧!$V$12:$AA$15,4)))*10^3/3600))</f>
        <v>9.8907966E-2</v>
      </c>
      <c r="M54" s="101">
        <f>IF(AND(OR($DF$5&gt;4,$DF$5&lt;&gt;8),入力データと計算結果!$E$7&lt;&gt;バックデータ一覧!$A$16,SUM(AL54:AM54)&gt;0),0.07*10^3/3600,0)</f>
        <v>1.9444444444444445E-2</v>
      </c>
      <c r="N54" s="101">
        <f>IF(AND(OR($DF$5&lt;=4),入力データと計算結果!$E$7=バックデータ一覧!$A$18,AM54&gt;0),(VLOOKUP(入力データと計算結果!$E$6,バックデータ一覧!$V$12:$AA$15,5,FALSE)*AO54+VLOOKUP(入力データと計算結果!$E$6,バックデータ一覧!$V$12:$AA$15,6,FALSE))*10^3/3600,0)</f>
        <v>4.0226097222222222E-2</v>
      </c>
      <c r="O54" s="101">
        <f>IF(OR(計算過程!$DF$5&lt;=2,計算過程!$DF$5=8),IF(入力データと計算結果!$E$7=バックデータ一覧!$A$16,AI54/Q54+AJ54/R54+AK54/S54+AL54/T54+AN54/V54,IF(入力データと計算結果!$E$7=バックデータ一覧!$A$17,AI54/Q54+AJ54/R54+AK54/S54+AM54/U54+AN54/V54,AI54/Q54+AJ54/R54+AK54/S54+AM54/U54+AO54/W54)),0)</f>
        <v>87.735661225633294</v>
      </c>
      <c r="P54" s="101">
        <f>IF(OR(計算過程!$DF$5=3,計算過程!$DF$5=4),IF(入力データと計算結果!$E$7=バックデータ一覧!$A$16,AI54/Q54+AJ54/R54+AK54/S54+AL54/T54+AN54/V54,IF(入力データと計算結果!$E$7=バックデータ一覧!$A$17,AI54/Q54+AJ54/R54+AK54/S54+AM54/U54+AN54/V54,AI54/Q54+AJ54/R54+AK54/S54+AM54/U54+AO54/W54)),0)</f>
        <v>0</v>
      </c>
      <c r="Q54" s="101">
        <f>MIN(1,$DF$7*'貼り付けシート（日別）'!O53+計算過程!$DF$14*(AI54+AK54)+$DF$21)</f>
        <v>0.58696846460601393</v>
      </c>
      <c r="R54" s="101">
        <f>MIN(1,$DF$8*'貼り付けシート（日別）'!O53+$DF$15*AJ54+$DF$22)</f>
        <v>0.67224640371664568</v>
      </c>
      <c r="S54" s="101">
        <f>MIN(1,$DF$9*'貼り付けシート（日別）'!O53+$DF$16*(AI54+AK54)+$DF$23)</f>
        <v>0.58696846460601393</v>
      </c>
      <c r="T54" s="32">
        <f>MIN(1,$DF$10*'貼り付けシート（日別）'!O53+$DF$17*AL54+$DF$24)</f>
        <v>0.71159348488590612</v>
      </c>
      <c r="U54" s="32">
        <f>MIN(1,$DF$11*'貼り付けシート（日別）'!O53+$DF$18*AM54+$DF$25)</f>
        <v>0.69708635496058002</v>
      </c>
      <c r="V54" s="32">
        <f>MIN(1,$DF$12*'貼り付けシート（日別）'!O53+$DF$19*AN54+$DF$26)</f>
        <v>0.71159348488590612</v>
      </c>
      <c r="W54" s="32">
        <f>MIN(1,$DF$13*'貼り付けシート（日別）'!O53+$DF$20*AO54+$DF$27)</f>
        <v>0.57644700391087245</v>
      </c>
      <c r="X54" s="32">
        <f t="shared" si="30"/>
        <v>0</v>
      </c>
      <c r="Y54" s="32">
        <f>'貼り付けシート（日別）'!P53</f>
        <v>-16.112500000000001</v>
      </c>
      <c r="Z54" s="32">
        <f t="shared" si="31"/>
        <v>1.30739625</v>
      </c>
      <c r="AA54" s="32">
        <f t="shared" si="32"/>
        <v>1</v>
      </c>
      <c r="AB54" s="32">
        <f t="shared" si="33"/>
        <v>57.601301290400002</v>
      </c>
      <c r="AC54" s="32">
        <f>IF($DF$5=10,($DF$41*'貼り付けシート（日別）'!O53+$DF$42*AB54+$DF$43)/3.6,0)</f>
        <v>0</v>
      </c>
      <c r="AD54" s="32">
        <f>IF(OR($DF$5=5,$DF$5=6,$DF$5=7),(($DF$45*'貼り付けシート（日別）'!O53+$DF$46*SUM(AI54:AK54,AM54)+$DF$47)*AE54+(0.01723*AO54+0.06099))*10^3/3600,0)</f>
        <v>0</v>
      </c>
      <c r="AE54" s="32">
        <f>IF('貼り付けシート（日別）'!O53&lt;7,1+(7-'貼り付けシート（日別）'!O53)*0.0091,1)</f>
        <v>1.1656200000000001</v>
      </c>
      <c r="AF54" s="32">
        <f>IF(OR($DF$5=5,$DF$5=6,$DF$5=7),(($DF$48*'貼り付けシート（日別）'!O53+$DF$49*SUM(AI54:AK54,AM54)+$DF$50)*AH54+AO54/AG54),0)</f>
        <v>0</v>
      </c>
      <c r="AG54" s="32">
        <f>$DF$51*'貼り付けシート（日別）'!O53+$DF$52*AO54+$DF$53</f>
        <v>0.72982999999999998</v>
      </c>
      <c r="AH54" s="32">
        <f>IF('貼り付けシート（日別）'!O53&lt;7,1+(7-'貼り付けシート（日別）'!O53)*0.0205,1)</f>
        <v>1.3731</v>
      </c>
      <c r="AI54" s="109">
        <f>'貼り付けシート（日別）'!B53</f>
        <v>8.8052568603999983</v>
      </c>
      <c r="AJ54" s="109">
        <f>'貼り付けシート（日別）'!C53</f>
        <v>11.74955782</v>
      </c>
      <c r="AK54" s="109">
        <f>'貼り付けシート（日別）'!D53</f>
        <v>2.4190266099999995</v>
      </c>
      <c r="AL54" s="109">
        <f>'貼り付けシート（日別）'!E53</f>
        <v>0</v>
      </c>
      <c r="AM54" s="109">
        <f>'貼り付けシート（日別）'!F53</f>
        <v>29.762460000000001</v>
      </c>
      <c r="AN54" s="109">
        <f>'貼り付けシート（日別）'!G53</f>
        <v>0</v>
      </c>
      <c r="AO54" s="109">
        <f>'貼り付けシート（日別）'!H53</f>
        <v>4.8650000000000002</v>
      </c>
      <c r="AP54" s="102">
        <f>IF(入力データと計算結果!$E$9=バックデータ一覧!$A$25,'貼り付けシート（日別）'!Q53,0)</f>
        <v>0</v>
      </c>
      <c r="AR54" s="36">
        <v>41686</v>
      </c>
      <c r="AS54" s="104">
        <f t="shared" si="34"/>
        <v>0.16731605927777779</v>
      </c>
      <c r="AT54" s="104">
        <f t="shared" si="35"/>
        <v>97.342077060250148</v>
      </c>
      <c r="AU54" s="104">
        <f t="shared" si="36"/>
        <v>0</v>
      </c>
      <c r="AV54" s="107">
        <v>0</v>
      </c>
      <c r="AW54" s="101">
        <f>IF(OR(計算過程!$DF$5&lt;=4,計算過程!$DF$5=8),AX54+AY54+AZ54,0)</f>
        <v>0.16731605927777779</v>
      </c>
      <c r="AX54" s="101">
        <f>IF(AND(計算過程!$DF$5&gt;4,計算過程!$DF$5&lt;&gt;8),0,((VLOOKUP(入力データと計算結果!$E$6,バックデータ一覧!$V$12:$AA$15,2)*'貼り付けシート（日別）'!AG53+VLOOKUP(入力データと計算結果!$E$6,バックデータ一覧!$V$12:$AA$15,3)*('貼り付けシート（日別）'!AA53+'貼り付けシート（日別）'!AB53+'貼り付けシート（日別）'!AC53+'貼り付けシート（日別）'!AD53+'貼り付けシート（日別）'!AF53)+(VLOOKUP(入力データと計算結果!$E$6,バックデータ一覧!$V$12:$AA$15,4)))*10^3/3600))</f>
        <v>0.10242865650000001</v>
      </c>
      <c r="AY54" s="101">
        <f>IF(AND(OR(計算過程!$DF$5&gt;4,計算過程!$DF$5&lt;&gt;8),入力データと計算結果!$E$7&lt;&gt;バックデータ一覧!$A$16,SUM(BX54:BY54)&gt;0),0.07*10^3/3600,0)</f>
        <v>1.9444444444444445E-2</v>
      </c>
      <c r="AZ54" s="101">
        <f>IF(AND(OR(計算過程!$DF$5&lt;=4),入力データと計算結果!$E$7=バックデータ一覧!$A$18,BY54&gt;0),(VLOOKUP(入力データと計算結果!$E$6,バックデータ一覧!$V$12:$AA$15,5,FALSE)*CA54+VLOOKUP(入力データと計算結果!$E$6,バックデータ一覧!$V$12:$AA$15,6,FALSE))*10^3/3600,0)</f>
        <v>4.5442958333333332E-2</v>
      </c>
      <c r="BA54" s="101">
        <f>IF(OR(計算過程!$DF$5&lt;=2,計算過程!$DF$5=8),IF(入力データと計算結果!$E$7=バックデータ一覧!$A$16,BU54/BC54+BV54/BD54+BW54/BE54+BX54/BF54+BZ54/BH54,IF(入力データと計算結果!$E$7=バックデータ一覧!$A$17,BU54/BC54+BV54/BD54+BW54/BE54+BY54/BG54+BZ54/BH54,BU54/BC54+BV54/BD54+BW54/BE54+BY54/BG54+CA54/BI54)),0)</f>
        <v>97.342077060250148</v>
      </c>
      <c r="BB54" s="101">
        <f>IF(OR(計算過程!$DF$5=3,計算過程!$DF$5=4),IF(入力データと計算結果!$E$7=バックデータ一覧!$A$16,BU54/BC54+BV54/BD54+BW54/BE54+BX54/BF54+BZ54/BH54,IF(入力データと計算結果!$E$7=バックデータ一覧!$A$17,BU54/BC54+BV54/BD54+BW54/BE54+BY54/BG54+BZ54/BH54,BU54/BC54+BV54/BD54+BW54/BE54+BY54/BG54+CA54/BI54)),0)</f>
        <v>0</v>
      </c>
      <c r="BC54" s="101">
        <f>MIN(1,計算過程!$DF$7*'貼り付けシート（日別）'!AG53+計算過程!$DF$14*(BU54+BW54)+計算過程!$DF$21)</f>
        <v>0.58821932732780335</v>
      </c>
      <c r="BD54" s="101">
        <f>MIN(1,計算過程!$DF$8*'貼り付けシート（日別）'!AG53+計算過程!$DF$15*BV54+計算過程!$DF$22)</f>
        <v>0.67418563733758585</v>
      </c>
      <c r="BE54" s="101">
        <f>MIN(1,計算過程!$DF$9*'貼り付けシート（日別）'!AG53+計算過程!$DF$16*(BU54+BW54)+計算過程!$DF$23)</f>
        <v>0.58821932732780335</v>
      </c>
      <c r="BF54" s="32">
        <f>MIN(1,計算過程!$DF$10*'貼り付けシート（日別）'!AG53+計算過程!$DF$17*BX54+計算過程!$DF$24)</f>
        <v>0.71159348488590612</v>
      </c>
      <c r="BG54" s="32">
        <f>MIN(1,計算過程!$DF$11*'貼り付けシート（日別）'!AG53+計算過程!$DF$18*BY54+計算過程!$DF$25)</f>
        <v>0.69708635496058002</v>
      </c>
      <c r="BH54" s="32">
        <f>MIN(1,計算過程!$DF$12*'貼り付けシート（日別）'!AG53+計算過程!$DF$19*BZ54+計算過程!$DF$26)</f>
        <v>0.71159348488590612</v>
      </c>
      <c r="BI54" s="32">
        <f>MIN(1,計算過程!$DF$13*'貼り付けシート（日別）'!AG53+計算過程!$DF$20*CA54+計算過程!$DF$27)</f>
        <v>0.59564250822442955</v>
      </c>
      <c r="BJ54" s="32">
        <f>IF(計算過程!$DF$5=11,(計算過程!$DF$33*BK54+計算過程!$DF$34*BN54+計算過程!$DF$35*計算過程!$DF$39+計算過程!$DF$36)*(1+計算過程!$DF$37*計算過程!$DF$38)*BL54*BM54*10^3/3600,0)</f>
        <v>0</v>
      </c>
      <c r="BK54" s="32">
        <f>'貼り付けシート（日別）'!AH53</f>
        <v>-16.112500000000001</v>
      </c>
      <c r="BL54" s="32">
        <f t="shared" si="37"/>
        <v>1.30739625</v>
      </c>
      <c r="BM54" s="32">
        <f t="shared" si="38"/>
        <v>1</v>
      </c>
      <c r="BN54" s="32">
        <f t="shared" si="39"/>
        <v>64.023841248600007</v>
      </c>
      <c r="BO54" s="32">
        <f>IF(計算過程!$DF$5=10,(計算過程!$DF$41*'貼り付けシート（日別）'!AG53+計算過程!$DF$42*BN54+計算過程!$DF$43)/3.6,0)</f>
        <v>0</v>
      </c>
      <c r="BP54" s="32">
        <f>IF(OR(計算過程!$DF$5=5,計算過程!$DF$5=6,計算過程!$DF$5=7),((計算過程!$DF$45*'貼り付けシート（日別）'!AG53+計算過程!$DF$46*SUM(BU54:BW54,BY54)+計算過程!$DF$47)*BQ54+(0.01723*CA54+0.06099))*10^3/3600,0)</f>
        <v>0</v>
      </c>
      <c r="BQ54" s="32">
        <f>IF('貼り付けシート（日別）'!AG53&lt;7,1+(7-'貼り付けシート（日別）'!AG53)*0.0091,1)</f>
        <v>1.1656200000000001</v>
      </c>
      <c r="BR54" s="32">
        <f>IF(OR(計算過程!$DF$5=5,計算過程!$DF$5=6,計算過程!$DF$5=7),((計算過程!$DF$48*'貼り付けシート（日別）'!AG53+計算過程!$DF$49*SUM(BU54:BW54,BY54)+計算過程!$DF$50)*BT54+CA54/BS54),0)</f>
        <v>0</v>
      </c>
      <c r="BS54" s="32">
        <f>計算過程!$DF$51*'貼り付けシート（日別）'!AG53+計算過程!$DF$52*CA54+計算過程!$DF$53</f>
        <v>0.73636999999999997</v>
      </c>
      <c r="BT54" s="32">
        <f>IF('貼り付けシート（日別）'!AG53&lt;7,1+(7-'貼り付けシート（日別）'!AG53)*0.0205,1)</f>
        <v>1.3731</v>
      </c>
      <c r="BU54" s="109">
        <f>'貼り付けシート（日別）'!T53</f>
        <v>9.2054958086000003</v>
      </c>
      <c r="BV54" s="109">
        <f>'貼り付けシート（日別）'!U53</f>
        <v>16.022124300000002</v>
      </c>
      <c r="BW54" s="109">
        <f>'貼り付けシート（日別）'!V53</f>
        <v>3.0787611399999997</v>
      </c>
      <c r="BX54" s="109">
        <f>'貼り付けシート（日別）'!W53</f>
        <v>0</v>
      </c>
      <c r="BY54" s="109">
        <f>'貼り付けシート（日別）'!X53</f>
        <v>29.762460000000001</v>
      </c>
      <c r="BZ54" s="109">
        <f>'貼り付けシート（日別）'!Y53</f>
        <v>0</v>
      </c>
      <c r="CA54" s="109">
        <f>'貼り付けシート（日別）'!Z53</f>
        <v>5.9550000000000001</v>
      </c>
      <c r="CB54" s="102">
        <f>IF(入力データと計算結果!$E$9=バックデータ一覧!$A$25,'貼り付けシート（日別）'!AI53,0)</f>
        <v>0</v>
      </c>
      <c r="CC54" s="166"/>
      <c r="CD54" s="32">
        <f>IF(計算過程!$DF$5=9,((CI54*'貼り付けシート（日別）'!AG53+CJ54*(CQ54+CR54+CS54+CU54)+CK54*CX54+CL54)*CE54+(0.01723*CW54+0.06099))*10^3/3600,0)</f>
        <v>0</v>
      </c>
      <c r="CE54" s="32">
        <f>IF(7&lt;='貼り付けシート（日別）'!AG53,1,1+(7-'貼り付けシート（日別）'!AG53)*0.0091)</f>
        <v>1.1656200000000001</v>
      </c>
      <c r="CF54" s="32">
        <f>IF(計算過程!$DF$5=9,((CM54*'貼り付けシート（日別）'!AG53+CN54*(CQ54+CR54+CS54+CU54)+CO54*CX54+CP54)*CH54+CW54/CG54),0)</f>
        <v>0</v>
      </c>
      <c r="CG54" s="32">
        <f>計算過程!$DF$55*'貼り付けシート（日別）'!AG53+計算過程!$DF$56*CW54+計算過程!$DF$57</f>
        <v>0.73636999999999997</v>
      </c>
      <c r="CH54" s="32">
        <f>IF(7&lt;='貼り付けシート（日別）'!AG53,1,1+(7-'貼り付けシート（日別）'!AG53)*0.0205)</f>
        <v>1.3731</v>
      </c>
      <c r="CI54" s="100">
        <f>IF($CX54&gt;0,バックデータ一覧!$S$4,バックデータ一覧!$T$4)</f>
        <v>-0.18114</v>
      </c>
      <c r="CJ54" s="100">
        <f>IF($CX54&gt;0,バックデータ一覧!$S$5,バックデータ一覧!$T$5)</f>
        <v>0.10483000000000001</v>
      </c>
      <c r="CK54" s="100">
        <f>IF($CX54&gt;0,バックデータ一覧!$S$6,バックデータ一覧!$T$6)</f>
        <v>0</v>
      </c>
      <c r="CL54" s="100">
        <f>IF($CX54&gt;0,バックデータ一覧!$S$7,バックデータ一覧!$T$7)</f>
        <v>5.8528500000000001</v>
      </c>
      <c r="CM54" s="100">
        <f>IF($CX54&gt;0,バックデータ一覧!$S$12,バックデータ一覧!$T$12)</f>
        <v>-5.7700000000000001E-2</v>
      </c>
      <c r="CN54" s="100">
        <f>IF($CX54&gt;0,バックデータ一覧!$S$13,バックデータ一覧!$T$13)</f>
        <v>0.47525000000000001</v>
      </c>
      <c r="CO54" s="100">
        <f>IF($CX54&gt;0,バックデータ一覧!$S$14,バックデータ一覧!$T$14)</f>
        <v>0</v>
      </c>
      <c r="CP54" s="173">
        <f>IF($CX54&gt;0,バックデータ一覧!$S$15,バックデータ一覧!$T$15)</f>
        <v>-6.3459300000000001</v>
      </c>
      <c r="CQ54" s="102">
        <f>IF($DF$4=4,'貼り付けシート（日別）'!T53,'貼り付けシート（日別）'!B53*(INT($DF$4)+1-$DF$4)+'貼り付けシート（日別）'!T53*($DF$4-INT($DF$4)))</f>
        <v>9.2054958086000003</v>
      </c>
      <c r="CR54" s="102">
        <f>IF($DF$4=4,'貼り付けシート（日別）'!U53,'貼り付けシート（日別）'!C53*(INT($DF$4)+1-$DF$4)+'貼り付けシート（日別）'!U53*($DF$4-INT($DF$4)))</f>
        <v>16.022124300000002</v>
      </c>
      <c r="CS54" s="102">
        <f>IF($DF$4=4,'貼り付けシート（日別）'!V53,'貼り付けシート（日別）'!D53*(INT($DF$4)+1-$DF$4)+'貼り付けシート（日別）'!V53*($DF$4-INT($DF$4)))</f>
        <v>3.0787611399999997</v>
      </c>
      <c r="CT54" s="102">
        <f>IF($DF$4=4,'貼り付けシート（日別）'!W53,'貼り付けシート（日別）'!E53*(INT($DF$4)+1-$DF$4)+'貼り付けシート（日別）'!W53*($DF$4-INT($DF$4)))</f>
        <v>0</v>
      </c>
      <c r="CU54" s="102">
        <f>IF($DF$4=4,'貼り付けシート（日別）'!X53,'貼り付けシート（日別）'!F53*(INT($DF$4)+1-$DF$4)+'貼り付けシート（日別）'!X53*($DF$4-INT($DF$4)))</f>
        <v>29.762460000000001</v>
      </c>
      <c r="CV54" s="102">
        <f>IF($DF$4=4,'貼り付けシート（日別）'!Y53,'貼り付けシート（日別）'!G53*(INT($DF$4)+1-$DF$4)+'貼り付けシート（日別）'!Y53*($DF$4-INT($DF$4)))</f>
        <v>0</v>
      </c>
      <c r="CW54" s="102">
        <f>IF($DF$4=4,'貼り付けシート（日別）'!Z53,'貼り付けシート（日別）'!H53*(INT($DF$4)+1-$DF$4)+'貼り付けシート（日別）'!Z53*($DF$4-INT($DF$4)))</f>
        <v>5.9550000000000001</v>
      </c>
      <c r="CX54" s="32">
        <f>SUMIF('貼り付けシート（時刻別）'!$A$6:$A$8765,AR54,'貼り付けシート（時刻別）'!$C$6:$C$8765)</f>
        <v>0</v>
      </c>
      <c r="CY54" s="102">
        <f t="shared" si="40"/>
        <v>0</v>
      </c>
      <c r="CZ54" s="166"/>
      <c r="DA54" s="97" t="s">
        <v>233</v>
      </c>
      <c r="DB54" s="98"/>
      <c r="DC54" s="98"/>
      <c r="DD54" s="98"/>
      <c r="DE54" s="98"/>
      <c r="DF54" s="99"/>
    </row>
    <row r="55" spans="1:110" x14ac:dyDescent="0.15">
      <c r="A55" s="36">
        <v>41687</v>
      </c>
      <c r="B55" s="139">
        <f>IF(計算過程!$DF$5=9,計算過程!CD55+計算過程!CY55,IF($DF$4=4,AS55,G55*(INT($DF$4)+1-$DF$4)+AS55*($DF$4-INT($DF$4))))</f>
        <v>0.16552666995486112</v>
      </c>
      <c r="C55" s="139">
        <f>IF(計算過程!$DF$5=9,CF55,IF($DF$4=4,AT55,H55*(INT($DF$4)+1-$DF$4)+AT55*($DF$4-INT($DF$4))))</f>
        <v>96.842057112451357</v>
      </c>
      <c r="D55" s="139">
        <f>IF(計算過程!$DF$5=9,0,IF($DF$4=4,AU55,I55*(INT($DF$4)+1-$DF$4)+AU55*($DF$4-INT($DF$4))))</f>
        <v>0</v>
      </c>
      <c r="E55" s="139">
        <v>0</v>
      </c>
      <c r="F55" s="138"/>
      <c r="G55" s="104">
        <f t="shared" si="27"/>
        <v>0.15690852184490742</v>
      </c>
      <c r="H55" s="104">
        <f t="shared" si="28"/>
        <v>87.289121091728418</v>
      </c>
      <c r="I55" s="104">
        <f t="shared" si="29"/>
        <v>0</v>
      </c>
      <c r="J55" s="107">
        <v>0</v>
      </c>
      <c r="K55" s="101">
        <f>IF(OR(計算過程!$DF$5&lt;=4,計算過程!$DF$5=8),L55+M55+N55,0)</f>
        <v>0.15690852184490742</v>
      </c>
      <c r="L55" s="101">
        <f>IF(AND($DF$5&gt;4,$DF$5&lt;&gt;8),0,((VLOOKUP(入力データと計算結果!$E$6,バックデータ一覧!$V$12:$AA$15,2)*'貼り付けシート（日別）'!O54+VLOOKUP(入力データと計算結果!$E$6,バックデータ一覧!$V$12:$AA$15,3)*('貼り付けシート（日別）'!I54+'貼り付けシート（日別）'!J54+'貼り付けシート（日別）'!K54+'貼り付けシート（日別）'!L54+'貼り付けシート（日別）'!N54)+(VLOOKUP(入力データと計算結果!$E$6,バックデータ一覧!$V$12:$AA$15,4)))*10^3/3600))</f>
        <v>9.7954401185185183E-2</v>
      </c>
      <c r="M55" s="101">
        <f>IF(AND(OR($DF$5&gt;4,$DF$5&lt;&gt;8),入力データと計算結果!$E$7&lt;&gt;バックデータ一覧!$A$16,SUM(AL55:AM55)&gt;0),0.07*10^3/3600,0)</f>
        <v>1.9444444444444445E-2</v>
      </c>
      <c r="N55" s="101">
        <f>IF(AND(OR($DF$5&lt;=4),入力データと計算結果!$E$7=バックデータ一覧!$A$18,AM55&gt;0),(VLOOKUP(入力データと計算結果!$E$6,バックデータ一覧!$V$12:$AA$15,5,FALSE)*AO55+VLOOKUP(入力データと計算結果!$E$6,バックデータ一覧!$V$12:$AA$15,6,FALSE))*10^3/3600,0)</f>
        <v>3.9509676215277782E-2</v>
      </c>
      <c r="O55" s="101">
        <f>IF(OR(計算過程!$DF$5&lt;=2,計算過程!$DF$5=8),IF(入力データと計算結果!$E$7=バックデータ一覧!$A$16,AI55/Q55+AJ55/R55+AK55/S55+AL55/T55+AN55/V55,IF(入力データと計算結果!$E$7=バックデータ一覧!$A$17,AI55/Q55+AJ55/R55+AK55/S55+AM55/U55+AN55/V55,AI55/Q55+AJ55/R55+AK55/S55+AM55/U55+AO55/W55)),0)</f>
        <v>87.289121091728418</v>
      </c>
      <c r="P55" s="101">
        <f>IF(OR(計算過程!$DF$5=3,計算過程!$DF$5=4),IF(入力データと計算結果!$E$7=バックデータ一覧!$A$16,AI55/Q55+AJ55/R55+AK55/S55+AL55/T55+AN55/V55,IF(入力データと計算結果!$E$7=バックデータ一覧!$A$17,AI55/Q55+AJ55/R55+AK55/S55+AM55/U55+AN55/V55,AI55/Q55+AJ55/R55+AK55/S55+AM55/U55+AO55/W55)),0)</f>
        <v>0</v>
      </c>
      <c r="Q55" s="101">
        <f>MIN(1,$DF$7*'貼り付けシート（日別）'!O54+計算過程!$DF$14*(AI55+AK55)+$DF$21)</f>
        <v>0.59041076820869853</v>
      </c>
      <c r="R55" s="101">
        <f>MIN(1,$DF$8*'貼り付けシート（日別）'!O54+$DF$15*AJ55+$DF$22)</f>
        <v>0.67333344695959874</v>
      </c>
      <c r="S55" s="101">
        <f>MIN(1,$DF$9*'貼り付けシート（日別）'!O54+$DF$16*(AI55+AK55)+$DF$23)</f>
        <v>0.59041076820869853</v>
      </c>
      <c r="T55" s="32">
        <f>MIN(1,$DF$10*'貼り付けシート（日別）'!O54+$DF$17*AL55+$DF$24)</f>
        <v>0.71159348488590612</v>
      </c>
      <c r="U55" s="32">
        <f>MIN(1,$DF$11*'貼り付けシート（日別）'!O54+$DF$18*AM55+$DF$25)</f>
        <v>0.69708635496058002</v>
      </c>
      <c r="V55" s="32">
        <f>MIN(1,$DF$12*'貼り付けシート（日別）'!O54+$DF$19*AN55+$DF$26)</f>
        <v>0.71159348488590612</v>
      </c>
      <c r="W55" s="32">
        <f>MIN(1,$DF$13*'貼り付けシート（日別）'!O54+$DF$20*AO55+$DF$27)</f>
        <v>0.579789661882953</v>
      </c>
      <c r="X55" s="32">
        <f t="shared" si="30"/>
        <v>0</v>
      </c>
      <c r="Y55" s="32">
        <f>'貼り付けシート（日別）'!P54</f>
        <v>-10.6875</v>
      </c>
      <c r="Z55" s="32">
        <f t="shared" si="31"/>
        <v>1.23524375</v>
      </c>
      <c r="AA55" s="32">
        <f t="shared" si="32"/>
        <v>1.048125</v>
      </c>
      <c r="AB55" s="32">
        <f t="shared" si="33"/>
        <v>57.451613790400003</v>
      </c>
      <c r="AC55" s="32">
        <f>IF($DF$5=10,($DF$41*'貼り付けシート（日別）'!O54+$DF$42*AB55+$DF$43)/3.6,0)</f>
        <v>0</v>
      </c>
      <c r="AD55" s="32">
        <f>IF(OR($DF$5=5,$DF$5=6,$DF$5=7),(($DF$45*'貼り付けシート（日別）'!O54+$DF$46*SUM(AI55:AK55,AM55)+$DF$47)*AE55+(0.01723*AO55+0.06099))*10^3/3600,0)</f>
        <v>0</v>
      </c>
      <c r="AE55" s="32">
        <f>IF('貼り付けシート（日別）'!O54&lt;7,1+(7-'貼り付けシート（日別）'!O54)*0.0091,1)</f>
        <v>1.1474579166666667</v>
      </c>
      <c r="AF55" s="32">
        <f>IF(OR($DF$5=5,$DF$5=6,$DF$5=7),(($DF$48*'貼り付けシート（日別）'!O54+$DF$49*SUM(AI55:AK55,AM55)+$DF$50)*AH55+AO55/AG55),0)</f>
        <v>0</v>
      </c>
      <c r="AG55" s="32">
        <f>$DF$51*'貼り付けシート（日別）'!O54+$DF$52*AO55+$DF$53</f>
        <v>0.73851187499999993</v>
      </c>
      <c r="AH55" s="32">
        <f>IF('貼り付けシート（日別）'!O54&lt;7,1+(7-'貼り付けシート（日別）'!O54)*0.0205,1)</f>
        <v>1.3321854166666667</v>
      </c>
      <c r="AI55" s="109">
        <f>'貼り付けシート（日別）'!B54</f>
        <v>8.8052568603999983</v>
      </c>
      <c r="AJ55" s="109">
        <f>'貼り付けシート（日別）'!C54</f>
        <v>11.74955782</v>
      </c>
      <c r="AK55" s="109">
        <f>'貼り付けシート（日別）'!D54</f>
        <v>2.4190266099999995</v>
      </c>
      <c r="AL55" s="109">
        <f>'貼り付けシート（日別）'!E54</f>
        <v>0</v>
      </c>
      <c r="AM55" s="109">
        <f>'貼り付けシート（日別）'!F54</f>
        <v>29.762460000000001</v>
      </c>
      <c r="AN55" s="109">
        <f>'貼り付けシート（日別）'!G54</f>
        <v>0</v>
      </c>
      <c r="AO55" s="109">
        <f>'貼り付けシート（日別）'!H54</f>
        <v>4.7153125000000005</v>
      </c>
      <c r="AP55" s="102">
        <f>IF(入力データと計算結果!$E$9=バックデータ一覧!$A$25,'貼り付けシート（日別）'!Q54,0)</f>
        <v>0</v>
      </c>
      <c r="AR55" s="36">
        <v>41687</v>
      </c>
      <c r="AS55" s="104">
        <f t="shared" si="34"/>
        <v>0.16552666995486112</v>
      </c>
      <c r="AT55" s="104">
        <f t="shared" si="35"/>
        <v>96.842057112451357</v>
      </c>
      <c r="AU55" s="104">
        <f t="shared" si="36"/>
        <v>0</v>
      </c>
      <c r="AV55" s="107">
        <v>0</v>
      </c>
      <c r="AW55" s="101">
        <f>IF(OR(計算過程!$DF$5&lt;=4,計算過程!$DF$5=8),AX55+AY55+AZ55,0)</f>
        <v>0.16552666995486112</v>
      </c>
      <c r="AX55" s="101">
        <f>IF(AND(計算過程!$DF$5&gt;4,計算過程!$DF$5&lt;&gt;8),0,((VLOOKUP(入力データと計算結果!$E$6,バックデータ一覧!$V$12:$AA$15,2)*'貼り付けシート（日別）'!AG54+VLOOKUP(入力データと計算結果!$E$6,バックデータ一覧!$V$12:$AA$15,3)*('貼り付けシート（日別）'!AA54+'貼り付けシート（日別）'!AB54+'貼り付けシート（日別）'!AC54+'貼り付けシート（日別）'!AD54+'貼り付けシート（日別）'!AF54)+(VLOOKUP(入力データと計算結果!$E$6,バックデータ一覧!$V$12:$AA$15,4)))*10^3/3600))</f>
        <v>0.10147509168518519</v>
      </c>
      <c r="AY55" s="101">
        <f>IF(AND(OR(計算過程!$DF$5&gt;4,計算過程!$DF$5&lt;&gt;8),入力データと計算結果!$E$7&lt;&gt;バックデータ一覧!$A$16,SUM(BX55:BY55)&gt;0),0.07*10^3/3600,0)</f>
        <v>1.9444444444444445E-2</v>
      </c>
      <c r="AZ55" s="101">
        <f>IF(AND(OR(計算過程!$DF$5&lt;=4),入力データと計算結果!$E$7=バックデータ一覧!$A$18,BY55&gt;0),(VLOOKUP(入力データと計算結果!$E$6,バックデータ一覧!$V$12:$AA$15,5,FALSE)*CA55+VLOOKUP(入力データと計算結果!$E$6,バックデータ一覧!$V$12:$AA$15,6,FALSE))*10^3/3600,0)</f>
        <v>4.4607133825231481E-2</v>
      </c>
      <c r="BA55" s="101">
        <f>IF(OR(計算過程!$DF$5&lt;=2,計算過程!$DF$5=8),IF(入力データと計算結果!$E$7=バックデータ一覧!$A$16,BU55/BC55+BV55/BD55+BW55/BE55+BX55/BF55+BZ55/BH55,IF(入力データと計算結果!$E$7=バックデータ一覧!$A$17,BU55/BC55+BV55/BD55+BW55/BE55+BY55/BG55+BZ55/BH55,BU55/BC55+BV55/BD55+BW55/BE55+BY55/BG55+CA55/BI55)),0)</f>
        <v>96.842057112451357</v>
      </c>
      <c r="BB55" s="101">
        <f>IF(OR(計算過程!$DF$5=3,計算過程!$DF$5=4),IF(入力データと計算結果!$E$7=バックデータ一覧!$A$16,BU55/BC55+BV55/BD55+BW55/BE55+BX55/BF55+BZ55/BH55,IF(入力データと計算結果!$E$7=バックデータ一覧!$A$17,BU55/BC55+BV55/BD55+BW55/BE55+BY55/BG55+BZ55/BH55,BU55/BC55+BV55/BD55+BW55/BE55+BY55/BG55+CA55/BI55)),0)</f>
        <v>0</v>
      </c>
      <c r="BC55" s="101">
        <f>MIN(1,計算過程!$DF$7*'貼り付けシート（日別）'!AG54+計算過程!$DF$14*(BU55+BW55)+計算過程!$DF$21)</f>
        <v>0.59166163093048785</v>
      </c>
      <c r="BD55" s="101">
        <f>MIN(1,計算過程!$DF$8*'貼り付けシート（日別）'!AG54+計算過程!$DF$15*BV55+計算過程!$DF$22)</f>
        <v>0.67527268058053891</v>
      </c>
      <c r="BE55" s="101">
        <f>MIN(1,計算過程!$DF$9*'貼り付けシート（日別）'!AG54+計算過程!$DF$16*(BU55+BW55)+計算過程!$DF$23)</f>
        <v>0.59166163093048785</v>
      </c>
      <c r="BF55" s="32">
        <f>MIN(1,計算過程!$DF$10*'貼り付けシート（日別）'!AG54+計算過程!$DF$17*BX55+計算過程!$DF$24)</f>
        <v>0.71159348488590612</v>
      </c>
      <c r="BG55" s="32">
        <f>MIN(1,計算過程!$DF$11*'貼り付けシート（日別）'!AG54+計算過程!$DF$18*BY55+計算過程!$DF$25)</f>
        <v>0.69708635496058002</v>
      </c>
      <c r="BH55" s="32">
        <f>MIN(1,計算過程!$DF$12*'貼り付けシート（日別）'!AG54+計算過程!$DF$19*BZ55+計算過程!$DF$26)</f>
        <v>0.71159348488590612</v>
      </c>
      <c r="BI55" s="32">
        <f>MIN(1,計算過程!$DF$13*'貼り付けシート（日別）'!AG54+計算過程!$DF$20*CA55+計算過程!$DF$27)</f>
        <v>0.5985458195524832</v>
      </c>
      <c r="BJ55" s="32">
        <f>IF(計算過程!$DF$5=11,(計算過程!$DF$33*BK55+計算過程!$DF$34*BN55+計算過程!$DF$35*計算過程!$DF$39+計算過程!$DF$36)*(1+計算過程!$DF$37*計算過程!$DF$38)*BL55*BM55*10^3/3600,0)</f>
        <v>0</v>
      </c>
      <c r="BK55" s="32">
        <f>'貼り付けシート（日別）'!AH54</f>
        <v>-10.6875</v>
      </c>
      <c r="BL55" s="32">
        <f t="shared" si="37"/>
        <v>1.23524375</v>
      </c>
      <c r="BM55" s="32">
        <f t="shared" si="38"/>
        <v>1.048125</v>
      </c>
      <c r="BN55" s="32">
        <f t="shared" si="39"/>
        <v>63.849205831933332</v>
      </c>
      <c r="BO55" s="32">
        <f>IF(計算過程!$DF$5=10,(計算過程!$DF$41*'貼り付けシート（日別）'!AG54+計算過程!$DF$42*BN55+計算過程!$DF$43)/3.6,0)</f>
        <v>0</v>
      </c>
      <c r="BP55" s="32">
        <f>IF(OR(計算過程!$DF$5=5,計算過程!$DF$5=6,計算過程!$DF$5=7),((計算過程!$DF$45*'貼り付けシート（日別）'!AG54+計算過程!$DF$46*SUM(BU55:BW55,BY55)+計算過程!$DF$47)*BQ55+(0.01723*CA55+0.06099))*10^3/3600,0)</f>
        <v>0</v>
      </c>
      <c r="BQ55" s="32">
        <f>IF('貼り付けシート（日別）'!AG54&lt;7,1+(7-'貼り付けシート（日別）'!AG54)*0.0091,1)</f>
        <v>1.1474579166666667</v>
      </c>
      <c r="BR55" s="32">
        <f>IF(OR(計算過程!$DF$5=5,計算過程!$DF$5=6,計算過程!$DF$5=7),((計算過程!$DF$48*'貼り付けシート（日別）'!AG54+計算過程!$DF$49*SUM(BU55:BW55,BY55)+計算過程!$DF$50)*BT55+CA55/BS55),0)</f>
        <v>0</v>
      </c>
      <c r="BS55" s="32">
        <f>計算過程!$DF$51*'貼り付けシート（日別）'!AG54+計算過程!$DF$52*CA55+計算過程!$DF$53</f>
        <v>0.74490218749999992</v>
      </c>
      <c r="BT55" s="32">
        <f>IF('貼り付けシート（日別）'!AG54&lt;7,1+(7-'貼り付けシート（日別）'!AG54)*0.0205,1)</f>
        <v>1.3321854166666667</v>
      </c>
      <c r="BU55" s="109">
        <f>'貼り付けシート（日別）'!T54</f>
        <v>9.2054958086000003</v>
      </c>
      <c r="BV55" s="109">
        <f>'貼り付けシート（日別）'!U54</f>
        <v>16.022124300000002</v>
      </c>
      <c r="BW55" s="109">
        <f>'貼り付けシート（日別）'!V54</f>
        <v>3.0787611399999997</v>
      </c>
      <c r="BX55" s="109">
        <f>'貼り付けシート（日別）'!W54</f>
        <v>0</v>
      </c>
      <c r="BY55" s="109">
        <f>'貼り付けシート（日別）'!X54</f>
        <v>29.762460000000001</v>
      </c>
      <c r="BZ55" s="109">
        <f>'貼り付けシート（日別）'!Y54</f>
        <v>0</v>
      </c>
      <c r="CA55" s="109">
        <f>'貼り付けシート（日別）'!Z54</f>
        <v>5.7803645833333324</v>
      </c>
      <c r="CB55" s="102">
        <f>IF(入力データと計算結果!$E$9=バックデータ一覧!$A$25,'貼り付けシート（日別）'!AI54,0)</f>
        <v>0</v>
      </c>
      <c r="CC55" s="166"/>
      <c r="CD55" s="32">
        <f>IF(計算過程!$DF$5=9,((CI55*'貼り付けシート（日別）'!AG54+CJ55*(CQ55+CR55+CS55+CU55)+CK55*CX55+CL55)*CE55+(0.01723*CW55+0.06099))*10^3/3600,0)</f>
        <v>0</v>
      </c>
      <c r="CE55" s="32">
        <f>IF(7&lt;='貼り付けシート（日別）'!AG54,1,1+(7-'貼り付けシート（日別）'!AG54)*0.0091)</f>
        <v>1.1474579166666667</v>
      </c>
      <c r="CF55" s="32">
        <f>IF(計算過程!$DF$5=9,((CM55*'貼り付けシート（日別）'!AG54+CN55*(CQ55+CR55+CS55+CU55)+CO55*CX55+CP55)*CH55+CW55/CG55),0)</f>
        <v>0</v>
      </c>
      <c r="CG55" s="32">
        <f>計算過程!$DF$55*'貼り付けシート（日別）'!AG54+計算過程!$DF$56*CW55+計算過程!$DF$57</f>
        <v>0.74490218749999992</v>
      </c>
      <c r="CH55" s="32">
        <f>IF(7&lt;='貼り付けシート（日別）'!AG54,1,1+(7-'貼り付けシート（日別）'!AG54)*0.0205)</f>
        <v>1.3321854166666667</v>
      </c>
      <c r="CI55" s="100">
        <f>IF($CX55&gt;0,バックデータ一覧!$S$4,バックデータ一覧!$T$4)</f>
        <v>-0.18114</v>
      </c>
      <c r="CJ55" s="100">
        <f>IF($CX55&gt;0,バックデータ一覧!$S$5,バックデータ一覧!$T$5)</f>
        <v>0.10483000000000001</v>
      </c>
      <c r="CK55" s="100">
        <f>IF($CX55&gt;0,バックデータ一覧!$S$6,バックデータ一覧!$T$6)</f>
        <v>0</v>
      </c>
      <c r="CL55" s="100">
        <f>IF($CX55&gt;0,バックデータ一覧!$S$7,バックデータ一覧!$T$7)</f>
        <v>5.8528500000000001</v>
      </c>
      <c r="CM55" s="100">
        <f>IF($CX55&gt;0,バックデータ一覧!$S$12,バックデータ一覧!$T$12)</f>
        <v>-5.7700000000000001E-2</v>
      </c>
      <c r="CN55" s="100">
        <f>IF($CX55&gt;0,バックデータ一覧!$S$13,バックデータ一覧!$T$13)</f>
        <v>0.47525000000000001</v>
      </c>
      <c r="CO55" s="100">
        <f>IF($CX55&gt;0,バックデータ一覧!$S$14,バックデータ一覧!$T$14)</f>
        <v>0</v>
      </c>
      <c r="CP55" s="173">
        <f>IF($CX55&gt;0,バックデータ一覧!$S$15,バックデータ一覧!$T$15)</f>
        <v>-6.3459300000000001</v>
      </c>
      <c r="CQ55" s="102">
        <f>IF($DF$4=4,'貼り付けシート（日別）'!T54,'貼り付けシート（日別）'!B54*(INT($DF$4)+1-$DF$4)+'貼り付けシート（日別）'!T54*($DF$4-INT($DF$4)))</f>
        <v>9.2054958086000003</v>
      </c>
      <c r="CR55" s="102">
        <f>IF($DF$4=4,'貼り付けシート（日別）'!U54,'貼り付けシート（日別）'!C54*(INT($DF$4)+1-$DF$4)+'貼り付けシート（日別）'!U54*($DF$4-INT($DF$4)))</f>
        <v>16.022124300000002</v>
      </c>
      <c r="CS55" s="102">
        <f>IF($DF$4=4,'貼り付けシート（日別）'!V54,'貼り付けシート（日別）'!D54*(INT($DF$4)+1-$DF$4)+'貼り付けシート（日別）'!V54*($DF$4-INT($DF$4)))</f>
        <v>3.0787611399999997</v>
      </c>
      <c r="CT55" s="102">
        <f>IF($DF$4=4,'貼り付けシート（日別）'!W54,'貼り付けシート（日別）'!E54*(INT($DF$4)+1-$DF$4)+'貼り付けシート（日別）'!W54*($DF$4-INT($DF$4)))</f>
        <v>0</v>
      </c>
      <c r="CU55" s="102">
        <f>IF($DF$4=4,'貼り付けシート（日別）'!X54,'貼り付けシート（日別）'!F54*(INT($DF$4)+1-$DF$4)+'貼り付けシート（日別）'!X54*($DF$4-INT($DF$4)))</f>
        <v>29.762460000000001</v>
      </c>
      <c r="CV55" s="102">
        <f>IF($DF$4=4,'貼り付けシート（日別）'!Y54,'貼り付けシート（日別）'!G54*(INT($DF$4)+1-$DF$4)+'貼り付けシート（日別）'!Y54*($DF$4-INT($DF$4)))</f>
        <v>0</v>
      </c>
      <c r="CW55" s="102">
        <f>IF($DF$4=4,'貼り付けシート（日別）'!Z54,'貼り付けシート（日別）'!H54*(INT($DF$4)+1-$DF$4)+'貼り付けシート（日別）'!Z54*($DF$4-INT($DF$4)))</f>
        <v>5.7803645833333324</v>
      </c>
      <c r="CX55" s="32">
        <f>SUMIF('貼り付けシート（時刻別）'!$A$6:$A$8765,AR55,'貼り付けシート（時刻別）'!$C$6:$C$8765)</f>
        <v>0</v>
      </c>
      <c r="CY55" s="102">
        <f t="shared" si="40"/>
        <v>0</v>
      </c>
      <c r="CZ55" s="166"/>
      <c r="DA55" s="126" t="s">
        <v>160</v>
      </c>
      <c r="DB55" s="127"/>
      <c r="DC55" s="186" t="s">
        <v>166</v>
      </c>
      <c r="DD55" s="123" t="s">
        <v>163</v>
      </c>
      <c r="DE55" s="123" t="s">
        <v>20</v>
      </c>
      <c r="DF55" s="26">
        <v>4.7999999999999996E-3</v>
      </c>
    </row>
    <row r="56" spans="1:110" x14ac:dyDescent="0.15">
      <c r="A56" s="36">
        <v>41688</v>
      </c>
      <c r="B56" s="139">
        <f>IF(計算過程!$DF$5=9,計算過程!CD56+計算過程!CY56,IF($DF$4=4,AS56,G56*(INT($DF$4)+1-$DF$4)+AS56*($DF$4-INT($DF$4))))</f>
        <v>0.17626150647569444</v>
      </c>
      <c r="C56" s="139">
        <f>IF(計算過程!$DF$5=9,CF56,IF($DF$4=4,AT56,H56*(INT($DF$4)+1-$DF$4)+AT56*($DF$4-INT($DF$4))))</f>
        <v>114.05935209496558</v>
      </c>
      <c r="D56" s="139">
        <f>IF(計算過程!$DF$5=9,0,IF($DF$4=4,AU56,I56*(INT($DF$4)+1-$DF$4)+AU56*($DF$4-INT($DF$4))))</f>
        <v>0</v>
      </c>
      <c r="E56" s="139">
        <v>0</v>
      </c>
      <c r="F56" s="138"/>
      <c r="G56" s="104">
        <f t="shared" si="27"/>
        <v>0.16738361212731481</v>
      </c>
      <c r="H56" s="104">
        <f t="shared" si="28"/>
        <v>104.47088948326663</v>
      </c>
      <c r="I56" s="104">
        <f t="shared" si="29"/>
        <v>0</v>
      </c>
      <c r="J56" s="107">
        <v>0</v>
      </c>
      <c r="K56" s="101">
        <f>IF(OR(計算過程!$DF$5&lt;=4,計算過程!$DF$5=8),L56+M56+N56,0)</f>
        <v>0.16738361212731481</v>
      </c>
      <c r="L56" s="101">
        <f>IF(AND($DF$5&gt;4,$DF$5&lt;&gt;8),0,((VLOOKUP(入力データと計算結果!$E$6,バックデータ一覧!$V$12:$AA$15,2)*'貼り付けシート（日別）'!O55+VLOOKUP(入力データと計算結果!$E$6,バックデータ一覧!$V$12:$AA$15,3)*('貼り付けシート（日別）'!I55+'貼り付けシート（日別）'!J55+'貼り付けシート（日別）'!K55+'貼り付けシート（日別）'!L55+'貼り付けシート（日別）'!N55)+(VLOOKUP(入力データと計算結果!$E$6,バックデータ一覧!$V$12:$AA$15,4)))*10^3/3600))</f>
        <v>0.10687101403703704</v>
      </c>
      <c r="M56" s="101">
        <f>IF(AND(OR($DF$5&gt;4,$DF$5&lt;&gt;8),入力データと計算結果!$E$7&lt;&gt;バックデータ一覧!$A$16,SUM(AL56:AM56)&gt;0),0.07*10^3/3600,0)</f>
        <v>1.9444444444444445E-2</v>
      </c>
      <c r="N56" s="101">
        <f>IF(AND(OR($DF$5&lt;=4),入力データと計算結果!$E$7=バックデータ一覧!$A$18,AM56&gt;0),(VLOOKUP(入力データと計算結果!$E$6,バックデータ一覧!$V$12:$AA$15,5,FALSE)*AO56+VLOOKUP(入力データと計算結果!$E$6,バックデータ一覧!$V$12:$AA$15,6,FALSE))*10^3/3600,0)</f>
        <v>4.1068153645833334E-2</v>
      </c>
      <c r="O56" s="101">
        <f>IF(OR(計算過程!$DF$5&lt;=2,計算過程!$DF$5=8),IF(入力データと計算結果!$E$7=バックデータ一覧!$A$16,AI56/Q56+AJ56/R56+AK56/S56+AL56/T56+AN56/V56,IF(入力データと計算結果!$E$7=バックデータ一覧!$A$17,AI56/Q56+AJ56/R56+AK56/S56+AM56/U56+AN56/V56,AI56/Q56+AJ56/R56+AK56/S56+AM56/U56+AO56/W56)),0)</f>
        <v>104.47088948326663</v>
      </c>
      <c r="P56" s="101">
        <f>IF(OR(計算過程!$DF$5=3,計算過程!$DF$5=4),IF(入力データと計算結果!$E$7=バックデータ一覧!$A$16,AI56/Q56+AJ56/R56+AK56/S56+AL56/T56+AN56/V56,IF(入力データと計算結果!$E$7=バックデータ一覧!$A$17,AI56/Q56+AJ56/R56+AK56/S56+AM56/U56+AN56/V56,AI56/Q56+AJ56/R56+AK56/S56+AM56/U56+AO56/W56)),0)</f>
        <v>0</v>
      </c>
      <c r="Q56" s="101">
        <f>MIN(1,$DF$7*'貼り付けシート（日別）'!O55+計算過程!$DF$14*(AI56+AK56)+$DF$21)</f>
        <v>0.58884982484496884</v>
      </c>
      <c r="R56" s="101">
        <f>MIN(1,$DF$8*'貼り付けシート（日別）'!O55+$DF$15*AJ56+$DF$22)</f>
        <v>0.67339277278711618</v>
      </c>
      <c r="S56" s="101">
        <f>MIN(1,$DF$9*'貼り付けシート（日別）'!O55+$DF$16*(AI56+AK56)+$DF$23)</f>
        <v>0.58884982484496884</v>
      </c>
      <c r="T56" s="32">
        <f>MIN(1,$DF$10*'貼り付けシート（日別）'!O55+$DF$17*AL56+$DF$24)</f>
        <v>0.71159348488590612</v>
      </c>
      <c r="U56" s="32">
        <f>MIN(1,$DF$11*'貼り付けシート（日別）'!O55+$DF$18*AM56+$DF$25)</f>
        <v>0.69708635496058002</v>
      </c>
      <c r="V56" s="32">
        <f>MIN(1,$DF$12*'貼り付けシート（日別）'!O55+$DF$19*AN56+$DF$26)</f>
        <v>0.71159348488590612</v>
      </c>
      <c r="W56" s="32">
        <f>MIN(1,$DF$13*'貼り付けシート（日別）'!O55+$DF$20*AO56+$DF$27)</f>
        <v>0.57251815957208052</v>
      </c>
      <c r="X56" s="32">
        <f t="shared" si="30"/>
        <v>0</v>
      </c>
      <c r="Y56" s="32">
        <f>'貼り付けシート（日別）'!P55</f>
        <v>-19.237500000000001</v>
      </c>
      <c r="Z56" s="32">
        <f t="shared" si="31"/>
        <v>1.34895875</v>
      </c>
      <c r="AA56" s="32">
        <f t="shared" si="32"/>
        <v>1</v>
      </c>
      <c r="AB56" s="32">
        <f t="shared" si="33"/>
        <v>68.14072577879999</v>
      </c>
      <c r="AC56" s="32">
        <f>IF($DF$5=10,($DF$41*'貼り付けシート（日別）'!O55+$DF$42*AB56+$DF$43)/3.6,0)</f>
        <v>0</v>
      </c>
      <c r="AD56" s="32">
        <f>IF(OR($DF$5=5,$DF$5=6,$DF$5=7),(($DF$45*'貼り付けシート（日別）'!O55+$DF$46*SUM(AI56:AK56,AM56)+$DF$47)*AE56+(0.01723*AO56+0.06099))*10^3/3600,0)</f>
        <v>0</v>
      </c>
      <c r="AE56" s="32">
        <f>IF('貼り付けシート（日別）'!O55&lt;7,1+(7-'貼り付けシート（日別）'!O55)*0.0091,1)</f>
        <v>1.1869670833333332</v>
      </c>
      <c r="AF56" s="32">
        <f>IF(OR($DF$5=5,$DF$5=6,$DF$5=7),(($DF$48*'貼り付けシート（日別）'!O55+$DF$49*SUM(AI56:AK56,AM56)+$DF$50)*AH56+AO56/AG56),0)</f>
        <v>0</v>
      </c>
      <c r="AG56" s="32">
        <f>$DF$51*'貼り付けシート（日別）'!O55+$DF$52*AO56+$DF$53</f>
        <v>0.71962562499999994</v>
      </c>
      <c r="AH56" s="32">
        <f>IF('貼り付けシート（日別）'!O55&lt;7,1+(7-'貼り付けシート（日別）'!O55)*0.0205,1)</f>
        <v>1.4211895833333335</v>
      </c>
      <c r="AI56" s="109">
        <f>'貼り付けシート（日別）'!B55</f>
        <v>13.608124238799999</v>
      </c>
      <c r="AJ56" s="109">
        <f>'貼り付けシート（日別）'!C55</f>
        <v>17.090265919999997</v>
      </c>
      <c r="AK56" s="109">
        <f>'貼り付けシート（日別）'!D55</f>
        <v>2.6389381199999993</v>
      </c>
      <c r="AL56" s="109">
        <f>'貼り付けシート（日別）'!E55</f>
        <v>0</v>
      </c>
      <c r="AM56" s="109">
        <f>'貼り付けシート（日別）'!F55</f>
        <v>29.762460000000001</v>
      </c>
      <c r="AN56" s="109">
        <f>'貼り付けシート（日別）'!G55</f>
        <v>0</v>
      </c>
      <c r="AO56" s="109">
        <f>'貼り付けシート（日別）'!H55</f>
        <v>5.0409375000000001</v>
      </c>
      <c r="AP56" s="102">
        <f>IF(入力データと計算結果!$E$9=バックデータ一覧!$A$25,'貼り付けシート（日別）'!Q55,0)</f>
        <v>0</v>
      </c>
      <c r="AR56" s="36">
        <v>41688</v>
      </c>
      <c r="AS56" s="104">
        <f t="shared" si="34"/>
        <v>0.17626150647569444</v>
      </c>
      <c r="AT56" s="104">
        <f t="shared" si="35"/>
        <v>114.05935209496558</v>
      </c>
      <c r="AU56" s="104">
        <f t="shared" si="36"/>
        <v>0</v>
      </c>
      <c r="AV56" s="107">
        <v>0</v>
      </c>
      <c r="AW56" s="101">
        <f>IF(OR(計算過程!$DF$5&lt;=4,計算過程!$DF$5=8),AX56+AY56+AZ56,0)</f>
        <v>0.17626150647569444</v>
      </c>
      <c r="AX56" s="101">
        <f>IF(AND(計算過程!$DF$5&gt;4,計算過程!$DF$5&lt;&gt;8),0,((VLOOKUP(入力データと計算結果!$E$6,バックデータ一覧!$V$12:$AA$15,2)*'貼り付けシート（日別）'!AG55+VLOOKUP(入力データと計算結果!$E$6,バックデータ一覧!$V$12:$AA$15,3)*('貼り付けシート（日別）'!AA55+'貼り付けシート（日別）'!AB55+'貼り付けシート（日別）'!AC55+'貼り付けシート（日別）'!AD55+'貼り付けシート（日別）'!AF55)+(VLOOKUP(入力データと計算結果!$E$6,バックデータ一覧!$V$12:$AA$15,4)))*10^3/3600))</f>
        <v>0.11039170453703705</v>
      </c>
      <c r="AY56" s="101">
        <f>IF(AND(OR(計算過程!$DF$5&gt;4,計算過程!$DF$5&lt;&gt;8),入力データと計算結果!$E$7&lt;&gt;バックデータ一覧!$A$16,SUM(BX56:BY56)&gt;0),0.07*10^3/3600,0)</f>
        <v>1.9444444444444445E-2</v>
      </c>
      <c r="AZ56" s="101">
        <f>IF(AND(OR(計算過程!$DF$5&lt;=4),入力データと計算結果!$E$7=バックデータ一覧!$A$18,BY56&gt;0),(VLOOKUP(入力データと計算結果!$E$6,バックデータ一覧!$V$12:$AA$15,5,FALSE)*CA56+VLOOKUP(入力データと計算結果!$E$6,バックデータ一覧!$V$12:$AA$15,6,FALSE))*10^3/3600,0)</f>
        <v>4.6425357494212963E-2</v>
      </c>
      <c r="BA56" s="101">
        <f>IF(OR(計算過程!$DF$5&lt;=2,計算過程!$DF$5=8),IF(入力データと計算結果!$E$7=バックデータ一覧!$A$16,BU56/BC56+BV56/BD56+BW56/BE56+BX56/BF56+BZ56/BH56,IF(入力データと計算結果!$E$7=バックデータ一覧!$A$17,BU56/BC56+BV56/BD56+BW56/BE56+BY56/BG56+BZ56/BH56,BU56/BC56+BV56/BD56+BW56/BE56+BY56/BG56+CA56/BI56)),0)</f>
        <v>114.05935209496558</v>
      </c>
      <c r="BB56" s="101">
        <f>IF(OR(計算過程!$DF$5=3,計算過程!$DF$5=4),IF(入力データと計算結果!$E$7=バックデータ一覧!$A$16,BU56/BC56+BV56/BD56+BW56/BE56+BX56/BF56+BZ56/BH56,IF(入力データと計算結果!$E$7=バックデータ一覧!$A$17,BU56/BC56+BV56/BD56+BW56/BE56+BY56/BG56+BZ56/BH56,BU56/BC56+BV56/BD56+BW56/BE56+BY56/BG56+CA56/BI56)),0)</f>
        <v>0</v>
      </c>
      <c r="BC56" s="101">
        <f>MIN(1,計算過程!$DF$7*'貼り付けシート（日別）'!AG55+計算過程!$DF$14*(BU56+BW56)+計算過程!$DF$21)</f>
        <v>0.59010068756675815</v>
      </c>
      <c r="BD56" s="101">
        <f>MIN(1,計算過程!$DF$8*'貼り付けシート（日別）'!AG55+計算過程!$DF$15*BV56+計算過程!$DF$22)</f>
        <v>0.67533200640805624</v>
      </c>
      <c r="BE56" s="101">
        <f>MIN(1,計算過程!$DF$9*'貼り付けシート（日別）'!AG55+計算過程!$DF$16*(BU56+BW56)+計算過程!$DF$23)</f>
        <v>0.59010068756675815</v>
      </c>
      <c r="BF56" s="32">
        <f>MIN(1,計算過程!$DF$10*'貼り付けシート（日別）'!AG55+計算過程!$DF$17*BX56+計算過程!$DF$24)</f>
        <v>0.71159348488590612</v>
      </c>
      <c r="BG56" s="32">
        <f>MIN(1,計算過程!$DF$11*'貼り付けシート（日別）'!AG55+計算過程!$DF$18*BY56+計算過程!$DF$25)</f>
        <v>0.69708635496058002</v>
      </c>
      <c r="BH56" s="32">
        <f>MIN(1,計算過程!$DF$12*'貼り付けシート（日別）'!AG55+計算過程!$DF$19*BZ56+計算過程!$DF$26)</f>
        <v>0.71159348488590612</v>
      </c>
      <c r="BI56" s="32">
        <f>MIN(1,計算過程!$DF$13*'貼り付けシート（日別）'!AG55+計算過程!$DF$20*CA56+計算過程!$DF$27)</f>
        <v>0.59223005670523488</v>
      </c>
      <c r="BJ56" s="32">
        <f>IF(計算過程!$DF$5=11,(計算過程!$DF$33*BK56+計算過程!$DF$34*BN56+計算過程!$DF$35*計算過程!$DF$39+計算過程!$DF$36)*(1+計算過程!$DF$37*計算過程!$DF$38)*BL56*BM56*10^3/3600,0)</f>
        <v>0</v>
      </c>
      <c r="BK56" s="32">
        <f>'貼り付けシート（日別）'!AH55</f>
        <v>-19.237500000000001</v>
      </c>
      <c r="BL56" s="32">
        <f t="shared" si="37"/>
        <v>1.34895875</v>
      </c>
      <c r="BM56" s="32">
        <f t="shared" si="38"/>
        <v>1</v>
      </c>
      <c r="BN56" s="32">
        <f t="shared" si="39"/>
        <v>74.592588653666681</v>
      </c>
      <c r="BO56" s="32">
        <f>IF(計算過程!$DF$5=10,(計算過程!$DF$41*'貼り付けシート（日別）'!AG55+計算過程!$DF$42*BN56+計算過程!$DF$43)/3.6,0)</f>
        <v>0</v>
      </c>
      <c r="BP56" s="32">
        <f>IF(OR(計算過程!$DF$5=5,計算過程!$DF$5=6,計算過程!$DF$5=7),((計算過程!$DF$45*'貼り付けシート（日別）'!AG55+計算過程!$DF$46*SUM(BU56:BW56,BY56)+計算過程!$DF$47)*BQ56+(0.01723*CA56+0.06099))*10^3/3600,0)</f>
        <v>0</v>
      </c>
      <c r="BQ56" s="32">
        <f>IF('貼り付けシート（日別）'!AG55&lt;7,1+(7-'貼り付けシート（日別）'!AG55)*0.0091,1)</f>
        <v>1.1869670833333332</v>
      </c>
      <c r="BR56" s="32">
        <f>IF(OR(計算過程!$DF$5=5,計算過程!$DF$5=6,計算過程!$DF$5=7),((計算過程!$DF$48*'貼り付けシート（日別）'!AG55+計算過程!$DF$49*SUM(BU56:BW56,BY56)+計算過程!$DF$50)*BT56+CA56/BS56),0)</f>
        <v>0</v>
      </c>
      <c r="BS56" s="32">
        <f>計算過程!$DF$51*'貼り付けシート（日別）'!AG55+計算過程!$DF$52*CA56+計算過程!$DF$53</f>
        <v>0.72634156249999993</v>
      </c>
      <c r="BT56" s="32">
        <f>IF('貼り付けシート（日別）'!AG55&lt;7,1+(7-'貼り付けシート（日別）'!AG55)*0.0205,1)</f>
        <v>1.4211895833333335</v>
      </c>
      <c r="BU56" s="109">
        <f>'貼り付けシート（日別）'!T55</f>
        <v>14.008363187</v>
      </c>
      <c r="BV56" s="109">
        <f>'貼り付けシート（日別）'!U55</f>
        <v>21.362832399999999</v>
      </c>
      <c r="BW56" s="109">
        <f>'貼り付けシート（日別）'!V55</f>
        <v>3.2986726499999999</v>
      </c>
      <c r="BX56" s="109">
        <f>'貼り付けシート（日別）'!W55</f>
        <v>0</v>
      </c>
      <c r="BY56" s="109">
        <f>'貼り付けシート（日別）'!X55</f>
        <v>29.762460000000001</v>
      </c>
      <c r="BZ56" s="109">
        <f>'貼り付けシート（日別）'!Y55</f>
        <v>0</v>
      </c>
      <c r="CA56" s="109">
        <f>'貼り付けシート（日別）'!Z55</f>
        <v>6.1602604166666675</v>
      </c>
      <c r="CB56" s="102">
        <f>IF(入力データと計算結果!$E$9=バックデータ一覧!$A$25,'貼り付けシート（日別）'!AI55,0)</f>
        <v>0</v>
      </c>
      <c r="CC56" s="166"/>
      <c r="CD56" s="32">
        <f>IF(計算過程!$DF$5=9,((CI56*'貼り付けシート（日別）'!AG55+CJ56*(CQ56+CR56+CS56+CU56)+CK56*CX56+CL56)*CE56+(0.01723*CW56+0.06099))*10^3/3600,0)</f>
        <v>0</v>
      </c>
      <c r="CE56" s="32">
        <f>IF(7&lt;='貼り付けシート（日別）'!AG55,1,1+(7-'貼り付けシート（日別）'!AG55)*0.0091)</f>
        <v>1.1869670833333332</v>
      </c>
      <c r="CF56" s="32">
        <f>IF(計算過程!$DF$5=9,((CM56*'貼り付けシート（日別）'!AG55+CN56*(CQ56+CR56+CS56+CU56)+CO56*CX56+CP56)*CH56+CW56/CG56),0)</f>
        <v>0</v>
      </c>
      <c r="CG56" s="32">
        <f>計算過程!$DF$55*'貼り付けシート（日別）'!AG55+計算過程!$DF$56*CW56+計算過程!$DF$57</f>
        <v>0.72634156249999993</v>
      </c>
      <c r="CH56" s="32">
        <f>IF(7&lt;='貼り付けシート（日別）'!AG55,1,1+(7-'貼り付けシート（日別）'!AG55)*0.0205)</f>
        <v>1.4211895833333335</v>
      </c>
      <c r="CI56" s="100">
        <f>IF($CX56&gt;0,バックデータ一覧!$S$4,バックデータ一覧!$T$4)</f>
        <v>-0.18114</v>
      </c>
      <c r="CJ56" s="100">
        <f>IF($CX56&gt;0,バックデータ一覧!$S$5,バックデータ一覧!$T$5)</f>
        <v>0.10483000000000001</v>
      </c>
      <c r="CK56" s="100">
        <f>IF($CX56&gt;0,バックデータ一覧!$S$6,バックデータ一覧!$T$6)</f>
        <v>0</v>
      </c>
      <c r="CL56" s="100">
        <f>IF($CX56&gt;0,バックデータ一覧!$S$7,バックデータ一覧!$T$7)</f>
        <v>5.8528500000000001</v>
      </c>
      <c r="CM56" s="100">
        <f>IF($CX56&gt;0,バックデータ一覧!$S$12,バックデータ一覧!$T$12)</f>
        <v>-5.7700000000000001E-2</v>
      </c>
      <c r="CN56" s="100">
        <f>IF($CX56&gt;0,バックデータ一覧!$S$13,バックデータ一覧!$T$13)</f>
        <v>0.47525000000000001</v>
      </c>
      <c r="CO56" s="100">
        <f>IF($CX56&gt;0,バックデータ一覧!$S$14,バックデータ一覧!$T$14)</f>
        <v>0</v>
      </c>
      <c r="CP56" s="173">
        <f>IF($CX56&gt;0,バックデータ一覧!$S$15,バックデータ一覧!$T$15)</f>
        <v>-6.3459300000000001</v>
      </c>
      <c r="CQ56" s="102">
        <f>IF($DF$4=4,'貼り付けシート（日別）'!T55,'貼り付けシート（日別）'!B55*(INT($DF$4)+1-$DF$4)+'貼り付けシート（日別）'!T55*($DF$4-INT($DF$4)))</f>
        <v>14.008363187</v>
      </c>
      <c r="CR56" s="102">
        <f>IF($DF$4=4,'貼り付けシート（日別）'!U55,'貼り付けシート（日別）'!C55*(INT($DF$4)+1-$DF$4)+'貼り付けシート（日別）'!U55*($DF$4-INT($DF$4)))</f>
        <v>21.362832399999999</v>
      </c>
      <c r="CS56" s="102">
        <f>IF($DF$4=4,'貼り付けシート（日別）'!V55,'貼り付けシート（日別）'!D55*(INT($DF$4)+1-$DF$4)+'貼り付けシート（日別）'!V55*($DF$4-INT($DF$4)))</f>
        <v>3.2986726499999999</v>
      </c>
      <c r="CT56" s="102">
        <f>IF($DF$4=4,'貼り付けシート（日別）'!W55,'貼り付けシート（日別）'!E55*(INT($DF$4)+1-$DF$4)+'貼り付けシート（日別）'!W55*($DF$4-INT($DF$4)))</f>
        <v>0</v>
      </c>
      <c r="CU56" s="102">
        <f>IF($DF$4=4,'貼り付けシート（日別）'!X55,'貼り付けシート（日別）'!F55*(INT($DF$4)+1-$DF$4)+'貼り付けシート（日別）'!X55*($DF$4-INT($DF$4)))</f>
        <v>29.762460000000001</v>
      </c>
      <c r="CV56" s="102">
        <f>IF($DF$4=4,'貼り付けシート（日別）'!Y55,'貼り付けシート（日別）'!G55*(INT($DF$4)+1-$DF$4)+'貼り付けシート（日別）'!Y55*($DF$4-INT($DF$4)))</f>
        <v>0</v>
      </c>
      <c r="CW56" s="102">
        <f>IF($DF$4=4,'貼り付けシート（日別）'!Z55,'貼り付けシート（日別）'!H55*(INT($DF$4)+1-$DF$4)+'貼り付けシート（日別）'!Z55*($DF$4-INT($DF$4)))</f>
        <v>6.1602604166666675</v>
      </c>
      <c r="CX56" s="32">
        <f>SUMIF('貼り付けシート（時刻別）'!$A$6:$A$8765,AR56,'貼り付けシート（時刻別）'!$C$6:$C$8765)</f>
        <v>0</v>
      </c>
      <c r="CY56" s="102">
        <f t="shared" si="40"/>
        <v>0</v>
      </c>
      <c r="CZ56" s="166"/>
      <c r="DA56" s="126" t="s">
        <v>161</v>
      </c>
      <c r="DB56" s="127"/>
      <c r="DC56" s="186"/>
      <c r="DD56" s="123" t="s">
        <v>164</v>
      </c>
      <c r="DE56" s="123" t="s">
        <v>20</v>
      </c>
      <c r="DF56" s="32">
        <v>6.0000000000000001E-3</v>
      </c>
    </row>
    <row r="57" spans="1:110" x14ac:dyDescent="0.15">
      <c r="A57" s="36">
        <v>41689</v>
      </c>
      <c r="B57" s="139">
        <f>IF(計算過程!$DF$5=9,計算過程!CD57+計算過程!CY57,IF($DF$4=4,AS57,G57*(INT($DF$4)+1-$DF$4)+AS57*($DF$4-INT($DF$4))))</f>
        <v>0.10313319807407408</v>
      </c>
      <c r="C57" s="139">
        <f>IF(計算過程!$DF$5=9,CF57,IF($DF$4=4,AT57,H57*(INT($DF$4)+1-$DF$4)+AT57*($DF$4-INT($DF$4))))</f>
        <v>41.043045460903322</v>
      </c>
      <c r="D57" s="139">
        <f>IF(計算過程!$DF$5=9,0,IF($DF$4=4,AU57,I57*(INT($DF$4)+1-$DF$4)+AU57*($DF$4-INT($DF$4))))</f>
        <v>0</v>
      </c>
      <c r="E57" s="139">
        <v>0</v>
      </c>
      <c r="F57" s="138"/>
      <c r="G57" s="104">
        <f t="shared" si="27"/>
        <v>9.9499465490740749E-2</v>
      </c>
      <c r="H57" s="104">
        <f t="shared" si="28"/>
        <v>33.659567073068111</v>
      </c>
      <c r="I57" s="104">
        <f t="shared" si="29"/>
        <v>0</v>
      </c>
      <c r="J57" s="107">
        <v>0</v>
      </c>
      <c r="K57" s="101">
        <f>IF(OR(計算過程!$DF$5&lt;=4,計算過程!$DF$5=8),L57+M57+N57,0)</f>
        <v>9.9499465490740749E-2</v>
      </c>
      <c r="L57" s="101">
        <f>IF(AND($DF$5&gt;4,$DF$5&lt;&gt;8),0,((VLOOKUP(入力データと計算結果!$E$6,バックデータ一覧!$V$12:$AA$15,2)*'貼り付けシート（日別）'!O56+VLOOKUP(入力データと計算結果!$E$6,バックデータ一覧!$V$12:$AA$15,3)*('貼り付けシート（日別）'!I56+'貼り付けシート（日別）'!J56+'貼り付けシート（日別）'!K56+'貼り付けシート（日別）'!L56+'貼り付けシート（日別）'!N56)+(VLOOKUP(入力データと計算結果!$E$6,バックデータ一覧!$V$12:$AA$15,4)))*10^3/3600))</f>
        <v>9.9499465490740749E-2</v>
      </c>
      <c r="M57" s="101">
        <f>IF(AND(OR($DF$5&gt;4,$DF$5&lt;&gt;8),入力データと計算結果!$E$7&lt;&gt;バックデータ一覧!$A$16,SUM(AL57:AM57)&gt;0),0.07*10^3/3600,0)</f>
        <v>0</v>
      </c>
      <c r="N57" s="101">
        <f>IF(AND(OR($DF$5&lt;=4),入力データと計算結果!$E$7=バックデータ一覧!$A$18,AM57&gt;0),(VLOOKUP(入力データと計算結果!$E$6,バックデータ一覧!$V$12:$AA$15,5,FALSE)*AO57+VLOOKUP(入力データと計算結果!$E$6,バックデータ一覧!$V$12:$AA$15,6,FALSE))*10^3/3600,0)</f>
        <v>0</v>
      </c>
      <c r="O57" s="101">
        <f>IF(OR(計算過程!$DF$5&lt;=2,計算過程!$DF$5=8),IF(入力データと計算結果!$E$7=バックデータ一覧!$A$16,AI57/Q57+AJ57/R57+AK57/S57+AL57/T57+AN57/V57,IF(入力データと計算結果!$E$7=バックデータ一覧!$A$17,AI57/Q57+AJ57/R57+AK57/S57+AM57/U57+AN57/V57,AI57/Q57+AJ57/R57+AK57/S57+AM57/U57+AO57/W57)),0)</f>
        <v>33.659567073068111</v>
      </c>
      <c r="P57" s="101">
        <f>IF(OR(計算過程!$DF$5=3,計算過程!$DF$5=4),IF(入力データと計算結果!$E$7=バックデータ一覧!$A$16,AI57/Q57+AJ57/R57+AK57/S57+AL57/T57+AN57/V57,IF(入力データと計算結果!$E$7=バックデータ一覧!$A$17,AI57/Q57+AJ57/R57+AK57/S57+AM57/U57+AN57/V57,AI57/Q57+AJ57/R57+AK57/S57+AM57/U57+AO57/W57)),0)</f>
        <v>0</v>
      </c>
      <c r="Q57" s="101">
        <f>MIN(1,$DF$7*'貼り付けシート（日別）'!O56+計算過程!$DF$14*(AI57+AK57)+$DF$21)</f>
        <v>0.57805464502121606</v>
      </c>
      <c r="R57" s="101">
        <f>MIN(1,$DF$8*'貼り付けシート（日別）'!O56+$DF$15*AJ57+$DF$22)</f>
        <v>0.6701403992710081</v>
      </c>
      <c r="S57" s="101">
        <f>MIN(1,$DF$9*'貼り付けシート（日別）'!O56+$DF$16*(AI57+AK57)+$DF$23)</f>
        <v>0.57805464502121606</v>
      </c>
      <c r="T57" s="32">
        <f>MIN(1,$DF$10*'貼り付けシート（日別）'!O56+$DF$17*AL57+$DF$24)</f>
        <v>0.71159348488590612</v>
      </c>
      <c r="U57" s="32">
        <f>MIN(1,$DF$11*'貼り付けシート（日別）'!O56+$DF$18*AM57+$DF$25)</f>
        <v>0.71059494829530212</v>
      </c>
      <c r="V57" s="32">
        <f>MIN(1,$DF$12*'貼り付けシート（日別）'!O56+$DF$19*AN57+$DF$26)</f>
        <v>0.71159348488590612</v>
      </c>
      <c r="W57" s="32">
        <f>MIN(1,$DF$13*'貼り付けシート（日別）'!O56+$DF$20*AO57+$DF$27)</f>
        <v>0.47918863222550334</v>
      </c>
      <c r="X57" s="32">
        <f t="shared" si="30"/>
        <v>0</v>
      </c>
      <c r="Y57" s="32">
        <f>'貼り付けシート（日別）'!P56</f>
        <v>-17.337499999999999</v>
      </c>
      <c r="Z57" s="32">
        <f t="shared" si="31"/>
        <v>1.3236887500000001</v>
      </c>
      <c r="AA57" s="32">
        <f t="shared" si="32"/>
        <v>1</v>
      </c>
      <c r="AB57" s="32">
        <f t="shared" si="33"/>
        <v>21.071606728899997</v>
      </c>
      <c r="AC57" s="32">
        <f>IF($DF$5=10,($DF$41*'貼り付けシート（日別）'!O56+$DF$42*AB57+$DF$43)/3.6,0)</f>
        <v>0</v>
      </c>
      <c r="AD57" s="32">
        <f>IF(OR($DF$5=5,$DF$5=6,$DF$5=7),(($DF$45*'貼り付けシート（日別）'!O56+$DF$46*SUM(AI57:AK57,AM57)+$DF$47)*AE57+(0.01723*AO57+0.06099))*10^3/3600,0)</f>
        <v>0</v>
      </c>
      <c r="AE57" s="32">
        <f>IF('貼り付けシート（日別）'!O56&lt;7,1+(7-'貼り付けシート（日別）'!O56)*0.0091,1)</f>
        <v>1.2008066666666668</v>
      </c>
      <c r="AF57" s="32">
        <f>IF(OR($DF$5=5,$DF$5=6,$DF$5=7),(($DF$48*'貼り付けシート（日別）'!O56+$DF$49*SUM(AI57:AK57,AM57)+$DF$50)*AH57+AO57/AG57),0)</f>
        <v>0</v>
      </c>
      <c r="AG57" s="32">
        <f>$DF$51*'貼り付けシート（日別）'!O56+$DF$52*AO57+$DF$53</f>
        <v>0.68208000000000002</v>
      </c>
      <c r="AH57" s="32">
        <f>IF('貼り付けシート（日別）'!O56&lt;7,1+(7-'貼り付けシート（日別）'!O56)*0.0205,1)</f>
        <v>1.4523666666666668</v>
      </c>
      <c r="AI57" s="109">
        <f>'貼り付けシート（日別）'!B56</f>
        <v>5.8034647488999989</v>
      </c>
      <c r="AJ57" s="109">
        <f>'貼り付けシート（日別）'!C56</f>
        <v>11.74955782</v>
      </c>
      <c r="AK57" s="109">
        <f>'貼り付けシート（日別）'!D56</f>
        <v>3.5185841600000001</v>
      </c>
      <c r="AL57" s="109">
        <f>'貼り付けシート（日別）'!E56</f>
        <v>0</v>
      </c>
      <c r="AM57" s="109">
        <f>'貼り付けシート（日別）'!F56</f>
        <v>0</v>
      </c>
      <c r="AN57" s="109">
        <f>'貼り付けシート（日別）'!G56</f>
        <v>0</v>
      </c>
      <c r="AO57" s="109">
        <f>'貼り付けシート（日別）'!H56</f>
        <v>0</v>
      </c>
      <c r="AP57" s="102">
        <f>IF(入力データと計算結果!$E$9=バックデータ一覧!$A$25,'貼り付けシート（日別）'!Q56,0)</f>
        <v>0</v>
      </c>
      <c r="AR57" s="36">
        <v>41689</v>
      </c>
      <c r="AS57" s="104">
        <f t="shared" si="34"/>
        <v>0.10313319807407408</v>
      </c>
      <c r="AT57" s="104">
        <f t="shared" si="35"/>
        <v>41.043045460903322</v>
      </c>
      <c r="AU57" s="104">
        <f t="shared" si="36"/>
        <v>0</v>
      </c>
      <c r="AV57" s="107">
        <v>0</v>
      </c>
      <c r="AW57" s="101">
        <f>IF(OR(計算過程!$DF$5&lt;=4,計算過程!$DF$5=8),AX57+AY57+AZ57,0)</f>
        <v>0.10313319807407408</v>
      </c>
      <c r="AX57" s="101">
        <f>IF(AND(計算過程!$DF$5&gt;4,計算過程!$DF$5&lt;&gt;8),0,((VLOOKUP(入力データと計算結果!$E$6,バックデータ一覧!$V$12:$AA$15,2)*'貼り付けシート（日別）'!AG56+VLOOKUP(入力データと計算結果!$E$6,バックデータ一覧!$V$12:$AA$15,3)*('貼り付けシート（日別）'!AA56+'貼り付けシート（日別）'!AB56+'貼り付けシート（日別）'!AC56+'貼り付けシート（日別）'!AD56+'貼り付けシート（日別）'!AF56)+(VLOOKUP(入力データと計算結果!$E$6,バックデータ一覧!$V$12:$AA$15,4)))*10^3/3600))</f>
        <v>0.10313319807407408</v>
      </c>
      <c r="AY57" s="101">
        <f>IF(AND(OR(計算過程!$DF$5&gt;4,計算過程!$DF$5&lt;&gt;8),入力データと計算結果!$E$7&lt;&gt;バックデータ一覧!$A$16,SUM(BX57:BY57)&gt;0),0.07*10^3/3600,0)</f>
        <v>0</v>
      </c>
      <c r="AZ57" s="101">
        <f>IF(AND(OR(計算過程!$DF$5&lt;=4),入力データと計算結果!$E$7=バックデータ一覧!$A$18,BY57&gt;0),(VLOOKUP(入力データと計算結果!$E$6,バックデータ一覧!$V$12:$AA$15,5,FALSE)*CA57+VLOOKUP(入力データと計算結果!$E$6,バックデータ一覧!$V$12:$AA$15,6,FALSE))*10^3/3600,0)</f>
        <v>0</v>
      </c>
      <c r="BA57" s="101">
        <f>IF(OR(計算過程!$DF$5&lt;=2,計算過程!$DF$5=8),IF(入力データと計算結果!$E$7=バックデータ一覧!$A$16,BU57/BC57+BV57/BD57+BW57/BE57+BX57/BF57+BZ57/BH57,IF(入力データと計算結果!$E$7=バックデータ一覧!$A$17,BU57/BC57+BV57/BD57+BW57/BE57+BY57/BG57+BZ57/BH57,BU57/BC57+BV57/BD57+BW57/BE57+BY57/BG57+CA57/BI57)),0)</f>
        <v>41.043045460903322</v>
      </c>
      <c r="BB57" s="101">
        <f>IF(OR(計算過程!$DF$5=3,計算過程!$DF$5=4),IF(入力データと計算結果!$E$7=バックデータ一覧!$A$16,BU57/BC57+BV57/BD57+BW57/BE57+BX57/BF57+BZ57/BH57,IF(入力データと計算結果!$E$7=バックデータ一覧!$A$17,BU57/BC57+BV57/BD57+BW57/BE57+BY57/BG57+BZ57/BH57,BU57/BC57+BV57/BD57+BW57/BE57+BY57/BG57+CA57/BI57)),0)</f>
        <v>0</v>
      </c>
      <c r="BC57" s="101">
        <f>MIN(1,計算過程!$DF$7*'貼り付けシート（日別）'!AG56+計算過程!$DF$14*(BU57+BW57)+計算過程!$DF$21)</f>
        <v>0.5744655513609781</v>
      </c>
      <c r="BD57" s="101">
        <f>MIN(1,計算過程!$DF$8*'貼り付けシート（日別）'!AG56+計算過程!$DF$15*BV57+計算過程!$DF$22)</f>
        <v>0.67401886651288834</v>
      </c>
      <c r="BE57" s="101">
        <f>MIN(1,計算過程!$DF$9*'貼り付けシート（日別）'!AG56+計算過程!$DF$16*(BU57+BW57)+計算過程!$DF$23)</f>
        <v>0.5744655513609781</v>
      </c>
      <c r="BF57" s="32">
        <f>MIN(1,計算過程!$DF$10*'貼り付けシート（日別）'!AG56+計算過程!$DF$17*BX57+計算過程!$DF$24)</f>
        <v>0.71159348488590612</v>
      </c>
      <c r="BG57" s="32">
        <f>MIN(1,計算過程!$DF$11*'貼り付けシート（日別）'!AG56+計算過程!$DF$18*BY57+計算過程!$DF$25)</f>
        <v>0.71059494829530212</v>
      </c>
      <c r="BH57" s="32">
        <f>MIN(1,計算過程!$DF$12*'貼り付けシート（日別）'!AG56+計算過程!$DF$19*BZ57+計算過程!$DF$26)</f>
        <v>0.71159348488590612</v>
      </c>
      <c r="BI57" s="32">
        <f>MIN(1,計算過程!$DF$13*'貼り付けシート（日別）'!AG56+計算過程!$DF$20*CA57+計算過程!$DF$27)</f>
        <v>0.47918863222550334</v>
      </c>
      <c r="BJ57" s="32">
        <f>IF(計算過程!$DF$5=11,(計算過程!$DF$33*BK57+計算過程!$DF$34*BN57+計算過程!$DF$35*計算過程!$DF$39+計算過程!$DF$36)*(1+計算過程!$DF$37*計算過程!$DF$38)*BL57*BM57*10^3/3600,0)</f>
        <v>0</v>
      </c>
      <c r="BK57" s="32">
        <f>'貼り付けシート（日別）'!AH56</f>
        <v>-17.337499999999999</v>
      </c>
      <c r="BL57" s="32">
        <f t="shared" si="37"/>
        <v>1.3236887500000001</v>
      </c>
      <c r="BM57" s="32">
        <f t="shared" si="38"/>
        <v>1</v>
      </c>
      <c r="BN57" s="32">
        <f t="shared" si="39"/>
        <v>26.575363505600002</v>
      </c>
      <c r="BO57" s="32">
        <f>IF(計算過程!$DF$5=10,(計算過程!$DF$41*'貼り付けシート（日別）'!AG56+計算過程!$DF$42*BN57+計算過程!$DF$43)/3.6,0)</f>
        <v>0</v>
      </c>
      <c r="BP57" s="32">
        <f>IF(OR(計算過程!$DF$5=5,計算過程!$DF$5=6,計算過程!$DF$5=7),((計算過程!$DF$45*'貼り付けシート（日別）'!AG56+計算過程!$DF$46*SUM(BU57:BW57,BY57)+計算過程!$DF$47)*BQ57+(0.01723*CA57+0.06099))*10^3/3600,0)</f>
        <v>0</v>
      </c>
      <c r="BQ57" s="32">
        <f>IF('貼り付けシート（日別）'!AG56&lt;7,1+(7-'貼り付けシート（日別）'!AG56)*0.0091,1)</f>
        <v>1.2008066666666668</v>
      </c>
      <c r="BR57" s="32">
        <f>IF(OR(計算過程!$DF$5=5,計算過程!$DF$5=6,計算過程!$DF$5=7),((計算過程!$DF$48*'貼り付けシート（日別）'!AG56+計算過程!$DF$49*SUM(BU57:BW57,BY57)+計算過程!$DF$50)*BT57+CA57/BS57),0)</f>
        <v>0</v>
      </c>
      <c r="BS57" s="32">
        <f>計算過程!$DF$51*'貼り付けシート（日別）'!AG56+計算過程!$DF$52*CA57+計算過程!$DF$53</f>
        <v>0.68208000000000002</v>
      </c>
      <c r="BT57" s="32">
        <f>IF('貼り付けシート（日別）'!AG56&lt;7,1+(7-'貼り付けシート（日別）'!AG56)*0.0205,1)</f>
        <v>1.4523666666666668</v>
      </c>
      <c r="BU57" s="109">
        <f>'貼り付けシート（日別）'!T56</f>
        <v>3.2019115856</v>
      </c>
      <c r="BV57" s="109">
        <f>'貼り付けシート（日別）'!U56</f>
        <v>20.29469078</v>
      </c>
      <c r="BW57" s="109">
        <f>'貼り付けシート（日別）'!V56</f>
        <v>3.0787611399999997</v>
      </c>
      <c r="BX57" s="109">
        <f>'貼り付けシート（日別）'!W56</f>
        <v>0</v>
      </c>
      <c r="BY57" s="109">
        <f>'貼り付けシート（日別）'!X56</f>
        <v>0</v>
      </c>
      <c r="BZ57" s="109">
        <f>'貼り付けシート（日別）'!Y56</f>
        <v>0</v>
      </c>
      <c r="CA57" s="109">
        <f>'貼り付けシート（日別）'!Z56</f>
        <v>0</v>
      </c>
      <c r="CB57" s="102">
        <f>IF(入力データと計算結果!$E$9=バックデータ一覧!$A$25,'貼り付けシート（日別）'!AI56,0)</f>
        <v>0</v>
      </c>
      <c r="CC57" s="166"/>
      <c r="CD57" s="32">
        <f>IF(計算過程!$DF$5=9,((CI57*'貼り付けシート（日別）'!AG56+CJ57*(CQ57+CR57+CS57+CU57)+CK57*CX57+CL57)*CE57+(0.01723*CW57+0.06099))*10^3/3600,0)</f>
        <v>0</v>
      </c>
      <c r="CE57" s="32">
        <f>IF(7&lt;='貼り付けシート（日別）'!AG56,1,1+(7-'貼り付けシート（日別）'!AG56)*0.0091)</f>
        <v>1.2008066666666668</v>
      </c>
      <c r="CF57" s="32">
        <f>IF(計算過程!$DF$5=9,((CM57*'貼り付けシート（日別）'!AG56+CN57*(CQ57+CR57+CS57+CU57)+CO57*CX57+CP57)*CH57+CW57/CG57),0)</f>
        <v>0</v>
      </c>
      <c r="CG57" s="32">
        <f>計算過程!$DF$55*'貼り付けシート（日別）'!AG56+計算過程!$DF$56*CW57+計算過程!$DF$57</f>
        <v>0.68208000000000002</v>
      </c>
      <c r="CH57" s="32">
        <f>IF(7&lt;='貼り付けシート（日別）'!AG56,1,1+(7-'貼り付けシート（日別）'!AG56)*0.0205)</f>
        <v>1.4523666666666668</v>
      </c>
      <c r="CI57" s="100">
        <f>IF($CX57&gt;0,バックデータ一覧!$S$4,バックデータ一覧!$T$4)</f>
        <v>-0.18114</v>
      </c>
      <c r="CJ57" s="100">
        <f>IF($CX57&gt;0,バックデータ一覧!$S$5,バックデータ一覧!$T$5)</f>
        <v>0.10483000000000001</v>
      </c>
      <c r="CK57" s="100">
        <f>IF($CX57&gt;0,バックデータ一覧!$S$6,バックデータ一覧!$T$6)</f>
        <v>0</v>
      </c>
      <c r="CL57" s="100">
        <f>IF($CX57&gt;0,バックデータ一覧!$S$7,バックデータ一覧!$T$7)</f>
        <v>5.8528500000000001</v>
      </c>
      <c r="CM57" s="100">
        <f>IF($CX57&gt;0,バックデータ一覧!$S$12,バックデータ一覧!$T$12)</f>
        <v>-5.7700000000000001E-2</v>
      </c>
      <c r="CN57" s="100">
        <f>IF($CX57&gt;0,バックデータ一覧!$S$13,バックデータ一覧!$T$13)</f>
        <v>0.47525000000000001</v>
      </c>
      <c r="CO57" s="100">
        <f>IF($CX57&gt;0,バックデータ一覧!$S$14,バックデータ一覧!$T$14)</f>
        <v>0</v>
      </c>
      <c r="CP57" s="173">
        <f>IF($CX57&gt;0,バックデータ一覧!$S$15,バックデータ一覧!$T$15)</f>
        <v>-6.3459300000000001</v>
      </c>
      <c r="CQ57" s="102">
        <f>IF($DF$4=4,'貼り付けシート（日別）'!T56,'貼り付けシート（日別）'!B56*(INT($DF$4)+1-$DF$4)+'貼り付けシート（日別）'!T56*($DF$4-INT($DF$4)))</f>
        <v>3.2019115856</v>
      </c>
      <c r="CR57" s="102">
        <f>IF($DF$4=4,'貼り付けシート（日別）'!U56,'貼り付けシート（日別）'!C56*(INT($DF$4)+1-$DF$4)+'貼り付けシート（日別）'!U56*($DF$4-INT($DF$4)))</f>
        <v>20.29469078</v>
      </c>
      <c r="CS57" s="102">
        <f>IF($DF$4=4,'貼り付けシート（日別）'!V56,'貼り付けシート（日別）'!D56*(INT($DF$4)+1-$DF$4)+'貼り付けシート（日別）'!V56*($DF$4-INT($DF$4)))</f>
        <v>3.0787611399999997</v>
      </c>
      <c r="CT57" s="102">
        <f>IF($DF$4=4,'貼り付けシート（日別）'!W56,'貼り付けシート（日別）'!E56*(INT($DF$4)+1-$DF$4)+'貼り付けシート（日別）'!W56*($DF$4-INT($DF$4)))</f>
        <v>0</v>
      </c>
      <c r="CU57" s="102">
        <f>IF($DF$4=4,'貼り付けシート（日別）'!X56,'貼り付けシート（日別）'!F56*(INT($DF$4)+1-$DF$4)+'貼り付けシート（日別）'!X56*($DF$4-INT($DF$4)))</f>
        <v>0</v>
      </c>
      <c r="CV57" s="102">
        <f>IF($DF$4=4,'貼り付けシート（日別）'!Y56,'貼り付けシート（日別）'!G56*(INT($DF$4)+1-$DF$4)+'貼り付けシート（日別）'!Y56*($DF$4-INT($DF$4)))</f>
        <v>0</v>
      </c>
      <c r="CW57" s="102">
        <f>IF($DF$4=4,'貼り付けシート（日別）'!Z56,'貼り付けシート（日別）'!H56*(INT($DF$4)+1-$DF$4)+'貼り付けシート（日別）'!Z56*($DF$4-INT($DF$4)))</f>
        <v>0</v>
      </c>
      <c r="CX57" s="32">
        <f>SUMIF('貼り付けシート（時刻別）'!$A$6:$A$8765,AR57,'貼り付けシート（時刻別）'!$C$6:$C$8765)</f>
        <v>0</v>
      </c>
      <c r="CY57" s="102">
        <f t="shared" si="40"/>
        <v>0</v>
      </c>
      <c r="CZ57" s="166"/>
      <c r="DA57" s="126" t="s">
        <v>162</v>
      </c>
      <c r="DB57" s="127"/>
      <c r="DC57" s="186"/>
      <c r="DD57" s="123" t="s">
        <v>165</v>
      </c>
      <c r="DE57" s="123" t="s">
        <v>20</v>
      </c>
      <c r="DF57" s="26">
        <v>0.75439999999999996</v>
      </c>
    </row>
    <row r="58" spans="1:110" x14ac:dyDescent="0.15">
      <c r="A58" s="36">
        <v>41690</v>
      </c>
      <c r="B58" s="139">
        <f>IF(計算過程!$DF$5=9,計算過程!CD58+計算過程!CY58,IF($DF$4=4,AS58,G58*(INT($DF$4)+1-$DF$4)+AS58*($DF$4-INT($DF$4))))</f>
        <v>0.17090230927777778</v>
      </c>
      <c r="C58" s="139">
        <f>IF(計算過程!$DF$5=9,CF58,IF($DF$4=4,AT58,H58*(INT($DF$4)+1-$DF$4)+AT58*($DF$4-INT($DF$4))))</f>
        <v>98.358993497718259</v>
      </c>
      <c r="D58" s="139">
        <f>IF(計算過程!$DF$5=9,0,IF($DF$4=4,AU58,I58*(INT($DF$4)+1-$DF$4)+AU58*($DF$4-INT($DF$4))))</f>
        <v>0</v>
      </c>
      <c r="E58" s="139">
        <v>0</v>
      </c>
      <c r="F58" s="138"/>
      <c r="G58" s="104">
        <f t="shared" si="27"/>
        <v>0.16192545211111112</v>
      </c>
      <c r="H58" s="104">
        <f t="shared" si="28"/>
        <v>88.645703673572527</v>
      </c>
      <c r="I58" s="104">
        <f t="shared" si="29"/>
        <v>0</v>
      </c>
      <c r="J58" s="107">
        <v>0</v>
      </c>
      <c r="K58" s="101">
        <f>IF(OR(計算過程!$DF$5&lt;=4,計算過程!$DF$5=8),L58+M58+N58,0)</f>
        <v>0.16192545211111112</v>
      </c>
      <c r="L58" s="101">
        <f>IF(AND($DF$5&gt;4,$DF$5&lt;&gt;8),0,((VLOOKUP(入力データと計算結果!$E$6,バックデータ一覧!$V$12:$AA$15,2)*'貼り付けシート（日別）'!O57+VLOOKUP(入力データと計算結果!$E$6,バックデータ一覧!$V$12:$AA$15,3)*('貼り付けシート（日別）'!I57+'貼り付けシート（日別）'!J57+'貼り付けシート（日別）'!K57+'貼り付けシート（日別）'!L57+'貼り付けシート（日別）'!N57)+(VLOOKUP(入力データと計算結果!$E$6,バックデータ一覧!$V$12:$AA$15,4)))*10^3/3600))</f>
        <v>0.10081907711111111</v>
      </c>
      <c r="M58" s="101">
        <f>IF(AND(OR($DF$5&gt;4,$DF$5&lt;&gt;8),入力データと計算結果!$E$7&lt;&gt;バックデータ一覧!$A$16,SUM(AL58:AM58)&gt;0),0.07*10^3/3600,0)</f>
        <v>1.9444444444444445E-2</v>
      </c>
      <c r="N58" s="101">
        <f>IF(AND(OR($DF$5&lt;=4),入力データと計算結果!$E$7=バックデータ一覧!$A$18,AM58&gt;0),(VLOOKUP(入力データと計算結果!$E$6,バックデータ一覧!$V$12:$AA$15,5,FALSE)*AO58+VLOOKUP(入力データと計算結果!$E$6,バックデータ一覧!$V$12:$AA$15,6,FALSE))*10^3/3600,0)</f>
        <v>4.166193055555556E-2</v>
      </c>
      <c r="O58" s="101">
        <f>IF(OR(計算過程!$DF$5&lt;=2,計算過程!$DF$5=8),IF(入力データと計算結果!$E$7=バックデータ一覧!$A$16,AI58/Q58+AJ58/R58+AK58/S58+AL58/T58+AN58/V58,IF(入力データと計算結果!$E$7=バックデータ一覧!$A$17,AI58/Q58+AJ58/R58+AK58/S58+AM58/U58+AN58/V58,AI58/Q58+AJ58/R58+AK58/S58+AM58/U58+AO58/W58)),0)</f>
        <v>88.645703673572527</v>
      </c>
      <c r="P58" s="101">
        <f>IF(OR(計算過程!$DF$5=3,計算過程!$DF$5=4),IF(入力データと計算結果!$E$7=バックデータ一覧!$A$16,AI58/Q58+AJ58/R58+AK58/S58+AL58/T58+AN58/V58,IF(入力データと計算結果!$E$7=バックデータ一覧!$A$17,AI58/Q58+AJ58/R58+AK58/S58+AM58/U58+AN58/V58,AI58/Q58+AJ58/R58+AK58/S58+AM58/U58+AO58/W58)),0)</f>
        <v>0</v>
      </c>
      <c r="Q58" s="101">
        <f>MIN(1,$DF$7*'貼り付けシート（日別）'!O57+計算過程!$DF$14*(AI58+AK58)+$DF$21)</f>
        <v>0.58006948452547702</v>
      </c>
      <c r="R58" s="101">
        <f>MIN(1,$DF$8*'貼り付けシート（日別）'!O57+$DF$15*AJ58+$DF$22)</f>
        <v>0.67006777842805509</v>
      </c>
      <c r="S58" s="101">
        <f>MIN(1,$DF$9*'貼り付けシート（日別）'!O57+$DF$16*(AI58+AK58)+$DF$23)</f>
        <v>0.58006948452547702</v>
      </c>
      <c r="T58" s="32">
        <f>MIN(1,$DF$10*'貼り付けシート（日別）'!O57+$DF$17*AL58+$DF$24)</f>
        <v>0.71159348488590612</v>
      </c>
      <c r="U58" s="32">
        <f>MIN(1,$DF$11*'貼り付けシート（日別）'!O57+$DF$18*AM58+$DF$25)</f>
        <v>0.69708635496058002</v>
      </c>
      <c r="V58" s="32">
        <f>MIN(1,$DF$12*'貼り付けシート（日別）'!O57+$DF$19*AN58+$DF$26)</f>
        <v>0.71159348488590612</v>
      </c>
      <c r="W58" s="32">
        <f>MIN(1,$DF$13*'貼り付けシート（日別）'!O57+$DF$20*AO58+$DF$27)</f>
        <v>0.56974773114845634</v>
      </c>
      <c r="X58" s="32">
        <f t="shared" si="30"/>
        <v>0</v>
      </c>
      <c r="Y58" s="32">
        <f>'貼り付けシート（日別）'!P57</f>
        <v>-23.262500000000003</v>
      </c>
      <c r="Z58" s="32">
        <f t="shared" si="31"/>
        <v>1.40249125</v>
      </c>
      <c r="AA58" s="32">
        <f t="shared" si="32"/>
        <v>1</v>
      </c>
      <c r="AB58" s="32">
        <f t="shared" si="33"/>
        <v>57.901301290399999</v>
      </c>
      <c r="AC58" s="32">
        <f>IF($DF$5=10,($DF$41*'貼り付けシート（日別）'!O57+$DF$42*AB58+$DF$43)/3.6,0)</f>
        <v>0</v>
      </c>
      <c r="AD58" s="32">
        <f>IF(OR($DF$5=5,$DF$5=6,$DF$5=7),(($DF$45*'貼り付けシート（日別）'!O57+$DF$46*SUM(AI58:AK58,AM58)+$DF$47)*AE58+(0.01723*AO58+0.06099))*10^3/3600,0)</f>
        <v>0</v>
      </c>
      <c r="AE58" s="32">
        <f>IF('貼り付けシート（日別）'!O57&lt;7,1+(7-'貼り付けシート（日別）'!O57)*0.0091,1)</f>
        <v>1.2020200000000001</v>
      </c>
      <c r="AF58" s="32">
        <f>IF(OR($DF$5=5,$DF$5=6,$DF$5=7),(($DF$48*'貼り付けシート（日別）'!O57+$DF$49*SUM(AI58:AK58,AM58)+$DF$50)*AH58+AO58/AG58),0)</f>
        <v>0</v>
      </c>
      <c r="AG58" s="32">
        <f>$DF$51*'貼り付けシート（日別）'!O57+$DF$52*AO58+$DF$53</f>
        <v>0.71243000000000001</v>
      </c>
      <c r="AH58" s="32">
        <f>IF('貼り付けシート（日別）'!O57&lt;7,1+(7-'貼り付けシート（日別）'!O57)*0.0205,1)</f>
        <v>1.4551000000000001</v>
      </c>
      <c r="AI58" s="109">
        <f>'貼り付けシート（日別）'!B57</f>
        <v>8.8052568603999983</v>
      </c>
      <c r="AJ58" s="109">
        <f>'貼り付けシート（日別）'!C57</f>
        <v>11.74955782</v>
      </c>
      <c r="AK58" s="109">
        <f>'貼り付けシート（日別）'!D57</f>
        <v>2.4190266099999995</v>
      </c>
      <c r="AL58" s="109">
        <f>'貼り付けシート（日別）'!E57</f>
        <v>0</v>
      </c>
      <c r="AM58" s="109">
        <f>'貼り付けシート（日別）'!F57</f>
        <v>29.762460000000001</v>
      </c>
      <c r="AN58" s="109">
        <f>'貼り付けシート（日別）'!G57</f>
        <v>0</v>
      </c>
      <c r="AO58" s="109">
        <f>'貼り付けシート（日別）'!H57</f>
        <v>5.1650000000000009</v>
      </c>
      <c r="AP58" s="102">
        <f>IF(入力データと計算結果!$E$9=バックデータ一覧!$A$25,'貼り付けシート（日別）'!Q57,0)</f>
        <v>0</v>
      </c>
      <c r="AR58" s="36">
        <v>41690</v>
      </c>
      <c r="AS58" s="104">
        <f t="shared" si="34"/>
        <v>0.17090230927777778</v>
      </c>
      <c r="AT58" s="104">
        <f t="shared" si="35"/>
        <v>98.358993497718259</v>
      </c>
      <c r="AU58" s="104">
        <f t="shared" si="36"/>
        <v>0</v>
      </c>
      <c r="AV58" s="107">
        <v>0</v>
      </c>
      <c r="AW58" s="101">
        <f>IF(OR(計算過程!$DF$5&lt;=4,計算過程!$DF$5=8),AX58+AY58+AZ58,0)</f>
        <v>0.17090230927777778</v>
      </c>
      <c r="AX58" s="101">
        <f>IF(AND(計算過程!$DF$5&gt;4,計算過程!$DF$5&lt;&gt;8),0,((VLOOKUP(入力データと計算結果!$E$6,バックデータ一覧!$V$12:$AA$15,2)*'貼り付けシート（日別）'!AG57+VLOOKUP(入力データと計算結果!$E$6,バックデータ一覧!$V$12:$AA$15,3)*('貼り付けシート（日別）'!AA57+'貼り付けシート（日別）'!AB57+'貼り付けシート（日別）'!AC57+'貼り付けシート（日別）'!AD57+'貼り付けシート（日別）'!AF57)+(VLOOKUP(入力データと計算結果!$E$6,バックデータ一覧!$V$12:$AA$15,4)))*10^3/3600))</f>
        <v>0.10433976761111112</v>
      </c>
      <c r="AY58" s="101">
        <f>IF(AND(OR(計算過程!$DF$5&gt;4,計算過程!$DF$5&lt;&gt;8),入力データと計算結果!$E$7&lt;&gt;バックデータ一覧!$A$16,SUM(BX58:BY58)&gt;0),0.07*10^3/3600,0)</f>
        <v>1.9444444444444445E-2</v>
      </c>
      <c r="AZ58" s="101">
        <f>IF(AND(OR(計算過程!$DF$5&lt;=4),入力データと計算結果!$E$7=バックデータ一覧!$A$18,BY58&gt;0),(VLOOKUP(入力データと計算結果!$E$6,バックデータ一覧!$V$12:$AA$15,5,FALSE)*CA58+VLOOKUP(入力データと計算結果!$E$6,バックデータ一覧!$V$12:$AA$15,6,FALSE))*10^3/3600,0)</f>
        <v>4.7118097222222217E-2</v>
      </c>
      <c r="BA58" s="101">
        <f>IF(OR(計算過程!$DF$5&lt;=2,計算過程!$DF$5=8),IF(入力データと計算結果!$E$7=バックデータ一覧!$A$16,BU58/BC58+BV58/BD58+BW58/BE58+BX58/BF58+BZ58/BH58,IF(入力データと計算結果!$E$7=バックデータ一覧!$A$17,BU58/BC58+BV58/BD58+BW58/BE58+BY58/BG58+BZ58/BH58,BU58/BC58+BV58/BD58+BW58/BE58+BY58/BG58+CA58/BI58)),0)</f>
        <v>98.358993497718259</v>
      </c>
      <c r="BB58" s="101">
        <f>IF(OR(計算過程!$DF$5=3,計算過程!$DF$5=4),IF(入力データと計算結果!$E$7=バックデータ一覧!$A$16,BU58/BC58+BV58/BD58+BW58/BE58+BX58/BF58+BZ58/BH58,IF(入力データと計算結果!$E$7=バックデータ一覧!$A$17,BU58/BC58+BV58/BD58+BW58/BE58+BY58/BG58+BZ58/BH58,BU58/BC58+BV58/BD58+BW58/BE58+BY58/BG58+CA58/BI58)),0)</f>
        <v>0</v>
      </c>
      <c r="BC58" s="101">
        <f>MIN(1,計算過程!$DF$7*'貼り付けシート（日別）'!AG57+計算過程!$DF$14*(BU58+BW58)+計算過程!$DF$21)</f>
        <v>0.58132034724726644</v>
      </c>
      <c r="BD58" s="101">
        <f>MIN(1,計算過程!$DF$8*'貼り付けシート（日別）'!AG57+計算過程!$DF$15*BV58+計算過程!$DF$22)</f>
        <v>0.67200701204899527</v>
      </c>
      <c r="BE58" s="101">
        <f>MIN(1,計算過程!$DF$9*'貼り付けシート（日別）'!AG57+計算過程!$DF$16*(BU58+BW58)+計算過程!$DF$23)</f>
        <v>0.58132034724726644</v>
      </c>
      <c r="BF58" s="32">
        <f>MIN(1,計算過程!$DF$10*'貼り付けシート（日別）'!AG57+計算過程!$DF$17*BX58+計算過程!$DF$24)</f>
        <v>0.71159348488590612</v>
      </c>
      <c r="BG58" s="32">
        <f>MIN(1,計算過程!$DF$11*'貼り付けシート（日別）'!AG57+計算過程!$DF$18*BY58+計算過程!$DF$25)</f>
        <v>0.69708635496058002</v>
      </c>
      <c r="BH58" s="32">
        <f>MIN(1,計算過程!$DF$12*'貼り付けシート（日別）'!AG57+計算過程!$DF$19*BZ58+計算過程!$DF$26)</f>
        <v>0.71159348488590612</v>
      </c>
      <c r="BI58" s="32">
        <f>MIN(1,計算過程!$DF$13*'貼り付けシート（日別）'!AG57+計算過程!$DF$20*CA58+計算過程!$DF$27)</f>
        <v>0.58982376318281882</v>
      </c>
      <c r="BJ58" s="32">
        <f>IF(計算過程!$DF$5=11,(計算過程!$DF$33*BK58+計算過程!$DF$34*BN58+計算過程!$DF$35*計算過程!$DF$39+計算過程!$DF$36)*(1+計算過程!$DF$37*計算過程!$DF$38)*BL58*BM58*10^3/3600,0)</f>
        <v>0</v>
      </c>
      <c r="BK58" s="32">
        <f>'貼り付けシート（日別）'!AH57</f>
        <v>-23.262500000000003</v>
      </c>
      <c r="BL58" s="32">
        <f t="shared" si="37"/>
        <v>1.40249125</v>
      </c>
      <c r="BM58" s="32">
        <f t="shared" si="38"/>
        <v>1</v>
      </c>
      <c r="BN58" s="32">
        <f t="shared" si="39"/>
        <v>64.373841248600002</v>
      </c>
      <c r="BO58" s="32">
        <f>IF(計算過程!$DF$5=10,(計算過程!$DF$41*'貼り付けシート（日別）'!AG57+計算過程!$DF$42*BN58+計算過程!$DF$43)/3.6,0)</f>
        <v>0</v>
      </c>
      <c r="BP58" s="32">
        <f>IF(OR(計算過程!$DF$5=5,計算過程!$DF$5=6,計算過程!$DF$5=7),((計算過程!$DF$45*'貼り付けシート（日別）'!AG57+計算過程!$DF$46*SUM(BU58:BW58,BY58)+計算過程!$DF$47)*BQ58+(0.01723*CA58+0.06099))*10^3/3600,0)</f>
        <v>0</v>
      </c>
      <c r="BQ58" s="32">
        <f>IF('貼り付けシート（日別）'!AG57&lt;7,1+(7-'貼り付けシート（日別）'!AG57)*0.0091,1)</f>
        <v>1.2020200000000001</v>
      </c>
      <c r="BR58" s="32">
        <f>IF(OR(計算過程!$DF$5=5,計算過程!$DF$5=6,計算過程!$DF$5=7),((計算過程!$DF$48*'貼り付けシート（日別）'!AG57+計算過程!$DF$49*SUM(BU58:BW58,BY58)+計算過程!$DF$50)*BT58+CA58/BS58),0)</f>
        <v>0</v>
      </c>
      <c r="BS58" s="32">
        <f>計算過程!$DF$51*'貼り付けシート（日別）'!AG57+計算過程!$DF$52*CA58+計算過程!$DF$53</f>
        <v>0.71926999999999996</v>
      </c>
      <c r="BT58" s="32">
        <f>IF('貼り付けシート（日別）'!AG57&lt;7,1+(7-'貼り付けシート（日別）'!AG57)*0.0205,1)</f>
        <v>1.4551000000000001</v>
      </c>
      <c r="BU58" s="109">
        <f>'貼り付けシート（日別）'!T57</f>
        <v>9.2054958086000003</v>
      </c>
      <c r="BV58" s="109">
        <f>'貼り付けシート（日別）'!U57</f>
        <v>16.022124300000002</v>
      </c>
      <c r="BW58" s="109">
        <f>'貼り付けシート（日別）'!V57</f>
        <v>3.0787611399999997</v>
      </c>
      <c r="BX58" s="109">
        <f>'貼り付けシート（日別）'!W57</f>
        <v>0</v>
      </c>
      <c r="BY58" s="109">
        <f>'貼り付けシート（日別）'!X57</f>
        <v>29.762460000000001</v>
      </c>
      <c r="BZ58" s="109">
        <f>'貼り付けシート（日別）'!Y57</f>
        <v>0</v>
      </c>
      <c r="CA58" s="109">
        <f>'貼り付けシート（日別）'!Z57</f>
        <v>6.3050000000000006</v>
      </c>
      <c r="CB58" s="102">
        <f>IF(入力データと計算結果!$E$9=バックデータ一覧!$A$25,'貼り付けシート（日別）'!AI57,0)</f>
        <v>0</v>
      </c>
      <c r="CC58" s="166"/>
      <c r="CD58" s="32">
        <f>IF(計算過程!$DF$5=9,((CI58*'貼り付けシート（日別）'!AG57+CJ58*(CQ58+CR58+CS58+CU58)+CK58*CX58+CL58)*CE58+(0.01723*CW58+0.06099))*10^3/3600,0)</f>
        <v>0</v>
      </c>
      <c r="CE58" s="32">
        <f>IF(7&lt;='貼り付けシート（日別）'!AG57,1,1+(7-'貼り付けシート（日別）'!AG57)*0.0091)</f>
        <v>1.2020200000000001</v>
      </c>
      <c r="CF58" s="32">
        <f>IF(計算過程!$DF$5=9,((CM58*'貼り付けシート（日別）'!AG57+CN58*(CQ58+CR58+CS58+CU58)+CO58*CX58+CP58)*CH58+CW58/CG58),0)</f>
        <v>0</v>
      </c>
      <c r="CG58" s="32">
        <f>計算過程!$DF$55*'貼り付けシート（日別）'!AG57+計算過程!$DF$56*CW58+計算過程!$DF$57</f>
        <v>0.71926999999999996</v>
      </c>
      <c r="CH58" s="32">
        <f>IF(7&lt;='貼り付けシート（日別）'!AG57,1,1+(7-'貼り付けシート（日別）'!AG57)*0.0205)</f>
        <v>1.4551000000000001</v>
      </c>
      <c r="CI58" s="100">
        <f>IF($CX58&gt;0,バックデータ一覧!$S$4,バックデータ一覧!$T$4)</f>
        <v>-0.18114</v>
      </c>
      <c r="CJ58" s="100">
        <f>IF($CX58&gt;0,バックデータ一覧!$S$5,バックデータ一覧!$T$5)</f>
        <v>0.10483000000000001</v>
      </c>
      <c r="CK58" s="100">
        <f>IF($CX58&gt;0,バックデータ一覧!$S$6,バックデータ一覧!$T$6)</f>
        <v>0</v>
      </c>
      <c r="CL58" s="100">
        <f>IF($CX58&gt;0,バックデータ一覧!$S$7,バックデータ一覧!$T$7)</f>
        <v>5.8528500000000001</v>
      </c>
      <c r="CM58" s="100">
        <f>IF($CX58&gt;0,バックデータ一覧!$S$12,バックデータ一覧!$T$12)</f>
        <v>-5.7700000000000001E-2</v>
      </c>
      <c r="CN58" s="100">
        <f>IF($CX58&gt;0,バックデータ一覧!$S$13,バックデータ一覧!$T$13)</f>
        <v>0.47525000000000001</v>
      </c>
      <c r="CO58" s="100">
        <f>IF($CX58&gt;0,バックデータ一覧!$S$14,バックデータ一覧!$T$14)</f>
        <v>0</v>
      </c>
      <c r="CP58" s="173">
        <f>IF($CX58&gt;0,バックデータ一覧!$S$15,バックデータ一覧!$T$15)</f>
        <v>-6.3459300000000001</v>
      </c>
      <c r="CQ58" s="102">
        <f>IF($DF$4=4,'貼り付けシート（日別）'!T57,'貼り付けシート（日別）'!B57*(INT($DF$4)+1-$DF$4)+'貼り付けシート（日別）'!T57*($DF$4-INT($DF$4)))</f>
        <v>9.2054958086000003</v>
      </c>
      <c r="CR58" s="102">
        <f>IF($DF$4=4,'貼り付けシート（日別）'!U57,'貼り付けシート（日別）'!C57*(INT($DF$4)+1-$DF$4)+'貼り付けシート（日別）'!U57*($DF$4-INT($DF$4)))</f>
        <v>16.022124300000002</v>
      </c>
      <c r="CS58" s="102">
        <f>IF($DF$4=4,'貼り付けシート（日別）'!V57,'貼り付けシート（日別）'!D57*(INT($DF$4)+1-$DF$4)+'貼り付けシート（日別）'!V57*($DF$4-INT($DF$4)))</f>
        <v>3.0787611399999997</v>
      </c>
      <c r="CT58" s="102">
        <f>IF($DF$4=4,'貼り付けシート（日別）'!W57,'貼り付けシート（日別）'!E57*(INT($DF$4)+1-$DF$4)+'貼り付けシート（日別）'!W57*($DF$4-INT($DF$4)))</f>
        <v>0</v>
      </c>
      <c r="CU58" s="102">
        <f>IF($DF$4=4,'貼り付けシート（日別）'!X57,'貼り付けシート（日別）'!F57*(INT($DF$4)+1-$DF$4)+'貼り付けシート（日別）'!X57*($DF$4-INT($DF$4)))</f>
        <v>29.762460000000001</v>
      </c>
      <c r="CV58" s="102">
        <f>IF($DF$4=4,'貼り付けシート（日別）'!Y57,'貼り付けシート（日別）'!G57*(INT($DF$4)+1-$DF$4)+'貼り付けシート（日別）'!Y57*($DF$4-INT($DF$4)))</f>
        <v>0</v>
      </c>
      <c r="CW58" s="102">
        <f>IF($DF$4=4,'貼り付けシート（日別）'!Z57,'貼り付けシート（日別）'!H57*(INT($DF$4)+1-$DF$4)+'貼り付けシート（日別）'!Z57*($DF$4-INT($DF$4)))</f>
        <v>6.3050000000000006</v>
      </c>
      <c r="CX58" s="32">
        <f>SUMIF('貼り付けシート（時刻別）'!$A$6:$A$8765,AR58,'貼り付けシート（時刻別）'!$C$6:$C$8765)</f>
        <v>0</v>
      </c>
      <c r="CY58" s="102">
        <f t="shared" si="40"/>
        <v>0</v>
      </c>
      <c r="CZ58" s="166"/>
    </row>
    <row r="59" spans="1:110" x14ac:dyDescent="0.15">
      <c r="A59" s="36">
        <v>41691</v>
      </c>
      <c r="B59" s="139">
        <f>IF(計算過程!$DF$5=9,計算過程!CD59+計算過程!CY59,IF($DF$4=4,AS59,G59*(INT($DF$4)+1-$DF$4)+AS59*($DF$4-INT($DF$4))))</f>
        <v>0.16118924901736109</v>
      </c>
      <c r="C59" s="139">
        <f>IF(計算過程!$DF$5=9,CF59,IF($DF$4=4,AT59,H59*(INT($DF$4)+1-$DF$4)+AT59*($DF$4-INT($DF$4))))</f>
        <v>80.967847940072588</v>
      </c>
      <c r="D59" s="139">
        <f>IF(計算過程!$DF$5=9,0,IF($DF$4=4,AU59,I59*(INT($DF$4)+1-$DF$4)+AU59*($DF$4-INT($DF$4))))</f>
        <v>0</v>
      </c>
      <c r="E59" s="139">
        <v>0</v>
      </c>
      <c r="F59" s="138"/>
      <c r="G59" s="104">
        <f t="shared" si="27"/>
        <v>0.15246144496990741</v>
      </c>
      <c r="H59" s="104">
        <f t="shared" si="28"/>
        <v>71.422111475796513</v>
      </c>
      <c r="I59" s="104">
        <f t="shared" si="29"/>
        <v>0</v>
      </c>
      <c r="J59" s="107">
        <v>0</v>
      </c>
      <c r="K59" s="101">
        <f>IF(OR(計算過程!$DF$5&lt;=4,計算過程!$DF$5=8),L59+M59+N59,0)</f>
        <v>0.15246144496990741</v>
      </c>
      <c r="L59" s="101">
        <f>IF(AND($DF$5&gt;4,$DF$5&lt;&gt;8),0,((VLOOKUP(入力データと計算結果!$E$6,バックデータ一覧!$V$12:$AA$15,2)*'貼り付けシート（日別）'!O58+VLOOKUP(入力データと計算結果!$E$6,バックデータ一覧!$V$12:$AA$15,3)*('貼り付けシート（日別）'!I58+'貼り付けシート（日別）'!J58+'貼り付けシート（日別）'!K58+'貼り付けシート（日別）'!L58+'貼り付けシート（日別）'!N58)+(VLOOKUP(入力データと計算結果!$E$6,バックデータ一覧!$V$12:$AA$15,4)))*10^3/3600))</f>
        <v>9.2457371185185183E-2</v>
      </c>
      <c r="M59" s="101">
        <f>IF(AND(OR($DF$5&gt;4,$DF$5&lt;&gt;8),入力データと計算結果!$E$7&lt;&gt;バックデータ一覧!$A$16,SUM(AL59:AM59)&gt;0),0.07*10^3/3600,0)</f>
        <v>1.9444444444444445E-2</v>
      </c>
      <c r="N59" s="101">
        <f>IF(AND(OR($DF$5&lt;=4),入力データと計算結果!$E$7=バックデータ一覧!$A$18,AM59&gt;0),(VLOOKUP(入力データと計算結果!$E$6,バックデータ一覧!$V$12:$AA$15,5,FALSE)*AO59+VLOOKUP(入力データと計算結果!$E$6,バックデータ一覧!$V$12:$AA$15,6,FALSE))*10^3/3600,0)</f>
        <v>4.0559629340277778E-2</v>
      </c>
      <c r="O59" s="101">
        <f>IF(OR(計算過程!$DF$5&lt;=2,計算過程!$DF$5=8),IF(入力データと計算結果!$E$7=バックデータ一覧!$A$16,AI59/Q59+AJ59/R59+AK59/S59+AL59/T59+AN59/V59,IF(入力データと計算結果!$E$7=バックデータ一覧!$A$17,AI59/Q59+AJ59/R59+AK59/S59+AM59/U59+AN59/V59,AI59/Q59+AJ59/R59+AK59/S59+AM59/U59+AO59/W59)),0)</f>
        <v>71.422111475796513</v>
      </c>
      <c r="P59" s="101">
        <f>IF(OR(計算過程!$DF$5=3,計算過程!$DF$5=4),IF(入力データと計算結果!$E$7=バックデータ一覧!$A$16,AI59/Q59+AJ59/R59+AK59/S59+AL59/T59+AN59/V59,IF(入力データと計算結果!$E$7=バックデータ一覧!$A$17,AI59/Q59+AJ59/R59+AK59/S59+AM59/U59+AN59/V59,AI59/Q59+AJ59/R59+AK59/S59+AM59/U59+AO59/W59)),0)</f>
        <v>0</v>
      </c>
      <c r="Q59" s="101">
        <f>MIN(1,$DF$7*'貼り付けシート（日別）'!O58+計算過程!$DF$14*(AI59+AK59)+$DF$21)</f>
        <v>0.57934513899461659</v>
      </c>
      <c r="R59" s="101">
        <f>MIN(1,$DF$8*'貼り付けシート（日別）'!O58+$DF$15*AJ59+$DF$22)</f>
        <v>0.66931628519114172</v>
      </c>
      <c r="S59" s="101">
        <f>MIN(1,$DF$9*'貼り付けシート（日別）'!O58+$DF$16*(AI59+AK59)+$DF$23)</f>
        <v>0.57934513899461659</v>
      </c>
      <c r="T59" s="32">
        <f>MIN(1,$DF$10*'貼り付けシート（日別）'!O58+$DF$17*AL59+$DF$24)</f>
        <v>0.71159348488590612</v>
      </c>
      <c r="U59" s="32">
        <f>MIN(1,$DF$11*'貼り付けシート（日別）'!O58+$DF$18*AM59+$DF$25)</f>
        <v>0.69708635496058002</v>
      </c>
      <c r="V59" s="32">
        <f>MIN(1,$DF$12*'貼り付けシート（日別）'!O58+$DF$19*AN59+$DF$26)</f>
        <v>0.71159348488590612</v>
      </c>
      <c r="W59" s="32">
        <f>MIN(1,$DF$13*'貼り付けシート（日別）'!O58+$DF$20*AO59+$DF$27)</f>
        <v>0.57489081867543623</v>
      </c>
      <c r="X59" s="32">
        <f t="shared" si="30"/>
        <v>0</v>
      </c>
      <c r="Y59" s="32">
        <f>'貼り付けシート（日別）'!P58</f>
        <v>-18</v>
      </c>
      <c r="Z59" s="32">
        <f t="shared" si="31"/>
        <v>1.3325</v>
      </c>
      <c r="AA59" s="32">
        <f t="shared" si="32"/>
        <v>1</v>
      </c>
      <c r="AB59" s="32">
        <f t="shared" si="33"/>
        <v>47.228333658400004</v>
      </c>
      <c r="AC59" s="32">
        <f>IF($DF$5=10,($DF$41*'貼り付けシート（日別）'!O58+$DF$42*AB59+$DF$43)/3.6,0)</f>
        <v>0</v>
      </c>
      <c r="AD59" s="32">
        <f>IF(OR($DF$5=5,$DF$5=6,$DF$5=7),(($DF$45*'貼り付けシート（日別）'!O58+$DF$46*SUM(AI59:AK59,AM59)+$DF$47)*AE59+(0.01723*AO59+0.06099))*10^3/3600,0)</f>
        <v>0</v>
      </c>
      <c r="AE59" s="32">
        <f>IF('貼り付けシート（日別）'!O58&lt;7,1+(7-'貼り付けシート（日別）'!O58)*0.0091,1)</f>
        <v>1.1740754166666667</v>
      </c>
      <c r="AF59" s="32">
        <f>IF(OR($DF$5=5,$DF$5=6,$DF$5=7),(($DF$48*'貼り付けシート（日別）'!O58+$DF$49*SUM(AI59:AK59,AM59)+$DF$50)*AH59+AO59/AG59),0)</f>
        <v>0</v>
      </c>
      <c r="AG59" s="32">
        <f>$DF$51*'貼り付けシート（日別）'!O58+$DF$52*AO59+$DF$53</f>
        <v>0.72578812500000001</v>
      </c>
      <c r="AH59" s="32">
        <f>IF('貼り付けシート（日別）'!O58&lt;7,1+(7-'貼り付けシート（日別）'!O58)*0.0205,1)</f>
        <v>1.3921479166666666</v>
      </c>
      <c r="AI59" s="109">
        <f>'貼り付けシート（日別）'!B58</f>
        <v>4.8028673783999993</v>
      </c>
      <c r="AJ59" s="109">
        <f>'貼り付けシート（日別）'!C58</f>
        <v>6.408849720000001</v>
      </c>
      <c r="AK59" s="109">
        <f>'貼り付けシート（日別）'!D58</f>
        <v>1.3194690599999996</v>
      </c>
      <c r="AL59" s="109">
        <f>'貼り付けシート（日別）'!E58</f>
        <v>0</v>
      </c>
      <c r="AM59" s="109">
        <f>'貼り付けシート（日別）'!F58</f>
        <v>29.762460000000001</v>
      </c>
      <c r="AN59" s="109">
        <f>'貼り付けシート（日別）'!G58</f>
        <v>0</v>
      </c>
      <c r="AO59" s="109">
        <f>'貼り付けシート（日別）'!H58</f>
        <v>4.9346874999999999</v>
      </c>
      <c r="AP59" s="102">
        <f>IF(入力データと計算結果!$E$9=バックデータ一覧!$A$25,'貼り付けシート（日別）'!Q58,0)</f>
        <v>0</v>
      </c>
      <c r="AR59" s="36">
        <v>41691</v>
      </c>
      <c r="AS59" s="104">
        <f t="shared" si="34"/>
        <v>0.16118924901736109</v>
      </c>
      <c r="AT59" s="104">
        <f t="shared" si="35"/>
        <v>80.967847940072588</v>
      </c>
      <c r="AU59" s="104">
        <f t="shared" si="36"/>
        <v>0</v>
      </c>
      <c r="AV59" s="107">
        <v>0</v>
      </c>
      <c r="AW59" s="101">
        <f>IF(OR(計算過程!$DF$5&lt;=4,計算過程!$DF$5=8),AX59+AY59+AZ59,0)</f>
        <v>0.16118924901736109</v>
      </c>
      <c r="AX59" s="101">
        <f>IF(AND(計算過程!$DF$5&gt;4,計算過程!$DF$5&lt;&gt;8),0,((VLOOKUP(入力データと計算結果!$E$6,バックデータ一覧!$V$12:$AA$15,2)*'貼り付けシート（日別）'!AG58+VLOOKUP(入力データと計算結果!$E$6,バックデータ一覧!$V$12:$AA$15,3)*('貼り付けシート（日別）'!AA58+'貼り付けシート（日別）'!AB58+'貼り付けシート（日別）'!AC58+'貼り付けシート（日別）'!AD58+'貼り付けシート（日別）'!AF58)+(VLOOKUP(入力データと計算結果!$E$6,バックデータ一覧!$V$12:$AA$15,4)))*10^3/3600))</f>
        <v>9.5912725435185184E-2</v>
      </c>
      <c r="AY59" s="101">
        <f>IF(AND(OR(計算過程!$DF$5&gt;4,計算過程!$DF$5&lt;&gt;8),入力データと計算結果!$E$7&lt;&gt;バックデータ一覧!$A$16,SUM(BX59:BY59)&gt;0),0.07*10^3/3600,0)</f>
        <v>1.9444444444444445E-2</v>
      </c>
      <c r="AZ59" s="101">
        <f>IF(AND(OR(計算過程!$DF$5&lt;=4),入力データと計算結果!$E$7=バックデータ一覧!$A$18,BY59&gt;0),(VLOOKUP(入力データと計算結果!$E$6,バックデータ一覧!$V$12:$AA$15,5,FALSE)*CA59+VLOOKUP(入力データと計算結果!$E$6,バックデータ一覧!$V$12:$AA$15,6,FALSE))*10^3/3600,0)</f>
        <v>4.5832079137731477E-2</v>
      </c>
      <c r="BA59" s="101">
        <f>IF(OR(計算過程!$DF$5&lt;=2,計算過程!$DF$5=8),IF(入力データと計算結果!$E$7=バックデータ一覧!$A$16,BU59/BC59+BV59/BD59+BW59/BE59+BX59/BF59+BZ59/BH59,IF(入力データと計算結果!$E$7=バックデータ一覧!$A$17,BU59/BC59+BV59/BD59+BW59/BE59+BY59/BG59+BZ59/BH59,BU59/BC59+BV59/BD59+BW59/BE59+BY59/BG59+CA59/BI59)),0)</f>
        <v>80.967847940072588</v>
      </c>
      <c r="BB59" s="101">
        <f>IF(OR(計算過程!$DF$5=3,計算過程!$DF$5=4),IF(入力データと計算結果!$E$7=バックデータ一覧!$A$16,BU59/BC59+BV59/BD59+BW59/BE59+BX59/BF59+BZ59/BH59,IF(入力データと計算結果!$E$7=バックデータ一覧!$A$17,BU59/BC59+BV59/BD59+BW59/BE59+BY59/BG59+BZ59/BH59,BU59/BC59+BV59/BD59+BW59/BE59+BY59/BG59+CA59/BI59)),0)</f>
        <v>0</v>
      </c>
      <c r="BC59" s="101">
        <f>MIN(1,計算過程!$DF$7*'貼り付けシート（日別）'!AG58+計算過程!$DF$14*(BU59+BW59)+計算過程!$DF$21)</f>
        <v>0.58047921992702722</v>
      </c>
      <c r="BD59" s="101">
        <f>MIN(1,計算過程!$DF$8*'貼り付けシート（日別）'!AG58+計算過程!$DF$15*BV59+計算過程!$DF$22)</f>
        <v>0.67125551881208179</v>
      </c>
      <c r="BE59" s="101">
        <f>MIN(1,計算過程!$DF$9*'貼り付けシート（日別）'!AG58+計算過程!$DF$16*(BU59+BW59)+計算過程!$DF$23)</f>
        <v>0.58047921992702722</v>
      </c>
      <c r="BF59" s="32">
        <f>MIN(1,計算過程!$DF$10*'貼り付けシート（日別）'!AG58+計算過程!$DF$17*BX59+計算過程!$DF$24)</f>
        <v>0.71159348488590612</v>
      </c>
      <c r="BG59" s="32">
        <f>MIN(1,計算過程!$DF$11*'貼り付けシート（日別）'!AG58+計算過程!$DF$18*BY59+計算過程!$DF$25)</f>
        <v>0.69708635496058002</v>
      </c>
      <c r="BH59" s="32">
        <f>MIN(1,計算過程!$DF$12*'貼り付けシート（日別）'!AG58+計算過程!$DF$19*BZ59+計算過程!$DF$26)</f>
        <v>0.71159348488590612</v>
      </c>
      <c r="BI59" s="32">
        <f>MIN(1,計算過程!$DF$13*'貼り付けシート（日別）'!AG58+計算過程!$DF$20*CA59+計算過程!$DF$27)</f>
        <v>0.59429086224080541</v>
      </c>
      <c r="BJ59" s="32">
        <f>IF(計算過程!$DF$5=11,(計算過程!$DF$33*BK59+計算過程!$DF$34*BN59+計算過程!$DF$35*計算過程!$DF$39+計算過程!$DF$36)*(1+計算過程!$DF$37*計算過程!$DF$38)*BL59*BM59*10^3/3600,0)</f>
        <v>0</v>
      </c>
      <c r="BK59" s="32">
        <f>'貼り付けシート（日別）'!AH58</f>
        <v>-18</v>
      </c>
      <c r="BL59" s="32">
        <f t="shared" si="37"/>
        <v>1.3325</v>
      </c>
      <c r="BM59" s="32">
        <f t="shared" si="38"/>
        <v>1</v>
      </c>
      <c r="BN59" s="32">
        <f t="shared" si="39"/>
        <v>53.563528020433331</v>
      </c>
      <c r="BO59" s="32">
        <f>IF(計算過程!$DF$5=10,(計算過程!$DF$41*'貼り付けシート（日別）'!AG58+計算過程!$DF$42*BN59+計算過程!$DF$43)/3.6,0)</f>
        <v>0</v>
      </c>
      <c r="BP59" s="32">
        <f>IF(OR(計算過程!$DF$5=5,計算過程!$DF$5=6,計算過程!$DF$5=7),((計算過程!$DF$45*'貼り付けシート（日別）'!AG58+計算過程!$DF$46*SUM(BU59:BW59,BY59)+計算過程!$DF$47)*BQ59+(0.01723*CA59+0.06099))*10^3/3600,0)</f>
        <v>0</v>
      </c>
      <c r="BQ59" s="32">
        <f>IF('貼り付けシート（日別）'!AG58&lt;7,1+(7-'貼り付けシート（日別）'!AG58)*0.0091,1)</f>
        <v>1.1740754166666667</v>
      </c>
      <c r="BR59" s="32">
        <f>IF(OR(計算過程!$DF$5=5,計算過程!$DF$5=6,計算過程!$DF$5=7),((計算過程!$DF$48*'貼り付けシート（日別）'!AG58+計算過程!$DF$49*SUM(BU59:BW59,BY59)+計算過程!$DF$50)*BT59+CA59/BS59),0)</f>
        <v>0</v>
      </c>
      <c r="BS59" s="32">
        <f>計算過程!$DF$51*'貼り付けシート（日別）'!AG58+計算過程!$DF$52*CA59+計算過程!$DF$53</f>
        <v>0.73239781250000002</v>
      </c>
      <c r="BT59" s="32">
        <f>IF('貼り付けシート（日別）'!AG58&lt;7,1+(7-'貼り付けシート（日別）'!AG58)*0.0205,1)</f>
        <v>1.3921479166666666</v>
      </c>
      <c r="BU59" s="109">
        <f>'貼り付けシート（日別）'!T58</f>
        <v>6.2037036970999999</v>
      </c>
      <c r="BV59" s="109">
        <f>'貼り付けシート（日別）'!U58</f>
        <v>10.681416199999999</v>
      </c>
      <c r="BW59" s="109">
        <f>'貼り付けシート（日別）'!V58</f>
        <v>0.87964604000000002</v>
      </c>
      <c r="BX59" s="109">
        <f>'貼り付けシート（日別）'!W58</f>
        <v>0</v>
      </c>
      <c r="BY59" s="109">
        <f>'貼り付けシート（日別）'!X58</f>
        <v>29.762460000000001</v>
      </c>
      <c r="BZ59" s="109">
        <f>'貼り付けシート（日別）'!Y58</f>
        <v>0</v>
      </c>
      <c r="CA59" s="109">
        <f>'貼り付けシート（日別）'!Z58</f>
        <v>6.0363020833333341</v>
      </c>
      <c r="CB59" s="102">
        <f>IF(入力データと計算結果!$E$9=バックデータ一覧!$A$25,'貼り付けシート（日別）'!AI58,0)</f>
        <v>0</v>
      </c>
      <c r="CC59" s="166"/>
      <c r="CD59" s="32">
        <f>IF(計算過程!$DF$5=9,((CI59*'貼り付けシート（日別）'!AG58+CJ59*(CQ59+CR59+CS59+CU59)+CK59*CX59+CL59)*CE59+(0.01723*CW59+0.06099))*10^3/3600,0)</f>
        <v>0</v>
      </c>
      <c r="CE59" s="32">
        <f>IF(7&lt;='貼り付けシート（日別）'!AG58,1,1+(7-'貼り付けシート（日別）'!AG58)*0.0091)</f>
        <v>1.1740754166666667</v>
      </c>
      <c r="CF59" s="32">
        <f>IF(計算過程!$DF$5=9,((CM59*'貼り付けシート（日別）'!AG58+CN59*(CQ59+CR59+CS59+CU59)+CO59*CX59+CP59)*CH59+CW59/CG59),0)</f>
        <v>0</v>
      </c>
      <c r="CG59" s="32">
        <f>計算過程!$DF$55*'貼り付けシート（日別）'!AG58+計算過程!$DF$56*CW59+計算過程!$DF$57</f>
        <v>0.73239781250000002</v>
      </c>
      <c r="CH59" s="32">
        <f>IF(7&lt;='貼り付けシート（日別）'!AG58,1,1+(7-'貼り付けシート（日別）'!AG58)*0.0205)</f>
        <v>1.3921479166666666</v>
      </c>
      <c r="CI59" s="100">
        <f>IF($CX59&gt;0,バックデータ一覧!$S$4,バックデータ一覧!$T$4)</f>
        <v>-0.18114</v>
      </c>
      <c r="CJ59" s="100">
        <f>IF($CX59&gt;0,バックデータ一覧!$S$5,バックデータ一覧!$T$5)</f>
        <v>0.10483000000000001</v>
      </c>
      <c r="CK59" s="100">
        <f>IF($CX59&gt;0,バックデータ一覧!$S$6,バックデータ一覧!$T$6)</f>
        <v>0</v>
      </c>
      <c r="CL59" s="100">
        <f>IF($CX59&gt;0,バックデータ一覧!$S$7,バックデータ一覧!$T$7)</f>
        <v>5.8528500000000001</v>
      </c>
      <c r="CM59" s="100">
        <f>IF($CX59&gt;0,バックデータ一覧!$S$12,バックデータ一覧!$T$12)</f>
        <v>-5.7700000000000001E-2</v>
      </c>
      <c r="CN59" s="100">
        <f>IF($CX59&gt;0,バックデータ一覧!$S$13,バックデータ一覧!$T$13)</f>
        <v>0.47525000000000001</v>
      </c>
      <c r="CO59" s="100">
        <f>IF($CX59&gt;0,バックデータ一覧!$S$14,バックデータ一覧!$T$14)</f>
        <v>0</v>
      </c>
      <c r="CP59" s="173">
        <f>IF($CX59&gt;0,バックデータ一覧!$S$15,バックデータ一覧!$T$15)</f>
        <v>-6.3459300000000001</v>
      </c>
      <c r="CQ59" s="102">
        <f>IF($DF$4=4,'貼り付けシート（日別）'!T58,'貼り付けシート（日別）'!B58*(INT($DF$4)+1-$DF$4)+'貼り付けシート（日別）'!T58*($DF$4-INT($DF$4)))</f>
        <v>6.2037036970999999</v>
      </c>
      <c r="CR59" s="102">
        <f>IF($DF$4=4,'貼り付けシート（日別）'!U58,'貼り付けシート（日別）'!C58*(INT($DF$4)+1-$DF$4)+'貼り付けシート（日別）'!U58*($DF$4-INT($DF$4)))</f>
        <v>10.681416199999999</v>
      </c>
      <c r="CS59" s="102">
        <f>IF($DF$4=4,'貼り付けシート（日別）'!V58,'貼り付けシート（日別）'!D58*(INT($DF$4)+1-$DF$4)+'貼り付けシート（日別）'!V58*($DF$4-INT($DF$4)))</f>
        <v>0.87964604000000002</v>
      </c>
      <c r="CT59" s="102">
        <f>IF($DF$4=4,'貼り付けシート（日別）'!W58,'貼り付けシート（日別）'!E58*(INT($DF$4)+1-$DF$4)+'貼り付けシート（日別）'!W58*($DF$4-INT($DF$4)))</f>
        <v>0</v>
      </c>
      <c r="CU59" s="102">
        <f>IF($DF$4=4,'貼り付けシート（日別）'!X58,'貼り付けシート（日別）'!F58*(INT($DF$4)+1-$DF$4)+'貼り付けシート（日別）'!X58*($DF$4-INT($DF$4)))</f>
        <v>29.762460000000001</v>
      </c>
      <c r="CV59" s="102">
        <f>IF($DF$4=4,'貼り付けシート（日別）'!Y58,'貼り付けシート（日別）'!G58*(INT($DF$4)+1-$DF$4)+'貼り付けシート（日別）'!Y58*($DF$4-INT($DF$4)))</f>
        <v>0</v>
      </c>
      <c r="CW59" s="102">
        <f>IF($DF$4=4,'貼り付けシート（日別）'!Z58,'貼り付けシート（日別）'!H58*(INT($DF$4)+1-$DF$4)+'貼り付けシート（日別）'!Z58*($DF$4-INT($DF$4)))</f>
        <v>6.0363020833333341</v>
      </c>
      <c r="CX59" s="32">
        <f>SUMIF('貼り付けシート（時刻別）'!$A$6:$A$8765,AR59,'貼り付けシート（時刻別）'!$C$6:$C$8765)</f>
        <v>0</v>
      </c>
      <c r="CY59" s="102">
        <f t="shared" si="40"/>
        <v>0</v>
      </c>
      <c r="CZ59" s="166"/>
    </row>
    <row r="60" spans="1:110" x14ac:dyDescent="0.15">
      <c r="A60" s="36">
        <v>41692</v>
      </c>
      <c r="B60" s="139">
        <f>IF(計算過程!$DF$5=9,計算過程!CD60+計算過程!CY60,IF($DF$4=4,AS60,G60*(INT($DF$4)+1-$DF$4)+AS60*($DF$4-INT($DF$4))))</f>
        <v>0.17246977899652777</v>
      </c>
      <c r="C60" s="139">
        <f>IF(計算過程!$DF$5=9,CF60,IF($DF$4=4,AT60,H60*(INT($DF$4)+1-$DF$4)+AT60*($DF$4-INT($DF$4))))</f>
        <v>112.92420727998636</v>
      </c>
      <c r="D60" s="139">
        <f>IF(計算過程!$DF$5=9,0,IF($DF$4=4,AU60,I60*(INT($DF$4)+1-$DF$4)+AU60*($DF$4-INT($DF$4))))</f>
        <v>0</v>
      </c>
      <c r="E60" s="139">
        <v>0</v>
      </c>
      <c r="F60" s="138"/>
      <c r="G60" s="104">
        <f t="shared" si="27"/>
        <v>0.16384664535416665</v>
      </c>
      <c r="H60" s="104">
        <f t="shared" si="28"/>
        <v>103.4488219163833</v>
      </c>
      <c r="I60" s="104">
        <f t="shared" si="29"/>
        <v>0</v>
      </c>
      <c r="J60" s="107">
        <v>0</v>
      </c>
      <c r="K60" s="101">
        <f>IF(OR(計算過程!$DF$5&lt;=4,計算過程!$DF$5=8),L60+M60+N60,0)</f>
        <v>0.16384664535416665</v>
      </c>
      <c r="L60" s="101">
        <f>IF(AND($DF$5&gt;4,$DF$5&lt;&gt;8),0,((VLOOKUP(入力データと計算結果!$E$6,バックデータ一覧!$V$12:$AA$15,2)*'貼り付けシート（日別）'!O59+VLOOKUP(入力データと計算結果!$E$6,バックデータ一覧!$V$12:$AA$15,3)*('貼り付けシート（日別）'!I59+'貼り付けシート（日別）'!J59+'貼り付けシート（日別）'!K59+'貼り付けシート（日別）'!L59+'貼り付けシート（日別）'!N59)+(VLOOKUP(入力データと計算結果!$E$6,バックデータ一覧!$V$12:$AA$15,4)))*10^3/3600))</f>
        <v>0.10486261149999999</v>
      </c>
      <c r="M60" s="101">
        <f>IF(AND(OR($DF$5&gt;4,$DF$5&lt;&gt;8),入力データと計算結果!$E$7&lt;&gt;バックデータ一覧!$A$16,SUM(AL60:AM60)&gt;0),0.07*10^3/3600,0)</f>
        <v>1.9444444444444445E-2</v>
      </c>
      <c r="N60" s="101">
        <f>IF(AND(OR($DF$5&lt;=4),入力データと計算結果!$E$7=バックデータ一覧!$A$18,AM60&gt;0),(VLOOKUP(入力データと計算結果!$E$6,バックデータ一覧!$V$12:$AA$15,5,FALSE)*AO60+VLOOKUP(入力データと計算結果!$E$6,バックデータ一覧!$V$12:$AA$15,6,FALSE))*10^3/3600,0)</f>
        <v>3.9539589409722228E-2</v>
      </c>
      <c r="O60" s="101">
        <f>IF(OR(計算過程!$DF$5&lt;=2,計算過程!$DF$5=8),IF(入力データと計算結果!$E$7=バックデータ一覧!$A$16,AI60/Q60+AJ60/R60+AK60/S60+AL60/T60+AN60/V60,IF(入力データと計算結果!$E$7=バックデータ一覧!$A$17,AI60/Q60+AJ60/R60+AK60/S60+AM60/U60+AN60/V60,AI60/Q60+AJ60/R60+AK60/S60+AM60/U60+AO60/W60)),0)</f>
        <v>103.4488219163833</v>
      </c>
      <c r="P60" s="101">
        <f>IF(OR(計算過程!$DF$5=3,計算過程!$DF$5=4),IF(入力データと計算結果!$E$7=バックデータ一覧!$A$16,AI60/Q60+AJ60/R60+AK60/S60+AL60/T60+AN60/V60,IF(入力データと計算結果!$E$7=バックデータ一覧!$A$17,AI60/Q60+AJ60/R60+AK60/S60+AM60/U60+AN60/V60,AI60/Q60+AJ60/R60+AK60/S60+AM60/U60+AO60/W60)),0)</f>
        <v>0</v>
      </c>
      <c r="Q60" s="101">
        <f>MIN(1,$DF$7*'貼り付けシート（日別）'!O59+計算過程!$DF$14*(AI60+AK60)+$DF$21)</f>
        <v>0.59624107677145854</v>
      </c>
      <c r="R60" s="101">
        <f>MIN(1,$DF$8*'貼り付けシート（日別）'!O59+$DF$15*AJ60+$DF$22)</f>
        <v>0.6757121009589282</v>
      </c>
      <c r="S60" s="101">
        <f>MIN(1,$DF$9*'貼り付けシート（日別）'!O59+$DF$16*(AI60+AK60)+$DF$23)</f>
        <v>0.59624107677145854</v>
      </c>
      <c r="T60" s="32">
        <f>MIN(1,$DF$10*'貼り付けシート（日別）'!O59+$DF$17*AL60+$DF$24)</f>
        <v>0.71159348488590612</v>
      </c>
      <c r="U60" s="32">
        <f>MIN(1,$DF$11*'貼り付けシート（日別）'!O59+$DF$18*AM60+$DF$25)</f>
        <v>0.69708635496058002</v>
      </c>
      <c r="V60" s="32">
        <f>MIN(1,$DF$12*'貼り付けシート（日別）'!O59+$DF$19*AN60+$DF$26)</f>
        <v>0.71159348488590612</v>
      </c>
      <c r="W60" s="32">
        <f>MIN(1,$DF$13*'貼り付けシート（日別）'!O59+$DF$20*AO60+$DF$27)</f>
        <v>0.57965009370040266</v>
      </c>
      <c r="X60" s="32">
        <f t="shared" si="30"/>
        <v>0</v>
      </c>
      <c r="Y60" s="32">
        <f>'貼り付けシート（日別）'!P59</f>
        <v>-15.225000000000001</v>
      </c>
      <c r="Z60" s="32">
        <f t="shared" si="31"/>
        <v>1.2955924999999999</v>
      </c>
      <c r="AA60" s="32">
        <f t="shared" si="32"/>
        <v>1.00275</v>
      </c>
      <c r="AB60" s="32">
        <f t="shared" si="33"/>
        <v>67.860934850600003</v>
      </c>
      <c r="AC60" s="32">
        <f>IF($DF$5=10,($DF$41*'貼り付けシート（日別）'!O59+$DF$42*AB60+$DF$43)/3.6,0)</f>
        <v>0</v>
      </c>
      <c r="AD60" s="32">
        <f>IF(OR($DF$5=5,$DF$5=6,$DF$5=7),(($DF$45*'貼り付けシート（日別）'!O59+$DF$46*SUM(AI60:AK60,AM60)+$DF$47)*AE60+(0.01723*AO60+0.06099))*10^3/3600,0)</f>
        <v>0</v>
      </c>
      <c r="AE60" s="32">
        <f>IF('貼り付けシート（日別）'!O59&lt;7,1+(7-'貼り付けシート（日別）'!O59)*0.0091,1)</f>
        <v>1.1482162499999999</v>
      </c>
      <c r="AF60" s="32">
        <f>IF(OR($DF$5=5,$DF$5=6,$DF$5=7),(($DF$48*'貼り付けシート（日別）'!O59+$DF$49*SUM(AI60:AK60,AM60)+$DF$50)*AH60+AO60/AG60),0)</f>
        <v>0</v>
      </c>
      <c r="AG60" s="32">
        <f>$DF$51*'貼り付けシート（日別）'!O59+$DF$52*AO60+$DF$53</f>
        <v>0.738149375</v>
      </c>
      <c r="AH60" s="32">
        <f>IF('貼り付けシート（日別）'!O59&lt;7,1+(7-'貼り付けシート（日別）'!O59)*0.0205,1)</f>
        <v>1.3338937500000001</v>
      </c>
      <c r="AI60" s="109">
        <f>'貼り付けシート（日別）'!B59</f>
        <v>13.207885290600002</v>
      </c>
      <c r="AJ60" s="109">
        <f>'貼り付けシート（日別）'!C59</f>
        <v>17.090265919999997</v>
      </c>
      <c r="AK60" s="109">
        <f>'貼り付けシート（日別）'!D59</f>
        <v>3.0787611399999997</v>
      </c>
      <c r="AL60" s="109">
        <f>'貼り付けシート（日別）'!E59</f>
        <v>0</v>
      </c>
      <c r="AM60" s="109">
        <f>'貼り付けシート（日別）'!F59</f>
        <v>29.762460000000001</v>
      </c>
      <c r="AN60" s="109">
        <f>'貼り付けシート（日別）'!G59</f>
        <v>0</v>
      </c>
      <c r="AO60" s="109">
        <f>'貼り付けシート（日別）'!H59</f>
        <v>4.7215625000000001</v>
      </c>
      <c r="AP60" s="102">
        <f>IF(入力データと計算結果!$E$9=バックデータ一覧!$A$25,'貼り付けシート（日別）'!Q59,0)</f>
        <v>0</v>
      </c>
      <c r="AR60" s="36">
        <v>41692</v>
      </c>
      <c r="AS60" s="104">
        <f t="shared" si="34"/>
        <v>0.17246977899652777</v>
      </c>
      <c r="AT60" s="104">
        <f t="shared" si="35"/>
        <v>112.92420727998636</v>
      </c>
      <c r="AU60" s="104">
        <f t="shared" si="36"/>
        <v>0</v>
      </c>
      <c r="AV60" s="107">
        <v>0</v>
      </c>
      <c r="AW60" s="101">
        <f>IF(OR(計算過程!$DF$5&lt;=4,計算過程!$DF$5=8),AX60+AY60+AZ60,0)</f>
        <v>0.17246977899652777</v>
      </c>
      <c r="AX60" s="101">
        <f>IF(AND(計算過程!$DF$5&gt;4,計算過程!$DF$5&lt;&gt;8),0,((VLOOKUP(入力データと計算結果!$E$6,バックデータ一覧!$V$12:$AA$15,2)*'貼り付けシート（日別）'!AG59+VLOOKUP(入力データと計算結果!$E$6,バックデータ一覧!$V$12:$AA$15,3)*('貼り付けシート（日別）'!AA59+'貼り付けシート（日別）'!AB59+'貼り付けシート（日別）'!AC59+'貼り付けシート（日別）'!AD59+'貼り付けシート（日別）'!AF59)+(VLOOKUP(入力データと計算結果!$E$6,バックデータ一覧!$V$12:$AA$15,4)))*10^3/3600))</f>
        <v>0.108383302</v>
      </c>
      <c r="AY60" s="101">
        <f>IF(AND(OR(計算過程!$DF$5&gt;4,計算過程!$DF$5&lt;&gt;8),入力データと計算結果!$E$7&lt;&gt;バックデータ一覧!$A$16,SUM(BX60:BY60)&gt;0),0.07*10^3/3600,0)</f>
        <v>1.9444444444444445E-2</v>
      </c>
      <c r="AZ60" s="101">
        <f>IF(AND(OR(計算過程!$DF$5&lt;=4),入力データと計算結果!$E$7=バックデータ一覧!$A$18,BY60&gt;0),(VLOOKUP(入力データと計算結果!$E$6,バックデータ一覧!$V$12:$AA$15,5,FALSE)*CA60+VLOOKUP(入力データと計算結果!$E$6,バックデータ一覧!$V$12:$AA$15,6,FALSE))*10^3/3600,0)</f>
        <v>4.4642032552083329E-2</v>
      </c>
      <c r="BA60" s="101">
        <f>IF(OR(計算過程!$DF$5&lt;=2,計算過程!$DF$5=8),IF(入力データと計算結果!$E$7=バックデータ一覧!$A$16,BU60/BC60+BV60/BD60+BW60/BE60+BX60/BF60+BZ60/BH60,IF(入力データと計算結果!$E$7=バックデータ一覧!$A$17,BU60/BC60+BV60/BD60+BW60/BE60+BY60/BG60+BZ60/BH60,BU60/BC60+BV60/BD60+BW60/BE60+BY60/BG60+CA60/BI60)),0)</f>
        <v>112.92420727998636</v>
      </c>
      <c r="BB60" s="101">
        <f>IF(OR(計算過程!$DF$5=3,計算過程!$DF$5=4),IF(入力データと計算結果!$E$7=バックデータ一覧!$A$16,BU60/BC60+BV60/BD60+BW60/BE60+BX60/BF60+BZ60/BH60,IF(入力データと計算結果!$E$7=バックデータ一覧!$A$17,BU60/BC60+BV60/BD60+BW60/BE60+BY60/BG60+BZ60/BH60,BU60/BC60+BV60/BD60+BW60/BE60+BY60/BG60+CA60/BI60)),0)</f>
        <v>0</v>
      </c>
      <c r="BC60" s="101">
        <f>MIN(1,計算過程!$DF$7*'貼り付けシート（日別）'!AG59+計算過程!$DF$14*(BU60+BW60)+計算過程!$DF$21)</f>
        <v>0.59749193949324797</v>
      </c>
      <c r="BD60" s="101">
        <f>MIN(1,計算過程!$DF$8*'貼り付けシート（日別）'!AG59+計算過程!$DF$15*BV60+計算過程!$DF$22)</f>
        <v>0.67765133457986837</v>
      </c>
      <c r="BE60" s="101">
        <f>MIN(1,計算過程!$DF$9*'貼り付けシート（日別）'!AG59+計算過程!$DF$16*(BU60+BW60)+計算過程!$DF$23)</f>
        <v>0.59749193949324797</v>
      </c>
      <c r="BF60" s="32">
        <f>MIN(1,計算過程!$DF$10*'貼り付けシート（日別）'!AG59+計算過程!$DF$17*BX60+計算過程!$DF$24)</f>
        <v>0.71159348488590612</v>
      </c>
      <c r="BG60" s="32">
        <f>MIN(1,計算過程!$DF$11*'貼り付けシート（日別）'!AG59+計算過程!$DF$18*BY60+計算過程!$DF$25)</f>
        <v>0.69708635496058002</v>
      </c>
      <c r="BH60" s="32">
        <f>MIN(1,計算過程!$DF$12*'貼り付けシート（日別）'!AG59+計算過程!$DF$19*BZ60+計算過程!$DF$26)</f>
        <v>0.71159348488590612</v>
      </c>
      <c r="BI60" s="32">
        <f>MIN(1,計算過程!$DF$13*'貼り付けシート（日別）'!AG59+計算過程!$DF$20*CA60+計算過程!$DF$27)</f>
        <v>0.59842459569744966</v>
      </c>
      <c r="BJ60" s="32">
        <f>IF(計算過程!$DF$5=11,(計算過程!$DF$33*BK60+計算過程!$DF$34*BN60+計算過程!$DF$35*計算過程!$DF$39+計算過程!$DF$36)*(1+計算過程!$DF$37*計算過程!$DF$38)*BL60*BM60*10^3/3600,0)</f>
        <v>0</v>
      </c>
      <c r="BK60" s="32">
        <f>'貼り付けシート（日別）'!AH59</f>
        <v>-15.225000000000001</v>
      </c>
      <c r="BL60" s="32">
        <f t="shared" si="37"/>
        <v>1.2955924999999999</v>
      </c>
      <c r="BM60" s="32">
        <f t="shared" si="38"/>
        <v>1.00275</v>
      </c>
      <c r="BN60" s="32">
        <f t="shared" si="39"/>
        <v>74.259568558799998</v>
      </c>
      <c r="BO60" s="32">
        <f>IF(計算過程!$DF$5=10,(計算過程!$DF$41*'貼り付けシート（日別）'!AG59+計算過程!$DF$42*BN60+計算過程!$DF$43)/3.6,0)</f>
        <v>0</v>
      </c>
      <c r="BP60" s="32">
        <f>IF(OR(計算過程!$DF$5=5,計算過程!$DF$5=6,計算過程!$DF$5=7),((計算過程!$DF$45*'貼り付けシート（日別）'!AG59+計算過程!$DF$46*SUM(BU60:BW60,BY60)+計算過程!$DF$47)*BQ60+(0.01723*CA60+0.06099))*10^3/3600,0)</f>
        <v>0</v>
      </c>
      <c r="BQ60" s="32">
        <f>IF('貼り付けシート（日別）'!AG59&lt;7,1+(7-'貼り付けシート（日別）'!AG59)*0.0091,1)</f>
        <v>1.1482162499999999</v>
      </c>
      <c r="BR60" s="32">
        <f>IF(OR(計算過程!$DF$5=5,計算過程!$DF$5=6,計算過程!$DF$5=7),((計算過程!$DF$48*'貼り付けシート（日別）'!AG59+計算過程!$DF$49*SUM(BU60:BW60,BY60)+計算過程!$DF$50)*BT60+CA60/BS60),0)</f>
        <v>0</v>
      </c>
      <c r="BS60" s="32">
        <f>計算過程!$DF$51*'貼り付けシート（日別）'!AG59+計算過程!$DF$52*CA60+計算過程!$DF$53</f>
        <v>0.74454593749999998</v>
      </c>
      <c r="BT60" s="32">
        <f>IF('貼り付けシート（日別）'!AG59&lt;7,1+(7-'貼り付けシート（日別）'!AG59)*0.0205,1)</f>
        <v>1.3338937500000001</v>
      </c>
      <c r="BU60" s="109">
        <f>'貼り付けシート（日別）'!T59</f>
        <v>13.608124238799999</v>
      </c>
      <c r="BV60" s="109">
        <f>'貼り付けシート（日別）'!U59</f>
        <v>21.362832399999999</v>
      </c>
      <c r="BW60" s="109">
        <f>'貼り付けシート（日別）'!V59</f>
        <v>3.7384956699999994</v>
      </c>
      <c r="BX60" s="109">
        <f>'貼り付けシート（日別）'!W59</f>
        <v>0</v>
      </c>
      <c r="BY60" s="109">
        <f>'貼り付けシート（日別）'!X59</f>
        <v>29.762460000000001</v>
      </c>
      <c r="BZ60" s="109">
        <f>'貼り付けシート（日別）'!Y59</f>
        <v>0</v>
      </c>
      <c r="CA60" s="109">
        <f>'貼り付けシート（日別）'!Z59</f>
        <v>5.7876562499999995</v>
      </c>
      <c r="CB60" s="102">
        <f>IF(入力データと計算結果!$E$9=バックデータ一覧!$A$25,'貼り付けシート（日別）'!AI59,0)</f>
        <v>0</v>
      </c>
      <c r="CC60" s="166"/>
      <c r="CD60" s="32">
        <f>IF(計算過程!$DF$5=9,((CI60*'貼り付けシート（日別）'!AG59+CJ60*(CQ60+CR60+CS60+CU60)+CK60*CX60+CL60)*CE60+(0.01723*CW60+0.06099))*10^3/3600,0)</f>
        <v>0</v>
      </c>
      <c r="CE60" s="32">
        <f>IF(7&lt;='貼り付けシート（日別）'!AG59,1,1+(7-'貼り付けシート（日別）'!AG59)*0.0091)</f>
        <v>1.1482162499999999</v>
      </c>
      <c r="CF60" s="32">
        <f>IF(計算過程!$DF$5=9,((CM60*'貼り付けシート（日別）'!AG59+CN60*(CQ60+CR60+CS60+CU60)+CO60*CX60+CP60)*CH60+CW60/CG60),0)</f>
        <v>0</v>
      </c>
      <c r="CG60" s="32">
        <f>計算過程!$DF$55*'貼り付けシート（日別）'!AG59+計算過程!$DF$56*CW60+計算過程!$DF$57</f>
        <v>0.74454593749999998</v>
      </c>
      <c r="CH60" s="32">
        <f>IF(7&lt;='貼り付けシート（日別）'!AG59,1,1+(7-'貼り付けシート（日別）'!AG59)*0.0205)</f>
        <v>1.3338937500000001</v>
      </c>
      <c r="CI60" s="100">
        <f>IF($CX60&gt;0,バックデータ一覧!$S$4,バックデータ一覧!$T$4)</f>
        <v>-0.18114</v>
      </c>
      <c r="CJ60" s="100">
        <f>IF($CX60&gt;0,バックデータ一覧!$S$5,バックデータ一覧!$T$5)</f>
        <v>0.10483000000000001</v>
      </c>
      <c r="CK60" s="100">
        <f>IF($CX60&gt;0,バックデータ一覧!$S$6,バックデータ一覧!$T$6)</f>
        <v>0</v>
      </c>
      <c r="CL60" s="100">
        <f>IF($CX60&gt;0,バックデータ一覧!$S$7,バックデータ一覧!$T$7)</f>
        <v>5.8528500000000001</v>
      </c>
      <c r="CM60" s="100">
        <f>IF($CX60&gt;0,バックデータ一覧!$S$12,バックデータ一覧!$T$12)</f>
        <v>-5.7700000000000001E-2</v>
      </c>
      <c r="CN60" s="100">
        <f>IF($CX60&gt;0,バックデータ一覧!$S$13,バックデータ一覧!$T$13)</f>
        <v>0.47525000000000001</v>
      </c>
      <c r="CO60" s="100">
        <f>IF($CX60&gt;0,バックデータ一覧!$S$14,バックデータ一覧!$T$14)</f>
        <v>0</v>
      </c>
      <c r="CP60" s="173">
        <f>IF($CX60&gt;0,バックデータ一覧!$S$15,バックデータ一覧!$T$15)</f>
        <v>-6.3459300000000001</v>
      </c>
      <c r="CQ60" s="102">
        <f>IF($DF$4=4,'貼り付けシート（日別）'!T59,'貼り付けシート（日別）'!B59*(INT($DF$4)+1-$DF$4)+'貼り付けシート（日別）'!T59*($DF$4-INT($DF$4)))</f>
        <v>13.608124238799999</v>
      </c>
      <c r="CR60" s="102">
        <f>IF($DF$4=4,'貼り付けシート（日別）'!U59,'貼り付けシート（日別）'!C59*(INT($DF$4)+1-$DF$4)+'貼り付けシート（日別）'!U59*($DF$4-INT($DF$4)))</f>
        <v>21.362832399999999</v>
      </c>
      <c r="CS60" s="102">
        <f>IF($DF$4=4,'貼り付けシート（日別）'!V59,'貼り付けシート（日別）'!D59*(INT($DF$4)+1-$DF$4)+'貼り付けシート（日別）'!V59*($DF$4-INT($DF$4)))</f>
        <v>3.7384956699999994</v>
      </c>
      <c r="CT60" s="102">
        <f>IF($DF$4=4,'貼り付けシート（日別）'!W59,'貼り付けシート（日別）'!E59*(INT($DF$4)+1-$DF$4)+'貼り付けシート（日別）'!W59*($DF$4-INT($DF$4)))</f>
        <v>0</v>
      </c>
      <c r="CU60" s="102">
        <f>IF($DF$4=4,'貼り付けシート（日別）'!X59,'貼り付けシート（日別）'!F59*(INT($DF$4)+1-$DF$4)+'貼り付けシート（日別）'!X59*($DF$4-INT($DF$4)))</f>
        <v>29.762460000000001</v>
      </c>
      <c r="CV60" s="102">
        <f>IF($DF$4=4,'貼り付けシート（日別）'!Y59,'貼り付けシート（日別）'!G59*(INT($DF$4)+1-$DF$4)+'貼り付けシート（日別）'!Y59*($DF$4-INT($DF$4)))</f>
        <v>0</v>
      </c>
      <c r="CW60" s="102">
        <f>IF($DF$4=4,'貼り付けシート（日別）'!Z59,'貼り付けシート（日別）'!H59*(INT($DF$4)+1-$DF$4)+'貼り付けシート（日別）'!Z59*($DF$4-INT($DF$4)))</f>
        <v>5.7876562499999995</v>
      </c>
      <c r="CX60" s="32">
        <f>SUMIF('貼り付けシート（時刻別）'!$A$6:$A$8765,AR60,'貼り付けシート（時刻別）'!$C$6:$C$8765)</f>
        <v>0</v>
      </c>
      <c r="CY60" s="102">
        <f t="shared" si="40"/>
        <v>0</v>
      </c>
      <c r="CZ60" s="166"/>
    </row>
    <row r="61" spans="1:110" x14ac:dyDescent="0.15">
      <c r="A61" s="36">
        <v>41693</v>
      </c>
      <c r="B61" s="139">
        <f>IF(計算過程!$DF$5=9,計算過程!CD61+計算過程!CY61,IF($DF$4=4,AS61,G61*(INT($DF$4)+1-$DF$4)+AS61*($DF$4-INT($DF$4))))</f>
        <v>0.15508515266319445</v>
      </c>
      <c r="C61" s="139">
        <f>IF(計算過程!$DF$5=9,CF61,IF($DF$4=4,AT61,H61*(INT($DF$4)+1-$DF$4)+AT61*($DF$4-INT($DF$4))))</f>
        <v>79.485986077219906</v>
      </c>
      <c r="D61" s="139">
        <f>IF(計算過程!$DF$5=9,0,IF($DF$4=4,AU61,I61*(INT($DF$4)+1-$DF$4)+AU61*($DF$4-INT($DF$4))))</f>
        <v>0</v>
      </c>
      <c r="E61" s="139">
        <v>0</v>
      </c>
      <c r="F61" s="138"/>
      <c r="G61" s="104">
        <f t="shared" si="27"/>
        <v>0.14676466661342591</v>
      </c>
      <c r="H61" s="104">
        <f t="shared" si="28"/>
        <v>70.121534899355353</v>
      </c>
      <c r="I61" s="104">
        <f t="shared" si="29"/>
        <v>0</v>
      </c>
      <c r="J61" s="107">
        <v>0</v>
      </c>
      <c r="K61" s="101">
        <f>IF(OR(計算過程!$DF$5&lt;=4,計算過程!$DF$5=8),L61+M61+N61,0)</f>
        <v>0.14676466661342591</v>
      </c>
      <c r="L61" s="101">
        <f>IF(AND($DF$5&gt;4,$DF$5&lt;&gt;8),0,((VLOOKUP(入力データと計算結果!$E$6,バックデータ一覧!$V$12:$AA$15,2)*'貼り付けシート（日別）'!O60+VLOOKUP(入力データと計算結果!$E$6,バックデータ一覧!$V$12:$AA$15,3)*('貼り付けシート（日別）'!I60+'貼り付けシート（日別）'!J60+'貼り付けシート（日別）'!K60+'貼り付けシート（日別）'!L60+'貼り付けシート（日別）'!N60)+(VLOOKUP(入力データと計算結果!$E$6,バックデータ一覧!$V$12:$AA$15,4)))*10^3/3600))</f>
        <v>8.9204500814814805E-2</v>
      </c>
      <c r="M61" s="101">
        <f>IF(AND(OR($DF$5&gt;4,$DF$5&lt;&gt;8),入力データと計算結果!$E$7&lt;&gt;バックデータ一覧!$A$16,SUM(AL61:AM61)&gt;0),0.07*10^3/3600,0)</f>
        <v>1.9444444444444445E-2</v>
      </c>
      <c r="N61" s="101">
        <f>IF(AND(OR($DF$5&lt;=4),入力データと計算結果!$E$7=バックデータ一覧!$A$18,AM61&gt;0),(VLOOKUP(入力データと計算結果!$E$6,バックデータ一覧!$V$12:$AA$15,5,FALSE)*AO61+VLOOKUP(入力データと計算結果!$E$6,バックデータ一覧!$V$12:$AA$15,6,FALSE))*10^3/3600,0)</f>
        <v>3.8115721354166666E-2</v>
      </c>
      <c r="O61" s="101">
        <f>IF(OR(計算過程!$DF$5&lt;=2,計算過程!$DF$5=8),IF(入力データと計算結果!$E$7=バックデータ一覧!$A$16,AI61/Q61+AJ61/R61+AK61/S61+AL61/T61+AN61/V61,IF(入力データと計算結果!$E$7=バックデータ一覧!$A$17,AI61/Q61+AJ61/R61+AK61/S61+AM61/U61+AN61/V61,AI61/Q61+AJ61/R61+AK61/S61+AM61/U61+AO61/W61)),0)</f>
        <v>70.121534899355353</v>
      </c>
      <c r="P61" s="101">
        <f>IF(OR(計算過程!$DF$5=3,計算過程!$DF$5=4),IF(入力データと計算結果!$E$7=バックデータ一覧!$A$16,AI61/Q61+AJ61/R61+AK61/S61+AL61/T61+AN61/V61,IF(入力データと計算結果!$E$7=バックデータ一覧!$A$17,AI61/Q61+AJ61/R61+AK61/S61+AM61/U61+AN61/V61,AI61/Q61+AJ61/R61+AK61/S61+AM61/U61+AO61/W61)),0)</f>
        <v>0</v>
      </c>
      <c r="Q61" s="101">
        <f>MIN(1,$DF$7*'貼り付けシート（日別）'!O60+計算過程!$DF$14*(AI61+AK61)+$DF$21)</f>
        <v>0.5910877780066971</v>
      </c>
      <c r="R61" s="101">
        <f>MIN(1,$DF$8*'貼り付けシート（日別）'!O60+$DF$15*AJ61+$DF$22)</f>
        <v>0.67302448698443029</v>
      </c>
      <c r="S61" s="101">
        <f>MIN(1,$DF$9*'貼り付けシート（日別）'!O60+$DF$16*(AI61+AK61)+$DF$23)</f>
        <v>0.5910877780066971</v>
      </c>
      <c r="T61" s="32">
        <f>MIN(1,$DF$10*'貼り付けシート（日別）'!O60+$DF$17*AL61+$DF$24)</f>
        <v>0.71159348488590612</v>
      </c>
      <c r="U61" s="32">
        <f>MIN(1,$DF$11*'貼り付けシート（日別）'!O60+$DF$18*AM61+$DF$25)</f>
        <v>0.69708635496058002</v>
      </c>
      <c r="V61" s="32">
        <f>MIN(1,$DF$12*'貼り付けシート（日別）'!O60+$DF$19*AN61+$DF$26)</f>
        <v>0.71159348488590612</v>
      </c>
      <c r="W61" s="32">
        <f>MIN(1,$DF$13*'貼り付けシート（日別）'!O60+$DF$20*AO61+$DF$27)</f>
        <v>0.58629353918979865</v>
      </c>
      <c r="X61" s="32">
        <f t="shared" si="30"/>
        <v>0</v>
      </c>
      <c r="Y61" s="32">
        <f>'貼り付けシート（日別）'!P60</f>
        <v>-11.8375</v>
      </c>
      <c r="Z61" s="32">
        <f t="shared" si="31"/>
        <v>1.25053875</v>
      </c>
      <c r="AA61" s="32">
        <f t="shared" si="32"/>
        <v>1.0366249999999999</v>
      </c>
      <c r="AB61" s="32">
        <f t="shared" si="33"/>
        <v>46.717708658399999</v>
      </c>
      <c r="AC61" s="32">
        <f>IF($DF$5=10,($DF$41*'貼り付けシート（日別）'!O60+$DF$42*AB61+$DF$43)/3.6,0)</f>
        <v>0</v>
      </c>
      <c r="AD61" s="32">
        <f>IF(OR($DF$5=5,$DF$5=6,$DF$5=7),(($DF$45*'貼り付けシート（日別）'!O60+$DF$46*SUM(AI61:AK61,AM61)+$DF$47)*AE61+(0.01723*AO61+0.06099))*10^3/3600,0)</f>
        <v>0</v>
      </c>
      <c r="AE61" s="32">
        <f>IF('貼り付けシート（日別）'!O60&lt;7,1+(7-'貼り付けシート（日別）'!O60)*0.0091,1)</f>
        <v>1.1121195833333333</v>
      </c>
      <c r="AF61" s="32">
        <f>IF(OR($DF$5=5,$DF$5=6,$DF$5=7),(($DF$48*'貼り付けシート（日別）'!O60+$DF$49*SUM(AI61:AK61,AM61)+$DF$50)*AH61+AO61/AG61),0)</f>
        <v>0</v>
      </c>
      <c r="AG61" s="32">
        <f>$DF$51*'貼り付けシート（日別）'!O60+$DF$52*AO61+$DF$53</f>
        <v>0.75540437499999991</v>
      </c>
      <c r="AH61" s="32">
        <f>IF('貼り付けシート（日別）'!O60&lt;7,1+(7-'貼り付けシート（日別）'!O60)*0.0205,1)</f>
        <v>1.2525770833333334</v>
      </c>
      <c r="AI61" s="109">
        <f>'貼り付けシート（日別）'!B60</f>
        <v>4.8028673783999993</v>
      </c>
      <c r="AJ61" s="109">
        <f>'貼り付けシート（日別）'!C60</f>
        <v>6.408849720000001</v>
      </c>
      <c r="AK61" s="109">
        <f>'貼り付けシート（日別）'!D60</f>
        <v>1.3194690599999996</v>
      </c>
      <c r="AL61" s="109">
        <f>'貼り付けシート（日別）'!E60</f>
        <v>0</v>
      </c>
      <c r="AM61" s="109">
        <f>'貼り付けシート（日別）'!F60</f>
        <v>29.762460000000001</v>
      </c>
      <c r="AN61" s="109">
        <f>'貼り付けシート（日別）'!G60</f>
        <v>0</v>
      </c>
      <c r="AO61" s="109">
        <f>'貼り付けシート（日別）'!H60</f>
        <v>4.4240624999999998</v>
      </c>
      <c r="AP61" s="102">
        <f>IF(入力データと計算結果!$E$9=バックデータ一覧!$A$25,'貼り付けシート（日別）'!Q60,0)</f>
        <v>0</v>
      </c>
      <c r="AR61" s="36">
        <v>41693</v>
      </c>
      <c r="AS61" s="104">
        <f t="shared" si="34"/>
        <v>0.15508515266319445</v>
      </c>
      <c r="AT61" s="104">
        <f t="shared" si="35"/>
        <v>79.485986077219906</v>
      </c>
      <c r="AU61" s="104">
        <f t="shared" si="36"/>
        <v>0</v>
      </c>
      <c r="AV61" s="107">
        <v>0</v>
      </c>
      <c r="AW61" s="101">
        <f>IF(OR(計算過程!$DF$5&lt;=4,計算過程!$DF$5=8),AX61+AY61+AZ61,0)</f>
        <v>0.15508515266319445</v>
      </c>
      <c r="AX61" s="101">
        <f>IF(AND(計算過程!$DF$5&gt;4,計算過程!$DF$5&lt;&gt;8),0,((VLOOKUP(入力データと計算結果!$E$6,バックデータ一覧!$V$12:$AA$15,2)*'貼り付けシート（日別）'!AG60+VLOOKUP(入力データと計算結果!$E$6,バックデータ一覧!$V$12:$AA$15,3)*('貼り付けシート（日別）'!AA60+'貼り付けシート（日別）'!AB60+'貼り付けシート（日別）'!AC60+'貼り付けシート（日別）'!AD60+'貼り付けシート（日別）'!AF60)+(VLOOKUP(入力データと計算結果!$E$6,バックデータ一覧!$V$12:$AA$15,4)))*10^3/3600))</f>
        <v>9.2659855064814819E-2</v>
      </c>
      <c r="AY61" s="101">
        <f>IF(AND(OR(計算過程!$DF$5&gt;4,計算過程!$DF$5&lt;&gt;8),入力データと計算結果!$E$7&lt;&gt;バックデータ一覧!$A$16,SUM(BX61:BY61)&gt;0),0.07*10^3/3600,0)</f>
        <v>1.9444444444444445E-2</v>
      </c>
      <c r="AZ61" s="101">
        <f>IF(AND(OR(計算過程!$DF$5&lt;=4),入力データと計算結果!$E$7=バックデータ一覧!$A$18,BY61&gt;0),(VLOOKUP(入力データと計算結果!$E$6,バックデータ一覧!$V$12:$AA$15,5,FALSE)*CA61+VLOOKUP(入力データと計算結果!$E$6,バックデータ一覧!$V$12:$AA$15,6,FALSE))*10^3/3600,0)</f>
        <v>4.298085315393519E-2</v>
      </c>
      <c r="BA61" s="101">
        <f>IF(OR(計算過程!$DF$5&lt;=2,計算過程!$DF$5=8),IF(入力データと計算結果!$E$7=バックデータ一覧!$A$16,BU61/BC61+BV61/BD61+BW61/BE61+BX61/BF61+BZ61/BH61,IF(入力データと計算結果!$E$7=バックデータ一覧!$A$17,BU61/BC61+BV61/BD61+BW61/BE61+BY61/BG61+BZ61/BH61,BU61/BC61+BV61/BD61+BW61/BE61+BY61/BG61+CA61/BI61)),0)</f>
        <v>79.485986077219906</v>
      </c>
      <c r="BB61" s="101">
        <f>IF(OR(計算過程!$DF$5=3,計算過程!$DF$5=4),IF(入力データと計算結果!$E$7=バックデータ一覧!$A$16,BU61/BC61+BV61/BD61+BW61/BE61+BX61/BF61+BZ61/BH61,IF(入力データと計算結果!$E$7=バックデータ一覧!$A$17,BU61/BC61+BV61/BD61+BW61/BE61+BY61/BG61+BZ61/BH61,BU61/BC61+BV61/BD61+BW61/BE61+BY61/BG61+CA61/BI61)),0)</f>
        <v>0</v>
      </c>
      <c r="BC61" s="101">
        <f>MIN(1,計算過程!$DF$7*'貼り付けシート（日別）'!AG60+計算過程!$DF$14*(BU61+BW61)+計算過程!$DF$21)</f>
        <v>0.59222185893910773</v>
      </c>
      <c r="BD61" s="101">
        <f>MIN(1,計算過程!$DF$8*'貼り付けシート（日別）'!AG60+計算過程!$DF$15*BV61+計算過程!$DF$22)</f>
        <v>0.67496372060537047</v>
      </c>
      <c r="BE61" s="101">
        <f>MIN(1,計算過程!$DF$9*'貼り付けシート（日別）'!AG60+計算過程!$DF$16*(BU61+BW61)+計算過程!$DF$23)</f>
        <v>0.59222185893910773</v>
      </c>
      <c r="BF61" s="32">
        <f>MIN(1,計算過程!$DF$10*'貼り付けシート（日別）'!AG60+計算過程!$DF$17*BX61+計算過程!$DF$24)</f>
        <v>0.71159348488590612</v>
      </c>
      <c r="BG61" s="32">
        <f>MIN(1,計算過程!$DF$11*'貼り付けシート（日別）'!AG60+計算過程!$DF$18*BY61+計算過程!$DF$25)</f>
        <v>0.69708635496058002</v>
      </c>
      <c r="BH61" s="32">
        <f>MIN(1,計算過程!$DF$12*'貼り付けシート（日別）'!AG60+計算過程!$DF$19*BZ61+計算過程!$DF$26)</f>
        <v>0.71159348488590612</v>
      </c>
      <c r="BI61" s="32">
        <f>MIN(1,計算過程!$DF$13*'貼り付けシート（日別）'!AG60+計算過程!$DF$20*CA61+計算過程!$DF$27)</f>
        <v>0.60419485119704697</v>
      </c>
      <c r="BJ61" s="32">
        <f>IF(計算過程!$DF$5=11,(計算過程!$DF$33*BK61+計算過程!$DF$34*BN61+計算過程!$DF$35*計算過程!$DF$39+計算過程!$DF$36)*(1+計算過程!$DF$37*計算過程!$DF$38)*BL61*BM61*10^3/3600,0)</f>
        <v>0</v>
      </c>
      <c r="BK61" s="32">
        <f>'貼り付けシート（日別）'!AH60</f>
        <v>-11.8375</v>
      </c>
      <c r="BL61" s="32">
        <f t="shared" si="37"/>
        <v>1.25053875</v>
      </c>
      <c r="BM61" s="32">
        <f t="shared" si="38"/>
        <v>1.0366249999999999</v>
      </c>
      <c r="BN61" s="32">
        <f t="shared" si="39"/>
        <v>52.967798853766666</v>
      </c>
      <c r="BO61" s="32">
        <f>IF(計算過程!$DF$5=10,(計算過程!$DF$41*'貼り付けシート（日別）'!AG60+計算過程!$DF$42*BN61+計算過程!$DF$43)/3.6,0)</f>
        <v>0</v>
      </c>
      <c r="BP61" s="32">
        <f>IF(OR(計算過程!$DF$5=5,計算過程!$DF$5=6,計算過程!$DF$5=7),((計算過程!$DF$45*'貼り付けシート（日別）'!AG60+計算過程!$DF$46*SUM(BU61:BW61,BY61)+計算過程!$DF$47)*BQ61+(0.01723*CA61+0.06099))*10^3/3600,0)</f>
        <v>0</v>
      </c>
      <c r="BQ61" s="32">
        <f>IF('貼り付けシート（日別）'!AG60&lt;7,1+(7-'貼り付けシート（日別）'!AG60)*0.0091,1)</f>
        <v>1.1121195833333333</v>
      </c>
      <c r="BR61" s="32">
        <f>IF(OR(計算過程!$DF$5=5,計算過程!$DF$5=6,計算過程!$DF$5=7),((計算過程!$DF$48*'貼り付けシート（日別）'!AG60+計算過程!$DF$49*SUM(BU61:BW61,BY61)+計算過程!$DF$50)*BT61+CA61/BS61),0)</f>
        <v>0</v>
      </c>
      <c r="BS61" s="32">
        <f>計算過程!$DF$51*'貼り付けシート（日別）'!AG60+計算過程!$DF$52*CA61+計算過程!$DF$53</f>
        <v>0.76150343749999994</v>
      </c>
      <c r="BT61" s="32">
        <f>IF('貼り付けシート（日別）'!AG60&lt;7,1+(7-'貼り付けシート（日別）'!AG60)*0.0205,1)</f>
        <v>1.2525770833333334</v>
      </c>
      <c r="BU61" s="109">
        <f>'貼り付けシート（日別）'!T60</f>
        <v>6.2037036970999999</v>
      </c>
      <c r="BV61" s="109">
        <f>'貼り付けシート（日別）'!U60</f>
        <v>10.681416199999999</v>
      </c>
      <c r="BW61" s="109">
        <f>'貼り付けシート（日別）'!V60</f>
        <v>0.87964604000000002</v>
      </c>
      <c r="BX61" s="109">
        <f>'貼り付けシート（日別）'!W60</f>
        <v>0</v>
      </c>
      <c r="BY61" s="109">
        <f>'貼り付けシート（日別）'!X60</f>
        <v>29.762460000000001</v>
      </c>
      <c r="BZ61" s="109">
        <f>'貼り付けシート（日別）'!Y60</f>
        <v>0</v>
      </c>
      <c r="CA61" s="109">
        <f>'貼り付けシート（日別）'!Z60</f>
        <v>5.4405729166666674</v>
      </c>
      <c r="CB61" s="102">
        <f>IF(入力データと計算結果!$E$9=バックデータ一覧!$A$25,'貼り付けシート（日別）'!AI60,0)</f>
        <v>0</v>
      </c>
      <c r="CC61" s="166"/>
      <c r="CD61" s="32">
        <f>IF(計算過程!$DF$5=9,((CI61*'貼り付けシート（日別）'!AG60+CJ61*(CQ61+CR61+CS61+CU61)+CK61*CX61+CL61)*CE61+(0.01723*CW61+0.06099))*10^3/3600,0)</f>
        <v>0</v>
      </c>
      <c r="CE61" s="32">
        <f>IF(7&lt;='貼り付けシート（日別）'!AG60,1,1+(7-'貼り付けシート（日別）'!AG60)*0.0091)</f>
        <v>1.1121195833333333</v>
      </c>
      <c r="CF61" s="32">
        <f>IF(計算過程!$DF$5=9,((CM61*'貼り付けシート（日別）'!AG60+CN61*(CQ61+CR61+CS61+CU61)+CO61*CX61+CP61)*CH61+CW61/CG61),0)</f>
        <v>0</v>
      </c>
      <c r="CG61" s="32">
        <f>計算過程!$DF$55*'貼り付けシート（日別）'!AG60+計算過程!$DF$56*CW61+計算過程!$DF$57</f>
        <v>0.76150343749999994</v>
      </c>
      <c r="CH61" s="32">
        <f>IF(7&lt;='貼り付けシート（日別）'!AG60,1,1+(7-'貼り付けシート（日別）'!AG60)*0.0205)</f>
        <v>1.2525770833333334</v>
      </c>
      <c r="CI61" s="100">
        <f>IF($CX61&gt;0,バックデータ一覧!$S$4,バックデータ一覧!$T$4)</f>
        <v>-0.18114</v>
      </c>
      <c r="CJ61" s="100">
        <f>IF($CX61&gt;0,バックデータ一覧!$S$5,バックデータ一覧!$T$5)</f>
        <v>0.10483000000000001</v>
      </c>
      <c r="CK61" s="100">
        <f>IF($CX61&gt;0,バックデータ一覧!$S$6,バックデータ一覧!$T$6)</f>
        <v>0</v>
      </c>
      <c r="CL61" s="100">
        <f>IF($CX61&gt;0,バックデータ一覧!$S$7,バックデータ一覧!$T$7)</f>
        <v>5.8528500000000001</v>
      </c>
      <c r="CM61" s="100">
        <f>IF($CX61&gt;0,バックデータ一覧!$S$12,バックデータ一覧!$T$12)</f>
        <v>-5.7700000000000001E-2</v>
      </c>
      <c r="CN61" s="100">
        <f>IF($CX61&gt;0,バックデータ一覧!$S$13,バックデータ一覧!$T$13)</f>
        <v>0.47525000000000001</v>
      </c>
      <c r="CO61" s="100">
        <f>IF($CX61&gt;0,バックデータ一覧!$S$14,バックデータ一覧!$T$14)</f>
        <v>0</v>
      </c>
      <c r="CP61" s="173">
        <f>IF($CX61&gt;0,バックデータ一覧!$S$15,バックデータ一覧!$T$15)</f>
        <v>-6.3459300000000001</v>
      </c>
      <c r="CQ61" s="102">
        <f>IF($DF$4=4,'貼り付けシート（日別）'!T60,'貼り付けシート（日別）'!B60*(INT($DF$4)+1-$DF$4)+'貼り付けシート（日別）'!T60*($DF$4-INT($DF$4)))</f>
        <v>6.2037036970999999</v>
      </c>
      <c r="CR61" s="102">
        <f>IF($DF$4=4,'貼り付けシート（日別）'!U60,'貼り付けシート（日別）'!C60*(INT($DF$4)+1-$DF$4)+'貼り付けシート（日別）'!U60*($DF$4-INT($DF$4)))</f>
        <v>10.681416199999999</v>
      </c>
      <c r="CS61" s="102">
        <f>IF($DF$4=4,'貼り付けシート（日別）'!V60,'貼り付けシート（日別）'!D60*(INT($DF$4)+1-$DF$4)+'貼り付けシート（日別）'!V60*($DF$4-INT($DF$4)))</f>
        <v>0.87964604000000002</v>
      </c>
      <c r="CT61" s="102">
        <f>IF($DF$4=4,'貼り付けシート（日別）'!W60,'貼り付けシート（日別）'!E60*(INT($DF$4)+1-$DF$4)+'貼り付けシート（日別）'!W60*($DF$4-INT($DF$4)))</f>
        <v>0</v>
      </c>
      <c r="CU61" s="102">
        <f>IF($DF$4=4,'貼り付けシート（日別）'!X60,'貼り付けシート（日別）'!F60*(INT($DF$4)+1-$DF$4)+'貼り付けシート（日別）'!X60*($DF$4-INT($DF$4)))</f>
        <v>29.762460000000001</v>
      </c>
      <c r="CV61" s="102">
        <f>IF($DF$4=4,'貼り付けシート（日別）'!Y60,'貼り付けシート（日別）'!G60*(INT($DF$4)+1-$DF$4)+'貼り付けシート（日別）'!Y60*($DF$4-INT($DF$4)))</f>
        <v>0</v>
      </c>
      <c r="CW61" s="102">
        <f>IF($DF$4=4,'貼り付けシート（日別）'!Z60,'貼り付けシート（日別）'!H60*(INT($DF$4)+1-$DF$4)+'貼り付けシート（日別）'!Z60*($DF$4-INT($DF$4)))</f>
        <v>5.4405729166666674</v>
      </c>
      <c r="CX61" s="32">
        <f>SUMIF('貼り付けシート（時刻別）'!$A$6:$A$8765,AR61,'貼り付けシート（時刻別）'!$C$6:$C$8765)</f>
        <v>0</v>
      </c>
      <c r="CY61" s="102">
        <f t="shared" si="40"/>
        <v>0</v>
      </c>
      <c r="CZ61" s="166"/>
    </row>
    <row r="62" spans="1:110" x14ac:dyDescent="0.15">
      <c r="A62" s="36">
        <v>41694</v>
      </c>
      <c r="B62" s="139">
        <f>IF(計算過程!$DF$5=9,計算過程!CD62+計算過程!CY62,IF($DF$4=4,AS62,G62*(INT($DF$4)+1-$DF$4)+AS62*($DF$4-INT($DF$4))))</f>
        <v>0.15630701891319446</v>
      </c>
      <c r="C62" s="139">
        <f>IF(計算過程!$DF$5=9,CF62,IF($DF$4=4,AT62,H62*(INT($DF$4)+1-$DF$4)+AT62*($DF$4-INT($DF$4))))</f>
        <v>94.340490163611193</v>
      </c>
      <c r="D62" s="139">
        <f>IF(計算過程!$DF$5=9,0,IF($DF$4=4,AU62,I62*(INT($DF$4)+1-$DF$4)+AU62*($DF$4-INT($DF$4))))</f>
        <v>0</v>
      </c>
      <c r="E62" s="139">
        <v>0</v>
      </c>
      <c r="F62" s="138"/>
      <c r="G62" s="104">
        <f t="shared" si="27"/>
        <v>0.14830408550231483</v>
      </c>
      <c r="H62" s="104">
        <f t="shared" si="28"/>
        <v>85.064262556290458</v>
      </c>
      <c r="I62" s="104">
        <f t="shared" si="29"/>
        <v>0</v>
      </c>
      <c r="J62" s="107">
        <v>0</v>
      </c>
      <c r="K62" s="101">
        <f>IF(OR(計算過程!$DF$5&lt;=4,計算過程!$DF$5=8),L62+M62+N62,0)</f>
        <v>0.14830408550231483</v>
      </c>
      <c r="L62" s="101">
        <f>IF(AND($DF$5&gt;4,$DF$5&lt;&gt;8),0,((VLOOKUP(入力データと計算結果!$E$6,バックデータ一覧!$V$12:$AA$15,2)*'貼り付けシート（日別）'!O61+VLOOKUP(入力データと計算結果!$E$6,バックデータ一覧!$V$12:$AA$15,3)*('貼り付けシート（日別）'!I61+'貼り付けシート（日別）'!J61+'貼り付けシート（日別）'!K61+'貼り付けシート（日別）'!L61+'貼り付けシート（日別）'!N61)+(VLOOKUP(入力データと計算結果!$E$6,バックデータ一覧!$V$12:$AA$15,4)))*10^3/3600))</f>
        <v>9.3041253037037044E-2</v>
      </c>
      <c r="M62" s="101">
        <f>IF(AND(OR($DF$5&gt;4,$DF$5&lt;&gt;8),入力データと計算結果!$E$7&lt;&gt;バックデータ一覧!$A$16,SUM(AL62:AM62)&gt;0),0.07*10^3/3600,0)</f>
        <v>1.9444444444444445E-2</v>
      </c>
      <c r="N62" s="101">
        <f>IF(AND(OR($DF$5&lt;=4),入力データと計算結果!$E$7=バックデータ一覧!$A$18,AM62&gt;0),(VLOOKUP(入力データと計算結果!$E$6,バックデータ一覧!$V$12:$AA$15,5,FALSE)*AO62+VLOOKUP(入力データと計算結果!$E$6,バックデータ一覧!$V$12:$AA$15,6,FALSE))*10^3/3600,0)</f>
        <v>3.5818388020833335E-2</v>
      </c>
      <c r="O62" s="101">
        <f>IF(OR(計算過程!$DF$5&lt;=2,計算過程!$DF$5=8),IF(入力データと計算結果!$E$7=バックデータ一覧!$A$16,AI62/Q62+AJ62/R62+AK62/S62+AL62/T62+AN62/V62,IF(入力データと計算結果!$E$7=バックデータ一覧!$A$17,AI62/Q62+AJ62/R62+AK62/S62+AM62/U62+AN62/V62,AI62/Q62+AJ62/R62+AK62/S62+AM62/U62+AO62/W62)),0)</f>
        <v>85.064262556290458</v>
      </c>
      <c r="P62" s="101">
        <f>IF(OR(計算過程!$DF$5=3,計算過程!$DF$5=4),IF(入力データと計算結果!$E$7=バックデータ一覧!$A$16,AI62/Q62+AJ62/R62+AK62/S62+AL62/T62+AN62/V62,IF(入力データと計算結果!$E$7=バックデータ一覧!$A$17,AI62/Q62+AJ62/R62+AK62/S62+AM62/U62+AN62/V62,AI62/Q62+AJ62/R62+AK62/S62+AM62/U62+AO62/W62)),0)</f>
        <v>0</v>
      </c>
      <c r="Q62" s="101">
        <f>MIN(1,$DF$7*'貼り付けシート（日別）'!O61+計算過程!$DF$14*(AI62+AK62)+$DF$21)</f>
        <v>0.60814689616574547</v>
      </c>
      <c r="R62" s="101">
        <f>MIN(1,$DF$8*'貼り付けシート（日別）'!O61+$DF$15*AJ62+$DF$22)</f>
        <v>0.67893432947235044</v>
      </c>
      <c r="S62" s="101">
        <f>MIN(1,$DF$9*'貼り付けシート（日別）'!O61+$DF$16*(AI62+AK62)+$DF$23)</f>
        <v>0.60814689616574547</v>
      </c>
      <c r="T62" s="32">
        <f>MIN(1,$DF$10*'貼り付けシート（日別）'!O61+$DF$17*AL62+$DF$24)</f>
        <v>0.71159348488590612</v>
      </c>
      <c r="U62" s="32">
        <f>MIN(1,$DF$11*'貼り付けシート（日別）'!O61+$DF$18*AM62+$DF$25)</f>
        <v>0.69708635496058002</v>
      </c>
      <c r="V62" s="32">
        <f>MIN(1,$DF$12*'貼り付けシート（日別）'!O61+$DF$19*AN62+$DF$26)</f>
        <v>0.71159348488590612</v>
      </c>
      <c r="W62" s="32">
        <f>MIN(1,$DF$13*'貼り付けシート（日別）'!O61+$DF$20*AO62+$DF$27)</f>
        <v>0.59701237560966436</v>
      </c>
      <c r="X62" s="32">
        <f t="shared" si="30"/>
        <v>0</v>
      </c>
      <c r="Y62" s="32">
        <f>'貼り付けシート（日別）'!P61</f>
        <v>-0.95000000000000007</v>
      </c>
      <c r="Z62" s="32">
        <f t="shared" si="31"/>
        <v>1.1057349999999999</v>
      </c>
      <c r="AA62" s="32">
        <f t="shared" si="32"/>
        <v>1.1271250000000002</v>
      </c>
      <c r="AB62" s="32">
        <f t="shared" si="33"/>
        <v>56.680363790400001</v>
      </c>
      <c r="AC62" s="32">
        <f>IF($DF$5=10,($DF$41*'貼り付けシート（日別）'!O61+$DF$42*AB62+$DF$43)/3.6,0)</f>
        <v>0</v>
      </c>
      <c r="AD62" s="32">
        <f>IF(OR($DF$5=5,$DF$5=6,$DF$5=7),(($DF$45*'貼り付けシート（日別）'!O61+$DF$46*SUM(AI62:AK62,AM62)+$DF$47)*AE62+(0.01723*AO62+0.06099))*10^3/3600,0)</f>
        <v>0</v>
      </c>
      <c r="AE62" s="32">
        <f>IF('貼り付けシート（日別）'!O61&lt;7,1+(7-'貼り付けシート（日別）'!O61)*0.0091,1)</f>
        <v>1.0538795833333334</v>
      </c>
      <c r="AF62" s="32">
        <f>IF(OR($DF$5=5,$DF$5=6,$DF$5=7),(($DF$48*'貼り付けシート（日別）'!O61+$DF$49*SUM(AI62:AK62,AM62)+$DF$50)*AH62+AO62/AG62),0)</f>
        <v>0</v>
      </c>
      <c r="AG62" s="32">
        <f>$DF$51*'貼り付けシート（日別）'!O61+$DF$52*AO62+$DF$53</f>
        <v>0.78324437499999999</v>
      </c>
      <c r="AH62" s="32">
        <f>IF('貼り付けシート（日別）'!O61&lt;7,1+(7-'貼り付けシート（日別）'!O61)*0.0205,1)</f>
        <v>1.1213770833333334</v>
      </c>
      <c r="AI62" s="109">
        <f>'貼り付けシート（日別）'!B61</f>
        <v>8.8052568603999983</v>
      </c>
      <c r="AJ62" s="109">
        <f>'貼り付けシート（日別）'!C61</f>
        <v>11.74955782</v>
      </c>
      <c r="AK62" s="109">
        <f>'貼り付けシート（日別）'!D61</f>
        <v>2.4190266099999995</v>
      </c>
      <c r="AL62" s="109">
        <f>'貼り付けシート（日別）'!E61</f>
        <v>0</v>
      </c>
      <c r="AM62" s="109">
        <f>'貼り付けシート（日別）'!F61</f>
        <v>29.762460000000001</v>
      </c>
      <c r="AN62" s="109">
        <f>'貼り付けシート（日別）'!G61</f>
        <v>0</v>
      </c>
      <c r="AO62" s="109">
        <f>'貼り付けシート（日別）'!H61</f>
        <v>3.9440625000000002</v>
      </c>
      <c r="AP62" s="102">
        <f>IF(入力データと計算結果!$E$9=バックデータ一覧!$A$25,'貼り付けシート（日別）'!Q61,0)</f>
        <v>0</v>
      </c>
      <c r="AR62" s="36">
        <v>41694</v>
      </c>
      <c r="AS62" s="104">
        <f t="shared" si="34"/>
        <v>0.15630701891319446</v>
      </c>
      <c r="AT62" s="104">
        <f t="shared" si="35"/>
        <v>94.340490163611193</v>
      </c>
      <c r="AU62" s="104">
        <f t="shared" si="36"/>
        <v>0</v>
      </c>
      <c r="AV62" s="107">
        <v>0</v>
      </c>
      <c r="AW62" s="101">
        <f>IF(OR(計算過程!$DF$5&lt;=4,計算過程!$DF$5=8),AX62+AY62+AZ62,0)</f>
        <v>0.15630701891319446</v>
      </c>
      <c r="AX62" s="101">
        <f>IF(AND(計算過程!$DF$5&gt;4,計算過程!$DF$5&lt;&gt;8),0,((VLOOKUP(入力データと計算結果!$E$6,バックデータ一覧!$V$12:$AA$15,2)*'貼り付けシート（日別）'!AG61+VLOOKUP(入力データと計算結果!$E$6,バックデータ一覧!$V$12:$AA$15,3)*('貼り付けシート（日別）'!AA61+'貼り付けシート（日別）'!AB61+'貼り付けシート（日別）'!AC61+'貼り付けシート（日別）'!AD61+'貼り付けシート（日別）'!AF61)+(VLOOKUP(入力データと計算結果!$E$6,バックデータ一覧!$V$12:$AA$15,4)))*10^3/3600))</f>
        <v>9.6561943537037051E-2</v>
      </c>
      <c r="AY62" s="101">
        <f>IF(AND(OR(計算過程!$DF$5&gt;4,計算過程!$DF$5&lt;&gt;8),入力データと計算結果!$E$7&lt;&gt;バックデータ一覧!$A$16,SUM(BX62:BY62)&gt;0),0.07*10^3/3600,0)</f>
        <v>1.9444444444444445E-2</v>
      </c>
      <c r="AZ62" s="101">
        <f>IF(AND(OR(計算過程!$DF$5&lt;=4),入力データと計算結果!$E$7=バックデータ一覧!$A$18,BY62&gt;0),(VLOOKUP(入力データと計算結果!$E$6,バックデータ一覧!$V$12:$AA$15,5,FALSE)*CA62+VLOOKUP(入力データと計算結果!$E$6,バックデータ一覧!$V$12:$AA$15,6,FALSE))*10^3/3600,0)</f>
        <v>4.0300630931712968E-2</v>
      </c>
      <c r="BA62" s="101">
        <f>IF(OR(計算過程!$DF$5&lt;=2,計算過程!$DF$5=8),IF(入力データと計算結果!$E$7=バックデータ一覧!$A$16,BU62/BC62+BV62/BD62+BW62/BE62+BX62/BF62+BZ62/BH62,IF(入力データと計算結果!$E$7=バックデータ一覧!$A$17,BU62/BC62+BV62/BD62+BW62/BE62+BY62/BG62+BZ62/BH62,BU62/BC62+BV62/BD62+BW62/BE62+BY62/BG62+CA62/BI62)),0)</f>
        <v>94.340490163611193</v>
      </c>
      <c r="BB62" s="101">
        <f>IF(OR(計算過程!$DF$5=3,計算過程!$DF$5=4),IF(入力データと計算結果!$E$7=バックデータ一覧!$A$16,BU62/BC62+BV62/BD62+BW62/BE62+BX62/BF62+BZ62/BH62,IF(入力データと計算結果!$E$7=バックデータ一覧!$A$17,BU62/BC62+BV62/BD62+BW62/BE62+BY62/BG62+BZ62/BH62,BU62/BC62+BV62/BD62+BW62/BE62+BY62/BG62+CA62/BI62)),0)</f>
        <v>0</v>
      </c>
      <c r="BC62" s="101">
        <f>MIN(1,計算過程!$DF$7*'貼り付けシート（日別）'!AG61+計算過程!$DF$14*(BU62+BW62)+計算過程!$DF$21)</f>
        <v>0.60939775888753489</v>
      </c>
      <c r="BD62" s="101">
        <f>MIN(1,計算過程!$DF$8*'貼り付けシート（日別）'!AG61+計算過程!$DF$15*BV62+計算過程!$DF$22)</f>
        <v>0.6808735630932905</v>
      </c>
      <c r="BE62" s="101">
        <f>MIN(1,計算過程!$DF$9*'貼り付けシート（日別）'!AG61+計算過程!$DF$16*(BU62+BW62)+計算過程!$DF$23)</f>
        <v>0.60939775888753489</v>
      </c>
      <c r="BF62" s="32">
        <f>MIN(1,計算過程!$DF$10*'貼り付けシート（日別）'!AG61+計算過程!$DF$17*BX62+計算過程!$DF$24)</f>
        <v>0.71159348488590612</v>
      </c>
      <c r="BG62" s="32">
        <f>MIN(1,計算過程!$DF$11*'貼り付けシート（日別）'!AG61+計算過程!$DF$18*BY62+計算過程!$DF$25)</f>
        <v>0.69708635496058002</v>
      </c>
      <c r="BH62" s="32">
        <f>MIN(1,計算過程!$DF$12*'貼り付けシート（日別）'!AG61+計算過程!$DF$19*BZ62+計算過程!$DF$26)</f>
        <v>0.71159348488590612</v>
      </c>
      <c r="BI62" s="32">
        <f>MIN(1,計算過程!$DF$13*'貼り付けシート（日別）'!AG61+計算過程!$DF$20*CA62+計算過程!$DF$27)</f>
        <v>0.61350484326362409</v>
      </c>
      <c r="BJ62" s="32">
        <f>IF(計算過程!$DF$5=11,(計算過程!$DF$33*BK62+計算過程!$DF$34*BN62+計算過程!$DF$35*計算過程!$DF$39+計算過程!$DF$36)*(1+計算過程!$DF$37*計算過程!$DF$38)*BL62*BM62*10^3/3600,0)</f>
        <v>0</v>
      </c>
      <c r="BK62" s="32">
        <f>'貼り付けシート（日別）'!AH61</f>
        <v>-0.95000000000000007</v>
      </c>
      <c r="BL62" s="32">
        <f t="shared" si="37"/>
        <v>1.1057349999999999</v>
      </c>
      <c r="BM62" s="32">
        <f t="shared" si="38"/>
        <v>1.1271250000000002</v>
      </c>
      <c r="BN62" s="32">
        <f t="shared" si="39"/>
        <v>62.949414165266667</v>
      </c>
      <c r="BO62" s="32">
        <f>IF(計算過程!$DF$5=10,(計算過程!$DF$41*'貼り付けシート（日別）'!AG61+計算過程!$DF$42*BN62+計算過程!$DF$43)/3.6,0)</f>
        <v>0</v>
      </c>
      <c r="BP62" s="32">
        <f>IF(OR(計算過程!$DF$5=5,計算過程!$DF$5=6,計算過程!$DF$5=7),((計算過程!$DF$45*'貼り付けシート（日別）'!AG61+計算過程!$DF$46*SUM(BU62:BW62,BY62)+計算過程!$DF$47)*BQ62+(0.01723*CA62+0.06099))*10^3/3600,0)</f>
        <v>0</v>
      </c>
      <c r="BQ62" s="32">
        <f>IF('貼り付けシート（日別）'!AG61&lt;7,1+(7-'貼り付けシート（日別）'!AG61)*0.0091,1)</f>
        <v>1.0538795833333334</v>
      </c>
      <c r="BR62" s="32">
        <f>IF(OR(計算過程!$DF$5=5,計算過程!$DF$5=6,計算過程!$DF$5=7),((計算過程!$DF$48*'貼り付けシート（日別）'!AG61+計算過程!$DF$49*SUM(BU62:BW62,BY62)+計算過程!$DF$50)*BT62+CA62/BS62),0)</f>
        <v>0</v>
      </c>
      <c r="BS62" s="32">
        <f>計算過程!$DF$51*'貼り付けシート（日別）'!AG61+計算過程!$DF$52*CA62+計算過程!$DF$53</f>
        <v>0.78886343749999999</v>
      </c>
      <c r="BT62" s="32">
        <f>IF('貼り付けシート（日別）'!AG61&lt;7,1+(7-'貼り付けシート（日別）'!AG61)*0.0205,1)</f>
        <v>1.1213770833333334</v>
      </c>
      <c r="BU62" s="109">
        <f>'貼り付けシート（日別）'!T61</f>
        <v>9.2054958086000003</v>
      </c>
      <c r="BV62" s="109">
        <f>'貼り付けシート（日別）'!U61</f>
        <v>16.022124300000002</v>
      </c>
      <c r="BW62" s="109">
        <f>'貼り付けシート（日別）'!V61</f>
        <v>3.0787611399999997</v>
      </c>
      <c r="BX62" s="109">
        <f>'貼り付けシート（日別）'!W61</f>
        <v>0</v>
      </c>
      <c r="BY62" s="109">
        <f>'貼り付けシート（日別）'!X61</f>
        <v>29.762460000000001</v>
      </c>
      <c r="BZ62" s="109">
        <f>'貼り付けシート（日別）'!Y61</f>
        <v>0</v>
      </c>
      <c r="CA62" s="109">
        <f>'貼り付けシート（日別）'!Z61</f>
        <v>4.8805729166666669</v>
      </c>
      <c r="CB62" s="102">
        <f>IF(入力データと計算結果!$E$9=バックデータ一覧!$A$25,'貼り付けシート（日別）'!AI61,0)</f>
        <v>0</v>
      </c>
      <c r="CC62" s="166"/>
      <c r="CD62" s="32">
        <f>IF(計算過程!$DF$5=9,((CI62*'貼り付けシート（日別）'!AG61+CJ62*(CQ62+CR62+CS62+CU62)+CK62*CX62+CL62)*CE62+(0.01723*CW62+0.06099))*10^3/3600,0)</f>
        <v>0</v>
      </c>
      <c r="CE62" s="32">
        <f>IF(7&lt;='貼り付けシート（日別）'!AG61,1,1+(7-'貼り付けシート（日別）'!AG61)*0.0091)</f>
        <v>1.0538795833333334</v>
      </c>
      <c r="CF62" s="32">
        <f>IF(計算過程!$DF$5=9,((CM62*'貼り付けシート（日別）'!AG61+CN62*(CQ62+CR62+CS62+CU62)+CO62*CX62+CP62)*CH62+CW62/CG62),0)</f>
        <v>0</v>
      </c>
      <c r="CG62" s="32">
        <f>計算過程!$DF$55*'貼り付けシート（日別）'!AG61+計算過程!$DF$56*CW62+計算過程!$DF$57</f>
        <v>0.78886343749999999</v>
      </c>
      <c r="CH62" s="32">
        <f>IF(7&lt;='貼り付けシート（日別）'!AG61,1,1+(7-'貼り付けシート（日別）'!AG61)*0.0205)</f>
        <v>1.1213770833333334</v>
      </c>
      <c r="CI62" s="100">
        <f>IF($CX62&gt;0,バックデータ一覧!$S$4,バックデータ一覧!$T$4)</f>
        <v>-0.18114</v>
      </c>
      <c r="CJ62" s="100">
        <f>IF($CX62&gt;0,バックデータ一覧!$S$5,バックデータ一覧!$T$5)</f>
        <v>0.10483000000000001</v>
      </c>
      <c r="CK62" s="100">
        <f>IF($CX62&gt;0,バックデータ一覧!$S$6,バックデータ一覧!$T$6)</f>
        <v>0</v>
      </c>
      <c r="CL62" s="100">
        <f>IF($CX62&gt;0,バックデータ一覧!$S$7,バックデータ一覧!$T$7)</f>
        <v>5.8528500000000001</v>
      </c>
      <c r="CM62" s="100">
        <f>IF($CX62&gt;0,バックデータ一覧!$S$12,バックデータ一覧!$T$12)</f>
        <v>-5.7700000000000001E-2</v>
      </c>
      <c r="CN62" s="100">
        <f>IF($CX62&gt;0,バックデータ一覧!$S$13,バックデータ一覧!$T$13)</f>
        <v>0.47525000000000001</v>
      </c>
      <c r="CO62" s="100">
        <f>IF($CX62&gt;0,バックデータ一覧!$S$14,バックデータ一覧!$T$14)</f>
        <v>0</v>
      </c>
      <c r="CP62" s="173">
        <f>IF($CX62&gt;0,バックデータ一覧!$S$15,バックデータ一覧!$T$15)</f>
        <v>-6.3459300000000001</v>
      </c>
      <c r="CQ62" s="102">
        <f>IF($DF$4=4,'貼り付けシート（日別）'!T61,'貼り付けシート（日別）'!B61*(INT($DF$4)+1-$DF$4)+'貼り付けシート（日別）'!T61*($DF$4-INT($DF$4)))</f>
        <v>9.2054958086000003</v>
      </c>
      <c r="CR62" s="102">
        <f>IF($DF$4=4,'貼り付けシート（日別）'!U61,'貼り付けシート（日別）'!C61*(INT($DF$4)+1-$DF$4)+'貼り付けシート（日別）'!U61*($DF$4-INT($DF$4)))</f>
        <v>16.022124300000002</v>
      </c>
      <c r="CS62" s="102">
        <f>IF($DF$4=4,'貼り付けシート（日別）'!V61,'貼り付けシート（日別）'!D61*(INT($DF$4)+1-$DF$4)+'貼り付けシート（日別）'!V61*($DF$4-INT($DF$4)))</f>
        <v>3.0787611399999997</v>
      </c>
      <c r="CT62" s="102">
        <f>IF($DF$4=4,'貼り付けシート（日別）'!W61,'貼り付けシート（日別）'!E61*(INT($DF$4)+1-$DF$4)+'貼り付けシート（日別）'!W61*($DF$4-INT($DF$4)))</f>
        <v>0</v>
      </c>
      <c r="CU62" s="102">
        <f>IF($DF$4=4,'貼り付けシート（日別）'!X61,'貼り付けシート（日別）'!F61*(INT($DF$4)+1-$DF$4)+'貼り付けシート（日別）'!X61*($DF$4-INT($DF$4)))</f>
        <v>29.762460000000001</v>
      </c>
      <c r="CV62" s="102">
        <f>IF($DF$4=4,'貼り付けシート（日別）'!Y61,'貼り付けシート（日別）'!G61*(INT($DF$4)+1-$DF$4)+'貼り付けシート（日別）'!Y61*($DF$4-INT($DF$4)))</f>
        <v>0</v>
      </c>
      <c r="CW62" s="102">
        <f>IF($DF$4=4,'貼り付けシート（日別）'!Z61,'貼り付けシート（日別）'!H61*(INT($DF$4)+1-$DF$4)+'貼り付けシート（日別）'!Z61*($DF$4-INT($DF$4)))</f>
        <v>4.8805729166666669</v>
      </c>
      <c r="CX62" s="32">
        <f>SUMIF('貼り付けシート（時刻別）'!$A$6:$A$8765,AR62,'貼り付けシート（時刻別）'!$C$6:$C$8765)</f>
        <v>0</v>
      </c>
      <c r="CY62" s="102">
        <f t="shared" si="40"/>
        <v>0</v>
      </c>
      <c r="CZ62" s="166"/>
    </row>
    <row r="63" spans="1:110" x14ac:dyDescent="0.15">
      <c r="A63" s="36">
        <v>41695</v>
      </c>
      <c r="B63" s="139">
        <f>IF(計算過程!$DF$5=9,計算過程!CD63+計算過程!CY63,IF($DF$4=4,AS63,G63*(INT($DF$4)+1-$DF$4)+AS63*($DF$4-INT($DF$4))))</f>
        <v>0.16376566663194445</v>
      </c>
      <c r="C63" s="139">
        <f>IF(計算過程!$DF$5=9,CF63,IF($DF$4=4,AT63,H63*(INT($DF$4)+1-$DF$4)+AT63*($DF$4-INT($DF$4))))</f>
        <v>110.22436672177157</v>
      </c>
      <c r="D63" s="139">
        <f>IF(計算過程!$DF$5=9,0,IF($DF$4=4,AU63,I63*(INT($DF$4)+1-$DF$4)+AU63*($DF$4-INT($DF$4))))</f>
        <v>0</v>
      </c>
      <c r="E63" s="139">
        <v>0</v>
      </c>
      <c r="F63" s="138"/>
      <c r="G63" s="104">
        <f t="shared" si="27"/>
        <v>0.15572160257870371</v>
      </c>
      <c r="H63" s="104">
        <f t="shared" si="28"/>
        <v>101.00658159739095</v>
      </c>
      <c r="I63" s="104">
        <f t="shared" si="29"/>
        <v>0</v>
      </c>
      <c r="J63" s="107">
        <v>0</v>
      </c>
      <c r="K63" s="101">
        <f>IF(OR(計算過程!$DF$5&lt;=4,計算過程!$DF$5=8),L63+M63+N63,0)</f>
        <v>0.15572160257870371</v>
      </c>
      <c r="L63" s="101">
        <f>IF(AND($DF$5&gt;4,$DF$5&lt;&gt;8),0,((VLOOKUP(入力データと計算結果!$E$6,バックデータ一覧!$V$12:$AA$15,2)*'貼り付けシート（日別）'!O62+VLOOKUP(入力データと計算結果!$E$6,バックデータ一覧!$V$12:$AA$15,3)*('貼り付けシート（日別）'!I62+'貼り付けシート（日別）'!J62+'貼り付けシート（日別）'!K62+'貼り付けシート（日別）'!L62+'貼り付けシート（日別）'!N62)+(VLOOKUP(入力データと計算結果!$E$6,バックデータ一覧!$V$12:$AA$15,4)))*10^3/3600))</f>
        <v>0.10021198625925927</v>
      </c>
      <c r="M63" s="101">
        <f>IF(AND(OR($DF$5&gt;4,$DF$5&lt;&gt;8),入力データと計算結果!$E$7&lt;&gt;バックデータ一覧!$A$16,SUM(AL63:AM63)&gt;0),0.07*10^3/3600,0)</f>
        <v>1.9444444444444445E-2</v>
      </c>
      <c r="N63" s="101">
        <f>IF(AND(OR($DF$5&lt;=4),入力データと計算結果!$E$7=バックデータ一覧!$A$18,AM63&gt;0),(VLOOKUP(入力データと計算結果!$E$6,バックデータ一覧!$V$12:$AA$15,5,FALSE)*AO63+VLOOKUP(入力データと計算結果!$E$6,バックデータ一覧!$V$12:$AA$15,6,FALSE))*10^3/3600,0)</f>
        <v>3.606517187500001E-2</v>
      </c>
      <c r="O63" s="101">
        <f>IF(OR(計算過程!$DF$5&lt;=2,計算過程!$DF$5=8),IF(入力データと計算結果!$E$7=バックデータ一覧!$A$16,AI63/Q63+AJ63/R63+AK63/S63+AL63/T63+AN63/V63,IF(入力データと計算結果!$E$7=バックデータ一覧!$A$17,AI63/Q63+AJ63/R63+AK63/S63+AM63/U63+AN63/V63,AI63/Q63+AJ63/R63+AK63/S63+AM63/U63+AO63/W63)),0)</f>
        <v>101.00658159739095</v>
      </c>
      <c r="P63" s="101">
        <f>IF(OR(計算過程!$DF$5=3,計算過程!$DF$5=4),IF(入力データと計算結果!$E$7=バックデータ一覧!$A$16,AI63/Q63+AJ63/R63+AK63/S63+AL63/T63+AN63/V63,IF(入力データと計算結果!$E$7=バックデータ一覧!$A$17,AI63/Q63+AJ63/R63+AK63/S63+AM63/U63+AN63/V63,AI63/Q63+AJ63/R63+AK63/S63+AM63/U63+AO63/W63)),0)</f>
        <v>0</v>
      </c>
      <c r="Q63" s="101">
        <f>MIN(1,$DF$7*'貼り付けシート（日別）'!O62+計算過程!$DF$14*(AI63+AK63)+$DF$21)</f>
        <v>0.61288845856308971</v>
      </c>
      <c r="R63" s="101">
        <f>MIN(1,$DF$8*'貼り付けシート（日別）'!O62+$DF$15*AJ63+$DF$22)</f>
        <v>0.68098392027704902</v>
      </c>
      <c r="S63" s="101">
        <f>MIN(1,$DF$9*'貼り付けシート（日別）'!O62+$DF$16*(AI63+AK63)+$DF$23)</f>
        <v>0.61288845856308971</v>
      </c>
      <c r="T63" s="32">
        <f>MIN(1,$DF$10*'貼り付けシート（日別）'!O62+$DF$17*AL63+$DF$24)</f>
        <v>0.71159348488590612</v>
      </c>
      <c r="U63" s="32">
        <f>MIN(1,$DF$11*'貼り付けシート（日別）'!O62+$DF$18*AM63+$DF$25)</f>
        <v>0.69708635496058002</v>
      </c>
      <c r="V63" s="32">
        <f>MIN(1,$DF$12*'貼り付けシート（日別）'!O62+$DF$19*AN63+$DF$26)</f>
        <v>0.71159348488590612</v>
      </c>
      <c r="W63" s="32">
        <f>MIN(1,$DF$13*'貼り付けシート（日別）'!O62+$DF$20*AO63+$DF$27)</f>
        <v>0.59586093810362417</v>
      </c>
      <c r="X63" s="32">
        <f t="shared" si="30"/>
        <v>0</v>
      </c>
      <c r="Y63" s="32">
        <f>'貼り付けシート（日別）'!P62</f>
        <v>-1.2875000000000001</v>
      </c>
      <c r="Z63" s="32">
        <f t="shared" si="31"/>
        <v>1.1102237500000001</v>
      </c>
      <c r="AA63" s="32">
        <f t="shared" si="32"/>
        <v>1.12965625</v>
      </c>
      <c r="AB63" s="32">
        <f t="shared" si="33"/>
        <v>67.095413278799995</v>
      </c>
      <c r="AC63" s="32">
        <f>IF($DF$5=10,($DF$41*'貼り付けシート（日別）'!O62+$DF$42*AB63+$DF$43)/3.6,0)</f>
        <v>0</v>
      </c>
      <c r="AD63" s="32">
        <f>IF(OR($DF$5=5,$DF$5=6,$DF$5=7),(($DF$45*'貼り付けシート（日別）'!O62+$DF$46*SUM(AI63:AK63,AM63)+$DF$47)*AE63+(0.01723*AO63+0.06099))*10^3/3600,0)</f>
        <v>0</v>
      </c>
      <c r="AE63" s="32">
        <f>IF('貼り付けシート（日別）'!O62&lt;7,1+(7-'貼り付けシート（日別）'!O62)*0.0091,1)</f>
        <v>1.0601358333333333</v>
      </c>
      <c r="AF63" s="32">
        <f>IF(OR($DF$5=5,$DF$5=6,$DF$5=7),(($DF$48*'貼り付けシート（日別）'!O62+$DF$49*SUM(AI63:AK63,AM63)+$DF$50)*AH63+AO63/AG63),0)</f>
        <v>0</v>
      </c>
      <c r="AG63" s="32">
        <f>$DF$51*'貼り付けシート（日別）'!O62+$DF$52*AO63+$DF$53</f>
        <v>0.78025374999999997</v>
      </c>
      <c r="AH63" s="32">
        <f>IF('貼り付けシート（日別）'!O62&lt;7,1+(7-'貼り付けシート（日別）'!O62)*0.0205,1)</f>
        <v>1.1354708333333334</v>
      </c>
      <c r="AI63" s="109">
        <f>'貼り付けシート（日別）'!B62</f>
        <v>13.608124238799999</v>
      </c>
      <c r="AJ63" s="109">
        <f>'貼り付けシート（日別）'!C62</f>
        <v>17.090265919999997</v>
      </c>
      <c r="AK63" s="109">
        <f>'貼り付けシート（日別）'!D62</f>
        <v>2.6389381199999993</v>
      </c>
      <c r="AL63" s="109">
        <f>'貼り付けシート（日別）'!E62</f>
        <v>0</v>
      </c>
      <c r="AM63" s="109">
        <f>'貼り付けシート（日別）'!F62</f>
        <v>29.762460000000001</v>
      </c>
      <c r="AN63" s="109">
        <f>'貼り付けシート（日別）'!G62</f>
        <v>0</v>
      </c>
      <c r="AO63" s="109">
        <f>'貼り付けシート（日別）'!H62</f>
        <v>3.9956250000000004</v>
      </c>
      <c r="AP63" s="102">
        <f>IF(入力データと計算結果!$E$9=バックデータ一覧!$A$25,'貼り付けシート（日別）'!Q62,0)</f>
        <v>0</v>
      </c>
      <c r="AR63" s="36">
        <v>41695</v>
      </c>
      <c r="AS63" s="104">
        <f t="shared" si="34"/>
        <v>0.16376566663194445</v>
      </c>
      <c r="AT63" s="104">
        <f t="shared" si="35"/>
        <v>110.22436672177157</v>
      </c>
      <c r="AU63" s="104">
        <f t="shared" si="36"/>
        <v>0</v>
      </c>
      <c r="AV63" s="107">
        <v>0</v>
      </c>
      <c r="AW63" s="101">
        <f>IF(OR(計算過程!$DF$5&lt;=4,計算過程!$DF$5=8),AX63+AY63+AZ63,0)</f>
        <v>0.16376566663194445</v>
      </c>
      <c r="AX63" s="101">
        <f>IF(AND(計算過程!$DF$5&gt;4,計算過程!$DF$5&lt;&gt;8),0,((VLOOKUP(入力データと計算結果!$E$6,バックデータ一覧!$V$12:$AA$15,2)*'貼り付けシート（日別）'!AG62+VLOOKUP(入力データと計算結果!$E$6,バックデータ一覧!$V$12:$AA$15,3)*('貼り付けシート（日別）'!AA62+'貼り付けシート（日別）'!AB62+'貼り付けシート（日別）'!AC62+'貼り付けシート（日別）'!AD62+'貼り付けシート（日別）'!AF62)+(VLOOKUP(入力データと計算結果!$E$6,バックデータ一覧!$V$12:$AA$15,4)))*10^3/3600))</f>
        <v>0.10373267675925926</v>
      </c>
      <c r="AY63" s="101">
        <f>IF(AND(OR(計算過程!$DF$5&gt;4,計算過程!$DF$5&lt;&gt;8),入力データと計算結果!$E$7&lt;&gt;バックデータ一覧!$A$16,SUM(BX63:BY63)&gt;0),0.07*10^3/3600,0)</f>
        <v>1.9444444444444445E-2</v>
      </c>
      <c r="AZ63" s="101">
        <f>IF(AND(OR(計算過程!$DF$5&lt;=4),入力データと計算結果!$E$7=バックデータ一覧!$A$18,BY63&gt;0),(VLOOKUP(入力データと計算結果!$E$6,バックデータ一覧!$V$12:$AA$15,5,FALSE)*CA63+VLOOKUP(入力データと計算結果!$E$6,バックデータ一覧!$V$12:$AA$15,6,FALSE))*10^3/3600,0)</f>
        <v>4.0588545428240738E-2</v>
      </c>
      <c r="BA63" s="101">
        <f>IF(OR(計算過程!$DF$5&lt;=2,計算過程!$DF$5=8),IF(入力データと計算結果!$E$7=バックデータ一覧!$A$16,BU63/BC63+BV63/BD63+BW63/BE63+BX63/BF63+BZ63/BH63,IF(入力データと計算結果!$E$7=バックデータ一覧!$A$17,BU63/BC63+BV63/BD63+BW63/BE63+BY63/BG63+BZ63/BH63,BU63/BC63+BV63/BD63+BW63/BE63+BY63/BG63+CA63/BI63)),0)</f>
        <v>110.22436672177157</v>
      </c>
      <c r="BB63" s="101">
        <f>IF(OR(計算過程!$DF$5=3,計算過程!$DF$5=4),IF(入力データと計算結果!$E$7=バックデータ一覧!$A$16,BU63/BC63+BV63/BD63+BW63/BE63+BX63/BF63+BZ63/BH63,IF(入力データと計算結果!$E$7=バックデータ一覧!$A$17,BU63/BC63+BV63/BD63+BW63/BE63+BY63/BG63+BZ63/BH63,BU63/BC63+BV63/BD63+BW63/BE63+BY63/BG63+CA63/BI63)),0)</f>
        <v>0</v>
      </c>
      <c r="BC63" s="101">
        <f>MIN(1,計算過程!$DF$7*'貼り付けシート（日別）'!AG62+計算過程!$DF$14*(BU63+BW63)+計算過程!$DF$21)</f>
        <v>0.61413932128487903</v>
      </c>
      <c r="BD63" s="101">
        <f>MIN(1,計算過程!$DF$8*'貼り付けシート（日別）'!AG62+計算過程!$DF$15*BV63+計算過程!$DF$22)</f>
        <v>0.68292315389798919</v>
      </c>
      <c r="BE63" s="101">
        <f>MIN(1,計算過程!$DF$9*'貼り付けシート（日別）'!AG62+計算過程!$DF$16*(BU63+BW63)+計算過程!$DF$23)</f>
        <v>0.61413932128487903</v>
      </c>
      <c r="BF63" s="32">
        <f>MIN(1,計算過程!$DF$10*'貼り付けシート（日別）'!AG62+計算過程!$DF$17*BX63+計算過程!$DF$24)</f>
        <v>0.71159348488590612</v>
      </c>
      <c r="BG63" s="32">
        <f>MIN(1,計算過程!$DF$11*'貼り付けシート（日別）'!AG62+計算過程!$DF$18*BY63+計算過程!$DF$25)</f>
        <v>0.69708635496058002</v>
      </c>
      <c r="BH63" s="32">
        <f>MIN(1,計算過程!$DF$12*'貼り付けシート（日別）'!AG62+計算過程!$DF$19*BZ63+計算過程!$DF$26)</f>
        <v>0.71159348488590612</v>
      </c>
      <c r="BI63" s="32">
        <f>MIN(1,計算過程!$DF$13*'貼り付けシート（日別）'!AG62+計算過程!$DF$20*CA63+計算過程!$DF$27)</f>
        <v>0.61250474645959729</v>
      </c>
      <c r="BJ63" s="32">
        <f>IF(計算過程!$DF$5=11,(計算過程!$DF$33*BK63+計算過程!$DF$34*BN63+計算過程!$DF$35*計算過程!$DF$39+計算過程!$DF$36)*(1+計算過程!$DF$37*計算過程!$DF$38)*BL63*BM63*10^3/3600,0)</f>
        <v>0</v>
      </c>
      <c r="BK63" s="32">
        <f>'貼り付けシート（日別）'!AH62</f>
        <v>-1.2875000000000001</v>
      </c>
      <c r="BL63" s="32">
        <f t="shared" si="37"/>
        <v>1.1102237500000001</v>
      </c>
      <c r="BM63" s="32">
        <f t="shared" si="38"/>
        <v>1.12965625</v>
      </c>
      <c r="BN63" s="32">
        <f t="shared" si="39"/>
        <v>73.373057403666678</v>
      </c>
      <c r="BO63" s="32">
        <f>IF(計算過程!$DF$5=10,(計算過程!$DF$41*'貼り付けシート（日別）'!AG62+計算過程!$DF$42*BN63+計算過程!$DF$43)/3.6,0)</f>
        <v>0</v>
      </c>
      <c r="BP63" s="32">
        <f>IF(OR(計算過程!$DF$5=5,計算過程!$DF$5=6,計算過程!$DF$5=7),((計算過程!$DF$45*'貼り付けシート（日別）'!AG62+計算過程!$DF$46*SUM(BU63:BW63,BY63)+計算過程!$DF$47)*BQ63+(0.01723*CA63+0.06099))*10^3/3600,0)</f>
        <v>0</v>
      </c>
      <c r="BQ63" s="32">
        <f>IF('貼り付けシート（日別）'!AG62&lt;7,1+(7-'貼り付けシート（日別）'!AG62)*0.0091,1)</f>
        <v>1.0601358333333333</v>
      </c>
      <c r="BR63" s="32">
        <f>IF(OR(計算過程!$DF$5=5,計算過程!$DF$5=6,計算過程!$DF$5=7),((計算過程!$DF$48*'貼り付けシート（日別）'!AG62+計算過程!$DF$49*SUM(BU63:BW63,BY63)+計算過程!$DF$50)*BT63+CA63/BS63),0)</f>
        <v>0</v>
      </c>
      <c r="BS63" s="32">
        <f>計算過程!$DF$51*'貼り付けシート（日別）'!AG62+計算過程!$DF$52*CA63+計算過程!$DF$53</f>
        <v>0.78592437500000001</v>
      </c>
      <c r="BT63" s="32">
        <f>IF('貼り付けシート（日別）'!AG62&lt;7,1+(7-'貼り付けシート（日別）'!AG62)*0.0205,1)</f>
        <v>1.1354708333333334</v>
      </c>
      <c r="BU63" s="109">
        <f>'貼り付けシート（日別）'!T62</f>
        <v>14.008363187</v>
      </c>
      <c r="BV63" s="109">
        <f>'貼り付けシート（日別）'!U62</f>
        <v>21.362832399999999</v>
      </c>
      <c r="BW63" s="109">
        <f>'貼り付けシート（日別）'!V62</f>
        <v>3.2986726499999999</v>
      </c>
      <c r="BX63" s="109">
        <f>'貼り付けシート（日別）'!W62</f>
        <v>0</v>
      </c>
      <c r="BY63" s="109">
        <f>'貼り付けシート（日別）'!X62</f>
        <v>29.762460000000001</v>
      </c>
      <c r="BZ63" s="109">
        <f>'貼り付けシート（日別）'!Y62</f>
        <v>0</v>
      </c>
      <c r="CA63" s="109">
        <f>'貼り付けシート（日別）'!Z62</f>
        <v>4.9407291666666664</v>
      </c>
      <c r="CB63" s="102">
        <f>IF(入力データと計算結果!$E$9=バックデータ一覧!$A$25,'貼り付けシート（日別）'!AI62,0)</f>
        <v>0</v>
      </c>
      <c r="CC63" s="166"/>
      <c r="CD63" s="32">
        <f>IF(計算過程!$DF$5=9,((CI63*'貼り付けシート（日別）'!AG62+CJ63*(CQ63+CR63+CS63+CU63)+CK63*CX63+CL63)*CE63+(0.01723*CW63+0.06099))*10^3/3600,0)</f>
        <v>0</v>
      </c>
      <c r="CE63" s="32">
        <f>IF(7&lt;='貼り付けシート（日別）'!AG62,1,1+(7-'貼り付けシート（日別）'!AG62)*0.0091)</f>
        <v>1.0601358333333333</v>
      </c>
      <c r="CF63" s="32">
        <f>IF(計算過程!$DF$5=9,((CM63*'貼り付けシート（日別）'!AG62+CN63*(CQ63+CR63+CS63+CU63)+CO63*CX63+CP63)*CH63+CW63/CG63),0)</f>
        <v>0</v>
      </c>
      <c r="CG63" s="32">
        <f>計算過程!$DF$55*'貼り付けシート（日別）'!AG62+計算過程!$DF$56*CW63+計算過程!$DF$57</f>
        <v>0.78592437500000001</v>
      </c>
      <c r="CH63" s="32">
        <f>IF(7&lt;='貼り付けシート（日別）'!AG62,1,1+(7-'貼り付けシート（日別）'!AG62)*0.0205)</f>
        <v>1.1354708333333334</v>
      </c>
      <c r="CI63" s="100">
        <f>IF($CX63&gt;0,バックデータ一覧!$S$4,バックデータ一覧!$T$4)</f>
        <v>-0.18114</v>
      </c>
      <c r="CJ63" s="100">
        <f>IF($CX63&gt;0,バックデータ一覧!$S$5,バックデータ一覧!$T$5)</f>
        <v>0.10483000000000001</v>
      </c>
      <c r="CK63" s="100">
        <f>IF($CX63&gt;0,バックデータ一覧!$S$6,バックデータ一覧!$T$6)</f>
        <v>0</v>
      </c>
      <c r="CL63" s="100">
        <f>IF($CX63&gt;0,バックデータ一覧!$S$7,バックデータ一覧!$T$7)</f>
        <v>5.8528500000000001</v>
      </c>
      <c r="CM63" s="100">
        <f>IF($CX63&gt;0,バックデータ一覧!$S$12,バックデータ一覧!$T$12)</f>
        <v>-5.7700000000000001E-2</v>
      </c>
      <c r="CN63" s="100">
        <f>IF($CX63&gt;0,バックデータ一覧!$S$13,バックデータ一覧!$T$13)</f>
        <v>0.47525000000000001</v>
      </c>
      <c r="CO63" s="100">
        <f>IF($CX63&gt;0,バックデータ一覧!$S$14,バックデータ一覧!$T$14)</f>
        <v>0</v>
      </c>
      <c r="CP63" s="173">
        <f>IF($CX63&gt;0,バックデータ一覧!$S$15,バックデータ一覧!$T$15)</f>
        <v>-6.3459300000000001</v>
      </c>
      <c r="CQ63" s="102">
        <f>IF($DF$4=4,'貼り付けシート（日別）'!T62,'貼り付けシート（日別）'!B62*(INT($DF$4)+1-$DF$4)+'貼り付けシート（日別）'!T62*($DF$4-INT($DF$4)))</f>
        <v>14.008363187</v>
      </c>
      <c r="CR63" s="102">
        <f>IF($DF$4=4,'貼り付けシート（日別）'!U62,'貼り付けシート（日別）'!C62*(INT($DF$4)+1-$DF$4)+'貼り付けシート（日別）'!U62*($DF$4-INT($DF$4)))</f>
        <v>21.362832399999999</v>
      </c>
      <c r="CS63" s="102">
        <f>IF($DF$4=4,'貼り付けシート（日別）'!V62,'貼り付けシート（日別）'!D62*(INT($DF$4)+1-$DF$4)+'貼り付けシート（日別）'!V62*($DF$4-INT($DF$4)))</f>
        <v>3.2986726499999999</v>
      </c>
      <c r="CT63" s="102">
        <f>IF($DF$4=4,'貼り付けシート（日別）'!W62,'貼り付けシート（日別）'!E62*(INT($DF$4)+1-$DF$4)+'貼り付けシート（日別）'!W62*($DF$4-INT($DF$4)))</f>
        <v>0</v>
      </c>
      <c r="CU63" s="102">
        <f>IF($DF$4=4,'貼り付けシート（日別）'!X62,'貼り付けシート（日別）'!F62*(INT($DF$4)+1-$DF$4)+'貼り付けシート（日別）'!X62*($DF$4-INT($DF$4)))</f>
        <v>29.762460000000001</v>
      </c>
      <c r="CV63" s="102">
        <f>IF($DF$4=4,'貼り付けシート（日別）'!Y62,'貼り付けシート（日別）'!G62*(INT($DF$4)+1-$DF$4)+'貼り付けシート（日別）'!Y62*($DF$4-INT($DF$4)))</f>
        <v>0</v>
      </c>
      <c r="CW63" s="102">
        <f>IF($DF$4=4,'貼り付けシート（日別）'!Z62,'貼り付けシート（日別）'!H62*(INT($DF$4)+1-$DF$4)+'貼り付けシート（日別）'!Z62*($DF$4-INT($DF$4)))</f>
        <v>4.9407291666666664</v>
      </c>
      <c r="CX63" s="32">
        <f>SUMIF('貼り付けシート（時刻別）'!$A$6:$A$8765,AR63,'貼り付けシート（時刻別）'!$C$6:$C$8765)</f>
        <v>0</v>
      </c>
      <c r="CY63" s="102">
        <f t="shared" si="40"/>
        <v>0</v>
      </c>
      <c r="CZ63" s="166"/>
    </row>
    <row r="64" spans="1:110" x14ac:dyDescent="0.15">
      <c r="A64" s="36">
        <v>41696</v>
      </c>
      <c r="B64" s="139">
        <f>IF(計算過程!$DF$5=9,計算過程!CD64+計算過程!CY64,IF($DF$4=4,AS64,G64*(INT($DF$4)+1-$DF$4)+AS64*($DF$4-INT($DF$4))))</f>
        <v>0.1726496553611111</v>
      </c>
      <c r="C64" s="139">
        <f>IF(計算過程!$DF$5=9,CF64,IF($DF$4=4,AT64,H64*(INT($DF$4)+1-$DF$4)+AT64*($DF$4-INT($DF$4))))</f>
        <v>126.62404641012513</v>
      </c>
      <c r="D64" s="139">
        <f>IF(計算過程!$DF$5=9,0,IF($DF$4=4,AU64,I64*(INT($DF$4)+1-$DF$4)+AU64*($DF$4-INT($DF$4))))</f>
        <v>0</v>
      </c>
      <c r="E64" s="139">
        <v>0</v>
      </c>
      <c r="F64" s="138"/>
      <c r="G64" s="104">
        <f t="shared" si="27"/>
        <v>0.16455627392592592</v>
      </c>
      <c r="H64" s="104">
        <f t="shared" si="28"/>
        <v>117.50061631931845</v>
      </c>
      <c r="I64" s="104">
        <f t="shared" si="29"/>
        <v>0</v>
      </c>
      <c r="J64" s="107">
        <v>0</v>
      </c>
      <c r="K64" s="101">
        <f>IF(OR(計算過程!$DF$5&lt;=4,計算過程!$DF$5=8),L64+M64+N64,0)</f>
        <v>0.16455627392592592</v>
      </c>
      <c r="L64" s="101">
        <f>IF(AND($DF$5&gt;4,$DF$5&lt;&gt;8),0,((VLOOKUP(入力データと計算結果!$E$6,バックデータ一覧!$V$12:$AA$15,2)*'貼り付けシート（日別）'!O63+VLOOKUP(入力データと計算結果!$E$6,バックデータ一覧!$V$12:$AA$15,3)*('貼り付けシート（日別）'!I63+'貼り付けシート（日別）'!J63+'貼り付けシート（日別）'!K63+'貼り付けシート（日別）'!L63+'貼り付けシート（日別）'!N63)+(VLOOKUP(入力データと計算結果!$E$6,バックデータ一覧!$V$12:$AA$15,4)))*10^3/3600))</f>
        <v>0.10824797531481481</v>
      </c>
      <c r="M64" s="101">
        <f>IF(AND(OR($DF$5&gt;4,$DF$5&lt;&gt;8),入力データと計算結果!$E$7&lt;&gt;バックデータ一覧!$A$16,SUM(AL64:AM64)&gt;0),0.07*10^3/3600,0)</f>
        <v>1.9444444444444445E-2</v>
      </c>
      <c r="N64" s="101">
        <f>IF(AND(OR($DF$5&lt;=4),入力データと計算結果!$E$7=バックデータ一覧!$A$18,AM64&gt;0),(VLOOKUP(入力データと計算結果!$E$6,バックデータ一覧!$V$12:$AA$15,5,FALSE)*AO64+VLOOKUP(入力データと計算結果!$E$6,バックデータ一覧!$V$12:$AA$15,6,FALSE))*10^3/3600,0)</f>
        <v>3.6863854166666661E-2</v>
      </c>
      <c r="O64" s="101">
        <f>IF(OR(計算過程!$DF$5&lt;=2,計算過程!$DF$5=8),IF(入力データと計算結果!$E$7=バックデータ一覧!$A$16,AI64/Q64+AJ64/R64+AK64/S64+AL64/T64+AN64/V64,IF(入力データと計算結果!$E$7=バックデータ一覧!$A$17,AI64/Q64+AJ64/R64+AK64/S64+AM64/U64+AN64/V64,AI64/Q64+AJ64/R64+AK64/S64+AM64/U64+AO64/W64)),0)</f>
        <v>117.50061631931845</v>
      </c>
      <c r="P64" s="101">
        <f>IF(OR(計算過程!$DF$5=3,計算過程!$DF$5=4),IF(入力データと計算結果!$E$7=バックデータ一覧!$A$16,AI64/Q64+AJ64/R64+AK64/S64+AL64/T64+AN64/V64,IF(入力データと計算結果!$E$7=バックデータ一覧!$A$17,AI64/Q64+AJ64/R64+AK64/S64+AM64/U64+AN64/V64,AI64/Q64+AJ64/R64+AK64/S64+AM64/U64+AO64/W64)),0)</f>
        <v>0</v>
      </c>
      <c r="Q64" s="101">
        <f>MIN(1,$DF$7*'貼り付けシート（日別）'!O63+計算過程!$DF$14*(AI64+AK64)+$DF$21)</f>
        <v>0.61521178907073482</v>
      </c>
      <c r="R64" s="101">
        <f>MIN(1,$DF$8*'貼り付けシート（日別）'!O63+$DF$15*AJ64+$DF$22)</f>
        <v>0.68219610198644565</v>
      </c>
      <c r="S64" s="101">
        <f>MIN(1,$DF$9*'貼り付けシート（日別）'!O63+$DF$16*(AI64+AK64)+$DF$23)</f>
        <v>0.61521178907073482</v>
      </c>
      <c r="T64" s="32">
        <f>MIN(1,$DF$10*'貼り付けシート（日別）'!O63+$DF$17*AL64+$DF$24)</f>
        <v>0.71159348488590612</v>
      </c>
      <c r="U64" s="32">
        <f>MIN(1,$DF$11*'貼り付けシート（日別）'!O63+$DF$18*AM64+$DF$25)</f>
        <v>0.69708635496058002</v>
      </c>
      <c r="V64" s="32">
        <f>MIN(1,$DF$12*'貼り付けシート（日別）'!O63+$DF$19*AN64+$DF$26)</f>
        <v>0.71159348488590612</v>
      </c>
      <c r="W64" s="32">
        <f>MIN(1,$DF$13*'貼り付けシート（日別）'!O63+$DF$20*AO64+$DF$27)</f>
        <v>0.59213446762953015</v>
      </c>
      <c r="X64" s="32">
        <f t="shared" si="30"/>
        <v>0</v>
      </c>
      <c r="Y64" s="32">
        <f>'貼り付けシート（日別）'!P63</f>
        <v>-1.8625000000000003</v>
      </c>
      <c r="Z64" s="32">
        <f t="shared" si="31"/>
        <v>1.1178712500000001</v>
      </c>
      <c r="AA64" s="32">
        <f t="shared" si="32"/>
        <v>1.1339687500000002</v>
      </c>
      <c r="AB64" s="32">
        <f t="shared" si="33"/>
        <v>77.823695626199992</v>
      </c>
      <c r="AC64" s="32">
        <f>IF($DF$5=10,($DF$41*'貼り付けシート（日別）'!O63+$DF$42*AB64+$DF$43)/3.6,0)</f>
        <v>0</v>
      </c>
      <c r="AD64" s="32">
        <f>IF(OR($DF$5=5,$DF$5=6,$DF$5=7),(($DF$45*'貼り付けシート（日別）'!O63+$DF$46*SUM(AI64:AK64,AM64)+$DF$47)*AE64+(0.01723*AO64+0.06099))*10^3/3600,0)</f>
        <v>0</v>
      </c>
      <c r="AE64" s="32">
        <f>IF('貼り付けシート（日別）'!O63&lt;7,1+(7-'貼り付けシート（日別）'!O63)*0.0091,1)</f>
        <v>1.0803833333333333</v>
      </c>
      <c r="AF64" s="32">
        <f>IF(OR($DF$5=5,$DF$5=6,$DF$5=7),(($DF$48*'貼り付けシート（日別）'!O63+$DF$49*SUM(AI64:AK64,AM64)+$DF$50)*AH64+AO64/AG64),0)</f>
        <v>0</v>
      </c>
      <c r="AG64" s="32">
        <f>$DF$51*'貼り付けシート（日別）'!O63+$DF$52*AO64+$DF$53</f>
        <v>0.77057500000000001</v>
      </c>
      <c r="AH64" s="32">
        <f>IF('貼り付けシート（日別）'!O63&lt;7,1+(7-'貼り付けシート（日別）'!O63)*0.0205,1)</f>
        <v>1.1810833333333333</v>
      </c>
      <c r="AI64" s="109">
        <f>'貼り付けシート（日別）'!B63</f>
        <v>16.409796876200001</v>
      </c>
      <c r="AJ64" s="109">
        <f>'貼り付けシート（日別）'!C63</f>
        <v>22.430974019999997</v>
      </c>
      <c r="AK64" s="109">
        <f>'貼り付けシート（日別）'!D63</f>
        <v>5.0579647299999984</v>
      </c>
      <c r="AL64" s="109">
        <f>'貼り付けシート（日別）'!E63</f>
        <v>0</v>
      </c>
      <c r="AM64" s="109">
        <f>'貼り付けシート（日別）'!F63</f>
        <v>29.762460000000001</v>
      </c>
      <c r="AN64" s="109">
        <f>'貼り付けシート（日別）'!G63</f>
        <v>0</v>
      </c>
      <c r="AO64" s="109">
        <f>'貼り付けシート（日別）'!H63</f>
        <v>4.1624999999999996</v>
      </c>
      <c r="AP64" s="102">
        <f>IF(入力データと計算結果!$E$9=バックデータ一覧!$A$25,'貼り付けシート（日別）'!Q63,0)</f>
        <v>0</v>
      </c>
      <c r="AR64" s="36">
        <v>41696</v>
      </c>
      <c r="AS64" s="104">
        <f t="shared" si="34"/>
        <v>0.1726496553611111</v>
      </c>
      <c r="AT64" s="104">
        <f t="shared" si="35"/>
        <v>126.62404641012513</v>
      </c>
      <c r="AU64" s="104">
        <f t="shared" si="36"/>
        <v>0</v>
      </c>
      <c r="AV64" s="107">
        <v>0</v>
      </c>
      <c r="AW64" s="101">
        <f>IF(OR(計算過程!$DF$5&lt;=4,計算過程!$DF$5=8),AX64+AY64+AZ64,0)</f>
        <v>0.1726496553611111</v>
      </c>
      <c r="AX64" s="101">
        <f>IF(AND(計算過程!$DF$5&gt;4,計算過程!$DF$5&lt;&gt;8),0,((VLOOKUP(入力データと計算結果!$E$6,バックデータ一覧!$V$12:$AA$15,2)*'貼り付けシート（日別）'!AG63+VLOOKUP(入力データと計算結果!$E$6,バックデータ一覧!$V$12:$AA$15,3)*('貼り付けシート（日別）'!AA63+'貼り付けシート（日別）'!AB63+'貼り付けシート（日別）'!AC63+'貼り付けシート（日別）'!AD63+'貼り付けシート（日別）'!AF63)+(VLOOKUP(入力データと計算結果!$E$6,バックデータ一覧!$V$12:$AA$15,4)))*10^3/3600))</f>
        <v>0.11168486948148149</v>
      </c>
      <c r="AY64" s="101">
        <f>IF(AND(OR(計算過程!$DF$5&gt;4,計算過程!$DF$5&lt;&gt;8),入力データと計算結果!$E$7&lt;&gt;バックデータ一覧!$A$16,SUM(BX64:BY64)&gt;0),0.07*10^3/3600,0)</f>
        <v>1.9444444444444445E-2</v>
      </c>
      <c r="AZ64" s="101">
        <f>IF(AND(OR(計算過程!$DF$5&lt;=4),入力データと計算結果!$E$7=バックデータ一覧!$A$18,BY64&gt;0),(VLOOKUP(入力データと計算結果!$E$6,バックデータ一覧!$V$12:$AA$15,5,FALSE)*CA64+VLOOKUP(入力データと計算結果!$E$6,バックデータ一覧!$V$12:$AA$15,6,FALSE))*10^3/3600,0)</f>
        <v>4.1520341435185189E-2</v>
      </c>
      <c r="BA64" s="101">
        <f>IF(OR(計算過程!$DF$5&lt;=2,計算過程!$DF$5=8),IF(入力データと計算結果!$E$7=バックデータ一覧!$A$16,BU64/BC64+BV64/BD64+BW64/BE64+BX64/BF64+BZ64/BH64,IF(入力データと計算結果!$E$7=バックデータ一覧!$A$17,BU64/BC64+BV64/BD64+BW64/BE64+BY64/BG64+BZ64/BH64,BU64/BC64+BV64/BD64+BW64/BE64+BY64/BG64+CA64/BI64)),0)</f>
        <v>126.62404641012513</v>
      </c>
      <c r="BB64" s="101">
        <f>IF(OR(計算過程!$DF$5=3,計算過程!$DF$5=4),IF(入力データと計算結果!$E$7=バックデータ一覧!$A$16,BU64/BC64+BV64/BD64+BW64/BE64+BX64/BF64+BZ64/BH64,IF(入力データと計算結果!$E$7=バックデータ一覧!$A$17,BU64/BC64+BV64/BD64+BW64/BE64+BY64/BG64+BZ64/BH64,BU64/BC64+BV64/BD64+BW64/BE64+BY64/BG64+CA64/BI64)),0)</f>
        <v>0</v>
      </c>
      <c r="BC64" s="101">
        <f>MIN(1,計算過程!$DF$7*'貼り付けシート（日別）'!AG63+計算過程!$DF$14*(BU64+BW64)+計算過程!$DF$21)</f>
        <v>0.617573376367059</v>
      </c>
      <c r="BD64" s="101">
        <f>MIN(1,計算過程!$DF$8*'貼り付けシート（日別）'!AG63+計算過程!$DF$15*BV64+計算過程!$DF$22)</f>
        <v>0.6836505272021508</v>
      </c>
      <c r="BE64" s="101">
        <f>MIN(1,計算過程!$DF$9*'貼り付けシート（日別）'!AG63+計算過程!$DF$16*(BU64+BW64)+計算過程!$DF$23)</f>
        <v>0.617573376367059</v>
      </c>
      <c r="BF64" s="32">
        <f>MIN(1,計算過程!$DF$10*'貼り付けシート（日別）'!AG63+計算過程!$DF$17*BX64+計算過程!$DF$24)</f>
        <v>0.71159348488590612</v>
      </c>
      <c r="BG64" s="32">
        <f>MIN(1,計算過程!$DF$11*'貼り付けシート（日別）'!AG63+計算過程!$DF$18*BY64+計算過程!$DF$25)</f>
        <v>0.69708635496058002</v>
      </c>
      <c r="BH64" s="32">
        <f>MIN(1,計算過程!$DF$12*'貼り付けシート（日別）'!AG63+計算過程!$DF$19*BZ64+計算過程!$DF$26)</f>
        <v>0.71159348488590612</v>
      </c>
      <c r="BI64" s="32">
        <f>MIN(1,計算過程!$DF$13*'貼り付けシート（日別）'!AG63+計算過程!$DF$20*CA64+計算過程!$DF$27)</f>
        <v>0.60926806953020129</v>
      </c>
      <c r="BJ64" s="32">
        <f>IF(計算過程!$DF$5=11,(計算過程!$DF$33*BK64+計算過程!$DF$34*BN64+計算過程!$DF$35*計算過程!$DF$39+計算過程!$DF$36)*(1+計算過程!$DF$37*計算過程!$DF$38)*BL64*BM64*10^3/3600,0)</f>
        <v>0</v>
      </c>
      <c r="BK64" s="32">
        <f>'貼り付けシート（日別）'!AH63</f>
        <v>-1.8625000000000003</v>
      </c>
      <c r="BL64" s="32">
        <f t="shared" si="37"/>
        <v>1.1178712500000001</v>
      </c>
      <c r="BM64" s="32">
        <f t="shared" si="38"/>
        <v>1.1339687500000002</v>
      </c>
      <c r="BN64" s="32">
        <f t="shared" si="39"/>
        <v>84.002231893866679</v>
      </c>
      <c r="BO64" s="32">
        <f>IF(計算過程!$DF$5=10,(計算過程!$DF$41*'貼り付けシート（日別）'!AG63+計算過程!$DF$42*BN64+計算過程!$DF$43)/3.6,0)</f>
        <v>0</v>
      </c>
      <c r="BP64" s="32">
        <f>IF(OR(計算過程!$DF$5=5,計算過程!$DF$5=6,計算過程!$DF$5=7),((計算過程!$DF$45*'貼り付けシート（日別）'!AG63+計算過程!$DF$46*SUM(BU64:BW64,BY64)+計算過程!$DF$47)*BQ64+(0.01723*CA64+0.06099))*10^3/3600,0)</f>
        <v>0</v>
      </c>
      <c r="BQ64" s="32">
        <f>IF('貼り付けシート（日別）'!AG63&lt;7,1+(7-'貼り付けシート（日別）'!AG63)*0.0091,1)</f>
        <v>1.0803833333333333</v>
      </c>
      <c r="BR64" s="32">
        <f>IF(OR(計算過程!$DF$5=5,計算過程!$DF$5=6,計算過程!$DF$5=7),((計算過程!$DF$48*'貼り付けシート（日別）'!AG63+計算過程!$DF$49*SUM(BU64:BW64,BY64)+計算過程!$DF$50)*BT64+CA64/BS64),0)</f>
        <v>0</v>
      </c>
      <c r="BS64" s="32">
        <f>計算過程!$DF$51*'貼り付けシート（日別）'!AG63+計算過程!$DF$52*CA64+計算過程!$DF$53</f>
        <v>0.77641249999999995</v>
      </c>
      <c r="BT64" s="32">
        <f>IF('貼り付けシート（日別）'!AG63&lt;7,1+(7-'貼り付けシート（日別）'!AG63)*0.0205,1)</f>
        <v>1.1810833333333333</v>
      </c>
      <c r="BU64" s="109">
        <f>'貼り付けシート（日別）'!T63</f>
        <v>18.410991617200001</v>
      </c>
      <c r="BV64" s="109">
        <f>'貼り付けシート（日別）'!U63</f>
        <v>25.635398880000004</v>
      </c>
      <c r="BW64" s="109">
        <f>'貼り付けシート（日別）'!V63</f>
        <v>5.0579647299999984</v>
      </c>
      <c r="BX64" s="109">
        <f>'貼り付けシート（日別）'!W63</f>
        <v>0</v>
      </c>
      <c r="BY64" s="109">
        <f>'貼り付けシート（日別）'!X63</f>
        <v>29.762460000000001</v>
      </c>
      <c r="BZ64" s="109">
        <f>'貼り付けシート（日別）'!Y63</f>
        <v>0</v>
      </c>
      <c r="CA64" s="109">
        <f>'貼り付けシート（日別）'!Z63</f>
        <v>5.135416666666667</v>
      </c>
      <c r="CB64" s="102">
        <f>IF(入力データと計算結果!$E$9=バックデータ一覧!$A$25,'貼り付けシート（日別）'!AI63,0)</f>
        <v>0</v>
      </c>
      <c r="CC64" s="166"/>
      <c r="CD64" s="32">
        <f>IF(計算過程!$DF$5=9,((CI64*'貼り付けシート（日別）'!AG63+CJ64*(CQ64+CR64+CS64+CU64)+CK64*CX64+CL64)*CE64+(0.01723*CW64+0.06099))*10^3/3600,0)</f>
        <v>0</v>
      </c>
      <c r="CE64" s="32">
        <f>IF(7&lt;='貼り付けシート（日別）'!AG63,1,1+(7-'貼り付けシート（日別）'!AG63)*0.0091)</f>
        <v>1.0803833333333333</v>
      </c>
      <c r="CF64" s="32">
        <f>IF(計算過程!$DF$5=9,((CM64*'貼り付けシート（日別）'!AG63+CN64*(CQ64+CR64+CS64+CU64)+CO64*CX64+CP64)*CH64+CW64/CG64),0)</f>
        <v>0</v>
      </c>
      <c r="CG64" s="32">
        <f>計算過程!$DF$55*'貼り付けシート（日別）'!AG63+計算過程!$DF$56*CW64+計算過程!$DF$57</f>
        <v>0.77641249999999995</v>
      </c>
      <c r="CH64" s="32">
        <f>IF(7&lt;='貼り付けシート（日別）'!AG63,1,1+(7-'貼り付けシート（日別）'!AG63)*0.0205)</f>
        <v>1.1810833333333333</v>
      </c>
      <c r="CI64" s="100">
        <f>IF($CX64&gt;0,バックデータ一覧!$S$4,バックデータ一覧!$T$4)</f>
        <v>-0.18114</v>
      </c>
      <c r="CJ64" s="100">
        <f>IF($CX64&gt;0,バックデータ一覧!$S$5,バックデータ一覧!$T$5)</f>
        <v>0.10483000000000001</v>
      </c>
      <c r="CK64" s="100">
        <f>IF($CX64&gt;0,バックデータ一覧!$S$6,バックデータ一覧!$T$6)</f>
        <v>0</v>
      </c>
      <c r="CL64" s="100">
        <f>IF($CX64&gt;0,バックデータ一覧!$S$7,バックデータ一覧!$T$7)</f>
        <v>5.8528500000000001</v>
      </c>
      <c r="CM64" s="100">
        <f>IF($CX64&gt;0,バックデータ一覧!$S$12,バックデータ一覧!$T$12)</f>
        <v>-5.7700000000000001E-2</v>
      </c>
      <c r="CN64" s="100">
        <f>IF($CX64&gt;0,バックデータ一覧!$S$13,バックデータ一覧!$T$13)</f>
        <v>0.47525000000000001</v>
      </c>
      <c r="CO64" s="100">
        <f>IF($CX64&gt;0,バックデータ一覧!$S$14,バックデータ一覧!$T$14)</f>
        <v>0</v>
      </c>
      <c r="CP64" s="173">
        <f>IF($CX64&gt;0,バックデータ一覧!$S$15,バックデータ一覧!$T$15)</f>
        <v>-6.3459300000000001</v>
      </c>
      <c r="CQ64" s="102">
        <f>IF($DF$4=4,'貼り付けシート（日別）'!T63,'貼り付けシート（日別）'!B63*(INT($DF$4)+1-$DF$4)+'貼り付けシート（日別）'!T63*($DF$4-INT($DF$4)))</f>
        <v>18.410991617200001</v>
      </c>
      <c r="CR64" s="102">
        <f>IF($DF$4=4,'貼り付けシート（日別）'!U63,'貼り付けシート（日別）'!C63*(INT($DF$4)+1-$DF$4)+'貼り付けシート（日別）'!U63*($DF$4-INT($DF$4)))</f>
        <v>25.635398880000004</v>
      </c>
      <c r="CS64" s="102">
        <f>IF($DF$4=4,'貼り付けシート（日別）'!V63,'貼り付けシート（日別）'!D63*(INT($DF$4)+1-$DF$4)+'貼り付けシート（日別）'!V63*($DF$4-INT($DF$4)))</f>
        <v>5.0579647299999984</v>
      </c>
      <c r="CT64" s="102">
        <f>IF($DF$4=4,'貼り付けシート（日別）'!W63,'貼り付けシート（日別）'!E63*(INT($DF$4)+1-$DF$4)+'貼り付けシート（日別）'!W63*($DF$4-INT($DF$4)))</f>
        <v>0</v>
      </c>
      <c r="CU64" s="102">
        <f>IF($DF$4=4,'貼り付けシート（日別）'!X63,'貼り付けシート（日別）'!F63*(INT($DF$4)+1-$DF$4)+'貼り付けシート（日別）'!X63*($DF$4-INT($DF$4)))</f>
        <v>29.762460000000001</v>
      </c>
      <c r="CV64" s="102">
        <f>IF($DF$4=4,'貼り付けシート（日別）'!Y63,'貼り付けシート（日別）'!G63*(INT($DF$4)+1-$DF$4)+'貼り付けシート（日別）'!Y63*($DF$4-INT($DF$4)))</f>
        <v>0</v>
      </c>
      <c r="CW64" s="102">
        <f>IF($DF$4=4,'貼り付けシート（日別）'!Z63,'貼り付けシート（日別）'!H63*(INT($DF$4)+1-$DF$4)+'貼り付けシート（日別）'!Z63*($DF$4-INT($DF$4)))</f>
        <v>5.135416666666667</v>
      </c>
      <c r="CX64" s="32">
        <f>SUMIF('貼り付けシート（時刻別）'!$A$6:$A$8765,AR64,'貼り付けシート（時刻別）'!$C$6:$C$8765)</f>
        <v>0</v>
      </c>
      <c r="CY64" s="102">
        <f t="shared" si="40"/>
        <v>0</v>
      </c>
      <c r="CZ64" s="166"/>
    </row>
    <row r="65" spans="1:104" x14ac:dyDescent="0.15">
      <c r="A65" s="36">
        <v>41697</v>
      </c>
      <c r="B65" s="139">
        <f>IF(計算過程!$DF$5=9,計算過程!CD65+計算過程!CY65,IF($DF$4=4,AS65,G65*(INT($DF$4)+1-$DF$4)+AS65*($DF$4-INT($DF$4))))</f>
        <v>0.16101023636111111</v>
      </c>
      <c r="C65" s="139">
        <f>IF(計算過程!$DF$5=9,CF65,IF($DF$4=4,AT65,H65*(INT($DF$4)+1-$DF$4)+AT65*($DF$4-INT($DF$4))))</f>
        <v>95.601247576310186</v>
      </c>
      <c r="D65" s="139">
        <f>IF(計算過程!$DF$5=9,0,IF($DF$4=4,AU65,I65*(INT($DF$4)+1-$DF$4)+AU65*($DF$4-INT($DF$4))))</f>
        <v>0</v>
      </c>
      <c r="E65" s="139">
        <v>0</v>
      </c>
      <c r="F65" s="138"/>
      <c r="G65" s="104">
        <f t="shared" si="27"/>
        <v>0.15269346368518516</v>
      </c>
      <c r="H65" s="104">
        <f t="shared" si="28"/>
        <v>86.183660268092737</v>
      </c>
      <c r="I65" s="104">
        <f t="shared" si="29"/>
        <v>0</v>
      </c>
      <c r="J65" s="107">
        <v>0</v>
      </c>
      <c r="K65" s="101">
        <f>IF(OR(計算過程!$DF$5&lt;=4,計算過程!$DF$5=8),L65+M65+N65,0)</f>
        <v>0.15269346368518516</v>
      </c>
      <c r="L65" s="101">
        <f>IF(AND($DF$5&gt;4,$DF$5&lt;&gt;8),0,((VLOOKUP(入力データと計算結果!$E$6,バックデータ一覧!$V$12:$AA$15,2)*'貼り付けシート（日別）'!O64+VLOOKUP(入力データと計算結果!$E$6,バックデータ一覧!$V$12:$AA$15,3)*('貼り付けシート（日別）'!I64+'貼り付けシート（日別）'!J64+'貼り付けシート（日別）'!K64+'貼り付けシート（日別）'!L64+'貼り付けシート（日別）'!N64)+(VLOOKUP(入力データと計算結果!$E$6,バックデータ一覧!$V$12:$AA$15,4)))*10^3/3600))</f>
        <v>9.5547595629629611E-2</v>
      </c>
      <c r="M65" s="101">
        <f>IF(AND(OR($DF$5&gt;4,$DF$5&lt;&gt;8),入力データと計算結果!$E$7&lt;&gt;バックデータ一覧!$A$16,SUM(AL65:AM65)&gt;0),0.07*10^3/3600,0)</f>
        <v>1.9444444444444445E-2</v>
      </c>
      <c r="N65" s="101">
        <f>IF(AND(OR($DF$5&lt;=4),入力データと計算結果!$E$7=バックデータ一覧!$A$18,AM65&gt;0),(VLOOKUP(入力データと計算結果!$E$6,バックデータ一覧!$V$12:$AA$15,5,FALSE)*AO65+VLOOKUP(入力データと計算結果!$E$6,バックデータ一覧!$V$12:$AA$15,6,FALSE))*10^3/3600,0)</f>
        <v>3.7701423611111111E-2</v>
      </c>
      <c r="O65" s="101">
        <f>IF(OR(計算過程!$DF$5&lt;=2,計算過程!$DF$5=8),IF(入力データと計算結果!$E$7=バックデータ一覧!$A$16,AI65/Q65+AJ65/R65+AK65/S65+AL65/T65+AN65/V65,IF(入力データと計算結果!$E$7=バックデータ一覧!$A$17,AI65/Q65+AJ65/R65+AK65/S65+AM65/U65+AN65/V65,AI65/Q65+AJ65/R65+AK65/S65+AM65/U65+AO65/W65)),0)</f>
        <v>86.183660268092737</v>
      </c>
      <c r="P65" s="101">
        <f>IF(OR(計算過程!$DF$5=3,計算過程!$DF$5=4),IF(入力データと計算結果!$E$7=バックデータ一覧!$A$16,AI65/Q65+AJ65/R65+AK65/S65+AL65/T65+AN65/V65,IF(入力データと計算結果!$E$7=バックデータ一覧!$A$17,AI65/Q65+AJ65/R65+AK65/S65+AM65/U65+AN65/V65,AI65/Q65+AJ65/R65+AK65/S65+AM65/U65+AO65/W65)),0)</f>
        <v>0</v>
      </c>
      <c r="Q65" s="101">
        <f>MIN(1,$DF$7*'貼り付けシート（日別）'!O64+計算過程!$DF$14*(AI65+AK65)+$DF$21)</f>
        <v>0.59909917124762468</v>
      </c>
      <c r="R65" s="101">
        <f>MIN(1,$DF$8*'貼り付けシート（日別）'!O64+$DF$15*AJ65+$DF$22)</f>
        <v>0.67607715318241757</v>
      </c>
      <c r="S65" s="101">
        <f>MIN(1,$DF$9*'貼り付けシート（日別）'!O64+$DF$16*(AI65+AK65)+$DF$23)</f>
        <v>0.59909917124762468</v>
      </c>
      <c r="T65" s="32">
        <f>MIN(1,$DF$10*'貼り付けシート（日別）'!O64+$DF$17*AL65+$DF$24)</f>
        <v>0.71159348488590612</v>
      </c>
      <c r="U65" s="32">
        <f>MIN(1,$DF$11*'貼り付けシート（日別）'!O64+$DF$18*AM65+$DF$25)</f>
        <v>0.69708635496058002</v>
      </c>
      <c r="V65" s="32">
        <f>MIN(1,$DF$12*'貼り付けシート（日別）'!O64+$DF$19*AN65+$DF$26)</f>
        <v>0.71159348488590612</v>
      </c>
      <c r="W65" s="32">
        <f>MIN(1,$DF$13*'貼り付けシート（日別）'!O64+$DF$20*AO65+$DF$27)</f>
        <v>0.58822655851812078</v>
      </c>
      <c r="X65" s="32">
        <f t="shared" si="30"/>
        <v>0</v>
      </c>
      <c r="Y65" s="32">
        <f>'貼り付けシート（日別）'!P64</f>
        <v>-5.7250000000000005</v>
      </c>
      <c r="Z65" s="32">
        <f t="shared" si="31"/>
        <v>1.1692425</v>
      </c>
      <c r="AA65" s="32">
        <f t="shared" si="32"/>
        <v>1.09775</v>
      </c>
      <c r="AB65" s="32">
        <f t="shared" si="33"/>
        <v>57.073801290399999</v>
      </c>
      <c r="AC65" s="32">
        <f>IF($DF$5=10,($DF$41*'貼り付けシート（日別）'!O64+$DF$42*AB65+$DF$43)/3.6,0)</f>
        <v>0</v>
      </c>
      <c r="AD65" s="32">
        <f>IF(OR($DF$5=5,$DF$5=6,$DF$5=7),(($DF$45*'貼り付けシート（日別）'!O64+$DF$46*SUM(AI65:AK65,AM65)+$DF$47)*AE65+(0.01723*AO65+0.06099))*10^3/3600,0)</f>
        <v>0</v>
      </c>
      <c r="AE65" s="32">
        <f>IF('貼り付けシート（日別）'!O64&lt;7,1+(7-'貼り付けシート（日別）'!O64)*0.0091,1)</f>
        <v>1.1016166666666667</v>
      </c>
      <c r="AF65" s="32">
        <f>IF(OR($DF$5=5,$DF$5=6,$DF$5=7),(($DF$48*'貼り付けシート（日別）'!O64+$DF$49*SUM(AI65:AK65,AM65)+$DF$50)*AH65+AO65/AG65),0)</f>
        <v>0</v>
      </c>
      <c r="AG65" s="32">
        <f>$DF$51*'貼り付けシート（日別）'!O64+$DF$52*AO65+$DF$53</f>
        <v>0.76042499999999991</v>
      </c>
      <c r="AH65" s="32">
        <f>IF('貼り付けシート（日別）'!O64&lt;7,1+(7-'貼り付けシート（日別）'!O64)*0.0205,1)</f>
        <v>1.2289166666666667</v>
      </c>
      <c r="AI65" s="109">
        <f>'貼り付けシート（日別）'!B64</f>
        <v>8.8052568603999983</v>
      </c>
      <c r="AJ65" s="109">
        <f>'貼り付けシート（日別）'!C64</f>
        <v>11.74955782</v>
      </c>
      <c r="AK65" s="109">
        <f>'貼り付けシート（日別）'!D64</f>
        <v>2.4190266099999995</v>
      </c>
      <c r="AL65" s="109">
        <f>'貼り付けシート（日別）'!E64</f>
        <v>0</v>
      </c>
      <c r="AM65" s="109">
        <f>'貼り付けシート（日別）'!F64</f>
        <v>29.762460000000001</v>
      </c>
      <c r="AN65" s="109">
        <f>'貼り付けシート（日別）'!G64</f>
        <v>0</v>
      </c>
      <c r="AO65" s="109">
        <f>'貼り付けシート（日別）'!H64</f>
        <v>4.3375000000000004</v>
      </c>
      <c r="AP65" s="102">
        <f>IF(入力データと計算結果!$E$9=バックデータ一覧!$A$25,'貼り付けシート（日別）'!Q64,0)</f>
        <v>0</v>
      </c>
      <c r="AR65" s="36">
        <v>41697</v>
      </c>
      <c r="AS65" s="104">
        <f t="shared" si="34"/>
        <v>0.16101023636111111</v>
      </c>
      <c r="AT65" s="104">
        <f t="shared" si="35"/>
        <v>95.601247576310186</v>
      </c>
      <c r="AU65" s="104">
        <f t="shared" si="36"/>
        <v>0</v>
      </c>
      <c r="AV65" s="107">
        <v>0</v>
      </c>
      <c r="AW65" s="101">
        <f>IF(OR(計算過程!$DF$5&lt;=4,計算過程!$DF$5=8),AX65+AY65+AZ65,0)</f>
        <v>0.16101023636111111</v>
      </c>
      <c r="AX65" s="101">
        <f>IF(AND(計算過程!$DF$5&gt;4,計算過程!$DF$5&lt;&gt;8),0,((VLOOKUP(入力データと計算結果!$E$6,バックデータ一覧!$V$12:$AA$15,2)*'貼り付けシート（日別）'!AG64+VLOOKUP(入力データと計算結果!$E$6,バックデータ一覧!$V$12:$AA$15,3)*('貼り付けシート（日別）'!AA64+'貼り付けシート（日別）'!AB64+'貼り付けシート（日別）'!AC64+'貼り付けシート（日別）'!AD64+'貼り付けシート（日別）'!AF64)+(VLOOKUP(入力データと計算結果!$E$6,バックデータ一覧!$V$12:$AA$15,4)))*10^3/3600))</f>
        <v>9.9068286129629632E-2</v>
      </c>
      <c r="AY65" s="101">
        <f>IF(AND(OR(計算過程!$DF$5&gt;4,計算過程!$DF$5&lt;&gt;8),入力データと計算結果!$E$7&lt;&gt;バックデータ一覧!$A$16,SUM(BX65:BY65)&gt;0),0.07*10^3/3600,0)</f>
        <v>1.9444444444444445E-2</v>
      </c>
      <c r="AZ65" s="101">
        <f>IF(AND(OR(計算過程!$DF$5&lt;=4),入力データと計算結果!$E$7=バックデータ一覧!$A$18,BY65&gt;0),(VLOOKUP(入力データと計算結果!$E$6,バックデータ一覧!$V$12:$AA$15,5,FALSE)*CA65+VLOOKUP(入力データと計算結果!$E$6,バックデータ一覧!$V$12:$AA$15,6,FALSE))*10^3/3600,0)</f>
        <v>4.2497505787037038E-2</v>
      </c>
      <c r="BA65" s="101">
        <f>IF(OR(計算過程!$DF$5&lt;=2,計算過程!$DF$5=8),IF(入力データと計算結果!$E$7=バックデータ一覧!$A$16,BU65/BC65+BV65/BD65+BW65/BE65+BX65/BF65+BZ65/BH65,IF(入力データと計算結果!$E$7=バックデータ一覧!$A$17,BU65/BC65+BV65/BD65+BW65/BE65+BY65/BG65+BZ65/BH65,BU65/BC65+BV65/BD65+BW65/BE65+BY65/BG65+CA65/BI65)),0)</f>
        <v>95.601247576310186</v>
      </c>
      <c r="BB65" s="101">
        <f>IF(OR(計算過程!$DF$5=3,計算過程!$DF$5=4),IF(入力データと計算結果!$E$7=バックデータ一覧!$A$16,BU65/BC65+BV65/BD65+BW65/BE65+BX65/BF65+BZ65/BH65,IF(入力データと計算結果!$E$7=バックデータ一覧!$A$17,BU65/BC65+BV65/BD65+BW65/BE65+BY65/BG65+BZ65/BH65,BU65/BC65+BV65/BD65+BW65/BE65+BY65/BG65+CA65/BI65)),0)</f>
        <v>0</v>
      </c>
      <c r="BC65" s="101">
        <f>MIN(1,計算過程!$DF$7*'貼り付けシート（日別）'!AG64+計算過程!$DF$14*(BU65+BW65)+計算過程!$DF$21)</f>
        <v>0.60035003396941411</v>
      </c>
      <c r="BD65" s="101">
        <f>MIN(1,計算過程!$DF$8*'貼り付けシート（日別）'!AG64+計算過程!$DF$15*BV65+計算過程!$DF$22)</f>
        <v>0.67801638680335763</v>
      </c>
      <c r="BE65" s="101">
        <f>MIN(1,計算過程!$DF$9*'貼り付けシート（日別）'!AG64+計算過程!$DF$16*(BU65+BW65)+計算過程!$DF$23)</f>
        <v>0.60035003396941411</v>
      </c>
      <c r="BF65" s="32">
        <f>MIN(1,計算過程!$DF$10*'貼り付けシート（日別）'!AG64+計算過程!$DF$17*BX65+計算過程!$DF$24)</f>
        <v>0.71159348488590612</v>
      </c>
      <c r="BG65" s="32">
        <f>MIN(1,計算過程!$DF$11*'貼り付けシート（日別）'!AG64+計算過程!$DF$18*BY65+計算過程!$DF$25)</f>
        <v>0.69708635496058002</v>
      </c>
      <c r="BH65" s="32">
        <f>MIN(1,計算過程!$DF$12*'貼り付けシート（日別）'!AG64+計算過程!$DF$19*BZ65+計算過程!$DF$26)</f>
        <v>0.71159348488590612</v>
      </c>
      <c r="BI65" s="32">
        <f>MIN(1,計算過程!$DF$13*'貼り付けシート（日別）'!AG64+計算過程!$DF$20*CA65+計算過程!$DF$27)</f>
        <v>0.60587380158926174</v>
      </c>
      <c r="BJ65" s="32">
        <f>IF(計算過程!$DF$5=11,(計算過程!$DF$33*BK65+計算過程!$DF$34*BN65+計算過程!$DF$35*計算過程!$DF$39+計算過程!$DF$36)*(1+計算過程!$DF$37*計算過程!$DF$38)*BL65*BM65*10^3/3600,0)</f>
        <v>0</v>
      </c>
      <c r="BK65" s="32">
        <f>'貼り付けシート（日別）'!AH64</f>
        <v>-5.7250000000000005</v>
      </c>
      <c r="BL65" s="32">
        <f t="shared" si="37"/>
        <v>1.1692425</v>
      </c>
      <c r="BM65" s="32">
        <f t="shared" si="38"/>
        <v>1.09775</v>
      </c>
      <c r="BN65" s="32">
        <f t="shared" si="39"/>
        <v>63.408424581933332</v>
      </c>
      <c r="BO65" s="32">
        <f>IF(計算過程!$DF$5=10,(計算過程!$DF$41*'貼り付けシート（日別）'!AG64+計算過程!$DF$42*BN65+計算過程!$DF$43)/3.6,0)</f>
        <v>0</v>
      </c>
      <c r="BP65" s="32">
        <f>IF(OR(計算過程!$DF$5=5,計算過程!$DF$5=6,計算過程!$DF$5=7),((計算過程!$DF$45*'貼り付けシート（日別）'!AG64+計算過程!$DF$46*SUM(BU65:BW65,BY65)+計算過程!$DF$47)*BQ65+(0.01723*CA65+0.06099))*10^3/3600,0)</f>
        <v>0</v>
      </c>
      <c r="BQ65" s="32">
        <f>IF('貼り付けシート（日別）'!AG64&lt;7,1+(7-'貼り付けシート（日別）'!AG64)*0.0091,1)</f>
        <v>1.1016166666666667</v>
      </c>
      <c r="BR65" s="32">
        <f>IF(OR(計算過程!$DF$5=5,計算過程!$DF$5=6,計算過程!$DF$5=7),((計算過程!$DF$48*'貼り付けシート（日別）'!AG64+計算過程!$DF$49*SUM(BU65:BW65,BY65)+計算過程!$DF$50)*BT65+CA65/BS65),0)</f>
        <v>0</v>
      </c>
      <c r="BS65" s="32">
        <f>計算過程!$DF$51*'貼り付けシート（日別）'!AG64+計算過程!$DF$52*CA65+計算過程!$DF$53</f>
        <v>0.76643749999999999</v>
      </c>
      <c r="BT65" s="32">
        <f>IF('貼り付けシート（日別）'!AG64&lt;7,1+(7-'貼り付けシート（日別）'!AG64)*0.0205,1)</f>
        <v>1.2289166666666667</v>
      </c>
      <c r="BU65" s="109">
        <f>'貼り付けシート（日別）'!T64</f>
        <v>9.2054958086000003</v>
      </c>
      <c r="BV65" s="109">
        <f>'貼り付けシート（日別）'!U64</f>
        <v>16.022124300000002</v>
      </c>
      <c r="BW65" s="109">
        <f>'貼り付けシート（日別）'!V64</f>
        <v>3.0787611399999997</v>
      </c>
      <c r="BX65" s="109">
        <f>'貼り付けシート（日別）'!W64</f>
        <v>0</v>
      </c>
      <c r="BY65" s="109">
        <f>'貼り付けシート（日別）'!X64</f>
        <v>29.762460000000001</v>
      </c>
      <c r="BZ65" s="109">
        <f>'貼り付けシート（日別）'!Y64</f>
        <v>0</v>
      </c>
      <c r="CA65" s="109">
        <f>'貼り付けシート（日別）'!Z64</f>
        <v>5.3395833333333336</v>
      </c>
      <c r="CB65" s="102">
        <f>IF(入力データと計算結果!$E$9=バックデータ一覧!$A$25,'貼り付けシート（日別）'!AI64,0)</f>
        <v>0</v>
      </c>
      <c r="CC65" s="166"/>
      <c r="CD65" s="32">
        <f>IF(計算過程!$DF$5=9,((CI65*'貼り付けシート（日別）'!AG64+CJ65*(CQ65+CR65+CS65+CU65)+CK65*CX65+CL65)*CE65+(0.01723*CW65+0.06099))*10^3/3600,0)</f>
        <v>0</v>
      </c>
      <c r="CE65" s="32">
        <f>IF(7&lt;='貼り付けシート（日別）'!AG64,1,1+(7-'貼り付けシート（日別）'!AG64)*0.0091)</f>
        <v>1.1016166666666667</v>
      </c>
      <c r="CF65" s="32">
        <f>IF(計算過程!$DF$5=9,((CM65*'貼り付けシート（日別）'!AG64+CN65*(CQ65+CR65+CS65+CU65)+CO65*CX65+CP65)*CH65+CW65/CG65),0)</f>
        <v>0</v>
      </c>
      <c r="CG65" s="32">
        <f>計算過程!$DF$55*'貼り付けシート（日別）'!AG64+計算過程!$DF$56*CW65+計算過程!$DF$57</f>
        <v>0.76643749999999999</v>
      </c>
      <c r="CH65" s="32">
        <f>IF(7&lt;='貼り付けシート（日別）'!AG64,1,1+(7-'貼り付けシート（日別）'!AG64)*0.0205)</f>
        <v>1.2289166666666667</v>
      </c>
      <c r="CI65" s="100">
        <f>IF($CX65&gt;0,バックデータ一覧!$S$4,バックデータ一覧!$T$4)</f>
        <v>-0.18114</v>
      </c>
      <c r="CJ65" s="100">
        <f>IF($CX65&gt;0,バックデータ一覧!$S$5,バックデータ一覧!$T$5)</f>
        <v>0.10483000000000001</v>
      </c>
      <c r="CK65" s="100">
        <f>IF($CX65&gt;0,バックデータ一覧!$S$6,バックデータ一覧!$T$6)</f>
        <v>0</v>
      </c>
      <c r="CL65" s="100">
        <f>IF($CX65&gt;0,バックデータ一覧!$S$7,バックデータ一覧!$T$7)</f>
        <v>5.8528500000000001</v>
      </c>
      <c r="CM65" s="100">
        <f>IF($CX65&gt;0,バックデータ一覧!$S$12,バックデータ一覧!$T$12)</f>
        <v>-5.7700000000000001E-2</v>
      </c>
      <c r="CN65" s="100">
        <f>IF($CX65&gt;0,バックデータ一覧!$S$13,バックデータ一覧!$T$13)</f>
        <v>0.47525000000000001</v>
      </c>
      <c r="CO65" s="100">
        <f>IF($CX65&gt;0,バックデータ一覧!$S$14,バックデータ一覧!$T$14)</f>
        <v>0</v>
      </c>
      <c r="CP65" s="173">
        <f>IF($CX65&gt;0,バックデータ一覧!$S$15,バックデータ一覧!$T$15)</f>
        <v>-6.3459300000000001</v>
      </c>
      <c r="CQ65" s="102">
        <f>IF($DF$4=4,'貼り付けシート（日別）'!T64,'貼り付けシート（日別）'!B64*(INT($DF$4)+1-$DF$4)+'貼り付けシート（日別）'!T64*($DF$4-INT($DF$4)))</f>
        <v>9.2054958086000003</v>
      </c>
      <c r="CR65" s="102">
        <f>IF($DF$4=4,'貼り付けシート（日別）'!U64,'貼り付けシート（日別）'!C64*(INT($DF$4)+1-$DF$4)+'貼り付けシート（日別）'!U64*($DF$4-INT($DF$4)))</f>
        <v>16.022124300000002</v>
      </c>
      <c r="CS65" s="102">
        <f>IF($DF$4=4,'貼り付けシート（日別）'!V64,'貼り付けシート（日別）'!D64*(INT($DF$4)+1-$DF$4)+'貼り付けシート（日別）'!V64*($DF$4-INT($DF$4)))</f>
        <v>3.0787611399999997</v>
      </c>
      <c r="CT65" s="102">
        <f>IF($DF$4=4,'貼り付けシート（日別）'!W64,'貼り付けシート（日別）'!E64*(INT($DF$4)+1-$DF$4)+'貼り付けシート（日別）'!W64*($DF$4-INT($DF$4)))</f>
        <v>0</v>
      </c>
      <c r="CU65" s="102">
        <f>IF($DF$4=4,'貼り付けシート（日別）'!X64,'貼り付けシート（日別）'!F64*(INT($DF$4)+1-$DF$4)+'貼り付けシート（日別）'!X64*($DF$4-INT($DF$4)))</f>
        <v>29.762460000000001</v>
      </c>
      <c r="CV65" s="102">
        <f>IF($DF$4=4,'貼り付けシート（日別）'!Y64,'貼り付けシート（日別）'!G64*(INT($DF$4)+1-$DF$4)+'貼り付けシート（日別）'!Y64*($DF$4-INT($DF$4)))</f>
        <v>0</v>
      </c>
      <c r="CW65" s="102">
        <f>IF($DF$4=4,'貼り付けシート（日別）'!Z64,'貼り付けシート（日別）'!H64*(INT($DF$4)+1-$DF$4)+'貼り付けシート（日別）'!Z64*($DF$4-INT($DF$4)))</f>
        <v>5.3395833333333336</v>
      </c>
      <c r="CX65" s="32">
        <f>SUMIF('貼り付けシート（時刻別）'!$A$6:$A$8765,AR65,'貼り付けシート（時刻別）'!$C$6:$C$8765)</f>
        <v>0</v>
      </c>
      <c r="CY65" s="102">
        <f t="shared" si="40"/>
        <v>0</v>
      </c>
      <c r="CZ65" s="166"/>
    </row>
    <row r="66" spans="1:104" x14ac:dyDescent="0.15">
      <c r="A66" s="36">
        <v>41698</v>
      </c>
      <c r="B66" s="139">
        <f>IF(計算過程!$DF$5=9,計算過程!CD66+計算過程!CY66,IF($DF$4=4,AS66,G66*(INT($DF$4)+1-$DF$4)+AS66*($DF$4-INT($DF$4))))</f>
        <v>0.15627309797569444</v>
      </c>
      <c r="C66" s="139">
        <f>IF(計算過程!$DF$5=9,CF66,IF($DF$4=4,AT66,H66*(INT($DF$4)+1-$DF$4)+AT66*($DF$4-INT($DF$4))))</f>
        <v>79.770577029012799</v>
      </c>
      <c r="D66" s="139">
        <f>IF(計算過程!$DF$5=9,0,IF($DF$4=4,AU66,I66*(INT($DF$4)+1-$DF$4)+AU66*($DF$4-INT($DF$4))))</f>
        <v>0</v>
      </c>
      <c r="E66" s="139">
        <v>0</v>
      </c>
      <c r="F66" s="138"/>
      <c r="G66" s="104">
        <f t="shared" si="27"/>
        <v>0.14787334196064816</v>
      </c>
      <c r="H66" s="104">
        <f t="shared" si="28"/>
        <v>70.37076812951247</v>
      </c>
      <c r="I66" s="104">
        <f t="shared" si="29"/>
        <v>0</v>
      </c>
      <c r="J66" s="107">
        <v>0</v>
      </c>
      <c r="K66" s="101">
        <f>IF(OR(計算過程!$DF$5&lt;=4,計算過程!$DF$5=8),L66+M66+N66,0)</f>
        <v>0.14787334196064816</v>
      </c>
      <c r="L66" s="101">
        <f>IF(AND($DF$5&gt;4,$DF$5&lt;&gt;8),0,((VLOOKUP(入力データと計算結果!$E$6,バックデータ一覧!$V$12:$AA$15,2)*'貼り付けシート（日別）'!O65+VLOOKUP(入力データと計算結果!$E$6,バックデータ一覧!$V$12:$AA$15,3)*('貼り付けシート（日別）'!I65+'貼り付けシート（日別）'!J65+'貼り付けシート（日別）'!K65+'貼り付けシート（日別）'!L65+'貼り付けシート（日別）'!N65)+(VLOOKUP(入力データと計算結果!$E$6,バックデータ一覧!$V$12:$AA$15,4)))*10^3/3600))</f>
        <v>8.9837556370370386E-2</v>
      </c>
      <c r="M66" s="101">
        <f>IF(AND(OR($DF$5&gt;4,$DF$5&lt;&gt;8),入力データと計算結果!$E$7&lt;&gt;バックデータ一覧!$A$16,SUM(AL66:AM66)&gt;0),0.07*10^3/3600,0)</f>
        <v>1.9444444444444445E-2</v>
      </c>
      <c r="N66" s="101">
        <f>IF(AND(OR($DF$5&lt;=4),入力データと計算結果!$E$7=バックデータ一覧!$A$18,AM66&gt;0),(VLOOKUP(入力データと計算結果!$E$6,バックデータ一覧!$V$12:$AA$15,5,FALSE)*AO66+VLOOKUP(入力データと計算結果!$E$6,バックデータ一覧!$V$12:$AA$15,6,FALSE))*10^3/3600,0)</f>
        <v>3.859134114583334E-2</v>
      </c>
      <c r="O66" s="101">
        <f>IF(OR(計算過程!$DF$5&lt;=2,計算過程!$DF$5=8),IF(入力データと計算結果!$E$7=バックデータ一覧!$A$16,AI66/Q66+AJ66/R66+AK66/S66+AL66/T66+AN66/V66,IF(入力データと計算結果!$E$7=バックデータ一覧!$A$17,AI66/Q66+AJ66/R66+AK66/S66+AM66/U66+AN66/V66,AI66/Q66+AJ66/R66+AK66/S66+AM66/U66+AO66/W66)),0)</f>
        <v>70.37076812951247</v>
      </c>
      <c r="P66" s="101">
        <f>IF(OR(計算過程!$DF$5=3,計算過程!$DF$5=4),IF(入力データと計算結果!$E$7=バックデータ一覧!$A$16,AI66/Q66+AJ66/R66+AK66/S66+AL66/T66+AN66/V66,IF(入力データと計算結果!$E$7=バックデータ一覧!$A$17,AI66/Q66+AJ66/R66+AK66/S66+AM66/U66+AN66/V66,AI66/Q66+AJ66/R66+AK66/S66+AM66/U66+AO66/W66)),0)</f>
        <v>0</v>
      </c>
      <c r="Q66" s="101">
        <f>MIN(1,$DF$7*'貼り付けシート（日別）'!O65+計算過程!$DF$14*(AI66+AK66)+$DF$21)</f>
        <v>0.58880249085501923</v>
      </c>
      <c r="R66" s="101">
        <f>MIN(1,$DF$8*'貼り付けシート（日別）'!O65+$DF$15*AJ66+$DF$22)</f>
        <v>0.67230281735758468</v>
      </c>
      <c r="S66" s="101">
        <f>MIN(1,$DF$9*'貼り付けシート（日別）'!O65+$DF$16*(AI66+AK66)+$DF$23)</f>
        <v>0.58880249085501923</v>
      </c>
      <c r="T66" s="32">
        <f>MIN(1,$DF$10*'貼り付けシート（日別）'!O65+$DF$17*AL66+$DF$24)</f>
        <v>0.71159348488590612</v>
      </c>
      <c r="U66" s="32">
        <f>MIN(1,$DF$11*'貼り付けシート（日別）'!O65+$DF$18*AM66+$DF$25)</f>
        <v>0.69708635496058002</v>
      </c>
      <c r="V66" s="32">
        <f>MIN(1,$DF$12*'貼り付けシート（日別）'!O65+$DF$19*AN66+$DF$26)</f>
        <v>0.71159348488590612</v>
      </c>
      <c r="W66" s="32">
        <f>MIN(1,$DF$13*'貼り付けシート（日別）'!O65+$DF$20*AO66+$DF$27)</f>
        <v>0.58407440508724828</v>
      </c>
      <c r="X66" s="32">
        <f t="shared" si="30"/>
        <v>0</v>
      </c>
      <c r="Y66" s="32">
        <f>'貼り付けシート（日別）'!P65</f>
        <v>-10.65</v>
      </c>
      <c r="Z66" s="32">
        <f t="shared" si="31"/>
        <v>1.234745</v>
      </c>
      <c r="AA66" s="32">
        <f t="shared" si="32"/>
        <v>1.0485</v>
      </c>
      <c r="AB66" s="32">
        <f t="shared" si="33"/>
        <v>46.817083658400001</v>
      </c>
      <c r="AC66" s="32">
        <f>IF($DF$5=10,($DF$41*'貼り付けシート（日別）'!O65+$DF$42*AB66+$DF$43)/3.6,0)</f>
        <v>0</v>
      </c>
      <c r="AD66" s="32">
        <f>IF(OR($DF$5=5,$DF$5=6,$DF$5=7),(($DF$45*'貼り付けシート（日別）'!O65+$DF$46*SUM(AI66:AK66,AM66)+$DF$47)*AE66+(0.01723*AO66+0.06099))*10^3/3600,0)</f>
        <v>0</v>
      </c>
      <c r="AE66" s="32">
        <f>IF('貼り付けシート（日別）'!O65&lt;7,1+(7-'貼り付けシート（日別）'!O65)*0.0091,1)</f>
        <v>1.1241770833333333</v>
      </c>
      <c r="AF66" s="32">
        <f>IF(OR($DF$5=5,$DF$5=6,$DF$5=7),(($DF$48*'貼り付けシート（日別）'!O65+$DF$49*SUM(AI66:AK66,AM66)+$DF$50)*AH66+AO66/AG66),0)</f>
        <v>0</v>
      </c>
      <c r="AG66" s="32">
        <f>$DF$51*'貼り付けシート（日別）'!O65+$DF$52*AO66+$DF$53</f>
        <v>0.74964062499999995</v>
      </c>
      <c r="AH66" s="32">
        <f>IF('貼り付けシート（日別）'!O65&lt;7,1+(7-'貼り付けシート（日別）'!O65)*0.0205,1)</f>
        <v>1.2797395833333334</v>
      </c>
      <c r="AI66" s="109">
        <f>'貼り付けシート（日別）'!B65</f>
        <v>4.8028673783999993</v>
      </c>
      <c r="AJ66" s="109">
        <f>'貼り付けシート（日別）'!C65</f>
        <v>6.408849720000001</v>
      </c>
      <c r="AK66" s="109">
        <f>'貼り付けシート（日別）'!D65</f>
        <v>1.3194690599999996</v>
      </c>
      <c r="AL66" s="109">
        <f>'貼り付けシート（日別）'!E65</f>
        <v>0</v>
      </c>
      <c r="AM66" s="109">
        <f>'貼り付けシート（日別）'!F65</f>
        <v>29.762460000000001</v>
      </c>
      <c r="AN66" s="109">
        <f>'貼り付けシート（日別）'!G65</f>
        <v>0</v>
      </c>
      <c r="AO66" s="109">
        <f>'貼り付けシート（日別）'!H65</f>
        <v>4.5234375</v>
      </c>
      <c r="AP66" s="102">
        <f>IF(入力データと計算結果!$E$9=バックデータ一覧!$A$25,'貼り付けシート（日別）'!Q65,0)</f>
        <v>0</v>
      </c>
      <c r="AR66" s="36">
        <v>41698</v>
      </c>
      <c r="AS66" s="104">
        <f t="shared" si="34"/>
        <v>0.15627309797569444</v>
      </c>
      <c r="AT66" s="104">
        <f t="shared" si="35"/>
        <v>79.770577029012799</v>
      </c>
      <c r="AU66" s="104">
        <f t="shared" si="36"/>
        <v>0</v>
      </c>
      <c r="AV66" s="107">
        <v>0</v>
      </c>
      <c r="AW66" s="101">
        <f>IF(OR(計算過程!$DF$5&lt;=4,計算過程!$DF$5=8),AX66+AY66+AZ66,0)</f>
        <v>0.15627309797569444</v>
      </c>
      <c r="AX66" s="101">
        <f>IF(AND(計算過程!$DF$5&gt;4,計算過程!$DF$5&lt;&gt;8),0,((VLOOKUP(入力データと計算結果!$E$6,バックデータ一覧!$V$12:$AA$15,2)*'貼り付けシート（日別）'!AG65+VLOOKUP(入力データと計算結果!$E$6,バックデータ一覧!$V$12:$AA$15,3)*('貼り付けシート（日別）'!AA65+'貼り付けシート（日別）'!AB65+'貼り付けシート（日別）'!AC65+'貼り付けシート（日別）'!AD65+'貼り付けシート（日別）'!AF65)+(VLOOKUP(入力データと計算結果!$E$6,バックデータ一覧!$V$12:$AA$15,4)))*10^3/3600))</f>
        <v>9.3292910620370373E-2</v>
      </c>
      <c r="AY66" s="101">
        <f>IF(AND(OR(計算過程!$DF$5&gt;4,計算過程!$DF$5&lt;&gt;8),入力データと計算結果!$E$7&lt;&gt;バックデータ一覧!$A$16,SUM(BX66:BY66)&gt;0),0.07*10^3/3600,0)</f>
        <v>1.9444444444444445E-2</v>
      </c>
      <c r="AZ66" s="101">
        <f>IF(AND(OR(計算過程!$DF$5&lt;=4),入力データと計算結果!$E$7=バックデータ一覧!$A$18,BY66&gt;0),(VLOOKUP(入力データと計算結果!$E$6,バックデータ一覧!$V$12:$AA$15,5,FALSE)*CA66+VLOOKUP(入力データと計算結果!$E$6,バックデータ一覧!$V$12:$AA$15,6,FALSE))*10^3/3600,0)</f>
        <v>4.3535742910879631E-2</v>
      </c>
      <c r="BA66" s="101">
        <f>IF(OR(計算過程!$DF$5&lt;=2,計算過程!$DF$5=8),IF(入力データと計算結果!$E$7=バックデータ一覧!$A$16,BU66/BC66+BV66/BD66+BW66/BE66+BX66/BF66+BZ66/BH66,IF(入力データと計算結果!$E$7=バックデータ一覧!$A$17,BU66/BC66+BV66/BD66+BW66/BE66+BY66/BG66+BZ66/BH66,BU66/BC66+BV66/BD66+BW66/BE66+BY66/BG66+CA66/BI66)),0)</f>
        <v>79.770577029012799</v>
      </c>
      <c r="BB66" s="101">
        <f>IF(OR(計算過程!$DF$5=3,計算過程!$DF$5=4),IF(入力データと計算結果!$E$7=バックデータ一覧!$A$16,BU66/BC66+BV66/BD66+BW66/BE66+BX66/BF66+BZ66/BH66,IF(入力データと計算結果!$E$7=バックデータ一覧!$A$17,BU66/BC66+BV66/BD66+BW66/BE66+BY66/BG66+BZ66/BH66,BU66/BC66+BV66/BD66+BW66/BE66+BY66/BG66+CA66/BI66)),0)</f>
        <v>0</v>
      </c>
      <c r="BC66" s="101">
        <f>MIN(1,計算過程!$DF$7*'貼り付けシート（日別）'!AG65+計算過程!$DF$14*(BU66+BW66)+計算過程!$DF$21)</f>
        <v>0.58993657178742986</v>
      </c>
      <c r="BD66" s="101">
        <f>MIN(1,計算過程!$DF$8*'貼り付けシート（日別）'!AG65+計算過程!$DF$15*BV66+計算過程!$DF$22)</f>
        <v>0.67424205097852474</v>
      </c>
      <c r="BE66" s="101">
        <f>MIN(1,計算過程!$DF$9*'貼り付けシート（日別）'!AG65+計算過程!$DF$16*(BU66+BW66)+計算過程!$DF$23)</f>
        <v>0.58993657178742986</v>
      </c>
      <c r="BF66" s="32">
        <f>MIN(1,計算過程!$DF$10*'貼り付けシート（日別）'!AG65+計算過程!$DF$17*BX66+計算過程!$DF$24)</f>
        <v>0.71159348488590612</v>
      </c>
      <c r="BG66" s="32">
        <f>MIN(1,計算過程!$DF$11*'貼り付けシート（日別）'!AG65+計算過程!$DF$18*BY66+計算過程!$DF$25)</f>
        <v>0.69708635496058002</v>
      </c>
      <c r="BH66" s="32">
        <f>MIN(1,計算過程!$DF$12*'貼り付けシート（日別）'!AG65+計算過程!$DF$19*BZ66+計算過程!$DF$26)</f>
        <v>0.71159348488590612</v>
      </c>
      <c r="BI66" s="32">
        <f>MIN(1,計算過程!$DF$13*'貼り付けシート（日別）'!AG65+計算過程!$DF$20*CA66+計算過程!$DF$27)</f>
        <v>0.60226739190201339</v>
      </c>
      <c r="BJ66" s="32">
        <f>IF(計算過程!$DF$5=11,(計算過程!$DF$33*BK66+計算過程!$DF$34*BN66+計算過程!$DF$35*計算過程!$DF$39+計算過程!$DF$36)*(1+計算過程!$DF$37*計算過程!$DF$38)*BL66*BM66*10^3/3600,0)</f>
        <v>0</v>
      </c>
      <c r="BK66" s="32">
        <f>'貼り付けシート（日別）'!AH65</f>
        <v>-10.65</v>
      </c>
      <c r="BL66" s="32">
        <f t="shared" si="37"/>
        <v>1.234745</v>
      </c>
      <c r="BM66" s="32">
        <f t="shared" si="38"/>
        <v>1.0485</v>
      </c>
      <c r="BN66" s="32">
        <f t="shared" si="39"/>
        <v>53.083736353766668</v>
      </c>
      <c r="BO66" s="32">
        <f>IF(計算過程!$DF$5=10,(計算過程!$DF$41*'貼り付けシート（日別）'!AG65+計算過程!$DF$42*BN66+計算過程!$DF$43)/3.6,0)</f>
        <v>0</v>
      </c>
      <c r="BP66" s="32">
        <f>IF(OR(計算過程!$DF$5=5,計算過程!$DF$5=6,計算過程!$DF$5=7),((計算過程!$DF$45*'貼り付けシート（日別）'!AG65+計算過程!$DF$46*SUM(BU66:BW66,BY66)+計算過程!$DF$47)*BQ66+(0.01723*CA66+0.06099))*10^3/3600,0)</f>
        <v>0</v>
      </c>
      <c r="BQ66" s="32">
        <f>IF('貼り付けシート（日別）'!AG65&lt;7,1+(7-'貼り付けシート（日別）'!AG65)*0.0091,1)</f>
        <v>1.1241770833333333</v>
      </c>
      <c r="BR66" s="32">
        <f>IF(OR(計算過程!$DF$5=5,計算過程!$DF$5=6,計算過程!$DF$5=7),((計算過程!$DF$48*'貼り付けシート（日別）'!AG65+計算過程!$DF$49*SUM(BU66:BW66,BY66)+計算過程!$DF$50)*BT66+CA66/BS66),0)</f>
        <v>0</v>
      </c>
      <c r="BS66" s="32">
        <f>計算過程!$DF$51*'貼り付けシート（日別）'!AG65+計算過程!$DF$52*CA66+計算過程!$DF$53</f>
        <v>0.75583906249999999</v>
      </c>
      <c r="BT66" s="32">
        <f>IF('貼り付けシート（日別）'!AG65&lt;7,1+(7-'貼り付けシート（日別）'!AG65)*0.0205,1)</f>
        <v>1.2797395833333334</v>
      </c>
      <c r="BU66" s="109">
        <f>'貼り付けシート（日別）'!T65</f>
        <v>6.2037036970999999</v>
      </c>
      <c r="BV66" s="109">
        <f>'貼り付けシート（日別）'!U65</f>
        <v>10.681416199999999</v>
      </c>
      <c r="BW66" s="109">
        <f>'貼り付けシート（日別）'!V65</f>
        <v>0.87964604000000002</v>
      </c>
      <c r="BX66" s="109">
        <f>'貼り付けシート（日別）'!W65</f>
        <v>0</v>
      </c>
      <c r="BY66" s="109">
        <f>'貼り付けシート（日別）'!X65</f>
        <v>29.762460000000001</v>
      </c>
      <c r="BZ66" s="109">
        <f>'貼り付けシート（日別）'!Y65</f>
        <v>0</v>
      </c>
      <c r="CA66" s="109">
        <f>'貼り付けシート（日別）'!Z65</f>
        <v>5.5565104166666668</v>
      </c>
      <c r="CB66" s="102">
        <f>IF(入力データと計算結果!$E$9=バックデータ一覧!$A$25,'貼り付けシート（日別）'!AI65,0)</f>
        <v>0</v>
      </c>
      <c r="CC66" s="166"/>
      <c r="CD66" s="32">
        <f>IF(計算過程!$DF$5=9,((CI66*'貼り付けシート（日別）'!AG65+CJ66*(CQ66+CR66+CS66+CU66)+CK66*CX66+CL66)*CE66+(0.01723*CW66+0.06099))*10^3/3600,0)</f>
        <v>0</v>
      </c>
      <c r="CE66" s="32">
        <f>IF(7&lt;='貼り付けシート（日別）'!AG65,1,1+(7-'貼り付けシート（日別）'!AG65)*0.0091)</f>
        <v>1.1241770833333333</v>
      </c>
      <c r="CF66" s="32">
        <f>IF(計算過程!$DF$5=9,((CM66*'貼り付けシート（日別）'!AG65+CN66*(CQ66+CR66+CS66+CU66)+CO66*CX66+CP66)*CH66+CW66/CG66),0)</f>
        <v>0</v>
      </c>
      <c r="CG66" s="32">
        <f>計算過程!$DF$55*'貼り付けシート（日別）'!AG65+計算過程!$DF$56*CW66+計算過程!$DF$57</f>
        <v>0.75583906249999999</v>
      </c>
      <c r="CH66" s="32">
        <f>IF(7&lt;='貼り付けシート（日別）'!AG65,1,1+(7-'貼り付けシート（日別）'!AG65)*0.0205)</f>
        <v>1.2797395833333334</v>
      </c>
      <c r="CI66" s="100">
        <f>IF($CX66&gt;0,バックデータ一覧!$S$4,バックデータ一覧!$T$4)</f>
        <v>-0.18114</v>
      </c>
      <c r="CJ66" s="100">
        <f>IF($CX66&gt;0,バックデータ一覧!$S$5,バックデータ一覧!$T$5)</f>
        <v>0.10483000000000001</v>
      </c>
      <c r="CK66" s="100">
        <f>IF($CX66&gt;0,バックデータ一覧!$S$6,バックデータ一覧!$T$6)</f>
        <v>0</v>
      </c>
      <c r="CL66" s="100">
        <f>IF($CX66&gt;0,バックデータ一覧!$S$7,バックデータ一覧!$T$7)</f>
        <v>5.8528500000000001</v>
      </c>
      <c r="CM66" s="100">
        <f>IF($CX66&gt;0,バックデータ一覧!$S$12,バックデータ一覧!$T$12)</f>
        <v>-5.7700000000000001E-2</v>
      </c>
      <c r="CN66" s="100">
        <f>IF($CX66&gt;0,バックデータ一覧!$S$13,バックデータ一覧!$T$13)</f>
        <v>0.47525000000000001</v>
      </c>
      <c r="CO66" s="100">
        <f>IF($CX66&gt;0,バックデータ一覧!$S$14,バックデータ一覧!$T$14)</f>
        <v>0</v>
      </c>
      <c r="CP66" s="173">
        <f>IF($CX66&gt;0,バックデータ一覧!$S$15,バックデータ一覧!$T$15)</f>
        <v>-6.3459300000000001</v>
      </c>
      <c r="CQ66" s="102">
        <f>IF($DF$4=4,'貼り付けシート（日別）'!T65,'貼り付けシート（日別）'!B65*(INT($DF$4)+1-$DF$4)+'貼り付けシート（日別）'!T65*($DF$4-INT($DF$4)))</f>
        <v>6.2037036970999999</v>
      </c>
      <c r="CR66" s="102">
        <f>IF($DF$4=4,'貼り付けシート（日別）'!U65,'貼り付けシート（日別）'!C65*(INT($DF$4)+1-$DF$4)+'貼り付けシート（日別）'!U65*($DF$4-INT($DF$4)))</f>
        <v>10.681416199999999</v>
      </c>
      <c r="CS66" s="102">
        <f>IF($DF$4=4,'貼り付けシート（日別）'!V65,'貼り付けシート（日別）'!D65*(INT($DF$4)+1-$DF$4)+'貼り付けシート（日別）'!V65*($DF$4-INT($DF$4)))</f>
        <v>0.87964604000000002</v>
      </c>
      <c r="CT66" s="102">
        <f>IF($DF$4=4,'貼り付けシート（日別）'!W65,'貼り付けシート（日別）'!E65*(INT($DF$4)+1-$DF$4)+'貼り付けシート（日別）'!W65*($DF$4-INT($DF$4)))</f>
        <v>0</v>
      </c>
      <c r="CU66" s="102">
        <f>IF($DF$4=4,'貼り付けシート（日別）'!X65,'貼り付けシート（日別）'!F65*(INT($DF$4)+1-$DF$4)+'貼り付けシート（日別）'!X65*($DF$4-INT($DF$4)))</f>
        <v>29.762460000000001</v>
      </c>
      <c r="CV66" s="102">
        <f>IF($DF$4=4,'貼り付けシート（日別）'!Y65,'貼り付けシート（日別）'!G65*(INT($DF$4)+1-$DF$4)+'貼り付けシート（日別）'!Y65*($DF$4-INT($DF$4)))</f>
        <v>0</v>
      </c>
      <c r="CW66" s="102">
        <f>IF($DF$4=4,'貼り付けシート（日別）'!Z65,'貼り付けシート（日別）'!H65*(INT($DF$4)+1-$DF$4)+'貼り付けシート（日別）'!Z65*($DF$4-INT($DF$4)))</f>
        <v>5.5565104166666668</v>
      </c>
      <c r="CX66" s="32">
        <f>SUMIF('貼り付けシート（時刻別）'!$A$6:$A$8765,AR66,'貼り付けシート（時刻別）'!$C$6:$C$8765)</f>
        <v>0</v>
      </c>
      <c r="CY66" s="102">
        <f t="shared" si="40"/>
        <v>0</v>
      </c>
      <c r="CZ66" s="166"/>
    </row>
    <row r="67" spans="1:104" x14ac:dyDescent="0.15">
      <c r="A67" s="36">
        <v>41699</v>
      </c>
      <c r="B67" s="139">
        <f>IF(計算過程!$DF$5=9,計算過程!CD67+計算過程!CY67,IF($DF$4=4,AS67,G67*(INT($DF$4)+1-$DF$4)+AS67*($DF$4-INT($DF$4))))</f>
        <v>0.1654706347986111</v>
      </c>
      <c r="C67" s="139">
        <f>IF(計算過程!$DF$5=9,CF67,IF($DF$4=4,AT67,H67*(INT($DF$4)+1-$DF$4)+AT67*($DF$4-INT($DF$4))))</f>
        <v>96.826476977881043</v>
      </c>
      <c r="D67" s="139">
        <f>IF(計算過程!$DF$5=9,0,IF($DF$4=4,AU67,I67*(INT($DF$4)+1-$DF$4)+AU67*($DF$4-INT($DF$4))))</f>
        <v>0</v>
      </c>
      <c r="E67" s="139">
        <v>0</v>
      </c>
      <c r="F67" s="138"/>
      <c r="G67" s="104">
        <f t="shared" si="27"/>
        <v>0.15685622583796296</v>
      </c>
      <c r="H67" s="104">
        <f t="shared" si="28"/>
        <v>87.27521716127913</v>
      </c>
      <c r="I67" s="104">
        <f t="shared" si="29"/>
        <v>0</v>
      </c>
      <c r="J67" s="107">
        <v>0</v>
      </c>
      <c r="K67" s="101">
        <f>IF(OR(計算過程!$DF$5&lt;=4,計算過程!$DF$5=8),L67+M67+N67,0)</f>
        <v>0.15685622583796296</v>
      </c>
      <c r="L67" s="101">
        <f>IF(AND($DF$5&gt;4,$DF$5&lt;&gt;8),0,((VLOOKUP(入力データと計算結果!$E$6,バックデータ一覧!$V$12:$AA$15,2)*'貼り付けシート（日別）'!O66+VLOOKUP(入力データと計算結果!$E$6,バックデータ一覧!$V$12:$AA$15,3)*('貼り付けシート（日別）'!I66+'貼り付けシート（日別）'!J66+'貼り付けシート（日別）'!K66+'貼り付けシート（日別）'!L66+'貼り付けシート（日別）'!N66)+(VLOOKUP(入力データと計算結果!$E$6,バックデータ一覧!$V$12:$AA$15,4)))*10^3/3600))</f>
        <v>9.7924540074074085E-2</v>
      </c>
      <c r="M67" s="101">
        <f>IF(AND(OR($DF$5&gt;4,$DF$5&lt;&gt;8),入力データと計算結果!$E$7&lt;&gt;バックデータ一覧!$A$16,SUM(AL67:AM67)&gt;0),0.07*10^3/3600,0)</f>
        <v>1.9444444444444445E-2</v>
      </c>
      <c r="N67" s="101">
        <f>IF(AND(OR($DF$5&lt;=4),入力データと計算結果!$E$7=バックデータ一覧!$A$18,AM67&gt;0),(VLOOKUP(入力データと計算結果!$E$6,バックデータ一覧!$V$12:$AA$15,5,FALSE)*AO67+VLOOKUP(入力データと計算結果!$E$6,バックデータ一覧!$V$12:$AA$15,6,FALSE))*10^3/3600,0)</f>
        <v>3.9487241319444442E-2</v>
      </c>
      <c r="O67" s="101">
        <f>IF(OR(計算過程!$DF$5&lt;=2,計算過程!$DF$5=8),IF(入力データと計算結果!$E$7=バックデータ一覧!$A$16,AI67/Q67+AJ67/R67+AK67/S67+AL67/T67+AN67/V67,IF(入力データと計算結果!$E$7=バックデータ一覧!$A$17,AI67/Q67+AJ67/R67+AK67/S67+AM67/U67+AN67/V67,AI67/Q67+AJ67/R67+AK67/S67+AM67/U67+AO67/W67)),0)</f>
        <v>87.27521716127913</v>
      </c>
      <c r="P67" s="101">
        <f>IF(OR(計算過程!$DF$5=3,計算過程!$DF$5=4),IF(入力データと計算結果!$E$7=バックデータ一覧!$A$16,AI67/Q67+AJ67/R67+AK67/S67+AL67/T67+AN67/V67,IF(入力データと計算結果!$E$7=バックデータ一覧!$A$17,AI67/Q67+AJ67/R67+AK67/S67+AM67/U67+AN67/V67,AI67/Q67+AJ67/R67+AK67/S67+AM67/U67+AO67/W67)),0)</f>
        <v>0</v>
      </c>
      <c r="Q67" s="101">
        <f>MIN(1,$DF$7*'貼り付けシート（日別）'!O66+計算過程!$DF$14*(AI67+AK67)+$DF$21)</f>
        <v>0.5905185647724569</v>
      </c>
      <c r="R67" s="101">
        <f>MIN(1,$DF$8*'貼り付けシート（日別）'!O66+$DF$15*AJ67+$DF$22)</f>
        <v>0.673367487979733</v>
      </c>
      <c r="S67" s="101">
        <f>MIN(1,$DF$9*'貼り付けシート（日別）'!O66+$DF$16*(AI67+AK67)+$DF$23)</f>
        <v>0.5905185647724569</v>
      </c>
      <c r="T67" s="32">
        <f>MIN(1,$DF$10*'貼り付けシート（日別）'!O66+$DF$17*AL67+$DF$24)</f>
        <v>0.71159348488590612</v>
      </c>
      <c r="U67" s="32">
        <f>MIN(1,$DF$11*'貼り付けシート（日別）'!O66+$DF$18*AM67+$DF$25)</f>
        <v>0.69708635496058002</v>
      </c>
      <c r="V67" s="32">
        <f>MIN(1,$DF$12*'貼り付けシート（日別）'!O66+$DF$19*AN67+$DF$26)</f>
        <v>0.71159348488590612</v>
      </c>
      <c r="W67" s="32">
        <f>MIN(1,$DF$13*'貼り付けシート（日別）'!O66+$DF$20*AO67+$DF$27)</f>
        <v>0.57989433801986578</v>
      </c>
      <c r="X67" s="32">
        <f t="shared" si="30"/>
        <v>0</v>
      </c>
      <c r="Y67" s="32">
        <f>'貼り付けシート（日別）'!P66</f>
        <v>-11.675000000000001</v>
      </c>
      <c r="Z67" s="32">
        <f t="shared" si="31"/>
        <v>1.2483774999999999</v>
      </c>
      <c r="AA67" s="32">
        <f t="shared" si="32"/>
        <v>1.0382500000000001</v>
      </c>
      <c r="AB67" s="32">
        <f t="shared" si="33"/>
        <v>57.4469262904</v>
      </c>
      <c r="AC67" s="32">
        <f>IF($DF$5=10,($DF$41*'貼り付けシート（日別）'!O66+$DF$42*AB67+$DF$43)/3.6,0)</f>
        <v>0</v>
      </c>
      <c r="AD67" s="32">
        <f>IF(OR($DF$5=5,$DF$5=6,$DF$5=7),(($DF$45*'貼り付けシート（日別）'!O66+$DF$46*SUM(AI67:AK67,AM67)+$DF$47)*AE67+(0.01723*AO67+0.06099))*10^3/3600,0)</f>
        <v>0</v>
      </c>
      <c r="AE67" s="32">
        <f>IF('貼り付けシート（日別）'!O66&lt;7,1+(7-'貼り付けシート（日別）'!O66)*0.0091,1)</f>
        <v>1.1468891666666667</v>
      </c>
      <c r="AF67" s="32">
        <f>IF(OR($DF$5=5,$DF$5=6,$DF$5=7),(($DF$48*'貼り付けシート（日別）'!O66+$DF$49*SUM(AI67:AK67,AM67)+$DF$50)*AH67+AO67/AG67),0)</f>
        <v>0</v>
      </c>
      <c r="AG67" s="32">
        <f>$DF$51*'貼り付けシート（日別）'!O66+$DF$52*AO67+$DF$53</f>
        <v>0.73878374999999996</v>
      </c>
      <c r="AH67" s="32">
        <f>IF('貼り付けシート（日別）'!O66&lt;7,1+(7-'貼り付けシート（日別）'!O66)*0.0205,1)</f>
        <v>1.3309041666666666</v>
      </c>
      <c r="AI67" s="109">
        <f>'貼り付けシート（日別）'!B66</f>
        <v>8.8052568603999983</v>
      </c>
      <c r="AJ67" s="109">
        <f>'貼り付けシート（日別）'!C66</f>
        <v>11.74955782</v>
      </c>
      <c r="AK67" s="109">
        <f>'貼り付けシート（日別）'!D66</f>
        <v>2.4190266099999995</v>
      </c>
      <c r="AL67" s="109">
        <f>'貼り付けシート（日別）'!E66</f>
        <v>0</v>
      </c>
      <c r="AM67" s="109">
        <f>'貼り付けシート（日別）'!F66</f>
        <v>29.762460000000001</v>
      </c>
      <c r="AN67" s="109">
        <f>'貼り付けシート（日別）'!G66</f>
        <v>0</v>
      </c>
      <c r="AO67" s="109">
        <f>'貼り付けシート（日別）'!H66</f>
        <v>4.7106250000000003</v>
      </c>
      <c r="AP67" s="102">
        <f>IF(入力データと計算結果!$E$9=バックデータ一覧!$A$25,'貼り付けシート（日別）'!Q66,0)</f>
        <v>0</v>
      </c>
      <c r="AR67" s="36">
        <v>41699</v>
      </c>
      <c r="AS67" s="104">
        <f t="shared" si="34"/>
        <v>0.1654706347986111</v>
      </c>
      <c r="AT67" s="104">
        <f t="shared" si="35"/>
        <v>96.826476977881043</v>
      </c>
      <c r="AU67" s="104">
        <f t="shared" si="36"/>
        <v>0</v>
      </c>
      <c r="AV67" s="107">
        <v>0</v>
      </c>
      <c r="AW67" s="101">
        <f>IF(OR(計算過程!$DF$5&lt;=4,計算過程!$DF$5=8),AX67+AY67+AZ67,0)</f>
        <v>0.1654706347986111</v>
      </c>
      <c r="AX67" s="101">
        <f>IF(AND(計算過程!$DF$5&gt;4,計算過程!$DF$5&lt;&gt;8),0,((VLOOKUP(入力データと計算結果!$E$6,バックデータ一覧!$V$12:$AA$15,2)*'貼り付けシート（日別）'!AG66+VLOOKUP(入力データと計算結果!$E$6,バックデータ一覧!$V$12:$AA$15,3)*('貼り付けシート（日別）'!AA66+'貼り付けシート（日別）'!AB66+'貼り付けシート（日別）'!AC66+'貼り付けシート（日別）'!AD66+'貼り付けシート（日別）'!AF66)+(VLOOKUP(入力データと計算結果!$E$6,バックデータ一覧!$V$12:$AA$15,4)))*10^3/3600))</f>
        <v>0.10144523057407406</v>
      </c>
      <c r="AY67" s="101">
        <f>IF(AND(OR(計算過程!$DF$5&gt;4,計算過程!$DF$5&lt;&gt;8),入力データと計算結果!$E$7&lt;&gt;バックデータ一覧!$A$16,SUM(BX67:BY67)&gt;0),0.07*10^3/3600,0)</f>
        <v>1.9444444444444445E-2</v>
      </c>
      <c r="AZ67" s="101">
        <f>IF(AND(OR(計算過程!$DF$5&lt;=4),入力データと計算結果!$E$7=バックデータ一覧!$A$18,BY67&gt;0),(VLOOKUP(入力データと計算結果!$E$6,バックデータ一覧!$V$12:$AA$15,5,FALSE)*CA67+VLOOKUP(入力データと計算結果!$E$6,バックデータ一覧!$V$12:$AA$15,6,FALSE))*10^3/3600,0)</f>
        <v>4.4580959780092598E-2</v>
      </c>
      <c r="BA67" s="101">
        <f>IF(OR(計算過程!$DF$5&lt;=2,計算過程!$DF$5=8),IF(入力データと計算結果!$E$7=バックデータ一覧!$A$16,BU67/BC67+BV67/BD67+BW67/BE67+BX67/BF67+BZ67/BH67,IF(入力データと計算結果!$E$7=バックデータ一覧!$A$17,BU67/BC67+BV67/BD67+BW67/BE67+BY67/BG67+BZ67/BH67,BU67/BC67+BV67/BD67+BW67/BE67+BY67/BG67+CA67/BI67)),0)</f>
        <v>96.826476977881043</v>
      </c>
      <c r="BB67" s="101">
        <f>IF(OR(計算過程!$DF$5=3,計算過程!$DF$5=4),IF(入力データと計算結果!$E$7=バックデータ一覧!$A$16,BU67/BC67+BV67/BD67+BW67/BE67+BX67/BF67+BZ67/BH67,IF(入力データと計算結果!$E$7=バックデータ一覧!$A$17,BU67/BC67+BV67/BD67+BW67/BE67+BY67/BG67+BZ67/BH67,BU67/BC67+BV67/BD67+BW67/BE67+BY67/BG67+CA67/BI67)),0)</f>
        <v>0</v>
      </c>
      <c r="BC67" s="101">
        <f>MIN(1,計算過程!$DF$7*'貼り付けシート（日別）'!AG66+計算過程!$DF$14*(BU67+BW67)+計算過程!$DF$21)</f>
        <v>0.59176942749424633</v>
      </c>
      <c r="BD67" s="101">
        <f>MIN(1,計算過程!$DF$8*'貼り付けシート（日別）'!AG66+計算過程!$DF$15*BV67+計算過程!$DF$22)</f>
        <v>0.67530672160067307</v>
      </c>
      <c r="BE67" s="101">
        <f>MIN(1,計算過程!$DF$9*'貼り付けシート（日別）'!AG66+計算過程!$DF$16*(BU67+BW67)+計算過程!$DF$23)</f>
        <v>0.59176942749424633</v>
      </c>
      <c r="BF67" s="32">
        <f>MIN(1,計算過程!$DF$10*'貼り付けシート（日別）'!AG66+計算過程!$DF$17*BX67+計算過程!$DF$24)</f>
        <v>0.71159348488590612</v>
      </c>
      <c r="BG67" s="32">
        <f>MIN(1,計算過程!$DF$11*'貼り付けシート（日別）'!AG66+計算過程!$DF$18*BY67+計算過程!$DF$25)</f>
        <v>0.69708635496058002</v>
      </c>
      <c r="BH67" s="32">
        <f>MIN(1,計算過程!$DF$12*'貼り付けシート（日別）'!AG66+計算過程!$DF$19*BZ67+計算過程!$DF$26)</f>
        <v>0.71159348488590612</v>
      </c>
      <c r="BI67" s="32">
        <f>MIN(1,計算過程!$DF$13*'貼り付けシート（日別）'!AG66+計算過程!$DF$20*CA67+計算過程!$DF$27)</f>
        <v>0.59863673744375845</v>
      </c>
      <c r="BJ67" s="32">
        <f>IF(計算過程!$DF$5=11,(計算過程!$DF$33*BK67+計算過程!$DF$34*BN67+計算過程!$DF$35*計算過程!$DF$39+計算過程!$DF$36)*(1+計算過程!$DF$37*計算過程!$DF$38)*BL67*BM67*10^3/3600,0)</f>
        <v>0</v>
      </c>
      <c r="BK67" s="32">
        <f>'貼り付けシート（日別）'!AH66</f>
        <v>-11.675000000000001</v>
      </c>
      <c r="BL67" s="32">
        <f t="shared" si="37"/>
        <v>1.2483774999999999</v>
      </c>
      <c r="BM67" s="32">
        <f t="shared" si="38"/>
        <v>1.0382500000000001</v>
      </c>
      <c r="BN67" s="32">
        <f t="shared" si="39"/>
        <v>63.843737081933334</v>
      </c>
      <c r="BO67" s="32">
        <f>IF(計算過程!$DF$5=10,(計算過程!$DF$41*'貼り付けシート（日別）'!AG66+計算過程!$DF$42*BN67+計算過程!$DF$43)/3.6,0)</f>
        <v>0</v>
      </c>
      <c r="BP67" s="32">
        <f>IF(OR(計算過程!$DF$5=5,計算過程!$DF$5=6,計算過程!$DF$5=7),((計算過程!$DF$45*'貼り付けシート（日別）'!AG66+計算過程!$DF$46*SUM(BU67:BW67,BY67)+計算過程!$DF$47)*BQ67+(0.01723*CA67+0.06099))*10^3/3600,0)</f>
        <v>0</v>
      </c>
      <c r="BQ67" s="32">
        <f>IF('貼り付けシート（日別）'!AG66&lt;7,1+(7-'貼り付けシート（日別）'!AG66)*0.0091,1)</f>
        <v>1.1468891666666667</v>
      </c>
      <c r="BR67" s="32">
        <f>IF(OR(計算過程!$DF$5=5,計算過程!$DF$5=6,計算過程!$DF$5=7),((計算過程!$DF$48*'貼り付けシート（日別）'!AG66+計算過程!$DF$49*SUM(BU67:BW67,BY67)+計算過程!$DF$50)*BT67+CA67/BS67),0)</f>
        <v>0</v>
      </c>
      <c r="BS67" s="32">
        <f>計算過程!$DF$51*'貼り付けシート（日別）'!AG66+計算過程!$DF$52*CA67+計算過程!$DF$53</f>
        <v>0.74516937499999991</v>
      </c>
      <c r="BT67" s="32">
        <f>IF('貼り付けシート（日別）'!AG66&lt;7,1+(7-'貼り付けシート（日別）'!AG66)*0.0205,1)</f>
        <v>1.3309041666666666</v>
      </c>
      <c r="BU67" s="109">
        <f>'貼り付けシート（日別）'!T66</f>
        <v>9.2054958086000003</v>
      </c>
      <c r="BV67" s="109">
        <f>'貼り付けシート（日別）'!U66</f>
        <v>16.022124300000002</v>
      </c>
      <c r="BW67" s="109">
        <f>'貼り付けシート（日別）'!V66</f>
        <v>3.0787611399999997</v>
      </c>
      <c r="BX67" s="109">
        <f>'貼り付けシート（日別）'!W66</f>
        <v>0</v>
      </c>
      <c r="BY67" s="109">
        <f>'貼り付けシート（日別）'!X66</f>
        <v>29.762460000000001</v>
      </c>
      <c r="BZ67" s="109">
        <f>'貼り付けシート（日別）'!Y66</f>
        <v>0</v>
      </c>
      <c r="CA67" s="109">
        <f>'貼り付けシート（日別）'!Z66</f>
        <v>5.7748958333333338</v>
      </c>
      <c r="CB67" s="102">
        <f>IF(入力データと計算結果!$E$9=バックデータ一覧!$A$25,'貼り付けシート（日別）'!AI66,0)</f>
        <v>0</v>
      </c>
      <c r="CC67" s="166"/>
      <c r="CD67" s="32">
        <f>IF(計算過程!$DF$5=9,((CI67*'貼り付けシート（日別）'!AG66+CJ67*(CQ67+CR67+CS67+CU67)+CK67*CX67+CL67)*CE67+(0.01723*CW67+0.06099))*10^3/3600,0)</f>
        <v>0</v>
      </c>
      <c r="CE67" s="32">
        <f>IF(7&lt;='貼り付けシート（日別）'!AG66,1,1+(7-'貼り付けシート（日別）'!AG66)*0.0091)</f>
        <v>1.1468891666666667</v>
      </c>
      <c r="CF67" s="32">
        <f>IF(計算過程!$DF$5=9,((CM67*'貼り付けシート（日別）'!AG66+CN67*(CQ67+CR67+CS67+CU67)+CO67*CX67+CP67)*CH67+CW67/CG67),0)</f>
        <v>0</v>
      </c>
      <c r="CG67" s="32">
        <f>計算過程!$DF$55*'貼り付けシート（日別）'!AG66+計算過程!$DF$56*CW67+計算過程!$DF$57</f>
        <v>0.74516937499999991</v>
      </c>
      <c r="CH67" s="32">
        <f>IF(7&lt;='貼り付けシート（日別）'!AG66,1,1+(7-'貼り付けシート（日別）'!AG66)*0.0205)</f>
        <v>1.3309041666666666</v>
      </c>
      <c r="CI67" s="100">
        <f>IF($CX67&gt;0,バックデータ一覧!$S$4,バックデータ一覧!$T$4)</f>
        <v>-0.18114</v>
      </c>
      <c r="CJ67" s="100">
        <f>IF($CX67&gt;0,バックデータ一覧!$S$5,バックデータ一覧!$T$5)</f>
        <v>0.10483000000000001</v>
      </c>
      <c r="CK67" s="100">
        <f>IF($CX67&gt;0,バックデータ一覧!$S$6,バックデータ一覧!$T$6)</f>
        <v>0</v>
      </c>
      <c r="CL67" s="100">
        <f>IF($CX67&gt;0,バックデータ一覧!$S$7,バックデータ一覧!$T$7)</f>
        <v>5.8528500000000001</v>
      </c>
      <c r="CM67" s="100">
        <f>IF($CX67&gt;0,バックデータ一覧!$S$12,バックデータ一覧!$T$12)</f>
        <v>-5.7700000000000001E-2</v>
      </c>
      <c r="CN67" s="100">
        <f>IF($CX67&gt;0,バックデータ一覧!$S$13,バックデータ一覧!$T$13)</f>
        <v>0.47525000000000001</v>
      </c>
      <c r="CO67" s="100">
        <f>IF($CX67&gt;0,バックデータ一覧!$S$14,バックデータ一覧!$T$14)</f>
        <v>0</v>
      </c>
      <c r="CP67" s="173">
        <f>IF($CX67&gt;0,バックデータ一覧!$S$15,バックデータ一覧!$T$15)</f>
        <v>-6.3459300000000001</v>
      </c>
      <c r="CQ67" s="102">
        <f>IF($DF$4=4,'貼り付けシート（日別）'!T66,'貼り付けシート（日別）'!B66*(INT($DF$4)+1-$DF$4)+'貼り付けシート（日別）'!T66*($DF$4-INT($DF$4)))</f>
        <v>9.2054958086000003</v>
      </c>
      <c r="CR67" s="102">
        <f>IF($DF$4=4,'貼り付けシート（日別）'!U66,'貼り付けシート（日別）'!C66*(INT($DF$4)+1-$DF$4)+'貼り付けシート（日別）'!U66*($DF$4-INT($DF$4)))</f>
        <v>16.022124300000002</v>
      </c>
      <c r="CS67" s="102">
        <f>IF($DF$4=4,'貼り付けシート（日別）'!V66,'貼り付けシート（日別）'!D66*(INT($DF$4)+1-$DF$4)+'貼り付けシート（日別）'!V66*($DF$4-INT($DF$4)))</f>
        <v>3.0787611399999997</v>
      </c>
      <c r="CT67" s="102">
        <f>IF($DF$4=4,'貼り付けシート（日別）'!W66,'貼り付けシート（日別）'!E66*(INT($DF$4)+1-$DF$4)+'貼り付けシート（日別）'!W66*($DF$4-INT($DF$4)))</f>
        <v>0</v>
      </c>
      <c r="CU67" s="102">
        <f>IF($DF$4=4,'貼り付けシート（日別）'!X66,'貼り付けシート（日別）'!F66*(INT($DF$4)+1-$DF$4)+'貼り付けシート（日別）'!X66*($DF$4-INT($DF$4)))</f>
        <v>29.762460000000001</v>
      </c>
      <c r="CV67" s="102">
        <f>IF($DF$4=4,'貼り付けシート（日別）'!Y66,'貼り付けシート（日別）'!G66*(INT($DF$4)+1-$DF$4)+'貼り付けシート（日別）'!Y66*($DF$4-INT($DF$4)))</f>
        <v>0</v>
      </c>
      <c r="CW67" s="102">
        <f>IF($DF$4=4,'貼り付けシート（日別）'!Z66,'貼り付けシート（日別）'!H66*(INT($DF$4)+1-$DF$4)+'貼り付けシート（日別）'!Z66*($DF$4-INT($DF$4)))</f>
        <v>5.7748958333333338</v>
      </c>
      <c r="CX67" s="32">
        <f>SUMIF('貼り付けシート（時刻別）'!$A$6:$A$8765,AR67,'貼り付けシート（時刻別）'!$C$6:$C$8765)</f>
        <v>0</v>
      </c>
      <c r="CY67" s="102">
        <f t="shared" si="40"/>
        <v>0</v>
      </c>
      <c r="CZ67" s="166"/>
    </row>
    <row r="68" spans="1:104" x14ac:dyDescent="0.15">
      <c r="A68" s="36">
        <v>41700</v>
      </c>
      <c r="B68" s="139">
        <f>IF(計算過程!$DF$5=9,計算過程!CD68+計算過程!CY68,IF($DF$4=4,AS68,G68*(INT($DF$4)+1-$DF$4)+AS68*($DF$4-INT($DF$4))))</f>
        <v>0.16435366735069445</v>
      </c>
      <c r="C68" s="139">
        <f>IF(計算過程!$DF$5=9,CF68,IF($DF$4=4,AT68,H68*(INT($DF$4)+1-$DF$4)+AT68*($DF$4-INT($DF$4))))</f>
        <v>96.516894383778123</v>
      </c>
      <c r="D68" s="139">
        <f>IF(計算過程!$DF$5=9,0,IF($DF$4=4,AU68,I68*(INT($DF$4)+1-$DF$4)+AU68*($DF$4-INT($DF$4))))</f>
        <v>0</v>
      </c>
      <c r="E68" s="139">
        <v>0</v>
      </c>
      <c r="F68" s="138"/>
      <c r="G68" s="104">
        <f t="shared" si="27"/>
        <v>0.15581379209953705</v>
      </c>
      <c r="H68" s="104">
        <f t="shared" si="28"/>
        <v>86.999064298237954</v>
      </c>
      <c r="I68" s="104">
        <f t="shared" si="29"/>
        <v>0</v>
      </c>
      <c r="J68" s="107">
        <v>0</v>
      </c>
      <c r="K68" s="101">
        <f>IF(OR(計算過程!$DF$5&lt;=4,計算過程!$DF$5=8),L68+M68+N68,0)</f>
        <v>0.15581379209953705</v>
      </c>
      <c r="L68" s="101">
        <f>IF(AND($DF$5&gt;4,$DF$5&lt;&gt;8),0,((VLOOKUP(入力データと計算結果!$E$6,バックデータ一覧!$V$12:$AA$15,2)*'貼り付けシート（日別）'!O67+VLOOKUP(入力データと計算結果!$E$6,バックデータ一覧!$V$12:$AA$15,3)*('貼り付けシート（日別）'!I67+'貼り付けシート（日別）'!J67+'貼り付けシート（日別）'!K67+'貼り付けシート（日別）'!L67+'貼り付けシート（日別）'!N67)+(VLOOKUP(入力データと計算結果!$E$6,バックデータ一覧!$V$12:$AA$15,4)))*10^3/3600))</f>
        <v>9.7329308592592603E-2</v>
      </c>
      <c r="M68" s="101">
        <f>IF(AND(OR($DF$5&gt;4,$DF$5&lt;&gt;8),入力データと計算結果!$E$7&lt;&gt;バックデータ一覧!$A$16,SUM(AL68:AM68)&gt;0),0.07*10^3/3600,0)</f>
        <v>1.9444444444444445E-2</v>
      </c>
      <c r="N68" s="101">
        <f>IF(AND(OR($DF$5&lt;=4),入力データと計算結果!$E$7=バックデータ一覧!$A$18,AM68&gt;0),(VLOOKUP(入力データと計算結果!$E$6,バックデータ一覧!$V$12:$AA$15,5,FALSE)*AO68+VLOOKUP(入力データと計算結果!$E$6,バックデータ一覧!$V$12:$AA$15,6,FALSE))*10^3/3600,0)</f>
        <v>3.9040039062499997E-2</v>
      </c>
      <c r="O68" s="101">
        <f>IF(OR(計算過程!$DF$5&lt;=2,計算過程!$DF$5=8),IF(入力データと計算結果!$E$7=バックデータ一覧!$A$16,AI68/Q68+AJ68/R68+AK68/S68+AL68/T68+AN68/V68,IF(入力データと計算結果!$E$7=バックデータ一覧!$A$17,AI68/Q68+AJ68/R68+AK68/S68+AM68/U68+AN68/V68,AI68/Q68+AJ68/R68+AK68/S68+AM68/U68+AO68/W68)),0)</f>
        <v>86.999064298237954</v>
      </c>
      <c r="P68" s="101">
        <f>IF(OR(計算過程!$DF$5=3,計算過程!$DF$5=4),IF(入力データと計算結果!$E$7=バックデータ一覧!$A$16,AI68/Q68+AJ68/R68+AK68/S68+AL68/T68+AN68/V68,IF(入力データと計算結果!$E$7=バックデータ一覧!$A$17,AI68/Q68+AJ68/R68+AK68/S68+AM68/U68+AN68/V68,AI68/Q68+AJ68/R68+AK68/S68+AM68/U68+AO68/W68)),0)</f>
        <v>0</v>
      </c>
      <c r="Q68" s="101">
        <f>MIN(1,$DF$7*'貼り付けシート（日別）'!O67+計算過程!$DF$14*(AI68+AK68)+$DF$21)</f>
        <v>0.59266730961004077</v>
      </c>
      <c r="R68" s="101">
        <f>MIN(1,$DF$8*'貼り付けシート（日別）'!O67+$DF$15*AJ68+$DF$22)</f>
        <v>0.67404603898107529</v>
      </c>
      <c r="S68" s="101">
        <f>MIN(1,$DF$9*'貼り付けシート（日別）'!O67+$DF$16*(AI68+AK68)+$DF$23)</f>
        <v>0.59266730961004077</v>
      </c>
      <c r="T68" s="32">
        <f>MIN(1,$DF$10*'貼り付けシート（日別）'!O67+$DF$17*AL68+$DF$24)</f>
        <v>0.71159348488590612</v>
      </c>
      <c r="U68" s="32">
        <f>MIN(1,$DF$11*'貼り付けシート（日別）'!O67+$DF$18*AM68+$DF$25)</f>
        <v>0.69708635496058002</v>
      </c>
      <c r="V68" s="32">
        <f>MIN(1,$DF$12*'貼り付けシート（日別）'!O67+$DF$19*AN68+$DF$26)</f>
        <v>0.71159348488590612</v>
      </c>
      <c r="W68" s="32">
        <f>MIN(1,$DF$13*'貼り付けシート（日別）'!O67+$DF$20*AO68+$DF$27)</f>
        <v>0.58198088234899326</v>
      </c>
      <c r="X68" s="32">
        <f t="shared" si="30"/>
        <v>0</v>
      </c>
      <c r="Y68" s="32">
        <f>'貼り付けシート（日別）'!P67</f>
        <v>-13.9125</v>
      </c>
      <c r="Z68" s="32">
        <f t="shared" si="31"/>
        <v>1.27813625</v>
      </c>
      <c r="AA68" s="32">
        <f t="shared" si="32"/>
        <v>1.0158750000000001</v>
      </c>
      <c r="AB68" s="32">
        <f t="shared" si="33"/>
        <v>57.3534887904</v>
      </c>
      <c r="AC68" s="32">
        <f>IF($DF$5=10,($DF$41*'貼り付けシート（日別）'!O67+$DF$42*AB68+$DF$43)/3.6,0)</f>
        <v>0</v>
      </c>
      <c r="AD68" s="32">
        <f>IF(OR($DF$5=5,$DF$5=6,$DF$5=7),(($DF$45*'貼り付けシート（日別）'!O67+$DF$46*SUM(AI68:AK68,AM68)+$DF$47)*AE68+(0.01723*AO68+0.06099))*10^3/3600,0)</f>
        <v>0</v>
      </c>
      <c r="AE68" s="32">
        <f>IF('貼り付けシート（日別）'!O67&lt;7,1+(7-'貼り付けシート（日別）'!O67)*0.0091,1)</f>
        <v>1.1355520833333332</v>
      </c>
      <c r="AF68" s="32">
        <f>IF(OR($DF$5=5,$DF$5=6,$DF$5=7),(($DF$48*'貼り付けシート（日別）'!O67+$DF$49*SUM(AI68:AK68,AM68)+$DF$50)*AH68+AO68/AG68),0)</f>
        <v>0</v>
      </c>
      <c r="AG68" s="32">
        <f>$DF$51*'貼り付けシート（日別）'!O67+$DF$52*AO68+$DF$53</f>
        <v>0.74420312499999997</v>
      </c>
      <c r="AH68" s="32">
        <f>IF('貼り付けシート（日別）'!O67&lt;7,1+(7-'貼り付けシート（日別）'!O67)*0.0205,1)</f>
        <v>1.3053645833333334</v>
      </c>
      <c r="AI68" s="109">
        <f>'貼り付けシート（日別）'!B67</f>
        <v>8.8052568603999983</v>
      </c>
      <c r="AJ68" s="109">
        <f>'貼り付けシート（日別）'!C67</f>
        <v>11.74955782</v>
      </c>
      <c r="AK68" s="109">
        <f>'貼り付けシート（日別）'!D67</f>
        <v>2.4190266099999995</v>
      </c>
      <c r="AL68" s="109">
        <f>'貼り付けシート（日別）'!E67</f>
        <v>0</v>
      </c>
      <c r="AM68" s="109">
        <f>'貼り付けシート（日別）'!F67</f>
        <v>29.762460000000001</v>
      </c>
      <c r="AN68" s="109">
        <f>'貼り付けシート（日別）'!G67</f>
        <v>0</v>
      </c>
      <c r="AO68" s="109">
        <f>'貼り付けシート（日別）'!H67</f>
        <v>4.6171875</v>
      </c>
      <c r="AP68" s="102">
        <f>IF(入力データと計算結果!$E$9=バックデータ一覧!$A$25,'貼り付けシート（日別）'!Q67,0)</f>
        <v>0</v>
      </c>
      <c r="AR68" s="36">
        <v>41700</v>
      </c>
      <c r="AS68" s="104">
        <f t="shared" si="34"/>
        <v>0.16435366735069445</v>
      </c>
      <c r="AT68" s="104">
        <f t="shared" si="35"/>
        <v>96.516894383778123</v>
      </c>
      <c r="AU68" s="104">
        <f t="shared" si="36"/>
        <v>0</v>
      </c>
      <c r="AV68" s="107">
        <v>0</v>
      </c>
      <c r="AW68" s="101">
        <f>IF(OR(計算過程!$DF$5&lt;=4,計算過程!$DF$5=8),AX68+AY68+AZ68,0)</f>
        <v>0.16435366735069445</v>
      </c>
      <c r="AX68" s="101">
        <f>IF(AND(計算過程!$DF$5&gt;4,計算過程!$DF$5&lt;&gt;8),0,((VLOOKUP(入力データと計算結果!$E$6,バックデータ一覧!$V$12:$AA$15,2)*'貼り付けシート（日別）'!AG67+VLOOKUP(入力データと計算結果!$E$6,バックデータ一覧!$V$12:$AA$15,3)*('貼り付けシート（日別）'!AA67+'貼り付けシート（日別）'!AB67+'貼り付けシート（日別）'!AC67+'貼り付けシート（日別）'!AD67+'貼り付けシート（日別）'!AF67)+(VLOOKUP(入力データと計算結果!$E$6,バックデータ一覧!$V$12:$AA$15,4)))*10^3/3600))</f>
        <v>0.1008499990925926</v>
      </c>
      <c r="AY68" s="101">
        <f>IF(AND(OR(計算過程!$DF$5&gt;4,計算過程!$DF$5&lt;&gt;8),入力データと計算結果!$E$7&lt;&gt;バックデータ一覧!$A$16,SUM(BX68:BY68)&gt;0),0.07*10^3/3600,0)</f>
        <v>1.9444444444444445E-2</v>
      </c>
      <c r="AZ68" s="101">
        <f>IF(AND(OR(計算過程!$DF$5&lt;=4),入力データと計算結果!$E$7=バックデータ一覧!$A$18,BY68&gt;0),(VLOOKUP(入力データと計算結果!$E$6,バックデータ一覧!$V$12:$AA$15,5,FALSE)*CA68+VLOOKUP(入力データと計算結果!$E$6,バックデータ一覧!$V$12:$AA$15,6,FALSE))*10^3/3600,0)</f>
        <v>4.40592238136574E-2</v>
      </c>
      <c r="BA68" s="101">
        <f>IF(OR(計算過程!$DF$5&lt;=2,計算過程!$DF$5=8),IF(入力データと計算結果!$E$7=バックデータ一覧!$A$16,BU68/BC68+BV68/BD68+BW68/BE68+BX68/BF68+BZ68/BH68,IF(入力データと計算結果!$E$7=バックデータ一覧!$A$17,BU68/BC68+BV68/BD68+BW68/BE68+BY68/BG68+BZ68/BH68,BU68/BC68+BV68/BD68+BW68/BE68+BY68/BG68+CA68/BI68)),0)</f>
        <v>96.516894383778123</v>
      </c>
      <c r="BB68" s="101">
        <f>IF(OR(計算過程!$DF$5=3,計算過程!$DF$5=4),IF(入力データと計算結果!$E$7=バックデータ一覧!$A$16,BU68/BC68+BV68/BD68+BW68/BE68+BX68/BF68+BZ68/BH68,IF(入力データと計算結果!$E$7=バックデータ一覧!$A$17,BU68/BC68+BV68/BD68+BW68/BE68+BY68/BG68+BZ68/BH68,BU68/BC68+BV68/BD68+BW68/BE68+BY68/BG68+CA68/BI68)),0)</f>
        <v>0</v>
      </c>
      <c r="BC68" s="101">
        <f>MIN(1,計算過程!$DF$7*'貼り付けシート（日別）'!AG67+計算過程!$DF$14*(BU68+BW68)+計算過程!$DF$21)</f>
        <v>0.5939181723318302</v>
      </c>
      <c r="BD68" s="101">
        <f>MIN(1,計算過程!$DF$8*'貼り付けシート（日別）'!AG67+計算過程!$DF$15*BV68+計算過程!$DF$22)</f>
        <v>0.67598527260201535</v>
      </c>
      <c r="BE68" s="101">
        <f>MIN(1,計算過程!$DF$9*'貼り付けシート（日別）'!AG67+計算過程!$DF$16*(BU68+BW68)+計算過程!$DF$23)</f>
        <v>0.5939181723318302</v>
      </c>
      <c r="BF68" s="32">
        <f>MIN(1,計算過程!$DF$10*'貼り付けシート（日別）'!AG67+計算過程!$DF$17*BX68+計算過程!$DF$24)</f>
        <v>0.71159348488590612</v>
      </c>
      <c r="BG68" s="32">
        <f>MIN(1,計算過程!$DF$11*'貼り付けシート（日別）'!AG67+計算過程!$DF$18*BY68+計算過程!$DF$25)</f>
        <v>0.69708635496058002</v>
      </c>
      <c r="BH68" s="32">
        <f>MIN(1,計算過程!$DF$12*'貼り付けシート（日別）'!AG67+計算過程!$DF$19*BZ68+計算過程!$DF$26)</f>
        <v>0.71159348488590612</v>
      </c>
      <c r="BI68" s="32">
        <f>MIN(1,計算過程!$DF$13*'貼り付けシート（日別）'!AG67+計算過程!$DF$20*CA68+計算過程!$DF$27)</f>
        <v>0.60044903407651007</v>
      </c>
      <c r="BJ68" s="32">
        <f>IF(計算過程!$DF$5=11,(計算過程!$DF$33*BK68+計算過程!$DF$34*BN68+計算過程!$DF$35*計算過程!$DF$39+計算過程!$DF$36)*(1+計算過程!$DF$37*計算過程!$DF$38)*BL68*BM68*10^3/3600,0)</f>
        <v>0</v>
      </c>
      <c r="BK68" s="32">
        <f>'貼り付けシート（日別）'!AH67</f>
        <v>-13.9125</v>
      </c>
      <c r="BL68" s="32">
        <f t="shared" si="37"/>
        <v>1.27813625</v>
      </c>
      <c r="BM68" s="32">
        <f t="shared" si="38"/>
        <v>1.0158750000000001</v>
      </c>
      <c r="BN68" s="32">
        <f t="shared" si="39"/>
        <v>63.73472666526667</v>
      </c>
      <c r="BO68" s="32">
        <f>IF(計算過程!$DF$5=10,(計算過程!$DF$41*'貼り付けシート（日別）'!AG67+計算過程!$DF$42*BN68+計算過程!$DF$43)/3.6,0)</f>
        <v>0</v>
      </c>
      <c r="BP68" s="32">
        <f>IF(OR(計算過程!$DF$5=5,計算過程!$DF$5=6,計算過程!$DF$5=7),((計算過程!$DF$45*'貼り付けシート（日別）'!AG67+計算過程!$DF$46*SUM(BU68:BW68,BY68)+計算過程!$DF$47)*BQ68+(0.01723*CA68+0.06099))*10^3/3600,0)</f>
        <v>0</v>
      </c>
      <c r="BQ68" s="32">
        <f>IF('貼り付けシート（日別）'!AG67&lt;7,1+(7-'貼り付けシート（日別）'!AG67)*0.0091,1)</f>
        <v>1.1355520833333332</v>
      </c>
      <c r="BR68" s="32">
        <f>IF(OR(計算過程!$DF$5=5,計算過程!$DF$5=6,計算過程!$DF$5=7),((計算過程!$DF$48*'貼り付けシート（日別）'!AG67+計算過程!$DF$49*SUM(BU68:BW68,BY68)+計算過程!$DF$50)*BT68+CA68/BS68),0)</f>
        <v>0</v>
      </c>
      <c r="BS68" s="32">
        <f>計算過程!$DF$51*'貼り付けシート（日別）'!AG67+計算過程!$DF$52*CA68+計算過程!$DF$53</f>
        <v>0.75049531250000001</v>
      </c>
      <c r="BT68" s="32">
        <f>IF('貼り付けシート（日別）'!AG67&lt;7,1+(7-'貼り付けシート（日別）'!AG67)*0.0205,1)</f>
        <v>1.3053645833333334</v>
      </c>
      <c r="BU68" s="109">
        <f>'貼り付けシート（日別）'!T67</f>
        <v>9.2054958086000003</v>
      </c>
      <c r="BV68" s="109">
        <f>'貼り付けシート（日別）'!U67</f>
        <v>16.022124300000002</v>
      </c>
      <c r="BW68" s="109">
        <f>'貼り付けシート（日別）'!V67</f>
        <v>3.0787611399999997</v>
      </c>
      <c r="BX68" s="109">
        <f>'貼り付けシート（日別）'!W67</f>
        <v>0</v>
      </c>
      <c r="BY68" s="109">
        <f>'貼り付けシート（日別）'!X67</f>
        <v>29.762460000000001</v>
      </c>
      <c r="BZ68" s="109">
        <f>'貼り付けシート（日別）'!Y67</f>
        <v>0</v>
      </c>
      <c r="CA68" s="109">
        <f>'貼り付けシート（日別）'!Z67</f>
        <v>5.6658854166666668</v>
      </c>
      <c r="CB68" s="102">
        <f>IF(入力データと計算結果!$E$9=バックデータ一覧!$A$25,'貼り付けシート（日別）'!AI67,0)</f>
        <v>0</v>
      </c>
      <c r="CC68" s="166"/>
      <c r="CD68" s="32">
        <f>IF(計算過程!$DF$5=9,((CI68*'貼り付けシート（日別）'!AG67+CJ68*(CQ68+CR68+CS68+CU68)+CK68*CX68+CL68)*CE68+(0.01723*CW68+0.06099))*10^3/3600,0)</f>
        <v>0</v>
      </c>
      <c r="CE68" s="32">
        <f>IF(7&lt;='貼り付けシート（日別）'!AG67,1,1+(7-'貼り付けシート（日別）'!AG67)*0.0091)</f>
        <v>1.1355520833333332</v>
      </c>
      <c r="CF68" s="32">
        <f>IF(計算過程!$DF$5=9,((CM68*'貼り付けシート（日別）'!AG67+CN68*(CQ68+CR68+CS68+CU68)+CO68*CX68+CP68)*CH68+CW68/CG68),0)</f>
        <v>0</v>
      </c>
      <c r="CG68" s="32">
        <f>計算過程!$DF$55*'貼り付けシート（日別）'!AG67+計算過程!$DF$56*CW68+計算過程!$DF$57</f>
        <v>0.75049531250000001</v>
      </c>
      <c r="CH68" s="32">
        <f>IF(7&lt;='貼り付けシート（日別）'!AG67,1,1+(7-'貼り付けシート（日別）'!AG67)*0.0205)</f>
        <v>1.3053645833333334</v>
      </c>
      <c r="CI68" s="100">
        <f>IF($CX68&gt;0,バックデータ一覧!$S$4,バックデータ一覧!$T$4)</f>
        <v>-0.18114</v>
      </c>
      <c r="CJ68" s="100">
        <f>IF($CX68&gt;0,バックデータ一覧!$S$5,バックデータ一覧!$T$5)</f>
        <v>0.10483000000000001</v>
      </c>
      <c r="CK68" s="100">
        <f>IF($CX68&gt;0,バックデータ一覧!$S$6,バックデータ一覧!$T$6)</f>
        <v>0</v>
      </c>
      <c r="CL68" s="100">
        <f>IF($CX68&gt;0,バックデータ一覧!$S$7,バックデータ一覧!$T$7)</f>
        <v>5.8528500000000001</v>
      </c>
      <c r="CM68" s="100">
        <f>IF($CX68&gt;0,バックデータ一覧!$S$12,バックデータ一覧!$T$12)</f>
        <v>-5.7700000000000001E-2</v>
      </c>
      <c r="CN68" s="100">
        <f>IF($CX68&gt;0,バックデータ一覧!$S$13,バックデータ一覧!$T$13)</f>
        <v>0.47525000000000001</v>
      </c>
      <c r="CO68" s="100">
        <f>IF($CX68&gt;0,バックデータ一覧!$S$14,バックデータ一覧!$T$14)</f>
        <v>0</v>
      </c>
      <c r="CP68" s="173">
        <f>IF($CX68&gt;0,バックデータ一覧!$S$15,バックデータ一覧!$T$15)</f>
        <v>-6.3459300000000001</v>
      </c>
      <c r="CQ68" s="102">
        <f>IF($DF$4=4,'貼り付けシート（日別）'!T67,'貼り付けシート（日別）'!B67*(INT($DF$4)+1-$DF$4)+'貼り付けシート（日別）'!T67*($DF$4-INT($DF$4)))</f>
        <v>9.2054958086000003</v>
      </c>
      <c r="CR68" s="102">
        <f>IF($DF$4=4,'貼り付けシート（日別）'!U67,'貼り付けシート（日別）'!C67*(INT($DF$4)+1-$DF$4)+'貼り付けシート（日別）'!U67*($DF$4-INT($DF$4)))</f>
        <v>16.022124300000002</v>
      </c>
      <c r="CS68" s="102">
        <f>IF($DF$4=4,'貼り付けシート（日別）'!V67,'貼り付けシート（日別）'!D67*(INT($DF$4)+1-$DF$4)+'貼り付けシート（日別）'!V67*($DF$4-INT($DF$4)))</f>
        <v>3.0787611399999997</v>
      </c>
      <c r="CT68" s="102">
        <f>IF($DF$4=4,'貼り付けシート（日別）'!W67,'貼り付けシート（日別）'!E67*(INT($DF$4)+1-$DF$4)+'貼り付けシート（日別）'!W67*($DF$4-INT($DF$4)))</f>
        <v>0</v>
      </c>
      <c r="CU68" s="102">
        <f>IF($DF$4=4,'貼り付けシート（日別）'!X67,'貼り付けシート（日別）'!F67*(INT($DF$4)+1-$DF$4)+'貼り付けシート（日別）'!X67*($DF$4-INT($DF$4)))</f>
        <v>29.762460000000001</v>
      </c>
      <c r="CV68" s="102">
        <f>IF($DF$4=4,'貼り付けシート（日別）'!Y67,'貼り付けシート（日別）'!G67*(INT($DF$4)+1-$DF$4)+'貼り付けシート（日別）'!Y67*($DF$4-INT($DF$4)))</f>
        <v>0</v>
      </c>
      <c r="CW68" s="102">
        <f>IF($DF$4=4,'貼り付けシート（日別）'!Z67,'貼り付けシート（日別）'!H67*(INT($DF$4)+1-$DF$4)+'貼り付けシート（日別）'!Z67*($DF$4-INT($DF$4)))</f>
        <v>5.6658854166666668</v>
      </c>
      <c r="CX68" s="32">
        <f>SUMIF('貼り付けシート（時刻別）'!$A$6:$A$8765,AR68,'貼り付けシート（時刻別）'!$C$6:$C$8765)</f>
        <v>0</v>
      </c>
      <c r="CY68" s="102">
        <f t="shared" si="40"/>
        <v>0</v>
      </c>
      <c r="CZ68" s="166"/>
    </row>
    <row r="69" spans="1:104" x14ac:dyDescent="0.15">
      <c r="A69" s="36">
        <v>41701</v>
      </c>
      <c r="B69" s="139">
        <f>IF(計算過程!$DF$5=9,計算過程!CD69+計算過程!CY69,IF($DF$4=4,AS69,G69*(INT($DF$4)+1-$DF$4)+AS69*($DF$4-INT($DF$4))))</f>
        <v>0.1613202975590278</v>
      </c>
      <c r="C69" s="139">
        <f>IF(計算過程!$DF$5=9,CF69,IF($DF$4=4,AT69,H69*(INT($DF$4)+1-$DF$4)+AT69*($DF$4-INT($DF$4))))</f>
        <v>95.685474708621783</v>
      </c>
      <c r="D69" s="139">
        <f>IF(計算過程!$DF$5=9,0,IF($DF$4=4,AU69,I69*(INT($DF$4)+1-$DF$4)+AU69*($DF$4-INT($DF$4))))</f>
        <v>0</v>
      </c>
      <c r="E69" s="139">
        <v>0</v>
      </c>
      <c r="F69" s="138"/>
      <c r="G69" s="104">
        <f t="shared" si="27"/>
        <v>0.15298283492361112</v>
      </c>
      <c r="H69" s="104">
        <f t="shared" si="28"/>
        <v>86.258581145869414</v>
      </c>
      <c r="I69" s="104">
        <f t="shared" si="29"/>
        <v>0</v>
      </c>
      <c r="J69" s="107">
        <v>0</v>
      </c>
      <c r="K69" s="101">
        <f>IF(OR(計算過程!$DF$5&lt;=4,計算過程!$DF$5=8),L69+M69+N69,0)</f>
        <v>0.15298283492361112</v>
      </c>
      <c r="L69" s="101">
        <f>IF(AND($DF$5&gt;4,$DF$5&lt;&gt;8),0,((VLOOKUP(入力データと計算結果!$E$6,バックデータ一覧!$V$12:$AA$15,2)*'貼り付けシート（日別）'!O68+VLOOKUP(入力データと計算結果!$E$6,バックデータ一覧!$V$12:$AA$15,3)*('貼り付けシート（日別）'!I68+'貼り付けシート（日別）'!J68+'貼り付けシート（日別）'!K68+'貼り付けシート（日別）'!L68+'貼り付けシート（日別）'!N68)+(VLOOKUP(入力データと計算結果!$E$6,バックデータ一覧!$V$12:$AA$15,4)))*10^3/3600))</f>
        <v>9.5712827111111107E-2</v>
      </c>
      <c r="M69" s="101">
        <f>IF(AND(OR($DF$5&gt;4,$DF$5&lt;&gt;8),入力データと計算結果!$E$7&lt;&gt;バックデータ一覧!$A$16,SUM(AL69:AM69)&gt;0),0.07*10^3/3600,0)</f>
        <v>1.9444444444444445E-2</v>
      </c>
      <c r="N69" s="101">
        <f>IF(AND(OR($DF$5&lt;=4),入力データと計算結果!$E$7=バックデータ一覧!$A$18,AM69&gt;0),(VLOOKUP(入力データと計算結果!$E$6,バックデータ一覧!$V$12:$AA$15,5,FALSE)*AO69+VLOOKUP(入力データと計算結果!$E$6,バックデータ一覧!$V$12:$AA$15,6,FALSE))*10^3/3600,0)</f>
        <v>3.7825563368055558E-2</v>
      </c>
      <c r="O69" s="101">
        <f>IF(OR(計算過程!$DF$5&lt;=2,計算過程!$DF$5=8),IF(入力データと計算結果!$E$7=バックデータ一覧!$A$16,AI69/Q69+AJ69/R69+AK69/S69+AL69/T69+AN69/V69,IF(入力データと計算結果!$E$7=バックデータ一覧!$A$17,AI69/Q69+AJ69/R69+AK69/S69+AM69/U69+AN69/V69,AI69/Q69+AJ69/R69+AK69/S69+AM69/U69+AO69/W69)),0)</f>
        <v>86.258581145869414</v>
      </c>
      <c r="P69" s="101">
        <f>IF(OR(計算過程!$DF$5=3,計算過程!$DF$5=4),IF(入力データと計算結果!$E$7=バックデータ一覧!$A$16,AI69/Q69+AJ69/R69+AK69/S69+AL69/T69+AN69/V69,IF(入力データと計算結果!$E$7=バックデータ一覧!$A$17,AI69/Q69+AJ69/R69+AK69/S69+AM69/U69+AN69/V69,AI69/Q69+AJ69/R69+AK69/S69+AM69/U69+AO69/W69)),0)</f>
        <v>0</v>
      </c>
      <c r="Q69" s="101">
        <f>MIN(1,$DF$7*'貼り付けシート（日別）'!O68+計算過程!$DF$14*(AI69+AK69)+$DF$21)</f>
        <v>0.5985026969281616</v>
      </c>
      <c r="R69" s="101">
        <f>MIN(1,$DF$8*'貼り付けシート（日別）'!O68+$DF$15*AJ69+$DF$22)</f>
        <v>0.67588879287100811</v>
      </c>
      <c r="S69" s="101">
        <f>MIN(1,$DF$9*'貼り付けシート（日別）'!O68+$DF$16*(AI69+AK69)+$DF$23)</f>
        <v>0.5985026969281616</v>
      </c>
      <c r="T69" s="32">
        <f>MIN(1,$DF$10*'貼り付けシート（日別）'!O68+$DF$17*AL69+$DF$24)</f>
        <v>0.71159348488590612</v>
      </c>
      <c r="U69" s="32">
        <f>MIN(1,$DF$11*'貼り付けシート（日別）'!O68+$DF$18*AM69+$DF$25)</f>
        <v>0.69708635496058002</v>
      </c>
      <c r="V69" s="32">
        <f>MIN(1,$DF$12*'貼り付けシート（日別）'!O68+$DF$19*AN69+$DF$26)</f>
        <v>0.71159348488590612</v>
      </c>
      <c r="W69" s="32">
        <f>MIN(1,$DF$13*'貼り付けシート（日別）'!O68+$DF$20*AO69+$DF$27)</f>
        <v>0.58764735056053685</v>
      </c>
      <c r="X69" s="32">
        <f t="shared" si="30"/>
        <v>0</v>
      </c>
      <c r="Y69" s="32">
        <f>'貼り付けシート（日別）'!P68</f>
        <v>-7.8625000000000007</v>
      </c>
      <c r="Z69" s="32">
        <f t="shared" si="31"/>
        <v>1.19767125</v>
      </c>
      <c r="AA69" s="32">
        <f t="shared" si="32"/>
        <v>1.0763750000000001</v>
      </c>
      <c r="AB69" s="32">
        <f t="shared" si="33"/>
        <v>57.099738790399996</v>
      </c>
      <c r="AC69" s="32">
        <f>IF($DF$5=10,($DF$41*'貼り付けシート（日別）'!O68+$DF$42*AB69+$DF$43)/3.6,0)</f>
        <v>0</v>
      </c>
      <c r="AD69" s="32">
        <f>IF(OR($DF$5=5,$DF$5=6,$DF$5=7),(($DF$45*'貼り付けシート（日別）'!O68+$DF$46*SUM(AI69:AK69,AM69)+$DF$47)*AE69+(0.01723*AO69+0.06099))*10^3/3600,0)</f>
        <v>0</v>
      </c>
      <c r="AE69" s="32">
        <f>IF('貼り付けシート（日別）'!O68&lt;7,1+(7-'貼り付けシート（日別）'!O68)*0.0091,1)</f>
        <v>1.10476375</v>
      </c>
      <c r="AF69" s="32">
        <f>IF(OR($DF$5=5,$DF$5=6,$DF$5=7),(($DF$48*'貼り付けシート（日別）'!O68+$DF$49*SUM(AI69:AK69,AM69)+$DF$50)*AH69+AO69/AG69),0)</f>
        <v>0</v>
      </c>
      <c r="AG69" s="32">
        <f>$DF$51*'貼り付けシート（日別）'!O68+$DF$52*AO69+$DF$53</f>
        <v>0.7589206249999999</v>
      </c>
      <c r="AH69" s="32">
        <f>IF('貼り付けシート（日別）'!O68&lt;7,1+(7-'貼り付けシート（日別）'!O68)*0.0205,1)</f>
        <v>1.23600625</v>
      </c>
      <c r="AI69" s="109">
        <f>'貼り付けシート（日別）'!B68</f>
        <v>8.8052568603999983</v>
      </c>
      <c r="AJ69" s="109">
        <f>'貼り付けシート（日別）'!C68</f>
        <v>11.74955782</v>
      </c>
      <c r="AK69" s="109">
        <f>'貼り付けシート（日別）'!D68</f>
        <v>2.4190266099999995</v>
      </c>
      <c r="AL69" s="109">
        <f>'貼り付けシート（日別）'!E68</f>
        <v>0</v>
      </c>
      <c r="AM69" s="109">
        <f>'貼り付けシート（日別）'!F68</f>
        <v>29.762460000000001</v>
      </c>
      <c r="AN69" s="109">
        <f>'貼り付けシート（日別）'!G68</f>
        <v>0</v>
      </c>
      <c r="AO69" s="109">
        <f>'貼り付けシート（日別）'!H68</f>
        <v>4.3634374999999999</v>
      </c>
      <c r="AP69" s="102">
        <f>IF(入力データと計算結果!$E$9=バックデータ一覧!$A$25,'貼り付けシート（日別）'!Q68,0)</f>
        <v>0</v>
      </c>
      <c r="AR69" s="36">
        <v>41701</v>
      </c>
      <c r="AS69" s="104">
        <f t="shared" si="34"/>
        <v>0.1613202975590278</v>
      </c>
      <c r="AT69" s="104">
        <f t="shared" si="35"/>
        <v>95.685474708621783</v>
      </c>
      <c r="AU69" s="104">
        <f t="shared" si="36"/>
        <v>0</v>
      </c>
      <c r="AV69" s="107">
        <v>0</v>
      </c>
      <c r="AW69" s="101">
        <f>IF(OR(計算過程!$DF$5&lt;=4,計算過程!$DF$5=8),AX69+AY69+AZ69,0)</f>
        <v>0.1613202975590278</v>
      </c>
      <c r="AX69" s="101">
        <f>IF(AND(計算過程!$DF$5&gt;4,計算過程!$DF$5&lt;&gt;8),0,((VLOOKUP(入力データと計算結果!$E$6,バックデータ一覧!$V$12:$AA$15,2)*'貼り付けシート（日別）'!AG68+VLOOKUP(入力データと計算結果!$E$6,バックデータ一覧!$V$12:$AA$15,3)*('貼り付けシート（日別）'!AA68+'貼り付けシート（日別）'!AB68+'貼り付けシート（日別）'!AC68+'貼り付けシート（日別）'!AD68+'貼り付けシート（日別）'!AF68)+(VLOOKUP(入力データと計算結果!$E$6,バックデータ一覧!$V$12:$AA$15,4)))*10^3/3600))</f>
        <v>9.9233517611111127E-2</v>
      </c>
      <c r="AY69" s="101">
        <f>IF(AND(OR(計算過程!$DF$5&gt;4,計算過程!$DF$5&lt;&gt;8),入力データと計算結果!$E$7&lt;&gt;バックデータ一覧!$A$16,SUM(BX69:BY69)&gt;0),0.07*10^3/3600,0)</f>
        <v>1.9444444444444445E-2</v>
      </c>
      <c r="AZ69" s="101">
        <f>IF(AND(OR(計算過程!$DF$5&lt;=4),入力データと計算結果!$E$7=バックデータ一覧!$A$18,BY69&gt;0),(VLOOKUP(入力データと計算結果!$E$6,バックデータ一覧!$V$12:$AA$15,5,FALSE)*CA69+VLOOKUP(入力データと計算結果!$E$6,バックデータ一覧!$V$12:$AA$15,6,FALSE))*10^3/3600,0)</f>
        <v>4.2642335503472226E-2</v>
      </c>
      <c r="BA69" s="101">
        <f>IF(OR(計算過程!$DF$5&lt;=2,計算過程!$DF$5=8),IF(入力データと計算結果!$E$7=バックデータ一覧!$A$16,BU69/BC69+BV69/BD69+BW69/BE69+BX69/BF69+BZ69/BH69,IF(入力データと計算結果!$E$7=バックデータ一覧!$A$17,BU69/BC69+BV69/BD69+BW69/BE69+BY69/BG69+BZ69/BH69,BU69/BC69+BV69/BD69+BW69/BE69+BY69/BG69+CA69/BI69)),0)</f>
        <v>95.685474708621783</v>
      </c>
      <c r="BB69" s="101">
        <f>IF(OR(計算過程!$DF$5=3,計算過程!$DF$5=4),IF(入力データと計算結果!$E$7=バックデータ一覧!$A$16,BU69/BC69+BV69/BD69+BW69/BE69+BX69/BF69+BZ69/BH69,IF(入力データと計算結果!$E$7=バックデータ一覧!$A$17,BU69/BC69+BV69/BD69+BW69/BE69+BY69/BG69+BZ69/BH69,BU69/BC69+BV69/BD69+BW69/BE69+BY69/BG69+CA69/BI69)),0)</f>
        <v>0</v>
      </c>
      <c r="BC69" s="101">
        <f>MIN(1,計算過程!$DF$7*'貼り付けシート（日別）'!AG68+計算過程!$DF$14*(BU69+BW69)+計算過程!$DF$21)</f>
        <v>0.59975355964995092</v>
      </c>
      <c r="BD69" s="101">
        <f>MIN(1,計算過程!$DF$8*'貼り付けシート（日別）'!AG68+計算過程!$DF$15*BV69+計算過程!$DF$22)</f>
        <v>0.67782802649194829</v>
      </c>
      <c r="BE69" s="101">
        <f>MIN(1,計算過程!$DF$9*'貼り付けシート（日別）'!AG68+計算過程!$DF$16*(BU69+BW69)+計算過程!$DF$23)</f>
        <v>0.59975355964995092</v>
      </c>
      <c r="BF69" s="32">
        <f>MIN(1,計算過程!$DF$10*'貼り付けシート（日別）'!AG68+計算過程!$DF$17*BX69+計算過程!$DF$24)</f>
        <v>0.71159348488590612</v>
      </c>
      <c r="BG69" s="32">
        <f>MIN(1,計算過程!$DF$11*'貼り付けシート（日別）'!AG68+計算過程!$DF$18*BY69+計算過程!$DF$25)</f>
        <v>0.69708635496058002</v>
      </c>
      <c r="BH69" s="32">
        <f>MIN(1,計算過程!$DF$12*'貼り付けシート（日別）'!AG68+計算過程!$DF$19*BZ69+計算過程!$DF$26)</f>
        <v>0.71159348488590612</v>
      </c>
      <c r="BI69" s="32">
        <f>MIN(1,計算過程!$DF$13*'貼り付けシート（日別）'!AG68+計算過程!$DF$20*CA69+計算過程!$DF$27)</f>
        <v>0.60537072259087243</v>
      </c>
      <c r="BJ69" s="32">
        <f>IF(計算過程!$DF$5=11,(計算過程!$DF$33*BK69+計算過程!$DF$34*BN69+計算過程!$DF$35*計算過程!$DF$39+計算過程!$DF$36)*(1+計算過程!$DF$37*計算過程!$DF$38)*BL69*BM69*10^3/3600,0)</f>
        <v>0</v>
      </c>
      <c r="BK69" s="32">
        <f>'貼り付けシート（日別）'!AH68</f>
        <v>-7.8625000000000007</v>
      </c>
      <c r="BL69" s="32">
        <f t="shared" si="37"/>
        <v>1.19767125</v>
      </c>
      <c r="BM69" s="32">
        <f t="shared" si="38"/>
        <v>1.0763750000000001</v>
      </c>
      <c r="BN69" s="32">
        <f t="shared" si="39"/>
        <v>63.438684998600003</v>
      </c>
      <c r="BO69" s="32">
        <f>IF(計算過程!$DF$5=10,(計算過程!$DF$41*'貼り付けシート（日別）'!AG68+計算過程!$DF$42*BN69+計算過程!$DF$43)/3.6,0)</f>
        <v>0</v>
      </c>
      <c r="BP69" s="32">
        <f>IF(OR(計算過程!$DF$5=5,計算過程!$DF$5=6,計算過程!$DF$5=7),((計算過程!$DF$45*'貼り付けシート（日別）'!AG68+計算過程!$DF$46*SUM(BU69:BW69,BY69)+計算過程!$DF$47)*BQ69+(0.01723*CA69+0.06099))*10^3/3600,0)</f>
        <v>0</v>
      </c>
      <c r="BQ69" s="32">
        <f>IF('貼り付けシート（日別）'!AG68&lt;7,1+(7-'貼り付けシート（日別）'!AG68)*0.0091,1)</f>
        <v>1.10476375</v>
      </c>
      <c r="BR69" s="32">
        <f>IF(OR(計算過程!$DF$5=5,計算過程!$DF$5=6,計算過程!$DF$5=7),((計算過程!$DF$48*'貼り付けシート（日別）'!AG68+計算過程!$DF$49*SUM(BU69:BW69,BY69)+計算過程!$DF$50)*BT69+CA69/BS69),0)</f>
        <v>0</v>
      </c>
      <c r="BS69" s="32">
        <f>計算過程!$DF$51*'貼り付けシート（日別）'!AG68+計算過程!$DF$52*CA69+計算過程!$DF$53</f>
        <v>0.76495906250000001</v>
      </c>
      <c r="BT69" s="32">
        <f>IF('貼り付けシート（日別）'!AG68&lt;7,1+(7-'貼り付けシート（日別）'!AG68)*0.0205,1)</f>
        <v>1.23600625</v>
      </c>
      <c r="BU69" s="109">
        <f>'貼り付けシート（日別）'!T68</f>
        <v>9.2054958086000003</v>
      </c>
      <c r="BV69" s="109">
        <f>'貼り付けシート（日別）'!U68</f>
        <v>16.022124300000002</v>
      </c>
      <c r="BW69" s="109">
        <f>'貼り付けシート（日別）'!V68</f>
        <v>3.0787611399999997</v>
      </c>
      <c r="BX69" s="109">
        <f>'貼り付けシート（日別）'!W68</f>
        <v>0</v>
      </c>
      <c r="BY69" s="109">
        <f>'貼り付けシート（日別）'!X68</f>
        <v>29.762460000000001</v>
      </c>
      <c r="BZ69" s="109">
        <f>'貼り付けシート（日別）'!Y68</f>
        <v>0</v>
      </c>
      <c r="CA69" s="109">
        <f>'貼り付けシート（日別）'!Z68</f>
        <v>5.3698437500000011</v>
      </c>
      <c r="CB69" s="102">
        <f>IF(入力データと計算結果!$E$9=バックデータ一覧!$A$25,'貼り付けシート（日別）'!AI68,0)</f>
        <v>0</v>
      </c>
      <c r="CC69" s="166"/>
      <c r="CD69" s="32">
        <f>IF(計算過程!$DF$5=9,((CI69*'貼り付けシート（日別）'!AG68+CJ69*(CQ69+CR69+CS69+CU69)+CK69*CX69+CL69)*CE69+(0.01723*CW69+0.06099))*10^3/3600,0)</f>
        <v>0</v>
      </c>
      <c r="CE69" s="32">
        <f>IF(7&lt;='貼り付けシート（日別）'!AG68,1,1+(7-'貼り付けシート（日別）'!AG68)*0.0091)</f>
        <v>1.10476375</v>
      </c>
      <c r="CF69" s="32">
        <f>IF(計算過程!$DF$5=9,((CM69*'貼り付けシート（日別）'!AG68+CN69*(CQ69+CR69+CS69+CU69)+CO69*CX69+CP69)*CH69+CW69/CG69),0)</f>
        <v>0</v>
      </c>
      <c r="CG69" s="32">
        <f>計算過程!$DF$55*'貼り付けシート（日別）'!AG68+計算過程!$DF$56*CW69+計算過程!$DF$57</f>
        <v>0.76495906250000001</v>
      </c>
      <c r="CH69" s="32">
        <f>IF(7&lt;='貼り付けシート（日別）'!AG68,1,1+(7-'貼り付けシート（日別）'!AG68)*0.0205)</f>
        <v>1.23600625</v>
      </c>
      <c r="CI69" s="100">
        <f>IF($CX69&gt;0,バックデータ一覧!$S$4,バックデータ一覧!$T$4)</f>
        <v>-0.18114</v>
      </c>
      <c r="CJ69" s="100">
        <f>IF($CX69&gt;0,バックデータ一覧!$S$5,バックデータ一覧!$T$5)</f>
        <v>0.10483000000000001</v>
      </c>
      <c r="CK69" s="100">
        <f>IF($CX69&gt;0,バックデータ一覧!$S$6,バックデータ一覧!$T$6)</f>
        <v>0</v>
      </c>
      <c r="CL69" s="100">
        <f>IF($CX69&gt;0,バックデータ一覧!$S$7,バックデータ一覧!$T$7)</f>
        <v>5.8528500000000001</v>
      </c>
      <c r="CM69" s="100">
        <f>IF($CX69&gt;0,バックデータ一覧!$S$12,バックデータ一覧!$T$12)</f>
        <v>-5.7700000000000001E-2</v>
      </c>
      <c r="CN69" s="100">
        <f>IF($CX69&gt;0,バックデータ一覧!$S$13,バックデータ一覧!$T$13)</f>
        <v>0.47525000000000001</v>
      </c>
      <c r="CO69" s="100">
        <f>IF($CX69&gt;0,バックデータ一覧!$S$14,バックデータ一覧!$T$14)</f>
        <v>0</v>
      </c>
      <c r="CP69" s="173">
        <f>IF($CX69&gt;0,バックデータ一覧!$S$15,バックデータ一覧!$T$15)</f>
        <v>-6.3459300000000001</v>
      </c>
      <c r="CQ69" s="102">
        <f>IF($DF$4=4,'貼り付けシート（日別）'!T68,'貼り付けシート（日別）'!B68*(INT($DF$4)+1-$DF$4)+'貼り付けシート（日別）'!T68*($DF$4-INT($DF$4)))</f>
        <v>9.2054958086000003</v>
      </c>
      <c r="CR69" s="102">
        <f>IF($DF$4=4,'貼り付けシート（日別）'!U68,'貼り付けシート（日別）'!C68*(INT($DF$4)+1-$DF$4)+'貼り付けシート（日別）'!U68*($DF$4-INT($DF$4)))</f>
        <v>16.022124300000002</v>
      </c>
      <c r="CS69" s="102">
        <f>IF($DF$4=4,'貼り付けシート（日別）'!V68,'貼り付けシート（日別）'!D68*(INT($DF$4)+1-$DF$4)+'貼り付けシート（日別）'!V68*($DF$4-INT($DF$4)))</f>
        <v>3.0787611399999997</v>
      </c>
      <c r="CT69" s="102">
        <f>IF($DF$4=4,'貼り付けシート（日別）'!W68,'貼り付けシート（日別）'!E68*(INT($DF$4)+1-$DF$4)+'貼り付けシート（日別）'!W68*($DF$4-INT($DF$4)))</f>
        <v>0</v>
      </c>
      <c r="CU69" s="102">
        <f>IF($DF$4=4,'貼り付けシート（日別）'!X68,'貼り付けシート（日別）'!F68*(INT($DF$4)+1-$DF$4)+'貼り付けシート（日別）'!X68*($DF$4-INT($DF$4)))</f>
        <v>29.762460000000001</v>
      </c>
      <c r="CV69" s="102">
        <f>IF($DF$4=4,'貼り付けシート（日別）'!Y68,'貼り付けシート（日別）'!G68*(INT($DF$4)+1-$DF$4)+'貼り付けシート（日別）'!Y68*($DF$4-INT($DF$4)))</f>
        <v>0</v>
      </c>
      <c r="CW69" s="102">
        <f>IF($DF$4=4,'貼り付けシート（日別）'!Z68,'貼り付けシート（日別）'!H68*(INT($DF$4)+1-$DF$4)+'貼り付けシート（日別）'!Z68*($DF$4-INT($DF$4)))</f>
        <v>5.3698437500000011</v>
      </c>
      <c r="CX69" s="32">
        <f>SUMIF('貼り付けシート（時刻別）'!$A$6:$A$8765,AR69,'貼り付けシート（時刻別）'!$C$6:$C$8765)</f>
        <v>0</v>
      </c>
      <c r="CY69" s="102">
        <f t="shared" si="40"/>
        <v>0</v>
      </c>
      <c r="CZ69" s="166"/>
    </row>
    <row r="70" spans="1:104" x14ac:dyDescent="0.15">
      <c r="A70" s="36">
        <v>41702</v>
      </c>
      <c r="B70" s="139">
        <f>IF(計算過程!$DF$5=9,計算過程!CD70+計算過程!CY70,IF($DF$4=4,AS70,G70*(INT($DF$4)+1-$DF$4)+AS70*($DF$4-INT($DF$4))))</f>
        <v>0.17233157418402778</v>
      </c>
      <c r="C70" s="139">
        <f>IF(計算過程!$DF$5=9,CF70,IF($DF$4=4,AT70,H70*(INT($DF$4)+1-$DF$4)+AT70*($DF$4-INT($DF$4))))</f>
        <v>112.82539558890012</v>
      </c>
      <c r="D70" s="139">
        <f>IF(計算過程!$DF$5=9,0,IF($DF$4=4,AU70,I70*(INT($DF$4)+1-$DF$4)+AU70*($DF$4-INT($DF$4))))</f>
        <v>0</v>
      </c>
      <c r="E70" s="139">
        <v>0</v>
      </c>
      <c r="F70" s="138"/>
      <c r="G70" s="104">
        <f t="shared" si="27"/>
        <v>0.16371591884027778</v>
      </c>
      <c r="H70" s="104">
        <f t="shared" si="28"/>
        <v>103.35305996809215</v>
      </c>
      <c r="I70" s="104">
        <f t="shared" si="29"/>
        <v>0</v>
      </c>
      <c r="J70" s="107">
        <v>0</v>
      </c>
      <c r="K70" s="101">
        <f>IF(OR(計算過程!$DF$5&lt;=4,計算過程!$DF$5=8),L70+M70+N70,0)</f>
        <v>0.16371591884027778</v>
      </c>
      <c r="L70" s="101">
        <f>IF(AND($DF$5&gt;4,$DF$5&lt;&gt;8),0,((VLOOKUP(入力データと計算結果!$E$6,バックデータ一覧!$V$12:$AA$15,2)*'貼り付けシート（日別）'!O69+VLOOKUP(入力データと計算結果!$E$6,バックデータ一覧!$V$12:$AA$15,3)*('貼り付けシート（日別）'!I69+'貼り付けシート（日別）'!J69+'貼り付けシート（日別）'!K69+'貼り付けシート（日別）'!L69+'貼り付けシート（日別）'!N69)+(VLOOKUP(入力データと計算結果!$E$6,バックデータ一覧!$V$12:$AA$15,4)))*10^3/3600))</f>
        <v>0.10477675477777779</v>
      </c>
      <c r="M70" s="101">
        <f>IF(AND(OR($DF$5&gt;4,$DF$5&lt;&gt;8),入力データと計算結果!$E$7&lt;&gt;バックデータ一覧!$A$16,SUM(AL70:AM70)&gt;0),0.07*10^3/3600,0)</f>
        <v>1.9444444444444445E-2</v>
      </c>
      <c r="N70" s="101">
        <f>IF(AND(OR($DF$5&lt;=4),入力データと計算結果!$E$7=バックデータ一覧!$A$18,AM70&gt;0),(VLOOKUP(入力データと計算結果!$E$6,バックデータ一覧!$V$12:$AA$15,5,FALSE)*AO70+VLOOKUP(入力データと計算結果!$E$6,バックデータ一覧!$V$12:$AA$15,6,FALSE))*10^3/3600,0)</f>
        <v>3.9494719618055556E-2</v>
      </c>
      <c r="O70" s="101">
        <f>IF(OR(計算過程!$DF$5&lt;=2,計算過程!$DF$5=8),IF(入力データと計算結果!$E$7=バックデータ一覧!$A$16,AI70/Q70+AJ70/R70+AK70/S70+AL70/T70+AN70/V70,IF(入力データと計算結果!$E$7=バックデータ一覧!$A$17,AI70/Q70+AJ70/R70+AK70/S70+AM70/U70+AN70/V70,AI70/Q70+AJ70/R70+AK70/S70+AM70/U70+AO70/W70)),0)</f>
        <v>103.35305996809215</v>
      </c>
      <c r="P70" s="101">
        <f>IF(OR(計算過程!$DF$5=3,計算過程!$DF$5=4),IF(入力データと計算結果!$E$7=バックデータ一覧!$A$16,AI70/Q70+AJ70/R70+AK70/S70+AL70/T70+AN70/V70,IF(入力データと計算結果!$E$7=バックデータ一覧!$A$17,AI70/Q70+AJ70/R70+AK70/S70+AM70/U70+AN70/V70,AI70/Q70+AJ70/R70+AK70/S70+AM70/U70+AO70/W70)),0)</f>
        <v>0</v>
      </c>
      <c r="Q70" s="101">
        <f>MIN(1,$DF$7*'貼り付けシート（日別）'!O69+計算過程!$DF$14*(AI70+AK70)+$DF$21)</f>
        <v>0.59640995718322387</v>
      </c>
      <c r="R70" s="101">
        <f>MIN(1,$DF$8*'貼り付けシート（日別）'!O69+$DF$15*AJ70+$DF$22)</f>
        <v>0.67578018299919673</v>
      </c>
      <c r="S70" s="101">
        <f>MIN(1,$DF$9*'貼り付けシート（日別）'!O69+$DF$16*(AI70+AK70)+$DF$23)</f>
        <v>0.59640995718322387</v>
      </c>
      <c r="T70" s="32">
        <f>MIN(1,$DF$10*'貼り付けシート（日別）'!O69+$DF$17*AL70+$DF$24)</f>
        <v>0.71159348488590612</v>
      </c>
      <c r="U70" s="32">
        <f>MIN(1,$DF$11*'貼り付けシート（日別）'!O69+$DF$18*AM70+$DF$25)</f>
        <v>0.69708635496058002</v>
      </c>
      <c r="V70" s="32">
        <f>MIN(1,$DF$12*'貼り付けシート（日別）'!O69+$DF$19*AN70+$DF$26)</f>
        <v>0.71159348488590612</v>
      </c>
      <c r="W70" s="32">
        <f>MIN(1,$DF$13*'貼り付けシート（日別）'!O69+$DF$20*AO70+$DF$27)</f>
        <v>0.57985944597422823</v>
      </c>
      <c r="X70" s="32">
        <f t="shared" si="30"/>
        <v>0</v>
      </c>
      <c r="Y70" s="32">
        <f>'貼り付けシート（日別）'!P69</f>
        <v>-6.8874999999999993</v>
      </c>
      <c r="Z70" s="32">
        <f t="shared" si="31"/>
        <v>1.1847037499999999</v>
      </c>
      <c r="AA70" s="32">
        <f t="shared" si="32"/>
        <v>1.086125</v>
      </c>
      <c r="AB70" s="32">
        <f t="shared" si="33"/>
        <v>67.81197577879999</v>
      </c>
      <c r="AC70" s="32">
        <f>IF($DF$5=10,($DF$41*'貼り付けシート（日別）'!O69+$DF$42*AB70+$DF$43)/3.6,0)</f>
        <v>0</v>
      </c>
      <c r="AD70" s="32">
        <f>IF(OR($DF$5=5,$DF$5=6,$DF$5=7),(($DF$45*'貼り付けシート（日別）'!O69+$DF$46*SUM(AI70:AK70,AM70)+$DF$47)*AE70+(0.01723*AO70+0.06099))*10^3/3600,0)</f>
        <v>0</v>
      </c>
      <c r="AE70" s="32">
        <f>IF('貼り付けシート（日別）'!O69&lt;7,1+(7-'貼り付けシート（日別）'!O69)*0.0091,1)</f>
        <v>1.1470787499999999</v>
      </c>
      <c r="AF70" s="32">
        <f>IF(OR($DF$5=5,$DF$5=6,$DF$5=7),(($DF$48*'貼り付けシート（日別）'!O69+$DF$49*SUM(AI70:AK70,AM70)+$DF$50)*AH70+AO70/AG70),0)</f>
        <v>0</v>
      </c>
      <c r="AG70" s="32">
        <f>$DF$51*'貼り付けシート（日別）'!O69+$DF$52*AO70+$DF$53</f>
        <v>0.73869312499999995</v>
      </c>
      <c r="AH70" s="32">
        <f>IF('貼り付けシート（日別）'!O69&lt;7,1+(7-'貼り付けシート（日別）'!O69)*0.0205,1)</f>
        <v>1.3313312500000001</v>
      </c>
      <c r="AI70" s="109">
        <f>'貼り付けシート（日別）'!B69</f>
        <v>13.608124238799999</v>
      </c>
      <c r="AJ70" s="109">
        <f>'貼り付けシート（日別）'!C69</f>
        <v>17.090265919999997</v>
      </c>
      <c r="AK70" s="109">
        <f>'貼り付けシート（日別）'!D69</f>
        <v>2.6389381199999993</v>
      </c>
      <c r="AL70" s="109">
        <f>'貼り付けシート（日別）'!E69</f>
        <v>0</v>
      </c>
      <c r="AM70" s="109">
        <f>'貼り付けシート（日別）'!F69</f>
        <v>29.762460000000001</v>
      </c>
      <c r="AN70" s="109">
        <f>'貼り付けシート（日別）'!G69</f>
        <v>0</v>
      </c>
      <c r="AO70" s="109">
        <f>'貼り付けシート（日別）'!H69</f>
        <v>4.7121875000000006</v>
      </c>
      <c r="AP70" s="102">
        <f>IF(入力データと計算結果!$E$9=バックデータ一覧!$A$25,'貼り付けシート（日別）'!Q69,0)</f>
        <v>0</v>
      </c>
      <c r="AR70" s="36">
        <v>41702</v>
      </c>
      <c r="AS70" s="104">
        <f t="shared" si="34"/>
        <v>0.17233157418402778</v>
      </c>
      <c r="AT70" s="104">
        <f t="shared" si="35"/>
        <v>112.82539558890012</v>
      </c>
      <c r="AU70" s="104">
        <f t="shared" si="36"/>
        <v>0</v>
      </c>
      <c r="AV70" s="107">
        <v>0</v>
      </c>
      <c r="AW70" s="101">
        <f>IF(OR(計算過程!$DF$5&lt;=4,計算過程!$DF$5=8),AX70+AY70+AZ70,0)</f>
        <v>0.17233157418402778</v>
      </c>
      <c r="AX70" s="101">
        <f>IF(AND(計算過程!$DF$5&gt;4,計算過程!$DF$5&lt;&gt;8),0,((VLOOKUP(入力データと計算結果!$E$6,バックデータ一覧!$V$12:$AA$15,2)*'貼り付けシート（日別）'!AG69+VLOOKUP(入力データと計算結果!$E$6,バックデータ一覧!$V$12:$AA$15,3)*('貼り付けシート（日別）'!AA69+'貼り付けシート（日別）'!AB69+'貼り付けシート（日別）'!AC69+'貼り付けシート（日別）'!AD69+'貼り付けシート（日別）'!AF69)+(VLOOKUP(入力データと計算結果!$E$6,バックデータ一覧!$V$12:$AA$15,4)))*10^3/3600))</f>
        <v>0.10829744527777777</v>
      </c>
      <c r="AY70" s="101">
        <f>IF(AND(OR(計算過程!$DF$5&gt;4,計算過程!$DF$5&lt;&gt;8),入力データと計算結果!$E$7&lt;&gt;バックデータ一覧!$A$16,SUM(BX70:BY70)&gt;0),0.07*10^3/3600,0)</f>
        <v>1.9444444444444445E-2</v>
      </c>
      <c r="AZ70" s="101">
        <f>IF(AND(OR(計算過程!$DF$5&lt;=4),入力データと計算結果!$E$7=バックデータ一覧!$A$18,BY70&gt;0),(VLOOKUP(入力データと計算結果!$E$6,バックデータ一覧!$V$12:$AA$15,5,FALSE)*CA70+VLOOKUP(入力データと計算結果!$E$6,バックデータ一覧!$V$12:$AA$15,6,FALSE))*10^3/3600,0)</f>
        <v>4.4589684461805557E-2</v>
      </c>
      <c r="BA70" s="101">
        <f>IF(OR(計算過程!$DF$5&lt;=2,計算過程!$DF$5=8),IF(入力データと計算結果!$E$7=バックデータ一覧!$A$16,BU70/BC70+BV70/BD70+BW70/BE70+BX70/BF70+BZ70/BH70,IF(入力データと計算結果!$E$7=バックデータ一覧!$A$17,BU70/BC70+BV70/BD70+BW70/BE70+BY70/BG70+BZ70/BH70,BU70/BC70+BV70/BD70+BW70/BE70+BY70/BG70+CA70/BI70)),0)</f>
        <v>112.82539558890012</v>
      </c>
      <c r="BB70" s="101">
        <f>IF(OR(計算過程!$DF$5=3,計算過程!$DF$5=4),IF(入力データと計算結果!$E$7=バックデータ一覧!$A$16,BU70/BC70+BV70/BD70+BW70/BE70+BX70/BF70+BZ70/BH70,IF(入力データと計算結果!$E$7=バックデータ一覧!$A$17,BU70/BC70+BV70/BD70+BW70/BE70+BY70/BG70+BZ70/BH70,BU70/BC70+BV70/BD70+BW70/BE70+BY70/BG70+CA70/BI70)),0)</f>
        <v>0</v>
      </c>
      <c r="BC70" s="101">
        <f>MIN(1,計算過程!$DF$7*'貼り付けシート（日別）'!AG69+計算過程!$DF$14*(BU70+BW70)+計算過程!$DF$21)</f>
        <v>0.59766081990501319</v>
      </c>
      <c r="BD70" s="101">
        <f>MIN(1,計算過程!$DF$8*'貼り付けシート（日別）'!AG69+計算過程!$DF$15*BV70+計算過程!$DF$22)</f>
        <v>0.67771941662013679</v>
      </c>
      <c r="BE70" s="101">
        <f>MIN(1,計算過程!$DF$9*'貼り付けシート（日別）'!AG69+計算過程!$DF$16*(BU70+BW70)+計算過程!$DF$23)</f>
        <v>0.59766081990501319</v>
      </c>
      <c r="BF70" s="32">
        <f>MIN(1,計算過程!$DF$10*'貼り付けシート（日別）'!AG69+計算過程!$DF$17*BX70+計算過程!$DF$24)</f>
        <v>0.71159348488590612</v>
      </c>
      <c r="BG70" s="32">
        <f>MIN(1,計算過程!$DF$11*'貼り付けシート（日別）'!AG69+計算過程!$DF$18*BY70+計算過程!$DF$25)</f>
        <v>0.69708635496058002</v>
      </c>
      <c r="BH70" s="32">
        <f>MIN(1,計算過程!$DF$12*'貼り付けシート（日別）'!AG69+計算過程!$DF$19*BZ70+計算過程!$DF$26)</f>
        <v>0.71159348488590612</v>
      </c>
      <c r="BI70" s="32">
        <f>MIN(1,計算過程!$DF$13*'貼り付けシート（日別）'!AG69+計算過程!$DF$20*CA70+計算過程!$DF$27)</f>
        <v>0.59860643148000003</v>
      </c>
      <c r="BJ70" s="32">
        <f>IF(計算過程!$DF$5=11,(計算過程!$DF$33*BK70+計算過程!$DF$34*BN70+計算過程!$DF$35*計算過程!$DF$39+計算過程!$DF$36)*(1+計算過程!$DF$37*計算過程!$DF$38)*BL70*BM70*10^3/3600,0)</f>
        <v>0</v>
      </c>
      <c r="BK70" s="32">
        <f>'貼り付けシート（日別）'!AH69</f>
        <v>-6.8874999999999993</v>
      </c>
      <c r="BL70" s="32">
        <f t="shared" si="37"/>
        <v>1.1847037499999999</v>
      </c>
      <c r="BM70" s="32">
        <f t="shared" si="38"/>
        <v>1.086125</v>
      </c>
      <c r="BN70" s="32">
        <f t="shared" si="39"/>
        <v>74.209046987000008</v>
      </c>
      <c r="BO70" s="32">
        <f>IF(計算過程!$DF$5=10,(計算過程!$DF$41*'貼り付けシート（日別）'!AG69+計算過程!$DF$42*BN70+計算過程!$DF$43)/3.6,0)</f>
        <v>0</v>
      </c>
      <c r="BP70" s="32">
        <f>IF(OR(計算過程!$DF$5=5,計算過程!$DF$5=6,計算過程!$DF$5=7),((計算過程!$DF$45*'貼り付けシート（日別）'!AG69+計算過程!$DF$46*SUM(BU70:BW70,BY70)+計算過程!$DF$47)*BQ70+(0.01723*CA70+0.06099))*10^3/3600,0)</f>
        <v>0</v>
      </c>
      <c r="BQ70" s="32">
        <f>IF('貼り付けシート（日別）'!AG69&lt;7,1+(7-'貼り付けシート（日別）'!AG69)*0.0091,1)</f>
        <v>1.1470787499999999</v>
      </c>
      <c r="BR70" s="32">
        <f>IF(OR(計算過程!$DF$5=5,計算過程!$DF$5=6,計算過程!$DF$5=7),((計算過程!$DF$48*'貼り付けシート（日別）'!AG69+計算過程!$DF$49*SUM(BU70:BW70,BY70)+計算過程!$DF$50)*BT70+CA70/BS70),0)</f>
        <v>0</v>
      </c>
      <c r="BS70" s="32">
        <f>計算過程!$DF$51*'貼り付けシート（日別）'!AG69+計算過程!$DF$52*CA70+計算過程!$DF$53</f>
        <v>0.74508031249999995</v>
      </c>
      <c r="BT70" s="32">
        <f>IF('貼り付けシート（日別）'!AG69&lt;7,1+(7-'貼り付けシート（日別）'!AG69)*0.0205,1)</f>
        <v>1.3313312500000001</v>
      </c>
      <c r="BU70" s="109">
        <f>'貼り付けシート（日別）'!T69</f>
        <v>14.008363187</v>
      </c>
      <c r="BV70" s="109">
        <f>'貼り付けシート（日別）'!U69</f>
        <v>21.362832399999999</v>
      </c>
      <c r="BW70" s="109">
        <f>'貼り付けシート（日別）'!V69</f>
        <v>3.2986726499999999</v>
      </c>
      <c r="BX70" s="109">
        <f>'貼り付けシート（日別）'!W69</f>
        <v>0</v>
      </c>
      <c r="BY70" s="109">
        <f>'貼り付けシート（日別）'!X69</f>
        <v>29.762460000000001</v>
      </c>
      <c r="BZ70" s="109">
        <f>'貼り付けシート（日別）'!Y69</f>
        <v>0</v>
      </c>
      <c r="CA70" s="109">
        <f>'貼り付けシート（日別）'!Z69</f>
        <v>5.7767187500000006</v>
      </c>
      <c r="CB70" s="102">
        <f>IF(入力データと計算結果!$E$9=バックデータ一覧!$A$25,'貼り付けシート（日別）'!AI69,0)</f>
        <v>0</v>
      </c>
      <c r="CC70" s="166"/>
      <c r="CD70" s="32">
        <f>IF(計算過程!$DF$5=9,((CI70*'貼り付けシート（日別）'!AG69+CJ70*(CQ70+CR70+CS70+CU70)+CK70*CX70+CL70)*CE70+(0.01723*CW70+0.06099))*10^3/3600,0)</f>
        <v>0</v>
      </c>
      <c r="CE70" s="32">
        <f>IF(7&lt;='貼り付けシート（日別）'!AG69,1,1+(7-'貼り付けシート（日別）'!AG69)*0.0091)</f>
        <v>1.1470787499999999</v>
      </c>
      <c r="CF70" s="32">
        <f>IF(計算過程!$DF$5=9,((CM70*'貼り付けシート（日別）'!AG69+CN70*(CQ70+CR70+CS70+CU70)+CO70*CX70+CP70)*CH70+CW70/CG70),0)</f>
        <v>0</v>
      </c>
      <c r="CG70" s="32">
        <f>計算過程!$DF$55*'貼り付けシート（日別）'!AG69+計算過程!$DF$56*CW70+計算過程!$DF$57</f>
        <v>0.74508031249999995</v>
      </c>
      <c r="CH70" s="32">
        <f>IF(7&lt;='貼り付けシート（日別）'!AG69,1,1+(7-'貼り付けシート（日別）'!AG69)*0.0205)</f>
        <v>1.3313312500000001</v>
      </c>
      <c r="CI70" s="100">
        <f>IF($CX70&gt;0,バックデータ一覧!$S$4,バックデータ一覧!$T$4)</f>
        <v>-0.18114</v>
      </c>
      <c r="CJ70" s="100">
        <f>IF($CX70&gt;0,バックデータ一覧!$S$5,バックデータ一覧!$T$5)</f>
        <v>0.10483000000000001</v>
      </c>
      <c r="CK70" s="100">
        <f>IF($CX70&gt;0,バックデータ一覧!$S$6,バックデータ一覧!$T$6)</f>
        <v>0</v>
      </c>
      <c r="CL70" s="100">
        <f>IF($CX70&gt;0,バックデータ一覧!$S$7,バックデータ一覧!$T$7)</f>
        <v>5.8528500000000001</v>
      </c>
      <c r="CM70" s="100">
        <f>IF($CX70&gt;0,バックデータ一覧!$S$12,バックデータ一覧!$T$12)</f>
        <v>-5.7700000000000001E-2</v>
      </c>
      <c r="CN70" s="100">
        <f>IF($CX70&gt;0,バックデータ一覧!$S$13,バックデータ一覧!$T$13)</f>
        <v>0.47525000000000001</v>
      </c>
      <c r="CO70" s="100">
        <f>IF($CX70&gt;0,バックデータ一覧!$S$14,バックデータ一覧!$T$14)</f>
        <v>0</v>
      </c>
      <c r="CP70" s="173">
        <f>IF($CX70&gt;0,バックデータ一覧!$S$15,バックデータ一覧!$T$15)</f>
        <v>-6.3459300000000001</v>
      </c>
      <c r="CQ70" s="102">
        <f>IF($DF$4=4,'貼り付けシート（日別）'!T69,'貼り付けシート（日別）'!B69*(INT($DF$4)+1-$DF$4)+'貼り付けシート（日別）'!T69*($DF$4-INT($DF$4)))</f>
        <v>14.008363187</v>
      </c>
      <c r="CR70" s="102">
        <f>IF($DF$4=4,'貼り付けシート（日別）'!U69,'貼り付けシート（日別）'!C69*(INT($DF$4)+1-$DF$4)+'貼り付けシート（日別）'!U69*($DF$4-INT($DF$4)))</f>
        <v>21.362832399999999</v>
      </c>
      <c r="CS70" s="102">
        <f>IF($DF$4=4,'貼り付けシート（日別）'!V69,'貼り付けシート（日別）'!D69*(INT($DF$4)+1-$DF$4)+'貼り付けシート（日別）'!V69*($DF$4-INT($DF$4)))</f>
        <v>3.2986726499999999</v>
      </c>
      <c r="CT70" s="102">
        <f>IF($DF$4=4,'貼り付けシート（日別）'!W69,'貼り付けシート（日別）'!E69*(INT($DF$4)+1-$DF$4)+'貼り付けシート（日別）'!W69*($DF$4-INT($DF$4)))</f>
        <v>0</v>
      </c>
      <c r="CU70" s="102">
        <f>IF($DF$4=4,'貼り付けシート（日別）'!X69,'貼り付けシート（日別）'!F69*(INT($DF$4)+1-$DF$4)+'貼り付けシート（日別）'!X69*($DF$4-INT($DF$4)))</f>
        <v>29.762460000000001</v>
      </c>
      <c r="CV70" s="102">
        <f>IF($DF$4=4,'貼り付けシート（日別）'!Y69,'貼り付けシート（日別）'!G69*(INT($DF$4)+1-$DF$4)+'貼り付けシート（日別）'!Y69*($DF$4-INT($DF$4)))</f>
        <v>0</v>
      </c>
      <c r="CW70" s="102">
        <f>IF($DF$4=4,'貼り付けシート（日別）'!Z69,'貼り付けシート（日別）'!H69*(INT($DF$4)+1-$DF$4)+'貼り付けシート（日別）'!Z69*($DF$4-INT($DF$4)))</f>
        <v>5.7767187500000006</v>
      </c>
      <c r="CX70" s="32">
        <f>SUMIF('貼り付けシート（時刻別）'!$A$6:$A$8765,AR70,'貼り付けシート（時刻別）'!$C$6:$C$8765)</f>
        <v>0</v>
      </c>
      <c r="CY70" s="102">
        <f t="shared" si="40"/>
        <v>0</v>
      </c>
      <c r="CZ70" s="166"/>
    </row>
    <row r="71" spans="1:104" x14ac:dyDescent="0.15">
      <c r="A71" s="36">
        <v>41703</v>
      </c>
      <c r="B71" s="139">
        <f>IF(計算過程!$DF$5=9,計算過程!CD71+計算過程!CY71,IF($DF$4=4,AS71,G71*(INT($DF$4)+1-$DF$4)+AS71*($DF$4-INT($DF$4))))</f>
        <v>0.10088764251851853</v>
      </c>
      <c r="C71" s="139">
        <f>IF(計算過程!$DF$5=9,CF71,IF($DF$4=4,AT71,H71*(INT($DF$4)+1-$DF$4)+AT71*($DF$4-INT($DF$4))))</f>
        <v>40.77699199310738</v>
      </c>
      <c r="D71" s="139">
        <f>IF(計算過程!$DF$5=9,0,IF($DF$4=4,AU71,I71*(INT($DF$4)+1-$DF$4)+AU71*($DF$4-INT($DF$4))))</f>
        <v>0</v>
      </c>
      <c r="E71" s="139">
        <v>0</v>
      </c>
      <c r="F71" s="138"/>
      <c r="G71" s="104">
        <f t="shared" si="27"/>
        <v>9.7253909935185193E-2</v>
      </c>
      <c r="H71" s="104">
        <f t="shared" si="28"/>
        <v>33.369824970874923</v>
      </c>
      <c r="I71" s="104">
        <f t="shared" si="29"/>
        <v>0</v>
      </c>
      <c r="J71" s="107">
        <v>0</v>
      </c>
      <c r="K71" s="101">
        <f>IF(OR(計算過程!$DF$5&lt;=4,計算過程!$DF$5=8),L71+M71+N71,0)</f>
        <v>9.7253909935185193E-2</v>
      </c>
      <c r="L71" s="101">
        <f>IF(AND($DF$5&gt;4,$DF$5&lt;&gt;8),0,((VLOOKUP(入力データと計算結果!$E$6,バックデータ一覧!$V$12:$AA$15,2)*'貼り付けシート（日別）'!O70+VLOOKUP(入力データと計算結果!$E$6,バックデータ一覧!$V$12:$AA$15,3)*('貼り付けシート（日別）'!I70+'貼り付けシート（日別）'!J70+'貼り付けシート（日別）'!K70+'貼り付けシート（日別）'!L70+'貼り付けシート（日別）'!N70)+(VLOOKUP(入力データと計算結果!$E$6,バックデータ一覧!$V$12:$AA$15,4)))*10^3/3600))</f>
        <v>9.7253909935185193E-2</v>
      </c>
      <c r="M71" s="101">
        <f>IF(AND(OR($DF$5&gt;4,$DF$5&lt;&gt;8),入力データと計算結果!$E$7&lt;&gt;バックデータ一覧!$A$16,SUM(AL71:AM71)&gt;0),0.07*10^3/3600,0)</f>
        <v>0</v>
      </c>
      <c r="N71" s="101">
        <f>IF(AND(OR($DF$5&lt;=4),入力データと計算結果!$E$7=バックデータ一覧!$A$18,AM71&gt;0),(VLOOKUP(入力データと計算結果!$E$6,バックデータ一覧!$V$12:$AA$15,5,FALSE)*AO71+VLOOKUP(入力データと計算結果!$E$6,バックデータ一覧!$V$12:$AA$15,6,FALSE))*10^3/3600,0)</f>
        <v>0</v>
      </c>
      <c r="O71" s="101">
        <f>IF(OR(計算過程!$DF$5&lt;=2,計算過程!$DF$5=8),IF(入力データと計算結果!$E$7=バックデータ一覧!$A$16,AI71/Q71+AJ71/R71+AK71/S71+AL71/T71+AN71/V71,IF(入力データと計算結果!$E$7=バックデータ一覧!$A$17,AI71/Q71+AJ71/R71+AK71/S71+AM71/U71+AN71/V71,AI71/Q71+AJ71/R71+AK71/S71+AM71/U71+AO71/W71)),0)</f>
        <v>33.369824970874923</v>
      </c>
      <c r="P71" s="101">
        <f>IF(OR(計算過程!$DF$5=3,計算過程!$DF$5=4),IF(入力データと計算結果!$E$7=バックデータ一覧!$A$16,AI71/Q71+AJ71/R71+AK71/S71+AL71/T71+AN71/V71,IF(入力データと計算結果!$E$7=バックデータ一覧!$A$17,AI71/Q71+AJ71/R71+AK71/S71+AM71/U71+AN71/V71,AI71/Q71+AJ71/R71+AK71/S71+AM71/U71+AO71/W71)),0)</f>
        <v>0</v>
      </c>
      <c r="Q71" s="101">
        <f>MIN(1,$DF$7*'貼り付けシート（日別）'!O70+計算過程!$DF$14*(AI71+AK71)+$DF$21)</f>
        <v>0.58616094661584695</v>
      </c>
      <c r="R71" s="101">
        <f>MIN(1,$DF$8*'貼り付けシート（日別）'!O70+$DF$15*AJ71+$DF$22)</f>
        <v>0.67270028398510207</v>
      </c>
      <c r="S71" s="101">
        <f>MIN(1,$DF$9*'貼り付けシート（日別）'!O70+$DF$16*(AI71+AK71)+$DF$23)</f>
        <v>0.58616094661584695</v>
      </c>
      <c r="T71" s="32">
        <f>MIN(1,$DF$10*'貼り付けシート（日別）'!O70+$DF$17*AL71+$DF$24)</f>
        <v>0.71159348488590612</v>
      </c>
      <c r="U71" s="32">
        <f>MIN(1,$DF$11*'貼り付けシート（日別）'!O70+$DF$18*AM71+$DF$25)</f>
        <v>0.71059494829530212</v>
      </c>
      <c r="V71" s="32">
        <f>MIN(1,$DF$12*'貼り付けシート（日別）'!O70+$DF$19*AN71+$DF$26)</f>
        <v>0.71159348488590612</v>
      </c>
      <c r="W71" s="32">
        <f>MIN(1,$DF$13*'貼り付けシート（日別）'!O70+$DF$20*AO71+$DF$27)</f>
        <v>0.49326799815302008</v>
      </c>
      <c r="X71" s="32">
        <f t="shared" si="30"/>
        <v>0</v>
      </c>
      <c r="Y71" s="32">
        <f>'貼り付けシート（日別）'!P70</f>
        <v>-19.900000000000002</v>
      </c>
      <c r="Z71" s="32">
        <f t="shared" si="31"/>
        <v>1.3577699999999999</v>
      </c>
      <c r="AA71" s="32">
        <f t="shared" si="32"/>
        <v>1</v>
      </c>
      <c r="AB71" s="32">
        <f t="shared" si="33"/>
        <v>21.071606728899997</v>
      </c>
      <c r="AC71" s="32">
        <f>IF($DF$5=10,($DF$41*'貼り付けシート（日別）'!O70+$DF$42*AB71+$DF$43)/3.6,0)</f>
        <v>0</v>
      </c>
      <c r="AD71" s="32">
        <f>IF(OR($DF$5=5,$DF$5=6,$DF$5=7),(($DF$45*'貼り付けシート（日別）'!O70+$DF$46*SUM(AI71:AK71,AM71)+$DF$47)*AE71+(0.01723*AO71+0.06099))*10^3/3600,0)</f>
        <v>0</v>
      </c>
      <c r="AE71" s="32">
        <f>IF('貼り付けシート（日別）'!O70&lt;7,1+(7-'貼り付けシート（日別）'!O70)*0.0091,1)</f>
        <v>1.1580366666666666</v>
      </c>
      <c r="AF71" s="32">
        <f>IF(OR($DF$5=5,$DF$5=6,$DF$5=7),(($DF$48*'貼り付けシート（日別）'!O70+$DF$49*SUM(AI71:AK71,AM71)+$DF$50)*AH71+AO71/AG71),0)</f>
        <v>0</v>
      </c>
      <c r="AG71" s="32">
        <f>$DF$51*'貼り付けシート（日別）'!O70+$DF$52*AO71+$DF$53</f>
        <v>0.70463999999999993</v>
      </c>
      <c r="AH71" s="32">
        <f>IF('貼り付けシート（日別）'!O70&lt;7,1+(7-'貼り付けシート（日別）'!O70)*0.0205,1)</f>
        <v>1.3560166666666666</v>
      </c>
      <c r="AI71" s="109">
        <f>'貼り付けシート（日別）'!B70</f>
        <v>5.8034647488999989</v>
      </c>
      <c r="AJ71" s="109">
        <f>'貼り付けシート（日別）'!C70</f>
        <v>11.74955782</v>
      </c>
      <c r="AK71" s="109">
        <f>'貼り付けシート（日別）'!D70</f>
        <v>3.5185841600000001</v>
      </c>
      <c r="AL71" s="109">
        <f>'貼り付けシート（日別）'!E70</f>
        <v>0</v>
      </c>
      <c r="AM71" s="109">
        <f>'貼り付けシート（日別）'!F70</f>
        <v>0</v>
      </c>
      <c r="AN71" s="109">
        <f>'貼り付けシート（日別）'!G70</f>
        <v>0</v>
      </c>
      <c r="AO71" s="109">
        <f>'貼り付けシート（日別）'!H70</f>
        <v>0</v>
      </c>
      <c r="AP71" s="102">
        <f>IF(入力データと計算結果!$E$9=バックデータ一覧!$A$25,'貼り付けシート（日別）'!Q70,0)</f>
        <v>0</v>
      </c>
      <c r="AR71" s="36">
        <v>41703</v>
      </c>
      <c r="AS71" s="104">
        <f t="shared" si="34"/>
        <v>0.10088764251851853</v>
      </c>
      <c r="AT71" s="104">
        <f t="shared" si="35"/>
        <v>40.77699199310738</v>
      </c>
      <c r="AU71" s="104">
        <f t="shared" si="36"/>
        <v>0</v>
      </c>
      <c r="AV71" s="107">
        <v>0</v>
      </c>
      <c r="AW71" s="101">
        <f>IF(OR(計算過程!$DF$5&lt;=4,計算過程!$DF$5=8),AX71+AY71+AZ71,0)</f>
        <v>0.10088764251851853</v>
      </c>
      <c r="AX71" s="101">
        <f>IF(AND(計算過程!$DF$5&gt;4,計算過程!$DF$5&lt;&gt;8),0,((VLOOKUP(入力データと計算結果!$E$6,バックデータ一覧!$V$12:$AA$15,2)*'貼り付けシート（日別）'!AG70+VLOOKUP(入力データと計算結果!$E$6,バックデータ一覧!$V$12:$AA$15,3)*('貼り付けシート（日別）'!AA70+'貼り付けシート（日別）'!AB70+'貼り付けシート（日別）'!AC70+'貼り付けシート（日別）'!AD70+'貼り付けシート（日別）'!AF70)+(VLOOKUP(入力データと計算結果!$E$6,バックデータ一覧!$V$12:$AA$15,4)))*10^3/3600))</f>
        <v>0.10088764251851853</v>
      </c>
      <c r="AY71" s="101">
        <f>IF(AND(OR(計算過程!$DF$5&gt;4,計算過程!$DF$5&lt;&gt;8),入力データと計算結果!$E$7&lt;&gt;バックデータ一覧!$A$16,SUM(BX71:BY71)&gt;0),0.07*10^3/3600,0)</f>
        <v>0</v>
      </c>
      <c r="AZ71" s="101">
        <f>IF(AND(OR(計算過程!$DF$5&lt;=4),入力データと計算結果!$E$7=バックデータ一覧!$A$18,BY71&gt;0),(VLOOKUP(入力データと計算結果!$E$6,バックデータ一覧!$V$12:$AA$15,5,FALSE)*CA71+VLOOKUP(入力データと計算結果!$E$6,バックデータ一覧!$V$12:$AA$15,6,FALSE))*10^3/3600,0)</f>
        <v>0</v>
      </c>
      <c r="BA71" s="101">
        <f>IF(OR(計算過程!$DF$5&lt;=2,計算過程!$DF$5=8),IF(入力データと計算結果!$E$7=バックデータ一覧!$A$16,BU71/BC71+BV71/BD71+BW71/BE71+BX71/BF71+BZ71/BH71,IF(入力データと計算結果!$E$7=バックデータ一覧!$A$17,BU71/BC71+BV71/BD71+BW71/BE71+BY71/BG71+BZ71/BH71,BU71/BC71+BV71/BD71+BW71/BE71+BY71/BG71+CA71/BI71)),0)</f>
        <v>40.77699199310738</v>
      </c>
      <c r="BB71" s="101">
        <f>IF(OR(計算過程!$DF$5=3,計算過程!$DF$5=4),IF(入力データと計算結果!$E$7=バックデータ一覧!$A$16,BU71/BC71+BV71/BD71+BW71/BE71+BX71/BF71+BZ71/BH71,IF(入力データと計算結果!$E$7=バックデータ一覧!$A$17,BU71/BC71+BV71/BD71+BW71/BE71+BY71/BG71+BZ71/BH71,BU71/BC71+BV71/BD71+BW71/BE71+BY71/BG71+CA71/BI71)),0)</f>
        <v>0</v>
      </c>
      <c r="BC71" s="101">
        <f>MIN(1,計算過程!$DF$7*'貼り付けシート（日別）'!AG70+計算過程!$DF$14*(BU71+BW71)+計算過程!$DF$21)</f>
        <v>0.58257185295560898</v>
      </c>
      <c r="BD71" s="101">
        <f>MIN(1,計算過程!$DF$8*'貼り付けシート（日別）'!AG70+計算過程!$DF$15*BV71+計算過程!$DF$22)</f>
        <v>0.6765787512269823</v>
      </c>
      <c r="BE71" s="101">
        <f>MIN(1,計算過程!$DF$9*'貼り付けシート（日別）'!AG70+計算過程!$DF$16*(BU71+BW71)+計算過程!$DF$23)</f>
        <v>0.58257185295560898</v>
      </c>
      <c r="BF71" s="32">
        <f>MIN(1,計算過程!$DF$10*'貼り付けシート（日別）'!AG70+計算過程!$DF$17*BX71+計算過程!$DF$24)</f>
        <v>0.71159348488590612</v>
      </c>
      <c r="BG71" s="32">
        <f>MIN(1,計算過程!$DF$11*'貼り付けシート（日別）'!AG70+計算過程!$DF$18*BY71+計算過程!$DF$25)</f>
        <v>0.71059494829530212</v>
      </c>
      <c r="BH71" s="32">
        <f>MIN(1,計算過程!$DF$12*'貼り付けシート（日別）'!AG70+計算過程!$DF$19*BZ71+計算過程!$DF$26)</f>
        <v>0.71159348488590612</v>
      </c>
      <c r="BI71" s="32">
        <f>MIN(1,計算過程!$DF$13*'貼り付けシート（日別）'!AG70+計算過程!$DF$20*CA71+計算過程!$DF$27)</f>
        <v>0.49326799815302008</v>
      </c>
      <c r="BJ71" s="32">
        <f>IF(計算過程!$DF$5=11,(計算過程!$DF$33*BK71+計算過程!$DF$34*BN71+計算過程!$DF$35*計算過程!$DF$39+計算過程!$DF$36)*(1+計算過程!$DF$37*計算過程!$DF$38)*BL71*BM71*10^3/3600,0)</f>
        <v>0</v>
      </c>
      <c r="BK71" s="32">
        <f>'貼り付けシート（日別）'!AH70</f>
        <v>-19.900000000000002</v>
      </c>
      <c r="BL71" s="32">
        <f t="shared" si="37"/>
        <v>1.3577699999999999</v>
      </c>
      <c r="BM71" s="32">
        <f t="shared" si="38"/>
        <v>1</v>
      </c>
      <c r="BN71" s="32">
        <f t="shared" si="39"/>
        <v>26.575363505600002</v>
      </c>
      <c r="BO71" s="32">
        <f>IF(計算過程!$DF$5=10,(計算過程!$DF$41*'貼り付けシート（日別）'!AG70+計算過程!$DF$42*BN71+計算過程!$DF$43)/3.6,0)</f>
        <v>0</v>
      </c>
      <c r="BP71" s="32">
        <f>IF(OR(計算過程!$DF$5=5,計算過程!$DF$5=6,計算過程!$DF$5=7),((計算過程!$DF$45*'貼り付けシート（日別）'!AG70+計算過程!$DF$46*SUM(BU71:BW71,BY71)+計算過程!$DF$47)*BQ71+(0.01723*CA71+0.06099))*10^3/3600,0)</f>
        <v>0</v>
      </c>
      <c r="BQ71" s="32">
        <f>IF('貼り付けシート（日別）'!AG70&lt;7,1+(7-'貼り付けシート（日別）'!AG70)*0.0091,1)</f>
        <v>1.1580366666666666</v>
      </c>
      <c r="BR71" s="32">
        <f>IF(OR(計算過程!$DF$5=5,計算過程!$DF$5=6,計算過程!$DF$5=7),((計算過程!$DF$48*'貼り付けシート（日別）'!AG70+計算過程!$DF$49*SUM(BU71:BW71,BY71)+計算過程!$DF$50)*BT71+CA71/BS71),0)</f>
        <v>0</v>
      </c>
      <c r="BS71" s="32">
        <f>計算過程!$DF$51*'貼り付けシート（日別）'!AG70+計算過程!$DF$52*CA71+計算過程!$DF$53</f>
        <v>0.70463999999999993</v>
      </c>
      <c r="BT71" s="32">
        <f>IF('貼り付けシート（日別）'!AG70&lt;7,1+(7-'貼り付けシート（日別）'!AG70)*0.0205,1)</f>
        <v>1.3560166666666666</v>
      </c>
      <c r="BU71" s="109">
        <f>'貼り付けシート（日別）'!T70</f>
        <v>3.2019115856</v>
      </c>
      <c r="BV71" s="109">
        <f>'貼り付けシート（日別）'!U70</f>
        <v>20.29469078</v>
      </c>
      <c r="BW71" s="109">
        <f>'貼り付けシート（日別）'!V70</f>
        <v>3.0787611399999997</v>
      </c>
      <c r="BX71" s="109">
        <f>'貼り付けシート（日別）'!W70</f>
        <v>0</v>
      </c>
      <c r="BY71" s="109">
        <f>'貼り付けシート（日別）'!X70</f>
        <v>0</v>
      </c>
      <c r="BZ71" s="109">
        <f>'貼り付けシート（日別）'!Y70</f>
        <v>0</v>
      </c>
      <c r="CA71" s="109">
        <f>'貼り付けシート（日別）'!Z70</f>
        <v>0</v>
      </c>
      <c r="CB71" s="102">
        <f>IF(入力データと計算結果!$E$9=バックデータ一覧!$A$25,'貼り付けシート（日別）'!AI70,0)</f>
        <v>0</v>
      </c>
      <c r="CC71" s="166"/>
      <c r="CD71" s="32">
        <f>IF(計算過程!$DF$5=9,((CI71*'貼り付けシート（日別）'!AG70+CJ71*(CQ71+CR71+CS71+CU71)+CK71*CX71+CL71)*CE71+(0.01723*CW71+0.06099))*10^3/3600,0)</f>
        <v>0</v>
      </c>
      <c r="CE71" s="32">
        <f>IF(7&lt;='貼り付けシート（日別）'!AG70,1,1+(7-'貼り付けシート（日別）'!AG70)*0.0091)</f>
        <v>1.1580366666666666</v>
      </c>
      <c r="CF71" s="32">
        <f>IF(計算過程!$DF$5=9,((CM71*'貼り付けシート（日別）'!AG70+CN71*(CQ71+CR71+CS71+CU71)+CO71*CX71+CP71)*CH71+CW71/CG71),0)</f>
        <v>0</v>
      </c>
      <c r="CG71" s="32">
        <f>計算過程!$DF$55*'貼り付けシート（日別）'!AG70+計算過程!$DF$56*CW71+計算過程!$DF$57</f>
        <v>0.70463999999999993</v>
      </c>
      <c r="CH71" s="32">
        <f>IF(7&lt;='貼り付けシート（日別）'!AG70,1,1+(7-'貼り付けシート（日別）'!AG70)*0.0205)</f>
        <v>1.3560166666666666</v>
      </c>
      <c r="CI71" s="100">
        <f>IF($CX71&gt;0,バックデータ一覧!$S$4,バックデータ一覧!$T$4)</f>
        <v>-0.18114</v>
      </c>
      <c r="CJ71" s="100">
        <f>IF($CX71&gt;0,バックデータ一覧!$S$5,バックデータ一覧!$T$5)</f>
        <v>0.10483000000000001</v>
      </c>
      <c r="CK71" s="100">
        <f>IF($CX71&gt;0,バックデータ一覧!$S$6,バックデータ一覧!$T$6)</f>
        <v>0</v>
      </c>
      <c r="CL71" s="100">
        <f>IF($CX71&gt;0,バックデータ一覧!$S$7,バックデータ一覧!$T$7)</f>
        <v>5.8528500000000001</v>
      </c>
      <c r="CM71" s="100">
        <f>IF($CX71&gt;0,バックデータ一覧!$S$12,バックデータ一覧!$T$12)</f>
        <v>-5.7700000000000001E-2</v>
      </c>
      <c r="CN71" s="100">
        <f>IF($CX71&gt;0,バックデータ一覧!$S$13,バックデータ一覧!$T$13)</f>
        <v>0.47525000000000001</v>
      </c>
      <c r="CO71" s="100">
        <f>IF($CX71&gt;0,バックデータ一覧!$S$14,バックデータ一覧!$T$14)</f>
        <v>0</v>
      </c>
      <c r="CP71" s="173">
        <f>IF($CX71&gt;0,バックデータ一覧!$S$15,バックデータ一覧!$T$15)</f>
        <v>-6.3459300000000001</v>
      </c>
      <c r="CQ71" s="102">
        <f>IF($DF$4=4,'貼り付けシート（日別）'!T70,'貼り付けシート（日別）'!B70*(INT($DF$4)+1-$DF$4)+'貼り付けシート（日別）'!T70*($DF$4-INT($DF$4)))</f>
        <v>3.2019115856</v>
      </c>
      <c r="CR71" s="102">
        <f>IF($DF$4=4,'貼り付けシート（日別）'!U70,'貼り付けシート（日別）'!C70*(INT($DF$4)+1-$DF$4)+'貼り付けシート（日別）'!U70*($DF$4-INT($DF$4)))</f>
        <v>20.29469078</v>
      </c>
      <c r="CS71" s="102">
        <f>IF($DF$4=4,'貼り付けシート（日別）'!V70,'貼り付けシート（日別）'!D70*(INT($DF$4)+1-$DF$4)+'貼り付けシート（日別）'!V70*($DF$4-INT($DF$4)))</f>
        <v>3.0787611399999997</v>
      </c>
      <c r="CT71" s="102">
        <f>IF($DF$4=4,'貼り付けシート（日別）'!W70,'貼り付けシート（日別）'!E70*(INT($DF$4)+1-$DF$4)+'貼り付けシート（日別）'!W70*($DF$4-INT($DF$4)))</f>
        <v>0</v>
      </c>
      <c r="CU71" s="102">
        <f>IF($DF$4=4,'貼り付けシート（日別）'!X70,'貼り付けシート（日別）'!F70*(INT($DF$4)+1-$DF$4)+'貼り付けシート（日別）'!X70*($DF$4-INT($DF$4)))</f>
        <v>0</v>
      </c>
      <c r="CV71" s="102">
        <f>IF($DF$4=4,'貼り付けシート（日別）'!Y70,'貼り付けシート（日別）'!G70*(INT($DF$4)+1-$DF$4)+'貼り付けシート（日別）'!Y70*($DF$4-INT($DF$4)))</f>
        <v>0</v>
      </c>
      <c r="CW71" s="102">
        <f>IF($DF$4=4,'貼り付けシート（日別）'!Z70,'貼り付けシート（日別）'!H70*(INT($DF$4)+1-$DF$4)+'貼り付けシート（日別）'!Z70*($DF$4-INT($DF$4)))</f>
        <v>0</v>
      </c>
      <c r="CX71" s="32">
        <f>SUMIF('貼り付けシート（時刻別）'!$A$6:$A$8765,AR71,'貼り付けシート（時刻別）'!$C$6:$C$8765)</f>
        <v>0</v>
      </c>
      <c r="CY71" s="102">
        <f t="shared" si="40"/>
        <v>0</v>
      </c>
      <c r="CZ71" s="166"/>
    </row>
    <row r="72" spans="1:104" x14ac:dyDescent="0.15">
      <c r="A72" s="36">
        <v>41704</v>
      </c>
      <c r="B72" s="139">
        <f>IF(計算過程!$DF$5=9,計算過程!CD72+計算過程!CY72,IF($DF$4=4,AS72,G72*(INT($DF$4)+1-$DF$4)+AS72*($DF$4-INT($DF$4))))</f>
        <v>0.16253065693402777</v>
      </c>
      <c r="C72" s="139">
        <f>IF(計算過程!$DF$5=9,CF72,IF($DF$4=4,AT72,H72*(INT($DF$4)+1-$DF$4)+AT72*($DF$4-INT($DF$4))))</f>
        <v>96.015603468125391</v>
      </c>
      <c r="D72" s="139">
        <f>IF(計算過程!$DF$5=9,0,IF($DF$4=4,AU72,I72*(INT($DF$4)+1-$DF$4)+AU72*($DF$4-INT($DF$4))))</f>
        <v>0</v>
      </c>
      <c r="E72" s="139">
        <v>0</v>
      </c>
      <c r="F72" s="138"/>
      <c r="G72" s="104">
        <f t="shared" si="27"/>
        <v>0.15411242867361111</v>
      </c>
      <c r="H72" s="104">
        <f t="shared" si="28"/>
        <v>86.552400439543561</v>
      </c>
      <c r="I72" s="104">
        <f t="shared" si="29"/>
        <v>0</v>
      </c>
      <c r="J72" s="107">
        <v>0</v>
      </c>
      <c r="K72" s="101">
        <f>IF(OR(計算過程!$DF$5&lt;=4,計算過程!$DF$5=8),L72+M72+N72,0)</f>
        <v>0.15411242867361111</v>
      </c>
      <c r="L72" s="101">
        <f>IF(AND($DF$5&gt;4,$DF$5&lt;&gt;8),0,((VLOOKUP(入力データと計算結果!$E$6,バックデータ一覧!$V$12:$AA$15,2)*'貼り付けシート（日別）'!O71+VLOOKUP(入力データと計算結果!$E$6,バックデータ一覧!$V$12:$AA$15,3)*('貼り付けシート（日別）'!I71+'貼り付けシート（日別）'!J71+'貼り付けシート（日別）'!K71+'貼り付けシート（日別）'!L71+'貼り付けシート（日別）'!N71)+(VLOOKUP(入力データと計算結果!$E$6,バックデータ一覧!$V$12:$AA$15,4)))*10^3/3600))</f>
        <v>9.6357827111111113E-2</v>
      </c>
      <c r="M72" s="101">
        <f>IF(AND(OR($DF$5&gt;4,$DF$5&lt;&gt;8),入力データと計算結果!$E$7&lt;&gt;バックデータ一覧!$A$16,SUM(AL72:AM72)&gt;0),0.07*10^3/3600,0)</f>
        <v>1.9444444444444445E-2</v>
      </c>
      <c r="N72" s="101">
        <f>IF(AND(OR($DF$5&lt;=4),入力データと計算結果!$E$7=バックデータ一覧!$A$18,AM72&gt;0),(VLOOKUP(入力データと計算結果!$E$6,バックデータ一覧!$V$12:$AA$15,5,FALSE)*AO72+VLOOKUP(入力データと計算結果!$E$6,バックデータ一覧!$V$12:$AA$15,6,FALSE))*10^3/3600,0)</f>
        <v>3.8310157118055549E-2</v>
      </c>
      <c r="O72" s="101">
        <f>IF(OR(計算過程!$DF$5&lt;=2,計算過程!$DF$5=8),IF(入力データと計算結果!$E$7=バックデータ一覧!$A$16,AI72/Q72+AJ72/R72+AK72/S72+AL72/T72+AN72/V72,IF(入力データと計算結果!$E$7=バックデータ一覧!$A$17,AI72/Q72+AJ72/R72+AK72/S72+AM72/U72+AN72/V72,AI72/Q72+AJ72/R72+AK72/S72+AM72/U72+AO72/W72)),0)</f>
        <v>86.552400439543561</v>
      </c>
      <c r="P72" s="101">
        <f>IF(OR(計算過程!$DF$5=3,計算過程!$DF$5=4),IF(入力データと計算結果!$E$7=バックデータ一覧!$A$16,AI72/Q72+AJ72/R72+AK72/S72+AL72/T72+AN72/V72,IF(入力データと計算結果!$E$7=バックデータ一覧!$A$17,AI72/Q72+AJ72/R72+AK72/S72+AM72/U72+AN72/V72,AI72/Q72+AJ72/R72+AK72/S72+AM72/U72+AO72/W72)),0)</f>
        <v>0</v>
      </c>
      <c r="Q72" s="101">
        <f>MIN(1,$DF$7*'貼り付けシート（日別）'!O71+計算過程!$DF$14*(AI72+AK72)+$DF$21)</f>
        <v>0.59617429115098042</v>
      </c>
      <c r="R72" s="101">
        <f>MIN(1,$DF$8*'貼り付けシート（日別）'!O71+$DF$15*AJ72+$DF$22)</f>
        <v>0.67515350683610886</v>
      </c>
      <c r="S72" s="101">
        <f>MIN(1,$DF$9*'貼り付けシート（日別）'!O71+$DF$16*(AI72+AK72)+$DF$23)</f>
        <v>0.59617429115098042</v>
      </c>
      <c r="T72" s="32">
        <f>MIN(1,$DF$10*'貼り付けシート（日別）'!O71+$DF$17*AL72+$DF$24)</f>
        <v>0.71159348488590612</v>
      </c>
      <c r="U72" s="32">
        <f>MIN(1,$DF$11*'貼り付けシート（日別）'!O71+$DF$18*AM72+$DF$25)</f>
        <v>0.69708635496058002</v>
      </c>
      <c r="V72" s="32">
        <f>MIN(1,$DF$12*'貼り付けシート（日別）'!O71+$DF$19*AN72+$DF$26)</f>
        <v>0.71159348488590612</v>
      </c>
      <c r="W72" s="32">
        <f>MIN(1,$DF$13*'貼り付けシート（日別）'!O71+$DF$20*AO72+$DF$27)</f>
        <v>0.58538634600322148</v>
      </c>
      <c r="X72" s="32">
        <f t="shared" si="30"/>
        <v>0</v>
      </c>
      <c r="Y72" s="32">
        <f>'貼り付けシート（日別）'!P71</f>
        <v>-8.2249999999999996</v>
      </c>
      <c r="Z72" s="32">
        <f t="shared" si="31"/>
        <v>1.2024925</v>
      </c>
      <c r="AA72" s="32">
        <f t="shared" si="32"/>
        <v>1.0727500000000001</v>
      </c>
      <c r="AB72" s="32">
        <f t="shared" si="33"/>
        <v>57.200988790400004</v>
      </c>
      <c r="AC72" s="32">
        <f>IF($DF$5=10,($DF$41*'貼り付けシート（日別）'!O71+$DF$42*AB72+$DF$43)/3.6,0)</f>
        <v>0</v>
      </c>
      <c r="AD72" s="32">
        <f>IF(OR($DF$5=5,$DF$5=6,$DF$5=7),(($DF$45*'貼り付けシート（日別）'!O71+$DF$46*SUM(AI72:AK72,AM72)+$DF$47)*AE72+(0.01723*AO72+0.06099))*10^3/3600,0)</f>
        <v>0</v>
      </c>
      <c r="AE72" s="32">
        <f>IF('貼り付けシート（日別）'!O71&lt;7,1+(7-'貼り付けシート（日別）'!O71)*0.0091,1)</f>
        <v>1.1170487499999999</v>
      </c>
      <c r="AF72" s="32">
        <f>IF(OR($DF$5=5,$DF$5=6,$DF$5=7),(($DF$48*'貼り付けシート（日別）'!O71+$DF$49*SUM(AI72:AK72,AM72)+$DF$50)*AH72+AO72/AG72),0)</f>
        <v>0</v>
      </c>
      <c r="AG72" s="32">
        <f>$DF$51*'貼り付けシート（日別）'!O71+$DF$52*AO72+$DF$53</f>
        <v>0.75304812499999996</v>
      </c>
      <c r="AH72" s="32">
        <f>IF('貼り付けシート（日別）'!O71&lt;7,1+(7-'貼り付けシート（日別）'!O71)*0.0205,1)</f>
        <v>1.2636812500000001</v>
      </c>
      <c r="AI72" s="109">
        <f>'貼り付けシート（日別）'!B71</f>
        <v>8.8052568603999983</v>
      </c>
      <c r="AJ72" s="109">
        <f>'貼り付けシート（日別）'!C71</f>
        <v>11.74955782</v>
      </c>
      <c r="AK72" s="109">
        <f>'貼り付けシート（日別）'!D71</f>
        <v>2.4190266099999995</v>
      </c>
      <c r="AL72" s="109">
        <f>'貼り付けシート（日別）'!E71</f>
        <v>0</v>
      </c>
      <c r="AM72" s="109">
        <f>'貼り付けシート（日別）'!F71</f>
        <v>29.762460000000001</v>
      </c>
      <c r="AN72" s="109">
        <f>'貼り付けシート（日別）'!G71</f>
        <v>0</v>
      </c>
      <c r="AO72" s="109">
        <f>'貼り付けシート（日別）'!H71</f>
        <v>4.4646875000000001</v>
      </c>
      <c r="AP72" s="102">
        <f>IF(入力データと計算結果!$E$9=バックデータ一覧!$A$25,'貼り付けシート（日別）'!Q71,0)</f>
        <v>0</v>
      </c>
      <c r="AR72" s="36">
        <v>41704</v>
      </c>
      <c r="AS72" s="104">
        <f t="shared" si="34"/>
        <v>0.16253065693402777</v>
      </c>
      <c r="AT72" s="104">
        <f t="shared" si="35"/>
        <v>96.015603468125391</v>
      </c>
      <c r="AU72" s="104">
        <f t="shared" si="36"/>
        <v>0</v>
      </c>
      <c r="AV72" s="107">
        <v>0</v>
      </c>
      <c r="AW72" s="101">
        <f>IF(OR(計算過程!$DF$5&lt;=4,計算過程!$DF$5=8),AX72+AY72+AZ72,0)</f>
        <v>0.16253065693402777</v>
      </c>
      <c r="AX72" s="101">
        <f>IF(AND(計算過程!$DF$5&gt;4,計算過程!$DF$5&lt;&gt;8),0,((VLOOKUP(入力データと計算結果!$E$6,バックデータ一覧!$V$12:$AA$15,2)*'貼り付けシート（日別）'!AG71+VLOOKUP(入力データと計算結果!$E$6,バックデータ一覧!$V$12:$AA$15,3)*('貼り付けシート（日別）'!AA71+'貼り付けシート（日別）'!AB71+'貼り付けシート（日別）'!AC71+'貼り付けシート（日別）'!AD71+'貼り付けシート（日別）'!AF71)+(VLOOKUP(入力データと計算結果!$E$6,バックデータ一覧!$V$12:$AA$15,4)))*10^3/3600))</f>
        <v>9.9878517611111106E-2</v>
      </c>
      <c r="AY72" s="101">
        <f>IF(AND(OR(計算過程!$DF$5&gt;4,計算過程!$DF$5&lt;&gt;8),入力データと計算結果!$E$7&lt;&gt;バックデータ一覧!$A$16,SUM(BX72:BY72)&gt;0),0.07*10^3/3600,0)</f>
        <v>1.9444444444444445E-2</v>
      </c>
      <c r="AZ72" s="101">
        <f>IF(AND(OR(計算過程!$DF$5&lt;=4),入力データと計算結果!$E$7=バックデータ一覧!$A$18,BY72&gt;0),(VLOOKUP(入力データと計算結果!$E$6,バックデータ一覧!$V$12:$AA$15,5,FALSE)*CA72+VLOOKUP(入力データと計算結果!$E$6,バックデータ一覧!$V$12:$AA$15,6,FALSE))*10^3/3600,0)</f>
        <v>4.3207694878472216E-2</v>
      </c>
      <c r="BA72" s="101">
        <f>IF(OR(計算過程!$DF$5&lt;=2,計算過程!$DF$5=8),IF(入力データと計算結果!$E$7=バックデータ一覧!$A$16,BU72/BC72+BV72/BD72+BW72/BE72+BX72/BF72+BZ72/BH72,IF(入力データと計算結果!$E$7=バックデータ一覧!$A$17,BU72/BC72+BV72/BD72+BW72/BE72+BY72/BG72+BZ72/BH72,BU72/BC72+BV72/BD72+BW72/BE72+BY72/BG72+CA72/BI72)),0)</f>
        <v>96.015603468125391</v>
      </c>
      <c r="BB72" s="101">
        <f>IF(OR(計算過程!$DF$5=3,計算過程!$DF$5=4),IF(入力データと計算結果!$E$7=バックデータ一覧!$A$16,BU72/BC72+BV72/BD72+BW72/BE72+BX72/BF72+BZ72/BH72,IF(入力データと計算結果!$E$7=バックデータ一覧!$A$17,BU72/BC72+BV72/BD72+BW72/BE72+BY72/BG72+BZ72/BH72,BU72/BC72+BV72/BD72+BW72/BE72+BY72/BG72+CA72/BI72)),0)</f>
        <v>0</v>
      </c>
      <c r="BC72" s="101">
        <f>MIN(1,計算過程!$DF$7*'貼り付けシート（日別）'!AG71+計算過程!$DF$14*(BU72+BW72)+計算過程!$DF$21)</f>
        <v>0.59742515387276973</v>
      </c>
      <c r="BD72" s="101">
        <f>MIN(1,計算過程!$DF$8*'貼り付けシート（日別）'!AG71+計算過程!$DF$15*BV72+計算過程!$DF$22)</f>
        <v>0.67709274045704892</v>
      </c>
      <c r="BE72" s="101">
        <f>MIN(1,計算過程!$DF$9*'貼り付けシート（日別）'!AG71+計算過程!$DF$16*(BU72+BW72)+計算過程!$DF$23)</f>
        <v>0.59742515387276973</v>
      </c>
      <c r="BF72" s="32">
        <f>MIN(1,計算過程!$DF$10*'貼り付けシート（日別）'!AG71+計算過程!$DF$17*BX72+計算過程!$DF$24)</f>
        <v>0.71159348488590612</v>
      </c>
      <c r="BG72" s="32">
        <f>MIN(1,計算過程!$DF$11*'貼り付けシート（日別）'!AG71+計算過程!$DF$18*BY72+計算過程!$DF$25)</f>
        <v>0.69708635496058002</v>
      </c>
      <c r="BH72" s="32">
        <f>MIN(1,計算過程!$DF$12*'貼り付けシート（日別）'!AG71+計算過程!$DF$19*BZ72+計算過程!$DF$26)</f>
        <v>0.71159348488590612</v>
      </c>
      <c r="BI72" s="32">
        <f>MIN(1,計算過程!$DF$13*'貼り付けシート（日別）'!AG71+計算過程!$DF$20*CA72+計算過程!$DF$27)</f>
        <v>0.60340689613932885</v>
      </c>
      <c r="BJ72" s="32">
        <f>IF(計算過程!$DF$5=11,(計算過程!$DF$33*BK72+計算過程!$DF$34*BN72+計算過程!$DF$35*計算過程!$DF$39+計算過程!$DF$36)*(1+計算過程!$DF$37*計算過程!$DF$38)*BL72*BM72*10^3/3600,0)</f>
        <v>0</v>
      </c>
      <c r="BK72" s="32">
        <f>'貼り付けシート（日別）'!AH71</f>
        <v>-8.2249999999999996</v>
      </c>
      <c r="BL72" s="32">
        <f t="shared" si="37"/>
        <v>1.2024925</v>
      </c>
      <c r="BM72" s="32">
        <f t="shared" si="38"/>
        <v>1.0727500000000001</v>
      </c>
      <c r="BN72" s="32">
        <f t="shared" si="39"/>
        <v>63.556809998600002</v>
      </c>
      <c r="BO72" s="32">
        <f>IF(計算過程!$DF$5=10,(計算過程!$DF$41*'貼り付けシート（日別）'!AG71+計算過程!$DF$42*BN72+計算過程!$DF$43)/3.6,0)</f>
        <v>0</v>
      </c>
      <c r="BP72" s="32">
        <f>IF(OR(計算過程!$DF$5=5,計算過程!$DF$5=6,計算過程!$DF$5=7),((計算過程!$DF$45*'貼り付けシート（日別）'!AG71+計算過程!$DF$46*SUM(BU72:BW72,BY72)+計算過程!$DF$47)*BQ72+(0.01723*CA72+0.06099))*10^3/3600,0)</f>
        <v>0</v>
      </c>
      <c r="BQ72" s="32">
        <f>IF('貼り付けシート（日別）'!AG71&lt;7,1+(7-'貼り付けシート（日別）'!AG71)*0.0091,1)</f>
        <v>1.1170487499999999</v>
      </c>
      <c r="BR72" s="32">
        <f>IF(OR(計算過程!$DF$5=5,計算過程!$DF$5=6,計算過程!$DF$5=7),((計算過程!$DF$48*'貼り付けシート（日別）'!AG71+計算過程!$DF$49*SUM(BU72:BW72,BY72)+計算過程!$DF$50)*BT72+CA72/BS72),0)</f>
        <v>0</v>
      </c>
      <c r="BS72" s="32">
        <f>計算過程!$DF$51*'貼り付けシート（日別）'!AG71+計算過程!$DF$52*CA72+計算過程!$DF$53</f>
        <v>0.7591878125</v>
      </c>
      <c r="BT72" s="32">
        <f>IF('貼り付けシート（日別）'!AG71&lt;7,1+(7-'貼り付けシート（日別）'!AG71)*0.0205,1)</f>
        <v>1.2636812500000001</v>
      </c>
      <c r="BU72" s="109">
        <f>'貼り付けシート（日別）'!T71</f>
        <v>9.2054958086000003</v>
      </c>
      <c r="BV72" s="109">
        <f>'貼り付けシート（日別）'!U71</f>
        <v>16.022124300000002</v>
      </c>
      <c r="BW72" s="109">
        <f>'貼り付けシート（日別）'!V71</f>
        <v>3.0787611399999997</v>
      </c>
      <c r="BX72" s="109">
        <f>'貼り付けシート（日別）'!W71</f>
        <v>0</v>
      </c>
      <c r="BY72" s="109">
        <f>'貼り付けシート（日別）'!X71</f>
        <v>29.762460000000001</v>
      </c>
      <c r="BZ72" s="109">
        <f>'貼り付けシート（日別）'!Y71</f>
        <v>0</v>
      </c>
      <c r="CA72" s="109">
        <f>'貼り付けシート（日別）'!Z71</f>
        <v>5.4879687499999994</v>
      </c>
      <c r="CB72" s="102">
        <f>IF(入力データと計算結果!$E$9=バックデータ一覧!$A$25,'貼り付けシート（日別）'!AI71,0)</f>
        <v>0</v>
      </c>
      <c r="CC72" s="166"/>
      <c r="CD72" s="32">
        <f>IF(計算過程!$DF$5=9,((CI72*'貼り付けシート（日別）'!AG71+CJ72*(CQ72+CR72+CS72+CU72)+CK72*CX72+CL72)*CE72+(0.01723*CW72+0.06099))*10^3/3600,0)</f>
        <v>0</v>
      </c>
      <c r="CE72" s="32">
        <f>IF(7&lt;='貼り付けシート（日別）'!AG71,1,1+(7-'貼り付けシート（日別）'!AG71)*0.0091)</f>
        <v>1.1170487499999999</v>
      </c>
      <c r="CF72" s="32">
        <f>IF(計算過程!$DF$5=9,((CM72*'貼り付けシート（日別）'!AG71+CN72*(CQ72+CR72+CS72+CU72)+CO72*CX72+CP72)*CH72+CW72/CG72),0)</f>
        <v>0</v>
      </c>
      <c r="CG72" s="32">
        <f>計算過程!$DF$55*'貼り付けシート（日別）'!AG71+計算過程!$DF$56*CW72+計算過程!$DF$57</f>
        <v>0.7591878125</v>
      </c>
      <c r="CH72" s="32">
        <f>IF(7&lt;='貼り付けシート（日別）'!AG71,1,1+(7-'貼り付けシート（日別）'!AG71)*0.0205)</f>
        <v>1.2636812500000001</v>
      </c>
      <c r="CI72" s="100">
        <f>IF($CX72&gt;0,バックデータ一覧!$S$4,バックデータ一覧!$T$4)</f>
        <v>-0.18114</v>
      </c>
      <c r="CJ72" s="100">
        <f>IF($CX72&gt;0,バックデータ一覧!$S$5,バックデータ一覧!$T$5)</f>
        <v>0.10483000000000001</v>
      </c>
      <c r="CK72" s="100">
        <f>IF($CX72&gt;0,バックデータ一覧!$S$6,バックデータ一覧!$T$6)</f>
        <v>0</v>
      </c>
      <c r="CL72" s="100">
        <f>IF($CX72&gt;0,バックデータ一覧!$S$7,バックデータ一覧!$T$7)</f>
        <v>5.8528500000000001</v>
      </c>
      <c r="CM72" s="100">
        <f>IF($CX72&gt;0,バックデータ一覧!$S$12,バックデータ一覧!$T$12)</f>
        <v>-5.7700000000000001E-2</v>
      </c>
      <c r="CN72" s="100">
        <f>IF($CX72&gt;0,バックデータ一覧!$S$13,バックデータ一覧!$T$13)</f>
        <v>0.47525000000000001</v>
      </c>
      <c r="CO72" s="100">
        <f>IF($CX72&gt;0,バックデータ一覧!$S$14,バックデータ一覧!$T$14)</f>
        <v>0</v>
      </c>
      <c r="CP72" s="173">
        <f>IF($CX72&gt;0,バックデータ一覧!$S$15,バックデータ一覧!$T$15)</f>
        <v>-6.3459300000000001</v>
      </c>
      <c r="CQ72" s="102">
        <f>IF($DF$4=4,'貼り付けシート（日別）'!T71,'貼り付けシート（日別）'!B71*(INT($DF$4)+1-$DF$4)+'貼り付けシート（日別）'!T71*($DF$4-INT($DF$4)))</f>
        <v>9.2054958086000003</v>
      </c>
      <c r="CR72" s="102">
        <f>IF($DF$4=4,'貼り付けシート（日別）'!U71,'貼り付けシート（日別）'!C71*(INT($DF$4)+1-$DF$4)+'貼り付けシート（日別）'!U71*($DF$4-INT($DF$4)))</f>
        <v>16.022124300000002</v>
      </c>
      <c r="CS72" s="102">
        <f>IF($DF$4=4,'貼り付けシート（日別）'!V71,'貼り付けシート（日別）'!D71*(INT($DF$4)+1-$DF$4)+'貼り付けシート（日別）'!V71*($DF$4-INT($DF$4)))</f>
        <v>3.0787611399999997</v>
      </c>
      <c r="CT72" s="102">
        <f>IF($DF$4=4,'貼り付けシート（日別）'!W71,'貼り付けシート（日別）'!E71*(INT($DF$4)+1-$DF$4)+'貼り付けシート（日別）'!W71*($DF$4-INT($DF$4)))</f>
        <v>0</v>
      </c>
      <c r="CU72" s="102">
        <f>IF($DF$4=4,'貼り付けシート（日別）'!X71,'貼り付けシート（日別）'!F71*(INT($DF$4)+1-$DF$4)+'貼り付けシート（日別）'!X71*($DF$4-INT($DF$4)))</f>
        <v>29.762460000000001</v>
      </c>
      <c r="CV72" s="102">
        <f>IF($DF$4=4,'貼り付けシート（日別）'!Y71,'貼り付けシート（日別）'!G71*(INT($DF$4)+1-$DF$4)+'貼り付けシート（日別）'!Y71*($DF$4-INT($DF$4)))</f>
        <v>0</v>
      </c>
      <c r="CW72" s="102">
        <f>IF($DF$4=4,'貼り付けシート（日別）'!Z71,'貼り付けシート（日別）'!H71*(INT($DF$4)+1-$DF$4)+'貼り付けシート（日別）'!Z71*($DF$4-INT($DF$4)))</f>
        <v>5.4879687499999994</v>
      </c>
      <c r="CX72" s="32">
        <f>SUMIF('貼り付けシート（時刻別）'!$A$6:$A$8765,AR72,'貼り付けシート（時刻別）'!$C$6:$C$8765)</f>
        <v>0</v>
      </c>
      <c r="CY72" s="102">
        <f t="shared" si="40"/>
        <v>0</v>
      </c>
      <c r="CZ72" s="166"/>
    </row>
    <row r="73" spans="1:104" x14ac:dyDescent="0.15">
      <c r="A73" s="36">
        <v>41705</v>
      </c>
      <c r="B73" s="139">
        <f>IF(計算過程!$DF$5=9,計算過程!CD73+計算過程!CY73,IF($DF$4=4,AS73,G73*(INT($DF$4)+1-$DF$4)+AS73*($DF$4-INT($DF$4))))</f>
        <v>0.1573639156840278</v>
      </c>
      <c r="C73" s="139">
        <f>IF(計算過程!$DF$5=9,CF73,IF($DF$4=4,AT73,H73*(INT($DF$4)+1-$DF$4)+AT73*($DF$4-INT($DF$4))))</f>
        <v>80.033500049279624</v>
      </c>
      <c r="D73" s="139">
        <f>IF(計算過程!$DF$5=9,0,IF($DF$4=4,AU73,I73*(INT($DF$4)+1-$DF$4)+AU73*($DF$4-INT($DF$4))))</f>
        <v>0</v>
      </c>
      <c r="E73" s="139">
        <v>0</v>
      </c>
      <c r="F73" s="138"/>
      <c r="G73" s="104">
        <f t="shared" si="27"/>
        <v>0.14889137089583332</v>
      </c>
      <c r="H73" s="104">
        <f t="shared" si="28"/>
        <v>70.601254112989906</v>
      </c>
      <c r="I73" s="104">
        <f t="shared" si="29"/>
        <v>0</v>
      </c>
      <c r="J73" s="107">
        <v>0</v>
      </c>
      <c r="K73" s="101">
        <f>IF(OR(計算過程!$DF$5&lt;=4,計算過程!$DF$5=8),L73+M73+N73,0)</f>
        <v>0.14889137089583332</v>
      </c>
      <c r="L73" s="101">
        <f>IF(AND($DF$5&gt;4,$DF$5&lt;&gt;8),0,((VLOOKUP(入力データと計算結果!$E$6,バックデータ一覧!$V$12:$AA$15,2)*'貼り付けシート（日別）'!O72+VLOOKUP(入力データと計算結果!$E$6,バックデータ一覧!$V$12:$AA$15,3)*('貼り付けシート（日別）'!I72+'貼り付けシート（日別）'!J72+'貼り付けシート（日別）'!K72+'貼り付けシート（日別）'!L72+'貼り付けシート（日別）'!N72)+(VLOOKUP(入力データと計算結果!$E$6,バックデータ一覧!$V$12:$AA$15,4)))*10^3/3600))</f>
        <v>9.041885266666666E-2</v>
      </c>
      <c r="M73" s="101">
        <f>IF(AND(OR($DF$5&gt;4,$DF$5&lt;&gt;8),入力データと計算結果!$E$7&lt;&gt;バックデータ一覧!$A$16,SUM(AL73:AM73)&gt;0),0.07*10^3/3600,0)</f>
        <v>1.9444444444444445E-2</v>
      </c>
      <c r="N73" s="101">
        <f>IF(AND(OR($DF$5&lt;=4),入力データと計算結果!$E$7=バックデータ一覧!$A$18,AM73&gt;0),(VLOOKUP(入力データと計算結果!$E$6,バックデータ一覧!$V$12:$AA$15,5,FALSE)*AO73+VLOOKUP(入力データと計算結果!$E$6,バックデータ一覧!$V$12:$AA$15,6,FALSE))*10^3/3600,0)</f>
        <v>3.9028073784722221E-2</v>
      </c>
      <c r="O73" s="101">
        <f>IF(OR(計算過程!$DF$5&lt;=2,計算過程!$DF$5=8),IF(入力データと計算結果!$E$7=バックデータ一覧!$A$16,AI73/Q73+AJ73/R73+AK73/S73+AL73/T73+AN73/V73,IF(入力データと計算結果!$E$7=バックデータ一覧!$A$17,AI73/Q73+AJ73/R73+AK73/S73+AM73/U73+AN73/V73,AI73/Q73+AJ73/R73+AK73/S73+AM73/U73+AO73/W73)),0)</f>
        <v>70.601254112989906</v>
      </c>
      <c r="P73" s="101">
        <f>IF(OR(計算過程!$DF$5=3,計算過程!$DF$5=4),IF(入力データと計算結果!$E$7=バックデータ一覧!$A$16,AI73/Q73+AJ73/R73+AK73/S73+AL73/T73+AN73/V73,IF(入力データと計算結果!$E$7=バックデータ一覧!$A$17,AI73/Q73+AJ73/R73+AK73/S73+AM73/U73+AN73/V73,AI73/Q73+AJ73/R73+AK73/S73+AM73/U73+AO73/W73)),0)</f>
        <v>0</v>
      </c>
      <c r="Q73" s="101">
        <f>MIN(1,$DF$7*'貼り付けシート（日別）'!O72+計算過程!$DF$14*(AI73+AK73)+$DF$21)</f>
        <v>0.58670405108052259</v>
      </c>
      <c r="R73" s="101">
        <f>MIN(1,$DF$8*'貼り付けシート（日別）'!O72+$DF$15*AJ73+$DF$22)</f>
        <v>0.67164015216563833</v>
      </c>
      <c r="S73" s="101">
        <f>MIN(1,$DF$9*'貼り付けシート（日別）'!O72+$DF$16*(AI73+AK73)+$DF$23)</f>
        <v>0.58670405108052259</v>
      </c>
      <c r="T73" s="32">
        <f>MIN(1,$DF$10*'貼り付けシート（日別）'!O72+$DF$17*AL73+$DF$24)</f>
        <v>0.71159348488590612</v>
      </c>
      <c r="U73" s="32">
        <f>MIN(1,$DF$11*'貼り付けシート（日別）'!O72+$DF$18*AM73+$DF$25)</f>
        <v>0.69708635496058002</v>
      </c>
      <c r="V73" s="32">
        <f>MIN(1,$DF$12*'貼り付けシート（日別）'!O72+$DF$19*AN73+$DF$26)</f>
        <v>0.71159348488590612</v>
      </c>
      <c r="W73" s="32">
        <f>MIN(1,$DF$13*'貼り付けシート（日別）'!O72+$DF$20*AO73+$DF$27)</f>
        <v>0.58203670962201337</v>
      </c>
      <c r="X73" s="32">
        <f t="shared" si="30"/>
        <v>0</v>
      </c>
      <c r="Y73" s="32">
        <f>'貼り付けシート（日別）'!P72</f>
        <v>-13.000000000000002</v>
      </c>
      <c r="Z73" s="32">
        <f t="shared" si="31"/>
        <v>1.266</v>
      </c>
      <c r="AA73" s="32">
        <f t="shared" si="32"/>
        <v>1.0249999999999999</v>
      </c>
      <c r="AB73" s="32">
        <f t="shared" si="33"/>
        <v>46.908333658400004</v>
      </c>
      <c r="AC73" s="32">
        <f>IF($DF$5=10,($DF$41*'貼り付けシート（日別）'!O72+$DF$42*AB73+$DF$43)/3.6,0)</f>
        <v>0</v>
      </c>
      <c r="AD73" s="32">
        <f>IF(OR($DF$5=5,$DF$5=6,$DF$5=7),(($DF$45*'貼り付けシート（日別）'!O72+$DF$46*SUM(AI73:AK73,AM73)+$DF$47)*AE73+(0.01723*AO73+0.06099))*10^3/3600,0)</f>
        <v>0</v>
      </c>
      <c r="AE73" s="32">
        <f>IF('貼り付けシート（日別）'!O72&lt;7,1+(7-'貼り付けシート（日別）'!O72)*0.0091,1)</f>
        <v>1.1352487499999999</v>
      </c>
      <c r="AF73" s="32">
        <f>IF(OR($DF$5=5,$DF$5=6,$DF$5=7),(($DF$48*'貼り付けシート（日別）'!O72+$DF$49*SUM(AI73:AK73,AM73)+$DF$50)*AH73+AO73/AG73),0)</f>
        <v>0</v>
      </c>
      <c r="AG73" s="32">
        <f>$DF$51*'貼り付けシート（日別）'!O72+$DF$52*AO73+$DF$53</f>
        <v>0.74434812499999992</v>
      </c>
      <c r="AH73" s="32">
        <f>IF('貼り付けシート（日別）'!O72&lt;7,1+(7-'貼り付けシート（日別）'!O72)*0.0205,1)</f>
        <v>1.30468125</v>
      </c>
      <c r="AI73" s="109">
        <f>'貼り付けシート（日別）'!B72</f>
        <v>4.8028673783999993</v>
      </c>
      <c r="AJ73" s="109">
        <f>'貼り付けシート（日別）'!C72</f>
        <v>6.408849720000001</v>
      </c>
      <c r="AK73" s="109">
        <f>'貼り付けシート（日別）'!D72</f>
        <v>1.3194690599999996</v>
      </c>
      <c r="AL73" s="109">
        <f>'貼り付けシート（日別）'!E72</f>
        <v>0</v>
      </c>
      <c r="AM73" s="109">
        <f>'貼り付けシート（日別）'!F72</f>
        <v>29.762460000000001</v>
      </c>
      <c r="AN73" s="109">
        <f>'貼り付けシート（日別）'!G72</f>
        <v>0</v>
      </c>
      <c r="AO73" s="109">
        <f>'貼り付けシート（日別）'!H72</f>
        <v>4.6146875000000005</v>
      </c>
      <c r="AP73" s="102">
        <f>IF(入力データと計算結果!$E$9=バックデータ一覧!$A$25,'貼り付けシート（日別）'!Q72,0)</f>
        <v>0</v>
      </c>
      <c r="AR73" s="36">
        <v>41705</v>
      </c>
      <c r="AS73" s="104">
        <f t="shared" si="34"/>
        <v>0.1573639156840278</v>
      </c>
      <c r="AT73" s="104">
        <f t="shared" si="35"/>
        <v>80.033500049279624</v>
      </c>
      <c r="AU73" s="104">
        <f t="shared" si="36"/>
        <v>0</v>
      </c>
      <c r="AV73" s="107">
        <v>0</v>
      </c>
      <c r="AW73" s="101">
        <f>IF(OR(計算過程!$DF$5&lt;=4,計算過程!$DF$5=8),AX73+AY73+AZ73,0)</f>
        <v>0.1573639156840278</v>
      </c>
      <c r="AX73" s="101">
        <f>IF(AND(計算過程!$DF$5&gt;4,計算過程!$DF$5&lt;&gt;8),0,((VLOOKUP(入力データと計算結果!$E$6,バックデータ一覧!$V$12:$AA$15,2)*'貼り付けシート（日別）'!AG72+VLOOKUP(入力データと計算結果!$E$6,バックデータ一覧!$V$12:$AA$15,3)*('貼り付けシート（日別）'!AA72+'貼り付けシート（日別）'!AB72+'貼り付けシート（日別）'!AC72+'貼り付けシート（日別）'!AD72+'貼り付けシート（日別）'!AF72)+(VLOOKUP(入力データと計算結果!$E$6,バックデータ一覧!$V$12:$AA$15,4)))*10^3/3600))</f>
        <v>9.3874206916666675E-2</v>
      </c>
      <c r="AY73" s="101">
        <f>IF(AND(OR(計算過程!$DF$5&gt;4,計算過程!$DF$5&lt;&gt;8),入力データと計算結果!$E$7&lt;&gt;バックデータ一覧!$A$16,SUM(BX73:BY73)&gt;0),0.07*10^3/3600,0)</f>
        <v>1.9444444444444445E-2</v>
      </c>
      <c r="AZ73" s="101">
        <f>IF(AND(OR(計算過程!$DF$5&lt;=4),入力データと計算結果!$E$7=バックデータ一覧!$A$18,BY73&gt;0),(VLOOKUP(入力データと計算結果!$E$6,バックデータ一覧!$V$12:$AA$15,5,FALSE)*CA73+VLOOKUP(入力データと計算結果!$E$6,バックデータ一覧!$V$12:$AA$15,6,FALSE))*10^3/3600,0)</f>
        <v>4.4045264322916666E-2</v>
      </c>
      <c r="BA73" s="101">
        <f>IF(OR(計算過程!$DF$5&lt;=2,計算過程!$DF$5=8),IF(入力データと計算結果!$E$7=バックデータ一覧!$A$16,BU73/BC73+BV73/BD73+BW73/BE73+BX73/BF73+BZ73/BH73,IF(入力データと計算結果!$E$7=バックデータ一覧!$A$17,BU73/BC73+BV73/BD73+BW73/BE73+BY73/BG73+BZ73/BH73,BU73/BC73+BV73/BD73+BW73/BE73+BY73/BG73+CA73/BI73)),0)</f>
        <v>80.033500049279624</v>
      </c>
      <c r="BB73" s="101">
        <f>IF(OR(計算過程!$DF$5=3,計算過程!$DF$5=4),IF(入力データと計算結果!$E$7=バックデータ一覧!$A$16,BU73/BC73+BV73/BD73+BW73/BE73+BX73/BF73+BZ73/BH73,IF(入力データと計算結果!$E$7=バックデータ一覧!$A$17,BU73/BC73+BV73/BD73+BW73/BE73+BY73/BG73+BZ73/BH73,BU73/BC73+BV73/BD73+BW73/BE73+BY73/BG73+CA73/BI73)),0)</f>
        <v>0</v>
      </c>
      <c r="BC73" s="101">
        <f>MIN(1,計算過程!$DF$7*'貼り付けシート（日別）'!AG72+計算過程!$DF$14*(BU73+BW73)+計算過程!$DF$21)</f>
        <v>0.58783813201293322</v>
      </c>
      <c r="BD73" s="101">
        <f>MIN(1,計算過程!$DF$8*'貼り付けシート（日別）'!AG72+計算過程!$DF$15*BV73+計算過程!$DF$22)</f>
        <v>0.6735793857865785</v>
      </c>
      <c r="BE73" s="101">
        <f>MIN(1,計算過程!$DF$9*'貼り付けシート（日別）'!AG72+計算過程!$DF$16*(BU73+BW73)+計算過程!$DF$23)</f>
        <v>0.58783813201293322</v>
      </c>
      <c r="BF73" s="32">
        <f>MIN(1,計算過程!$DF$10*'貼り付けシート（日別）'!AG72+計算過程!$DF$17*BX73+計算過程!$DF$24)</f>
        <v>0.71159348488590612</v>
      </c>
      <c r="BG73" s="32">
        <f>MIN(1,計算過程!$DF$11*'貼り付けシート（日別）'!AG72+計算過程!$DF$18*BY73+計算過程!$DF$25)</f>
        <v>0.69708635496058002</v>
      </c>
      <c r="BH73" s="32">
        <f>MIN(1,計算過程!$DF$12*'貼り付けシート（日別）'!AG72+計算過程!$DF$19*BZ73+計算過程!$DF$26)</f>
        <v>0.71159348488590612</v>
      </c>
      <c r="BI73" s="32">
        <f>MIN(1,計算過程!$DF$13*'貼り付けシート（日別）'!AG72+計算過程!$DF$20*CA73+計算過程!$DF$27)</f>
        <v>0.60049752361852349</v>
      </c>
      <c r="BJ73" s="32">
        <f>IF(計算過程!$DF$5=11,(計算過程!$DF$33*BK73+計算過程!$DF$34*BN73+計算過程!$DF$35*計算過程!$DF$39+計算過程!$DF$36)*(1+計算過程!$DF$37*計算過程!$DF$38)*BL73*BM73*10^3/3600,0)</f>
        <v>0</v>
      </c>
      <c r="BK73" s="32">
        <f>'貼り付けシート（日別）'!AH72</f>
        <v>-13.000000000000002</v>
      </c>
      <c r="BL73" s="32">
        <f t="shared" si="37"/>
        <v>1.266</v>
      </c>
      <c r="BM73" s="32">
        <f t="shared" si="38"/>
        <v>1.0249999999999999</v>
      </c>
      <c r="BN73" s="32">
        <f t="shared" si="39"/>
        <v>53.190194687099996</v>
      </c>
      <c r="BO73" s="32">
        <f>IF(計算過程!$DF$5=10,(計算過程!$DF$41*'貼り付けシート（日別）'!AG72+計算過程!$DF$42*BN73+計算過程!$DF$43)/3.6,0)</f>
        <v>0</v>
      </c>
      <c r="BP73" s="32">
        <f>IF(OR(計算過程!$DF$5=5,計算過程!$DF$5=6,計算過程!$DF$5=7),((計算過程!$DF$45*'貼り付けシート（日別）'!AG72+計算過程!$DF$46*SUM(BU73:BW73,BY73)+計算過程!$DF$47)*BQ73+(0.01723*CA73+0.06099))*10^3/3600,0)</f>
        <v>0</v>
      </c>
      <c r="BQ73" s="32">
        <f>IF('貼り付けシート（日別）'!AG72&lt;7,1+(7-'貼り付けシート（日別）'!AG72)*0.0091,1)</f>
        <v>1.1352487499999999</v>
      </c>
      <c r="BR73" s="32">
        <f>IF(OR(計算過程!$DF$5=5,計算過程!$DF$5=6,計算過程!$DF$5=7),((計算過程!$DF$48*'貼り付けシート（日別）'!AG72+計算過程!$DF$49*SUM(BU73:BW73,BY73)+計算過程!$DF$50)*BT73+CA73/BS73),0)</f>
        <v>0</v>
      </c>
      <c r="BS73" s="32">
        <f>計算過程!$DF$51*'貼り付けシート（日別）'!AG72+計算過程!$DF$52*CA73+計算過程!$DF$53</f>
        <v>0.75063781249999995</v>
      </c>
      <c r="BT73" s="32">
        <f>IF('貼り付けシート（日別）'!AG72&lt;7,1+(7-'貼り付けシート（日別）'!AG72)*0.0205,1)</f>
        <v>1.30468125</v>
      </c>
      <c r="BU73" s="109">
        <f>'貼り付けシート（日別）'!T72</f>
        <v>6.2037036970999999</v>
      </c>
      <c r="BV73" s="109">
        <f>'貼り付けシート（日別）'!U72</f>
        <v>10.681416199999999</v>
      </c>
      <c r="BW73" s="109">
        <f>'貼り付けシート（日別）'!V72</f>
        <v>0.87964604000000002</v>
      </c>
      <c r="BX73" s="109">
        <f>'貼り付けシート（日別）'!W72</f>
        <v>0</v>
      </c>
      <c r="BY73" s="109">
        <f>'貼り付けシート（日別）'!X72</f>
        <v>29.762460000000001</v>
      </c>
      <c r="BZ73" s="109">
        <f>'貼り付けシート（日別）'!Y72</f>
        <v>0</v>
      </c>
      <c r="CA73" s="109">
        <f>'貼り付けシート（日別）'!Z72</f>
        <v>5.6629687500000001</v>
      </c>
      <c r="CB73" s="102">
        <f>IF(入力データと計算結果!$E$9=バックデータ一覧!$A$25,'貼り付けシート（日別）'!AI72,0)</f>
        <v>0</v>
      </c>
      <c r="CC73" s="166"/>
      <c r="CD73" s="32">
        <f>IF(計算過程!$DF$5=9,((CI73*'貼り付けシート（日別）'!AG72+CJ73*(CQ73+CR73+CS73+CU73)+CK73*CX73+CL73)*CE73+(0.01723*CW73+0.06099))*10^3/3600,0)</f>
        <v>0</v>
      </c>
      <c r="CE73" s="32">
        <f>IF(7&lt;='貼り付けシート（日別）'!AG72,1,1+(7-'貼り付けシート（日別）'!AG72)*0.0091)</f>
        <v>1.1352487499999999</v>
      </c>
      <c r="CF73" s="32">
        <f>IF(計算過程!$DF$5=9,((CM73*'貼り付けシート（日別）'!AG72+CN73*(CQ73+CR73+CS73+CU73)+CO73*CX73+CP73)*CH73+CW73/CG73),0)</f>
        <v>0</v>
      </c>
      <c r="CG73" s="32">
        <f>計算過程!$DF$55*'貼り付けシート（日別）'!AG72+計算過程!$DF$56*CW73+計算過程!$DF$57</f>
        <v>0.75063781249999995</v>
      </c>
      <c r="CH73" s="32">
        <f>IF(7&lt;='貼り付けシート（日別）'!AG72,1,1+(7-'貼り付けシート（日別）'!AG72)*0.0205)</f>
        <v>1.30468125</v>
      </c>
      <c r="CI73" s="100">
        <f>IF($CX73&gt;0,バックデータ一覧!$S$4,バックデータ一覧!$T$4)</f>
        <v>-0.18114</v>
      </c>
      <c r="CJ73" s="100">
        <f>IF($CX73&gt;0,バックデータ一覧!$S$5,バックデータ一覧!$T$5)</f>
        <v>0.10483000000000001</v>
      </c>
      <c r="CK73" s="100">
        <f>IF($CX73&gt;0,バックデータ一覧!$S$6,バックデータ一覧!$T$6)</f>
        <v>0</v>
      </c>
      <c r="CL73" s="100">
        <f>IF($CX73&gt;0,バックデータ一覧!$S$7,バックデータ一覧!$T$7)</f>
        <v>5.8528500000000001</v>
      </c>
      <c r="CM73" s="100">
        <f>IF($CX73&gt;0,バックデータ一覧!$S$12,バックデータ一覧!$T$12)</f>
        <v>-5.7700000000000001E-2</v>
      </c>
      <c r="CN73" s="100">
        <f>IF($CX73&gt;0,バックデータ一覧!$S$13,バックデータ一覧!$T$13)</f>
        <v>0.47525000000000001</v>
      </c>
      <c r="CO73" s="100">
        <f>IF($CX73&gt;0,バックデータ一覧!$S$14,バックデータ一覧!$T$14)</f>
        <v>0</v>
      </c>
      <c r="CP73" s="173">
        <f>IF($CX73&gt;0,バックデータ一覧!$S$15,バックデータ一覧!$T$15)</f>
        <v>-6.3459300000000001</v>
      </c>
      <c r="CQ73" s="102">
        <f>IF($DF$4=4,'貼り付けシート（日別）'!T72,'貼り付けシート（日別）'!B72*(INT($DF$4)+1-$DF$4)+'貼り付けシート（日別）'!T72*($DF$4-INT($DF$4)))</f>
        <v>6.2037036970999999</v>
      </c>
      <c r="CR73" s="102">
        <f>IF($DF$4=4,'貼り付けシート（日別）'!U72,'貼り付けシート（日別）'!C72*(INT($DF$4)+1-$DF$4)+'貼り付けシート（日別）'!U72*($DF$4-INT($DF$4)))</f>
        <v>10.681416199999999</v>
      </c>
      <c r="CS73" s="102">
        <f>IF($DF$4=4,'貼り付けシート（日別）'!V72,'貼り付けシート（日別）'!D72*(INT($DF$4)+1-$DF$4)+'貼り付けシート（日別）'!V72*($DF$4-INT($DF$4)))</f>
        <v>0.87964604000000002</v>
      </c>
      <c r="CT73" s="102">
        <f>IF($DF$4=4,'貼り付けシート（日別）'!W72,'貼り付けシート（日別）'!E72*(INT($DF$4)+1-$DF$4)+'貼り付けシート（日別）'!W72*($DF$4-INT($DF$4)))</f>
        <v>0</v>
      </c>
      <c r="CU73" s="102">
        <f>IF($DF$4=4,'貼り付けシート（日別）'!X72,'貼り付けシート（日別）'!F72*(INT($DF$4)+1-$DF$4)+'貼り付けシート（日別）'!X72*($DF$4-INT($DF$4)))</f>
        <v>29.762460000000001</v>
      </c>
      <c r="CV73" s="102">
        <f>IF($DF$4=4,'貼り付けシート（日別）'!Y72,'貼り付けシート（日別）'!G72*(INT($DF$4)+1-$DF$4)+'貼り付けシート（日別）'!Y72*($DF$4-INT($DF$4)))</f>
        <v>0</v>
      </c>
      <c r="CW73" s="102">
        <f>IF($DF$4=4,'貼り付けシート（日別）'!Z72,'貼り付けシート（日別）'!H72*(INT($DF$4)+1-$DF$4)+'貼り付けシート（日別）'!Z72*($DF$4-INT($DF$4)))</f>
        <v>5.6629687500000001</v>
      </c>
      <c r="CX73" s="32">
        <f>SUMIF('貼り付けシート（時刻別）'!$A$6:$A$8765,AR73,'貼り付けシート（時刻別）'!$C$6:$C$8765)</f>
        <v>0</v>
      </c>
      <c r="CY73" s="102">
        <f t="shared" si="40"/>
        <v>0</v>
      </c>
      <c r="CZ73" s="166"/>
    </row>
    <row r="74" spans="1:104" x14ac:dyDescent="0.15">
      <c r="A74" s="36">
        <v>41706</v>
      </c>
      <c r="B74" s="139">
        <f>IF(計算過程!$DF$5=9,計算過程!CD74+計算過程!CY74,IF($DF$4=4,AS74,G74*(INT($DF$4)+1-$DF$4)+AS74*($DF$4-INT($DF$4))))</f>
        <v>0.17167034410069443</v>
      </c>
      <c r="C74" s="139">
        <f>IF(計算過程!$DF$5=9,CF74,IF($DF$4=4,AT74,H74*(INT($DF$4)+1-$DF$4)+AT74*($DF$4-INT($DF$4))))</f>
        <v>112.67608249374479</v>
      </c>
      <c r="D74" s="139">
        <f>IF(計算過程!$DF$5=9,0,IF($DF$4=4,AU74,I74*(INT($DF$4)+1-$DF$4)+AU74*($DF$4-INT($DF$4))))</f>
        <v>0</v>
      </c>
      <c r="E74" s="139">
        <v>0</v>
      </c>
      <c r="F74" s="138"/>
      <c r="G74" s="104">
        <f t="shared" si="27"/>
        <v>0.1631005556550926</v>
      </c>
      <c r="H74" s="104">
        <f t="shared" si="28"/>
        <v>103.22437582274328</v>
      </c>
      <c r="I74" s="104">
        <f t="shared" si="29"/>
        <v>0</v>
      </c>
      <c r="J74" s="107">
        <v>0</v>
      </c>
      <c r="K74" s="101">
        <f>IF(OR(計算過程!$DF$5&lt;=4,計算過程!$DF$5=8),L74+M74+N74,0)</f>
        <v>0.1631005556550926</v>
      </c>
      <c r="L74" s="101">
        <f>IF(AND($DF$5&gt;4,$DF$5&lt;&gt;8),0,((VLOOKUP(入力データと計算結果!$E$6,バックデータ一覧!$V$12:$AA$15,2)*'貼り付けシート（日別）'!O73+VLOOKUP(入力データと計算結果!$E$6,バックデータ一覧!$V$12:$AA$15,3)*('貼り付けシート（日別）'!I73+'貼り付けシート（日別）'!J73+'貼り付けシート（日別）'!K73+'貼り付けシート（日別）'!L73+'貼り付けシート（日別）'!N73)+(VLOOKUP(入力データと計算結果!$E$6,バックデータ一覧!$V$12:$AA$15,4)))*10^3/3600))</f>
        <v>0.10443659298148149</v>
      </c>
      <c r="M74" s="101">
        <f>IF(AND(OR($DF$5&gt;4,$DF$5&lt;&gt;8),入力データと計算結果!$E$7&lt;&gt;バックデータ一覧!$A$16,SUM(AL74:AM74)&gt;0),0.07*10^3/3600,0)</f>
        <v>1.9444444444444445E-2</v>
      </c>
      <c r="N74" s="101">
        <f>IF(AND(OR($DF$5&lt;=4),入力データと計算結果!$E$7=バックデータ一覧!$A$18,AM74&gt;0),(VLOOKUP(入力データと計算結果!$E$6,バックデータ一覧!$V$12:$AA$15,5,FALSE)*AO74+VLOOKUP(入力データと計算結果!$E$6,バックデータ一覧!$V$12:$AA$15,6,FALSE))*10^3/3600,0)</f>
        <v>3.921951822916666E-2</v>
      </c>
      <c r="O74" s="101">
        <f>IF(OR(計算過程!$DF$5&lt;=2,計算過程!$DF$5=8),IF(入力データと計算結果!$E$7=バックデータ一覧!$A$16,AI74/Q74+AJ74/R74+AK74/S74+AL74/T74+AN74/V74,IF(入力データと計算結果!$E$7=バックデータ一覧!$A$17,AI74/Q74+AJ74/R74+AK74/S74+AM74/U74+AN74/V74,AI74/Q74+AJ74/R74+AK74/S74+AM74/U74+AO74/W74)),0)</f>
        <v>103.22437582274328</v>
      </c>
      <c r="P74" s="101">
        <f>IF(OR(計算過程!$DF$5=3,計算過程!$DF$5=4),IF(入力データと計算結果!$E$7=バックデータ一覧!$A$16,AI74/Q74+AJ74/R74+AK74/S74+AL74/T74+AN74/V74,IF(入力データと計算結果!$E$7=バックデータ一覧!$A$17,AI74/Q74+AJ74/R74+AK74/S74+AM74/U74+AN74/V74,AI74/Q74+AJ74/R74+AK74/S74+AM74/U74+AO74/W74)),0)</f>
        <v>0</v>
      </c>
      <c r="Q74" s="101">
        <f>MIN(1,$DF$7*'貼り付けシート（日別）'!O73+計算過程!$DF$14*(AI74+AK74)+$DF$21)</f>
        <v>0.59777897441441163</v>
      </c>
      <c r="R74" s="101">
        <f>MIN(1,$DF$8*'貼り付けシート（日別）'!O73+$DF$15*AJ74+$DF$22)</f>
        <v>0.67619775284617656</v>
      </c>
      <c r="S74" s="101">
        <f>MIN(1,$DF$9*'貼り付けシート（日別）'!O73+$DF$16*(AI74+AK74)+$DF$23)</f>
        <v>0.59777897441441163</v>
      </c>
      <c r="T74" s="32">
        <f>MIN(1,$DF$10*'貼り付けシート（日別）'!O73+$DF$17*AL74+$DF$24)</f>
        <v>0.71159348488590612</v>
      </c>
      <c r="U74" s="32">
        <f>MIN(1,$DF$11*'貼り付けシート（日別）'!O73+$DF$18*AM74+$DF$25)</f>
        <v>0.69708635496058002</v>
      </c>
      <c r="V74" s="32">
        <f>MIN(1,$DF$12*'貼り付けシート（日別）'!O73+$DF$19*AN74+$DF$26)</f>
        <v>0.71159348488590612</v>
      </c>
      <c r="W74" s="32">
        <f>MIN(1,$DF$13*'貼り付けシート（日別）'!O73+$DF$20*AO74+$DF$27)</f>
        <v>0.5811434732536912</v>
      </c>
      <c r="X74" s="32">
        <f t="shared" si="30"/>
        <v>0</v>
      </c>
      <c r="Y74" s="32">
        <f>'貼り付けシート（日別）'!P73</f>
        <v>-11.775</v>
      </c>
      <c r="Z74" s="32">
        <f t="shared" si="31"/>
        <v>1.2497075</v>
      </c>
      <c r="AA74" s="32">
        <f t="shared" si="32"/>
        <v>1.03725</v>
      </c>
      <c r="AB74" s="32">
        <f t="shared" si="33"/>
        <v>67.794059850599993</v>
      </c>
      <c r="AC74" s="32">
        <f>IF($DF$5=10,($DF$41*'貼り付けシート（日別）'!O73+$DF$42*AB74+$DF$43)/3.6,0)</f>
        <v>0</v>
      </c>
      <c r="AD74" s="32">
        <f>IF(OR($DF$5=5,$DF$5=6,$DF$5=7),(($DF$45*'貼り付けシート（日別）'!O73+$DF$46*SUM(AI74:AK74,AM74)+$DF$47)*AE74+(0.01723*AO74+0.06099))*10^3/3600,0)</f>
        <v>0</v>
      </c>
      <c r="AE74" s="32">
        <f>IF('貼り付けシート（日別）'!O73&lt;7,1+(7-'貼り付けシート（日別）'!O73)*0.0091,1)</f>
        <v>1.1401020833333333</v>
      </c>
      <c r="AF74" s="32">
        <f>IF(OR($DF$5=5,$DF$5=6,$DF$5=7),(($DF$48*'貼り付けシート（日別）'!O73+$DF$49*SUM(AI74:AK74,AM74)+$DF$50)*AH74+AO74/AG74),0)</f>
        <v>0</v>
      </c>
      <c r="AG74" s="32">
        <f>$DF$51*'貼り付けシート（日別）'!O73+$DF$52*AO74+$DF$53</f>
        <v>0.74202812499999993</v>
      </c>
      <c r="AH74" s="32">
        <f>IF('貼り付けシート（日別）'!O73&lt;7,1+(7-'貼り付けシート（日別）'!O73)*0.0205,1)</f>
        <v>1.3156145833333333</v>
      </c>
      <c r="AI74" s="109">
        <f>'貼り付けシート（日別）'!B73</f>
        <v>13.207885290600002</v>
      </c>
      <c r="AJ74" s="109">
        <f>'貼り付けシート（日別）'!C73</f>
        <v>17.090265919999997</v>
      </c>
      <c r="AK74" s="109">
        <f>'貼り付けシート（日別）'!D73</f>
        <v>3.0787611399999997</v>
      </c>
      <c r="AL74" s="109">
        <f>'貼り付けシート（日別）'!E73</f>
        <v>0</v>
      </c>
      <c r="AM74" s="109">
        <f>'貼り付けシート（日別）'!F73</f>
        <v>29.762460000000001</v>
      </c>
      <c r="AN74" s="109">
        <f>'貼り付けシート（日別）'!G73</f>
        <v>0</v>
      </c>
      <c r="AO74" s="109">
        <f>'貼り付けシート（日別）'!H73</f>
        <v>4.6546874999999996</v>
      </c>
      <c r="AP74" s="102">
        <f>IF(入力データと計算結果!$E$9=バックデータ一覧!$A$25,'貼り付けシート（日別）'!Q73,0)</f>
        <v>0</v>
      </c>
      <c r="AR74" s="36">
        <v>41706</v>
      </c>
      <c r="AS74" s="104">
        <f t="shared" si="34"/>
        <v>0.17167034410069443</v>
      </c>
      <c r="AT74" s="104">
        <f t="shared" si="35"/>
        <v>112.67608249374479</v>
      </c>
      <c r="AU74" s="104">
        <f t="shared" si="36"/>
        <v>0</v>
      </c>
      <c r="AV74" s="107">
        <v>0</v>
      </c>
      <c r="AW74" s="101">
        <f>IF(OR(計算過程!$DF$5&lt;=4,計算過程!$DF$5=8),AX74+AY74+AZ74,0)</f>
        <v>0.17167034410069443</v>
      </c>
      <c r="AX74" s="101">
        <f>IF(AND(計算過程!$DF$5&gt;4,計算過程!$DF$5&lt;&gt;8),0,((VLOOKUP(入力データと計算結果!$E$6,バックデータ一覧!$V$12:$AA$15,2)*'貼り付けシート（日別）'!AG73+VLOOKUP(入力データと計算結果!$E$6,バックデータ一覧!$V$12:$AA$15,3)*('貼り付けシート（日別）'!AA73+'貼り付けシート（日別）'!AB73+'貼り付けシート（日別）'!AC73+'貼り付けシート（日別）'!AD73+'貼り付けシート（日別）'!AF73)+(VLOOKUP(入力データと計算結果!$E$6,バックデータ一覧!$V$12:$AA$15,4)))*10^3/3600))</f>
        <v>0.10795728348148147</v>
      </c>
      <c r="AY74" s="101">
        <f>IF(AND(OR(計算過程!$DF$5&gt;4,計算過程!$DF$5&lt;&gt;8),入力データと計算結果!$E$7&lt;&gt;バックデータ一覧!$A$16,SUM(BX74:BY74)&gt;0),0.07*10^3/3600,0)</f>
        <v>1.9444444444444445E-2</v>
      </c>
      <c r="AZ74" s="101">
        <f>IF(AND(OR(計算過程!$DF$5&lt;=4),入力データと計算結果!$E$7=バックデータ一覧!$A$18,BY74&gt;0),(VLOOKUP(入力データと計算結果!$E$6,バックデータ一覧!$V$12:$AA$15,5,FALSE)*CA74+VLOOKUP(入力データと計算結果!$E$6,バックデータ一覧!$V$12:$AA$15,6,FALSE))*10^3/3600,0)</f>
        <v>4.4268616174768516E-2</v>
      </c>
      <c r="BA74" s="101">
        <f>IF(OR(計算過程!$DF$5&lt;=2,計算過程!$DF$5=8),IF(入力データと計算結果!$E$7=バックデータ一覧!$A$16,BU74/BC74+BV74/BD74+BW74/BE74+BX74/BF74+BZ74/BH74,IF(入力データと計算結果!$E$7=バックデータ一覧!$A$17,BU74/BC74+BV74/BD74+BW74/BE74+BY74/BG74+BZ74/BH74,BU74/BC74+BV74/BD74+BW74/BE74+BY74/BG74+CA74/BI74)),0)</f>
        <v>112.67608249374479</v>
      </c>
      <c r="BB74" s="101">
        <f>IF(OR(計算過程!$DF$5=3,計算過程!$DF$5=4),IF(入力データと計算結果!$E$7=バックデータ一覧!$A$16,BU74/BC74+BV74/BD74+BW74/BE74+BX74/BF74+BZ74/BH74,IF(入力データと計算結果!$E$7=バックデータ一覧!$A$17,BU74/BC74+BV74/BD74+BW74/BE74+BY74/BG74+BZ74/BH74,BU74/BC74+BV74/BD74+BW74/BE74+BY74/BG74+CA74/BI74)),0)</f>
        <v>0</v>
      </c>
      <c r="BC74" s="101">
        <f>MIN(1,計算過程!$DF$7*'貼り付けシート（日別）'!AG73+計算過程!$DF$14*(BU74+BW74)+計算過程!$DF$21)</f>
        <v>0.59902983713620095</v>
      </c>
      <c r="BD74" s="101">
        <f>MIN(1,計算過程!$DF$8*'貼り付けシート（日別）'!AG73+計算過程!$DF$15*BV74+計算過程!$DF$22)</f>
        <v>0.67813698646711673</v>
      </c>
      <c r="BE74" s="101">
        <f>MIN(1,計算過程!$DF$9*'貼り付けシート（日別）'!AG73+計算過程!$DF$16*(BU74+BW74)+計算過程!$DF$23)</f>
        <v>0.59902983713620095</v>
      </c>
      <c r="BF74" s="32">
        <f>MIN(1,計算過程!$DF$10*'貼り付けシート（日別）'!AG73+計算過程!$DF$17*BX74+計算過程!$DF$24)</f>
        <v>0.71159348488590612</v>
      </c>
      <c r="BG74" s="32">
        <f>MIN(1,計算過程!$DF$11*'貼り付けシート（日別）'!AG73+計算過程!$DF$18*BY74+計算過程!$DF$25)</f>
        <v>0.69708635496058002</v>
      </c>
      <c r="BH74" s="32">
        <f>MIN(1,計算過程!$DF$12*'貼り付けシート（日別）'!AG73+計算過程!$DF$19*BZ74+計算過程!$DF$26)</f>
        <v>0.71159348488590612</v>
      </c>
      <c r="BI74" s="32">
        <f>MIN(1,計算過程!$DF$13*'貼り付けシート（日別）'!AG73+計算過程!$DF$20*CA74+計算過程!$DF$27)</f>
        <v>0.59972169094630867</v>
      </c>
      <c r="BJ74" s="32">
        <f>IF(計算過程!$DF$5=11,(計算過程!$DF$33*BK74+計算過程!$DF$34*BN74+計算過程!$DF$35*計算過程!$DF$39+計算過程!$DF$36)*(1+計算過程!$DF$37*計算過程!$DF$38)*BL74*BM74*10^3/3600,0)</f>
        <v>0</v>
      </c>
      <c r="BK74" s="32">
        <f>'貼り付けシート（日別）'!AH73</f>
        <v>-11.775</v>
      </c>
      <c r="BL74" s="32">
        <f t="shared" si="37"/>
        <v>1.2497075</v>
      </c>
      <c r="BM74" s="32">
        <f t="shared" si="38"/>
        <v>1.03725</v>
      </c>
      <c r="BN74" s="32">
        <f t="shared" si="39"/>
        <v>74.181547725466672</v>
      </c>
      <c r="BO74" s="32">
        <f>IF(計算過程!$DF$5=10,(計算過程!$DF$41*'貼り付けシート（日別）'!AG73+計算過程!$DF$42*BN74+計算過程!$DF$43)/3.6,0)</f>
        <v>0</v>
      </c>
      <c r="BP74" s="32">
        <f>IF(OR(計算過程!$DF$5=5,計算過程!$DF$5=6,計算過程!$DF$5=7),((計算過程!$DF$45*'貼り付けシート（日別）'!AG73+計算過程!$DF$46*SUM(BU74:BW74,BY74)+計算過程!$DF$47)*BQ74+(0.01723*CA74+0.06099))*10^3/3600,0)</f>
        <v>0</v>
      </c>
      <c r="BQ74" s="32">
        <f>IF('貼り付けシート（日別）'!AG73&lt;7,1+(7-'貼り付けシート（日別）'!AG73)*0.0091,1)</f>
        <v>1.1401020833333333</v>
      </c>
      <c r="BR74" s="32">
        <f>IF(OR(計算過程!$DF$5=5,計算過程!$DF$5=6,計算過程!$DF$5=7),((計算過程!$DF$48*'貼り付けシート（日別）'!AG73+計算過程!$DF$49*SUM(BU74:BW74,BY74)+計算過程!$DF$50)*BT74+CA74/BS74),0)</f>
        <v>0</v>
      </c>
      <c r="BS74" s="32">
        <f>計算過程!$DF$51*'貼り付けシート（日別）'!AG73+計算過程!$DF$52*CA74+計算過程!$DF$53</f>
        <v>0.7483578125</v>
      </c>
      <c r="BT74" s="32">
        <f>IF('貼り付けシート（日別）'!AG73&lt;7,1+(7-'貼り付けシート（日別）'!AG73)*0.0205,1)</f>
        <v>1.3156145833333333</v>
      </c>
      <c r="BU74" s="109">
        <f>'貼り付けシート（日別）'!T73</f>
        <v>13.608124238799999</v>
      </c>
      <c r="BV74" s="109">
        <f>'貼り付けシート（日別）'!U73</f>
        <v>21.362832399999999</v>
      </c>
      <c r="BW74" s="109">
        <f>'貼り付けシート（日別）'!V73</f>
        <v>3.7384956699999994</v>
      </c>
      <c r="BX74" s="109">
        <f>'貼り付けシート（日別）'!W73</f>
        <v>0</v>
      </c>
      <c r="BY74" s="109">
        <f>'貼り付けシート（日別）'!X73</f>
        <v>29.762460000000001</v>
      </c>
      <c r="BZ74" s="109">
        <f>'貼り付けシート（日別）'!Y73</f>
        <v>0</v>
      </c>
      <c r="CA74" s="109">
        <f>'貼り付けシート（日別）'!Z73</f>
        <v>5.7096354166666661</v>
      </c>
      <c r="CB74" s="102">
        <f>IF(入力データと計算結果!$E$9=バックデータ一覧!$A$25,'貼り付けシート（日別）'!AI73,0)</f>
        <v>0</v>
      </c>
      <c r="CC74" s="166"/>
      <c r="CD74" s="32">
        <f>IF(計算過程!$DF$5=9,((CI74*'貼り付けシート（日別）'!AG73+CJ74*(CQ74+CR74+CS74+CU74)+CK74*CX74+CL74)*CE74+(0.01723*CW74+0.06099))*10^3/3600,0)</f>
        <v>0</v>
      </c>
      <c r="CE74" s="32">
        <f>IF(7&lt;='貼り付けシート（日別）'!AG73,1,1+(7-'貼り付けシート（日別）'!AG73)*0.0091)</f>
        <v>1.1401020833333333</v>
      </c>
      <c r="CF74" s="32">
        <f>IF(計算過程!$DF$5=9,((CM74*'貼り付けシート（日別）'!AG73+CN74*(CQ74+CR74+CS74+CU74)+CO74*CX74+CP74)*CH74+CW74/CG74),0)</f>
        <v>0</v>
      </c>
      <c r="CG74" s="32">
        <f>計算過程!$DF$55*'貼り付けシート（日別）'!AG73+計算過程!$DF$56*CW74+計算過程!$DF$57</f>
        <v>0.7483578125</v>
      </c>
      <c r="CH74" s="32">
        <f>IF(7&lt;='貼り付けシート（日別）'!AG73,1,1+(7-'貼り付けシート（日別）'!AG73)*0.0205)</f>
        <v>1.3156145833333333</v>
      </c>
      <c r="CI74" s="100">
        <f>IF($CX74&gt;0,バックデータ一覧!$S$4,バックデータ一覧!$T$4)</f>
        <v>-0.18114</v>
      </c>
      <c r="CJ74" s="100">
        <f>IF($CX74&gt;0,バックデータ一覧!$S$5,バックデータ一覧!$T$5)</f>
        <v>0.10483000000000001</v>
      </c>
      <c r="CK74" s="100">
        <f>IF($CX74&gt;0,バックデータ一覧!$S$6,バックデータ一覧!$T$6)</f>
        <v>0</v>
      </c>
      <c r="CL74" s="100">
        <f>IF($CX74&gt;0,バックデータ一覧!$S$7,バックデータ一覧!$T$7)</f>
        <v>5.8528500000000001</v>
      </c>
      <c r="CM74" s="100">
        <f>IF($CX74&gt;0,バックデータ一覧!$S$12,バックデータ一覧!$T$12)</f>
        <v>-5.7700000000000001E-2</v>
      </c>
      <c r="CN74" s="100">
        <f>IF($CX74&gt;0,バックデータ一覧!$S$13,バックデータ一覧!$T$13)</f>
        <v>0.47525000000000001</v>
      </c>
      <c r="CO74" s="100">
        <f>IF($CX74&gt;0,バックデータ一覧!$S$14,バックデータ一覧!$T$14)</f>
        <v>0</v>
      </c>
      <c r="CP74" s="173">
        <f>IF($CX74&gt;0,バックデータ一覧!$S$15,バックデータ一覧!$T$15)</f>
        <v>-6.3459300000000001</v>
      </c>
      <c r="CQ74" s="102">
        <f>IF($DF$4=4,'貼り付けシート（日別）'!T73,'貼り付けシート（日別）'!B73*(INT($DF$4)+1-$DF$4)+'貼り付けシート（日別）'!T73*($DF$4-INT($DF$4)))</f>
        <v>13.608124238799999</v>
      </c>
      <c r="CR74" s="102">
        <f>IF($DF$4=4,'貼り付けシート（日別）'!U73,'貼り付けシート（日別）'!C73*(INT($DF$4)+1-$DF$4)+'貼り付けシート（日別）'!U73*($DF$4-INT($DF$4)))</f>
        <v>21.362832399999999</v>
      </c>
      <c r="CS74" s="102">
        <f>IF($DF$4=4,'貼り付けシート（日別）'!V73,'貼り付けシート（日別）'!D73*(INT($DF$4)+1-$DF$4)+'貼り付けシート（日別）'!V73*($DF$4-INT($DF$4)))</f>
        <v>3.7384956699999994</v>
      </c>
      <c r="CT74" s="102">
        <f>IF($DF$4=4,'貼り付けシート（日別）'!W73,'貼り付けシート（日別）'!E73*(INT($DF$4)+1-$DF$4)+'貼り付けシート（日別）'!W73*($DF$4-INT($DF$4)))</f>
        <v>0</v>
      </c>
      <c r="CU74" s="102">
        <f>IF($DF$4=4,'貼り付けシート（日別）'!X73,'貼り付けシート（日別）'!F73*(INT($DF$4)+1-$DF$4)+'貼り付けシート（日別）'!X73*($DF$4-INT($DF$4)))</f>
        <v>29.762460000000001</v>
      </c>
      <c r="CV74" s="102">
        <f>IF($DF$4=4,'貼り付けシート（日別）'!Y73,'貼り付けシート（日別）'!G73*(INT($DF$4)+1-$DF$4)+'貼り付けシート（日別）'!Y73*($DF$4-INT($DF$4)))</f>
        <v>0</v>
      </c>
      <c r="CW74" s="102">
        <f>IF($DF$4=4,'貼り付けシート（日別）'!Z73,'貼り付けシート（日別）'!H73*(INT($DF$4)+1-$DF$4)+'貼り付けシート（日別）'!Z73*($DF$4-INT($DF$4)))</f>
        <v>5.7096354166666661</v>
      </c>
      <c r="CX74" s="32">
        <f>SUMIF('貼り付けシート（時刻別）'!$A$6:$A$8765,AR74,'貼り付けシート（時刻別）'!$C$6:$C$8765)</f>
        <v>0</v>
      </c>
      <c r="CY74" s="102">
        <f t="shared" si="40"/>
        <v>0</v>
      </c>
      <c r="CZ74" s="166"/>
    </row>
    <row r="75" spans="1:104" x14ac:dyDescent="0.15">
      <c r="A75" s="36">
        <v>41707</v>
      </c>
      <c r="B75" s="139">
        <f>IF(計算過程!$DF$5=9,計算過程!CD75+計算過程!CY75,IF($DF$4=4,AS75,G75*(INT($DF$4)+1-$DF$4)+AS75*($DF$4-INT($DF$4))))</f>
        <v>0.15823806412152777</v>
      </c>
      <c r="C75" s="139">
        <f>IF(計算過程!$DF$5=9,CF75,IF($DF$4=4,AT75,H75*(INT($DF$4)+1-$DF$4)+AT75*($DF$4-INT($DF$4))))</f>
        <v>80.245314329747885</v>
      </c>
      <c r="D75" s="139">
        <f>IF(計算過程!$DF$5=9,0,IF($DF$4=4,AU75,I75*(INT($DF$4)+1-$DF$4)+AU75*($DF$4-INT($DF$4))))</f>
        <v>0</v>
      </c>
      <c r="E75" s="139">
        <v>0</v>
      </c>
      <c r="F75" s="138"/>
      <c r="G75" s="104">
        <f t="shared" si="27"/>
        <v>0.14970718860416668</v>
      </c>
      <c r="H75" s="104">
        <f t="shared" si="28"/>
        <v>70.787096585077691</v>
      </c>
      <c r="I75" s="104">
        <f t="shared" si="29"/>
        <v>0</v>
      </c>
      <c r="J75" s="107">
        <v>0</v>
      </c>
      <c r="K75" s="101">
        <f>IF(OR(計算過程!$DF$5&lt;=4,計算過程!$DF$5=8),L75+M75+N75,0)</f>
        <v>0.14970718860416668</v>
      </c>
      <c r="L75" s="101">
        <f>IF(AND($DF$5&gt;4,$DF$5&lt;&gt;8),0,((VLOOKUP(入力データと計算結果!$E$6,バックデータ一覧!$V$12:$AA$15,2)*'貼り付けシート（日別）'!O74+VLOOKUP(入力データと計算結果!$E$6,バックデータ一覧!$V$12:$AA$15,3)*('貼り付けシート（日別）'!I74+'貼り付けシート（日別）'!J74+'貼り付けシート（日別）'!K74+'貼り付けシート（日別）'!L74+'貼り付けシート（日別）'!N74)+(VLOOKUP(入力データと計算結果!$E$6,バックデータ一覧!$V$12:$AA$15,4)))*10^3/3600))</f>
        <v>9.0884686000000006E-2</v>
      </c>
      <c r="M75" s="101">
        <f>IF(AND(OR($DF$5&gt;4,$DF$5&lt;&gt;8),入力データと計算結果!$E$7&lt;&gt;バックデータ一覧!$A$16,SUM(AL75:AM75)&gt;0),0.07*10^3/3600,0)</f>
        <v>1.9444444444444445E-2</v>
      </c>
      <c r="N75" s="101">
        <f>IF(AND(OR($DF$5&lt;=4),入力データと計算結果!$E$7=バックデータ一覧!$A$18,AM75&gt;0),(VLOOKUP(入力データと計算結果!$E$6,バックデータ一覧!$V$12:$AA$15,5,FALSE)*AO75+VLOOKUP(入力データと計算結果!$E$6,バックデータ一覧!$V$12:$AA$15,6,FALSE))*10^3/3600,0)</f>
        <v>3.9378058159722229E-2</v>
      </c>
      <c r="O75" s="101">
        <f>IF(OR(計算過程!$DF$5&lt;=2,計算過程!$DF$5=8),IF(入力データと計算結果!$E$7=バックデータ一覧!$A$16,AI75/Q75+AJ75/R75+AK75/S75+AL75/T75+AN75/V75,IF(入力データと計算結果!$E$7=バックデータ一覧!$A$17,AI75/Q75+AJ75/R75+AK75/S75+AM75/U75+AN75/V75,AI75/Q75+AJ75/R75+AK75/S75+AM75/U75+AO75/W75)),0)</f>
        <v>70.787096585077691</v>
      </c>
      <c r="P75" s="101">
        <f>IF(OR(計算過程!$DF$5=3,計算過程!$DF$5=4),IF(入力データと計算結果!$E$7=バックデータ一覧!$A$16,AI75/Q75+AJ75/R75+AK75/S75+AL75/T75+AN75/V75,IF(入力データと計算結果!$E$7=バックデータ一覧!$A$17,AI75/Q75+AJ75/R75+AK75/S75+AM75/U75+AN75/V75,AI75/Q75+AJ75/R75+AK75/S75+AM75/U75+AO75/W75)),0)</f>
        <v>0</v>
      </c>
      <c r="Q75" s="101">
        <f>MIN(1,$DF$7*'貼り付けシート（日別）'!O74+計算過程!$DF$14*(AI75+AK75)+$DF$21)</f>
        <v>0.58502242468589172</v>
      </c>
      <c r="R75" s="101">
        <f>MIN(1,$DF$8*'貼り付けシート（日別）'!O74+$DF$15*AJ75+$DF$22)</f>
        <v>0.67110911225154446</v>
      </c>
      <c r="S75" s="101">
        <f>MIN(1,$DF$9*'貼り付けシート（日別）'!O74+$DF$16*(AI75+AK75)+$DF$23)</f>
        <v>0.58502242468589172</v>
      </c>
      <c r="T75" s="32">
        <f>MIN(1,$DF$10*'貼り付けシート（日別）'!O74+$DF$17*AL75+$DF$24)</f>
        <v>0.71159348488590612</v>
      </c>
      <c r="U75" s="32">
        <f>MIN(1,$DF$11*'貼り付けシート（日別）'!O74+$DF$18*AM75+$DF$25)</f>
        <v>0.69708635496058002</v>
      </c>
      <c r="V75" s="32">
        <f>MIN(1,$DF$12*'貼り付けシート（日別）'!O74+$DF$19*AN75+$DF$26)</f>
        <v>0.71159348488590612</v>
      </c>
      <c r="W75" s="32">
        <f>MIN(1,$DF$13*'貼り付けシート（日別）'!O74+$DF$20*AO75+$DF$27)</f>
        <v>0.58040376188617449</v>
      </c>
      <c r="X75" s="32">
        <f t="shared" si="30"/>
        <v>0</v>
      </c>
      <c r="Y75" s="32">
        <f>'貼り付けシート（日別）'!P74</f>
        <v>-14.924999999999999</v>
      </c>
      <c r="Z75" s="32">
        <f t="shared" si="31"/>
        <v>1.2916025</v>
      </c>
      <c r="AA75" s="32">
        <f t="shared" si="32"/>
        <v>1.0057499999999999</v>
      </c>
      <c r="AB75" s="32">
        <f t="shared" si="33"/>
        <v>46.981458658400001</v>
      </c>
      <c r="AC75" s="32">
        <f>IF($DF$5=10,($DF$41*'貼り付けシート（日別）'!O74+$DF$42*AB75+$DF$43)/3.6,0)</f>
        <v>0</v>
      </c>
      <c r="AD75" s="32">
        <f>IF(OR($DF$5=5,$DF$5=6,$DF$5=7),(($DF$45*'貼り付けシート（日別）'!O74+$DF$46*SUM(AI75:AK75,AM75)+$DF$47)*AE75+(0.01723*AO75+0.06099))*10^3/3600,0)</f>
        <v>0</v>
      </c>
      <c r="AE75" s="32">
        <f>IF('貼り付けシート（日別）'!O74&lt;7,1+(7-'貼り付けシート（日別）'!O74)*0.0091,1)</f>
        <v>1.14412125</v>
      </c>
      <c r="AF75" s="32">
        <f>IF(OR($DF$5=5,$DF$5=6,$DF$5=7),(($DF$48*'貼り付けシート（日別）'!O74+$DF$49*SUM(AI75:AK75,AM75)+$DF$50)*AH75+AO75/AG75),0)</f>
        <v>0</v>
      </c>
      <c r="AG75" s="32">
        <f>$DF$51*'貼り付けシート（日別）'!O74+$DF$52*AO75+$DF$53</f>
        <v>0.74010687499999994</v>
      </c>
      <c r="AH75" s="32">
        <f>IF('貼り付けシート（日別）'!O74&lt;7,1+(7-'貼り付けシート（日別）'!O74)*0.0205,1)</f>
        <v>1.3246687500000001</v>
      </c>
      <c r="AI75" s="109">
        <f>'貼り付けシート（日別）'!B74</f>
        <v>4.8028673783999993</v>
      </c>
      <c r="AJ75" s="109">
        <f>'貼り付けシート（日別）'!C74</f>
        <v>6.408849720000001</v>
      </c>
      <c r="AK75" s="109">
        <f>'貼り付けシート（日別）'!D74</f>
        <v>1.3194690599999996</v>
      </c>
      <c r="AL75" s="109">
        <f>'貼り付けシート（日別）'!E74</f>
        <v>0</v>
      </c>
      <c r="AM75" s="109">
        <f>'貼り付けシート（日別）'!F74</f>
        <v>29.762460000000001</v>
      </c>
      <c r="AN75" s="109">
        <f>'貼り付けシート（日別）'!G74</f>
        <v>0</v>
      </c>
      <c r="AO75" s="109">
        <f>'貼り付けシート（日別）'!H74</f>
        <v>4.6878125000000006</v>
      </c>
      <c r="AP75" s="102">
        <f>IF(入力データと計算結果!$E$9=バックデータ一覧!$A$25,'貼り付けシート（日別）'!Q74,0)</f>
        <v>0</v>
      </c>
      <c r="AR75" s="36">
        <v>41707</v>
      </c>
      <c r="AS75" s="104">
        <f t="shared" si="34"/>
        <v>0.15823806412152777</v>
      </c>
      <c r="AT75" s="104">
        <f t="shared" si="35"/>
        <v>80.245314329747885</v>
      </c>
      <c r="AU75" s="104">
        <f t="shared" si="36"/>
        <v>0</v>
      </c>
      <c r="AV75" s="107">
        <v>0</v>
      </c>
      <c r="AW75" s="101">
        <f>IF(OR(計算過程!$DF$5&lt;=4,計算過程!$DF$5=8),AX75+AY75+AZ75,0)</f>
        <v>0.15823806412152777</v>
      </c>
      <c r="AX75" s="101">
        <f>IF(AND(計算過程!$DF$5&gt;4,計算過程!$DF$5&lt;&gt;8),0,((VLOOKUP(入力データと計算結果!$E$6,バックデータ一覧!$V$12:$AA$15,2)*'貼り付けシート（日別）'!AG74+VLOOKUP(入力データと計算結果!$E$6,バックデータ一覧!$V$12:$AA$15,3)*('貼り付けシート（日別）'!AA74+'貼り付けシート（日別）'!AB74+'貼り付けシート（日別）'!AC74+'貼り付けシート（日別）'!AD74+'貼り付けシート（日別）'!AF74)+(VLOOKUP(入力データと計算結果!$E$6,バックデータ一覧!$V$12:$AA$15,4)))*10^3/3600))</f>
        <v>9.4340040249999993E-2</v>
      </c>
      <c r="AY75" s="101">
        <f>IF(AND(OR(計算過程!$DF$5&gt;4,計算過程!$DF$5&lt;&gt;8),入力データと計算結果!$E$7&lt;&gt;バックデータ一覧!$A$16,SUM(BX75:BY75)&gt;0),0.07*10^3/3600,0)</f>
        <v>1.9444444444444445E-2</v>
      </c>
      <c r="AZ75" s="101">
        <f>IF(AND(OR(計算過程!$DF$5&lt;=4),入力データと計算結果!$E$7=バックデータ一覧!$A$18,BY75&gt;0),(VLOOKUP(入力データと計算結果!$E$6,バックデータ一覧!$V$12:$AA$15,5,FALSE)*CA75+VLOOKUP(入力データと計算結果!$E$6,バックデータ一覧!$V$12:$AA$15,6,FALSE))*10^3/3600,0)</f>
        <v>4.4453579427083327E-2</v>
      </c>
      <c r="BA75" s="101">
        <f>IF(OR(計算過程!$DF$5&lt;=2,計算過程!$DF$5=8),IF(入力データと計算結果!$E$7=バックデータ一覧!$A$16,BU75/BC75+BV75/BD75+BW75/BE75+BX75/BF75+BZ75/BH75,IF(入力データと計算結果!$E$7=バックデータ一覧!$A$17,BU75/BC75+BV75/BD75+BW75/BE75+BY75/BG75+BZ75/BH75,BU75/BC75+BV75/BD75+BW75/BE75+BY75/BG75+CA75/BI75)),0)</f>
        <v>80.245314329747885</v>
      </c>
      <c r="BB75" s="101">
        <f>IF(OR(計算過程!$DF$5=3,計算過程!$DF$5=4),IF(入力データと計算結果!$E$7=バックデータ一覧!$A$16,BU75/BC75+BV75/BD75+BW75/BE75+BX75/BF75+BZ75/BH75,IF(入力データと計算結果!$E$7=バックデータ一覧!$A$17,BU75/BC75+BV75/BD75+BW75/BE75+BY75/BG75+BZ75/BH75,BU75/BC75+BV75/BD75+BW75/BE75+BY75/BG75+CA75/BI75)),0)</f>
        <v>0</v>
      </c>
      <c r="BC75" s="101">
        <f>MIN(1,計算過程!$DF$7*'貼り付けシート（日別）'!AG74+計算過程!$DF$14*(BU75+BW75)+計算過程!$DF$21)</f>
        <v>0.58615650561830235</v>
      </c>
      <c r="BD75" s="101">
        <f>MIN(1,計算過程!$DF$8*'貼り付けシート（日別）'!AG74+計算過程!$DF$15*BV75+計算過程!$DF$22)</f>
        <v>0.67304834587248452</v>
      </c>
      <c r="BE75" s="101">
        <f>MIN(1,計算過程!$DF$9*'貼り付けシート（日別）'!AG74+計算過程!$DF$16*(BU75+BW75)+計算過程!$DF$23)</f>
        <v>0.58615650561830235</v>
      </c>
      <c r="BF75" s="32">
        <f>MIN(1,計算過程!$DF$10*'貼り付けシート（日別）'!AG74+計算過程!$DF$17*BX75+計算過程!$DF$24)</f>
        <v>0.71159348488590612</v>
      </c>
      <c r="BG75" s="32">
        <f>MIN(1,計算過程!$DF$11*'貼り付けシート（日別）'!AG74+計算過程!$DF$18*BY75+計算過程!$DF$25)</f>
        <v>0.69708635496058002</v>
      </c>
      <c r="BH75" s="32">
        <f>MIN(1,計算過程!$DF$12*'貼り付けシート（日別）'!AG74+計算過程!$DF$19*BZ75+計算過程!$DF$26)</f>
        <v>0.71159348488590612</v>
      </c>
      <c r="BI75" s="32">
        <f>MIN(1,計算過程!$DF$13*'貼り付けシート（日別）'!AG74+計算過程!$DF$20*CA75+計算過程!$DF$27)</f>
        <v>0.59907920451463093</v>
      </c>
      <c r="BJ75" s="32">
        <f>IF(計算過程!$DF$5=11,(計算過程!$DF$33*BK75+計算過程!$DF$34*BN75+計算過程!$DF$35*計算過程!$DF$39+計算過程!$DF$36)*(1+計算過程!$DF$37*計算過程!$DF$38)*BL75*BM75*10^3/3600,0)</f>
        <v>0</v>
      </c>
      <c r="BK75" s="32">
        <f>'貼り付けシート（日別）'!AH74</f>
        <v>-14.924999999999999</v>
      </c>
      <c r="BL75" s="32">
        <f t="shared" si="37"/>
        <v>1.2916025</v>
      </c>
      <c r="BM75" s="32">
        <f t="shared" si="38"/>
        <v>1.0057499999999999</v>
      </c>
      <c r="BN75" s="32">
        <f t="shared" si="39"/>
        <v>53.275507187099997</v>
      </c>
      <c r="BO75" s="32">
        <f>IF(計算過程!$DF$5=10,(計算過程!$DF$41*'貼り付けシート（日別）'!AG74+計算過程!$DF$42*BN75+計算過程!$DF$43)/3.6,0)</f>
        <v>0</v>
      </c>
      <c r="BP75" s="32">
        <f>IF(OR(計算過程!$DF$5=5,計算過程!$DF$5=6,計算過程!$DF$5=7),((計算過程!$DF$45*'貼り付けシート（日別）'!AG74+計算過程!$DF$46*SUM(BU75:BW75,BY75)+計算過程!$DF$47)*BQ75+(0.01723*CA75+0.06099))*10^3/3600,0)</f>
        <v>0</v>
      </c>
      <c r="BQ75" s="32">
        <f>IF('貼り付けシート（日別）'!AG74&lt;7,1+(7-'貼り付けシート（日別）'!AG74)*0.0091,1)</f>
        <v>1.14412125</v>
      </c>
      <c r="BR75" s="32">
        <f>IF(OR(計算過程!$DF$5=5,計算過程!$DF$5=6,計算過程!$DF$5=7),((計算過程!$DF$48*'貼り付けシート（日別）'!AG74+計算過程!$DF$49*SUM(BU75:BW75,BY75)+計算過程!$DF$50)*BT75+CA75/BS75),0)</f>
        <v>0</v>
      </c>
      <c r="BS75" s="32">
        <f>計算過程!$DF$51*'貼り付けシート（日別）'!AG74+計算過程!$DF$52*CA75+計算過程!$DF$53</f>
        <v>0.74646968749999998</v>
      </c>
      <c r="BT75" s="32">
        <f>IF('貼り付けシート（日別）'!AG74&lt;7,1+(7-'貼り付けシート（日別）'!AG74)*0.0205,1)</f>
        <v>1.3246687500000001</v>
      </c>
      <c r="BU75" s="109">
        <f>'貼り付けシート（日別）'!T74</f>
        <v>6.2037036970999999</v>
      </c>
      <c r="BV75" s="109">
        <f>'貼り付けシート（日別）'!U74</f>
        <v>10.681416199999999</v>
      </c>
      <c r="BW75" s="109">
        <f>'貼り付けシート（日別）'!V74</f>
        <v>0.87964604000000002</v>
      </c>
      <c r="BX75" s="109">
        <f>'貼り付けシート（日別）'!W74</f>
        <v>0</v>
      </c>
      <c r="BY75" s="109">
        <f>'貼り付けシート（日別）'!X74</f>
        <v>29.762460000000001</v>
      </c>
      <c r="BZ75" s="109">
        <f>'貼り付けシート（日別）'!Y74</f>
        <v>0</v>
      </c>
      <c r="CA75" s="109">
        <f>'貼り付けシート（日別）'!Z74</f>
        <v>5.7482812499999998</v>
      </c>
      <c r="CB75" s="102">
        <f>IF(入力データと計算結果!$E$9=バックデータ一覧!$A$25,'貼り付けシート（日別）'!AI74,0)</f>
        <v>0</v>
      </c>
      <c r="CC75" s="166"/>
      <c r="CD75" s="32">
        <f>IF(計算過程!$DF$5=9,((CI75*'貼り付けシート（日別）'!AG74+CJ75*(CQ75+CR75+CS75+CU75)+CK75*CX75+CL75)*CE75+(0.01723*CW75+0.06099))*10^3/3600,0)</f>
        <v>0</v>
      </c>
      <c r="CE75" s="32">
        <f>IF(7&lt;='貼り付けシート（日別）'!AG74,1,1+(7-'貼り付けシート（日別）'!AG74)*0.0091)</f>
        <v>1.14412125</v>
      </c>
      <c r="CF75" s="32">
        <f>IF(計算過程!$DF$5=9,((CM75*'貼り付けシート（日別）'!AG74+CN75*(CQ75+CR75+CS75+CU75)+CO75*CX75+CP75)*CH75+CW75/CG75),0)</f>
        <v>0</v>
      </c>
      <c r="CG75" s="32">
        <f>計算過程!$DF$55*'貼り付けシート（日別）'!AG74+計算過程!$DF$56*CW75+計算過程!$DF$57</f>
        <v>0.74646968749999998</v>
      </c>
      <c r="CH75" s="32">
        <f>IF(7&lt;='貼り付けシート（日別）'!AG74,1,1+(7-'貼り付けシート（日別）'!AG74)*0.0205)</f>
        <v>1.3246687500000001</v>
      </c>
      <c r="CI75" s="100">
        <f>IF($CX75&gt;0,バックデータ一覧!$S$4,バックデータ一覧!$T$4)</f>
        <v>-0.18114</v>
      </c>
      <c r="CJ75" s="100">
        <f>IF($CX75&gt;0,バックデータ一覧!$S$5,バックデータ一覧!$T$5)</f>
        <v>0.10483000000000001</v>
      </c>
      <c r="CK75" s="100">
        <f>IF($CX75&gt;0,バックデータ一覧!$S$6,バックデータ一覧!$T$6)</f>
        <v>0</v>
      </c>
      <c r="CL75" s="100">
        <f>IF($CX75&gt;0,バックデータ一覧!$S$7,バックデータ一覧!$T$7)</f>
        <v>5.8528500000000001</v>
      </c>
      <c r="CM75" s="100">
        <f>IF($CX75&gt;0,バックデータ一覧!$S$12,バックデータ一覧!$T$12)</f>
        <v>-5.7700000000000001E-2</v>
      </c>
      <c r="CN75" s="100">
        <f>IF($CX75&gt;0,バックデータ一覧!$S$13,バックデータ一覧!$T$13)</f>
        <v>0.47525000000000001</v>
      </c>
      <c r="CO75" s="100">
        <f>IF($CX75&gt;0,バックデータ一覧!$S$14,バックデータ一覧!$T$14)</f>
        <v>0</v>
      </c>
      <c r="CP75" s="173">
        <f>IF($CX75&gt;0,バックデータ一覧!$S$15,バックデータ一覧!$T$15)</f>
        <v>-6.3459300000000001</v>
      </c>
      <c r="CQ75" s="102">
        <f>IF($DF$4=4,'貼り付けシート（日別）'!T74,'貼り付けシート（日別）'!B74*(INT($DF$4)+1-$DF$4)+'貼り付けシート（日別）'!T74*($DF$4-INT($DF$4)))</f>
        <v>6.2037036970999999</v>
      </c>
      <c r="CR75" s="102">
        <f>IF($DF$4=4,'貼り付けシート（日別）'!U74,'貼り付けシート（日別）'!C74*(INT($DF$4)+1-$DF$4)+'貼り付けシート（日別）'!U74*($DF$4-INT($DF$4)))</f>
        <v>10.681416199999999</v>
      </c>
      <c r="CS75" s="102">
        <f>IF($DF$4=4,'貼り付けシート（日別）'!V74,'貼り付けシート（日別）'!D74*(INT($DF$4)+1-$DF$4)+'貼り付けシート（日別）'!V74*($DF$4-INT($DF$4)))</f>
        <v>0.87964604000000002</v>
      </c>
      <c r="CT75" s="102">
        <f>IF($DF$4=4,'貼り付けシート（日別）'!W74,'貼り付けシート（日別）'!E74*(INT($DF$4)+1-$DF$4)+'貼り付けシート（日別）'!W74*($DF$4-INT($DF$4)))</f>
        <v>0</v>
      </c>
      <c r="CU75" s="102">
        <f>IF($DF$4=4,'貼り付けシート（日別）'!X74,'貼り付けシート（日別）'!F74*(INT($DF$4)+1-$DF$4)+'貼り付けシート（日別）'!X74*($DF$4-INT($DF$4)))</f>
        <v>29.762460000000001</v>
      </c>
      <c r="CV75" s="102">
        <f>IF($DF$4=4,'貼り付けシート（日別）'!Y74,'貼り付けシート（日別）'!G74*(INT($DF$4)+1-$DF$4)+'貼り付けシート（日別）'!Y74*($DF$4-INT($DF$4)))</f>
        <v>0</v>
      </c>
      <c r="CW75" s="102">
        <f>IF($DF$4=4,'貼り付けシート（日別）'!Z74,'貼り付けシート（日別）'!H74*(INT($DF$4)+1-$DF$4)+'貼り付けシート（日別）'!Z74*($DF$4-INT($DF$4)))</f>
        <v>5.7482812499999998</v>
      </c>
      <c r="CX75" s="32">
        <f>SUMIF('貼り付けシート（時刻別）'!$A$6:$A$8765,AR75,'貼り付けシート（時刻別）'!$C$6:$C$8765)</f>
        <v>0</v>
      </c>
      <c r="CY75" s="102">
        <f t="shared" si="40"/>
        <v>0</v>
      </c>
      <c r="CZ75" s="166"/>
    </row>
    <row r="76" spans="1:104" x14ac:dyDescent="0.15">
      <c r="A76" s="36">
        <v>41708</v>
      </c>
      <c r="B76" s="139">
        <f>IF(計算過程!$DF$5=9,計算過程!CD76+計算過程!CY76,IF($DF$4=4,AS76,G76*(INT($DF$4)+1-$DF$4)+AS76*($DF$4-INT($DF$4))))</f>
        <v>0.16170133662152777</v>
      </c>
      <c r="C76" s="139">
        <f>IF(計算過程!$DF$5=9,CF76,IF($DF$4=4,AT76,H76*(INT($DF$4)+1-$DF$4)+AT76*($DF$4-INT($DF$4))))</f>
        <v>95.78917384493576</v>
      </c>
      <c r="D76" s="139">
        <f>IF(計算過程!$DF$5=9,0,IF($DF$4=4,AU76,I76*(INT($DF$4)+1-$DF$4)+AU76*($DF$4-INT($DF$4))))</f>
        <v>0</v>
      </c>
      <c r="E76" s="139">
        <v>0</v>
      </c>
      <c r="F76" s="138"/>
      <c r="G76" s="104">
        <f t="shared" si="27"/>
        <v>0.15333844777083333</v>
      </c>
      <c r="H76" s="104">
        <f t="shared" si="28"/>
        <v>86.350846272764883</v>
      </c>
      <c r="I76" s="104">
        <f t="shared" si="29"/>
        <v>0</v>
      </c>
      <c r="J76" s="107">
        <v>0</v>
      </c>
      <c r="K76" s="101">
        <f>IF(OR(計算過程!$DF$5&lt;=4,計算過程!$DF$5=8),L76+M76+N76,0)</f>
        <v>0.15333844777083333</v>
      </c>
      <c r="L76" s="101">
        <f>IF(AND($DF$5&gt;4,$DF$5&lt;&gt;8),0,((VLOOKUP(入力データと計算結果!$E$6,バックデータ一覧!$V$12:$AA$15,2)*'貼り付けシート（日別）'!O75+VLOOKUP(入力データと計算結果!$E$6,バックデータ一覧!$V$12:$AA$15,3)*('貼り付けシート（日別）'!I75+'貼り付けシート（日別）'!J75+'貼り付けシート（日別）'!K75+'貼り付けシート（日別）'!L75+'貼り付けシート（日別）'!N75)+(VLOOKUP(入力データと計算結果!$E$6,バックデータ一覧!$V$12:$AA$15,4)))*10^3/3600))</f>
        <v>9.591588266666666E-2</v>
      </c>
      <c r="M76" s="101">
        <f>IF(AND(OR($DF$5&gt;4,$DF$5&lt;&gt;8),入力データと計算結果!$E$7&lt;&gt;バックデータ一覧!$A$16,SUM(AL76:AM76)&gt;0),0.07*10^3/3600,0)</f>
        <v>1.9444444444444445E-2</v>
      </c>
      <c r="N76" s="101">
        <f>IF(AND(OR($DF$5&lt;=4),入力データと計算結果!$E$7=バックデータ一覧!$A$18,AM76&gt;0),(VLOOKUP(入力データと計算結果!$E$6,バックデータ一覧!$V$12:$AA$15,5,FALSE)*AO76+VLOOKUP(入力データと計算結果!$E$6,バックデータ一覧!$V$12:$AA$15,6,FALSE))*10^3/3600,0)</f>
        <v>3.7978120659722218E-2</v>
      </c>
      <c r="O76" s="101">
        <f>IF(OR(計算過程!$DF$5&lt;=2,計算過程!$DF$5=8),IF(入力データと計算結果!$E$7=バックデータ一覧!$A$16,AI76/Q76+AJ76/R76+AK76/S76+AL76/T76+AN76/V76,IF(入力データと計算結果!$E$7=バックデータ一覧!$A$17,AI76/Q76+AJ76/R76+AK76/S76+AM76/U76+AN76/V76,AI76/Q76+AJ76/R76+AK76/S76+AM76/U76+AO76/W76)),0)</f>
        <v>86.350846272764883</v>
      </c>
      <c r="P76" s="101">
        <f>IF(OR(計算過程!$DF$5=3,計算過程!$DF$5=4),IF(入力データと計算結果!$E$7=バックデータ一覧!$A$16,AI76/Q76+AJ76/R76+AK76/S76+AL76/T76+AN76/V76,IF(入力データと計算結果!$E$7=バックデータ一覧!$A$17,AI76/Q76+AJ76/R76+AK76/S76+AM76/U76+AN76/V76,AI76/Q76+AJ76/R76+AK76/S76+AM76/U76+AO76/W76)),0)</f>
        <v>0</v>
      </c>
      <c r="Q76" s="101">
        <f>MIN(1,$DF$7*'貼り付けシート（日別）'!O75+計算過程!$DF$14*(AI76+AK76)+$DF$21)</f>
        <v>0.59776968029460453</v>
      </c>
      <c r="R76" s="101">
        <f>MIN(1,$DF$8*'貼り付けシート（日別）'!O75+$DF$15*AJ76+$DF$22)</f>
        <v>0.67565731393409534</v>
      </c>
      <c r="S76" s="101">
        <f>MIN(1,$DF$9*'貼り付けシート（日別）'!O75+$DF$16*(AI76+AK76)+$DF$23)</f>
        <v>0.59776968029460453</v>
      </c>
      <c r="T76" s="32">
        <f>MIN(1,$DF$10*'貼り付けシート（日別）'!O75+$DF$17*AL76+$DF$24)</f>
        <v>0.71159348488590612</v>
      </c>
      <c r="U76" s="32">
        <f>MIN(1,$DF$11*'貼り付けシート（日別）'!O75+$DF$18*AM76+$DF$25)</f>
        <v>0.69708635496058002</v>
      </c>
      <c r="V76" s="32">
        <f>MIN(1,$DF$12*'貼り付けシート（日別）'!O75+$DF$19*AN76+$DF$26)</f>
        <v>0.71159348488590612</v>
      </c>
      <c r="W76" s="32">
        <f>MIN(1,$DF$13*'貼り付けシート（日別）'!O75+$DF$20*AO76+$DF$27)</f>
        <v>0.58693555282953014</v>
      </c>
      <c r="X76" s="32">
        <f t="shared" si="30"/>
        <v>0</v>
      </c>
      <c r="Y76" s="32">
        <f>'貼り付けシート（日別）'!P75</f>
        <v>-11.25</v>
      </c>
      <c r="Z76" s="32">
        <f t="shared" si="31"/>
        <v>1.2427250000000001</v>
      </c>
      <c r="AA76" s="32">
        <f t="shared" si="32"/>
        <v>1.0425</v>
      </c>
      <c r="AB76" s="32">
        <f t="shared" si="33"/>
        <v>57.131613790400003</v>
      </c>
      <c r="AC76" s="32">
        <f>IF($DF$5=10,($DF$41*'貼り付けシート（日別）'!O75+$DF$42*AB76+$DF$43)/3.6,0)</f>
        <v>0</v>
      </c>
      <c r="AD76" s="32">
        <f>IF(OR($DF$5=5,$DF$5=6,$DF$5=7),(($DF$45*'貼り付けシート（日別）'!O75+$DF$46*SUM(AI76:AK76,AM76)+$DF$47)*AE76+(0.01723*AO76+0.06099))*10^3/3600,0)</f>
        <v>0</v>
      </c>
      <c r="AE76" s="32">
        <f>IF('貼り付けシート（日別）'!O75&lt;7,1+(7-'貼り付けシート（日別）'!O75)*0.0091,1)</f>
        <v>1.10863125</v>
      </c>
      <c r="AF76" s="32">
        <f>IF(OR($DF$5=5,$DF$5=6,$DF$5=7),(($DF$48*'貼り付けシート（日別）'!O75+$DF$49*SUM(AI76:AK76,AM76)+$DF$50)*AH76+AO76/AG76),0)</f>
        <v>0</v>
      </c>
      <c r="AG76" s="32">
        <f>$DF$51*'貼り付けシート（日別）'!O75+$DF$52*AO76+$DF$53</f>
        <v>0.75707187499999995</v>
      </c>
      <c r="AH76" s="32">
        <f>IF('貼り付けシート（日別）'!O75&lt;7,1+(7-'貼り付けシート（日別）'!O75)*0.0205,1)</f>
        <v>1.2447187500000001</v>
      </c>
      <c r="AI76" s="109">
        <f>'貼り付けシート（日別）'!B75</f>
        <v>8.8052568603999983</v>
      </c>
      <c r="AJ76" s="109">
        <f>'貼り付けシート（日別）'!C75</f>
        <v>11.74955782</v>
      </c>
      <c r="AK76" s="109">
        <f>'貼り付けシート（日別）'!D75</f>
        <v>2.4190266099999995</v>
      </c>
      <c r="AL76" s="109">
        <f>'貼り付けシート（日別）'!E75</f>
        <v>0</v>
      </c>
      <c r="AM76" s="109">
        <f>'貼り付けシート（日別）'!F75</f>
        <v>29.762460000000001</v>
      </c>
      <c r="AN76" s="109">
        <f>'貼り付けシート（日別）'!G75</f>
        <v>0</v>
      </c>
      <c r="AO76" s="109">
        <f>'貼り付けシート（日別）'!H75</f>
        <v>4.3953125000000002</v>
      </c>
      <c r="AP76" s="102">
        <f>IF(入力データと計算結果!$E$9=バックデータ一覧!$A$25,'貼り付けシート（日別）'!Q75,0)</f>
        <v>0</v>
      </c>
      <c r="AR76" s="36">
        <v>41708</v>
      </c>
      <c r="AS76" s="104">
        <f t="shared" si="34"/>
        <v>0.16170133662152777</v>
      </c>
      <c r="AT76" s="104">
        <f t="shared" si="35"/>
        <v>95.78917384493576</v>
      </c>
      <c r="AU76" s="104">
        <f t="shared" si="36"/>
        <v>0</v>
      </c>
      <c r="AV76" s="107">
        <v>0</v>
      </c>
      <c r="AW76" s="101">
        <f>IF(OR(計算過程!$DF$5&lt;=4,計算過程!$DF$5=8),AX76+AY76+AZ76,0)</f>
        <v>0.16170133662152777</v>
      </c>
      <c r="AX76" s="101">
        <f>IF(AND(計算過程!$DF$5&gt;4,計算過程!$DF$5&lt;&gt;8),0,((VLOOKUP(入力データと計算結果!$E$6,バックデータ一覧!$V$12:$AA$15,2)*'貼り付けシート（日別）'!AG75+VLOOKUP(入力データと計算結果!$E$6,バックデータ一覧!$V$12:$AA$15,3)*('貼り付けシート（日別）'!AA75+'貼り付けシート（日別）'!AB75+'貼り付けシート（日別）'!AC75+'貼り付けシート（日別）'!AD75+'貼り付けシート（日別）'!AF75)+(VLOOKUP(入力データと計算結果!$E$6,バックデータ一覧!$V$12:$AA$15,4)))*10^3/3600))</f>
        <v>9.9436573166666667E-2</v>
      </c>
      <c r="AY76" s="101">
        <f>IF(AND(OR(計算過程!$DF$5&gt;4,計算過程!$DF$5&lt;&gt;8),入力データと計算結果!$E$7&lt;&gt;バックデータ一覧!$A$16,SUM(BX76:BY76)&gt;0),0.07*10^3/3600,0)</f>
        <v>1.9444444444444445E-2</v>
      </c>
      <c r="AZ76" s="101">
        <f>IF(AND(OR(計算過程!$DF$5&lt;=4),入力データと計算結果!$E$7=バックデータ一覧!$A$18,BY76&gt;0),(VLOOKUP(入力データと計算結果!$E$6,バックデータ一覧!$V$12:$AA$15,5,FALSE)*CA76+VLOOKUP(入力データと計算結果!$E$6,バックデータ一覧!$V$12:$AA$15,6,FALSE))*10^3/3600,0)</f>
        <v>4.2820319010416663E-2</v>
      </c>
      <c r="BA76" s="101">
        <f>IF(OR(計算過程!$DF$5&lt;=2,計算過程!$DF$5=8),IF(入力データと計算結果!$E$7=バックデータ一覧!$A$16,BU76/BC76+BV76/BD76+BW76/BE76+BX76/BF76+BZ76/BH76,IF(入力データと計算結果!$E$7=バックデータ一覧!$A$17,BU76/BC76+BV76/BD76+BW76/BE76+BY76/BG76+BZ76/BH76,BU76/BC76+BV76/BD76+BW76/BE76+BY76/BG76+CA76/BI76)),0)</f>
        <v>95.78917384493576</v>
      </c>
      <c r="BB76" s="101">
        <f>IF(OR(計算過程!$DF$5=3,計算過程!$DF$5=4),IF(入力データと計算結果!$E$7=バックデータ一覧!$A$16,BU76/BC76+BV76/BD76+BW76/BE76+BX76/BF76+BZ76/BH76,IF(入力データと計算結果!$E$7=バックデータ一覧!$A$17,BU76/BC76+BV76/BD76+BW76/BE76+BY76/BG76+BZ76/BH76,BU76/BC76+BV76/BD76+BW76/BE76+BY76/BG76+CA76/BI76)),0)</f>
        <v>0</v>
      </c>
      <c r="BC76" s="101">
        <f>MIN(1,計算過程!$DF$7*'貼り付けシート（日別）'!AG75+計算過程!$DF$14*(BU76+BW76)+計算過程!$DF$21)</f>
        <v>0.59902054301639396</v>
      </c>
      <c r="BD76" s="101">
        <f>MIN(1,計算過程!$DF$8*'貼り付けシート（日別）'!AG75+計算過程!$DF$15*BV76+計算過程!$DF$22)</f>
        <v>0.67759654755503551</v>
      </c>
      <c r="BE76" s="101">
        <f>MIN(1,計算過程!$DF$9*'貼り付けシート（日別）'!AG75+計算過程!$DF$16*(BU76+BW76)+計算過程!$DF$23)</f>
        <v>0.59902054301639396</v>
      </c>
      <c r="BF76" s="32">
        <f>MIN(1,計算過程!$DF$10*'貼り付けシート（日別）'!AG75+計算過程!$DF$17*BX76+計算過程!$DF$24)</f>
        <v>0.71159348488590612</v>
      </c>
      <c r="BG76" s="32">
        <f>MIN(1,計算過程!$DF$11*'貼り付けシート（日別）'!AG75+計算過程!$DF$18*BY76+計算過程!$DF$25)</f>
        <v>0.69708635496058002</v>
      </c>
      <c r="BH76" s="32">
        <f>MIN(1,計算過程!$DF$12*'貼り付けシート（日別）'!AG75+計算過程!$DF$19*BZ76+計算過程!$DF$26)</f>
        <v>0.71159348488590612</v>
      </c>
      <c r="BI76" s="32">
        <f>MIN(1,計算過程!$DF$13*'貼り付けシート（日別）'!AG75+計算過程!$DF$20*CA76+計算過程!$DF$27)</f>
        <v>0.6047524809302014</v>
      </c>
      <c r="BJ76" s="32">
        <f>IF(計算過程!$DF$5=11,(計算過程!$DF$33*BK76+計算過程!$DF$34*BN76+計算過程!$DF$35*計算過程!$DF$39+計算過程!$DF$36)*(1+計算過程!$DF$37*計算過程!$DF$38)*BL76*BM76*10^3/3600,0)</f>
        <v>0</v>
      </c>
      <c r="BK76" s="32">
        <f>'貼り付けシート（日別）'!AH75</f>
        <v>-11.25</v>
      </c>
      <c r="BL76" s="32">
        <f t="shared" si="37"/>
        <v>1.2427250000000001</v>
      </c>
      <c r="BM76" s="32">
        <f t="shared" si="38"/>
        <v>1.0425</v>
      </c>
      <c r="BN76" s="32">
        <f t="shared" si="39"/>
        <v>63.475872498600005</v>
      </c>
      <c r="BO76" s="32">
        <f>IF(計算過程!$DF$5=10,(計算過程!$DF$41*'貼り付けシート（日別）'!AG75+計算過程!$DF$42*BN76+計算過程!$DF$43)/3.6,0)</f>
        <v>0</v>
      </c>
      <c r="BP76" s="32">
        <f>IF(OR(計算過程!$DF$5=5,計算過程!$DF$5=6,計算過程!$DF$5=7),((計算過程!$DF$45*'貼り付けシート（日別）'!AG75+計算過程!$DF$46*SUM(BU76:BW76,BY76)+計算過程!$DF$47)*BQ76+(0.01723*CA76+0.06099))*10^3/3600,0)</f>
        <v>0</v>
      </c>
      <c r="BQ76" s="32">
        <f>IF('貼り付けシート（日別）'!AG75&lt;7,1+(7-'貼り付けシート（日別）'!AG75)*0.0091,1)</f>
        <v>1.10863125</v>
      </c>
      <c r="BR76" s="32">
        <f>IF(OR(計算過程!$DF$5=5,計算過程!$DF$5=6,計算過程!$DF$5=7),((計算過程!$DF$48*'貼り付けシート（日別）'!AG75+計算過程!$DF$49*SUM(BU76:BW76,BY76)+計算過程!$DF$50)*BT76+CA76/BS76),0)</f>
        <v>0</v>
      </c>
      <c r="BS76" s="32">
        <f>計算過程!$DF$51*'貼り付けシート（日別）'!AG75+計算過程!$DF$52*CA76+計算過程!$DF$53</f>
        <v>0.76314218749999996</v>
      </c>
      <c r="BT76" s="32">
        <f>IF('貼り付けシート（日別）'!AG75&lt;7,1+(7-'貼り付けシート（日別）'!AG75)*0.0205,1)</f>
        <v>1.2447187500000001</v>
      </c>
      <c r="BU76" s="109">
        <f>'貼り付けシート（日別）'!T75</f>
        <v>9.2054958086000003</v>
      </c>
      <c r="BV76" s="109">
        <f>'貼り付けシート（日別）'!U75</f>
        <v>16.022124300000002</v>
      </c>
      <c r="BW76" s="109">
        <f>'貼り付けシート（日別）'!V75</f>
        <v>3.0787611399999997</v>
      </c>
      <c r="BX76" s="109">
        <f>'貼り付けシート（日別）'!W75</f>
        <v>0</v>
      </c>
      <c r="BY76" s="109">
        <f>'貼り付けシート（日別）'!X75</f>
        <v>29.762460000000001</v>
      </c>
      <c r="BZ76" s="109">
        <f>'貼り付けシート（日別）'!Y75</f>
        <v>0</v>
      </c>
      <c r="CA76" s="109">
        <f>'貼り付けシート（日別）'!Z75</f>
        <v>5.4070312500000011</v>
      </c>
      <c r="CB76" s="102">
        <f>IF(入力データと計算結果!$E$9=バックデータ一覧!$A$25,'貼り付けシート（日別）'!AI75,0)</f>
        <v>0</v>
      </c>
      <c r="CC76" s="166"/>
      <c r="CD76" s="32">
        <f>IF(計算過程!$DF$5=9,((CI76*'貼り付けシート（日別）'!AG75+CJ76*(CQ76+CR76+CS76+CU76)+CK76*CX76+CL76)*CE76+(0.01723*CW76+0.06099))*10^3/3600,0)</f>
        <v>0</v>
      </c>
      <c r="CE76" s="32">
        <f>IF(7&lt;='貼り付けシート（日別）'!AG75,1,1+(7-'貼り付けシート（日別）'!AG75)*0.0091)</f>
        <v>1.10863125</v>
      </c>
      <c r="CF76" s="32">
        <f>IF(計算過程!$DF$5=9,((CM76*'貼り付けシート（日別）'!AG75+CN76*(CQ76+CR76+CS76+CU76)+CO76*CX76+CP76)*CH76+CW76/CG76),0)</f>
        <v>0</v>
      </c>
      <c r="CG76" s="32">
        <f>計算過程!$DF$55*'貼り付けシート（日別）'!AG75+計算過程!$DF$56*CW76+計算過程!$DF$57</f>
        <v>0.76314218749999996</v>
      </c>
      <c r="CH76" s="32">
        <f>IF(7&lt;='貼り付けシート（日別）'!AG75,1,1+(7-'貼り付けシート（日別）'!AG75)*0.0205)</f>
        <v>1.2447187500000001</v>
      </c>
      <c r="CI76" s="100">
        <f>IF($CX76&gt;0,バックデータ一覧!$S$4,バックデータ一覧!$T$4)</f>
        <v>-0.18114</v>
      </c>
      <c r="CJ76" s="100">
        <f>IF($CX76&gt;0,バックデータ一覧!$S$5,バックデータ一覧!$T$5)</f>
        <v>0.10483000000000001</v>
      </c>
      <c r="CK76" s="100">
        <f>IF($CX76&gt;0,バックデータ一覧!$S$6,バックデータ一覧!$T$6)</f>
        <v>0</v>
      </c>
      <c r="CL76" s="100">
        <f>IF($CX76&gt;0,バックデータ一覧!$S$7,バックデータ一覧!$T$7)</f>
        <v>5.8528500000000001</v>
      </c>
      <c r="CM76" s="100">
        <f>IF($CX76&gt;0,バックデータ一覧!$S$12,バックデータ一覧!$T$12)</f>
        <v>-5.7700000000000001E-2</v>
      </c>
      <c r="CN76" s="100">
        <f>IF($CX76&gt;0,バックデータ一覧!$S$13,バックデータ一覧!$T$13)</f>
        <v>0.47525000000000001</v>
      </c>
      <c r="CO76" s="100">
        <f>IF($CX76&gt;0,バックデータ一覧!$S$14,バックデータ一覧!$T$14)</f>
        <v>0</v>
      </c>
      <c r="CP76" s="173">
        <f>IF($CX76&gt;0,バックデータ一覧!$S$15,バックデータ一覧!$T$15)</f>
        <v>-6.3459300000000001</v>
      </c>
      <c r="CQ76" s="102">
        <f>IF($DF$4=4,'貼り付けシート（日別）'!T75,'貼り付けシート（日別）'!B75*(INT($DF$4)+1-$DF$4)+'貼り付けシート（日別）'!T75*($DF$4-INT($DF$4)))</f>
        <v>9.2054958086000003</v>
      </c>
      <c r="CR76" s="102">
        <f>IF($DF$4=4,'貼り付けシート（日別）'!U75,'貼り付けシート（日別）'!C75*(INT($DF$4)+1-$DF$4)+'貼り付けシート（日別）'!U75*($DF$4-INT($DF$4)))</f>
        <v>16.022124300000002</v>
      </c>
      <c r="CS76" s="102">
        <f>IF($DF$4=4,'貼り付けシート（日別）'!V75,'貼り付けシート（日別）'!D75*(INT($DF$4)+1-$DF$4)+'貼り付けシート（日別）'!V75*($DF$4-INT($DF$4)))</f>
        <v>3.0787611399999997</v>
      </c>
      <c r="CT76" s="102">
        <f>IF($DF$4=4,'貼り付けシート（日別）'!W75,'貼り付けシート（日別）'!E75*(INT($DF$4)+1-$DF$4)+'貼り付けシート（日別）'!W75*($DF$4-INT($DF$4)))</f>
        <v>0</v>
      </c>
      <c r="CU76" s="102">
        <f>IF($DF$4=4,'貼り付けシート（日別）'!X75,'貼り付けシート（日別）'!F75*(INT($DF$4)+1-$DF$4)+'貼り付けシート（日別）'!X75*($DF$4-INT($DF$4)))</f>
        <v>29.762460000000001</v>
      </c>
      <c r="CV76" s="102">
        <f>IF($DF$4=4,'貼り付けシート（日別）'!Y75,'貼り付けシート（日別）'!G75*(INT($DF$4)+1-$DF$4)+'貼り付けシート（日別）'!Y75*($DF$4-INT($DF$4)))</f>
        <v>0</v>
      </c>
      <c r="CW76" s="102">
        <f>IF($DF$4=4,'貼り付けシート（日別）'!Z75,'貼り付けシート（日別）'!H75*(INT($DF$4)+1-$DF$4)+'貼り付けシート（日別）'!Z75*($DF$4-INT($DF$4)))</f>
        <v>5.4070312500000011</v>
      </c>
      <c r="CX76" s="32">
        <f>SUMIF('貼り付けシート（時刻別）'!$A$6:$A$8765,AR76,'貼り付けシート（時刻別）'!$C$6:$C$8765)</f>
        <v>0</v>
      </c>
      <c r="CY76" s="102">
        <f t="shared" si="40"/>
        <v>0</v>
      </c>
      <c r="CZ76" s="166"/>
    </row>
    <row r="77" spans="1:104" x14ac:dyDescent="0.15">
      <c r="A77" s="36">
        <v>41709</v>
      </c>
      <c r="B77" s="139">
        <f>IF(計算過程!$DF$5=9,計算過程!CD77+計算過程!CY77,IF($DF$4=4,AS77,G77*(INT($DF$4)+1-$DF$4)+AS77*($DF$4-INT($DF$4))))</f>
        <v>0.16326882157986114</v>
      </c>
      <c r="C77" s="139">
        <f>IF(計算過程!$DF$5=9,CF77,IF($DF$4=4,AT77,H77*(INT($DF$4)+1-$DF$4)+AT77*($DF$4-INT($DF$4))))</f>
        <v>110.07709247237088</v>
      </c>
      <c r="D77" s="139">
        <f>IF(計算過程!$DF$5=9,0,IF($DF$4=4,AU77,I77*(INT($DF$4)+1-$DF$4)+AU77*($DF$4-INT($DF$4))))</f>
        <v>0</v>
      </c>
      <c r="E77" s="139">
        <v>0</v>
      </c>
      <c r="F77" s="138"/>
      <c r="G77" s="104">
        <f t="shared" si="27"/>
        <v>0.15525791131712963</v>
      </c>
      <c r="H77" s="104">
        <f t="shared" si="28"/>
        <v>100.87411467786053</v>
      </c>
      <c r="I77" s="104">
        <f t="shared" si="29"/>
        <v>0</v>
      </c>
      <c r="J77" s="107">
        <v>0</v>
      </c>
      <c r="K77" s="101">
        <f>IF(OR(計算過程!$DF$5&lt;=4,計算過程!$DF$5=8),L77+M77+N77,0)</f>
        <v>0.15525791131712963</v>
      </c>
      <c r="L77" s="101">
        <f>IF(AND($DF$5&gt;4,$DF$5&lt;&gt;8),0,((VLOOKUP(入力データと計算結果!$E$6,バックデータ一覧!$V$12:$AA$15,2)*'貼り付けシート（日別）'!O76+VLOOKUP(入力データと計算結果!$E$6,バックデータ一覧!$V$12:$AA$15,3)*('貼り付けシート（日別）'!I76+'貼り付けシート（日別）'!J76+'貼り付けシート（日別）'!K76+'貼り付けシート（日別）'!L76+'貼り付けシート（日別）'!N76)+(VLOOKUP(入力データと計算結果!$E$6,バックデータ一覧!$V$12:$AA$15,4)))*10^3/3600))</f>
        <v>9.9947217740740751E-2</v>
      </c>
      <c r="M77" s="101">
        <f>IF(AND(OR($DF$5&gt;4,$DF$5&lt;&gt;8),入力データと計算結果!$E$7&lt;&gt;バックデータ一覧!$A$16,SUM(AL77:AM77)&gt;0),0.07*10^3/3600,0)</f>
        <v>1.9444444444444445E-2</v>
      </c>
      <c r="N77" s="101">
        <f>IF(AND(OR($DF$5&lt;=4),入力データと計算結果!$E$7=バックデータ一覧!$A$18,AM77&gt;0),(VLOOKUP(入力データと計算結果!$E$6,バックデータ一覧!$V$12:$AA$15,5,FALSE)*AO77+VLOOKUP(入力データと計算結果!$E$6,バックデータ一覧!$V$12:$AA$15,6,FALSE))*10^3/3600,0)</f>
        <v>3.5866249131944437E-2</v>
      </c>
      <c r="O77" s="101">
        <f>IF(OR(計算過程!$DF$5&lt;=2,計算過程!$DF$5=8),IF(入力データと計算結果!$E$7=バックデータ一覧!$A$16,AI77/Q77+AJ77/R77+AK77/S77+AL77/T77+AN77/V77,IF(入力データと計算結果!$E$7=バックデータ一覧!$A$17,AI77/Q77+AJ77/R77+AK77/S77+AM77/U77+AN77/V77,AI77/Q77+AJ77/R77+AK77/S77+AM77/U77+AO77/W77)),0)</f>
        <v>100.87411467786053</v>
      </c>
      <c r="P77" s="101">
        <f>IF(OR(計算過程!$DF$5=3,計算過程!$DF$5=4),IF(入力データと計算結果!$E$7=バックデータ一覧!$A$16,AI77/Q77+AJ77/R77+AK77/S77+AL77/T77+AN77/V77,IF(入力データと計算結果!$E$7=バックデータ一覧!$A$17,AI77/Q77+AJ77/R77+AK77/S77+AM77/U77+AN77/V77,AI77/Q77+AJ77/R77+AK77/S77+AM77/U77+AO77/W77)),0)</f>
        <v>0</v>
      </c>
      <c r="Q77" s="101">
        <f>MIN(1,$DF$7*'貼り付けシート（日別）'!O76+計算過程!$DF$14*(AI77+AK77)+$DF$21)</f>
        <v>0.61384425476174742</v>
      </c>
      <c r="R77" s="101">
        <f>MIN(1,$DF$8*'貼り付けシート（日別）'!O76+$DF$15*AJ77+$DF$22)</f>
        <v>0.68128575065557251</v>
      </c>
      <c r="S77" s="101">
        <f>MIN(1,$DF$9*'貼り付けシート（日別）'!O76+$DF$16*(AI77+AK77)+$DF$23)</f>
        <v>0.61384425476174742</v>
      </c>
      <c r="T77" s="32">
        <f>MIN(1,$DF$10*'貼り付けシート（日別）'!O76+$DF$17*AL77+$DF$24)</f>
        <v>0.71159348488590612</v>
      </c>
      <c r="U77" s="32">
        <f>MIN(1,$DF$11*'貼り付けシート（日別）'!O76+$DF$18*AM77+$DF$25)</f>
        <v>0.69708635496058002</v>
      </c>
      <c r="V77" s="32">
        <f>MIN(1,$DF$12*'貼り付けシート（日別）'!O76+$DF$19*AN77+$DF$26)</f>
        <v>0.71159348488590612</v>
      </c>
      <c r="W77" s="32">
        <f>MIN(1,$DF$13*'貼り付けシート（日別）'!O76+$DF$20*AO77+$DF$27)</f>
        <v>0.5967890665175839</v>
      </c>
      <c r="X77" s="32">
        <f t="shared" si="30"/>
        <v>0</v>
      </c>
      <c r="Y77" s="32">
        <f>'貼り付けシート（日別）'!P76</f>
        <v>-8.4250000000000007</v>
      </c>
      <c r="Z77" s="32">
        <f t="shared" si="31"/>
        <v>1.2051525000000001</v>
      </c>
      <c r="AA77" s="32">
        <f t="shared" si="32"/>
        <v>1.0707500000000001</v>
      </c>
      <c r="AB77" s="32">
        <f t="shared" si="33"/>
        <v>67.053850778799998</v>
      </c>
      <c r="AC77" s="32">
        <f>IF($DF$5=10,($DF$41*'貼り付けシート（日別）'!O76+$DF$42*AB77+$DF$43)/3.6,0)</f>
        <v>0</v>
      </c>
      <c r="AD77" s="32">
        <f>IF(OR($DF$5=5,$DF$5=6,$DF$5=7),(($DF$45*'貼り付けシート（日別）'!O76+$DF$46*SUM(AI77:AK77,AM77)+$DF$47)*AE77+(0.01723*AO77+0.06099))*10^3/3600,0)</f>
        <v>0</v>
      </c>
      <c r="AE77" s="32">
        <f>IF('貼り付けシート（日別）'!O76&lt;7,1+(7-'貼り付けシート（日別）'!O76)*0.0091,1)</f>
        <v>1.0550929166666667</v>
      </c>
      <c r="AF77" s="32">
        <f>IF(OR($DF$5=5,$DF$5=6,$DF$5=7),(($DF$48*'貼り付けシート（日別）'!O76+$DF$49*SUM(AI77:AK77,AM77)+$DF$50)*AH77+AO77/AG77),0)</f>
        <v>0</v>
      </c>
      <c r="AG77" s="32">
        <f>$DF$51*'貼り付けシート（日別）'!O76+$DF$52*AO77+$DF$53</f>
        <v>0.78266437499999997</v>
      </c>
      <c r="AH77" s="32">
        <f>IF('貼り付けシート（日別）'!O76&lt;7,1+(7-'貼り付けシート（日別）'!O76)*0.0205,1)</f>
        <v>1.1241104166666667</v>
      </c>
      <c r="AI77" s="109">
        <f>'貼り付けシート（日別）'!B76</f>
        <v>13.608124238799999</v>
      </c>
      <c r="AJ77" s="109">
        <f>'貼り付けシート（日別）'!C76</f>
        <v>17.090265919999997</v>
      </c>
      <c r="AK77" s="109">
        <f>'貼り付けシート（日別）'!D76</f>
        <v>2.6389381199999993</v>
      </c>
      <c r="AL77" s="109">
        <f>'貼り付けシート（日別）'!E76</f>
        <v>0</v>
      </c>
      <c r="AM77" s="109">
        <f>'貼り付けシート（日別）'!F76</f>
        <v>29.762460000000001</v>
      </c>
      <c r="AN77" s="109">
        <f>'貼り付けシート（日別）'!G76</f>
        <v>0</v>
      </c>
      <c r="AO77" s="109">
        <f>'貼り付けシート（日別）'!H76</f>
        <v>3.9540625</v>
      </c>
      <c r="AP77" s="102">
        <f>IF(入力データと計算結果!$E$9=バックデータ一覧!$A$25,'貼り付けシート（日別）'!Q76,0)</f>
        <v>0</v>
      </c>
      <c r="AR77" s="36">
        <v>41709</v>
      </c>
      <c r="AS77" s="104">
        <f t="shared" si="34"/>
        <v>0.16326882157986114</v>
      </c>
      <c r="AT77" s="104">
        <f t="shared" si="35"/>
        <v>110.07709247237088</v>
      </c>
      <c r="AU77" s="104">
        <f t="shared" si="36"/>
        <v>0</v>
      </c>
      <c r="AV77" s="107">
        <v>0</v>
      </c>
      <c r="AW77" s="101">
        <f>IF(OR(計算過程!$DF$5&lt;=4,計算過程!$DF$5=8),AX77+AY77+AZ77,0)</f>
        <v>0.16326882157986114</v>
      </c>
      <c r="AX77" s="101">
        <f>IF(AND(計算過程!$DF$5&gt;4,計算過程!$DF$5&lt;&gt;8),0,((VLOOKUP(入力データと計算結果!$E$6,バックデータ一覧!$V$12:$AA$15,2)*'貼り付けシート（日別）'!AG76+VLOOKUP(入力データと計算結果!$E$6,バックデータ一覧!$V$12:$AA$15,3)*('貼り付けシート（日別）'!AA76+'貼り付けシート（日別）'!AB76+'貼り付けシート（日別）'!AC76+'貼り付けシート（日別）'!AD76+'貼り付けシート（日別）'!AF76)+(VLOOKUP(入力データと計算結果!$E$6,バックデータ一覧!$V$12:$AA$15,4)))*10^3/3600))</f>
        <v>0.10346790824074076</v>
      </c>
      <c r="AY77" s="101">
        <f>IF(AND(OR(計算過程!$DF$5&gt;4,計算過程!$DF$5&lt;&gt;8),入力データと計算結果!$E$7&lt;&gt;バックデータ一覧!$A$16,SUM(BX77:BY77)&gt;0),0.07*10^3/3600,0)</f>
        <v>1.9444444444444445E-2</v>
      </c>
      <c r="AZ77" s="101">
        <f>IF(AND(OR(計算過程!$DF$5&lt;=4),入力データと計算結果!$E$7=バックデータ一覧!$A$18,BY77&gt;0),(VLOOKUP(入力データと計算結果!$E$6,バックデータ一覧!$V$12:$AA$15,5,FALSE)*CA77+VLOOKUP(入力データと計算結果!$E$6,バックデータ一覧!$V$12:$AA$15,6,FALSE))*10^3/3600,0)</f>
        <v>4.035646889467593E-2</v>
      </c>
      <c r="BA77" s="101">
        <f>IF(OR(計算過程!$DF$5&lt;=2,計算過程!$DF$5=8),IF(入力データと計算結果!$E$7=バックデータ一覧!$A$16,BU77/BC77+BV77/BD77+BW77/BE77+BX77/BF77+BZ77/BH77,IF(入力データと計算結果!$E$7=バックデータ一覧!$A$17,BU77/BC77+BV77/BD77+BW77/BE77+BY77/BG77+BZ77/BH77,BU77/BC77+BV77/BD77+BW77/BE77+BY77/BG77+CA77/BI77)),0)</f>
        <v>110.07709247237088</v>
      </c>
      <c r="BB77" s="101">
        <f>IF(OR(計算過程!$DF$5=3,計算過程!$DF$5=4),IF(入力データと計算結果!$E$7=バックデータ一覧!$A$16,BU77/BC77+BV77/BD77+BW77/BE77+BX77/BF77+BZ77/BH77,IF(入力データと計算結果!$E$7=バックデータ一覧!$A$17,BU77/BC77+BV77/BD77+BW77/BE77+BY77/BG77+BZ77/BH77,BU77/BC77+BV77/BD77+BW77/BE77+BY77/BG77+CA77/BI77)),0)</f>
        <v>0</v>
      </c>
      <c r="BC77" s="101">
        <f>MIN(1,計算過程!$DF$7*'貼り付けシート（日別）'!AG76+計算過程!$DF$14*(BU77+BW77)+計算過程!$DF$21)</f>
        <v>0.61509511748353674</v>
      </c>
      <c r="BD77" s="101">
        <f>MIN(1,計算過程!$DF$8*'貼り付けシート（日別）'!AG76+計算過程!$DF$15*BV77+計算過程!$DF$22)</f>
        <v>0.68322498427651268</v>
      </c>
      <c r="BE77" s="101">
        <f>MIN(1,計算過程!$DF$9*'貼り付けシート（日別）'!AG76+計算過程!$DF$16*(BU77+BW77)+計算過程!$DF$23)</f>
        <v>0.61509511748353674</v>
      </c>
      <c r="BF77" s="32">
        <f>MIN(1,計算過程!$DF$10*'貼り付けシート（日別）'!AG76+計算過程!$DF$17*BX77+計算過程!$DF$24)</f>
        <v>0.71159348488590612</v>
      </c>
      <c r="BG77" s="32">
        <f>MIN(1,計算過程!$DF$11*'貼り付けシート（日別）'!AG76+計算過程!$DF$18*BY77+計算過程!$DF$25)</f>
        <v>0.69708635496058002</v>
      </c>
      <c r="BH77" s="32">
        <f>MIN(1,計算過程!$DF$12*'貼り付けシート（日別）'!AG76+計算過程!$DF$19*BZ77+計算過程!$DF$26)</f>
        <v>0.71159348488590612</v>
      </c>
      <c r="BI77" s="32">
        <f>MIN(1,計算過程!$DF$13*'貼り付けシート（日別）'!AG76+計算過程!$DF$20*CA77+計算過程!$DF$27)</f>
        <v>0.61331088509557041</v>
      </c>
      <c r="BJ77" s="32">
        <f>IF(計算過程!$DF$5=11,(計算過程!$DF$33*BK77+計算過程!$DF$34*BN77+計算過程!$DF$35*計算過程!$DF$39+計算過程!$DF$36)*(1+計算過程!$DF$37*計算過程!$DF$38)*BL77*BM77*10^3/3600,0)</f>
        <v>0</v>
      </c>
      <c r="BK77" s="32">
        <f>'貼り付けシート（日別）'!AH76</f>
        <v>-8.4250000000000007</v>
      </c>
      <c r="BL77" s="32">
        <f t="shared" si="37"/>
        <v>1.2051525000000001</v>
      </c>
      <c r="BM77" s="32">
        <f t="shared" si="38"/>
        <v>1.0707500000000001</v>
      </c>
      <c r="BN77" s="32">
        <f t="shared" si="39"/>
        <v>73.324567820333343</v>
      </c>
      <c r="BO77" s="32">
        <f>IF(計算過程!$DF$5=10,(計算過程!$DF$41*'貼り付けシート（日別）'!AG76+計算過程!$DF$42*BN77+計算過程!$DF$43)/3.6,0)</f>
        <v>0</v>
      </c>
      <c r="BP77" s="32">
        <f>IF(OR(計算過程!$DF$5=5,計算過程!$DF$5=6,計算過程!$DF$5=7),((計算過程!$DF$45*'貼り付けシート（日別）'!AG76+計算過程!$DF$46*SUM(BU77:BW77,BY77)+計算過程!$DF$47)*BQ77+(0.01723*CA77+0.06099))*10^3/3600,0)</f>
        <v>0</v>
      </c>
      <c r="BQ77" s="32">
        <f>IF('貼り付けシート（日別）'!AG76&lt;7,1+(7-'貼り付けシート（日別）'!AG76)*0.0091,1)</f>
        <v>1.0550929166666667</v>
      </c>
      <c r="BR77" s="32">
        <f>IF(OR(計算過程!$DF$5=5,計算過程!$DF$5=6,計算過程!$DF$5=7),((計算過程!$DF$48*'貼り付けシート（日別）'!AG76+計算過程!$DF$49*SUM(BU77:BW77,BY77)+計算過程!$DF$50)*BT77+CA77/BS77),0)</f>
        <v>0</v>
      </c>
      <c r="BS77" s="32">
        <f>計算過程!$DF$51*'貼り付けシート（日別）'!AG76+計算過程!$DF$52*CA77+計算過程!$DF$53</f>
        <v>0.78829343749999992</v>
      </c>
      <c r="BT77" s="32">
        <f>IF('貼り付けシート（日別）'!AG76&lt;7,1+(7-'貼り付けシート（日別）'!AG76)*0.0205,1)</f>
        <v>1.1241104166666667</v>
      </c>
      <c r="BU77" s="109">
        <f>'貼り付けシート（日別）'!T76</f>
        <v>14.008363187</v>
      </c>
      <c r="BV77" s="109">
        <f>'貼り付けシート（日別）'!U76</f>
        <v>21.362832399999999</v>
      </c>
      <c r="BW77" s="109">
        <f>'貼り付けシート（日別）'!V76</f>
        <v>3.2986726499999999</v>
      </c>
      <c r="BX77" s="109">
        <f>'貼り付けシート（日別）'!W76</f>
        <v>0</v>
      </c>
      <c r="BY77" s="109">
        <f>'貼り付けシート（日別）'!X76</f>
        <v>29.762460000000001</v>
      </c>
      <c r="BZ77" s="109">
        <f>'貼り付けシート（日別）'!Y76</f>
        <v>0</v>
      </c>
      <c r="CA77" s="109">
        <f>'貼り付けシート（日別）'!Z76</f>
        <v>4.8922395833333336</v>
      </c>
      <c r="CB77" s="102">
        <f>IF(入力データと計算結果!$E$9=バックデータ一覧!$A$25,'貼り付けシート（日別）'!AI76,0)</f>
        <v>0</v>
      </c>
      <c r="CC77" s="166"/>
      <c r="CD77" s="32">
        <f>IF(計算過程!$DF$5=9,((CI77*'貼り付けシート（日別）'!AG76+CJ77*(CQ77+CR77+CS77+CU77)+CK77*CX77+CL77)*CE77+(0.01723*CW77+0.06099))*10^3/3600,0)</f>
        <v>0</v>
      </c>
      <c r="CE77" s="32">
        <f>IF(7&lt;='貼り付けシート（日別）'!AG76,1,1+(7-'貼り付けシート（日別）'!AG76)*0.0091)</f>
        <v>1.0550929166666667</v>
      </c>
      <c r="CF77" s="32">
        <f>IF(計算過程!$DF$5=9,((CM77*'貼り付けシート（日別）'!AG76+CN77*(CQ77+CR77+CS77+CU77)+CO77*CX77+CP77)*CH77+CW77/CG77),0)</f>
        <v>0</v>
      </c>
      <c r="CG77" s="32">
        <f>計算過程!$DF$55*'貼り付けシート（日別）'!AG76+計算過程!$DF$56*CW77+計算過程!$DF$57</f>
        <v>0.78829343749999992</v>
      </c>
      <c r="CH77" s="32">
        <f>IF(7&lt;='貼り付けシート（日別）'!AG76,1,1+(7-'貼り付けシート（日別）'!AG76)*0.0205)</f>
        <v>1.1241104166666667</v>
      </c>
      <c r="CI77" s="100">
        <f>IF($CX77&gt;0,バックデータ一覧!$S$4,バックデータ一覧!$T$4)</f>
        <v>-0.18114</v>
      </c>
      <c r="CJ77" s="100">
        <f>IF($CX77&gt;0,バックデータ一覧!$S$5,バックデータ一覧!$T$5)</f>
        <v>0.10483000000000001</v>
      </c>
      <c r="CK77" s="100">
        <f>IF($CX77&gt;0,バックデータ一覧!$S$6,バックデータ一覧!$T$6)</f>
        <v>0</v>
      </c>
      <c r="CL77" s="100">
        <f>IF($CX77&gt;0,バックデータ一覧!$S$7,バックデータ一覧!$T$7)</f>
        <v>5.8528500000000001</v>
      </c>
      <c r="CM77" s="100">
        <f>IF($CX77&gt;0,バックデータ一覧!$S$12,バックデータ一覧!$T$12)</f>
        <v>-5.7700000000000001E-2</v>
      </c>
      <c r="CN77" s="100">
        <f>IF($CX77&gt;0,バックデータ一覧!$S$13,バックデータ一覧!$T$13)</f>
        <v>0.47525000000000001</v>
      </c>
      <c r="CO77" s="100">
        <f>IF($CX77&gt;0,バックデータ一覧!$S$14,バックデータ一覧!$T$14)</f>
        <v>0</v>
      </c>
      <c r="CP77" s="173">
        <f>IF($CX77&gt;0,バックデータ一覧!$S$15,バックデータ一覧!$T$15)</f>
        <v>-6.3459300000000001</v>
      </c>
      <c r="CQ77" s="102">
        <f>IF($DF$4=4,'貼り付けシート（日別）'!T76,'貼り付けシート（日別）'!B76*(INT($DF$4)+1-$DF$4)+'貼り付けシート（日別）'!T76*($DF$4-INT($DF$4)))</f>
        <v>14.008363187</v>
      </c>
      <c r="CR77" s="102">
        <f>IF($DF$4=4,'貼り付けシート（日別）'!U76,'貼り付けシート（日別）'!C76*(INT($DF$4)+1-$DF$4)+'貼り付けシート（日別）'!U76*($DF$4-INT($DF$4)))</f>
        <v>21.362832399999999</v>
      </c>
      <c r="CS77" s="102">
        <f>IF($DF$4=4,'貼り付けシート（日別）'!V76,'貼り付けシート（日別）'!D76*(INT($DF$4)+1-$DF$4)+'貼り付けシート（日別）'!V76*($DF$4-INT($DF$4)))</f>
        <v>3.2986726499999999</v>
      </c>
      <c r="CT77" s="102">
        <f>IF($DF$4=4,'貼り付けシート（日別）'!W76,'貼り付けシート（日別）'!E76*(INT($DF$4)+1-$DF$4)+'貼り付けシート（日別）'!W76*($DF$4-INT($DF$4)))</f>
        <v>0</v>
      </c>
      <c r="CU77" s="102">
        <f>IF($DF$4=4,'貼り付けシート（日別）'!X76,'貼り付けシート（日別）'!F76*(INT($DF$4)+1-$DF$4)+'貼り付けシート（日別）'!X76*($DF$4-INT($DF$4)))</f>
        <v>29.762460000000001</v>
      </c>
      <c r="CV77" s="102">
        <f>IF($DF$4=4,'貼り付けシート（日別）'!Y76,'貼り付けシート（日別）'!G76*(INT($DF$4)+1-$DF$4)+'貼り付けシート（日別）'!Y76*($DF$4-INT($DF$4)))</f>
        <v>0</v>
      </c>
      <c r="CW77" s="102">
        <f>IF($DF$4=4,'貼り付けシート（日別）'!Z76,'貼り付けシート（日別）'!H76*(INT($DF$4)+1-$DF$4)+'貼り付けシート（日別）'!Z76*($DF$4-INT($DF$4)))</f>
        <v>4.8922395833333336</v>
      </c>
      <c r="CX77" s="32">
        <f>SUMIF('貼り付けシート（時刻別）'!$A$6:$A$8765,AR77,'貼り付けシート（時刻別）'!$C$6:$C$8765)</f>
        <v>0</v>
      </c>
      <c r="CY77" s="102">
        <f t="shared" si="40"/>
        <v>0</v>
      </c>
      <c r="CZ77" s="166"/>
    </row>
    <row r="78" spans="1:104" x14ac:dyDescent="0.15">
      <c r="A78" s="36">
        <v>41710</v>
      </c>
      <c r="B78" s="139">
        <f>IF(計算過程!$DF$5=9,計算過程!CD78+計算過程!CY78,IF($DF$4=4,AS78,G78*(INT($DF$4)+1-$DF$4)+AS78*($DF$4-INT($DF$4))))</f>
        <v>0.16938467359027781</v>
      </c>
      <c r="C78" s="139">
        <f>IF(計算過程!$DF$5=9,CF78,IF($DF$4=4,AT78,H78*(INT($DF$4)+1-$DF$4)+AT78*($DF$4-INT($DF$4))))</f>
        <v>125.54182275935837</v>
      </c>
      <c r="D78" s="139">
        <f>IF(計算過程!$DF$5=9,0,IF($DF$4=4,AU78,I78*(INT($DF$4)+1-$DF$4)+AU78*($DF$4-INT($DF$4))))</f>
        <v>0</v>
      </c>
      <c r="E78" s="139">
        <v>0</v>
      </c>
      <c r="F78" s="138"/>
      <c r="G78" s="104">
        <f t="shared" si="27"/>
        <v>0.1615091599212963</v>
      </c>
      <c r="H78" s="104">
        <f t="shared" si="28"/>
        <v>116.52441741199286</v>
      </c>
      <c r="I78" s="104">
        <f t="shared" si="29"/>
        <v>0</v>
      </c>
      <c r="J78" s="107">
        <v>0</v>
      </c>
      <c r="K78" s="101">
        <f>IF(OR(計算過程!$DF$5&lt;=4,計算過程!$DF$5=8),L78+M78+N78,0)</f>
        <v>0.1615091599212963</v>
      </c>
      <c r="L78" s="101">
        <f>IF(AND($DF$5&gt;4,$DF$5&lt;&gt;8),0,((VLOOKUP(入力データと計算結果!$E$6,バックデータ一覧!$V$12:$AA$15,2)*'貼り付けシート（日別）'!O77+VLOOKUP(入力データと計算結果!$E$6,バックデータ一覧!$V$12:$AA$15,3)*('貼り付けシート（日別）'!I77+'貼り付けシート（日別）'!J77+'貼り付けシート（日別）'!K77+'貼り付けシート（日別）'!L77+'貼り付けシート（日別）'!N77)+(VLOOKUP(入力データと計算結果!$E$6,バックデータ一覧!$V$12:$AA$15,4)))*10^3/3600))</f>
        <v>0.1065080679074074</v>
      </c>
      <c r="M78" s="101">
        <f>IF(AND(OR($DF$5&gt;4,$DF$5&lt;&gt;8),入力データと計算結果!$E$7&lt;&gt;バックデータ一覧!$A$16,SUM(AL78:AM78)&gt;0),0.07*10^3/3600,0)</f>
        <v>1.9444444444444445E-2</v>
      </c>
      <c r="N78" s="101">
        <f>IF(AND(OR($DF$5&lt;=4),入力データと計算結果!$E$7=バックデータ一覧!$A$18,AM78&gt;0),(VLOOKUP(入力データと計算結果!$E$6,バックデータ一覧!$V$12:$AA$15,5,FALSE)*AO78+VLOOKUP(入力データと計算結果!$E$6,バックデータ一覧!$V$12:$AA$15,6,FALSE))*10^3/3600,0)</f>
        <v>3.5556647569444454E-2</v>
      </c>
      <c r="O78" s="101">
        <f>IF(OR(計算過程!$DF$5&lt;=2,計算過程!$DF$5=8),IF(入力データと計算結果!$E$7=バックデータ一覧!$A$16,AI78/Q78+AJ78/R78+AK78/S78+AL78/T78+AN78/V78,IF(入力データと計算結果!$E$7=バックデータ一覧!$A$17,AI78/Q78+AJ78/R78+AK78/S78+AM78/U78+AN78/V78,AI78/Q78+AJ78/R78+AK78/S78+AM78/U78+AO78/W78)),0)</f>
        <v>116.52441741199286</v>
      </c>
      <c r="P78" s="101">
        <f>IF(OR(計算過程!$DF$5=3,計算過程!$DF$5=4),IF(入力データと計算結果!$E$7=バックデータ一覧!$A$16,AI78/Q78+AJ78/R78+AK78/S78+AL78/T78+AN78/V78,IF(入力データと計算結果!$E$7=バックデータ一覧!$A$17,AI78/Q78+AJ78/R78+AK78/S78+AM78/U78+AN78/V78,AI78/Q78+AJ78/R78+AK78/S78+AM78/U78+AO78/W78)),0)</f>
        <v>0</v>
      </c>
      <c r="Q78" s="101">
        <f>MIN(1,$DF$7*'貼り付けシート（日別）'!O77+計算過程!$DF$14*(AI78+AK78)+$DF$21)</f>
        <v>0.62149273551905693</v>
      </c>
      <c r="R78" s="101">
        <f>MIN(1,$DF$8*'貼り付けシート（日別）'!O77+$DF$15*AJ78+$DF$22)</f>
        <v>0.68417955875960001</v>
      </c>
      <c r="S78" s="101">
        <f>MIN(1,$DF$9*'貼り付けシート（日別）'!O77+$DF$16*(AI78+AK78)+$DF$23)</f>
        <v>0.62149273551905693</v>
      </c>
      <c r="T78" s="32">
        <f>MIN(1,$DF$10*'貼り付けシート（日別）'!O77+$DF$17*AL78+$DF$24)</f>
        <v>0.71159348488590612</v>
      </c>
      <c r="U78" s="32">
        <f>MIN(1,$DF$11*'貼り付けシート（日別）'!O77+$DF$18*AM78+$DF$25)</f>
        <v>0.69708635496058002</v>
      </c>
      <c r="V78" s="32">
        <f>MIN(1,$DF$12*'貼り付けシート（日別）'!O77+$DF$19*AN78+$DF$26)</f>
        <v>0.71159348488590612</v>
      </c>
      <c r="W78" s="32">
        <f>MIN(1,$DF$13*'貼り付けシート（日別）'!O77+$DF$20*AO78+$DF$27)</f>
        <v>0.59823359720697988</v>
      </c>
      <c r="X78" s="32">
        <f t="shared" si="30"/>
        <v>0</v>
      </c>
      <c r="Y78" s="32">
        <f>'貼り付けシート（日別）'!P77</f>
        <v>0.92500000000000004</v>
      </c>
      <c r="Z78" s="32">
        <f t="shared" si="31"/>
        <v>1.0807975000000001</v>
      </c>
      <c r="AA78" s="32">
        <f t="shared" si="32"/>
        <v>1.1130625000000001</v>
      </c>
      <c r="AB78" s="32">
        <f t="shared" si="33"/>
        <v>77.550570626199999</v>
      </c>
      <c r="AC78" s="32">
        <f>IF($DF$5=10,($DF$41*'貼り付けシート（日別）'!O77+$DF$42*AB78+$DF$43)/3.6,0)</f>
        <v>0</v>
      </c>
      <c r="AD78" s="32">
        <f>IF(OR($DF$5=5,$DF$5=6,$DF$5=7),(($DF$45*'貼り付けシート（日別）'!O77+$DF$46*SUM(AI78:AK78,AM78)+$DF$47)*AE78+(0.01723*AO78+0.06099))*10^3/3600,0)</f>
        <v>0</v>
      </c>
      <c r="AE78" s="32">
        <f>IF('貼り付けシート（日別）'!O77&lt;7,1+(7-'貼り付けシート（日別）'!O77)*0.0091,1)</f>
        <v>1.0472441666666668</v>
      </c>
      <c r="AF78" s="32">
        <f>IF(OR($DF$5=5,$DF$5=6,$DF$5=7),(($DF$48*'貼り付けシート（日別）'!O77+$DF$49*SUM(AI78:AK78,AM78)+$DF$50)*AH78+AO78/AG78),0)</f>
        <v>0</v>
      </c>
      <c r="AG78" s="32">
        <f>$DF$51*'貼り付けシート（日別）'!O77+$DF$52*AO78+$DF$53</f>
        <v>0.78641624999999993</v>
      </c>
      <c r="AH78" s="32">
        <f>IF('貼り付けシート（日別）'!O77&lt;7,1+(7-'貼り付けシート（日別）'!O77)*0.0205,1)</f>
        <v>1.1064291666666666</v>
      </c>
      <c r="AI78" s="109">
        <f>'貼り付けシート（日別）'!B77</f>
        <v>16.409796876200001</v>
      </c>
      <c r="AJ78" s="109">
        <f>'貼り付けシート（日別）'!C77</f>
        <v>22.430974019999997</v>
      </c>
      <c r="AK78" s="109">
        <f>'貼り付けシート（日別）'!D77</f>
        <v>5.0579647299999984</v>
      </c>
      <c r="AL78" s="109">
        <f>'貼り付けシート（日別）'!E77</f>
        <v>0</v>
      </c>
      <c r="AM78" s="109">
        <f>'貼り付けシート（日別）'!F77</f>
        <v>29.762460000000001</v>
      </c>
      <c r="AN78" s="109">
        <f>'貼り付けシート（日別）'!G77</f>
        <v>0</v>
      </c>
      <c r="AO78" s="109">
        <f>'貼り付けシート（日別）'!H77</f>
        <v>3.8893750000000002</v>
      </c>
      <c r="AP78" s="102">
        <f>IF(入力データと計算結果!$E$9=バックデータ一覧!$A$25,'貼り付けシート（日別）'!Q77,0)</f>
        <v>0</v>
      </c>
      <c r="AR78" s="36">
        <v>41710</v>
      </c>
      <c r="AS78" s="104">
        <f t="shared" si="34"/>
        <v>0.16938467359027781</v>
      </c>
      <c r="AT78" s="104">
        <f t="shared" si="35"/>
        <v>125.54182275935837</v>
      </c>
      <c r="AU78" s="104">
        <f t="shared" si="36"/>
        <v>0</v>
      </c>
      <c r="AV78" s="107">
        <v>0</v>
      </c>
      <c r="AW78" s="101">
        <f>IF(OR(計算過程!$DF$5&lt;=4,計算過程!$DF$5=8),AX78+AY78+AZ78,0)</f>
        <v>0.16938467359027781</v>
      </c>
      <c r="AX78" s="101">
        <f>IF(AND(計算過程!$DF$5&gt;4,計算過程!$DF$5&lt;&gt;8),0,((VLOOKUP(入力データと計算結果!$E$6,バックデータ一覧!$V$12:$AA$15,2)*'貼り付けシート（日別）'!AG77+VLOOKUP(入力データと計算結果!$E$6,バックデータ一覧!$V$12:$AA$15,3)*('貼り付けシート（日別）'!AA77+'貼り付けシート（日別）'!AB77+'貼り付けシート（日別）'!AC77+'貼り付けシート（日別）'!AD77+'貼り付けシート（日別）'!AF77)+(VLOOKUP(入力データと計算結果!$E$6,バックデータ一覧!$V$12:$AA$15,4)))*10^3/3600))</f>
        <v>0.10994496207407409</v>
      </c>
      <c r="AY78" s="101">
        <f>IF(AND(OR(計算過程!$DF$5&gt;4,計算過程!$DF$5&lt;&gt;8),入力データと計算結果!$E$7&lt;&gt;バックデータ一覧!$A$16,SUM(BX78:BY78)&gt;0),0.07*10^3/3600,0)</f>
        <v>1.9444444444444445E-2</v>
      </c>
      <c r="AZ78" s="101">
        <f>IF(AND(OR(計算過程!$DF$5&lt;=4),入力データと計算結果!$E$7=バックデータ一覧!$A$18,BY78&gt;0),(VLOOKUP(入力データと計算結果!$E$6,バックデータ一覧!$V$12:$AA$15,5,FALSE)*CA78+VLOOKUP(入力データと計算結果!$E$6,バックデータ一覧!$V$12:$AA$15,6,FALSE))*10^3/3600,0)</f>
        <v>3.9995267071759259E-2</v>
      </c>
      <c r="BA78" s="101">
        <f>IF(OR(計算過程!$DF$5&lt;=2,計算過程!$DF$5=8),IF(入力データと計算結果!$E$7=バックデータ一覧!$A$16,BU78/BC78+BV78/BD78+BW78/BE78+BX78/BF78+BZ78/BH78,IF(入力データと計算結果!$E$7=バックデータ一覧!$A$17,BU78/BC78+BV78/BD78+BW78/BE78+BY78/BG78+BZ78/BH78,BU78/BC78+BV78/BD78+BW78/BE78+BY78/BG78+CA78/BI78)),0)</f>
        <v>125.54182275935837</v>
      </c>
      <c r="BB78" s="101">
        <f>IF(OR(計算過程!$DF$5=3,計算過程!$DF$5=4),IF(入力データと計算結果!$E$7=バックデータ一覧!$A$16,BU78/BC78+BV78/BD78+BW78/BE78+BX78/BF78+BZ78/BH78,IF(入力データと計算結果!$E$7=バックデータ一覧!$A$17,BU78/BC78+BV78/BD78+BW78/BE78+BY78/BG78+BZ78/BH78,BU78/BC78+BV78/BD78+BW78/BE78+BY78/BG78+CA78/BI78)),0)</f>
        <v>0</v>
      </c>
      <c r="BC78" s="101">
        <f>MIN(1,計算過程!$DF$7*'貼り付けシート（日別）'!AG77+計算過程!$DF$14*(BU78+BW78)+計算過程!$DF$21)</f>
        <v>0.62385432281538122</v>
      </c>
      <c r="BD78" s="101">
        <f>MIN(1,計算過程!$DF$8*'貼り付けシート（日別）'!AG77+計算過程!$DF$15*BV78+計算過程!$DF$22)</f>
        <v>0.68563398397530517</v>
      </c>
      <c r="BE78" s="101">
        <f>MIN(1,計算過程!$DF$9*'貼り付けシート（日別）'!AG77+計算過程!$DF$16*(BU78+BW78)+計算過程!$DF$23)</f>
        <v>0.62385432281538122</v>
      </c>
      <c r="BF78" s="32">
        <f>MIN(1,計算過程!$DF$10*'貼り付けシート（日別）'!AG77+計算過程!$DF$17*BX78+計算過程!$DF$24)</f>
        <v>0.71159348488590612</v>
      </c>
      <c r="BG78" s="32">
        <f>MIN(1,計算過程!$DF$11*'貼り付けシート（日別）'!AG77+計算過程!$DF$18*BY78+計算過程!$DF$25)</f>
        <v>0.69708635496058002</v>
      </c>
      <c r="BH78" s="32">
        <f>MIN(1,計算過程!$DF$12*'貼り付けシート（日別）'!AG77+計算過程!$DF$19*BZ78+計算過程!$DF$26)</f>
        <v>0.71159348488590612</v>
      </c>
      <c r="BI78" s="32">
        <f>MIN(1,計算過程!$DF$13*'貼り付けシート（日別）'!AG77+計算過程!$DF$20*CA78+計算過程!$DF$27)</f>
        <v>0.61456555199516782</v>
      </c>
      <c r="BJ78" s="32">
        <f>IF(計算過程!$DF$5=11,(計算過程!$DF$33*BK78+計算過程!$DF$34*BN78+計算過程!$DF$35*計算過程!$DF$39+計算過程!$DF$36)*(1+計算過程!$DF$37*計算過程!$DF$38)*BL78*BM78*10^3/3600,0)</f>
        <v>0</v>
      </c>
      <c r="BK78" s="32">
        <f>'貼り付けシート（日別）'!AH77</f>
        <v>0.92500000000000004</v>
      </c>
      <c r="BL78" s="32">
        <f t="shared" si="37"/>
        <v>1.0807975000000001</v>
      </c>
      <c r="BM78" s="32">
        <f t="shared" si="38"/>
        <v>1.1130625000000001</v>
      </c>
      <c r="BN78" s="32">
        <f t="shared" si="39"/>
        <v>83.683586060533344</v>
      </c>
      <c r="BO78" s="32">
        <f>IF(計算過程!$DF$5=10,(計算過程!$DF$41*'貼り付けシート（日別）'!AG77+計算過程!$DF$42*BN78+計算過程!$DF$43)/3.6,0)</f>
        <v>0</v>
      </c>
      <c r="BP78" s="32">
        <f>IF(OR(計算過程!$DF$5=5,計算過程!$DF$5=6,計算過程!$DF$5=7),((計算過程!$DF$45*'貼り付けシート（日別）'!AG77+計算過程!$DF$46*SUM(BU78:BW78,BY78)+計算過程!$DF$47)*BQ78+(0.01723*CA78+0.06099))*10^3/3600,0)</f>
        <v>0</v>
      </c>
      <c r="BQ78" s="32">
        <f>IF('貼り付けシート（日別）'!AG77&lt;7,1+(7-'貼り付けシート（日別）'!AG77)*0.0091,1)</f>
        <v>1.0472441666666668</v>
      </c>
      <c r="BR78" s="32">
        <f>IF(OR(計算過程!$DF$5=5,計算過程!$DF$5=6,計算過程!$DF$5=7),((計算過程!$DF$48*'貼り付けシート（日別）'!AG77+計算過程!$DF$49*SUM(BU78:BW78,BY78)+計算過程!$DF$50)*BT78+CA78/BS78),0)</f>
        <v>0</v>
      </c>
      <c r="BS78" s="32">
        <f>計算過程!$DF$51*'貼り付けシート（日別）'!AG77+計算過程!$DF$52*CA78+計算過程!$DF$53</f>
        <v>0.79198062499999999</v>
      </c>
      <c r="BT78" s="32">
        <f>IF('貼り付けシート（日別）'!AG77&lt;7,1+(7-'貼り付けシート（日別）'!AG77)*0.0205,1)</f>
        <v>1.1064291666666666</v>
      </c>
      <c r="BU78" s="109">
        <f>'貼り付けシート（日別）'!T77</f>
        <v>18.410991617200001</v>
      </c>
      <c r="BV78" s="109">
        <f>'貼り付けシート（日別）'!U77</f>
        <v>25.635398880000004</v>
      </c>
      <c r="BW78" s="109">
        <f>'貼り付けシート（日別）'!V77</f>
        <v>5.0579647299999984</v>
      </c>
      <c r="BX78" s="109">
        <f>'貼り付けシート（日別）'!W77</f>
        <v>0</v>
      </c>
      <c r="BY78" s="109">
        <f>'貼り付けシート（日別）'!X77</f>
        <v>29.762460000000001</v>
      </c>
      <c r="BZ78" s="109">
        <f>'貼り付けシート（日別）'!Y77</f>
        <v>0</v>
      </c>
      <c r="CA78" s="109">
        <f>'貼り付けシート（日別）'!Z77</f>
        <v>4.816770833333333</v>
      </c>
      <c r="CB78" s="102">
        <f>IF(入力データと計算結果!$E$9=バックデータ一覧!$A$25,'貼り付けシート（日別）'!AI77,0)</f>
        <v>0</v>
      </c>
      <c r="CC78" s="166"/>
      <c r="CD78" s="32">
        <f>IF(計算過程!$DF$5=9,((CI78*'貼り付けシート（日別）'!AG77+CJ78*(CQ78+CR78+CS78+CU78)+CK78*CX78+CL78)*CE78+(0.01723*CW78+0.06099))*10^3/3600,0)</f>
        <v>0</v>
      </c>
      <c r="CE78" s="32">
        <f>IF(7&lt;='貼り付けシート（日別）'!AG77,1,1+(7-'貼り付けシート（日別）'!AG77)*0.0091)</f>
        <v>1.0472441666666668</v>
      </c>
      <c r="CF78" s="32">
        <f>IF(計算過程!$DF$5=9,((CM78*'貼り付けシート（日別）'!AG77+CN78*(CQ78+CR78+CS78+CU78)+CO78*CX78+CP78)*CH78+CW78/CG78),0)</f>
        <v>0</v>
      </c>
      <c r="CG78" s="32">
        <f>計算過程!$DF$55*'貼り付けシート（日別）'!AG77+計算過程!$DF$56*CW78+計算過程!$DF$57</f>
        <v>0.79198062499999999</v>
      </c>
      <c r="CH78" s="32">
        <f>IF(7&lt;='貼り付けシート（日別）'!AG77,1,1+(7-'貼り付けシート（日別）'!AG77)*0.0205)</f>
        <v>1.1064291666666666</v>
      </c>
      <c r="CI78" s="100">
        <f>IF($CX78&gt;0,バックデータ一覧!$S$4,バックデータ一覧!$T$4)</f>
        <v>-0.18114</v>
      </c>
      <c r="CJ78" s="100">
        <f>IF($CX78&gt;0,バックデータ一覧!$S$5,バックデータ一覧!$T$5)</f>
        <v>0.10483000000000001</v>
      </c>
      <c r="CK78" s="100">
        <f>IF($CX78&gt;0,バックデータ一覧!$S$6,バックデータ一覧!$T$6)</f>
        <v>0</v>
      </c>
      <c r="CL78" s="100">
        <f>IF($CX78&gt;0,バックデータ一覧!$S$7,バックデータ一覧!$T$7)</f>
        <v>5.8528500000000001</v>
      </c>
      <c r="CM78" s="100">
        <f>IF($CX78&gt;0,バックデータ一覧!$S$12,バックデータ一覧!$T$12)</f>
        <v>-5.7700000000000001E-2</v>
      </c>
      <c r="CN78" s="100">
        <f>IF($CX78&gt;0,バックデータ一覧!$S$13,バックデータ一覧!$T$13)</f>
        <v>0.47525000000000001</v>
      </c>
      <c r="CO78" s="100">
        <f>IF($CX78&gt;0,バックデータ一覧!$S$14,バックデータ一覧!$T$14)</f>
        <v>0</v>
      </c>
      <c r="CP78" s="173">
        <f>IF($CX78&gt;0,バックデータ一覧!$S$15,バックデータ一覧!$T$15)</f>
        <v>-6.3459300000000001</v>
      </c>
      <c r="CQ78" s="102">
        <f>IF($DF$4=4,'貼り付けシート（日別）'!T77,'貼り付けシート（日別）'!B77*(INT($DF$4)+1-$DF$4)+'貼り付けシート（日別）'!T77*($DF$4-INT($DF$4)))</f>
        <v>18.410991617200001</v>
      </c>
      <c r="CR78" s="102">
        <f>IF($DF$4=4,'貼り付けシート（日別）'!U77,'貼り付けシート（日別）'!C77*(INT($DF$4)+1-$DF$4)+'貼り付けシート（日別）'!U77*($DF$4-INT($DF$4)))</f>
        <v>25.635398880000004</v>
      </c>
      <c r="CS78" s="102">
        <f>IF($DF$4=4,'貼り付けシート（日別）'!V77,'貼り付けシート（日別）'!D77*(INT($DF$4)+1-$DF$4)+'貼り付けシート（日別）'!V77*($DF$4-INT($DF$4)))</f>
        <v>5.0579647299999984</v>
      </c>
      <c r="CT78" s="102">
        <f>IF($DF$4=4,'貼り付けシート（日別）'!W77,'貼り付けシート（日別）'!E77*(INT($DF$4)+1-$DF$4)+'貼り付けシート（日別）'!W77*($DF$4-INT($DF$4)))</f>
        <v>0</v>
      </c>
      <c r="CU78" s="102">
        <f>IF($DF$4=4,'貼り付けシート（日別）'!X77,'貼り付けシート（日別）'!F77*(INT($DF$4)+1-$DF$4)+'貼り付けシート（日別）'!X77*($DF$4-INT($DF$4)))</f>
        <v>29.762460000000001</v>
      </c>
      <c r="CV78" s="102">
        <f>IF($DF$4=4,'貼り付けシート（日別）'!Y77,'貼り付けシート（日別）'!G77*(INT($DF$4)+1-$DF$4)+'貼り付けシート（日別）'!Y77*($DF$4-INT($DF$4)))</f>
        <v>0</v>
      </c>
      <c r="CW78" s="102">
        <f>IF($DF$4=4,'貼り付けシート（日別）'!Z77,'貼り付けシート（日別）'!H77*(INT($DF$4)+1-$DF$4)+'貼り付けシート（日別）'!Z77*($DF$4-INT($DF$4)))</f>
        <v>4.816770833333333</v>
      </c>
      <c r="CX78" s="32">
        <f>SUMIF('貼り付けシート（時刻別）'!$A$6:$A$8765,AR78,'貼り付けシート（時刻別）'!$C$6:$C$8765)</f>
        <v>0</v>
      </c>
      <c r="CY78" s="102">
        <f t="shared" si="40"/>
        <v>0</v>
      </c>
      <c r="CZ78" s="166"/>
    </row>
    <row r="79" spans="1:104" x14ac:dyDescent="0.15">
      <c r="A79" s="36">
        <v>41711</v>
      </c>
      <c r="B79" s="139">
        <f>IF(計算過程!$DF$5=9,計算過程!CD79+計算過程!CY79,IF($DF$4=4,AS79,G79*(INT($DF$4)+1-$DF$4)+AS79*($DF$4-INT($DF$4))))</f>
        <v>0.15869785224652777</v>
      </c>
      <c r="C79" s="139">
        <f>IF(計算過程!$DF$5=9,CF79,IF($DF$4=4,AT79,H79*(INT($DF$4)+1-$DF$4)+AT79*($DF$4-INT($DF$4))))</f>
        <v>94.977459785093558</v>
      </c>
      <c r="D79" s="139">
        <f>IF(計算過程!$DF$5=9,0,IF($DF$4=4,AU79,I79*(INT($DF$4)+1-$DF$4)+AU79*($DF$4-INT($DF$4))))</f>
        <v>0</v>
      </c>
      <c r="E79" s="139">
        <v>0</v>
      </c>
      <c r="F79" s="138"/>
      <c r="G79" s="104">
        <f t="shared" si="27"/>
        <v>0.15053538179861112</v>
      </c>
      <c r="H79" s="104">
        <f t="shared" si="28"/>
        <v>85.629331435145602</v>
      </c>
      <c r="I79" s="104">
        <f t="shared" si="29"/>
        <v>0</v>
      </c>
      <c r="J79" s="107">
        <v>0</v>
      </c>
      <c r="K79" s="101">
        <f>IF(OR(計算過程!$DF$5&lt;=4,計算過程!$DF$5=8),L79+M79+N79,0)</f>
        <v>0.15053538179861112</v>
      </c>
      <c r="L79" s="101">
        <f>IF(AND($DF$5&gt;4,$DF$5&lt;&gt;8),0,((VLOOKUP(入力データと計算結果!$E$6,バックデータ一覧!$V$12:$AA$15,2)*'貼り付けシート（日別）'!O78+VLOOKUP(入力データと計算結果!$E$6,バックデータ一覧!$V$12:$AA$15,3)*('貼り付けシート（日別）'!I78+'貼り付けシート（日別）'!J78+'貼り付けシート（日別）'!K78+'貼り付けシート（日別）'!L78+'貼り付けシート（日別）'!N78)+(VLOOKUP(入力データと計算結果!$E$6,バックデータ一覧!$V$12:$AA$15,4)))*10^3/3600))</f>
        <v>9.4315327111111111E-2</v>
      </c>
      <c r="M79" s="101">
        <f>IF(AND(OR($DF$5&gt;4,$DF$5&lt;&gt;8),入力データと計算結果!$E$7&lt;&gt;バックデータ一覧!$A$16,SUM(AL79:AM79)&gt;0),0.07*10^3/3600,0)</f>
        <v>1.9444444444444445E-2</v>
      </c>
      <c r="N79" s="101">
        <f>IF(AND(OR($DF$5&lt;=4),入力データと計算結果!$E$7=バックデータ一覧!$A$18,AM79&gt;0),(VLOOKUP(入力データと計算結果!$E$6,バックデータ一覧!$V$12:$AA$15,5,FALSE)*AO79+VLOOKUP(入力データと計算結果!$E$6,バックデータ一覧!$V$12:$AA$15,6,FALSE))*10^3/3600,0)</f>
        <v>3.6775610243055555E-2</v>
      </c>
      <c r="O79" s="101">
        <f>IF(OR(計算過程!$DF$5&lt;=2,計算過程!$DF$5=8),IF(入力データと計算結果!$E$7=バックデータ一覧!$A$16,AI79/Q79+AJ79/R79+AK79/S79+AL79/T79+AN79/V79,IF(入力データと計算結果!$E$7=バックデータ一覧!$A$17,AI79/Q79+AJ79/R79+AK79/S79+AM79/U79+AN79/V79,AI79/Q79+AJ79/R79+AK79/S79+AM79/U79+AO79/W79)),0)</f>
        <v>85.629331435145602</v>
      </c>
      <c r="P79" s="101">
        <f>IF(OR(計算過程!$DF$5=3,計算過程!$DF$5=4),IF(入力データと計算結果!$E$7=バックデータ一覧!$A$16,AI79/Q79+AJ79/R79+AK79/S79+AL79/T79+AN79/V79,IF(入力データと計算結果!$E$7=バックデータ一覧!$A$17,AI79/Q79+AJ79/R79+AK79/S79+AM79/U79+AN79/V79,AI79/Q79+AJ79/R79+AK79/S79+AM79/U79+AO79/W79)),0)</f>
        <v>0</v>
      </c>
      <c r="Q79" s="101">
        <f>MIN(1,$DF$7*'貼り付けシート（日別）'!O78+計算過程!$DF$14*(AI79+AK79)+$DF$21)</f>
        <v>0.60354757611205423</v>
      </c>
      <c r="R79" s="101">
        <f>MIN(1,$DF$8*'貼り付けシート（日別）'!O78+$DF$15*AJ79+$DF$22)</f>
        <v>0.67748191261329005</v>
      </c>
      <c r="S79" s="101">
        <f>MIN(1,$DF$9*'貼り付けシート（日別）'!O78+$DF$16*(AI79+AK79)+$DF$23)</f>
        <v>0.60354757611205423</v>
      </c>
      <c r="T79" s="32">
        <f>MIN(1,$DF$10*'貼り付けシート（日別）'!O78+$DF$17*AL79+$DF$24)</f>
        <v>0.71159348488590612</v>
      </c>
      <c r="U79" s="32">
        <f>MIN(1,$DF$11*'貼り付けシート（日別）'!O78+$DF$18*AM79+$DF$25)</f>
        <v>0.69708635496058002</v>
      </c>
      <c r="V79" s="32">
        <f>MIN(1,$DF$12*'貼り付けシート（日別）'!O78+$DF$19*AN79+$DF$26)</f>
        <v>0.71159348488590612</v>
      </c>
      <c r="W79" s="32">
        <f>MIN(1,$DF$13*'貼り付けシート（日別）'!O78+$DF$20*AO79+$DF$27)</f>
        <v>0.59254619376805362</v>
      </c>
      <c r="X79" s="32">
        <f t="shared" si="30"/>
        <v>0</v>
      </c>
      <c r="Y79" s="32">
        <f>'貼り付けシート（日別）'!P78</f>
        <v>-1.2500000000000011E-2</v>
      </c>
      <c r="Z79" s="32">
        <f t="shared" si="31"/>
        <v>1.0932662500000001</v>
      </c>
      <c r="AA79" s="32">
        <f t="shared" si="32"/>
        <v>1.1200937500000001</v>
      </c>
      <c r="AB79" s="32">
        <f t="shared" si="33"/>
        <v>56.880363790399997</v>
      </c>
      <c r="AC79" s="32">
        <f>IF($DF$5=10,($DF$41*'貼り付けシート（日別）'!O78+$DF$42*AB79+$DF$43)/3.6,0)</f>
        <v>0</v>
      </c>
      <c r="AD79" s="32">
        <f>IF(OR($DF$5=5,$DF$5=6,$DF$5=7),(($DF$45*'貼り付けシート（日別）'!O78+$DF$46*SUM(AI79:AK79,AM79)+$DF$47)*AE79+(0.01723*AO79+0.06099))*10^3/3600,0)</f>
        <v>0</v>
      </c>
      <c r="AE79" s="32">
        <f>IF('貼り付けシート（日別）'!O78&lt;7,1+(7-'貼り付けシート（日別）'!O78)*0.0091,1)</f>
        <v>1.0781462500000001</v>
      </c>
      <c r="AF79" s="32">
        <f>IF(OR($DF$5=5,$DF$5=6,$DF$5=7),(($DF$48*'貼り付けシート（日別）'!O78+$DF$49*SUM(AI79:AK79,AM79)+$DF$50)*AH79+AO79/AG79),0)</f>
        <v>0</v>
      </c>
      <c r="AG79" s="32">
        <f>$DF$51*'貼り付けシート（日別）'!O78+$DF$52*AO79+$DF$53</f>
        <v>0.77164437499999994</v>
      </c>
      <c r="AH79" s="32">
        <f>IF('貼り付けシート（日別）'!O78&lt;7,1+(7-'貼り付けシート（日別）'!O78)*0.0205,1)</f>
        <v>1.1760437500000001</v>
      </c>
      <c r="AI79" s="109">
        <f>'貼り付けシート（日別）'!B78</f>
        <v>8.8052568603999983</v>
      </c>
      <c r="AJ79" s="109">
        <f>'貼り付けシート（日別）'!C78</f>
        <v>11.74955782</v>
      </c>
      <c r="AK79" s="109">
        <f>'貼り付けシート（日別）'!D78</f>
        <v>2.4190266099999995</v>
      </c>
      <c r="AL79" s="109">
        <f>'貼り付けシート（日別）'!E78</f>
        <v>0</v>
      </c>
      <c r="AM79" s="109">
        <f>'貼り付けシート（日別）'!F78</f>
        <v>29.762460000000001</v>
      </c>
      <c r="AN79" s="109">
        <f>'貼り付けシート（日別）'!G78</f>
        <v>0</v>
      </c>
      <c r="AO79" s="109">
        <f>'貼り付けシート（日別）'!H78</f>
        <v>4.1440625000000004</v>
      </c>
      <c r="AP79" s="102">
        <f>IF(入力データと計算結果!$E$9=バックデータ一覧!$A$25,'貼り付けシート（日別）'!Q78,0)</f>
        <v>0</v>
      </c>
      <c r="AR79" s="36">
        <v>41711</v>
      </c>
      <c r="AS79" s="104">
        <f t="shared" si="34"/>
        <v>0.15869785224652777</v>
      </c>
      <c r="AT79" s="104">
        <f t="shared" si="35"/>
        <v>94.977459785093558</v>
      </c>
      <c r="AU79" s="104">
        <f t="shared" si="36"/>
        <v>0</v>
      </c>
      <c r="AV79" s="107">
        <v>0</v>
      </c>
      <c r="AW79" s="101">
        <f>IF(OR(計算過程!$DF$5&lt;=4,計算過程!$DF$5=8),AX79+AY79+AZ79,0)</f>
        <v>0.15869785224652777</v>
      </c>
      <c r="AX79" s="101">
        <f>IF(AND(計算過程!$DF$5&gt;4,計算過程!$DF$5&lt;&gt;8),0,((VLOOKUP(入力データと計算結果!$E$6,バックデータ一覧!$V$12:$AA$15,2)*'貼り付けシート（日別）'!AG78+VLOOKUP(入力データと計算結果!$E$6,バックデータ一覧!$V$12:$AA$15,3)*('貼り付けシート（日別）'!AA78+'貼り付けシート（日別）'!AB78+'貼り付けシート（日別）'!AC78+'貼り付けシート（日別）'!AD78+'貼り付けシート（日別）'!AF78)+(VLOOKUP(入力データと計算結果!$E$6,バックデータ一覧!$V$12:$AA$15,4)))*10^3/3600))</f>
        <v>9.7836017611111131E-2</v>
      </c>
      <c r="AY79" s="101">
        <f>IF(AND(OR(計算過程!$DF$5&gt;4,計算過程!$DF$5&lt;&gt;8),入力データと計算結果!$E$7&lt;&gt;バックデータ一覧!$A$16,SUM(BX79:BY79)&gt;0),0.07*10^3/3600,0)</f>
        <v>1.9444444444444445E-2</v>
      </c>
      <c r="AZ79" s="101">
        <f>IF(AND(OR(計算過程!$DF$5&lt;=4),入力データと計算結果!$E$7=バックデータ一覧!$A$18,BY79&gt;0),(VLOOKUP(入力データと計算結果!$E$6,バックデータ一覧!$V$12:$AA$15,5,FALSE)*CA79+VLOOKUP(入力データと計算結果!$E$6,バックデータ一覧!$V$12:$AA$15,6,FALSE))*10^3/3600,0)</f>
        <v>4.1417390190972209E-2</v>
      </c>
      <c r="BA79" s="101">
        <f>IF(OR(計算過程!$DF$5&lt;=2,計算過程!$DF$5=8),IF(入力データと計算結果!$E$7=バックデータ一覧!$A$16,BU79/BC79+BV79/BD79+BW79/BE79+BX79/BF79+BZ79/BH79,IF(入力データと計算結果!$E$7=バックデータ一覧!$A$17,BU79/BC79+BV79/BD79+BW79/BE79+BY79/BG79+BZ79/BH79,BU79/BC79+BV79/BD79+BW79/BE79+BY79/BG79+CA79/BI79)),0)</f>
        <v>94.977459785093558</v>
      </c>
      <c r="BB79" s="101">
        <f>IF(OR(計算過程!$DF$5=3,計算過程!$DF$5=4),IF(入力データと計算結果!$E$7=バックデータ一覧!$A$16,BU79/BC79+BV79/BD79+BW79/BE79+BX79/BF79+BZ79/BH79,IF(入力データと計算結果!$E$7=バックデータ一覧!$A$17,BU79/BC79+BV79/BD79+BW79/BE79+BY79/BG79+BZ79/BH79,BU79/BC79+BV79/BD79+BW79/BE79+BY79/BG79+CA79/BI79)),0)</f>
        <v>0</v>
      </c>
      <c r="BC79" s="101">
        <f>MIN(1,計算過程!$DF$7*'貼り付けシート（日別）'!AG78+計算過程!$DF$14*(BU79+BW79)+計算過程!$DF$21)</f>
        <v>0.60479843883384354</v>
      </c>
      <c r="BD79" s="101">
        <f>MIN(1,計算過程!$DF$8*'貼り付けシート（日別）'!AG78+計算過程!$DF$15*BV79+計算過程!$DF$22)</f>
        <v>0.67942114623423011</v>
      </c>
      <c r="BE79" s="101">
        <f>MIN(1,計算過程!$DF$9*'貼り付けシート（日別）'!AG78+計算過程!$DF$16*(BU79+BW79)+計算過程!$DF$23)</f>
        <v>0.60479843883384354</v>
      </c>
      <c r="BF79" s="32">
        <f>MIN(1,計算過程!$DF$10*'貼り付けシート（日別）'!AG78+計算過程!$DF$17*BX79+計算過程!$DF$24)</f>
        <v>0.71159348488590612</v>
      </c>
      <c r="BG79" s="32">
        <f>MIN(1,計算過程!$DF$11*'貼り付けシート（日別）'!AG78+計算過程!$DF$18*BY79+計算過程!$DF$25)</f>
        <v>0.69708635496058002</v>
      </c>
      <c r="BH79" s="32">
        <f>MIN(1,計算過程!$DF$12*'貼り付けシート（日別）'!AG78+計算過程!$DF$19*BZ79+計算過程!$DF$26)</f>
        <v>0.71159348488590612</v>
      </c>
      <c r="BI79" s="32">
        <f>MIN(1,計算過程!$DF$13*'貼り付けシート（日別）'!AG78+計算過程!$DF$20*CA79+計算過程!$DF$27)</f>
        <v>0.60962567990255034</v>
      </c>
      <c r="BJ79" s="32">
        <f>IF(計算過程!$DF$5=11,(計算過程!$DF$33*BK79+計算過程!$DF$34*BN79+計算過程!$DF$35*計算過程!$DF$39+計算過程!$DF$36)*(1+計算過程!$DF$37*計算過程!$DF$38)*BL79*BM79*10^3/3600,0)</f>
        <v>0</v>
      </c>
      <c r="BK79" s="32">
        <f>'貼り付けシート（日別）'!AH78</f>
        <v>-1.2500000000000011E-2</v>
      </c>
      <c r="BL79" s="32">
        <f t="shared" si="37"/>
        <v>1.0932662500000001</v>
      </c>
      <c r="BM79" s="32">
        <f t="shared" si="38"/>
        <v>1.1200937500000001</v>
      </c>
      <c r="BN79" s="32">
        <f t="shared" si="39"/>
        <v>63.182747498600001</v>
      </c>
      <c r="BO79" s="32">
        <f>IF(計算過程!$DF$5=10,(計算過程!$DF$41*'貼り付けシート（日別）'!AG78+計算過程!$DF$42*BN79+計算過程!$DF$43)/3.6,0)</f>
        <v>0</v>
      </c>
      <c r="BP79" s="32">
        <f>IF(OR(計算過程!$DF$5=5,計算過程!$DF$5=6,計算過程!$DF$5=7),((計算過程!$DF$45*'貼り付けシート（日別）'!AG78+計算過程!$DF$46*SUM(BU79:BW79,BY79)+計算過程!$DF$47)*BQ79+(0.01723*CA79+0.06099))*10^3/3600,0)</f>
        <v>0</v>
      </c>
      <c r="BQ79" s="32">
        <f>IF('貼り付けシート（日別）'!AG78&lt;7,1+(7-'貼り付けシート（日別）'!AG78)*0.0091,1)</f>
        <v>1.0781462500000001</v>
      </c>
      <c r="BR79" s="32">
        <f>IF(OR(計算過程!$DF$5=5,計算過程!$DF$5=6,計算過程!$DF$5=7),((計算過程!$DF$48*'貼り付けシート（日別）'!AG78+計算過程!$DF$49*SUM(BU79:BW79,BY79)+計算過程!$DF$50)*BT79+CA79/BS79),0)</f>
        <v>0</v>
      </c>
      <c r="BS79" s="32">
        <f>計算過程!$DF$51*'貼り付けシート（日別）'!AG78+計算過程!$DF$52*CA79+計算過程!$DF$53</f>
        <v>0.77746343749999991</v>
      </c>
      <c r="BT79" s="32">
        <f>IF('貼り付けシート（日別）'!AG78&lt;7,1+(7-'貼り付けシート（日別）'!AG78)*0.0205,1)</f>
        <v>1.1760437500000001</v>
      </c>
      <c r="BU79" s="109">
        <f>'貼り付けシート（日別）'!T78</f>
        <v>9.2054958086000003</v>
      </c>
      <c r="BV79" s="109">
        <f>'貼り付けシート（日別）'!U78</f>
        <v>16.022124300000002</v>
      </c>
      <c r="BW79" s="109">
        <f>'貼り付けシート（日別）'!V78</f>
        <v>3.0787611399999997</v>
      </c>
      <c r="BX79" s="109">
        <f>'貼り付けシート（日別）'!W78</f>
        <v>0</v>
      </c>
      <c r="BY79" s="109">
        <f>'貼り付けシート（日別）'!X78</f>
        <v>29.762460000000001</v>
      </c>
      <c r="BZ79" s="109">
        <f>'貼り付けシート（日別）'!Y78</f>
        <v>0</v>
      </c>
      <c r="CA79" s="109">
        <f>'貼り付けシート（日別）'!Z78</f>
        <v>5.1139062499999994</v>
      </c>
      <c r="CB79" s="102">
        <f>IF(入力データと計算結果!$E$9=バックデータ一覧!$A$25,'貼り付けシート（日別）'!AI78,0)</f>
        <v>0</v>
      </c>
      <c r="CC79" s="166"/>
      <c r="CD79" s="32">
        <f>IF(計算過程!$DF$5=9,((CI79*'貼り付けシート（日別）'!AG78+CJ79*(CQ79+CR79+CS79+CU79)+CK79*CX79+CL79)*CE79+(0.01723*CW79+0.06099))*10^3/3600,0)</f>
        <v>0</v>
      </c>
      <c r="CE79" s="32">
        <f>IF(7&lt;='貼り付けシート（日別）'!AG78,1,1+(7-'貼り付けシート（日別）'!AG78)*0.0091)</f>
        <v>1.0781462500000001</v>
      </c>
      <c r="CF79" s="32">
        <f>IF(計算過程!$DF$5=9,((CM79*'貼り付けシート（日別）'!AG78+CN79*(CQ79+CR79+CS79+CU79)+CO79*CX79+CP79)*CH79+CW79/CG79),0)</f>
        <v>0</v>
      </c>
      <c r="CG79" s="32">
        <f>計算過程!$DF$55*'貼り付けシート（日別）'!AG78+計算過程!$DF$56*CW79+計算過程!$DF$57</f>
        <v>0.77746343749999991</v>
      </c>
      <c r="CH79" s="32">
        <f>IF(7&lt;='貼り付けシート（日別）'!AG78,1,1+(7-'貼り付けシート（日別）'!AG78)*0.0205)</f>
        <v>1.1760437500000001</v>
      </c>
      <c r="CI79" s="100">
        <f>IF($CX79&gt;0,バックデータ一覧!$S$4,バックデータ一覧!$T$4)</f>
        <v>-0.18114</v>
      </c>
      <c r="CJ79" s="100">
        <f>IF($CX79&gt;0,バックデータ一覧!$S$5,バックデータ一覧!$T$5)</f>
        <v>0.10483000000000001</v>
      </c>
      <c r="CK79" s="100">
        <f>IF($CX79&gt;0,バックデータ一覧!$S$6,バックデータ一覧!$T$6)</f>
        <v>0</v>
      </c>
      <c r="CL79" s="100">
        <f>IF($CX79&gt;0,バックデータ一覧!$S$7,バックデータ一覧!$T$7)</f>
        <v>5.8528500000000001</v>
      </c>
      <c r="CM79" s="100">
        <f>IF($CX79&gt;0,バックデータ一覧!$S$12,バックデータ一覧!$T$12)</f>
        <v>-5.7700000000000001E-2</v>
      </c>
      <c r="CN79" s="100">
        <f>IF($CX79&gt;0,バックデータ一覧!$S$13,バックデータ一覧!$T$13)</f>
        <v>0.47525000000000001</v>
      </c>
      <c r="CO79" s="100">
        <f>IF($CX79&gt;0,バックデータ一覧!$S$14,バックデータ一覧!$T$14)</f>
        <v>0</v>
      </c>
      <c r="CP79" s="173">
        <f>IF($CX79&gt;0,バックデータ一覧!$S$15,バックデータ一覧!$T$15)</f>
        <v>-6.3459300000000001</v>
      </c>
      <c r="CQ79" s="102">
        <f>IF($DF$4=4,'貼り付けシート（日別）'!T78,'貼り付けシート（日別）'!B78*(INT($DF$4)+1-$DF$4)+'貼り付けシート（日別）'!T78*($DF$4-INT($DF$4)))</f>
        <v>9.2054958086000003</v>
      </c>
      <c r="CR79" s="102">
        <f>IF($DF$4=4,'貼り付けシート（日別）'!U78,'貼り付けシート（日別）'!C78*(INT($DF$4)+1-$DF$4)+'貼り付けシート（日別）'!U78*($DF$4-INT($DF$4)))</f>
        <v>16.022124300000002</v>
      </c>
      <c r="CS79" s="102">
        <f>IF($DF$4=4,'貼り付けシート（日別）'!V78,'貼り付けシート（日別）'!D78*(INT($DF$4)+1-$DF$4)+'貼り付けシート（日別）'!V78*($DF$4-INT($DF$4)))</f>
        <v>3.0787611399999997</v>
      </c>
      <c r="CT79" s="102">
        <f>IF($DF$4=4,'貼り付けシート（日別）'!W78,'貼り付けシート（日別）'!E78*(INT($DF$4)+1-$DF$4)+'貼り付けシート（日別）'!W78*($DF$4-INT($DF$4)))</f>
        <v>0</v>
      </c>
      <c r="CU79" s="102">
        <f>IF($DF$4=4,'貼り付けシート（日別）'!X78,'貼り付けシート（日別）'!F78*(INT($DF$4)+1-$DF$4)+'貼り付けシート（日別）'!X78*($DF$4-INT($DF$4)))</f>
        <v>29.762460000000001</v>
      </c>
      <c r="CV79" s="102">
        <f>IF($DF$4=4,'貼り付けシート（日別）'!Y78,'貼り付けシート（日別）'!G78*(INT($DF$4)+1-$DF$4)+'貼り付けシート（日別）'!Y78*($DF$4-INT($DF$4)))</f>
        <v>0</v>
      </c>
      <c r="CW79" s="102">
        <f>IF($DF$4=4,'貼り付けシート（日別）'!Z78,'貼り付けシート（日別）'!H78*(INT($DF$4)+1-$DF$4)+'貼り付けシート（日別）'!Z78*($DF$4-INT($DF$4)))</f>
        <v>5.1139062499999994</v>
      </c>
      <c r="CX79" s="32">
        <f>SUMIF('貼り付けシート（時刻別）'!$A$6:$A$8765,AR79,'貼り付けシート（時刻別）'!$C$6:$C$8765)</f>
        <v>0</v>
      </c>
      <c r="CY79" s="102">
        <f t="shared" si="40"/>
        <v>0</v>
      </c>
      <c r="CZ79" s="166"/>
    </row>
    <row r="80" spans="1:104" x14ac:dyDescent="0.15">
      <c r="A80" s="36">
        <v>41712</v>
      </c>
      <c r="B80" s="139">
        <f>IF(計算過程!$DF$5=9,計算過程!CD80+計算過程!CY80,IF($DF$4=4,AS80,G80*(INT($DF$4)+1-$DF$4)+AS80*($DF$4-INT($DF$4))))</f>
        <v>0.15262334146527776</v>
      </c>
      <c r="C80" s="139">
        <f>IF(計算過程!$DF$5=9,CF80,IF($DF$4=4,AT80,H80*(INT($DF$4)+1-$DF$4)+AT80*($DF$4-INT($DF$4))))</f>
        <v>78.901930640170804</v>
      </c>
      <c r="D80" s="139">
        <f>IF(計算過程!$DF$5=9,0,IF($DF$4=4,AU80,I80*(INT($DF$4)+1-$DF$4)+AU80*($DF$4-INT($DF$4))))</f>
        <v>0</v>
      </c>
      <c r="E80" s="139">
        <v>0</v>
      </c>
      <c r="F80" s="138"/>
      <c r="G80" s="104">
        <f t="shared" ref="G80:G143" si="41">SUM(K80+X80+AC80+AD80+AP80)</f>
        <v>0.14446712870833334</v>
      </c>
      <c r="H80" s="104">
        <f t="shared" ref="H80:H143" si="42">SUM(O80+AF80)</f>
        <v>69.610847274925831</v>
      </c>
      <c r="I80" s="104">
        <f t="shared" ref="I80:I143" si="43">P80</f>
        <v>0</v>
      </c>
      <c r="J80" s="107">
        <v>0</v>
      </c>
      <c r="K80" s="101">
        <f>IF(OR(計算過程!$DF$5&lt;=4,計算過程!$DF$5=8),L80+M80+N80,0)</f>
        <v>0.14446712870833334</v>
      </c>
      <c r="L80" s="101">
        <f>IF(AND($DF$5&gt;4,$DF$5&lt;&gt;8),0,((VLOOKUP(入力データと計算結果!$E$6,バックデータ一覧!$V$12:$AA$15,2)*'貼り付けシート（日別）'!O79+VLOOKUP(入力データと計算結果!$E$6,バックデータ一覧!$V$12:$AA$15,3)*('貼り付けシート（日別）'!I79+'貼り付けシート（日別）'!J79+'貼り付けシート（日別）'!K79+'貼り付けシート（日別）'!L79+'貼り付けシート（日別）'!N79)+(VLOOKUP(入力データと計算結果!$E$6,バックデータ一覧!$V$12:$AA$15,4)))*10^3/3600))</f>
        <v>8.7892602666666667E-2</v>
      </c>
      <c r="M80" s="101">
        <f>IF(AND(OR($DF$5&gt;4,$DF$5&lt;&gt;8),入力データと計算結果!$E$7&lt;&gt;バックデータ一覧!$A$16,SUM(AL80:AM80)&gt;0),0.07*10^3/3600,0)</f>
        <v>1.9444444444444445E-2</v>
      </c>
      <c r="N80" s="101">
        <f>IF(AND(OR($DF$5&lt;=4),入力データと計算結果!$E$7=バックデータ一覧!$A$18,AM80&gt;0),(VLOOKUP(入力データと計算結果!$E$6,バックデータ一覧!$V$12:$AA$15,5,FALSE)*AO80+VLOOKUP(入力データと計算結果!$E$6,バックデータ一覧!$V$12:$AA$15,6,FALSE))*10^3/3600,0)</f>
        <v>3.7130081597222225E-2</v>
      </c>
      <c r="O80" s="101">
        <f>IF(OR(計算過程!$DF$5&lt;=2,計算過程!$DF$5=8),IF(入力データと計算結果!$E$7=バックデータ一覧!$A$16,AI80/Q80+AJ80/R80+AK80/S80+AL80/T80+AN80/V80,IF(入力データと計算結果!$E$7=バックデータ一覧!$A$17,AI80/Q80+AJ80/R80+AK80/S80+AM80/U80+AN80/V80,AI80/Q80+AJ80/R80+AK80/S80+AM80/U80+AO80/W80)),0)</f>
        <v>69.610847274925831</v>
      </c>
      <c r="P80" s="101">
        <f>IF(OR(計算過程!$DF$5=3,計算過程!$DF$5=4),IF(入力データと計算結果!$E$7=バックデータ一覧!$A$16,AI80/Q80+AJ80/R80+AK80/S80+AL80/T80+AN80/V80,IF(入力データと計算結果!$E$7=バックデータ一覧!$A$17,AI80/Q80+AJ80/R80+AK80/S80+AM80/U80+AN80/V80,AI80/Q80+AJ80/R80+AK80/S80+AM80/U80+AO80/W80)),0)</f>
        <v>0</v>
      </c>
      <c r="Q80" s="101">
        <f>MIN(1,$DF$7*'貼り付けシート（日別）'!O79+計算過程!$DF$14*(AI80+AK80)+$DF$21)</f>
        <v>0.59582364037448232</v>
      </c>
      <c r="R80" s="101">
        <f>MIN(1,$DF$8*'貼り付けシート（日別）'!O79+$DF$15*AJ80+$DF$22)</f>
        <v>0.67452002246899412</v>
      </c>
      <c r="S80" s="101">
        <f>MIN(1,$DF$9*'貼り付けシート（日別）'!O79+$DF$16*(AI80+AK80)+$DF$23)</f>
        <v>0.59582364037448232</v>
      </c>
      <c r="T80" s="32">
        <f>MIN(1,$DF$10*'貼り付けシート（日別）'!O79+$DF$17*AL80+$DF$24)</f>
        <v>0.71159348488590612</v>
      </c>
      <c r="U80" s="32">
        <f>MIN(1,$DF$11*'貼り付けシート（日別）'!O79+$DF$18*AM80+$DF$25)</f>
        <v>0.69708635496058002</v>
      </c>
      <c r="V80" s="32">
        <f>MIN(1,$DF$12*'貼り付けシート（日別）'!O79+$DF$19*AN80+$DF$26)</f>
        <v>0.71159348488590612</v>
      </c>
      <c r="W80" s="32">
        <f>MIN(1,$DF$13*'貼り付けシート（日別）'!O79+$DF$20*AO80+$DF$27)</f>
        <v>0.59089231080483218</v>
      </c>
      <c r="X80" s="32">
        <f t="shared" ref="X80:X143" si="44">IF($DF$5=11,($DF$33*Y80+$DF$34*AB80+$DF$35*$DF$39+$DF$36)*(1+$DF$37*$DF$38)*Z80*AA80*10^3/3600,0)</f>
        <v>0</v>
      </c>
      <c r="Y80" s="32">
        <f>'貼り付けシート（日別）'!P79</f>
        <v>-5.7625000000000002</v>
      </c>
      <c r="Z80" s="32">
        <f t="shared" ref="Z80:Z143" si="45">IF(Y80&lt;7,1+0.0133*(7-Y80),1)</f>
        <v>1.16974125</v>
      </c>
      <c r="AA80" s="32">
        <f t="shared" ref="AA80:AA143" si="46">IF(AND(Y80&gt;=2,Y80&lt;5),1.175-Y80*0.035,IF(AND(Y80&gt;=-2,Y80&lt;2),1.12-Y80*0.0075,IF(AND(Y80&gt;=-15.5,Y80&lt;-2),1.155+Y80*0.01,1)))</f>
        <v>1.097375</v>
      </c>
      <c r="AB80" s="32">
        <f t="shared" ref="AB80:AB143" si="47">SUM(AI80:AO80)</f>
        <v>46.511771158400002</v>
      </c>
      <c r="AC80" s="32">
        <f>IF($DF$5=10,($DF$41*'貼り付けシート（日別）'!O79+$DF$42*AB80+$DF$43)/3.6,0)</f>
        <v>0</v>
      </c>
      <c r="AD80" s="32">
        <f>IF(OR($DF$5=5,$DF$5=6,$DF$5=7),(($DF$45*'貼り付けシート（日別）'!O79+$DF$46*SUM(AI80:AK80,AM80)+$DF$47)*AE80+(0.01723*AO80+0.06099))*10^3/3600,0)</f>
        <v>0</v>
      </c>
      <c r="AE80" s="32">
        <f>IF('貼り付けシート（日別）'!O79&lt;7,1+(7-'貼り付けシート（日別）'!O79)*0.0091,1)</f>
        <v>1.0871325000000001</v>
      </c>
      <c r="AF80" s="32">
        <f>IF(OR($DF$5=5,$DF$5=6,$DF$5=7),(($DF$48*'貼り付けシート（日別）'!O79+$DF$49*SUM(AI80:AK80,AM80)+$DF$50)*AH80+AO80/AG80),0)</f>
        <v>0</v>
      </c>
      <c r="AG80" s="32">
        <f>$DF$51*'貼り付けシート（日別）'!O79+$DF$52*AO80+$DF$53</f>
        <v>0.76734874999999991</v>
      </c>
      <c r="AH80" s="32">
        <f>IF('貼り付けシート（日別）'!O79&lt;7,1+(7-'貼り付けシート（日別）'!O79)*0.0205,1)</f>
        <v>1.1962874999999999</v>
      </c>
      <c r="AI80" s="109">
        <f>'貼り付けシート（日別）'!B79</f>
        <v>4.8028673783999993</v>
      </c>
      <c r="AJ80" s="109">
        <f>'貼り付けシート（日別）'!C79</f>
        <v>6.408849720000001</v>
      </c>
      <c r="AK80" s="109">
        <f>'貼り付けシート（日別）'!D79</f>
        <v>1.3194690599999996</v>
      </c>
      <c r="AL80" s="109">
        <f>'貼り付けシート（日別）'!E79</f>
        <v>0</v>
      </c>
      <c r="AM80" s="109">
        <f>'貼り付けシート（日別）'!F79</f>
        <v>29.762460000000001</v>
      </c>
      <c r="AN80" s="109">
        <f>'貼り付けシート（日別）'!G79</f>
        <v>0</v>
      </c>
      <c r="AO80" s="109">
        <f>'貼り付けシート（日別）'!H79</f>
        <v>4.2181250000000006</v>
      </c>
      <c r="AP80" s="102">
        <f>IF(入力データと計算結果!$E$9=バックデータ一覧!$A$25,'貼り付けシート（日別）'!Q79,0)</f>
        <v>0</v>
      </c>
      <c r="AR80" s="36">
        <v>41712</v>
      </c>
      <c r="AS80" s="104">
        <f t="shared" ref="AS80:AS143" si="48">SUM(AW80+BJ80+BO80+BP80+CB80)</f>
        <v>0.15262334146527776</v>
      </c>
      <c r="AT80" s="104">
        <f t="shared" ref="AT80:AT143" si="49">SUM(BA80+BR80)</f>
        <v>78.901930640170804</v>
      </c>
      <c r="AU80" s="104">
        <f t="shared" ref="AU80:AU143" si="50">BB80</f>
        <v>0</v>
      </c>
      <c r="AV80" s="107">
        <v>0</v>
      </c>
      <c r="AW80" s="101">
        <f>IF(OR(計算過程!$DF$5&lt;=4,計算過程!$DF$5=8),AX80+AY80+AZ80,0)</f>
        <v>0.15262334146527776</v>
      </c>
      <c r="AX80" s="101">
        <f>IF(AND(計算過程!$DF$5&gt;4,計算過程!$DF$5&lt;&gt;8),0,((VLOOKUP(入力データと計算結果!$E$6,バックデータ一覧!$V$12:$AA$15,2)*'貼り付けシート（日別）'!AG79+VLOOKUP(入力データと計算結果!$E$6,バックデータ一覧!$V$12:$AA$15,3)*('貼り付けシート（日別）'!AA79+'貼り付けシート（日別）'!AB79+'貼り付けシート（日別）'!AC79+'貼り付けシート（日別）'!AD79+'貼り付けシート（日別）'!AF79)+(VLOOKUP(入力データと計算結果!$E$6,バックデータ一覧!$V$12:$AA$15,4)))*10^3/3600))</f>
        <v>9.1347956916666653E-2</v>
      </c>
      <c r="AY80" s="101">
        <f>IF(AND(OR(計算過程!$DF$5&gt;4,計算過程!$DF$5&lt;&gt;8),入力データと計算結果!$E$7&lt;&gt;バックデータ一覧!$A$16,SUM(BX80:BY80)&gt;0),0.07*10^3/3600,0)</f>
        <v>1.9444444444444445E-2</v>
      </c>
      <c r="AZ80" s="101">
        <f>IF(AND(OR(計算過程!$DF$5&lt;=4),入力データと計算結果!$E$7=バックデータ一覧!$A$18,BY80&gt;0),(VLOOKUP(入力データと計算結果!$E$6,バックデータ一覧!$V$12:$AA$15,5,FALSE)*CA80+VLOOKUP(入力データと計算結果!$E$6,バックデータ一覧!$V$12:$AA$15,6,FALSE))*10^3/3600,0)</f>
        <v>4.1830940104166658E-2</v>
      </c>
      <c r="BA80" s="101">
        <f>IF(OR(計算過程!$DF$5&lt;=2,計算過程!$DF$5=8),IF(入力データと計算結果!$E$7=バックデータ一覧!$A$16,BU80/BC80+BV80/BD80+BW80/BE80+BX80/BF80+BZ80/BH80,IF(入力データと計算結果!$E$7=バックデータ一覧!$A$17,BU80/BC80+BV80/BD80+BW80/BE80+BY80/BG80+BZ80/BH80,BU80/BC80+BV80/BD80+BW80/BE80+BY80/BG80+CA80/BI80)),0)</f>
        <v>78.901930640170804</v>
      </c>
      <c r="BB80" s="101">
        <f>IF(OR(計算過程!$DF$5=3,計算過程!$DF$5=4),IF(入力データと計算結果!$E$7=バックデータ一覧!$A$16,BU80/BC80+BV80/BD80+BW80/BE80+BX80/BF80+BZ80/BH80,IF(入力データと計算結果!$E$7=バックデータ一覧!$A$17,BU80/BC80+BV80/BD80+BW80/BE80+BY80/BG80+BZ80/BH80,BU80/BC80+BV80/BD80+BW80/BE80+BY80/BG80+CA80/BI80)),0)</f>
        <v>0</v>
      </c>
      <c r="BC80" s="101">
        <f>MIN(1,計算過程!$DF$7*'貼り付けシート（日別）'!AG79+計算過程!$DF$14*(BU80+BW80)+計算過程!$DF$21)</f>
        <v>0.59695772130689295</v>
      </c>
      <c r="BD80" s="101">
        <f>MIN(1,計算過程!$DF$8*'貼り付けシート（日別）'!AG79+計算過程!$DF$15*BV80+計算過程!$DF$22)</f>
        <v>0.67645925608993418</v>
      </c>
      <c r="BE80" s="101">
        <f>MIN(1,計算過程!$DF$9*'貼り付けシート（日別）'!AG79+計算過程!$DF$16*(BU80+BW80)+計算過程!$DF$23)</f>
        <v>0.59695772130689295</v>
      </c>
      <c r="BF80" s="32">
        <f>MIN(1,計算過程!$DF$10*'貼り付けシート（日別）'!AG79+計算過程!$DF$17*BX80+計算過程!$DF$24)</f>
        <v>0.71159348488590612</v>
      </c>
      <c r="BG80" s="32">
        <f>MIN(1,計算過程!$DF$11*'貼り付けシート（日別）'!AG79+計算過程!$DF$18*BY80+計算過程!$DF$25)</f>
        <v>0.69708635496058002</v>
      </c>
      <c r="BH80" s="32">
        <f>MIN(1,計算過程!$DF$12*'貼り付けシート（日別）'!AG79+計算過程!$DF$19*BZ80+計算過程!$DF$26)</f>
        <v>0.71159348488590612</v>
      </c>
      <c r="BI80" s="32">
        <f>MIN(1,計算過程!$DF$13*'貼り付けシート（日別）'!AG79+計算過程!$DF$20*CA80+計算過程!$DF$27)</f>
        <v>0.60818917722040267</v>
      </c>
      <c r="BJ80" s="32">
        <f>IF(計算過程!$DF$5=11,(計算過程!$DF$33*BK80+計算過程!$DF$34*BN80+計算過程!$DF$35*計算過程!$DF$39+計算過程!$DF$36)*(1+計算過程!$DF$37*計算過程!$DF$38)*BL80*BM80*10^3/3600,0)</f>
        <v>0</v>
      </c>
      <c r="BK80" s="32">
        <f>'貼り付けシート（日別）'!AH79</f>
        <v>-5.7625000000000002</v>
      </c>
      <c r="BL80" s="32">
        <f t="shared" ref="BL80:BL143" si="51">IF(BK80&lt;7,1+0.0133*(7-BK80),1)</f>
        <v>1.16974125</v>
      </c>
      <c r="BM80" s="32">
        <f t="shared" ref="BM80:BM143" si="52">IF(AND(BK80&gt;=2,BK80&lt;5),1.175-BK80*0.035,IF(AND(BK80&gt;=-2,BK80&lt;2),1.12-BK80*0.0075,IF(AND(BK80&gt;=-15.5,BK80&lt;-2),1.155+BK80*0.01,1)))</f>
        <v>1.097375</v>
      </c>
      <c r="BN80" s="32">
        <f t="shared" ref="BN80:BN143" si="53">SUM(BU80:CA80)</f>
        <v>52.727538437099994</v>
      </c>
      <c r="BO80" s="32">
        <f>IF(計算過程!$DF$5=10,(計算過程!$DF$41*'貼り付けシート（日別）'!AG79+計算過程!$DF$42*BN80+計算過程!$DF$43)/3.6,0)</f>
        <v>0</v>
      </c>
      <c r="BP80" s="32">
        <f>IF(OR(計算過程!$DF$5=5,計算過程!$DF$5=6,計算過程!$DF$5=7),((計算過程!$DF$45*'貼り付けシート（日別）'!AG79+計算過程!$DF$46*SUM(BU80:BW80,BY80)+計算過程!$DF$47)*BQ80+(0.01723*CA80+0.06099))*10^3/3600,0)</f>
        <v>0</v>
      </c>
      <c r="BQ80" s="32">
        <f>IF('貼り付けシート（日別）'!AG79&lt;7,1+(7-'貼り付けシート（日別）'!AG79)*0.0091,1)</f>
        <v>1.0871325000000001</v>
      </c>
      <c r="BR80" s="32">
        <f>IF(OR(計算過程!$DF$5=5,計算過程!$DF$5=6,計算過程!$DF$5=7),((計算過程!$DF$48*'貼り付けシート（日別）'!AG79+計算過程!$DF$49*SUM(BU80:BW80,BY80)+計算過程!$DF$50)*BT80+CA80/BS80),0)</f>
        <v>0</v>
      </c>
      <c r="BS80" s="32">
        <f>計算過程!$DF$51*'貼り付けシート（日別）'!AG79+計算過程!$DF$52*CA80+計算過程!$DF$53</f>
        <v>0.77324187499999997</v>
      </c>
      <c r="BT80" s="32">
        <f>IF('貼り付けシート（日別）'!AG79&lt;7,1+(7-'貼り付けシート（日別）'!AG79)*0.0205,1)</f>
        <v>1.1962874999999999</v>
      </c>
      <c r="BU80" s="109">
        <f>'貼り付けシート（日別）'!T79</f>
        <v>6.2037036970999999</v>
      </c>
      <c r="BV80" s="109">
        <f>'貼り付けシート（日別）'!U79</f>
        <v>10.681416199999999</v>
      </c>
      <c r="BW80" s="109">
        <f>'貼り付けシート（日別）'!V79</f>
        <v>0.87964604000000002</v>
      </c>
      <c r="BX80" s="109">
        <f>'貼り付けシート（日別）'!W79</f>
        <v>0</v>
      </c>
      <c r="BY80" s="109">
        <f>'貼り付けシート（日別）'!X79</f>
        <v>29.762460000000001</v>
      </c>
      <c r="BZ80" s="109">
        <f>'貼り付けシート（日別）'!Y79</f>
        <v>0</v>
      </c>
      <c r="CA80" s="109">
        <f>'貼り付けシート（日別）'!Z79</f>
        <v>5.200312499999999</v>
      </c>
      <c r="CB80" s="102">
        <f>IF(入力データと計算結果!$E$9=バックデータ一覧!$A$25,'貼り付けシート（日別）'!AI79,0)</f>
        <v>0</v>
      </c>
      <c r="CC80" s="166"/>
      <c r="CD80" s="32">
        <f>IF(計算過程!$DF$5=9,((CI80*'貼り付けシート（日別）'!AG79+CJ80*(CQ80+CR80+CS80+CU80)+CK80*CX80+CL80)*CE80+(0.01723*CW80+0.06099))*10^3/3600,0)</f>
        <v>0</v>
      </c>
      <c r="CE80" s="32">
        <f>IF(7&lt;='貼り付けシート（日別）'!AG79,1,1+(7-'貼り付けシート（日別）'!AG79)*0.0091)</f>
        <v>1.0871325000000001</v>
      </c>
      <c r="CF80" s="32">
        <f>IF(計算過程!$DF$5=9,((CM80*'貼り付けシート（日別）'!AG79+CN80*(CQ80+CR80+CS80+CU80)+CO80*CX80+CP80)*CH80+CW80/CG80),0)</f>
        <v>0</v>
      </c>
      <c r="CG80" s="32">
        <f>計算過程!$DF$55*'貼り付けシート（日別）'!AG79+計算過程!$DF$56*CW80+計算過程!$DF$57</f>
        <v>0.77324187499999997</v>
      </c>
      <c r="CH80" s="32">
        <f>IF(7&lt;='貼り付けシート（日別）'!AG79,1,1+(7-'貼り付けシート（日別）'!AG79)*0.0205)</f>
        <v>1.1962874999999999</v>
      </c>
      <c r="CI80" s="100">
        <f>IF($CX80&gt;0,バックデータ一覧!$S$4,バックデータ一覧!$T$4)</f>
        <v>-0.18114</v>
      </c>
      <c r="CJ80" s="100">
        <f>IF($CX80&gt;0,バックデータ一覧!$S$5,バックデータ一覧!$T$5)</f>
        <v>0.10483000000000001</v>
      </c>
      <c r="CK80" s="100">
        <f>IF($CX80&gt;0,バックデータ一覧!$S$6,バックデータ一覧!$T$6)</f>
        <v>0</v>
      </c>
      <c r="CL80" s="100">
        <f>IF($CX80&gt;0,バックデータ一覧!$S$7,バックデータ一覧!$T$7)</f>
        <v>5.8528500000000001</v>
      </c>
      <c r="CM80" s="100">
        <f>IF($CX80&gt;0,バックデータ一覧!$S$12,バックデータ一覧!$T$12)</f>
        <v>-5.7700000000000001E-2</v>
      </c>
      <c r="CN80" s="100">
        <f>IF($CX80&gt;0,バックデータ一覧!$S$13,バックデータ一覧!$T$13)</f>
        <v>0.47525000000000001</v>
      </c>
      <c r="CO80" s="100">
        <f>IF($CX80&gt;0,バックデータ一覧!$S$14,バックデータ一覧!$T$14)</f>
        <v>0</v>
      </c>
      <c r="CP80" s="173">
        <f>IF($CX80&gt;0,バックデータ一覧!$S$15,バックデータ一覧!$T$15)</f>
        <v>-6.3459300000000001</v>
      </c>
      <c r="CQ80" s="102">
        <f>IF($DF$4=4,'貼り付けシート（日別）'!T79,'貼り付けシート（日別）'!B79*(INT($DF$4)+1-$DF$4)+'貼り付けシート（日別）'!T79*($DF$4-INT($DF$4)))</f>
        <v>6.2037036970999999</v>
      </c>
      <c r="CR80" s="102">
        <f>IF($DF$4=4,'貼り付けシート（日別）'!U79,'貼り付けシート（日別）'!C79*(INT($DF$4)+1-$DF$4)+'貼り付けシート（日別）'!U79*($DF$4-INT($DF$4)))</f>
        <v>10.681416199999999</v>
      </c>
      <c r="CS80" s="102">
        <f>IF($DF$4=4,'貼り付けシート（日別）'!V79,'貼り付けシート（日別）'!D79*(INT($DF$4)+1-$DF$4)+'貼り付けシート（日別）'!V79*($DF$4-INT($DF$4)))</f>
        <v>0.87964604000000002</v>
      </c>
      <c r="CT80" s="102">
        <f>IF($DF$4=4,'貼り付けシート（日別）'!W79,'貼り付けシート（日別）'!E79*(INT($DF$4)+1-$DF$4)+'貼り付けシート（日別）'!W79*($DF$4-INT($DF$4)))</f>
        <v>0</v>
      </c>
      <c r="CU80" s="102">
        <f>IF($DF$4=4,'貼り付けシート（日別）'!X79,'貼り付けシート（日別）'!F79*(INT($DF$4)+1-$DF$4)+'貼り付けシート（日別）'!X79*($DF$4-INT($DF$4)))</f>
        <v>29.762460000000001</v>
      </c>
      <c r="CV80" s="102">
        <f>IF($DF$4=4,'貼り付けシート（日別）'!Y79,'貼り付けシート（日別）'!G79*(INT($DF$4)+1-$DF$4)+'貼り付けシート（日別）'!Y79*($DF$4-INT($DF$4)))</f>
        <v>0</v>
      </c>
      <c r="CW80" s="102">
        <f>IF($DF$4=4,'貼り付けシート（日別）'!Z79,'貼り付けシート（日別）'!H79*(INT($DF$4)+1-$DF$4)+'貼り付けシート（日別）'!Z79*($DF$4-INT($DF$4)))</f>
        <v>5.200312499999999</v>
      </c>
      <c r="CX80" s="32">
        <f>SUMIF('貼り付けシート（時刻別）'!$A$6:$A$8765,AR80,'貼り付けシート（時刻別）'!$C$6:$C$8765)</f>
        <v>0</v>
      </c>
      <c r="CY80" s="102">
        <f t="shared" si="40"/>
        <v>0</v>
      </c>
      <c r="CZ80" s="166"/>
    </row>
    <row r="81" spans="1:104" x14ac:dyDescent="0.15">
      <c r="A81" s="36">
        <v>41713</v>
      </c>
      <c r="B81" s="139">
        <f>IF(計算過程!$DF$5=9,計算過程!CD81+計算過程!CY81,IF($DF$4=4,AS81,G81*(INT($DF$4)+1-$DF$4)+AS81*($DF$4-INT($DF$4))))</f>
        <v>0.16015476630902781</v>
      </c>
      <c r="C81" s="139">
        <f>IF(計算過程!$DF$5=9,CF81,IF($DF$4=4,AT81,H81*(INT($DF$4)+1-$DF$4)+AT81*($DF$4-INT($DF$4))))</f>
        <v>95.36958231106837</v>
      </c>
      <c r="D81" s="139">
        <f>IF(計算過程!$DF$5=9,0,IF($DF$4=4,AU81,I81*(INT($DF$4)+1-$DF$4)+AU81*($DF$4-INT($DF$4))))</f>
        <v>0</v>
      </c>
      <c r="E81" s="139">
        <v>0</v>
      </c>
      <c r="F81" s="138"/>
      <c r="G81" s="104">
        <f t="shared" si="41"/>
        <v>0.15189507797916668</v>
      </c>
      <c r="H81" s="104">
        <f t="shared" si="42"/>
        <v>85.977680666259758</v>
      </c>
      <c r="I81" s="104">
        <f t="shared" si="43"/>
        <v>0</v>
      </c>
      <c r="J81" s="107">
        <v>0</v>
      </c>
      <c r="K81" s="101">
        <f>IF(OR(計算過程!$DF$5&lt;=4,計算過程!$DF$5=8),L81+M81+N81,0)</f>
        <v>0.15189507797916668</v>
      </c>
      <c r="L81" s="101">
        <f>IF(AND($DF$5&gt;4,$DF$5&lt;&gt;8),0,((VLOOKUP(入力データと計算結果!$E$6,バックデータ一覧!$V$12:$AA$15,2)*'貼り付けシート（日別）'!O80+VLOOKUP(入力データと計算結果!$E$6,バックデータ一覧!$V$12:$AA$15,3)*('貼り付けシート（日別）'!I80+'貼り付けシート（日別）'!J80+'貼り付けシート（日別）'!K80+'貼り付けシート（日別）'!L80+'貼り付けシート（日別）'!N80)+(VLOOKUP(入力データと計算結果!$E$6,バックデータ一覧!$V$12:$AA$15,4)))*10^3/3600))</f>
        <v>9.5091716000000007E-2</v>
      </c>
      <c r="M81" s="101">
        <f>IF(AND(OR($DF$5&gt;4,$DF$5&lt;&gt;8),入力データと計算結果!$E$7&lt;&gt;バックデータ一覧!$A$16,SUM(AL81:AM81)&gt;0),0.07*10^3/3600,0)</f>
        <v>1.9444444444444445E-2</v>
      </c>
      <c r="N81" s="101">
        <f>IF(AND(OR($DF$5&lt;=4),入力データと計算結果!$E$7=バックデータ一覧!$A$18,AM81&gt;0),(VLOOKUP(入力データと計算結果!$E$6,バックデータ一覧!$V$12:$AA$15,5,FALSE)*AO81+VLOOKUP(入力データと計算結果!$E$6,バックデータ一覧!$V$12:$AA$15,6,FALSE))*10^3/3600,0)</f>
        <v>3.7358917534722223E-2</v>
      </c>
      <c r="O81" s="101">
        <f>IF(OR(計算過程!$DF$5&lt;=2,計算過程!$DF$5=8),IF(入力データと計算結果!$E$7=バックデータ一覧!$A$16,AI81/Q81+AJ81/R81+AK81/S81+AL81/T81+AN81/V81,IF(入力データと計算結果!$E$7=バックデータ一覧!$A$17,AI81/Q81+AJ81/R81+AK81/S81+AM81/U81+AN81/V81,AI81/Q81+AJ81/R81+AK81/S81+AM81/U81+AO81/W81)),0)</f>
        <v>85.977680666259758</v>
      </c>
      <c r="P81" s="101">
        <f>IF(OR(計算過程!$DF$5=3,計算過程!$DF$5=4),IF(入力データと計算結果!$E$7=バックデータ一覧!$A$16,AI81/Q81+AJ81/R81+AK81/S81+AL81/T81+AN81/V81,IF(入力データと計算結果!$E$7=バックデータ一覧!$A$17,AI81/Q81+AJ81/R81+AK81/S81+AM81/U81+AN81/V81,AI81/Q81+AJ81/R81+AK81/S81+AM81/U81+AO81/W81)),0)</f>
        <v>0</v>
      </c>
      <c r="Q81" s="101">
        <f>MIN(1,$DF$7*'貼り付けシート（日別）'!O80+計算過程!$DF$14*(AI81+AK81)+$DF$21)</f>
        <v>0.60074486545433614</v>
      </c>
      <c r="R81" s="101">
        <f>MIN(1,$DF$8*'貼り付けシート（日別）'!O80+$DF$15*AJ81+$DF$22)</f>
        <v>0.67659684608980009</v>
      </c>
      <c r="S81" s="101">
        <f>MIN(1,$DF$9*'貼り付けシート（日別）'!O80+$DF$16*(AI81+AK81)+$DF$23)</f>
        <v>0.60074486545433614</v>
      </c>
      <c r="T81" s="32">
        <f>MIN(1,$DF$10*'貼り付けシート（日別）'!O80+$DF$17*AL81+$DF$24)</f>
        <v>0.71159348488590612</v>
      </c>
      <c r="U81" s="32">
        <f>MIN(1,$DF$11*'貼り付けシート（日別）'!O80+$DF$18*AM81+$DF$25)</f>
        <v>0.69708635496058002</v>
      </c>
      <c r="V81" s="32">
        <f>MIN(1,$DF$12*'貼り付けシート（日別）'!O80+$DF$19*AN81+$DF$26)</f>
        <v>0.71159348488590612</v>
      </c>
      <c r="W81" s="32">
        <f>MIN(1,$DF$13*'貼り付けシート（日別）'!O80+$DF$20*AO81+$DF$27)</f>
        <v>0.58982461420832211</v>
      </c>
      <c r="X81" s="32">
        <f t="shared" si="44"/>
        <v>0</v>
      </c>
      <c r="Y81" s="32">
        <f>'貼り付けシート（日別）'!P80</f>
        <v>-3.8874999999999997</v>
      </c>
      <c r="Z81" s="32">
        <f t="shared" si="45"/>
        <v>1.1448037499999999</v>
      </c>
      <c r="AA81" s="32">
        <f t="shared" si="46"/>
        <v>1.116125</v>
      </c>
      <c r="AB81" s="32">
        <f t="shared" si="47"/>
        <v>57.0022387904</v>
      </c>
      <c r="AC81" s="32">
        <f>IF($DF$5=10,($DF$41*'貼り付けシート（日別）'!O80+$DF$42*AB81+$DF$43)/3.6,0)</f>
        <v>0</v>
      </c>
      <c r="AD81" s="32">
        <f>IF(OR($DF$5=5,$DF$5=6,$DF$5=7),(($DF$45*'貼り付けシート（日別）'!O80+$DF$46*SUM(AI81:AK81,AM81)+$DF$47)*AE81+(0.01723*AO81+0.06099))*10^3/3600,0)</f>
        <v>0</v>
      </c>
      <c r="AE81" s="32">
        <f>IF('貼り付けシート（日別）'!O80&lt;7,1+(7-'貼り付けシート（日別）'!O80)*0.0091,1)</f>
        <v>1.09293375</v>
      </c>
      <c r="AF81" s="32">
        <f>IF(OR($DF$5=5,$DF$5=6,$DF$5=7),(($DF$48*'貼り付けシート（日別）'!O80+$DF$49*SUM(AI81:AK81,AM81)+$DF$50)*AH81+AO81/AG81),0)</f>
        <v>0</v>
      </c>
      <c r="AG81" s="32">
        <f>$DF$51*'貼り付けシート（日別）'!O80+$DF$52*AO81+$DF$53</f>
        <v>0.76457562499999998</v>
      </c>
      <c r="AH81" s="32">
        <f>IF('貼り付けシート（日別）'!O80&lt;7,1+(7-'貼り付けシート（日別）'!O80)*0.0205,1)</f>
        <v>1.2093562499999999</v>
      </c>
      <c r="AI81" s="109">
        <f>'貼り付けシート（日別）'!B80</f>
        <v>8.8052568603999983</v>
      </c>
      <c r="AJ81" s="109">
        <f>'貼り付けシート（日別）'!C80</f>
        <v>11.74955782</v>
      </c>
      <c r="AK81" s="109">
        <f>'貼り付けシート（日別）'!D80</f>
        <v>2.4190266099999995</v>
      </c>
      <c r="AL81" s="109">
        <f>'貼り付けシート（日別）'!E80</f>
        <v>0</v>
      </c>
      <c r="AM81" s="109">
        <f>'貼り付けシート（日別）'!F80</f>
        <v>29.762460000000001</v>
      </c>
      <c r="AN81" s="109">
        <f>'貼り付けシート（日別）'!G80</f>
        <v>0</v>
      </c>
      <c r="AO81" s="109">
        <f>'貼り付けシート（日別）'!H80</f>
        <v>4.2659375000000006</v>
      </c>
      <c r="AP81" s="102">
        <f>IF(入力データと計算結果!$E$9=バックデータ一覧!$A$25,'貼り付けシート（日別）'!Q80,0)</f>
        <v>0</v>
      </c>
      <c r="AR81" s="36">
        <v>41713</v>
      </c>
      <c r="AS81" s="104">
        <f t="shared" si="48"/>
        <v>0.16015476630902781</v>
      </c>
      <c r="AT81" s="104">
        <f t="shared" si="49"/>
        <v>95.36958231106837</v>
      </c>
      <c r="AU81" s="104">
        <f t="shared" si="50"/>
        <v>0</v>
      </c>
      <c r="AV81" s="107">
        <v>0</v>
      </c>
      <c r="AW81" s="101">
        <f>IF(OR(計算過程!$DF$5&lt;=4,計算過程!$DF$5=8),AX81+AY81+AZ81,0)</f>
        <v>0.16015476630902781</v>
      </c>
      <c r="AX81" s="101">
        <f>IF(AND(計算過程!$DF$5&gt;4,計算過程!$DF$5&lt;&gt;8),0,((VLOOKUP(入力データと計算結果!$E$6,バックデータ一覧!$V$12:$AA$15,2)*'貼り付けシート（日別）'!AG80+VLOOKUP(入力データと計算結果!$E$6,バックデータ一覧!$V$12:$AA$15,3)*('貼り付けシート（日別）'!AA80+'貼り付けシート（日別）'!AB80+'貼り付けシート（日別）'!AC80+'貼り付けシート（日別）'!AD80+'貼り付けシート（日別）'!AF80)+(VLOOKUP(入力データと計算結果!$E$6,バックデータ一覧!$V$12:$AA$15,4)))*10^3/3600))</f>
        <v>9.8612406500000013E-2</v>
      </c>
      <c r="AY81" s="101">
        <f>IF(AND(OR(計算過程!$DF$5&gt;4,計算過程!$DF$5&lt;&gt;8),入力データと計算結果!$E$7&lt;&gt;バックデータ一覧!$A$16,SUM(BX81:BY81)&gt;0),0.07*10^3/3600,0)</f>
        <v>1.9444444444444445E-2</v>
      </c>
      <c r="AZ81" s="101">
        <f>IF(AND(OR(計算過程!$DF$5&lt;=4),入力データと計算結果!$E$7=バックデータ一覧!$A$18,BY81&gt;0),(VLOOKUP(入力データと計算結果!$E$6,バックデータ一覧!$V$12:$AA$15,5,FALSE)*CA81+VLOOKUP(入力データと計算結果!$E$6,バックデータ一覧!$V$12:$AA$15,6,FALSE))*10^3/3600,0)</f>
        <v>4.2097915364583335E-2</v>
      </c>
      <c r="BA81" s="101">
        <f>IF(OR(計算過程!$DF$5&lt;=2,計算過程!$DF$5=8),IF(入力データと計算結果!$E$7=バックデータ一覧!$A$16,BU81/BC81+BV81/BD81+BW81/BE81+BX81/BF81+BZ81/BH81,IF(入力データと計算結果!$E$7=バックデータ一覧!$A$17,BU81/BC81+BV81/BD81+BW81/BE81+BY81/BG81+BZ81/BH81,BU81/BC81+BV81/BD81+BW81/BE81+BY81/BG81+CA81/BI81)),0)</f>
        <v>95.36958231106837</v>
      </c>
      <c r="BB81" s="101">
        <f>IF(OR(計算過程!$DF$5=3,計算過程!$DF$5=4),IF(入力データと計算結果!$E$7=バックデータ一覧!$A$16,BU81/BC81+BV81/BD81+BW81/BE81+BX81/BF81+BZ81/BH81,IF(入力データと計算結果!$E$7=バックデータ一覧!$A$17,BU81/BC81+BV81/BD81+BW81/BE81+BY81/BG81+BZ81/BH81,BU81/BC81+BV81/BD81+BW81/BE81+BY81/BG81+CA81/BI81)),0)</f>
        <v>0</v>
      </c>
      <c r="BC81" s="101">
        <f>MIN(1,計算過程!$DF$7*'貼り付けシート（日別）'!AG80+計算過程!$DF$14*(BU81+BW81)+計算過程!$DF$21)</f>
        <v>0.60199572817612546</v>
      </c>
      <c r="BD81" s="101">
        <f>MIN(1,計算過程!$DF$8*'貼り付けシート（日別）'!AG80+計算過程!$DF$15*BV81+計算過程!$DF$22)</f>
        <v>0.67853607971074015</v>
      </c>
      <c r="BE81" s="101">
        <f>MIN(1,計算過程!$DF$9*'貼り付けシート（日別）'!AG80+計算過程!$DF$16*(BU81+BW81)+計算過程!$DF$23)</f>
        <v>0.60199572817612546</v>
      </c>
      <c r="BF81" s="32">
        <f>MIN(1,計算過程!$DF$10*'貼り付けシート（日別）'!AG80+計算過程!$DF$17*BX81+計算過程!$DF$24)</f>
        <v>0.71159348488590612</v>
      </c>
      <c r="BG81" s="32">
        <f>MIN(1,計算過程!$DF$11*'貼り付けシート（日別）'!AG80+計算過程!$DF$18*BY81+計算過程!$DF$25)</f>
        <v>0.69708635496058002</v>
      </c>
      <c r="BH81" s="32">
        <f>MIN(1,計算過程!$DF$12*'貼り付けシート（日別）'!AG80+計算過程!$DF$19*BZ81+計算過程!$DF$26)</f>
        <v>0.71159348488590612</v>
      </c>
      <c r="BI81" s="32">
        <f>MIN(1,計算過程!$DF$13*'貼り付けシート（日別）'!AG80+計算過程!$DF$20*CA81+計算過程!$DF$27)</f>
        <v>0.607261814729396</v>
      </c>
      <c r="BJ81" s="32">
        <f>IF(計算過程!$DF$5=11,(計算過程!$DF$33*BK81+計算過程!$DF$34*BN81+計算過程!$DF$35*計算過程!$DF$39+計算過程!$DF$36)*(1+計算過程!$DF$37*計算過程!$DF$38)*BL81*BM81*10^3/3600,0)</f>
        <v>0</v>
      </c>
      <c r="BK81" s="32">
        <f>'貼り付けシート（日別）'!AH80</f>
        <v>-3.8874999999999997</v>
      </c>
      <c r="BL81" s="32">
        <f t="shared" si="51"/>
        <v>1.1448037499999999</v>
      </c>
      <c r="BM81" s="32">
        <f t="shared" si="52"/>
        <v>1.116125</v>
      </c>
      <c r="BN81" s="32">
        <f t="shared" si="53"/>
        <v>63.3249349986</v>
      </c>
      <c r="BO81" s="32">
        <f>IF(計算過程!$DF$5=10,(計算過程!$DF$41*'貼り付けシート（日別）'!AG80+計算過程!$DF$42*BN81+計算過程!$DF$43)/3.6,0)</f>
        <v>0</v>
      </c>
      <c r="BP81" s="32">
        <f>IF(OR(計算過程!$DF$5=5,計算過程!$DF$5=6,計算過程!$DF$5=7),((計算過程!$DF$45*'貼り付けシート（日別）'!AG80+計算過程!$DF$46*SUM(BU81:BW81,BY81)+計算過程!$DF$47)*BQ81+(0.01723*CA81+0.06099))*10^3/3600,0)</f>
        <v>0</v>
      </c>
      <c r="BQ81" s="32">
        <f>IF('貼り付けシート（日別）'!AG80&lt;7,1+(7-'貼り付けシート（日別）'!AG80)*0.0091,1)</f>
        <v>1.09293375</v>
      </c>
      <c r="BR81" s="32">
        <f>IF(OR(計算過程!$DF$5=5,計算過程!$DF$5=6,計算過程!$DF$5=7),((計算過程!$DF$48*'貼り付けシート（日別）'!AG80+計算過程!$DF$49*SUM(BU81:BW81,BY81)+計算過程!$DF$50)*BT81+CA81/BS81),0)</f>
        <v>0</v>
      </c>
      <c r="BS81" s="32">
        <f>計算過程!$DF$51*'貼り付けシート（日別）'!AG80+計算過程!$DF$52*CA81+計算過程!$DF$53</f>
        <v>0.7705165625</v>
      </c>
      <c r="BT81" s="32">
        <f>IF('貼り付けシート（日別）'!AG80&lt;7,1+(7-'貼り付けシート（日別）'!AG80)*0.0205,1)</f>
        <v>1.2093562499999999</v>
      </c>
      <c r="BU81" s="109">
        <f>'貼り付けシート（日別）'!T80</f>
        <v>9.2054958086000003</v>
      </c>
      <c r="BV81" s="109">
        <f>'貼り付けシート（日別）'!U80</f>
        <v>16.022124300000002</v>
      </c>
      <c r="BW81" s="109">
        <f>'貼り付けシート（日別）'!V80</f>
        <v>3.0787611399999997</v>
      </c>
      <c r="BX81" s="109">
        <f>'貼り付けシート（日別）'!W80</f>
        <v>0</v>
      </c>
      <c r="BY81" s="109">
        <f>'貼り付けシート（日別）'!X80</f>
        <v>29.762460000000001</v>
      </c>
      <c r="BZ81" s="109">
        <f>'貼り付けシート（日別）'!Y80</f>
        <v>0</v>
      </c>
      <c r="CA81" s="109">
        <f>'貼り付けシート（日別）'!Z80</f>
        <v>5.2560937500000007</v>
      </c>
      <c r="CB81" s="102">
        <f>IF(入力データと計算結果!$E$9=バックデータ一覧!$A$25,'貼り付けシート（日別）'!AI80,0)</f>
        <v>0</v>
      </c>
      <c r="CC81" s="166"/>
      <c r="CD81" s="32">
        <f>IF(計算過程!$DF$5=9,((CI81*'貼り付けシート（日別）'!AG80+CJ81*(CQ81+CR81+CS81+CU81)+CK81*CX81+CL81)*CE81+(0.01723*CW81+0.06099))*10^3/3600,0)</f>
        <v>0</v>
      </c>
      <c r="CE81" s="32">
        <f>IF(7&lt;='貼り付けシート（日別）'!AG80,1,1+(7-'貼り付けシート（日別）'!AG80)*0.0091)</f>
        <v>1.09293375</v>
      </c>
      <c r="CF81" s="32">
        <f>IF(計算過程!$DF$5=9,((CM81*'貼り付けシート（日別）'!AG80+CN81*(CQ81+CR81+CS81+CU81)+CO81*CX81+CP81)*CH81+CW81/CG81),0)</f>
        <v>0</v>
      </c>
      <c r="CG81" s="32">
        <f>計算過程!$DF$55*'貼り付けシート（日別）'!AG80+計算過程!$DF$56*CW81+計算過程!$DF$57</f>
        <v>0.7705165625</v>
      </c>
      <c r="CH81" s="32">
        <f>IF(7&lt;='貼り付けシート（日別）'!AG80,1,1+(7-'貼り付けシート（日別）'!AG80)*0.0205)</f>
        <v>1.2093562499999999</v>
      </c>
      <c r="CI81" s="100">
        <f>IF($CX81&gt;0,バックデータ一覧!$S$4,バックデータ一覧!$T$4)</f>
        <v>-0.18114</v>
      </c>
      <c r="CJ81" s="100">
        <f>IF($CX81&gt;0,バックデータ一覧!$S$5,バックデータ一覧!$T$5)</f>
        <v>0.10483000000000001</v>
      </c>
      <c r="CK81" s="100">
        <f>IF($CX81&gt;0,バックデータ一覧!$S$6,バックデータ一覧!$T$6)</f>
        <v>0</v>
      </c>
      <c r="CL81" s="100">
        <f>IF($CX81&gt;0,バックデータ一覧!$S$7,バックデータ一覧!$T$7)</f>
        <v>5.8528500000000001</v>
      </c>
      <c r="CM81" s="100">
        <f>IF($CX81&gt;0,バックデータ一覧!$S$12,バックデータ一覧!$T$12)</f>
        <v>-5.7700000000000001E-2</v>
      </c>
      <c r="CN81" s="100">
        <f>IF($CX81&gt;0,バックデータ一覧!$S$13,バックデータ一覧!$T$13)</f>
        <v>0.47525000000000001</v>
      </c>
      <c r="CO81" s="100">
        <f>IF($CX81&gt;0,バックデータ一覧!$S$14,バックデータ一覧!$T$14)</f>
        <v>0</v>
      </c>
      <c r="CP81" s="173">
        <f>IF($CX81&gt;0,バックデータ一覧!$S$15,バックデータ一覧!$T$15)</f>
        <v>-6.3459300000000001</v>
      </c>
      <c r="CQ81" s="102">
        <f>IF($DF$4=4,'貼り付けシート（日別）'!T80,'貼り付けシート（日別）'!B80*(INT($DF$4)+1-$DF$4)+'貼り付けシート（日別）'!T80*($DF$4-INT($DF$4)))</f>
        <v>9.2054958086000003</v>
      </c>
      <c r="CR81" s="102">
        <f>IF($DF$4=4,'貼り付けシート（日別）'!U80,'貼り付けシート（日別）'!C80*(INT($DF$4)+1-$DF$4)+'貼り付けシート（日別）'!U80*($DF$4-INT($DF$4)))</f>
        <v>16.022124300000002</v>
      </c>
      <c r="CS81" s="102">
        <f>IF($DF$4=4,'貼り付けシート（日別）'!V80,'貼り付けシート（日別）'!D80*(INT($DF$4)+1-$DF$4)+'貼り付けシート（日別）'!V80*($DF$4-INT($DF$4)))</f>
        <v>3.0787611399999997</v>
      </c>
      <c r="CT81" s="102">
        <f>IF($DF$4=4,'貼り付けシート（日別）'!W80,'貼り付けシート（日別）'!E80*(INT($DF$4)+1-$DF$4)+'貼り付けシート（日別）'!W80*($DF$4-INT($DF$4)))</f>
        <v>0</v>
      </c>
      <c r="CU81" s="102">
        <f>IF($DF$4=4,'貼り付けシート（日別）'!X80,'貼り付けシート（日別）'!F80*(INT($DF$4)+1-$DF$4)+'貼り付けシート（日別）'!X80*($DF$4-INT($DF$4)))</f>
        <v>29.762460000000001</v>
      </c>
      <c r="CV81" s="102">
        <f>IF($DF$4=4,'貼り付けシート（日別）'!Y80,'貼り付けシート（日別）'!G80*(INT($DF$4)+1-$DF$4)+'貼り付けシート（日別）'!Y80*($DF$4-INT($DF$4)))</f>
        <v>0</v>
      </c>
      <c r="CW81" s="102">
        <f>IF($DF$4=4,'貼り付けシート（日別）'!Z80,'貼り付けシート（日別）'!H80*(INT($DF$4)+1-$DF$4)+'貼り付けシート（日別）'!Z80*($DF$4-INT($DF$4)))</f>
        <v>5.2560937500000007</v>
      </c>
      <c r="CX81" s="32">
        <f>SUMIF('貼り付けシート（時刻別）'!$A$6:$A$8765,AR81,'貼り付けシート（時刻別）'!$C$6:$C$8765)</f>
        <v>0</v>
      </c>
      <c r="CY81" s="102">
        <f t="shared" si="40"/>
        <v>0</v>
      </c>
      <c r="CZ81" s="166"/>
    </row>
    <row r="82" spans="1:104" x14ac:dyDescent="0.15">
      <c r="A82" s="36">
        <v>41714</v>
      </c>
      <c r="B82" s="139">
        <f>IF(計算過程!$DF$5=9,計算過程!CD82+計算過程!CY82,IF($DF$4=4,AS82,G82*(INT($DF$4)+1-$DF$4)+AS82*($DF$4-INT($DF$4))))</f>
        <v>0.16050591995486113</v>
      </c>
      <c r="C82" s="139">
        <f>IF(計算過程!$DF$5=9,CF82,IF($DF$4=4,AT82,H82*(INT($DF$4)+1-$DF$4)+AT82*($DF$4-INT($DF$4))))</f>
        <v>94.857653349878916</v>
      </c>
      <c r="D82" s="139">
        <f>IF(計算過程!$DF$5=9,0,IF($DF$4=4,AU82,I82*(INT($DF$4)+1-$DF$4)+AU82*($DF$4-INT($DF$4))))</f>
        <v>0</v>
      </c>
      <c r="E82" s="139">
        <v>0</v>
      </c>
      <c r="F82" s="138"/>
      <c r="G82" s="104">
        <f t="shared" si="41"/>
        <v>0.1522227996226852</v>
      </c>
      <c r="H82" s="104">
        <f t="shared" si="42"/>
        <v>85.509576071031489</v>
      </c>
      <c r="I82" s="104">
        <f t="shared" si="43"/>
        <v>0</v>
      </c>
      <c r="J82" s="107">
        <v>0</v>
      </c>
      <c r="K82" s="101">
        <f>IF(OR(計算過程!$DF$5&lt;=4,計算過程!$DF$5=8),L82+M82+N82,0)</f>
        <v>0.1522227996226852</v>
      </c>
      <c r="L82" s="101">
        <f>IF(AND($DF$5&gt;4,$DF$5&lt;&gt;8),0,((VLOOKUP(入力データと計算結果!$E$6,バックデータ一覧!$V$12:$AA$15,2)*'貼り付けシート（日別）'!O81+VLOOKUP(入力データと計算結果!$E$6,バックデータ一覧!$V$12:$AA$15,3)*('貼り付けシート（日別）'!I81+'貼り付けシート（日別）'!J81+'貼り付けシート（日別）'!K81+'貼り付けシート（日別）'!L81+'貼り付けシート（日別）'!N81)+(VLOOKUP(入力データと計算結果!$E$6,バックデータ一覧!$V$12:$AA$15,4)))*10^3/3600))</f>
        <v>9.5278845629629641E-2</v>
      </c>
      <c r="M82" s="101">
        <f>IF(AND(OR($DF$5&gt;4,$DF$5&lt;&gt;8),入力データと計算結果!$E$7&lt;&gt;バックデータ一覧!$A$16,SUM(AL82:AM82)&gt;0),0.07*10^3/3600,0)</f>
        <v>1.9444444444444445E-2</v>
      </c>
      <c r="N82" s="101">
        <f>IF(AND(OR($DF$5&lt;=4),入力データと計算結果!$E$7=バックデータ一覧!$A$18,AM82&gt;0),(VLOOKUP(入力データと計算結果!$E$6,バックデータ一覧!$V$12:$AA$15,5,FALSE)*AO82+VLOOKUP(入力データと計算結果!$E$6,バックデータ一覧!$V$12:$AA$15,6,FALSE))*10^3/3600,0)</f>
        <v>3.7499509548611122E-2</v>
      </c>
      <c r="O82" s="101">
        <f>IF(OR(計算過程!$DF$5&lt;=2,計算過程!$DF$5=8),IF(入力データと計算結果!$E$7=バックデータ一覧!$A$16,AI82/Q82+AJ82/R82+AK82/S82+AL82/T82+AN82/V82,IF(入力データと計算結果!$E$7=バックデータ一覧!$A$17,AI82/Q82+AJ82/R82+AK82/S82+AM82/U82+AN82/V82,AI82/Q82+AJ82/R82+AK82/S82+AM82/U82+AO82/W82)),0)</f>
        <v>85.509576071031489</v>
      </c>
      <c r="P82" s="101">
        <f>IF(OR(計算過程!$DF$5=3,計算過程!$DF$5=4),IF(入力データと計算結果!$E$7=バックデータ一覧!$A$16,AI82/Q82+AJ82/R82+AK82/S82+AL82/T82+AN82/V82,IF(入力データと計算結果!$E$7=バックデータ一覧!$A$17,AI82/Q82+AJ82/R82+AK82/S82+AM82/U82+AN82/V82,AI82/Q82+AJ82/R82+AK82/S82+AM82/U82+AO82/W82)),0)</f>
        <v>0</v>
      </c>
      <c r="Q82" s="101">
        <f>MIN(1,$DF$7*'貼り付けシート（日別）'!O81+計算過程!$DF$14*(AI82+AK82)+$DF$21)</f>
        <v>0.5999767554071499</v>
      </c>
      <c r="R82" s="101">
        <f>MIN(1,$DF$8*'貼り付けシート（日別）'!O81+$DF$15*AJ82+$DF$22)</f>
        <v>0.67634624632291163</v>
      </c>
      <c r="S82" s="101">
        <f>MIN(1,$DF$9*'貼り付けシート（日別）'!O81+$DF$16*(AI82+AK82)+$DF$23)</f>
        <v>0.5999767554071499</v>
      </c>
      <c r="T82" s="32">
        <f>MIN(1,$DF$10*'貼り付けシート（日別）'!O81+$DF$17*AL82+$DF$24)</f>
        <v>0.71159348488590612</v>
      </c>
      <c r="U82" s="32">
        <f>MIN(1,$DF$11*'貼り付けシート（日別）'!O81+$DF$18*AM82+$DF$25)</f>
        <v>0.69718077780505661</v>
      </c>
      <c r="V82" s="32">
        <f>MIN(1,$DF$12*'貼り付けシート（日別）'!O81+$DF$19*AN82+$DF$26)</f>
        <v>0.71159348488590612</v>
      </c>
      <c r="W82" s="32">
        <f>MIN(1,$DF$13*'貼り付けシート（日別）'!O81+$DF$20*AO82+$DF$27)</f>
        <v>0.58916864375033562</v>
      </c>
      <c r="X82" s="32">
        <f t="shared" si="44"/>
        <v>0</v>
      </c>
      <c r="Y82" s="32">
        <f>'貼り付けシート（日別）'!P81</f>
        <v>-7.1375000000000002</v>
      </c>
      <c r="Z82" s="32">
        <f t="shared" si="45"/>
        <v>1.18802875</v>
      </c>
      <c r="AA82" s="32">
        <f t="shared" si="46"/>
        <v>1.0836250000000001</v>
      </c>
      <c r="AB82" s="32">
        <f t="shared" si="47"/>
        <v>56.662995722505627</v>
      </c>
      <c r="AC82" s="32">
        <f>IF($DF$5=10,($DF$41*'貼り付けシート（日別）'!O81+$DF$42*AB82+$DF$43)/3.6,0)</f>
        <v>0</v>
      </c>
      <c r="AD82" s="32">
        <f>IF(OR($DF$5=5,$DF$5=6,$DF$5=7),(($DF$45*'貼り付けシート（日別）'!O81+$DF$46*SUM(AI82:AK82,AM82)+$DF$47)*AE82+(0.01723*AO82+0.06099))*10^3/3600,0)</f>
        <v>0</v>
      </c>
      <c r="AE82" s="32">
        <f>IF('貼り付けシート（日別）'!O81&lt;7,1+(7-'貼り付けシート（日別）'!O81)*0.0091,1)</f>
        <v>1.0964979166666666</v>
      </c>
      <c r="AF82" s="32">
        <f>IF(OR($DF$5=5,$DF$5=6,$DF$5=7),(($DF$48*'貼り付けシート（日別）'!O81+$DF$49*SUM(AI82:AK82,AM82)+$DF$50)*AH82+AO82/AG82),0)</f>
        <v>0</v>
      </c>
      <c r="AG82" s="32">
        <f>$DF$51*'貼り付けシート（日別）'!O81+$DF$52*AO82+$DF$53</f>
        <v>0.76287187499999998</v>
      </c>
      <c r="AH82" s="32">
        <f>IF('貼り付けシート（日別）'!O81&lt;7,1+(7-'貼り付けシート（日別）'!O81)*0.0205,1)</f>
        <v>1.2173854166666667</v>
      </c>
      <c r="AI82" s="109">
        <f>'貼り付けシート（日別）'!B81</f>
        <v>8.7437095639121196</v>
      </c>
      <c r="AJ82" s="109">
        <f>'貼り付けシート（日別）'!C81</f>
        <v>11.667430344309739</v>
      </c>
      <c r="AK82" s="109">
        <f>'貼り付けシート（日別）'!D81</f>
        <v>2.4021180120637693</v>
      </c>
      <c r="AL82" s="109">
        <f>'貼り付けシート（日別）'!E81</f>
        <v>0</v>
      </c>
      <c r="AM82" s="109">
        <f>'貼り付けシート（日別）'!F81</f>
        <v>29.554425302219997</v>
      </c>
      <c r="AN82" s="109">
        <f>'貼り付けシート（日別）'!G81</f>
        <v>0</v>
      </c>
      <c r="AO82" s="109">
        <f>'貼り付けシート（日別）'!H81</f>
        <v>4.2953125000000005</v>
      </c>
      <c r="AP82" s="102">
        <f>IF(入力データと計算結果!$E$9=バックデータ一覧!$A$25,'貼り付けシート（日別）'!Q81,0)</f>
        <v>0</v>
      </c>
      <c r="AR82" s="36">
        <v>41714</v>
      </c>
      <c r="AS82" s="104">
        <f t="shared" si="48"/>
        <v>0.16050591995486113</v>
      </c>
      <c r="AT82" s="104">
        <f t="shared" si="49"/>
        <v>94.857653349878916</v>
      </c>
      <c r="AU82" s="104">
        <f t="shared" si="50"/>
        <v>0</v>
      </c>
      <c r="AV82" s="107">
        <v>0</v>
      </c>
      <c r="AW82" s="101">
        <f>IF(OR(計算過程!$DF$5&lt;=4,計算過程!$DF$5=8),AX82+AY82+AZ82,0)</f>
        <v>0.16050591995486113</v>
      </c>
      <c r="AX82" s="101">
        <f>IF(AND(計算過程!$DF$5&gt;4,計算過程!$DF$5&lt;&gt;8),0,((VLOOKUP(入力データと計算結果!$E$6,バックデータ一覧!$V$12:$AA$15,2)*'貼り付けシート（日別）'!AG81+VLOOKUP(入力データと計算結果!$E$6,バックデータ一覧!$V$12:$AA$15,3)*('貼り付けシート（日別）'!AA81+'貼り付けシート（日別）'!AB81+'貼り付けシート（日別）'!AC81+'貼り付けシート（日別）'!AD81+'貼り付けシート（日別）'!AF81)+(VLOOKUP(入力データと計算結果!$E$6,バックデータ一覧!$V$12:$AA$15,4)))*10^3/3600))</f>
        <v>9.8799536129629648E-2</v>
      </c>
      <c r="AY82" s="101">
        <f>IF(AND(OR(計算過程!$DF$5&gt;4,計算過程!$DF$5&lt;&gt;8),入力データと計算結果!$E$7&lt;&gt;バックデータ一覧!$A$16,SUM(BX82:BY82)&gt;0),0.07*10^3/3600,0)</f>
        <v>1.9444444444444445E-2</v>
      </c>
      <c r="AZ82" s="101">
        <f>IF(AND(OR(計算過程!$DF$5&lt;=4),入力データと計算結果!$E$7=バックデータ一覧!$A$18,BY82&gt;0),(VLOOKUP(入力データと計算結果!$E$6,バックデータ一覧!$V$12:$AA$15,5,FALSE)*CA82+VLOOKUP(入力データと計算結果!$E$6,バックデータ一覧!$V$12:$AA$15,6,FALSE))*10^3/3600,0)</f>
        <v>4.2261939380787046E-2</v>
      </c>
      <c r="BA82" s="101">
        <f>IF(OR(計算過程!$DF$5&lt;=2,計算過程!$DF$5=8),IF(入力データと計算結果!$E$7=バックデータ一覧!$A$16,BU82/BC82+BV82/BD82+BW82/BE82+BX82/BF82+BZ82/BH82,IF(入力データと計算結果!$E$7=バックデータ一覧!$A$17,BU82/BC82+BV82/BD82+BW82/BE82+BY82/BG82+BZ82/BH82,BU82/BC82+BV82/BD82+BW82/BE82+BY82/BG82+CA82/BI82)),0)</f>
        <v>94.857653349878916</v>
      </c>
      <c r="BB82" s="101">
        <f>IF(OR(計算過程!$DF$5=3,計算過程!$DF$5=4),IF(入力データと計算結果!$E$7=バックデータ一覧!$A$16,BU82/BC82+BV82/BD82+BW82/BE82+BX82/BF82+BZ82/BH82,IF(入力データと計算結果!$E$7=バックデータ一覧!$A$17,BU82/BC82+BV82/BD82+BW82/BE82+BY82/BG82+BZ82/BH82,BU82/BC82+BV82/BD82+BW82/BE82+BY82/BG82+CA82/BI82)),0)</f>
        <v>0</v>
      </c>
      <c r="BC82" s="101">
        <f>MIN(1,計算過程!$DF$7*'貼り付けシート（日別）'!AG81+計算過程!$DF$14*(BU82+BW82)+計算過程!$DF$21)</f>
        <v>0.6012188748043521</v>
      </c>
      <c r="BD82" s="101">
        <f>MIN(1,計算過程!$DF$8*'貼り付けシート（日別）'!AG81+計算過程!$DF$15*BV82+計算過程!$DF$22)</f>
        <v>0.67827192501995581</v>
      </c>
      <c r="BE82" s="101">
        <f>MIN(1,計算過程!$DF$9*'貼り付けシート（日別）'!AG81+計算過程!$DF$16*(BU82+BW82)+計算過程!$DF$23)</f>
        <v>0.6012188748043521</v>
      </c>
      <c r="BF82" s="32">
        <f>MIN(1,計算過程!$DF$10*'貼り付けシート（日別）'!AG81+計算過程!$DF$17*BX82+計算過程!$DF$24)</f>
        <v>0.71159348488590612</v>
      </c>
      <c r="BG82" s="32">
        <f>MIN(1,計算過程!$DF$11*'貼り付けシート（日別）'!AG81+計算過程!$DF$18*BY82+計算過程!$DF$25)</f>
        <v>0.69718077780505661</v>
      </c>
      <c r="BH82" s="32">
        <f>MIN(1,計算過程!$DF$12*'貼り付けシート（日別）'!AG81+計算過程!$DF$19*BZ82+計算過程!$DF$26)</f>
        <v>0.71159348488590612</v>
      </c>
      <c r="BI82" s="32">
        <f>MIN(1,計算過程!$DF$13*'貼り付けシート（日別）'!AG81+計算過程!$DF$20*CA82+計算過程!$DF$27)</f>
        <v>0.60669206261073827</v>
      </c>
      <c r="BJ82" s="32">
        <f>IF(計算過程!$DF$5=11,(計算過程!$DF$33*BK82+計算過程!$DF$34*BN82+計算過程!$DF$35*計算過程!$DF$39+計算過程!$DF$36)*(1+計算過程!$DF$37*計算過程!$DF$38)*BL82*BM82*10^3/3600,0)</f>
        <v>0</v>
      </c>
      <c r="BK82" s="32">
        <f>'貼り付けシート（日別）'!AH81</f>
        <v>-7.1375000000000002</v>
      </c>
      <c r="BL82" s="32">
        <f t="shared" si="51"/>
        <v>1.18802875</v>
      </c>
      <c r="BM82" s="32">
        <f t="shared" si="52"/>
        <v>1.0836250000000001</v>
      </c>
      <c r="BN82" s="32">
        <f t="shared" si="53"/>
        <v>62.953314187237716</v>
      </c>
      <c r="BO82" s="32">
        <f>IF(計算過程!$DF$5=10,(計算過程!$DF$41*'貼り付けシート（日別）'!AG81+計算過程!$DF$42*BN82+計算過程!$DF$43)/3.6,0)</f>
        <v>0</v>
      </c>
      <c r="BP82" s="32">
        <f>IF(OR(計算過程!$DF$5=5,計算過程!$DF$5=6,計算過程!$DF$5=7),((計算過程!$DF$45*'貼り付けシート（日別）'!AG81+計算過程!$DF$46*SUM(BU82:BW82,BY82)+計算過程!$DF$47)*BQ82+(0.01723*CA82+0.06099))*10^3/3600,0)</f>
        <v>0</v>
      </c>
      <c r="BQ82" s="32">
        <f>IF('貼り付けシート（日別）'!AG81&lt;7,1+(7-'貼り付けシート（日別）'!AG81)*0.0091,1)</f>
        <v>1.0964979166666666</v>
      </c>
      <c r="BR82" s="32">
        <f>IF(OR(計算過程!$DF$5=5,計算過程!$DF$5=6,計算過程!$DF$5=7),((計算過程!$DF$48*'貼り付けシート（日別）'!AG81+計算過程!$DF$49*SUM(BU82:BW82,BY82)+計算過程!$DF$50)*BT82+CA82/BS82),0)</f>
        <v>0</v>
      </c>
      <c r="BS82" s="32">
        <f>計算過程!$DF$51*'貼り付けシート（日別）'!AG81+計算過程!$DF$52*CA82+計算過程!$DF$53</f>
        <v>0.7688421875</v>
      </c>
      <c r="BT82" s="32">
        <f>IF('貼り付けシート（日別）'!AG81&lt;7,1+(7-'貼り付けシート（日別）'!AG81)*0.0205,1)</f>
        <v>1.2173854166666667</v>
      </c>
      <c r="BU82" s="109">
        <f>'貼り付けシート（日別）'!T81</f>
        <v>9.1411509077263098</v>
      </c>
      <c r="BV82" s="109">
        <f>'貼り付けシート（日別）'!U81</f>
        <v>15.910132287695099</v>
      </c>
      <c r="BW82" s="109">
        <f>'貼り付けシート（日別）'!V81</f>
        <v>3.0572411062629796</v>
      </c>
      <c r="BX82" s="109">
        <f>'貼り付けシート（日別）'!W81</f>
        <v>0</v>
      </c>
      <c r="BY82" s="109">
        <f>'貼り付けシート（日別）'!X81</f>
        <v>29.554425302219997</v>
      </c>
      <c r="BZ82" s="109">
        <f>'貼り付けシート（日別）'!Y81</f>
        <v>0</v>
      </c>
      <c r="CA82" s="109">
        <f>'貼り付けシート（日別）'!Z81</f>
        <v>5.2903645833333339</v>
      </c>
      <c r="CB82" s="102">
        <f>IF(入力データと計算結果!$E$9=バックデータ一覧!$A$25,'貼り付けシート（日別）'!AI81,0)</f>
        <v>0</v>
      </c>
      <c r="CC82" s="166"/>
      <c r="CD82" s="32">
        <f>IF(計算過程!$DF$5=9,((CI82*'貼り付けシート（日別）'!AG81+CJ82*(CQ82+CR82+CS82+CU82)+CK82*CX82+CL82)*CE82+(0.01723*CW82+0.06099))*10^3/3600,0)</f>
        <v>0</v>
      </c>
      <c r="CE82" s="32">
        <f>IF(7&lt;='貼り付けシート（日別）'!AG81,1,1+(7-'貼り付けシート（日別）'!AG81)*0.0091)</f>
        <v>1.0964979166666666</v>
      </c>
      <c r="CF82" s="32">
        <f>IF(計算過程!$DF$5=9,((CM82*'貼り付けシート（日別）'!AG81+CN82*(CQ82+CR82+CS82+CU82)+CO82*CX82+CP82)*CH82+CW82/CG82),0)</f>
        <v>0</v>
      </c>
      <c r="CG82" s="32">
        <f>計算過程!$DF$55*'貼り付けシート（日別）'!AG81+計算過程!$DF$56*CW82+計算過程!$DF$57</f>
        <v>0.7688421875</v>
      </c>
      <c r="CH82" s="32">
        <f>IF(7&lt;='貼り付けシート（日別）'!AG81,1,1+(7-'貼り付けシート（日別）'!AG81)*0.0205)</f>
        <v>1.2173854166666667</v>
      </c>
      <c r="CI82" s="100">
        <f>IF($CX82&gt;0,バックデータ一覧!$S$4,バックデータ一覧!$T$4)</f>
        <v>-0.18114</v>
      </c>
      <c r="CJ82" s="100">
        <f>IF($CX82&gt;0,バックデータ一覧!$S$5,バックデータ一覧!$T$5)</f>
        <v>0.10483000000000001</v>
      </c>
      <c r="CK82" s="100">
        <f>IF($CX82&gt;0,バックデータ一覧!$S$6,バックデータ一覧!$T$6)</f>
        <v>0</v>
      </c>
      <c r="CL82" s="100">
        <f>IF($CX82&gt;0,バックデータ一覧!$S$7,バックデータ一覧!$T$7)</f>
        <v>5.8528500000000001</v>
      </c>
      <c r="CM82" s="100">
        <f>IF($CX82&gt;0,バックデータ一覧!$S$12,バックデータ一覧!$T$12)</f>
        <v>-5.7700000000000001E-2</v>
      </c>
      <c r="CN82" s="100">
        <f>IF($CX82&gt;0,バックデータ一覧!$S$13,バックデータ一覧!$T$13)</f>
        <v>0.47525000000000001</v>
      </c>
      <c r="CO82" s="100">
        <f>IF($CX82&gt;0,バックデータ一覧!$S$14,バックデータ一覧!$T$14)</f>
        <v>0</v>
      </c>
      <c r="CP82" s="173">
        <f>IF($CX82&gt;0,バックデータ一覧!$S$15,バックデータ一覧!$T$15)</f>
        <v>-6.3459300000000001</v>
      </c>
      <c r="CQ82" s="102">
        <f>IF($DF$4=4,'貼り付けシート（日別）'!T81,'貼り付けシート（日別）'!B81*(INT($DF$4)+1-$DF$4)+'貼り付けシート（日別）'!T81*($DF$4-INT($DF$4)))</f>
        <v>9.1411509077263098</v>
      </c>
      <c r="CR82" s="102">
        <f>IF($DF$4=4,'貼り付けシート（日別）'!U81,'貼り付けシート（日別）'!C81*(INT($DF$4)+1-$DF$4)+'貼り付けシート（日別）'!U81*($DF$4-INT($DF$4)))</f>
        <v>15.910132287695099</v>
      </c>
      <c r="CS82" s="102">
        <f>IF($DF$4=4,'貼り付けシート（日別）'!V81,'貼り付けシート（日別）'!D81*(INT($DF$4)+1-$DF$4)+'貼り付けシート（日別）'!V81*($DF$4-INT($DF$4)))</f>
        <v>3.0572411062629796</v>
      </c>
      <c r="CT82" s="102">
        <f>IF($DF$4=4,'貼り付けシート（日別）'!W81,'貼り付けシート（日別）'!E81*(INT($DF$4)+1-$DF$4)+'貼り付けシート（日別）'!W81*($DF$4-INT($DF$4)))</f>
        <v>0</v>
      </c>
      <c r="CU82" s="102">
        <f>IF($DF$4=4,'貼り付けシート（日別）'!X81,'貼り付けシート（日別）'!F81*(INT($DF$4)+1-$DF$4)+'貼り付けシート（日別）'!X81*($DF$4-INT($DF$4)))</f>
        <v>29.554425302219997</v>
      </c>
      <c r="CV82" s="102">
        <f>IF($DF$4=4,'貼り付けシート（日別）'!Y81,'貼り付けシート（日別）'!G81*(INT($DF$4)+1-$DF$4)+'貼り付けシート（日別）'!Y81*($DF$4-INT($DF$4)))</f>
        <v>0</v>
      </c>
      <c r="CW82" s="102">
        <f>IF($DF$4=4,'貼り付けシート（日別）'!Z81,'貼り付けシート（日別）'!H81*(INT($DF$4)+1-$DF$4)+'貼り付けシート（日別）'!Z81*($DF$4-INT($DF$4)))</f>
        <v>5.2903645833333339</v>
      </c>
      <c r="CX82" s="32">
        <f>SUMIF('貼り付けシート（時刻別）'!$A$6:$A$8765,AR82,'貼り付けシート（時刻別）'!$C$6:$C$8765)</f>
        <v>0</v>
      </c>
      <c r="CY82" s="102">
        <f t="shared" si="40"/>
        <v>0</v>
      </c>
      <c r="CZ82" s="166"/>
    </row>
    <row r="83" spans="1:104" x14ac:dyDescent="0.15">
      <c r="A83" s="36">
        <v>41715</v>
      </c>
      <c r="B83" s="139">
        <f>IF(計算過程!$DF$5=9,計算過程!CD83+計算過程!CY83,IF($DF$4=4,AS83,G83*(INT($DF$4)+1-$DF$4)+AS83*($DF$4-INT($DF$4))))</f>
        <v>0.15815991474652777</v>
      </c>
      <c r="C83" s="139">
        <f>IF(計算過程!$DF$5=9,CF83,IF($DF$4=4,AT83,H83*(INT($DF$4)+1-$DF$4)+AT83*($DF$4-INT($DF$4))))</f>
        <v>93.899070640700089</v>
      </c>
      <c r="D83" s="139">
        <f>IF(計算過程!$DF$5=9,0,IF($DF$4=4,AU83,I83*(INT($DF$4)+1-$DF$4)+AU83*($DF$4-INT($DF$4))))</f>
        <v>0</v>
      </c>
      <c r="E83" s="139">
        <v>0</v>
      </c>
      <c r="F83" s="138"/>
      <c r="G83" s="104">
        <f t="shared" si="41"/>
        <v>0.15003334013194444</v>
      </c>
      <c r="H83" s="104">
        <f t="shared" si="42"/>
        <v>84.650756973741323</v>
      </c>
      <c r="I83" s="104">
        <f t="shared" si="43"/>
        <v>0</v>
      </c>
      <c r="J83" s="107">
        <v>0</v>
      </c>
      <c r="K83" s="101">
        <f>IF(OR(計算過程!$DF$5&lt;=4,計算過程!$DF$5=8),L83+M83+N83,0)</f>
        <v>0.15003334013194444</v>
      </c>
      <c r="L83" s="101">
        <f>IF(AND($DF$5&gt;4,$DF$5&lt;&gt;8),0,((VLOOKUP(入力データと計算結果!$E$6,バックデータ一覧!$V$12:$AA$15,2)*'貼り付けシート（日別）'!O82+VLOOKUP(入力データと計算結果!$E$6,バックデータ一覧!$V$12:$AA$15,3)*('貼り付けシート（日別）'!I82+'貼り付けシート（日別）'!J82+'貼り付けシート（日別）'!K82+'貼り付けシート（日別）'!L82+'貼り付けシート（日別）'!N82)+(VLOOKUP(入力データと計算結果!$E$6,バックデータ一覧!$V$12:$AA$15,4)))*10^3/3600))</f>
        <v>9.402866044444444E-2</v>
      </c>
      <c r="M83" s="101">
        <f>IF(AND(OR($DF$5&gt;4,$DF$5&lt;&gt;8),入力データと計算結果!$E$7&lt;&gt;バックデータ一覧!$A$16,SUM(AL83:AM83)&gt;0),0.07*10^3/3600,0)</f>
        <v>1.9444444444444445E-2</v>
      </c>
      <c r="N83" s="101">
        <f>IF(AND(OR($DF$5&lt;=4),入力データと計算結果!$E$7=バックデータ一覧!$A$18,AM83&gt;0),(VLOOKUP(入力データと計算結果!$E$6,バックデータ一覧!$V$12:$AA$15,5,FALSE)*AO83+VLOOKUP(入力データと計算結果!$E$6,バックデータ一覧!$V$12:$AA$15,6,FALSE))*10^3/3600,0)</f>
        <v>3.6560235243055558E-2</v>
      </c>
      <c r="O83" s="101">
        <f>IF(OR(計算過程!$DF$5&lt;=2,計算過程!$DF$5=8),IF(入力データと計算結果!$E$7=バックデータ一覧!$A$16,AI83/Q83+AJ83/R83+AK83/S83+AL83/T83+AN83/V83,IF(入力データと計算結果!$E$7=バックデータ一覧!$A$17,AI83/Q83+AJ83/R83+AK83/S83+AM83/U83+AN83/V83,AI83/Q83+AJ83/R83+AK83/S83+AM83/U83+AO83/W83)),0)</f>
        <v>84.650756973741323</v>
      </c>
      <c r="P83" s="101">
        <f>IF(OR(計算過程!$DF$5=3,計算過程!$DF$5=4),IF(入力データと計算結果!$E$7=バックデータ一覧!$A$16,AI83/Q83+AJ83/R83+AK83/S83+AL83/T83+AN83/V83,IF(入力データと計算結果!$E$7=バックデータ一覧!$A$17,AI83/Q83+AJ83/R83+AK83/S83+AM83/U83+AN83/V83,AI83/Q83+AJ83/R83+AK83/S83+AM83/U83+AO83/W83)),0)</f>
        <v>0</v>
      </c>
      <c r="Q83" s="101">
        <f>MIN(1,$DF$7*'貼り付けシート（日別）'!O82+計算過程!$DF$14*(AI83+AK83)+$DF$21)</f>
        <v>0.60443956149467759</v>
      </c>
      <c r="R83" s="101">
        <f>MIN(1,$DF$8*'貼り付けシート（日別）'!O82+$DF$15*AJ83+$DF$22)</f>
        <v>0.6777511882249575</v>
      </c>
      <c r="S83" s="101">
        <f>MIN(1,$DF$9*'貼り付けシート（日別）'!O82+$DF$16*(AI83+AK83)+$DF$23)</f>
        <v>0.60443956149467759</v>
      </c>
      <c r="T83" s="32">
        <f>MIN(1,$DF$10*'貼り付けシート（日別）'!O82+$DF$17*AL83+$DF$24)</f>
        <v>0.71159348488590612</v>
      </c>
      <c r="U83" s="32">
        <f>MIN(1,$DF$11*'貼り付けシート（日別）'!O82+$DF$18*AM83+$DF$25)</f>
        <v>0.69723205257797105</v>
      </c>
      <c r="V83" s="32">
        <f>MIN(1,$DF$12*'貼り付けシート（日別）'!O82+$DF$19*AN83+$DF$26)</f>
        <v>0.71159348488590612</v>
      </c>
      <c r="W83" s="32">
        <f>MIN(1,$DF$13*'貼り付けシート（日別）'!O82+$DF$20*AO83+$DF$27)</f>
        <v>0.59355108468241613</v>
      </c>
      <c r="X83" s="32">
        <f t="shared" si="44"/>
        <v>0</v>
      </c>
      <c r="Y83" s="32">
        <f>'貼り付けシート（日別）'!P82</f>
        <v>-5.4375000000000009</v>
      </c>
      <c r="Z83" s="32">
        <f t="shared" si="45"/>
        <v>1.1654187499999999</v>
      </c>
      <c r="AA83" s="32">
        <f t="shared" si="46"/>
        <v>1.100625</v>
      </c>
      <c r="AB83" s="32">
        <f t="shared" si="47"/>
        <v>56.26657374263992</v>
      </c>
      <c r="AC83" s="32">
        <f>IF($DF$5=10,($DF$41*'貼り付けシート（日別）'!O82+$DF$42*AB83+$DF$43)/3.6,0)</f>
        <v>0</v>
      </c>
      <c r="AD83" s="32">
        <f>IF(OR($DF$5=5,$DF$5=6,$DF$5=7),(($DF$45*'貼り付けシート（日別）'!O82+$DF$46*SUM(AI83:AK83,AM83)+$DF$47)*AE83+(0.01723*AO83+0.06099))*10^3/3600,0)</f>
        <v>0</v>
      </c>
      <c r="AE83" s="32">
        <f>IF('貼り付けシート（日別）'!O82&lt;7,1+(7-'貼り付けシート（日別）'!O82)*0.0091,1)</f>
        <v>1.0726862500000001</v>
      </c>
      <c r="AF83" s="32">
        <f>IF(OR($DF$5=5,$DF$5=6,$DF$5=7),(($DF$48*'貼り付けシート（日別）'!O82+$DF$49*SUM(AI83:AK83,AM83)+$DF$50)*AH83+AO83/AG83),0)</f>
        <v>0</v>
      </c>
      <c r="AG83" s="32">
        <f>$DF$51*'貼り付けシート（日別）'!O82+$DF$52*AO83+$DF$53</f>
        <v>0.77425437499999994</v>
      </c>
      <c r="AH83" s="32">
        <f>IF('貼り付けシート（日別）'!O82&lt;7,1+(7-'貼り付けシート（日別）'!O82)*0.0205,1)</f>
        <v>1.1637437500000001</v>
      </c>
      <c r="AI83" s="109">
        <f>'貼り付けシート（日別）'!B82</f>
        <v>8.7102873166963644</v>
      </c>
      <c r="AJ83" s="109">
        <f>'貼り付けシート（日別）'!C82</f>
        <v>11.622832369218072</v>
      </c>
      <c r="AK83" s="109">
        <f>'貼り付けシート（日別）'!D82</f>
        <v>2.3929360760154847</v>
      </c>
      <c r="AL83" s="109">
        <f>'貼り付けシート（日別）'!E82</f>
        <v>0</v>
      </c>
      <c r="AM83" s="109">
        <f>'貼り付けシート（日別）'!F82</f>
        <v>29.441455480710001</v>
      </c>
      <c r="AN83" s="109">
        <f>'貼り付けシート（日別）'!G82</f>
        <v>0</v>
      </c>
      <c r="AO83" s="109">
        <f>'貼り付けシート（日別）'!H82</f>
        <v>4.0990625000000005</v>
      </c>
      <c r="AP83" s="102">
        <f>IF(入力データと計算結果!$E$9=バックデータ一覧!$A$25,'貼り付けシート（日別）'!Q82,0)</f>
        <v>0</v>
      </c>
      <c r="AR83" s="36">
        <v>41715</v>
      </c>
      <c r="AS83" s="104">
        <f t="shared" si="48"/>
        <v>0.15815991474652777</v>
      </c>
      <c r="AT83" s="104">
        <f t="shared" si="49"/>
        <v>93.899070640700089</v>
      </c>
      <c r="AU83" s="104">
        <f t="shared" si="50"/>
        <v>0</v>
      </c>
      <c r="AV83" s="107">
        <v>0</v>
      </c>
      <c r="AW83" s="101">
        <f>IF(OR(計算過程!$DF$5&lt;=4,計算過程!$DF$5=8),AX83+AY83+AZ83,0)</f>
        <v>0.15815991474652777</v>
      </c>
      <c r="AX83" s="101">
        <f>IF(AND(計算過程!$DF$5&gt;4,計算過程!$DF$5&lt;&gt;8),0,((VLOOKUP(入力データと計算結果!$E$6,バックデータ一覧!$V$12:$AA$15,2)*'貼り付けシート（日別）'!AG82+VLOOKUP(入力データと計算結果!$E$6,バックデータ一覧!$V$12:$AA$15,3)*('貼り付けシート（日別）'!AA82+'貼り付けシート（日別）'!AB82+'貼り付けシート（日別）'!AC82+'貼り付けシート（日別）'!AD82+'貼り付けシート（日別）'!AF82)+(VLOOKUP(入力データと計算結果!$E$6,バックデータ一覧!$V$12:$AA$15,4)))*10^3/3600))</f>
        <v>9.7549350944444446E-2</v>
      </c>
      <c r="AY83" s="101">
        <f>IF(AND(OR(計算過程!$DF$5&gt;4,計算過程!$DF$5&lt;&gt;8),入力データと計算結果!$E$7&lt;&gt;バックデータ一覧!$A$16,SUM(BX83:BY83)&gt;0),0.07*10^3/3600,0)</f>
        <v>1.9444444444444445E-2</v>
      </c>
      <c r="AZ83" s="101">
        <f>IF(AND(OR(計算過程!$DF$5&lt;=4),入力データと計算結果!$E$7=バックデータ一覧!$A$18,BY83&gt;0),(VLOOKUP(入力データと計算結果!$E$6,バックデータ一覧!$V$12:$AA$15,5,FALSE)*CA83+VLOOKUP(入力データと計算結果!$E$6,バックデータ一覧!$V$12:$AA$15,6,FALSE))*10^3/3600,0)</f>
        <v>4.1166119357638885E-2</v>
      </c>
      <c r="BA83" s="101">
        <f>IF(OR(計算過程!$DF$5&lt;=2,計算過程!$DF$5=8),IF(入力データと計算結果!$E$7=バックデータ一覧!$A$16,BU83/BC83+BV83/BD83+BW83/BE83+BX83/BF83+BZ83/BH83,IF(入力データと計算結果!$E$7=バックデータ一覧!$A$17,BU83/BC83+BV83/BD83+BW83/BE83+BY83/BG83+BZ83/BH83,BU83/BC83+BV83/BD83+BW83/BE83+BY83/BG83+CA83/BI83)),0)</f>
        <v>93.899070640700089</v>
      </c>
      <c r="BB83" s="101">
        <f>IF(OR(計算過程!$DF$5=3,計算過程!$DF$5=4),IF(入力データと計算結果!$E$7=バックデータ一覧!$A$16,BU83/BC83+BV83/BD83+BW83/BE83+BX83/BF83+BZ83/BH83,IF(入力データと計算結果!$E$7=バックデータ一覧!$A$17,BU83/BC83+BV83/BD83+BW83/BE83+BY83/BG83+BZ83/BH83,BU83/BC83+BV83/BD83+BW83/BE83+BY83/BG83+CA83/BI83)),0)</f>
        <v>0</v>
      </c>
      <c r="BC83" s="101">
        <f>MIN(1,計算過程!$DF$7*'貼り付けシート（日別）'!AG82+計算過程!$DF$14*(BU83+BW83)+計算過程!$DF$21)</f>
        <v>0.60567693297324632</v>
      </c>
      <c r="BD83" s="101">
        <f>MIN(1,計算過程!$DF$8*'貼り付けシート（日別）'!AG82+計算過程!$DF$15*BV83+計算過程!$DF$22)</f>
        <v>0.67966950614348987</v>
      </c>
      <c r="BE83" s="101">
        <f>MIN(1,計算過程!$DF$9*'貼り付けシート（日別）'!AG82+計算過程!$DF$16*(BU83+BW83)+計算過程!$DF$23)</f>
        <v>0.60567693297324632</v>
      </c>
      <c r="BF83" s="32">
        <f>MIN(1,計算過程!$DF$10*'貼り付けシート（日別）'!AG82+計算過程!$DF$17*BX83+計算過程!$DF$24)</f>
        <v>0.71159348488590612</v>
      </c>
      <c r="BG83" s="32">
        <f>MIN(1,計算過程!$DF$11*'貼り付けシート（日別）'!AG82+計算過程!$DF$18*BY83+計算過程!$DF$25)</f>
        <v>0.69723205257797105</v>
      </c>
      <c r="BH83" s="32">
        <f>MIN(1,計算過程!$DF$12*'貼り付けシート（日別）'!AG82+計算過程!$DF$19*BZ83+計算過程!$DF$26)</f>
        <v>0.71159348488590612</v>
      </c>
      <c r="BI83" s="32">
        <f>MIN(1,計算過程!$DF$13*'貼り付けシート（日別）'!AG82+計算過程!$DF$20*CA83+計算過程!$DF$27)</f>
        <v>0.61049849165879189</v>
      </c>
      <c r="BJ83" s="32">
        <f>IF(計算過程!$DF$5=11,(計算過程!$DF$33*BK83+計算過程!$DF$34*BN83+計算過程!$DF$35*計算過程!$DF$39+計算過程!$DF$36)*(1+計算過程!$DF$37*計算過程!$DF$38)*BL83*BM83*10^3/3600,0)</f>
        <v>0</v>
      </c>
      <c r="BK83" s="32">
        <f>'貼り付けシート（日別）'!AH82</f>
        <v>-5.4375000000000009</v>
      </c>
      <c r="BL83" s="32">
        <f t="shared" si="51"/>
        <v>1.1654187499999999</v>
      </c>
      <c r="BM83" s="32">
        <f t="shared" si="52"/>
        <v>1.100625</v>
      </c>
      <c r="BN83" s="32">
        <f t="shared" si="53"/>
        <v>62.503943071118734</v>
      </c>
      <c r="BO83" s="32">
        <f>IF(計算過程!$DF$5=10,(計算過程!$DF$41*'貼り付けシート（日別）'!AG82+計算過程!$DF$42*BN83+計算過程!$DF$43)/3.6,0)</f>
        <v>0</v>
      </c>
      <c r="BP83" s="32">
        <f>IF(OR(計算過程!$DF$5=5,計算過程!$DF$5=6,計算過程!$DF$5=7),((計算過程!$DF$45*'貼り付けシート（日別）'!AG82+計算過程!$DF$46*SUM(BU83:BW83,BY83)+計算過程!$DF$47)*BQ83+(0.01723*CA83+0.06099))*10^3/3600,0)</f>
        <v>0</v>
      </c>
      <c r="BQ83" s="32">
        <f>IF('貼り付けシート（日別）'!AG82&lt;7,1+(7-'貼り付けシート（日別）'!AG82)*0.0091,1)</f>
        <v>1.0726862500000001</v>
      </c>
      <c r="BR83" s="32">
        <f>IF(OR(計算過程!$DF$5=5,計算過程!$DF$5=6,計算過程!$DF$5=7),((計算過程!$DF$48*'貼り付けシート（日別）'!AG82+計算過程!$DF$49*SUM(BU83:BW83,BY83)+計算過程!$DF$50)*BT83+CA83/BS83),0)</f>
        <v>0</v>
      </c>
      <c r="BS83" s="32">
        <f>計算過程!$DF$51*'貼り付けシート（日別）'!AG82+計算過程!$DF$52*CA83+計算過程!$DF$53</f>
        <v>0.78002843749999995</v>
      </c>
      <c r="BT83" s="32">
        <f>IF('貼り付けシート（日別）'!AG82&lt;7,1+(7-'貼り付けシート（日別）'!AG82)*0.0205,1)</f>
        <v>1.1637437500000001</v>
      </c>
      <c r="BU83" s="109">
        <f>'貼り付けシート（日別）'!T82</f>
        <v>9.106209467455292</v>
      </c>
      <c r="BV83" s="109">
        <f>'貼り付けシート（日別）'!U82</f>
        <v>15.849316867115551</v>
      </c>
      <c r="BW83" s="109">
        <f>'貼り付けシート（日別）'!V82</f>
        <v>3.04555500583789</v>
      </c>
      <c r="BX83" s="109">
        <f>'貼り付けシート（日別）'!W82</f>
        <v>0</v>
      </c>
      <c r="BY83" s="109">
        <f>'貼り付けシート（日別）'!X82</f>
        <v>29.441455480710001</v>
      </c>
      <c r="BZ83" s="109">
        <f>'貼り付けシート（日別）'!Y82</f>
        <v>0</v>
      </c>
      <c r="CA83" s="109">
        <f>'貼り付けシート（日別）'!Z82</f>
        <v>5.0614062500000001</v>
      </c>
      <c r="CB83" s="102">
        <f>IF(入力データと計算結果!$E$9=バックデータ一覧!$A$25,'貼り付けシート（日別）'!AI82,0)</f>
        <v>0</v>
      </c>
      <c r="CC83" s="166"/>
      <c r="CD83" s="32">
        <f>IF(計算過程!$DF$5=9,((CI83*'貼り付けシート（日別）'!AG82+CJ83*(CQ83+CR83+CS83+CU83)+CK83*CX83+CL83)*CE83+(0.01723*CW83+0.06099))*10^3/3600,0)</f>
        <v>0</v>
      </c>
      <c r="CE83" s="32">
        <f>IF(7&lt;='貼り付けシート（日別）'!AG82,1,1+(7-'貼り付けシート（日別）'!AG82)*0.0091)</f>
        <v>1.0726862500000001</v>
      </c>
      <c r="CF83" s="32">
        <f>IF(計算過程!$DF$5=9,((CM83*'貼り付けシート（日別）'!AG82+CN83*(CQ83+CR83+CS83+CU83)+CO83*CX83+CP83)*CH83+CW83/CG83),0)</f>
        <v>0</v>
      </c>
      <c r="CG83" s="32">
        <f>計算過程!$DF$55*'貼り付けシート（日別）'!AG82+計算過程!$DF$56*CW83+計算過程!$DF$57</f>
        <v>0.78002843749999995</v>
      </c>
      <c r="CH83" s="32">
        <f>IF(7&lt;='貼り付けシート（日別）'!AG82,1,1+(7-'貼り付けシート（日別）'!AG82)*0.0205)</f>
        <v>1.1637437500000001</v>
      </c>
      <c r="CI83" s="100">
        <f>IF($CX83&gt;0,バックデータ一覧!$S$4,バックデータ一覧!$T$4)</f>
        <v>-0.18114</v>
      </c>
      <c r="CJ83" s="100">
        <f>IF($CX83&gt;0,バックデータ一覧!$S$5,バックデータ一覧!$T$5)</f>
        <v>0.10483000000000001</v>
      </c>
      <c r="CK83" s="100">
        <f>IF($CX83&gt;0,バックデータ一覧!$S$6,バックデータ一覧!$T$6)</f>
        <v>0</v>
      </c>
      <c r="CL83" s="100">
        <f>IF($CX83&gt;0,バックデータ一覧!$S$7,バックデータ一覧!$T$7)</f>
        <v>5.8528500000000001</v>
      </c>
      <c r="CM83" s="100">
        <f>IF($CX83&gt;0,バックデータ一覧!$S$12,バックデータ一覧!$T$12)</f>
        <v>-5.7700000000000001E-2</v>
      </c>
      <c r="CN83" s="100">
        <f>IF($CX83&gt;0,バックデータ一覧!$S$13,バックデータ一覧!$T$13)</f>
        <v>0.47525000000000001</v>
      </c>
      <c r="CO83" s="100">
        <f>IF($CX83&gt;0,バックデータ一覧!$S$14,バックデータ一覧!$T$14)</f>
        <v>0</v>
      </c>
      <c r="CP83" s="173">
        <f>IF($CX83&gt;0,バックデータ一覧!$S$15,バックデータ一覧!$T$15)</f>
        <v>-6.3459300000000001</v>
      </c>
      <c r="CQ83" s="102">
        <f>IF($DF$4=4,'貼り付けシート（日別）'!T82,'貼り付けシート（日別）'!B82*(INT($DF$4)+1-$DF$4)+'貼り付けシート（日別）'!T82*($DF$4-INT($DF$4)))</f>
        <v>9.106209467455292</v>
      </c>
      <c r="CR83" s="102">
        <f>IF($DF$4=4,'貼り付けシート（日別）'!U82,'貼り付けシート（日別）'!C82*(INT($DF$4)+1-$DF$4)+'貼り付けシート（日別）'!U82*($DF$4-INT($DF$4)))</f>
        <v>15.849316867115551</v>
      </c>
      <c r="CS83" s="102">
        <f>IF($DF$4=4,'貼り付けシート（日別）'!V82,'貼り付けシート（日別）'!D82*(INT($DF$4)+1-$DF$4)+'貼り付けシート（日別）'!V82*($DF$4-INT($DF$4)))</f>
        <v>3.04555500583789</v>
      </c>
      <c r="CT83" s="102">
        <f>IF($DF$4=4,'貼り付けシート（日別）'!W82,'貼り付けシート（日別）'!E82*(INT($DF$4)+1-$DF$4)+'貼り付けシート（日別）'!W82*($DF$4-INT($DF$4)))</f>
        <v>0</v>
      </c>
      <c r="CU83" s="102">
        <f>IF($DF$4=4,'貼り付けシート（日別）'!X82,'貼り付けシート（日別）'!F82*(INT($DF$4)+1-$DF$4)+'貼り付けシート（日別）'!X82*($DF$4-INT($DF$4)))</f>
        <v>29.441455480710001</v>
      </c>
      <c r="CV83" s="102">
        <f>IF($DF$4=4,'貼り付けシート（日別）'!Y82,'貼り付けシート（日別）'!G82*(INT($DF$4)+1-$DF$4)+'貼り付けシート（日別）'!Y82*($DF$4-INT($DF$4)))</f>
        <v>0</v>
      </c>
      <c r="CW83" s="102">
        <f>IF($DF$4=4,'貼り付けシート（日別）'!Z82,'貼り付けシート（日別）'!H82*(INT($DF$4)+1-$DF$4)+'貼り付けシート（日別）'!Z82*($DF$4-INT($DF$4)))</f>
        <v>5.0614062500000001</v>
      </c>
      <c r="CX83" s="32">
        <f>SUMIF('貼り付けシート（時刻別）'!$A$6:$A$8765,AR83,'貼り付けシート（時刻別）'!$C$6:$C$8765)</f>
        <v>0</v>
      </c>
      <c r="CY83" s="102">
        <f t="shared" si="40"/>
        <v>0</v>
      </c>
      <c r="CZ83" s="166"/>
    </row>
    <row r="84" spans="1:104" x14ac:dyDescent="0.15">
      <c r="A84" s="36">
        <v>41716</v>
      </c>
      <c r="B84" s="139">
        <f>IF(計算過程!$DF$5=9,計算過程!CD84+計算過程!CY84,IF($DF$4=4,AS84,G84*(INT($DF$4)+1-$DF$4)+AS84*($DF$4-INT($DF$4))))</f>
        <v>0.16416164840277778</v>
      </c>
      <c r="C84" s="139">
        <f>IF(計算過程!$DF$5=9,CF84,IF($DF$4=4,AT84,H84*(INT($DF$4)+1-$DF$4)+AT84*($DF$4-INT($DF$4))))</f>
        <v>108.07088649733352</v>
      </c>
      <c r="D84" s="139">
        <f>IF(計算過程!$DF$5=9,0,IF($DF$4=4,AU84,I84*(INT($DF$4)+1-$DF$4)+AU84*($DF$4-INT($DF$4))))</f>
        <v>0</v>
      </c>
      <c r="E84" s="139">
        <v>0</v>
      </c>
      <c r="F84" s="138"/>
      <c r="G84" s="104">
        <f t="shared" si="41"/>
        <v>0.15609116102777779</v>
      </c>
      <c r="H84" s="104">
        <f t="shared" si="42"/>
        <v>99.011100776292707</v>
      </c>
      <c r="I84" s="104">
        <f t="shared" si="43"/>
        <v>0</v>
      </c>
      <c r="J84" s="107">
        <v>0</v>
      </c>
      <c r="K84" s="101">
        <f>IF(OR(計算過程!$DF$5&lt;=4,計算過程!$DF$5=8),L84+M84+N84,0)</f>
        <v>0.15609116102777779</v>
      </c>
      <c r="L84" s="101">
        <f>IF(AND($DF$5&gt;4,$DF$5&lt;&gt;8),0,((VLOOKUP(入力データと計算結果!$E$6,バックデータ一覧!$V$12:$AA$15,2)*'貼り付けシート（日別）'!O83+VLOOKUP(入力データと計算結果!$E$6,バックデータ一覧!$V$12:$AA$15,3)*('貼り付けシート（日別）'!I83+'貼り付けシート（日別）'!J83+'貼り付けシート（日別）'!K83+'貼り付けシート（日別）'!L83+'貼り付けシート（日別）'!N83)+(VLOOKUP(入力データと計算結果!$E$6,バックデータ一覧!$V$12:$AA$15,4)))*10^3/3600))</f>
        <v>0.10042300477777778</v>
      </c>
      <c r="M84" s="101">
        <f>IF(AND(OR($DF$5&gt;4,$DF$5&lt;&gt;8),入力データと計算結果!$E$7&lt;&gt;バックデータ一覧!$A$16,SUM(AL84:AM84)&gt;0),0.07*10^3/3600,0)</f>
        <v>1.9444444444444445E-2</v>
      </c>
      <c r="N84" s="101">
        <f>IF(AND(OR($DF$5&lt;=4),入力データと計算結果!$E$7=バックデータ一覧!$A$18,AM84&gt;0),(VLOOKUP(入力データと計算結果!$E$6,バックデータ一覧!$V$12:$AA$15,5,FALSE)*AO84+VLOOKUP(入力データと計算結果!$E$6,バックデータ一覧!$V$12:$AA$15,6,FALSE))*10^3/3600,0)</f>
        <v>3.6223711805555565E-2</v>
      </c>
      <c r="O84" s="101">
        <f>IF(OR(計算過程!$DF$5&lt;=2,計算過程!$DF$5=8),IF(入力データと計算結果!$E$7=バックデータ一覧!$A$16,AI84/Q84+AJ84/R84+AK84/S84+AL84/T84+AN84/V84,IF(入力データと計算結果!$E$7=バックデータ一覧!$A$17,AI84/Q84+AJ84/R84+AK84/S84+AM84/U84+AN84/V84,AI84/Q84+AJ84/R84+AK84/S84+AM84/U84+AO84/W84)),0)</f>
        <v>99.011100776292707</v>
      </c>
      <c r="P84" s="101">
        <f>IF(OR(計算過程!$DF$5=3,計算過程!$DF$5=4),IF(入力データと計算結果!$E$7=バックデータ一覧!$A$16,AI84/Q84+AJ84/R84+AK84/S84+AL84/T84+AN84/V84,IF(入力データと計算結果!$E$7=バックデータ一覧!$A$17,AI84/Q84+AJ84/R84+AK84/S84+AM84/U84+AN84/V84,AI84/Q84+AJ84/R84+AK84/S84+AM84/U84+AO84/W84)),0)</f>
        <v>0</v>
      </c>
      <c r="Q84" s="101">
        <f>MIN(1,$DF$7*'貼り付けシート（日別）'!O83+計算過程!$DF$14*(AI84+AK84)+$DF$21)</f>
        <v>0.61169835712072984</v>
      </c>
      <c r="R84" s="101">
        <f>MIN(1,$DF$8*'貼り付けシート（日別）'!O83+$DF$15*AJ84+$DF$22)</f>
        <v>0.68057006782886831</v>
      </c>
      <c r="S84" s="101">
        <f>MIN(1,$DF$9*'貼り付けシート（日別）'!O83+$DF$16*(AI84+AK84)+$DF$23)</f>
        <v>0.61169835712072984</v>
      </c>
      <c r="T84" s="32">
        <f>MIN(1,$DF$10*'貼り付けシート（日別）'!O83+$DF$17*AL84+$DF$24)</f>
        <v>0.71159348488590612</v>
      </c>
      <c r="U84" s="32">
        <f>MIN(1,$DF$11*'貼り付けシート（日別）'!O83+$DF$18*AM84+$DF$25)</f>
        <v>0.69738814736636368</v>
      </c>
      <c r="V84" s="32">
        <f>MIN(1,$DF$12*'貼り付けシート（日別）'!O83+$DF$19*AN84+$DF$26)</f>
        <v>0.71159348488590612</v>
      </c>
      <c r="W84" s="32">
        <f>MIN(1,$DF$13*'貼り付けシート（日別）'!O83+$DF$20*AO84+$DF$27)</f>
        <v>0.59512122673610734</v>
      </c>
      <c r="X84" s="32">
        <f t="shared" si="44"/>
        <v>0</v>
      </c>
      <c r="Y84" s="32">
        <f>'貼り付けシート（日別）'!P83</f>
        <v>-6.2</v>
      </c>
      <c r="Z84" s="32">
        <f t="shared" si="45"/>
        <v>1.1755599999999999</v>
      </c>
      <c r="AA84" s="32">
        <f t="shared" si="46"/>
        <v>1.093</v>
      </c>
      <c r="AB84" s="32">
        <f t="shared" si="47"/>
        <v>65.718840286030286</v>
      </c>
      <c r="AC84" s="32">
        <f>IF($DF$5=10,($DF$41*'貼り付けシート（日別）'!O83+$DF$42*AB84+$DF$43)/3.6,0)</f>
        <v>0</v>
      </c>
      <c r="AD84" s="32">
        <f>IF(OR($DF$5=5,$DF$5=6,$DF$5=7),(($DF$45*'貼り付けシート（日別）'!O83+$DF$46*SUM(AI84:AK84,AM84)+$DF$47)*AE84+(0.01723*AO84+0.06099))*10^3/3600,0)</f>
        <v>0</v>
      </c>
      <c r="AE84" s="32">
        <f>IF('貼り付けシート（日別）'!O83&lt;7,1+(7-'貼り付けシート（日別）'!O83)*0.0091,1)</f>
        <v>1.064155</v>
      </c>
      <c r="AF84" s="32">
        <f>IF(OR($DF$5=5,$DF$5=6,$DF$5=7),(($DF$48*'貼り付けシート（日別）'!O83+$DF$49*SUM(AI84:AK84,AM84)+$DF$50)*AH84+AO84/AG84),0)</f>
        <v>0</v>
      </c>
      <c r="AG84" s="32">
        <f>$DF$51*'貼り付けシート（日別）'!O83+$DF$52*AO84+$DF$53</f>
        <v>0.77833249999999998</v>
      </c>
      <c r="AH84" s="32">
        <f>IF('貼り付けシート（日別）'!O83&lt;7,1+(7-'貼り付けシート（日別）'!O83)*0.0205,1)</f>
        <v>1.144525</v>
      </c>
      <c r="AI84" s="109">
        <f>'貼り付けシート（日別）'!B83</f>
        <v>13.304108235766238</v>
      </c>
      <c r="AJ84" s="109">
        <f>'貼り付けシート（日別）'!C83</f>
        <v>16.70845618306592</v>
      </c>
      <c r="AK84" s="109">
        <f>'貼り付けシート（日別）'!D83</f>
        <v>2.5799822047381196</v>
      </c>
      <c r="AL84" s="109">
        <f>'貼り付けシート（日別）'!E83</f>
        <v>0</v>
      </c>
      <c r="AM84" s="109">
        <f>'貼り付けシート（日別）'!F83</f>
        <v>29.097543662460001</v>
      </c>
      <c r="AN84" s="109">
        <f>'貼り付けシート（日別）'!G83</f>
        <v>0</v>
      </c>
      <c r="AO84" s="109">
        <f>'貼り付けシート（日別）'!H83</f>
        <v>4.0287500000000005</v>
      </c>
      <c r="AP84" s="102">
        <f>IF(入力データと計算結果!$E$9=バックデータ一覧!$A$25,'貼り付けシート（日別）'!Q83,0)</f>
        <v>0</v>
      </c>
      <c r="AR84" s="36">
        <v>41716</v>
      </c>
      <c r="AS84" s="104">
        <f t="shared" si="48"/>
        <v>0.16416164840277778</v>
      </c>
      <c r="AT84" s="104">
        <f t="shared" si="49"/>
        <v>108.07088649733352</v>
      </c>
      <c r="AU84" s="104">
        <f t="shared" si="50"/>
        <v>0</v>
      </c>
      <c r="AV84" s="107">
        <v>0</v>
      </c>
      <c r="AW84" s="101">
        <f>IF(OR(計算過程!$DF$5&lt;=4,計算過程!$DF$5=8),AX84+AY84+AZ84,0)</f>
        <v>0.16416164840277778</v>
      </c>
      <c r="AX84" s="101">
        <f>IF(AND(計算過程!$DF$5&gt;4,計算過程!$DF$5&lt;&gt;8),0,((VLOOKUP(入力データと計算結果!$E$6,バックデータ一覧!$V$12:$AA$15,2)*'貼り付けシート（日別）'!AG83+VLOOKUP(入力データと計算結果!$E$6,バックデータ一覧!$V$12:$AA$15,3)*('貼り付けシート（日別）'!AA83+'貼り付けシート（日別）'!AB83+'貼り付けシート（日別）'!AC83+'貼り付けシート（日別）'!AD83+'貼り付けシート（日別）'!AF83)+(VLOOKUP(入力データと計算結果!$E$6,バックデータ一覧!$V$12:$AA$15,4)))*10^3/3600))</f>
        <v>0.10394369527777778</v>
      </c>
      <c r="AY84" s="101">
        <f>IF(AND(OR(計算過程!$DF$5&gt;4,計算過程!$DF$5&lt;&gt;8),入力データと計算結果!$E$7&lt;&gt;バックデータ一覧!$A$16,SUM(BX84:BY84)&gt;0),0.07*10^3/3600,0)</f>
        <v>1.9444444444444445E-2</v>
      </c>
      <c r="AZ84" s="101">
        <f>IF(AND(OR(計算過程!$DF$5&lt;=4),入力データと計算結果!$E$7=バックデータ一覧!$A$18,BY84&gt;0),(VLOOKUP(入力データと計算結果!$E$6,バックデータ一覧!$V$12:$AA$15,5,FALSE)*CA84+VLOOKUP(入力データと計算結果!$E$6,バックデータ一覧!$V$12:$AA$15,6,FALSE))*10^3/3600,0)</f>
        <v>4.0773508680555549E-2</v>
      </c>
      <c r="BA84" s="101">
        <f>IF(OR(計算過程!$DF$5&lt;=2,計算過程!$DF$5=8),IF(入力データと計算結果!$E$7=バックデータ一覧!$A$16,BU84/BC84+BV84/BD84+BW84/BE84+BX84/BF84+BZ84/BH84,IF(入力データと計算結果!$E$7=バックデータ一覧!$A$17,BU84/BC84+BV84/BD84+BW84/BE84+BY84/BG84+BZ84/BH84,BU84/BC84+BV84/BD84+BW84/BE84+BY84/BG84+CA84/BI84)),0)</f>
        <v>108.07088649733352</v>
      </c>
      <c r="BB84" s="101">
        <f>IF(OR(計算過程!$DF$5=3,計算過程!$DF$5=4),IF(入力データと計算結果!$E$7=バックデータ一覧!$A$16,BU84/BC84+BV84/BD84+BW84/BE84+BX84/BF84+BZ84/BH84,IF(入力データと計算結果!$E$7=バックデータ一覧!$A$17,BU84/BC84+BV84/BD84+BW84/BE84+BY84/BG84+BZ84/BH84,BU84/BC84+BV84/BD84+BW84/BE84+BY84/BG84+CA84/BI84)),0)</f>
        <v>0</v>
      </c>
      <c r="BC84" s="101">
        <f>MIN(1,計算過程!$DF$7*'貼り付けシート（日別）'!AG83+計算過程!$DF$14*(BU84+BW84)+計算過程!$DF$21)</f>
        <v>0.61292127460345835</v>
      </c>
      <c r="BD84" s="101">
        <f>MIN(1,計算過程!$DF$8*'貼り付けシート（日別）'!AG83+計算過程!$DF$15*BV84+計算過程!$DF$22)</f>
        <v>0.68246597747333371</v>
      </c>
      <c r="BE84" s="101">
        <f>MIN(1,計算過程!$DF$9*'貼り付けシート（日別）'!AG83+計算過程!$DF$16*(BU84+BW84)+計算過程!$DF$23)</f>
        <v>0.61292127460345835</v>
      </c>
      <c r="BF84" s="32">
        <f>MIN(1,計算過程!$DF$10*'貼り付けシート（日別）'!AG83+計算過程!$DF$17*BX84+計算過程!$DF$24)</f>
        <v>0.71159348488590612</v>
      </c>
      <c r="BG84" s="32">
        <f>MIN(1,計算過程!$DF$11*'貼り付けシート（日別）'!AG83+計算過程!$DF$18*BY84+計算過程!$DF$25)</f>
        <v>0.69738814736636368</v>
      </c>
      <c r="BH84" s="32">
        <f>MIN(1,計算過程!$DF$12*'貼り付けシート（日別）'!AG83+計算過程!$DF$19*BZ84+計算過程!$DF$26)</f>
        <v>0.71159348488590612</v>
      </c>
      <c r="BI84" s="32">
        <f>MIN(1,計算過程!$DF$13*'貼り付けシート（日別）'!AG83+計算過程!$DF$20*CA84+計算過程!$DF$27)</f>
        <v>0.61186226002791944</v>
      </c>
      <c r="BJ84" s="32">
        <f>IF(計算過程!$DF$5=11,(計算過程!$DF$33*BK84+計算過程!$DF$34*BN84+計算過程!$DF$35*計算過程!$DF$39+計算過程!$DF$36)*(1+計算過程!$DF$37*計算過程!$DF$38)*BL84*BM84*10^3/3600,0)</f>
        <v>0</v>
      </c>
      <c r="BK84" s="32">
        <f>'貼り付けシート（日別）'!AH83</f>
        <v>-6.2</v>
      </c>
      <c r="BL84" s="32">
        <f t="shared" si="51"/>
        <v>1.1755599999999999</v>
      </c>
      <c r="BM84" s="32">
        <f t="shared" si="52"/>
        <v>1.093</v>
      </c>
      <c r="BN84" s="32">
        <f t="shared" si="53"/>
        <v>71.882872184033246</v>
      </c>
      <c r="BO84" s="32">
        <f>IF(計算過程!$DF$5=10,(計算過程!$DF$41*'貼り付けシート（日別）'!AG83+計算過程!$DF$42*BN84+計算過程!$DF$43)/3.6,0)</f>
        <v>0</v>
      </c>
      <c r="BP84" s="32">
        <f>IF(OR(計算過程!$DF$5=5,計算過程!$DF$5=6,計算過程!$DF$5=7),((計算過程!$DF$45*'貼り付けシート（日別）'!AG83+計算過程!$DF$46*SUM(BU84:BW84,BY84)+計算過程!$DF$47)*BQ84+(0.01723*CA84+0.06099))*10^3/3600,0)</f>
        <v>0</v>
      </c>
      <c r="BQ84" s="32">
        <f>IF('貼り付けシート（日別）'!AG83&lt;7,1+(7-'貼り付けシート（日別）'!AG83)*0.0091,1)</f>
        <v>1.064155</v>
      </c>
      <c r="BR84" s="32">
        <f>IF(OR(計算過程!$DF$5=5,計算過程!$DF$5=6,計算過程!$DF$5=7),((計算過程!$DF$48*'貼り付けシート（日別）'!AG83+計算過程!$DF$49*SUM(BU84:BW84,BY84)+計算過程!$DF$50)*BT84+CA84/BS84),0)</f>
        <v>0</v>
      </c>
      <c r="BS84" s="32">
        <f>計算過程!$DF$51*'貼り付けシート（日別）'!AG83+計算過程!$DF$52*CA84+計算過程!$DF$53</f>
        <v>0.78403624999999999</v>
      </c>
      <c r="BT84" s="32">
        <f>IF('貼り付けシート（日別）'!AG83&lt;7,1+(7-'貼り付けシート（日別）'!AG83)*0.0205,1)</f>
        <v>1.144525</v>
      </c>
      <c r="BU84" s="109">
        <f>'貼り付けシート（日別）'!T83</f>
        <v>13.695405536818187</v>
      </c>
      <c r="BV84" s="109">
        <f>'貼り付けシート（日別）'!U83</f>
        <v>20.885570228832396</v>
      </c>
      <c r="BW84" s="109">
        <f>'貼り付けシート（日別）'!V83</f>
        <v>3.2249777559226498</v>
      </c>
      <c r="BX84" s="109">
        <f>'貼り付けシート（日別）'!W83</f>
        <v>0</v>
      </c>
      <c r="BY84" s="109">
        <f>'貼り付けシート（日別）'!X83</f>
        <v>29.097543662460001</v>
      </c>
      <c r="BZ84" s="109">
        <f>'貼り付けシート（日別）'!Y83</f>
        <v>0</v>
      </c>
      <c r="CA84" s="109">
        <f>'貼り付けシート（日別）'!Z83</f>
        <v>4.9793750000000001</v>
      </c>
      <c r="CB84" s="102">
        <f>IF(入力データと計算結果!$E$9=バックデータ一覧!$A$25,'貼り付けシート（日別）'!AI83,0)</f>
        <v>0</v>
      </c>
      <c r="CC84" s="166"/>
      <c r="CD84" s="32">
        <f>IF(計算過程!$DF$5=9,((CI84*'貼り付けシート（日別）'!AG83+CJ84*(CQ84+CR84+CS84+CU84)+CK84*CX84+CL84)*CE84+(0.01723*CW84+0.06099))*10^3/3600,0)</f>
        <v>0</v>
      </c>
      <c r="CE84" s="32">
        <f>IF(7&lt;='貼り付けシート（日別）'!AG83,1,1+(7-'貼り付けシート（日別）'!AG83)*0.0091)</f>
        <v>1.064155</v>
      </c>
      <c r="CF84" s="32">
        <f>IF(計算過程!$DF$5=9,((CM84*'貼り付けシート（日別）'!AG83+CN84*(CQ84+CR84+CS84+CU84)+CO84*CX84+CP84)*CH84+CW84/CG84),0)</f>
        <v>0</v>
      </c>
      <c r="CG84" s="32">
        <f>計算過程!$DF$55*'貼り付けシート（日別）'!AG83+計算過程!$DF$56*CW84+計算過程!$DF$57</f>
        <v>0.78403624999999999</v>
      </c>
      <c r="CH84" s="32">
        <f>IF(7&lt;='貼り付けシート（日別）'!AG83,1,1+(7-'貼り付けシート（日別）'!AG83)*0.0205)</f>
        <v>1.144525</v>
      </c>
      <c r="CI84" s="100">
        <f>IF($CX84&gt;0,バックデータ一覧!$S$4,バックデータ一覧!$T$4)</f>
        <v>-0.18114</v>
      </c>
      <c r="CJ84" s="100">
        <f>IF($CX84&gt;0,バックデータ一覧!$S$5,バックデータ一覧!$T$5)</f>
        <v>0.10483000000000001</v>
      </c>
      <c r="CK84" s="100">
        <f>IF($CX84&gt;0,バックデータ一覧!$S$6,バックデータ一覧!$T$6)</f>
        <v>0</v>
      </c>
      <c r="CL84" s="100">
        <f>IF($CX84&gt;0,バックデータ一覧!$S$7,バックデータ一覧!$T$7)</f>
        <v>5.8528500000000001</v>
      </c>
      <c r="CM84" s="100">
        <f>IF($CX84&gt;0,バックデータ一覧!$S$12,バックデータ一覧!$T$12)</f>
        <v>-5.7700000000000001E-2</v>
      </c>
      <c r="CN84" s="100">
        <f>IF($CX84&gt;0,バックデータ一覧!$S$13,バックデータ一覧!$T$13)</f>
        <v>0.47525000000000001</v>
      </c>
      <c r="CO84" s="100">
        <f>IF($CX84&gt;0,バックデータ一覧!$S$14,バックデータ一覧!$T$14)</f>
        <v>0</v>
      </c>
      <c r="CP84" s="173">
        <f>IF($CX84&gt;0,バックデータ一覧!$S$15,バックデータ一覧!$T$15)</f>
        <v>-6.3459300000000001</v>
      </c>
      <c r="CQ84" s="102">
        <f>IF($DF$4=4,'貼り付けシート（日別）'!T83,'貼り付けシート（日別）'!B83*(INT($DF$4)+1-$DF$4)+'貼り付けシート（日別）'!T83*($DF$4-INT($DF$4)))</f>
        <v>13.695405536818187</v>
      </c>
      <c r="CR84" s="102">
        <f>IF($DF$4=4,'貼り付けシート（日別）'!U83,'貼り付けシート（日別）'!C83*(INT($DF$4)+1-$DF$4)+'貼り付けシート（日別）'!U83*($DF$4-INT($DF$4)))</f>
        <v>20.885570228832396</v>
      </c>
      <c r="CS84" s="102">
        <f>IF($DF$4=4,'貼り付けシート（日別）'!V83,'貼り付けシート（日別）'!D83*(INT($DF$4)+1-$DF$4)+'貼り付けシート（日別）'!V83*($DF$4-INT($DF$4)))</f>
        <v>3.2249777559226498</v>
      </c>
      <c r="CT84" s="102">
        <f>IF($DF$4=4,'貼り付けシート（日別）'!W83,'貼り付けシート（日別）'!E83*(INT($DF$4)+1-$DF$4)+'貼り付けシート（日別）'!W83*($DF$4-INT($DF$4)))</f>
        <v>0</v>
      </c>
      <c r="CU84" s="102">
        <f>IF($DF$4=4,'貼り付けシート（日別）'!X83,'貼り付けシート（日別）'!F83*(INT($DF$4)+1-$DF$4)+'貼り付けシート（日別）'!X83*($DF$4-INT($DF$4)))</f>
        <v>29.097543662460001</v>
      </c>
      <c r="CV84" s="102">
        <f>IF($DF$4=4,'貼り付けシート（日別）'!Y83,'貼り付けシート（日別）'!G83*(INT($DF$4)+1-$DF$4)+'貼り付けシート（日別）'!Y83*($DF$4-INT($DF$4)))</f>
        <v>0</v>
      </c>
      <c r="CW84" s="102">
        <f>IF($DF$4=4,'貼り付けシート（日別）'!Z83,'貼り付けシート（日別）'!H83*(INT($DF$4)+1-$DF$4)+'貼り付けシート（日別）'!Z83*($DF$4-INT($DF$4)))</f>
        <v>4.9793750000000001</v>
      </c>
      <c r="CX84" s="32">
        <f>SUMIF('貼り付けシート（時刻別）'!$A$6:$A$8765,AR84,'貼り付けシート（時刻別）'!$C$6:$C$8765)</f>
        <v>0</v>
      </c>
      <c r="CY84" s="102">
        <f t="shared" si="40"/>
        <v>0</v>
      </c>
      <c r="CZ84" s="166"/>
    </row>
    <row r="85" spans="1:104" x14ac:dyDescent="0.15">
      <c r="A85" s="36">
        <v>41717</v>
      </c>
      <c r="B85" s="139">
        <f>IF(計算過程!$DF$5=9,計算過程!CD85+計算過程!CY85,IF($DF$4=4,AS85,G85*(INT($DF$4)+1-$DF$4)+AS85*($DF$4-INT($DF$4))))</f>
        <v>9.5498707333333321E-2</v>
      </c>
      <c r="C85" s="139">
        <f>IF(計算過程!$DF$5=9,CF85,IF($DF$4=4,AT85,H85*(INT($DF$4)+1-$DF$4)+AT85*($DF$4-INT($DF$4))))</f>
        <v>38.716778550122797</v>
      </c>
      <c r="D85" s="139">
        <f>IF(計算過程!$DF$5=9,0,IF($DF$4=4,AU85,I85*(INT($DF$4)+1-$DF$4)+AU85*($DF$4-INT($DF$4))))</f>
        <v>0</v>
      </c>
      <c r="E85" s="139">
        <v>0</v>
      </c>
      <c r="F85" s="138"/>
      <c r="G85" s="104">
        <f t="shared" si="41"/>
        <v>9.1864974749999995E-2</v>
      </c>
      <c r="H85" s="104">
        <f t="shared" si="42"/>
        <v>31.526206072605042</v>
      </c>
      <c r="I85" s="104">
        <f t="shared" si="43"/>
        <v>0</v>
      </c>
      <c r="J85" s="107">
        <v>0</v>
      </c>
      <c r="K85" s="101">
        <f>IF(OR(計算過程!$DF$5&lt;=4,計算過程!$DF$5=8),L85+M85+N85,0)</f>
        <v>9.1864974749999995E-2</v>
      </c>
      <c r="L85" s="101">
        <f>IF(AND($DF$5&gt;4,$DF$5&lt;&gt;8),0,((VLOOKUP(入力データと計算結果!$E$6,バックデータ一覧!$V$12:$AA$15,2)*'貼り付けシート（日別）'!O84+VLOOKUP(入力データと計算結果!$E$6,バックデータ一覧!$V$12:$AA$15,3)*('貼り付けシート（日別）'!I84+'貼り付けシート（日別）'!J84+'貼り付けシート（日別）'!K84+'貼り付けシート（日別）'!L84+'貼り付けシート（日別）'!N84)+(VLOOKUP(入力データと計算結果!$E$6,バックデータ一覧!$V$12:$AA$15,4)))*10^3/3600))</f>
        <v>9.1864974749999995E-2</v>
      </c>
      <c r="M85" s="101">
        <f>IF(AND(OR($DF$5&gt;4,$DF$5&lt;&gt;8),入力データと計算結果!$E$7&lt;&gt;バックデータ一覧!$A$16,SUM(AL85:AM85)&gt;0),0.07*10^3/3600,0)</f>
        <v>0</v>
      </c>
      <c r="N85" s="101">
        <f>IF(AND(OR($DF$5&lt;=4),入力データと計算結果!$E$7=バックデータ一覧!$A$18,AM85&gt;0),(VLOOKUP(入力データと計算結果!$E$6,バックデータ一覧!$V$12:$AA$15,5,FALSE)*AO85+VLOOKUP(入力データと計算結果!$E$6,バックデータ一覧!$V$12:$AA$15,6,FALSE))*10^3/3600,0)</f>
        <v>0</v>
      </c>
      <c r="O85" s="101">
        <f>IF(OR(計算過程!$DF$5&lt;=2,計算過程!$DF$5=8),IF(入力データと計算結果!$E$7=バックデータ一覧!$A$16,AI85/Q85+AJ85/R85+AK85/S85+AL85/T85+AN85/V85,IF(入力データと計算結果!$E$7=バックデータ一覧!$A$17,AI85/Q85+AJ85/R85+AK85/S85+AM85/U85+AN85/V85,AI85/Q85+AJ85/R85+AK85/S85+AM85/U85+AO85/W85)),0)</f>
        <v>31.526206072605042</v>
      </c>
      <c r="P85" s="101">
        <f>IF(OR(計算過程!$DF$5=3,計算過程!$DF$5=4),IF(入力データと計算結果!$E$7=バックデータ一覧!$A$16,AI85/Q85+AJ85/R85+AK85/S85+AL85/T85+AN85/V85,IF(入力データと計算結果!$E$7=バックデータ一覧!$A$17,AI85/Q85+AJ85/R85+AK85/S85+AM85/U85+AN85/V85,AI85/Q85+AJ85/R85+AK85/S85+AM85/U85+AO85/W85)),0)</f>
        <v>0</v>
      </c>
      <c r="Q85" s="101">
        <f>MIN(1,$DF$7*'貼り付けシート（日別）'!O84+計算過程!$DF$14*(AI85+AK85)+$DF$21)</f>
        <v>0.60521455322205742</v>
      </c>
      <c r="R85" s="101">
        <f>MIN(1,$DF$8*'貼り付けシート（日別）'!O84+$DF$15*AJ85+$DF$22)</f>
        <v>0.67864960619509318</v>
      </c>
      <c r="S85" s="101">
        <f>MIN(1,$DF$9*'貼り付けシート（日別）'!O84+$DF$16*(AI85+AK85)+$DF$23)</f>
        <v>0.60521455322205742</v>
      </c>
      <c r="T85" s="32">
        <f>MIN(1,$DF$10*'貼り付けシート（日別）'!O84+$DF$17*AL85+$DF$24)</f>
        <v>0.71159348488590612</v>
      </c>
      <c r="U85" s="32">
        <f>MIN(1,$DF$11*'貼り付けシート（日別）'!O84+$DF$18*AM85+$DF$25)</f>
        <v>0.71059494829530212</v>
      </c>
      <c r="V85" s="32">
        <f>MIN(1,$DF$12*'貼り付けシート（日別）'!O84+$DF$19*AN85+$DF$26)</f>
        <v>0.71159348488590612</v>
      </c>
      <c r="W85" s="32">
        <f>MIN(1,$DF$13*'貼り付けシート（日別）'!O84+$DF$20*AO85+$DF$27)</f>
        <v>0.52705598003758392</v>
      </c>
      <c r="X85" s="32">
        <f t="shared" si="44"/>
        <v>0</v>
      </c>
      <c r="Y85" s="32">
        <f>'貼り付けシート（日別）'!P84</f>
        <v>0.21250000000000002</v>
      </c>
      <c r="Z85" s="32">
        <f t="shared" si="45"/>
        <v>1.0902737499999999</v>
      </c>
      <c r="AA85" s="32">
        <f t="shared" si="46"/>
        <v>1.11840625</v>
      </c>
      <c r="AB85" s="32">
        <f t="shared" si="47"/>
        <v>20.30527220150287</v>
      </c>
      <c r="AC85" s="32">
        <f>IF($DF$5=10,($DF$41*'貼り付けシート（日別）'!O84+$DF$42*AB85+$DF$43)/3.6,0)</f>
        <v>0</v>
      </c>
      <c r="AD85" s="32">
        <f>IF(OR($DF$5=5,$DF$5=6,$DF$5=7),(($DF$45*'貼り付けシート（日別）'!O84+$DF$46*SUM(AI85:AK85,AM85)+$DF$47)*AE85+(0.01723*AO85+0.06099))*10^3/3600,0)</f>
        <v>0</v>
      </c>
      <c r="AE85" s="32">
        <f>IF('貼り付けシート（日別）'!O84&lt;7,1+(7-'貼り付けシート（日別）'!O84)*0.0091,1)</f>
        <v>1.05539625</v>
      </c>
      <c r="AF85" s="32">
        <f>IF(OR($DF$5=5,$DF$5=6,$DF$5=7),(($DF$48*'貼り付けシート（日別）'!O84+$DF$49*SUM(AI85:AK85,AM85)+$DF$50)*AH85+AO85/AG85),0)</f>
        <v>0</v>
      </c>
      <c r="AG85" s="32">
        <f>$DF$51*'貼り付けシート（日別）'!O84+$DF$52*AO85+$DF$53</f>
        <v>0.75878000000000001</v>
      </c>
      <c r="AH85" s="32">
        <f>IF('貼り付けシート（日別）'!O84&lt;7,1+(7-'貼り付けシート（日別）'!O84)*0.0205,1)</f>
        <v>1.12479375</v>
      </c>
      <c r="AI85" s="109">
        <f>'貼り付けシート（日別）'!B84</f>
        <v>5.5924037001231861</v>
      </c>
      <c r="AJ85" s="109">
        <f>'貼り付けシート（日別）'!C84</f>
        <v>11.322248599827166</v>
      </c>
      <c r="AK85" s="109">
        <f>'貼り付けシート（日別）'!D84</f>
        <v>3.3906199015525198</v>
      </c>
      <c r="AL85" s="109">
        <f>'貼り付けシート（日別）'!E84</f>
        <v>0</v>
      </c>
      <c r="AM85" s="109">
        <f>'貼り付けシート（日別）'!F84</f>
        <v>0</v>
      </c>
      <c r="AN85" s="109">
        <f>'貼り付けシート（日別）'!G84</f>
        <v>0</v>
      </c>
      <c r="AO85" s="109">
        <f>'貼り付けシート（日別）'!H84</f>
        <v>0</v>
      </c>
      <c r="AP85" s="102">
        <f>IF(入力データと計算結果!$E$9=バックデータ一覧!$A$25,'貼り付けシート（日別）'!Q84,0)</f>
        <v>0</v>
      </c>
      <c r="AR85" s="36">
        <v>41717</v>
      </c>
      <c r="AS85" s="104">
        <f t="shared" si="48"/>
        <v>9.5498707333333321E-2</v>
      </c>
      <c r="AT85" s="104">
        <f t="shared" si="49"/>
        <v>38.716778550122797</v>
      </c>
      <c r="AU85" s="104">
        <f t="shared" si="50"/>
        <v>0</v>
      </c>
      <c r="AV85" s="107">
        <v>0</v>
      </c>
      <c r="AW85" s="101">
        <f>IF(OR(計算過程!$DF$5&lt;=4,計算過程!$DF$5=8),AX85+AY85+AZ85,0)</f>
        <v>9.5498707333333321E-2</v>
      </c>
      <c r="AX85" s="101">
        <f>IF(AND(計算過程!$DF$5&gt;4,計算過程!$DF$5&lt;&gt;8),0,((VLOOKUP(入力データと計算結果!$E$6,バックデータ一覧!$V$12:$AA$15,2)*'貼り付けシート（日別）'!AG84+VLOOKUP(入力データと計算結果!$E$6,バックデータ一覧!$V$12:$AA$15,3)*('貼り付けシート（日別）'!AA84+'貼り付けシート（日別）'!AB84+'貼り付けシート（日別）'!AC84+'貼り付けシート（日別）'!AD84+'貼り付けシート（日別）'!AF84)+(VLOOKUP(入力データと計算結果!$E$6,バックデータ一覧!$V$12:$AA$15,4)))*10^3/3600))</f>
        <v>9.5498707333333321E-2</v>
      </c>
      <c r="AY85" s="101">
        <f>IF(AND(OR(計算過程!$DF$5&gt;4,計算過程!$DF$5&lt;&gt;8),入力データと計算結果!$E$7&lt;&gt;バックデータ一覧!$A$16,SUM(BX85:BY85)&gt;0),0.07*10^3/3600,0)</f>
        <v>0</v>
      </c>
      <c r="AZ85" s="101">
        <f>IF(AND(OR(計算過程!$DF$5&lt;=4),入力データと計算結果!$E$7=バックデータ一覧!$A$18,BY85&gt;0),(VLOOKUP(入力データと計算結果!$E$6,バックデータ一覧!$V$12:$AA$15,5,FALSE)*CA85+VLOOKUP(入力データと計算結果!$E$6,バックデータ一覧!$V$12:$AA$15,6,FALSE))*10^3/3600,0)</f>
        <v>0</v>
      </c>
      <c r="BA85" s="101">
        <f>IF(OR(計算過程!$DF$5&lt;=2,計算過程!$DF$5=8),IF(入力データと計算結果!$E$7=バックデータ一覧!$A$16,BU85/BC85+BV85/BD85+BW85/BE85+BX85/BF85+BZ85/BH85,IF(入力データと計算結果!$E$7=バックデータ一覧!$A$17,BU85/BC85+BV85/BD85+BW85/BE85+BY85/BG85+BZ85/BH85,BU85/BC85+BV85/BD85+BW85/BE85+BY85/BG85+CA85/BI85)),0)</f>
        <v>38.716778550122797</v>
      </c>
      <c r="BB85" s="101">
        <f>IF(OR(計算過程!$DF$5=3,計算過程!$DF$5=4),IF(入力データと計算結果!$E$7=バックデータ一覧!$A$16,BU85/BC85+BV85/BD85+BW85/BE85+BX85/BF85+BZ85/BH85,IF(入力データと計算結果!$E$7=バックデータ一覧!$A$17,BU85/BC85+BV85/BD85+BW85/BE85+BY85/BG85+BZ85/BH85,BU85/BC85+BV85/BD85+BW85/BE85+BY85/BG85+CA85/BI85)),0)</f>
        <v>0</v>
      </c>
      <c r="BC85" s="101">
        <f>MIN(1,計算過程!$DF$7*'貼り付けシート（日別）'!AG84+計算過程!$DF$14*(BU85+BW85)+計算過程!$DF$21)</f>
        <v>0.60175598811758124</v>
      </c>
      <c r="BD85" s="101">
        <f>MIN(1,計算過程!$DF$8*'貼り付けシート（日別）'!AG84+計算過程!$DF$15*BV85+計算過程!$DF$22)</f>
        <v>0.68238702091074366</v>
      </c>
      <c r="BE85" s="101">
        <f>MIN(1,計算過程!$DF$9*'貼り付けシート（日別）'!AG84+計算過程!$DF$16*(BU85+BW85)+計算過程!$DF$23)</f>
        <v>0.60175598811758124</v>
      </c>
      <c r="BF85" s="32">
        <f>MIN(1,計算過程!$DF$10*'貼り付けシート（日別）'!AG84+計算過程!$DF$17*BX85+計算過程!$DF$24)</f>
        <v>0.71159348488590612</v>
      </c>
      <c r="BG85" s="32">
        <f>MIN(1,計算過程!$DF$11*'貼り付けシート（日別）'!AG84+計算過程!$DF$18*BY85+計算過程!$DF$25)</f>
        <v>0.71059494829530212</v>
      </c>
      <c r="BH85" s="32">
        <f>MIN(1,計算過程!$DF$12*'貼り付けシート（日別）'!AG84+計算過程!$DF$19*BZ85+計算過程!$DF$26)</f>
        <v>0.71159348488590612</v>
      </c>
      <c r="BI85" s="32">
        <f>MIN(1,計算過程!$DF$13*'貼り付けシート（日別）'!AG84+計算過程!$DF$20*CA85+計算過程!$DF$27)</f>
        <v>0.52705598003758392</v>
      </c>
      <c r="BJ85" s="32">
        <f>IF(計算過程!$DF$5=11,(計算過程!$DF$33*BK85+計算過程!$DF$34*BN85+計算過程!$DF$35*計算過程!$DF$39+計算過程!$DF$36)*(1+計算過程!$DF$37*計算過程!$DF$38)*BL85*BM85*10^3/3600,0)</f>
        <v>0</v>
      </c>
      <c r="BK85" s="32">
        <f>'貼り付けシート（日別）'!AH84</f>
        <v>0.21250000000000002</v>
      </c>
      <c r="BL85" s="32">
        <f t="shared" si="51"/>
        <v>1.0902737499999999</v>
      </c>
      <c r="BM85" s="32">
        <f t="shared" si="52"/>
        <v>1.11840625</v>
      </c>
      <c r="BN85" s="32">
        <f t="shared" si="53"/>
        <v>25.608867742154533</v>
      </c>
      <c r="BO85" s="32">
        <f>IF(計算過程!$DF$5=10,(計算過程!$DF$41*'貼り付けシート（日別）'!AG84+計算過程!$DF$42*BN85+計算過程!$DF$43)/3.6,0)</f>
        <v>0</v>
      </c>
      <c r="BP85" s="32">
        <f>IF(OR(計算過程!$DF$5=5,計算過程!$DF$5=6,計算過程!$DF$5=7),((計算過程!$DF$45*'貼り付けシート（日別）'!AG84+計算過程!$DF$46*SUM(BU85:BW85,BY85)+計算過程!$DF$47)*BQ85+(0.01723*CA85+0.06099))*10^3/3600,0)</f>
        <v>0</v>
      </c>
      <c r="BQ85" s="32">
        <f>IF('貼り付けシート（日別）'!AG84&lt;7,1+(7-'貼り付けシート（日別）'!AG84)*0.0091,1)</f>
        <v>1.05539625</v>
      </c>
      <c r="BR85" s="32">
        <f>IF(OR(計算過程!$DF$5=5,計算過程!$DF$5=6,計算過程!$DF$5=7),((計算過程!$DF$48*'貼り付けシート（日別）'!AG84+計算過程!$DF$49*SUM(BU85:BW85,BY85)+計算過程!$DF$50)*BT85+CA85/BS85),0)</f>
        <v>0</v>
      </c>
      <c r="BS85" s="32">
        <f>計算過程!$DF$51*'貼り付けシート（日別）'!AG84+計算過程!$DF$52*CA85+計算過程!$DF$53</f>
        <v>0.75878000000000001</v>
      </c>
      <c r="BT85" s="32">
        <f>IF('貼り付けシート（日別）'!AG84&lt;7,1+(7-'貼り付けシート（日別）'!AG84)*0.0205,1)</f>
        <v>1.12479375</v>
      </c>
      <c r="BU85" s="109">
        <f>'貼り付けシート（日別）'!T84</f>
        <v>3.0854641104127931</v>
      </c>
      <c r="BV85" s="109">
        <f>'貼り付けシート（日別）'!U84</f>
        <v>19.556611217883287</v>
      </c>
      <c r="BW85" s="109">
        <f>'貼り付けシート（日別）'!V84</f>
        <v>2.9667924138584545</v>
      </c>
      <c r="BX85" s="109">
        <f>'貼り付けシート（日別）'!W84</f>
        <v>0</v>
      </c>
      <c r="BY85" s="109">
        <f>'貼り付けシート（日別）'!X84</f>
        <v>0</v>
      </c>
      <c r="BZ85" s="109">
        <f>'貼り付けシート（日別）'!Y84</f>
        <v>0</v>
      </c>
      <c r="CA85" s="109">
        <f>'貼り付けシート（日別）'!Z84</f>
        <v>0</v>
      </c>
      <c r="CB85" s="102">
        <f>IF(入力データと計算結果!$E$9=バックデータ一覧!$A$25,'貼り付けシート（日別）'!AI84,0)</f>
        <v>0</v>
      </c>
      <c r="CC85" s="166"/>
      <c r="CD85" s="32">
        <f>IF(計算過程!$DF$5=9,((CI85*'貼り付けシート（日別）'!AG84+CJ85*(CQ85+CR85+CS85+CU85)+CK85*CX85+CL85)*CE85+(0.01723*CW85+0.06099))*10^3/3600,0)</f>
        <v>0</v>
      </c>
      <c r="CE85" s="32">
        <f>IF(7&lt;='貼り付けシート（日別）'!AG84,1,1+(7-'貼り付けシート（日別）'!AG84)*0.0091)</f>
        <v>1.05539625</v>
      </c>
      <c r="CF85" s="32">
        <f>IF(計算過程!$DF$5=9,((CM85*'貼り付けシート（日別）'!AG84+CN85*(CQ85+CR85+CS85+CU85)+CO85*CX85+CP85)*CH85+CW85/CG85),0)</f>
        <v>0</v>
      </c>
      <c r="CG85" s="32">
        <f>計算過程!$DF$55*'貼り付けシート（日別）'!AG84+計算過程!$DF$56*CW85+計算過程!$DF$57</f>
        <v>0.75878000000000001</v>
      </c>
      <c r="CH85" s="32">
        <f>IF(7&lt;='貼り付けシート（日別）'!AG84,1,1+(7-'貼り付けシート（日別）'!AG84)*0.0205)</f>
        <v>1.12479375</v>
      </c>
      <c r="CI85" s="100">
        <f>IF($CX85&gt;0,バックデータ一覧!$S$4,バックデータ一覧!$T$4)</f>
        <v>-0.18114</v>
      </c>
      <c r="CJ85" s="100">
        <f>IF($CX85&gt;0,バックデータ一覧!$S$5,バックデータ一覧!$T$5)</f>
        <v>0.10483000000000001</v>
      </c>
      <c r="CK85" s="100">
        <f>IF($CX85&gt;0,バックデータ一覧!$S$6,バックデータ一覧!$T$6)</f>
        <v>0</v>
      </c>
      <c r="CL85" s="100">
        <f>IF($CX85&gt;0,バックデータ一覧!$S$7,バックデータ一覧!$T$7)</f>
        <v>5.8528500000000001</v>
      </c>
      <c r="CM85" s="100">
        <f>IF($CX85&gt;0,バックデータ一覧!$S$12,バックデータ一覧!$T$12)</f>
        <v>-5.7700000000000001E-2</v>
      </c>
      <c r="CN85" s="100">
        <f>IF($CX85&gt;0,バックデータ一覧!$S$13,バックデータ一覧!$T$13)</f>
        <v>0.47525000000000001</v>
      </c>
      <c r="CO85" s="100">
        <f>IF($CX85&gt;0,バックデータ一覧!$S$14,バックデータ一覧!$T$14)</f>
        <v>0</v>
      </c>
      <c r="CP85" s="173">
        <f>IF($CX85&gt;0,バックデータ一覧!$S$15,バックデータ一覧!$T$15)</f>
        <v>-6.3459300000000001</v>
      </c>
      <c r="CQ85" s="102">
        <f>IF($DF$4=4,'貼り付けシート（日別）'!T84,'貼り付けシート（日別）'!B84*(INT($DF$4)+1-$DF$4)+'貼り付けシート（日別）'!T84*($DF$4-INT($DF$4)))</f>
        <v>3.0854641104127931</v>
      </c>
      <c r="CR85" s="102">
        <f>IF($DF$4=4,'貼り付けシート（日別）'!U84,'貼り付けシート（日別）'!C84*(INT($DF$4)+1-$DF$4)+'貼り付けシート（日別）'!U84*($DF$4-INT($DF$4)))</f>
        <v>19.556611217883287</v>
      </c>
      <c r="CS85" s="102">
        <f>IF($DF$4=4,'貼り付けシート（日別）'!V84,'貼り付けシート（日別）'!D84*(INT($DF$4)+1-$DF$4)+'貼り付けシート（日別）'!V84*($DF$4-INT($DF$4)))</f>
        <v>2.9667924138584545</v>
      </c>
      <c r="CT85" s="102">
        <f>IF($DF$4=4,'貼り付けシート（日別）'!W84,'貼り付けシート（日別）'!E84*(INT($DF$4)+1-$DF$4)+'貼り付けシート（日別）'!W84*($DF$4-INT($DF$4)))</f>
        <v>0</v>
      </c>
      <c r="CU85" s="102">
        <f>IF($DF$4=4,'貼り付けシート（日別）'!X84,'貼り付けシート（日別）'!F84*(INT($DF$4)+1-$DF$4)+'貼り付けシート（日別）'!X84*($DF$4-INT($DF$4)))</f>
        <v>0</v>
      </c>
      <c r="CV85" s="102">
        <f>IF($DF$4=4,'貼り付けシート（日別）'!Y84,'貼り付けシート（日別）'!G84*(INT($DF$4)+1-$DF$4)+'貼り付けシート（日別）'!Y84*($DF$4-INT($DF$4)))</f>
        <v>0</v>
      </c>
      <c r="CW85" s="102">
        <f>IF($DF$4=4,'貼り付けシート（日別）'!Z84,'貼り付けシート（日別）'!H84*(INT($DF$4)+1-$DF$4)+'貼り付けシート（日別）'!Z84*($DF$4-INT($DF$4)))</f>
        <v>0</v>
      </c>
      <c r="CX85" s="32">
        <f>SUMIF('貼り付けシート（時刻別）'!$A$6:$A$8765,AR85,'貼り付けシート（時刻別）'!$C$6:$C$8765)</f>
        <v>0</v>
      </c>
      <c r="CY85" s="102">
        <f t="shared" si="40"/>
        <v>0</v>
      </c>
      <c r="CZ85" s="166"/>
    </row>
    <row r="86" spans="1:104" x14ac:dyDescent="0.15">
      <c r="A86" s="36">
        <v>41718</v>
      </c>
      <c r="B86" s="139">
        <f>IF(計算過程!$DF$5=9,計算過程!CD86+計算過程!CY86,IF($DF$4=4,AS86,G86*(INT($DF$4)+1-$DF$4)+AS86*($DF$4-INT($DF$4))))</f>
        <v>0.15774899026736111</v>
      </c>
      <c r="C86" s="139">
        <f>IF(計算過程!$DF$5=9,CF86,IF($DF$4=4,AT86,H86*(INT($DF$4)+1-$DF$4)+AT86*($DF$4-INT($DF$4))))</f>
        <v>90.155447409890044</v>
      </c>
      <c r="D86" s="139">
        <f>IF(計算過程!$DF$5=9,0,IF($DF$4=4,AU86,I86*(INT($DF$4)+1-$DF$4)+AU86*($DF$4-INT($DF$4))))</f>
        <v>0</v>
      </c>
      <c r="E86" s="139">
        <v>0</v>
      </c>
      <c r="F86" s="138"/>
      <c r="G86" s="104">
        <f t="shared" si="41"/>
        <v>0.14964983608101853</v>
      </c>
      <c r="H86" s="104">
        <f t="shared" si="42"/>
        <v>81.245174213126958</v>
      </c>
      <c r="I86" s="104">
        <f t="shared" si="43"/>
        <v>0</v>
      </c>
      <c r="J86" s="107">
        <v>0</v>
      </c>
      <c r="K86" s="101">
        <f>IF(OR(計算過程!$DF$5&lt;=4,計算過程!$DF$5=8),L86+M86+N86,0)</f>
        <v>0.14964983608101853</v>
      </c>
      <c r="L86" s="101">
        <f>IF(AND($DF$5&gt;4,$DF$5&lt;&gt;8),0,((VLOOKUP(入力データと計算結果!$E$6,バックデータ一覧!$V$12:$AA$15,2)*'貼り付けシート（日別）'!O85+VLOOKUP(入力データと計算結果!$E$6,バックデータ一覧!$V$12:$AA$15,3)*('貼り付けシート（日別）'!I85+'貼り付けシート（日別）'!J85+'貼り付けシート（日別）'!K85+'貼り付けシート（日別）'!L85+'貼り付けシート（日別）'!N85)+(VLOOKUP(入力データと計算結果!$E$6,バックデータ一覧!$V$12:$AA$15,4)))*10^3/3600))</f>
        <v>9.3809678962962967E-2</v>
      </c>
      <c r="M86" s="101">
        <f>IF(AND(OR($DF$5&gt;4,$DF$5&lt;&gt;8),入力データと計算結果!$E$7&lt;&gt;バックデータ一覧!$A$16,SUM(AL86:AM86)&gt;0),0.07*10^3/3600,0)</f>
        <v>1.9444444444444445E-2</v>
      </c>
      <c r="N86" s="101">
        <f>IF(AND(OR($DF$5&lt;=4),入力データと計算結果!$E$7=バックデータ一覧!$A$18,AM86&gt;0),(VLOOKUP(入力データと計算結果!$E$6,バックデータ一覧!$V$12:$AA$15,5,FALSE)*AO86+VLOOKUP(入力データと計算結果!$E$6,バックデータ一覧!$V$12:$AA$15,6,FALSE))*10^3/3600,0)</f>
        <v>3.6395712673611115E-2</v>
      </c>
      <c r="O86" s="101">
        <f>IF(OR(計算過程!$DF$5&lt;=2,計算過程!$DF$5=8),IF(入力データと計算結果!$E$7=バックデータ一覧!$A$16,AI86/Q86+AJ86/R86+AK86/S86+AL86/T86+AN86/V86,IF(入力データと計算結果!$E$7=バックデータ一覧!$A$17,AI86/Q86+AJ86/R86+AK86/S86+AM86/U86+AN86/V86,AI86/Q86+AJ86/R86+AK86/S86+AM86/U86+AO86/W86)),0)</f>
        <v>81.245174213126958</v>
      </c>
      <c r="P86" s="101">
        <f>IF(OR(計算過程!$DF$5=3,計算過程!$DF$5=4),IF(入力データと計算結果!$E$7=バックデータ一覧!$A$16,AI86/Q86+AJ86/R86+AK86/S86+AL86/T86+AN86/V86,IF(入力データと計算結果!$E$7=バックデータ一覧!$A$17,AI86/Q86+AJ86/R86+AK86/S86+AM86/U86+AN86/V86,AI86/Q86+AJ86/R86+AK86/S86+AM86/U86+AO86/W86)),0)</f>
        <v>0</v>
      </c>
      <c r="Q86" s="101">
        <f>MIN(1,$DF$7*'貼り付けシート（日別）'!O85+計算過程!$DF$14*(AI86+AK86)+$DF$21)</f>
        <v>0.60467415015670101</v>
      </c>
      <c r="R86" s="101">
        <f>MIN(1,$DF$8*'貼り付けシート（日別）'!O85+$DF$15*AJ86+$DF$22)</f>
        <v>0.67777700106180228</v>
      </c>
      <c r="S86" s="101">
        <f>MIN(1,$DF$9*'貼り付けシート（日別）'!O85+$DF$16*(AI86+AK86)+$DF$23)</f>
        <v>0.60467415015670101</v>
      </c>
      <c r="T86" s="32">
        <f>MIN(1,$DF$10*'貼り付けシート（日別）'!O85+$DF$17*AL86+$DF$24)</f>
        <v>0.71159348488590612</v>
      </c>
      <c r="U86" s="32">
        <f>MIN(1,$DF$11*'貼り付けシート（日別）'!O85+$DF$18*AM86+$DF$25)</f>
        <v>0.69779900776999348</v>
      </c>
      <c r="V86" s="32">
        <f>MIN(1,$DF$12*'貼り付けシート（日別）'!O85+$DF$19*AN86+$DF$26)</f>
        <v>0.71159348488590612</v>
      </c>
      <c r="W86" s="32">
        <f>MIN(1,$DF$13*'貼り付けシート（日別）'!O85+$DF$20*AO86+$DF$27)</f>
        <v>0.59431870968644296</v>
      </c>
      <c r="X86" s="32">
        <f t="shared" si="44"/>
        <v>0</v>
      </c>
      <c r="Y86" s="32">
        <f>'貼り付けシート（日別）'!P85</f>
        <v>-0.18749999999999997</v>
      </c>
      <c r="Z86" s="32">
        <f t="shared" si="45"/>
        <v>1.0955937499999999</v>
      </c>
      <c r="AA86" s="32">
        <f t="shared" si="46"/>
        <v>1.1214062500000002</v>
      </c>
      <c r="AB86" s="32">
        <f t="shared" si="47"/>
        <v>54.018858013239154</v>
      </c>
      <c r="AC86" s="32">
        <f>IF($DF$5=10,($DF$41*'貼り付けシート（日別）'!O85+$DF$42*AB86+$DF$43)/3.6,0)</f>
        <v>0</v>
      </c>
      <c r="AD86" s="32">
        <f>IF(OR($DF$5=5,$DF$5=6,$DF$5=7),(($DF$45*'貼り付けシート（日別）'!O85+$DF$46*SUM(AI86:AK86,AM86)+$DF$47)*AE86+(0.01723*AO86+0.06099))*10^3/3600,0)</f>
        <v>0</v>
      </c>
      <c r="AE86" s="32">
        <f>IF('貼り付けシート（日別）'!O85&lt;7,1+(7-'貼り付けシート（日別）'!O85)*0.0091,1)</f>
        <v>1.0685154166666666</v>
      </c>
      <c r="AF86" s="32">
        <f>IF(OR($DF$5=5,$DF$5=6,$DF$5=7),(($DF$48*'貼り付けシート（日別）'!O85+$DF$49*SUM(AI86:AK86,AM86)+$DF$50)*AH86+AO86/AG86),0)</f>
        <v>0</v>
      </c>
      <c r="AG86" s="32">
        <f>$DF$51*'貼り付けシート（日別）'!O85+$DF$52*AO86+$DF$53</f>
        <v>0.77624812499999996</v>
      </c>
      <c r="AH86" s="32">
        <f>IF('貼り付けシート（日別）'!O85&lt;7,1+(7-'貼り付けシート（日別）'!O85)*0.0205,1)</f>
        <v>1.1543479166666666</v>
      </c>
      <c r="AI86" s="109">
        <f>'貼り付けシート（日別）'!B85</f>
        <v>8.3407309927774822</v>
      </c>
      <c r="AJ86" s="109">
        <f>'貼り付けシート（日別）'!C85</f>
        <v>11.129703836516267</v>
      </c>
      <c r="AK86" s="109">
        <f>'貼り付けシート（日別）'!D85</f>
        <v>2.2914096134004072</v>
      </c>
      <c r="AL86" s="109">
        <f>'貼り付けシート（日別）'!E85</f>
        <v>0</v>
      </c>
      <c r="AM86" s="109">
        <f>'貼り付けシート（日別）'!F85</f>
        <v>28.192326070544997</v>
      </c>
      <c r="AN86" s="109">
        <f>'貼り付けシート（日別）'!G85</f>
        <v>0</v>
      </c>
      <c r="AO86" s="109">
        <f>'貼り付けシート（日別）'!H85</f>
        <v>4.0646875000000007</v>
      </c>
      <c r="AP86" s="102">
        <f>IF(入力データと計算結果!$E$9=バックデータ一覧!$A$25,'貼り付けシート（日別）'!Q85,0)</f>
        <v>0</v>
      </c>
      <c r="AR86" s="36">
        <v>41718</v>
      </c>
      <c r="AS86" s="104">
        <f t="shared" si="48"/>
        <v>0.15774899026736111</v>
      </c>
      <c r="AT86" s="104">
        <f t="shared" si="49"/>
        <v>90.155447409890044</v>
      </c>
      <c r="AU86" s="104">
        <f t="shared" si="50"/>
        <v>0</v>
      </c>
      <c r="AV86" s="107">
        <v>0</v>
      </c>
      <c r="AW86" s="101">
        <f>IF(OR(計算過程!$DF$5&lt;=4,計算過程!$DF$5=8),AX86+AY86+AZ86,0)</f>
        <v>0.15774899026736111</v>
      </c>
      <c r="AX86" s="101">
        <f>IF(AND(計算過程!$DF$5&gt;4,計算過程!$DF$5&lt;&gt;8),0,((VLOOKUP(入力データと計算結果!$E$6,バックデータ一覧!$V$12:$AA$15,2)*'貼り付けシート（日別）'!AG85+VLOOKUP(入力データと計算結果!$E$6,バックデータ一覧!$V$12:$AA$15,3)*('貼り付けシート（日別）'!AA85+'貼り付けシート（日別）'!AB85+'貼り付けシート（日別）'!AC85+'貼り付けシート（日別）'!AD85+'貼り付けシート（日別）'!AF85)+(VLOOKUP(入力データと計算結果!$E$6,バックデータ一覧!$V$12:$AA$15,4)))*10^3/3600))</f>
        <v>9.733036946296296E-2</v>
      </c>
      <c r="AY86" s="101">
        <f>IF(AND(OR(計算過程!$DF$5&gt;4,計算過程!$DF$5&lt;&gt;8),入力データと計算結果!$E$7&lt;&gt;バックデータ一覧!$A$16,SUM(BX86:BY86)&gt;0),0.07*10^3/3600,0)</f>
        <v>1.9444444444444445E-2</v>
      </c>
      <c r="AZ86" s="101">
        <f>IF(AND(OR(計算過程!$DF$5&lt;=4),入力データと計算結果!$E$7=バックデータ一覧!$A$18,BY86&gt;0),(VLOOKUP(入力データと計算結果!$E$6,バックデータ一覧!$V$12:$AA$15,5,FALSE)*CA86+VLOOKUP(入力データと計算結果!$E$6,バックデータ一覧!$V$12:$AA$15,6,FALSE))*10^3/3600,0)</f>
        <v>4.09741763599537E-2</v>
      </c>
      <c r="BA86" s="101">
        <f>IF(OR(計算過程!$DF$5&lt;=2,計算過程!$DF$5=8),IF(入力データと計算結果!$E$7=バックデータ一覧!$A$16,BU86/BC86+BV86/BD86+BW86/BE86+BX86/BF86+BZ86/BH86,IF(入力データと計算結果!$E$7=バックデータ一覧!$A$17,BU86/BC86+BV86/BD86+BW86/BE86+BY86/BG86+BZ86/BH86,BU86/BC86+BV86/BD86+BW86/BE86+BY86/BG86+CA86/BI86)),0)</f>
        <v>90.155447409890044</v>
      </c>
      <c r="BB86" s="101">
        <f>IF(OR(計算過程!$DF$5=3,計算過程!$DF$5=4),IF(入力データと計算結果!$E$7=バックデータ一覧!$A$16,BU86/BC86+BV86/BD86+BW86/BE86+BX86/BF86+BZ86/BH86,IF(入力データと計算結果!$E$7=バックデータ一覧!$A$17,BU86/BC86+BV86/BD86+BW86/BE86+BY86/BG86+BZ86/BH86,BU86/BC86+BV86/BD86+BW86/BE86+BY86/BG86+CA86/BI86)),0)</f>
        <v>0</v>
      </c>
      <c r="BC86" s="101">
        <f>MIN(1,計算過程!$DF$7*'貼り付けシート（日別）'!AG85+計算過程!$DF$14*(BU86+BW86)+計算過程!$DF$21)</f>
        <v>0.60585902297037886</v>
      </c>
      <c r="BD86" s="101">
        <f>MIN(1,計算過程!$DF$8*'貼り付けシート（日別）'!AG85+計算過程!$DF$15*BV86+計算過程!$DF$22)</f>
        <v>0.67961392941276877</v>
      </c>
      <c r="BE86" s="101">
        <f>MIN(1,計算過程!$DF$9*'貼り付けシート（日別）'!AG85+計算過程!$DF$16*(BU86+BW86)+計算過程!$DF$23)</f>
        <v>0.60585902297037886</v>
      </c>
      <c r="BF86" s="32">
        <f>MIN(1,計算過程!$DF$10*'貼り付けシート（日別）'!AG85+計算過程!$DF$17*BX86+計算過程!$DF$24)</f>
        <v>0.71159348488590612</v>
      </c>
      <c r="BG86" s="32">
        <f>MIN(1,計算過程!$DF$11*'貼り付けシート（日別）'!AG85+計算過程!$DF$18*BY86+計算過程!$DF$25)</f>
        <v>0.69779900776999348</v>
      </c>
      <c r="BH86" s="32">
        <f>MIN(1,計算過程!$DF$12*'貼り付けシート（日別）'!AG85+計算過程!$DF$19*BZ86+計算過程!$DF$26)</f>
        <v>0.71159348488590612</v>
      </c>
      <c r="BI86" s="32">
        <f>MIN(1,計算過程!$DF$13*'貼り付けシート（日別）'!AG85+計算過程!$DF$20*CA86+計算過程!$DF$27)</f>
        <v>0.61116522286147645</v>
      </c>
      <c r="BJ86" s="32">
        <f>IF(計算過程!$DF$5=11,(計算過程!$DF$33*BK86+計算過程!$DF$34*BN86+計算過程!$DF$35*計算過程!$DF$39+計算過程!$DF$36)*(1+計算過程!$DF$37*計算過程!$DF$38)*BL86*BM86*10^3/3600,0)</f>
        <v>0</v>
      </c>
      <c r="BK86" s="32">
        <f>'貼り付けシート（日別）'!AH85</f>
        <v>-0.18749999999999997</v>
      </c>
      <c r="BL86" s="32">
        <f t="shared" si="51"/>
        <v>1.0955937499999999</v>
      </c>
      <c r="BM86" s="32">
        <f t="shared" si="52"/>
        <v>1.1214062500000002</v>
      </c>
      <c r="BN86" s="32">
        <f t="shared" si="53"/>
        <v>60.026691658632032</v>
      </c>
      <c r="BO86" s="32">
        <f>IF(計算過程!$DF$5=10,(計算過程!$DF$41*'貼り付けシート（日別）'!AG85+計算過程!$DF$42*BN86+計算過程!$DF$43)/3.6,0)</f>
        <v>0</v>
      </c>
      <c r="BP86" s="32">
        <f>IF(OR(計算過程!$DF$5=5,計算過程!$DF$5=6,計算過程!$DF$5=7),((計算過程!$DF$45*'貼り付けシート（日別）'!AG85+計算過程!$DF$46*SUM(BU86:BW86,BY86)+計算過程!$DF$47)*BQ86+(0.01723*CA86+0.06099))*10^3/3600,0)</f>
        <v>0</v>
      </c>
      <c r="BQ86" s="32">
        <f>IF('貼り付けシート（日別）'!AG85&lt;7,1+(7-'貼り付けシート（日別）'!AG85)*0.0091,1)</f>
        <v>1.0685154166666666</v>
      </c>
      <c r="BR86" s="32">
        <f>IF(OR(計算過程!$DF$5=5,計算過程!$DF$5=6,計算過程!$DF$5=7),((計算過程!$DF$48*'貼り付けシート（日別）'!AG85+計算過程!$DF$49*SUM(BU86:BW86,BY86)+計算過程!$DF$50)*BT86+CA86/BS86),0)</f>
        <v>0</v>
      </c>
      <c r="BS86" s="32">
        <f>計算過程!$DF$51*'貼り付けシート（日別）'!AG85+計算過程!$DF$52*CA86+計算過程!$DF$53</f>
        <v>0.78198781249999993</v>
      </c>
      <c r="BT86" s="32">
        <f>IF('貼り付けシート（日別）'!AG85&lt;7,1+(7-'貼り付けシート（日別）'!AG85)*0.0205,1)</f>
        <v>1.1543479166666666</v>
      </c>
      <c r="BU86" s="109">
        <f>'貼り付けシート（日別）'!T85</f>
        <v>8.7198551288128243</v>
      </c>
      <c r="BV86" s="109">
        <f>'貼り付けシート（日別）'!U85</f>
        <v>15.176868867976726</v>
      </c>
      <c r="BW86" s="109">
        <f>'貼り付けシート（日別）'!V85</f>
        <v>2.9163395079641545</v>
      </c>
      <c r="BX86" s="109">
        <f>'貼り付けシート（日別）'!W85</f>
        <v>0</v>
      </c>
      <c r="BY86" s="109">
        <f>'貼り付けシート（日別）'!X85</f>
        <v>28.192326070544997</v>
      </c>
      <c r="BZ86" s="109">
        <f>'貼り付けシート（日別）'!Y85</f>
        <v>0</v>
      </c>
      <c r="CA86" s="109">
        <f>'貼り付けシート（日別）'!Z85</f>
        <v>5.0213020833333335</v>
      </c>
      <c r="CB86" s="102">
        <f>IF(入力データと計算結果!$E$9=バックデータ一覧!$A$25,'貼り付けシート（日別）'!AI85,0)</f>
        <v>0</v>
      </c>
      <c r="CC86" s="166"/>
      <c r="CD86" s="32">
        <f>IF(計算過程!$DF$5=9,((CI86*'貼り付けシート（日別）'!AG85+CJ86*(CQ86+CR86+CS86+CU86)+CK86*CX86+CL86)*CE86+(0.01723*CW86+0.06099))*10^3/3600,0)</f>
        <v>0</v>
      </c>
      <c r="CE86" s="32">
        <f>IF(7&lt;='貼り付けシート（日別）'!AG85,1,1+(7-'貼り付けシート（日別）'!AG85)*0.0091)</f>
        <v>1.0685154166666666</v>
      </c>
      <c r="CF86" s="32">
        <f>IF(計算過程!$DF$5=9,((CM86*'貼り付けシート（日別）'!AG85+CN86*(CQ86+CR86+CS86+CU86)+CO86*CX86+CP86)*CH86+CW86/CG86),0)</f>
        <v>0</v>
      </c>
      <c r="CG86" s="32">
        <f>計算過程!$DF$55*'貼り付けシート（日別）'!AG85+計算過程!$DF$56*CW86+計算過程!$DF$57</f>
        <v>0.78198781249999993</v>
      </c>
      <c r="CH86" s="32">
        <f>IF(7&lt;='貼り付けシート（日別）'!AG85,1,1+(7-'貼り付けシート（日別）'!AG85)*0.0205)</f>
        <v>1.1543479166666666</v>
      </c>
      <c r="CI86" s="100">
        <f>IF($CX86&gt;0,バックデータ一覧!$S$4,バックデータ一覧!$T$4)</f>
        <v>-0.18114</v>
      </c>
      <c r="CJ86" s="100">
        <f>IF($CX86&gt;0,バックデータ一覧!$S$5,バックデータ一覧!$T$5)</f>
        <v>0.10483000000000001</v>
      </c>
      <c r="CK86" s="100">
        <f>IF($CX86&gt;0,バックデータ一覧!$S$6,バックデータ一覧!$T$6)</f>
        <v>0</v>
      </c>
      <c r="CL86" s="100">
        <f>IF($CX86&gt;0,バックデータ一覧!$S$7,バックデータ一覧!$T$7)</f>
        <v>5.8528500000000001</v>
      </c>
      <c r="CM86" s="100">
        <f>IF($CX86&gt;0,バックデータ一覧!$S$12,バックデータ一覧!$T$12)</f>
        <v>-5.7700000000000001E-2</v>
      </c>
      <c r="CN86" s="100">
        <f>IF($CX86&gt;0,バックデータ一覧!$S$13,バックデータ一覧!$T$13)</f>
        <v>0.47525000000000001</v>
      </c>
      <c r="CO86" s="100">
        <f>IF($CX86&gt;0,バックデータ一覧!$S$14,バックデータ一覧!$T$14)</f>
        <v>0</v>
      </c>
      <c r="CP86" s="173">
        <f>IF($CX86&gt;0,バックデータ一覧!$S$15,バックデータ一覧!$T$15)</f>
        <v>-6.3459300000000001</v>
      </c>
      <c r="CQ86" s="102">
        <f>IF($DF$4=4,'貼り付けシート（日別）'!T85,'貼り付けシート（日別）'!B85*(INT($DF$4)+1-$DF$4)+'貼り付けシート（日別）'!T85*($DF$4-INT($DF$4)))</f>
        <v>8.7198551288128243</v>
      </c>
      <c r="CR86" s="102">
        <f>IF($DF$4=4,'貼り付けシート（日別）'!U85,'貼り付けシート（日別）'!C85*(INT($DF$4)+1-$DF$4)+'貼り付けシート（日別）'!U85*($DF$4-INT($DF$4)))</f>
        <v>15.176868867976726</v>
      </c>
      <c r="CS86" s="102">
        <f>IF($DF$4=4,'貼り付けシート（日別）'!V85,'貼り付けシート（日別）'!D85*(INT($DF$4)+1-$DF$4)+'貼り付けシート（日別）'!V85*($DF$4-INT($DF$4)))</f>
        <v>2.9163395079641545</v>
      </c>
      <c r="CT86" s="102">
        <f>IF($DF$4=4,'貼り付けシート（日別）'!W85,'貼り付けシート（日別）'!E85*(INT($DF$4)+1-$DF$4)+'貼り付けシート（日別）'!W85*($DF$4-INT($DF$4)))</f>
        <v>0</v>
      </c>
      <c r="CU86" s="102">
        <f>IF($DF$4=4,'貼り付けシート（日別）'!X85,'貼り付けシート（日別）'!F85*(INT($DF$4)+1-$DF$4)+'貼り付けシート（日別）'!X85*($DF$4-INT($DF$4)))</f>
        <v>28.192326070544997</v>
      </c>
      <c r="CV86" s="102">
        <f>IF($DF$4=4,'貼り付けシート（日別）'!Y85,'貼り付けシート（日別）'!G85*(INT($DF$4)+1-$DF$4)+'貼り付けシート（日別）'!Y85*($DF$4-INT($DF$4)))</f>
        <v>0</v>
      </c>
      <c r="CW86" s="102">
        <f>IF($DF$4=4,'貼り付けシート（日別）'!Z85,'貼り付けシート（日別）'!H85*(INT($DF$4)+1-$DF$4)+'貼り付けシート（日別）'!Z85*($DF$4-INT($DF$4)))</f>
        <v>5.0213020833333335</v>
      </c>
      <c r="CX86" s="32">
        <f>SUMIF('貼り付けシート（時刻別）'!$A$6:$A$8765,AR86,'貼り付けシート（時刻別）'!$C$6:$C$8765)</f>
        <v>0</v>
      </c>
      <c r="CY86" s="102">
        <f t="shared" ref="CY86:CY149" si="54">IF($DF$4&lt;&gt;9,0,$AP86*(INT($DF$4)+1-$DF$4)+$CB86*($DF$4-INT($DF$4)))</f>
        <v>0</v>
      </c>
      <c r="CZ86" s="166"/>
    </row>
    <row r="87" spans="1:104" x14ac:dyDescent="0.15">
      <c r="A87" s="36">
        <v>41719</v>
      </c>
      <c r="B87" s="139">
        <f>IF(計算過程!$DF$5=9,計算過程!CD87+計算過程!CY87,IF($DF$4=4,AS87,G87*(INT($DF$4)+1-$DF$4)+AS87*($DF$4-INT($DF$4))))</f>
        <v>0.16633207678819445</v>
      </c>
      <c r="C87" s="139">
        <f>IF(計算過程!$DF$5=9,CF87,IF($DF$4=4,AT87,H87*(INT($DF$4)+1-$DF$4)+AT87*($DF$4-INT($DF$4))))</f>
        <v>104.85938590711379</v>
      </c>
      <c r="D87" s="139">
        <f>IF(計算過程!$DF$5=9,0,IF($DF$4=4,AU87,I87*(INT($DF$4)+1-$DF$4)+AU87*($DF$4-INT($DF$4))))</f>
        <v>0</v>
      </c>
      <c r="E87" s="139">
        <v>0</v>
      </c>
      <c r="F87" s="138"/>
      <c r="G87" s="104">
        <f t="shared" si="41"/>
        <v>0.15811675969675926</v>
      </c>
      <c r="H87" s="104">
        <f t="shared" si="42"/>
        <v>96.024302618859906</v>
      </c>
      <c r="I87" s="104">
        <f t="shared" si="43"/>
        <v>0</v>
      </c>
      <c r="J87" s="107">
        <v>0</v>
      </c>
      <c r="K87" s="101">
        <f>IF(OR(計算過程!$DF$5&lt;=4,計算過程!$DF$5=8),L87+M87+N87,0)</f>
        <v>0.15811675969675926</v>
      </c>
      <c r="L87" s="101">
        <f>IF(AND($DF$5&gt;4,$DF$5&lt;&gt;8),0,((VLOOKUP(入力データと計算結果!$E$6,バックデータ一覧!$V$12:$AA$15,2)*'貼り付けシート（日別）'!O86+VLOOKUP(入力データと計算結果!$E$6,バックデータ一覧!$V$12:$AA$15,3)*('貼り付けシート（日別）'!I86+'貼り付けシート（日別）'!J86+'貼り付けシート（日別）'!K86+'貼り付けシート（日別）'!L86+'貼り付けシート（日別）'!N86)+(VLOOKUP(入力データと計算結果!$E$6,バックデータ一覧!$V$12:$AA$15,4)))*10^3/3600))</f>
        <v>0.10157962514814814</v>
      </c>
      <c r="M87" s="101">
        <f>IF(AND(OR($DF$5&gt;4,$DF$5&lt;&gt;8),入力データと計算結果!$E$7&lt;&gt;バックデータ一覧!$A$16,SUM(AL87:AM87)&gt;0),0.07*10^3/3600,0)</f>
        <v>1.9444444444444445E-2</v>
      </c>
      <c r="N87" s="101">
        <f>IF(AND(OR($DF$5&lt;=4),入力データと計算結果!$E$7=バックデータ一覧!$A$18,AM87&gt;0),(VLOOKUP(入力データと計算結果!$E$6,バックデータ一覧!$V$12:$AA$15,5,FALSE)*AO87+VLOOKUP(入力データと計算結果!$E$6,バックデータ一覧!$V$12:$AA$15,6,FALSE))*10^3/3600,0)</f>
        <v>3.7092690104166666E-2</v>
      </c>
      <c r="O87" s="101">
        <f>IF(OR(計算過程!$DF$5&lt;=2,計算過程!$DF$5=8),IF(入力データと計算結果!$E$7=バックデータ一覧!$A$16,AI87/Q87+AJ87/R87+AK87/S87+AL87/T87+AN87/V87,IF(入力データと計算結果!$E$7=バックデータ一覧!$A$17,AI87/Q87+AJ87/R87+AK87/S87+AM87/U87+AN87/V87,AI87/Q87+AJ87/R87+AK87/S87+AM87/U87+AO87/W87)),0)</f>
        <v>96.024302618859906</v>
      </c>
      <c r="P87" s="101">
        <f>IF(OR(計算過程!$DF$5=3,計算過程!$DF$5=4),IF(入力データと計算結果!$E$7=バックデータ一覧!$A$16,AI87/Q87+AJ87/R87+AK87/S87+AL87/T87+AN87/V87,IF(入力データと計算結果!$E$7=バックデータ一覧!$A$17,AI87/Q87+AJ87/R87+AK87/S87+AM87/U87+AN87/V87,AI87/Q87+AJ87/R87+AK87/S87+AM87/U87+AO87/W87)),0)</f>
        <v>0</v>
      </c>
      <c r="Q87" s="101">
        <f>MIN(1,$DF$7*'貼り付けシート（日別）'!O86+計算過程!$DF$14*(AI87+AK87)+$DF$21)</f>
        <v>0.60679783653121022</v>
      </c>
      <c r="R87" s="101">
        <f>MIN(1,$DF$8*'貼り付けシート（日別）'!O86+$DF$15*AJ87+$DF$22)</f>
        <v>0.67895814664721821</v>
      </c>
      <c r="S87" s="101">
        <f>MIN(1,$DF$9*'貼り付けシート（日別）'!O86+$DF$16*(AI87+AK87)+$DF$23)</f>
        <v>0.60679783653121022</v>
      </c>
      <c r="T87" s="32">
        <f>MIN(1,$DF$10*'貼り付けシート（日別）'!O86+$DF$17*AL87+$DF$24)</f>
        <v>0.71159348488590612</v>
      </c>
      <c r="U87" s="32">
        <f>MIN(1,$DF$11*'貼り付けシート（日別）'!O86+$DF$18*AM87+$DF$25)</f>
        <v>0.69789909764036884</v>
      </c>
      <c r="V87" s="32">
        <f>MIN(1,$DF$12*'貼り付けシート（日別）'!O86+$DF$19*AN87+$DF$26)</f>
        <v>0.71159348488590612</v>
      </c>
      <c r="W87" s="32">
        <f>MIN(1,$DF$13*'貼り付けシート（日別）'!O86+$DF$20*AO87+$DF$27)</f>
        <v>0.59106677103302019</v>
      </c>
      <c r="X87" s="32">
        <f t="shared" si="44"/>
        <v>0</v>
      </c>
      <c r="Y87" s="32">
        <f>'貼り付けシート（日別）'!P86</f>
        <v>-5.8250000000000002</v>
      </c>
      <c r="Z87" s="32">
        <f t="shared" si="45"/>
        <v>1.1705725</v>
      </c>
      <c r="AA87" s="32">
        <f t="shared" si="46"/>
        <v>1.0967500000000001</v>
      </c>
      <c r="AB87" s="32">
        <f t="shared" si="47"/>
        <v>63.513710603369589</v>
      </c>
      <c r="AC87" s="32">
        <f>IF($DF$5=10,($DF$41*'貼り付けシート（日別）'!O86+$DF$42*AB87+$DF$43)/3.6,0)</f>
        <v>0</v>
      </c>
      <c r="AD87" s="32">
        <f>IF(OR($DF$5=5,$DF$5=6,$DF$5=7),(($DF$45*'貼り付けシート（日別）'!O86+$DF$46*SUM(AI87:AK87,AM87)+$DF$47)*AE87+(0.01723*AO87+0.06099))*10^3/3600,0)</f>
        <v>0</v>
      </c>
      <c r="AE87" s="32">
        <f>IF('貼り付けシート（日別）'!O86&lt;7,1+(7-'貼り付けシート（日別）'!O86)*0.0091,1)</f>
        <v>1.0861845833333335</v>
      </c>
      <c r="AF87" s="32">
        <f>IF(OR($DF$5=5,$DF$5=6,$DF$5=7),(($DF$48*'貼り付けシート（日別）'!O86+$DF$49*SUM(AI87:AK87,AM87)+$DF$50)*AH87+AO87/AG87),0)</f>
        <v>0</v>
      </c>
      <c r="AG87" s="32">
        <f>$DF$51*'貼り付けシート（日別）'!O86+$DF$52*AO87+$DF$53</f>
        <v>0.76780187499999997</v>
      </c>
      <c r="AH87" s="32">
        <f>IF('貼り付けシート（日別）'!O86&lt;7,1+(7-'貼り付けシート（日別）'!O86)*0.0205,1)</f>
        <v>1.1941520833333334</v>
      </c>
      <c r="AI87" s="109">
        <f>'貼り付けシート（日別）'!B86</f>
        <v>12.789393295711022</v>
      </c>
      <c r="AJ87" s="109">
        <f>'貼り付けシート（日別）'!C86</f>
        <v>16.062032396497361</v>
      </c>
      <c r="AK87" s="109">
        <f>'貼り付けシート（日別）'!D86</f>
        <v>2.4801667671062102</v>
      </c>
      <c r="AL87" s="109">
        <f>'貼り付けシート（日別）'!E86</f>
        <v>0</v>
      </c>
      <c r="AM87" s="109">
        <f>'貼り付けシート（日別）'!F86</f>
        <v>27.971805644054999</v>
      </c>
      <c r="AN87" s="109">
        <f>'貼り付けシート（日別）'!G86</f>
        <v>0</v>
      </c>
      <c r="AO87" s="109">
        <f>'貼り付けシート（日別）'!H86</f>
        <v>4.2103125000000006</v>
      </c>
      <c r="AP87" s="102">
        <f>IF(入力データと計算結果!$E$9=バックデータ一覧!$A$25,'貼り付けシート（日別）'!Q86,0)</f>
        <v>0</v>
      </c>
      <c r="AR87" s="36">
        <v>41719</v>
      </c>
      <c r="AS87" s="104">
        <f t="shared" si="48"/>
        <v>0.16633207678819445</v>
      </c>
      <c r="AT87" s="104">
        <f t="shared" si="49"/>
        <v>104.85938590711379</v>
      </c>
      <c r="AU87" s="104">
        <f t="shared" si="50"/>
        <v>0</v>
      </c>
      <c r="AV87" s="107">
        <v>0</v>
      </c>
      <c r="AW87" s="101">
        <f>IF(OR(計算過程!$DF$5&lt;=4,計算過程!$DF$5=8),AX87+AY87+AZ87,0)</f>
        <v>0.16633207678819445</v>
      </c>
      <c r="AX87" s="101">
        <f>IF(AND(計算過程!$DF$5&gt;4,計算過程!$DF$5&lt;&gt;8),0,((VLOOKUP(入力データと計算結果!$E$6,バックデータ一覧!$V$12:$AA$15,2)*'貼り付けシート（日別）'!AG86+VLOOKUP(入力データと計算結果!$E$6,バックデータ一覧!$V$12:$AA$15,3)*('貼り付けシート（日別）'!AA86+'貼り付けシート（日別）'!AB86+'貼り付けシート（日別）'!AC86+'貼り付けシート（日別）'!AD86+'貼り付けシート（日別）'!AF86)+(VLOOKUP(入力データと計算結果!$E$6,バックデータ一覧!$V$12:$AA$15,4)))*10^3/3600))</f>
        <v>0.10510031564814815</v>
      </c>
      <c r="AY87" s="101">
        <f>IF(AND(OR(計算過程!$DF$5&gt;4,計算過程!$DF$5&lt;&gt;8),入力データと計算結果!$E$7&lt;&gt;バックデータ一覧!$A$16,SUM(BX87:BY87)&gt;0),0.07*10^3/3600,0)</f>
        <v>1.9444444444444445E-2</v>
      </c>
      <c r="AZ87" s="101">
        <f>IF(AND(OR(計算過程!$DF$5&lt;=4),入力データと計算結果!$E$7=バックデータ一覧!$A$18,BY87&gt;0),(VLOOKUP(入力データと計算結果!$E$6,バックデータ一覧!$V$12:$AA$15,5,FALSE)*CA87+VLOOKUP(入力データと計算結果!$E$6,バックデータ一覧!$V$12:$AA$15,6,FALSE))*10^3/3600,0)</f>
        <v>4.1787316695601852E-2</v>
      </c>
      <c r="BA87" s="101">
        <f>IF(OR(計算過程!$DF$5&lt;=2,計算過程!$DF$5=8),IF(入力データと計算結果!$E$7=バックデータ一覧!$A$16,BU87/BC87+BV87/BD87+BW87/BE87+BX87/BF87+BZ87/BH87,IF(入力データと計算結果!$E$7=バックデータ一覧!$A$17,BU87/BC87+BV87/BD87+BW87/BE87+BY87/BG87+BZ87/BH87,BU87/BC87+BV87/BD87+BW87/BE87+BY87/BG87+CA87/BI87)),0)</f>
        <v>104.85938590711379</v>
      </c>
      <c r="BB87" s="101">
        <f>IF(OR(計算過程!$DF$5=3,計算過程!$DF$5=4),IF(入力データと計算結果!$E$7=バックデータ一覧!$A$16,BU87/BC87+BV87/BD87+BW87/BE87+BX87/BF87+BZ87/BH87,IF(入力データと計算結果!$E$7=バックデータ一覧!$A$17,BU87/BC87+BV87/BD87+BW87/BE87+BY87/BG87+BZ87/BH87,BU87/BC87+BV87/BD87+BW87/BE87+BY87/BG87+CA87/BI87)),0)</f>
        <v>0</v>
      </c>
      <c r="BC87" s="101">
        <f>MIN(1,計算過程!$DF$7*'貼り付けシート（日別）'!AG86+計算過程!$DF$14*(BU87+BW87)+計算過程!$DF$21)</f>
        <v>0.60797344126755548</v>
      </c>
      <c r="BD87" s="101">
        <f>MIN(1,計算過程!$DF$8*'貼り付けシート（日別）'!AG86+計算過程!$DF$15*BV87+計算過程!$DF$22)</f>
        <v>0.68078070654123746</v>
      </c>
      <c r="BE87" s="101">
        <f>MIN(1,計算過程!$DF$9*'貼り付けシート（日別）'!AG86+計算過程!$DF$16*(BU87+BW87)+計算過程!$DF$23)</f>
        <v>0.60797344126755548</v>
      </c>
      <c r="BF87" s="32">
        <f>MIN(1,計算過程!$DF$10*'貼り付けシート（日別）'!AG86+計算過程!$DF$17*BX87+計算過程!$DF$24)</f>
        <v>0.71159348488590612</v>
      </c>
      <c r="BG87" s="32">
        <f>MIN(1,計算過程!$DF$11*'貼り付けシート（日別）'!AG86+計算過程!$DF$18*BY87+計算過程!$DF$25)</f>
        <v>0.69789909764036884</v>
      </c>
      <c r="BH87" s="32">
        <f>MIN(1,計算過程!$DF$12*'貼り付けシート（日別）'!AG86+計算過程!$DF$19*BZ87+計算過程!$DF$26)</f>
        <v>0.71159348488590612</v>
      </c>
      <c r="BI87" s="32">
        <f>MIN(1,計算過程!$DF$13*'貼り付けシート（日別）'!AG86+計算過程!$DF$20*CA87+計算過程!$DF$27)</f>
        <v>0.60834070703919463</v>
      </c>
      <c r="BJ87" s="32">
        <f>IF(計算過程!$DF$5=11,(計算過程!$DF$33*BK87+計算過程!$DF$34*BN87+計算過程!$DF$35*計算過程!$DF$39+計算過程!$DF$36)*(1+計算過程!$DF$37*計算過程!$DF$38)*BL87*BM87*10^3/3600,0)</f>
        <v>0</v>
      </c>
      <c r="BK87" s="32">
        <f>'貼り付けシート（日別）'!AH86</f>
        <v>-5.8250000000000002</v>
      </c>
      <c r="BL87" s="32">
        <f t="shared" si="51"/>
        <v>1.1705725</v>
      </c>
      <c r="BM87" s="32">
        <f t="shared" si="52"/>
        <v>1.0967500000000001</v>
      </c>
      <c r="BN87" s="32">
        <f t="shared" si="53"/>
        <v>69.506304437281599</v>
      </c>
      <c r="BO87" s="32">
        <f>IF(計算過程!$DF$5=10,(計算過程!$DF$41*'貼り付けシート（日別）'!AG86+計算過程!$DF$42*BN87+計算過程!$DF$43)/3.6,0)</f>
        <v>0</v>
      </c>
      <c r="BP87" s="32">
        <f>IF(OR(計算過程!$DF$5=5,計算過程!$DF$5=6,計算過程!$DF$5=7),((計算過程!$DF$45*'貼り付けシート（日別）'!AG86+計算過程!$DF$46*SUM(BU87:BW87,BY87)+計算過程!$DF$47)*BQ87+(0.01723*CA87+0.06099))*10^3/3600,0)</f>
        <v>0</v>
      </c>
      <c r="BQ87" s="32">
        <f>IF('貼り付けシート（日別）'!AG86&lt;7,1+(7-'貼り付けシート（日別）'!AG86)*0.0091,1)</f>
        <v>1.0861845833333335</v>
      </c>
      <c r="BR87" s="32">
        <f>IF(OR(計算過程!$DF$5=5,計算過程!$DF$5=6,計算過程!$DF$5=7),((計算過程!$DF$48*'貼り付けシート（日別）'!AG86+計算過程!$DF$49*SUM(BU87:BW87,BY87)+計算過程!$DF$50)*BT87+CA87/BS87),0)</f>
        <v>0</v>
      </c>
      <c r="BS87" s="32">
        <f>計算過程!$DF$51*'貼り付けシート（日別）'!AG86+計算過程!$DF$52*CA87+計算過程!$DF$53</f>
        <v>0.77368718749999998</v>
      </c>
      <c r="BT87" s="32">
        <f>IF('貼り付けシート（日別）'!AG86&lt;7,1+(7-'貼り付けシート（日別）'!AG86)*0.0205,1)</f>
        <v>1.1941520833333334</v>
      </c>
      <c r="BU87" s="109">
        <f>'貼り付けシート（日別）'!T86</f>
        <v>13.165551922055467</v>
      </c>
      <c r="BV87" s="109">
        <f>'貼り付けシート（日別）'!U86</f>
        <v>20.077540495621701</v>
      </c>
      <c r="BW87" s="109">
        <f>'貼り付けシート（日別）'!V86</f>
        <v>3.1002084588827623</v>
      </c>
      <c r="BX87" s="109">
        <f>'貼り付けシート（日別）'!W86</f>
        <v>0</v>
      </c>
      <c r="BY87" s="109">
        <f>'貼り付けシート（日別）'!X86</f>
        <v>27.971805644054999</v>
      </c>
      <c r="BZ87" s="109">
        <f>'貼り付けシート（日別）'!Y86</f>
        <v>0</v>
      </c>
      <c r="CA87" s="109">
        <f>'貼り付けシート（日別）'!Z86</f>
        <v>5.1911979166666669</v>
      </c>
      <c r="CB87" s="102">
        <f>IF(入力データと計算結果!$E$9=バックデータ一覧!$A$25,'貼り付けシート（日別）'!AI86,0)</f>
        <v>0</v>
      </c>
      <c r="CC87" s="166"/>
      <c r="CD87" s="32">
        <f>IF(計算過程!$DF$5=9,((CI87*'貼り付けシート（日別）'!AG86+CJ87*(CQ87+CR87+CS87+CU87)+CK87*CX87+CL87)*CE87+(0.01723*CW87+0.06099))*10^3/3600,0)</f>
        <v>0</v>
      </c>
      <c r="CE87" s="32">
        <f>IF(7&lt;='貼り付けシート（日別）'!AG86,1,1+(7-'貼り付けシート（日別）'!AG86)*0.0091)</f>
        <v>1.0861845833333335</v>
      </c>
      <c r="CF87" s="32">
        <f>IF(計算過程!$DF$5=9,((CM87*'貼り付けシート（日別）'!AG86+CN87*(CQ87+CR87+CS87+CU87)+CO87*CX87+CP87)*CH87+CW87/CG87),0)</f>
        <v>0</v>
      </c>
      <c r="CG87" s="32">
        <f>計算過程!$DF$55*'貼り付けシート（日別）'!AG86+計算過程!$DF$56*CW87+計算過程!$DF$57</f>
        <v>0.77368718749999998</v>
      </c>
      <c r="CH87" s="32">
        <f>IF(7&lt;='貼り付けシート（日別）'!AG86,1,1+(7-'貼り付けシート（日別）'!AG86)*0.0205)</f>
        <v>1.1941520833333334</v>
      </c>
      <c r="CI87" s="100">
        <f>IF($CX87&gt;0,バックデータ一覧!$S$4,バックデータ一覧!$T$4)</f>
        <v>-0.18114</v>
      </c>
      <c r="CJ87" s="100">
        <f>IF($CX87&gt;0,バックデータ一覧!$S$5,バックデータ一覧!$T$5)</f>
        <v>0.10483000000000001</v>
      </c>
      <c r="CK87" s="100">
        <f>IF($CX87&gt;0,バックデータ一覧!$S$6,バックデータ一覧!$T$6)</f>
        <v>0</v>
      </c>
      <c r="CL87" s="100">
        <f>IF($CX87&gt;0,バックデータ一覧!$S$7,バックデータ一覧!$T$7)</f>
        <v>5.8528500000000001</v>
      </c>
      <c r="CM87" s="100">
        <f>IF($CX87&gt;0,バックデータ一覧!$S$12,バックデータ一覧!$T$12)</f>
        <v>-5.7700000000000001E-2</v>
      </c>
      <c r="CN87" s="100">
        <f>IF($CX87&gt;0,バックデータ一覧!$S$13,バックデータ一覧!$T$13)</f>
        <v>0.47525000000000001</v>
      </c>
      <c r="CO87" s="100">
        <f>IF($CX87&gt;0,バックデータ一覧!$S$14,バックデータ一覧!$T$14)</f>
        <v>0</v>
      </c>
      <c r="CP87" s="173">
        <f>IF($CX87&gt;0,バックデータ一覧!$S$15,バックデータ一覧!$T$15)</f>
        <v>-6.3459300000000001</v>
      </c>
      <c r="CQ87" s="102">
        <f>IF($DF$4=4,'貼り付けシート（日別）'!T86,'貼り付けシート（日別）'!B86*(INT($DF$4)+1-$DF$4)+'貼り付けシート（日別）'!T86*($DF$4-INT($DF$4)))</f>
        <v>13.165551922055467</v>
      </c>
      <c r="CR87" s="102">
        <f>IF($DF$4=4,'貼り付けシート（日別）'!U86,'貼り付けシート（日別）'!C86*(INT($DF$4)+1-$DF$4)+'貼り付けシート（日別）'!U86*($DF$4-INT($DF$4)))</f>
        <v>20.077540495621701</v>
      </c>
      <c r="CS87" s="102">
        <f>IF($DF$4=4,'貼り付けシート（日別）'!V86,'貼り付けシート（日別）'!D86*(INT($DF$4)+1-$DF$4)+'貼り付けシート（日別）'!V86*($DF$4-INT($DF$4)))</f>
        <v>3.1002084588827623</v>
      </c>
      <c r="CT87" s="102">
        <f>IF($DF$4=4,'貼り付けシート（日別）'!W86,'貼り付けシート（日別）'!E86*(INT($DF$4)+1-$DF$4)+'貼り付けシート（日別）'!W86*($DF$4-INT($DF$4)))</f>
        <v>0</v>
      </c>
      <c r="CU87" s="102">
        <f>IF($DF$4=4,'貼り付けシート（日別）'!X86,'貼り付けシート（日別）'!F86*(INT($DF$4)+1-$DF$4)+'貼り付けシート（日別）'!X86*($DF$4-INT($DF$4)))</f>
        <v>27.971805644054999</v>
      </c>
      <c r="CV87" s="102">
        <f>IF($DF$4=4,'貼り付けシート（日別）'!Y86,'貼り付けシート（日別）'!G86*(INT($DF$4)+1-$DF$4)+'貼り付けシート（日別）'!Y86*($DF$4-INT($DF$4)))</f>
        <v>0</v>
      </c>
      <c r="CW87" s="102">
        <f>IF($DF$4=4,'貼り付けシート（日別）'!Z86,'貼り付けシート（日別）'!H86*(INT($DF$4)+1-$DF$4)+'貼り付けシート（日別）'!Z86*($DF$4-INT($DF$4)))</f>
        <v>5.1911979166666669</v>
      </c>
      <c r="CX87" s="32">
        <f>SUMIF('貼り付けシート（時刻別）'!$A$6:$A$8765,AR87,'貼り付けシート（時刻別）'!$C$6:$C$8765)</f>
        <v>0</v>
      </c>
      <c r="CY87" s="102">
        <f t="shared" si="54"/>
        <v>0</v>
      </c>
      <c r="CZ87" s="166"/>
    </row>
    <row r="88" spans="1:104" x14ac:dyDescent="0.15">
      <c r="A88" s="36">
        <v>41720</v>
      </c>
      <c r="B88" s="139">
        <f>IF(計算過程!$DF$5=9,計算過程!CD88+計算過程!CY88,IF($DF$4=4,AS88,G88*(INT($DF$4)+1-$DF$4)+AS88*($DF$4-INT($DF$4))))</f>
        <v>0.16628349774652779</v>
      </c>
      <c r="C88" s="139">
        <f>IF(計算過程!$DF$5=9,CF88,IF($DF$4=4,AT88,H88*(INT($DF$4)+1-$DF$4)+AT88*($DF$4-INT($DF$4))))</f>
        <v>105.48238194679628</v>
      </c>
      <c r="D88" s="139">
        <f>IF(計算過程!$DF$5=9,0,IF($DF$4=4,AU88,I88*(INT($DF$4)+1-$DF$4)+AU88*($DF$4-INT($DF$4))))</f>
        <v>0</v>
      </c>
      <c r="E88" s="139">
        <v>0</v>
      </c>
      <c r="F88" s="138"/>
      <c r="G88" s="104">
        <f t="shared" si="41"/>
        <v>0.1580731661875</v>
      </c>
      <c r="H88" s="104">
        <f t="shared" si="42"/>
        <v>96.605810743410302</v>
      </c>
      <c r="I88" s="104">
        <f t="shared" si="43"/>
        <v>0</v>
      </c>
      <c r="J88" s="107">
        <v>0</v>
      </c>
      <c r="K88" s="101">
        <f>IF(OR(計算過程!$DF$5&lt;=4,計算過程!$DF$5=8),L88+M88+N88,0)</f>
        <v>0.1580731661875</v>
      </c>
      <c r="L88" s="101">
        <f>IF(AND($DF$5&gt;4,$DF$5&lt;&gt;8),0,((VLOOKUP(入力データと計算結果!$E$6,バックデータ一覧!$V$12:$AA$15,2)*'貼り付けシート（日別）'!O87+VLOOKUP(入力データと計算結果!$E$6,バックデータ一覧!$V$12:$AA$15,3)*('貼り付けシート（日別）'!I87+'貼り付けシート（日別）'!J87+'貼り付けシート（日別）'!K87+'貼り付けシート（日別）'!L87+'貼り付けシート（日別）'!N87)+(VLOOKUP(入力データと計算結果!$E$6,バックデータ一覧!$V$12:$AA$15,4)))*10^3/3600))</f>
        <v>0.10156594483333332</v>
      </c>
      <c r="M88" s="101">
        <f>IF(AND(OR($DF$5&gt;4,$DF$5&lt;&gt;8),入力データと計算結果!$E$7&lt;&gt;バックデータ一覧!$A$16,SUM(AL88:AM88)&gt;0),0.07*10^3/3600,0)</f>
        <v>1.9444444444444445E-2</v>
      </c>
      <c r="N88" s="101">
        <f>IF(AND(OR($DF$5&lt;=4),入力データと計算結果!$E$7=バックデータ一覧!$A$18,AM88&gt;0),(VLOOKUP(入力データと計算結果!$E$6,バックデータ一覧!$V$12:$AA$15,5,FALSE)*AO88+VLOOKUP(入力データと計算結果!$E$6,バックデータ一覧!$V$12:$AA$15,6,FALSE))*10^3/3600,0)</f>
        <v>3.7062776909722227E-2</v>
      </c>
      <c r="O88" s="101">
        <f>IF(OR(計算過程!$DF$5&lt;=2,計算過程!$DF$5=8),IF(入力データと計算結果!$E$7=バックデータ一覧!$A$16,AI88/Q88+AJ88/R88+AK88/S88+AL88/T88+AN88/V88,IF(入力データと計算結果!$E$7=バックデータ一覧!$A$17,AI88/Q88+AJ88/R88+AK88/S88+AM88/U88+AN88/V88,AI88/Q88+AJ88/R88+AK88/S88+AM88/U88+AO88/W88)),0)</f>
        <v>96.605810743410302</v>
      </c>
      <c r="P88" s="101">
        <f>IF(OR(計算過程!$DF$5=3,計算過程!$DF$5=4),IF(入力データと計算結果!$E$7=バックデータ一覧!$A$16,AI88/Q88+AJ88/R88+AK88/S88+AL88/T88+AN88/V88,IF(入力データと計算結果!$E$7=バックデータ一覧!$A$17,AI88/Q88+AJ88/R88+AK88/S88+AM88/U88+AN88/V88,AI88/Q88+AJ88/R88+AK88/S88+AM88/U88+AO88/W88)),0)</f>
        <v>0</v>
      </c>
      <c r="Q88" s="101">
        <f>MIN(1,$DF$7*'貼り付けシート（日別）'!O87+計算過程!$DF$14*(AI88+AK88)+$DF$21)</f>
        <v>0.60709583841389125</v>
      </c>
      <c r="R88" s="101">
        <f>MIN(1,$DF$8*'貼り付けシート（日別）'!O87+$DF$15*AJ88+$DF$22)</f>
        <v>0.67904807960675462</v>
      </c>
      <c r="S88" s="101">
        <f>MIN(1,$DF$9*'貼り付けシート（日別）'!O87+$DF$16*(AI88+AK88)+$DF$23)</f>
        <v>0.60709583841389125</v>
      </c>
      <c r="T88" s="32">
        <f>MIN(1,$DF$10*'貼り付けシート（日別）'!O87+$DF$17*AL88+$DF$24)</f>
        <v>0.71159348488590612</v>
      </c>
      <c r="U88" s="32">
        <f>MIN(1,$DF$11*'貼り付けシート（日別）'!O87+$DF$18*AM88+$DF$25)</f>
        <v>0.69782152326068281</v>
      </c>
      <c r="V88" s="32">
        <f>MIN(1,$DF$12*'貼り付けシート（日別）'!O87+$DF$19*AN88+$DF$26)</f>
        <v>0.71159348488590612</v>
      </c>
      <c r="W88" s="32">
        <f>MIN(1,$DF$13*'貼り付けシート（日別）'!O87+$DF$20*AO88+$DF$27)</f>
        <v>0.59120633921557042</v>
      </c>
      <c r="X88" s="32">
        <f t="shared" si="44"/>
        <v>0</v>
      </c>
      <c r="Y88" s="32">
        <f>'貼り付けシート（日別）'!P87</f>
        <v>-7.1000000000000005</v>
      </c>
      <c r="Z88" s="32">
        <f t="shared" si="45"/>
        <v>1.18753</v>
      </c>
      <c r="AA88" s="32">
        <f t="shared" si="46"/>
        <v>1.0840000000000001</v>
      </c>
      <c r="AB88" s="32">
        <f t="shared" si="47"/>
        <v>63.90724694484372</v>
      </c>
      <c r="AC88" s="32">
        <f>IF($DF$5=10,($DF$41*'貼り付けシート（日別）'!O87+$DF$42*AB88+$DF$43)/3.6,0)</f>
        <v>0</v>
      </c>
      <c r="AD88" s="32">
        <f>IF(OR($DF$5=5,$DF$5=6,$DF$5=7),(($DF$45*'貼り付けシート（日別）'!O87+$DF$46*SUM(AI88:AK88,AM88)+$DF$47)*AE88+(0.01723*AO88+0.06099))*10^3/3600,0)</f>
        <v>0</v>
      </c>
      <c r="AE88" s="32">
        <f>IF('貼り付けシート（日別）'!O87&lt;7,1+(7-'貼り付けシート（日別）'!O87)*0.0091,1)</f>
        <v>1.08542625</v>
      </c>
      <c r="AF88" s="32">
        <f>IF(OR($DF$5=5,$DF$5=6,$DF$5=7),(($DF$48*'貼り付けシート（日別）'!O87+$DF$49*SUM(AI88:AK88,AM88)+$DF$50)*AH88+AO88/AG88),0)</f>
        <v>0</v>
      </c>
      <c r="AG88" s="32">
        <f>$DF$51*'貼り付けシート（日別）'!O87+$DF$52*AO88+$DF$53</f>
        <v>0.76816437500000001</v>
      </c>
      <c r="AH88" s="32">
        <f>IF('貼り付けシート（日別）'!O87&lt;7,1+(7-'貼り付けシート（日別）'!O87)*0.0205,1)</f>
        <v>1.19244375</v>
      </c>
      <c r="AI88" s="109">
        <f>'貼り付けシート（日別）'!B87</f>
        <v>12.489082204561013</v>
      </c>
      <c r="AJ88" s="109">
        <f>'貼り付けシート（日別）'!C87</f>
        <v>16.16017487103656</v>
      </c>
      <c r="AK88" s="109">
        <f>'貼り付けシート（日別）'!D87</f>
        <v>2.9112079730911451</v>
      </c>
      <c r="AL88" s="109">
        <f>'貼り付けシート（日別）'!E87</f>
        <v>0</v>
      </c>
      <c r="AM88" s="109">
        <f>'貼り付けシート（日別）'!F87</f>
        <v>28.142719396155002</v>
      </c>
      <c r="AN88" s="109">
        <f>'貼り付けシート（日別）'!G87</f>
        <v>0</v>
      </c>
      <c r="AO88" s="109">
        <f>'貼り付けシート（日別）'!H87</f>
        <v>4.2040625</v>
      </c>
      <c r="AP88" s="102">
        <f>IF(入力データと計算結果!$E$9=バックデータ一覧!$A$25,'貼り付けシート（日別）'!Q87,0)</f>
        <v>0</v>
      </c>
      <c r="AR88" s="36">
        <v>41720</v>
      </c>
      <c r="AS88" s="104">
        <f t="shared" si="48"/>
        <v>0.16628349774652779</v>
      </c>
      <c r="AT88" s="104">
        <f t="shared" si="49"/>
        <v>105.48238194679628</v>
      </c>
      <c r="AU88" s="104">
        <f t="shared" si="50"/>
        <v>0</v>
      </c>
      <c r="AV88" s="107">
        <v>0</v>
      </c>
      <c r="AW88" s="101">
        <f>IF(OR(計算過程!$DF$5&lt;=4,計算過程!$DF$5=8),AX88+AY88+AZ88,0)</f>
        <v>0.16628349774652779</v>
      </c>
      <c r="AX88" s="101">
        <f>IF(AND(計算過程!$DF$5&gt;4,計算過程!$DF$5&lt;&gt;8),0,((VLOOKUP(入力データと計算結果!$E$6,バックデータ一覧!$V$12:$AA$15,2)*'貼り付けシート（日別）'!AG87+VLOOKUP(入力データと計算結果!$E$6,バックデータ一覧!$V$12:$AA$15,3)*('貼り付けシート（日別）'!AA87+'貼り付けシート（日別）'!AB87+'貼り付けシート（日別）'!AC87+'貼り付けシート（日別）'!AD87+'貼り付けシート（日別）'!AF87)+(VLOOKUP(入力データと計算結果!$E$6,バックデータ一覧!$V$12:$AA$15,4)))*10^3/3600))</f>
        <v>0.10508663533333333</v>
      </c>
      <c r="AY88" s="101">
        <f>IF(AND(OR(計算過程!$DF$5&gt;4,計算過程!$DF$5&lt;&gt;8),入力データと計算結果!$E$7&lt;&gt;バックデータ一覧!$A$16,SUM(BX88:BY88)&gt;0),0.07*10^3/3600,0)</f>
        <v>1.9444444444444445E-2</v>
      </c>
      <c r="AZ88" s="101">
        <f>IF(AND(OR(計算過程!$DF$5&lt;=4),入力データと計算結果!$E$7=バックデータ一覧!$A$18,BY88&gt;0),(VLOOKUP(入力データと計算結果!$E$6,バックデータ一覧!$V$12:$AA$15,5,FALSE)*CA88+VLOOKUP(入力データと計算結果!$E$6,バックデータ一覧!$V$12:$AA$15,6,FALSE))*10^3/3600,0)</f>
        <v>4.1752417968749997E-2</v>
      </c>
      <c r="BA88" s="101">
        <f>IF(OR(計算過程!$DF$5&lt;=2,計算過程!$DF$5=8),IF(入力データと計算結果!$E$7=バックデータ一覧!$A$16,BU88/BC88+BV88/BD88+BW88/BE88+BX88/BF88+BZ88/BH88,IF(入力データと計算結果!$E$7=バックデータ一覧!$A$17,BU88/BC88+BV88/BD88+BW88/BE88+BY88/BG88+BZ88/BH88,BU88/BC88+BV88/BD88+BW88/BE88+BY88/BG88+CA88/BI88)),0)</f>
        <v>105.48238194679628</v>
      </c>
      <c r="BB88" s="101">
        <f>IF(OR(計算過程!$DF$5=3,計算過程!$DF$5=4),IF(入力データと計算結果!$E$7=バックデータ一覧!$A$16,BU88/BC88+BV88/BD88+BW88/BE88+BX88/BF88+BZ88/BH88,IF(入力データと計算結果!$E$7=バックデータ一覧!$A$17,BU88/BC88+BV88/BD88+BW88/BE88+BY88/BG88+BZ88/BH88,BU88/BC88+BV88/BD88+BW88/BE88+BY88/BG88+CA88/BI88)),0)</f>
        <v>0</v>
      </c>
      <c r="BC88" s="101">
        <f>MIN(1,計算過程!$DF$7*'貼り付けシート（日別）'!AG87+計算過程!$DF$14*(BU88+BW88)+計算過程!$DF$21)</f>
        <v>0.6082786263481692</v>
      </c>
      <c r="BD88" s="101">
        <f>MIN(1,計算過程!$DF$8*'貼り付けシート（日別）'!AG87+計算過程!$DF$15*BV88+計算過程!$DF$22)</f>
        <v>0.6808817757339467</v>
      </c>
      <c r="BE88" s="101">
        <f>MIN(1,計算過程!$DF$9*'貼り付けシート（日別）'!AG87+計算過程!$DF$16*(BU88+BW88)+計算過程!$DF$23)</f>
        <v>0.6082786263481692</v>
      </c>
      <c r="BF88" s="32">
        <f>MIN(1,計算過程!$DF$10*'貼り付けシート（日別）'!AG87+計算過程!$DF$17*BX88+計算過程!$DF$24)</f>
        <v>0.71159348488590612</v>
      </c>
      <c r="BG88" s="32">
        <f>MIN(1,計算過程!$DF$11*'貼り付けシート（日別）'!AG87+計算過程!$DF$18*BY88+計算過程!$DF$25)</f>
        <v>0.69782152326068281</v>
      </c>
      <c r="BH88" s="32">
        <f>MIN(1,計算過程!$DF$12*'貼り付けシート（日別）'!AG87+計算過程!$DF$19*BZ88+計算過程!$DF$26)</f>
        <v>0.71159348488590612</v>
      </c>
      <c r="BI88" s="32">
        <f>MIN(1,計算過程!$DF$13*'貼り付けシート（日別）'!AG87+計算過程!$DF$20*CA88+計算過程!$DF$27)</f>
        <v>0.60846193089422818</v>
      </c>
      <c r="BJ88" s="32">
        <f>IF(計算過程!$DF$5=11,(計算過程!$DF$33*BK88+計算過程!$DF$34*BN88+計算過程!$DF$35*計算過程!$DF$39+計算過程!$DF$36)*(1+計算過程!$DF$37*計算過程!$DF$38)*BL88*BM88*10^3/3600,0)</f>
        <v>0</v>
      </c>
      <c r="BK88" s="32">
        <f>'貼り付けシート（日別）'!AH87</f>
        <v>-7.1000000000000005</v>
      </c>
      <c r="BL88" s="32">
        <f t="shared" si="51"/>
        <v>1.18753</v>
      </c>
      <c r="BM88" s="32">
        <f t="shared" si="52"/>
        <v>1.0840000000000001</v>
      </c>
      <c r="BN88" s="32">
        <f t="shared" si="53"/>
        <v>69.92942172905282</v>
      </c>
      <c r="BO88" s="32">
        <f>IF(計算過程!$DF$5=10,(計算過程!$DF$41*'貼り付けシート（日別）'!AG87+計算過程!$DF$42*BN88+計算過程!$DF$43)/3.6,0)</f>
        <v>0</v>
      </c>
      <c r="BP88" s="32">
        <f>IF(OR(計算過程!$DF$5=5,計算過程!$DF$5=6,計算過程!$DF$5=7),((計算過程!$DF$45*'貼り付けシート（日別）'!AG87+計算過程!$DF$46*SUM(BU88:BW88,BY88)+計算過程!$DF$47)*BQ88+(0.01723*CA88+0.06099))*10^3/3600,0)</f>
        <v>0</v>
      </c>
      <c r="BQ88" s="32">
        <f>IF('貼り付けシート（日別）'!AG87&lt;7,1+(7-'貼り付けシート（日別）'!AG87)*0.0091,1)</f>
        <v>1.08542625</v>
      </c>
      <c r="BR88" s="32">
        <f>IF(OR(計算過程!$DF$5=5,計算過程!$DF$5=6,計算過程!$DF$5=7),((計算過程!$DF$48*'貼り付けシート（日別）'!AG87+計算過程!$DF$49*SUM(BU88:BW88,BY88)+計算過程!$DF$50)*BT88+CA88/BS88),0)</f>
        <v>0</v>
      </c>
      <c r="BS88" s="32">
        <f>計算過程!$DF$51*'貼り付けシート（日別）'!AG87+計算過程!$DF$52*CA88+計算過程!$DF$53</f>
        <v>0.77404343749999993</v>
      </c>
      <c r="BT88" s="32">
        <f>IF('貼り付けシート（日別）'!AG87&lt;7,1+(7-'貼り付けシート（日別）'!AG87)*0.0205,1)</f>
        <v>1.19244375</v>
      </c>
      <c r="BU88" s="109">
        <f>'貼り付けシート（日別）'!T87</f>
        <v>12.867539241062861</v>
      </c>
      <c r="BV88" s="109">
        <f>'貼り付けシート（日別）'!U87</f>
        <v>20.2002185887957</v>
      </c>
      <c r="BW88" s="109">
        <f>'貼り付けシート（日別）'!V87</f>
        <v>3.535038253039247</v>
      </c>
      <c r="BX88" s="109">
        <f>'貼り付けシート（日別）'!W87</f>
        <v>0</v>
      </c>
      <c r="BY88" s="109">
        <f>'貼り付けシート（日別）'!X87</f>
        <v>28.142719396155002</v>
      </c>
      <c r="BZ88" s="109">
        <f>'貼り付けシート（日別）'!Y87</f>
        <v>0</v>
      </c>
      <c r="CA88" s="109">
        <f>'貼り付けシート（日別）'!Z87</f>
        <v>5.1839062499999997</v>
      </c>
      <c r="CB88" s="102">
        <f>IF(入力データと計算結果!$E$9=バックデータ一覧!$A$25,'貼り付けシート（日別）'!AI87,0)</f>
        <v>0</v>
      </c>
      <c r="CC88" s="166"/>
      <c r="CD88" s="32">
        <f>IF(計算過程!$DF$5=9,((CI88*'貼り付けシート（日別）'!AG87+CJ88*(CQ88+CR88+CS88+CU88)+CK88*CX88+CL88)*CE88+(0.01723*CW88+0.06099))*10^3/3600,0)</f>
        <v>0</v>
      </c>
      <c r="CE88" s="32">
        <f>IF(7&lt;='貼り付けシート（日別）'!AG87,1,1+(7-'貼り付けシート（日別）'!AG87)*0.0091)</f>
        <v>1.08542625</v>
      </c>
      <c r="CF88" s="32">
        <f>IF(計算過程!$DF$5=9,((CM88*'貼り付けシート（日別）'!AG87+CN88*(CQ88+CR88+CS88+CU88)+CO88*CX88+CP88)*CH88+CW88/CG88),0)</f>
        <v>0</v>
      </c>
      <c r="CG88" s="32">
        <f>計算過程!$DF$55*'貼り付けシート（日別）'!AG87+計算過程!$DF$56*CW88+計算過程!$DF$57</f>
        <v>0.77404343749999993</v>
      </c>
      <c r="CH88" s="32">
        <f>IF(7&lt;='貼り付けシート（日別）'!AG87,1,1+(7-'貼り付けシート（日別）'!AG87)*0.0205)</f>
        <v>1.19244375</v>
      </c>
      <c r="CI88" s="100">
        <f>IF($CX88&gt;0,バックデータ一覧!$S$4,バックデータ一覧!$T$4)</f>
        <v>-0.18114</v>
      </c>
      <c r="CJ88" s="100">
        <f>IF($CX88&gt;0,バックデータ一覧!$S$5,バックデータ一覧!$T$5)</f>
        <v>0.10483000000000001</v>
      </c>
      <c r="CK88" s="100">
        <f>IF($CX88&gt;0,バックデータ一覧!$S$6,バックデータ一覧!$T$6)</f>
        <v>0</v>
      </c>
      <c r="CL88" s="100">
        <f>IF($CX88&gt;0,バックデータ一覧!$S$7,バックデータ一覧!$T$7)</f>
        <v>5.8528500000000001</v>
      </c>
      <c r="CM88" s="100">
        <f>IF($CX88&gt;0,バックデータ一覧!$S$12,バックデータ一覧!$T$12)</f>
        <v>-5.7700000000000001E-2</v>
      </c>
      <c r="CN88" s="100">
        <f>IF($CX88&gt;0,バックデータ一覧!$S$13,バックデータ一覧!$T$13)</f>
        <v>0.47525000000000001</v>
      </c>
      <c r="CO88" s="100">
        <f>IF($CX88&gt;0,バックデータ一覧!$S$14,バックデータ一覧!$T$14)</f>
        <v>0</v>
      </c>
      <c r="CP88" s="173">
        <f>IF($CX88&gt;0,バックデータ一覧!$S$15,バックデータ一覧!$T$15)</f>
        <v>-6.3459300000000001</v>
      </c>
      <c r="CQ88" s="102">
        <f>IF($DF$4=4,'貼り付けシート（日別）'!T87,'貼り付けシート（日別）'!B87*(INT($DF$4)+1-$DF$4)+'貼り付けシート（日別）'!T87*($DF$4-INT($DF$4)))</f>
        <v>12.867539241062861</v>
      </c>
      <c r="CR88" s="102">
        <f>IF($DF$4=4,'貼り付けシート（日別）'!U87,'貼り付けシート（日別）'!C87*(INT($DF$4)+1-$DF$4)+'貼り付けシート（日別）'!U87*($DF$4-INT($DF$4)))</f>
        <v>20.2002185887957</v>
      </c>
      <c r="CS88" s="102">
        <f>IF($DF$4=4,'貼り付けシート（日別）'!V87,'貼り付けシート（日別）'!D87*(INT($DF$4)+1-$DF$4)+'貼り付けシート（日別）'!V87*($DF$4-INT($DF$4)))</f>
        <v>3.535038253039247</v>
      </c>
      <c r="CT88" s="102">
        <f>IF($DF$4=4,'貼り付けシート（日別）'!W87,'貼り付けシート（日別）'!E87*(INT($DF$4)+1-$DF$4)+'貼り付けシート（日別）'!W87*($DF$4-INT($DF$4)))</f>
        <v>0</v>
      </c>
      <c r="CU88" s="102">
        <f>IF($DF$4=4,'貼り付けシート（日別）'!X87,'貼り付けシート（日別）'!F87*(INT($DF$4)+1-$DF$4)+'貼り付けシート（日別）'!X87*($DF$4-INT($DF$4)))</f>
        <v>28.142719396155002</v>
      </c>
      <c r="CV88" s="102">
        <f>IF($DF$4=4,'貼り付けシート（日別）'!Y87,'貼り付けシート（日別）'!G87*(INT($DF$4)+1-$DF$4)+'貼り付けシート（日別）'!Y87*($DF$4-INT($DF$4)))</f>
        <v>0</v>
      </c>
      <c r="CW88" s="102">
        <f>IF($DF$4=4,'貼り付けシート（日別）'!Z87,'貼り付けシート（日別）'!H87*(INT($DF$4)+1-$DF$4)+'貼り付けシート（日別）'!Z87*($DF$4-INT($DF$4)))</f>
        <v>5.1839062499999997</v>
      </c>
      <c r="CX88" s="32">
        <f>SUMIF('貼り付けシート（時刻別）'!$A$6:$A$8765,AR88,'貼り付けシート（時刻別）'!$C$6:$C$8765)</f>
        <v>0</v>
      </c>
      <c r="CY88" s="102">
        <f t="shared" si="54"/>
        <v>0</v>
      </c>
      <c r="CZ88" s="166"/>
    </row>
    <row r="89" spans="1:104" x14ac:dyDescent="0.15">
      <c r="A89" s="36">
        <v>41721</v>
      </c>
      <c r="B89" s="139">
        <f>IF(計算過程!$DF$5=9,計算過程!CD89+計算過程!CY89,IF($DF$4=4,AS89,G89*(INT($DF$4)+1-$DF$4)+AS89*($DF$4-INT($DF$4))))</f>
        <v>0.15017273729861111</v>
      </c>
      <c r="C89" s="139">
        <f>IF(計算過程!$DF$5=9,CF89,IF($DF$4=4,AT89,H89*(INT($DF$4)+1-$DF$4)+AT89*($DF$4-INT($DF$4))))</f>
        <v>74.976719703919002</v>
      </c>
      <c r="D89" s="139">
        <f>IF(計算過程!$DF$5=9,0,IF($DF$4=4,AU89,I89*(INT($DF$4)+1-$DF$4)+AU89*($DF$4-INT($DF$4))))</f>
        <v>0</v>
      </c>
      <c r="E89" s="139">
        <v>0</v>
      </c>
      <c r="F89" s="138"/>
      <c r="G89" s="104">
        <f t="shared" si="41"/>
        <v>0.14218005000462963</v>
      </c>
      <c r="H89" s="104">
        <f t="shared" si="42"/>
        <v>66.12568631438549</v>
      </c>
      <c r="I89" s="104">
        <f t="shared" si="43"/>
        <v>0</v>
      </c>
      <c r="J89" s="107">
        <v>0</v>
      </c>
      <c r="K89" s="101">
        <f>IF(OR(計算過程!$DF$5&lt;=4,計算過程!$DF$5=8),L89+M89+N89,0)</f>
        <v>0.14218005000462963</v>
      </c>
      <c r="L89" s="101">
        <f>IF(AND($DF$5&gt;4,$DF$5&lt;&gt;8),0,((VLOOKUP(入力データと計算結果!$E$6,バックデータ一覧!$V$12:$AA$15,2)*'貼り付けシート（日別）'!O88+VLOOKUP(入力データと計算結果!$E$6,バックデータ一覧!$V$12:$AA$15,3)*('貼り付けシート（日別）'!I88+'貼り付けシート（日別）'!J88+'貼り付けシート（日別）'!K88+'貼り付けシート（日別）'!L88+'貼り付けシート（日別）'!N88)+(VLOOKUP(入力データと計算結果!$E$6,バックデータ一覧!$V$12:$AA$15,4)))*10^3/3600))</f>
        <v>8.6586676740740734E-2</v>
      </c>
      <c r="M89" s="101">
        <f>IF(AND(OR($DF$5&gt;4,$DF$5&lt;&gt;8),入力データと計算結果!$E$7&lt;&gt;バックデータ一覧!$A$16,SUM(AL89:AM89)&gt;0),0.07*10^3/3600,0)</f>
        <v>1.9444444444444445E-2</v>
      </c>
      <c r="N89" s="101">
        <f>IF(AND(OR($DF$5&lt;=4),入力データと計算結果!$E$7=バックデータ一覧!$A$18,AM89&gt;0),(VLOOKUP(入力データと計算結果!$E$6,バックデータ一覧!$V$12:$AA$15,5,FALSE)*AO89+VLOOKUP(入力データと計算結果!$E$6,バックデータ一覧!$V$12:$AA$15,6,FALSE))*10^3/3600,0)</f>
        <v>3.6148928819444447E-2</v>
      </c>
      <c r="O89" s="101">
        <f>IF(OR(計算過程!$DF$5&lt;=2,計算過程!$DF$5=8),IF(入力データと計算結果!$E$7=バックデータ一覧!$A$16,AI89/Q89+AJ89/R89+AK89/S89+AL89/T89+AN89/V89,IF(入力データと計算結果!$E$7=バックデータ一覧!$A$17,AI89/Q89+AJ89/R89+AK89/S89+AM89/U89+AN89/V89,AI89/Q89+AJ89/R89+AK89/S89+AM89/U89+AO89/W89)),0)</f>
        <v>66.12568631438549</v>
      </c>
      <c r="P89" s="101">
        <f>IF(OR(計算過程!$DF$5=3,計算過程!$DF$5=4),IF(入力データと計算結果!$E$7=バックデータ一覧!$A$16,AI89/Q89+AJ89/R89+AK89/S89+AL89/T89+AN89/V89,IF(入力データと計算結果!$E$7=バックデータ一覧!$A$17,AI89/Q89+AJ89/R89+AK89/S89+AM89/U89+AN89/V89,AI89/Q89+AJ89/R89+AK89/S89+AM89/U89+AO89/W89)),0)</f>
        <v>0</v>
      </c>
      <c r="Q89" s="101">
        <f>MIN(1,$DF$7*'貼り付けシート（日別）'!O88+計算過程!$DF$14*(AI89+AK89)+$DF$21)</f>
        <v>0.600195699320346</v>
      </c>
      <c r="R89" s="101">
        <f>MIN(1,$DF$8*'貼り付けシート（日別）'!O88+$DF$15*AJ89+$DF$22)</f>
        <v>0.67587095726525925</v>
      </c>
      <c r="S89" s="101">
        <f>MIN(1,$DF$9*'貼り付けシート（日別）'!O88+$DF$16*(AI89+AK89)+$DF$23)</f>
        <v>0.600195699320346</v>
      </c>
      <c r="T89" s="32">
        <f>MIN(1,$DF$10*'貼り付けシート（日別）'!O88+$DF$17*AL89+$DF$24)</f>
        <v>0.71159348488590612</v>
      </c>
      <c r="U89" s="32">
        <f>MIN(1,$DF$11*'貼り付けシート（日別）'!O88+$DF$18*AM89+$DF$25)</f>
        <v>0.69772625813831235</v>
      </c>
      <c r="V89" s="32">
        <f>MIN(1,$DF$12*'貼り付けシート（日別）'!O88+$DF$19*AN89+$DF$26)</f>
        <v>0.71159348488590612</v>
      </c>
      <c r="W89" s="32">
        <f>MIN(1,$DF$13*'貼り付けシート（日別）'!O88+$DF$20*AO89+$DF$27)</f>
        <v>0.59547014719248326</v>
      </c>
      <c r="X89" s="32">
        <f t="shared" si="44"/>
        <v>0</v>
      </c>
      <c r="Y89" s="32">
        <f>'貼り付けシート（日別）'!P88</f>
        <v>-1.7749999999999999</v>
      </c>
      <c r="Z89" s="32">
        <f t="shared" si="45"/>
        <v>1.1167075</v>
      </c>
      <c r="AA89" s="32">
        <f t="shared" si="46"/>
        <v>1.1333125000000002</v>
      </c>
      <c r="AB89" s="32">
        <f t="shared" si="47"/>
        <v>44.30331766001963</v>
      </c>
      <c r="AC89" s="32">
        <f>IF($DF$5=10,($DF$41*'貼り付けシート（日別）'!O88+$DF$42*AB89+$DF$43)/3.6,0)</f>
        <v>0</v>
      </c>
      <c r="AD89" s="32">
        <f>IF(OR($DF$5=5,$DF$5=6,$DF$5=7),(($DF$45*'貼り付けシート（日別）'!O88+$DF$46*SUM(AI89:AK89,AM89)+$DF$47)*AE89+(0.01723*AO89+0.06099))*10^3/3600,0)</f>
        <v>0</v>
      </c>
      <c r="AE89" s="32">
        <f>IF('貼り付けシート（日別）'!O88&lt;7,1+(7-'貼り付けシート（日別）'!O88)*0.0091,1)</f>
        <v>1.0622591666666668</v>
      </c>
      <c r="AF89" s="32">
        <f>IF(OR($DF$5=5,$DF$5=6,$DF$5=7),(($DF$48*'貼り付けシート（日別）'!O88+$DF$49*SUM(AI89:AK89,AM89)+$DF$50)*AH89+AO89/AG89),0)</f>
        <v>0</v>
      </c>
      <c r="AG89" s="32">
        <f>$DF$51*'貼り付けシート（日別）'!O88+$DF$52*AO89+$DF$53</f>
        <v>0.77923874999999998</v>
      </c>
      <c r="AH89" s="32">
        <f>IF('貼り付けシート（日別）'!O88&lt;7,1+(7-'貼り付けシート（日別）'!O88)*0.0205,1)</f>
        <v>1.1402541666666668</v>
      </c>
      <c r="AI89" s="109">
        <f>'貼り付けシート（日別）'!B88</f>
        <v>4.5753551555125593</v>
      </c>
      <c r="AJ89" s="109">
        <f>'貼り付けシート（日別）'!C88</f>
        <v>6.1052619814531797</v>
      </c>
      <c r="AK89" s="109">
        <f>'貼り付けシート（日別）'!D88</f>
        <v>1.25696570206389</v>
      </c>
      <c r="AL89" s="109">
        <f>'貼り付けシート（日別）'!E88</f>
        <v>0</v>
      </c>
      <c r="AM89" s="109">
        <f>'貼り付けシート（日別）'!F88</f>
        <v>28.352609820989997</v>
      </c>
      <c r="AN89" s="109">
        <f>'貼り付けシート（日別）'!G88</f>
        <v>0</v>
      </c>
      <c r="AO89" s="109">
        <f>'貼り付けシート（日別）'!H88</f>
        <v>4.0131250000000005</v>
      </c>
      <c r="AP89" s="102">
        <f>IF(入力データと計算結果!$E$9=バックデータ一覧!$A$25,'貼り付けシート（日別）'!Q88,0)</f>
        <v>0</v>
      </c>
      <c r="AR89" s="36">
        <v>41721</v>
      </c>
      <c r="AS89" s="104">
        <f t="shared" si="48"/>
        <v>0.15017273729861111</v>
      </c>
      <c r="AT89" s="104">
        <f t="shared" si="49"/>
        <v>74.976719703919002</v>
      </c>
      <c r="AU89" s="104">
        <f t="shared" si="50"/>
        <v>0</v>
      </c>
      <c r="AV89" s="107">
        <v>0</v>
      </c>
      <c r="AW89" s="101">
        <f>IF(OR(計算過程!$DF$5&lt;=4,計算過程!$DF$5=8),AX89+AY89+AZ89,0)</f>
        <v>0.15017273729861111</v>
      </c>
      <c r="AX89" s="101">
        <f>IF(AND(計算過程!$DF$5&gt;4,計算過程!$DF$5&lt;&gt;8),0,((VLOOKUP(入力データと計算結果!$E$6,バックデータ一覧!$V$12:$AA$15,2)*'貼り付けシート（日別）'!AG88+VLOOKUP(入力データと計算結果!$E$6,バックデータ一覧!$V$12:$AA$15,3)*('貼り付けシート（日別）'!AA88+'貼り付けシート（日別）'!AB88+'貼り付けシート（日別）'!AC88+'貼り付けシート（日別）'!AD88+'貼り付けシート（日別）'!AF88)+(VLOOKUP(入力データと計算結果!$E$6,バックデータ一覧!$V$12:$AA$15,4)))*10^3/3600))</f>
        <v>9.0042030990740735E-2</v>
      </c>
      <c r="AY89" s="101">
        <f>IF(AND(OR(計算過程!$DF$5&gt;4,計算過程!$DF$5&lt;&gt;8),入力データと計算結果!$E$7&lt;&gt;バックデータ一覧!$A$16,SUM(BX89:BY89)&gt;0),0.07*10^3/3600,0)</f>
        <v>1.9444444444444445E-2</v>
      </c>
      <c r="AZ89" s="101">
        <f>IF(AND(OR(計算過程!$DF$5&lt;=4),入力データと計算結果!$E$7=バックデータ一覧!$A$18,BY89&gt;0),(VLOOKUP(入力データと計算結果!$E$6,バックデータ一覧!$V$12:$AA$15,5,FALSE)*CA89+VLOOKUP(入力データと計算結果!$E$6,バックデータ一覧!$V$12:$AA$15,6,FALSE))*10^3/3600,0)</f>
        <v>4.0686261863425922E-2</v>
      </c>
      <c r="BA89" s="101">
        <f>IF(OR(計算過程!$DF$5&lt;=2,計算過程!$DF$5=8),IF(入力データと計算結果!$E$7=バックデータ一覧!$A$16,BU89/BC89+BV89/BD89+BW89/BE89+BX89/BF89+BZ89/BH89,IF(入力データと計算結果!$E$7=バックデータ一覧!$A$17,BU89/BC89+BV89/BD89+BW89/BE89+BY89/BG89+BZ89/BH89,BU89/BC89+BV89/BD89+BW89/BE89+BY89/BG89+CA89/BI89)),0)</f>
        <v>74.976719703919002</v>
      </c>
      <c r="BB89" s="101">
        <f>IF(OR(計算過程!$DF$5=3,計算過程!$DF$5=4),IF(入力データと計算結果!$E$7=バックデータ一覧!$A$16,BU89/BC89+BV89/BD89+BW89/BE89+BX89/BF89+BZ89/BH89,IF(入力データと計算結果!$E$7=バックデータ一覧!$A$17,BU89/BC89+BV89/BD89+BW89/BE89+BY89/BG89+BZ89/BH89,BU89/BC89+BV89/BD89+BW89/BE89+BY89/BG89+CA89/BI89)),0)</f>
        <v>0</v>
      </c>
      <c r="BC89" s="101">
        <f>MIN(1,計算過程!$DF$7*'貼り付けシート（日別）'!AG88+計算過程!$DF$14*(BU89+BW89)+計算過程!$DF$21)</f>
        <v>0.60127605874567791</v>
      </c>
      <c r="BD89" s="101">
        <f>MIN(1,計算過程!$DF$8*'貼り付けシート（日別）'!AG88+計算過程!$DF$15*BV89+計算過程!$DF$22)</f>
        <v>0.67771832923001829</v>
      </c>
      <c r="BE89" s="101">
        <f>MIN(1,計算過程!$DF$9*'貼り付けシート（日別）'!AG88+計算過程!$DF$16*(BU89+BW89)+計算過程!$DF$23)</f>
        <v>0.60127605874567791</v>
      </c>
      <c r="BF89" s="32">
        <f>MIN(1,計算過程!$DF$10*'貼り付けシート（日別）'!AG88+計算過程!$DF$17*BX89+計算過程!$DF$24)</f>
        <v>0.71159348488590612</v>
      </c>
      <c r="BG89" s="32">
        <f>MIN(1,計算過程!$DF$11*'貼り付けシート（日別）'!AG88+計算過程!$DF$18*BY89+計算過程!$DF$25)</f>
        <v>0.69772625813831235</v>
      </c>
      <c r="BH89" s="32">
        <f>MIN(1,計算過程!$DF$12*'貼り付けシート（日別）'!AG88+計算過程!$DF$19*BZ89+計算過程!$DF$26)</f>
        <v>0.71159348488590612</v>
      </c>
      <c r="BI89" s="32">
        <f>MIN(1,計算過程!$DF$13*'貼り付けシート（日別）'!AG88+計算過程!$DF$20*CA89+計算過程!$DF$27)</f>
        <v>0.61216531966550336</v>
      </c>
      <c r="BJ89" s="32">
        <f>IF(計算過程!$DF$5=11,(計算過程!$DF$33*BK89+計算過程!$DF$34*BN89+計算過程!$DF$35*計算過程!$DF$39+計算過程!$DF$36)*(1+計算過程!$DF$37*計算過程!$DF$38)*BL89*BM89*10^3/3600,0)</f>
        <v>0</v>
      </c>
      <c r="BK89" s="32">
        <f>'貼り付けシート（日別）'!AH88</f>
        <v>-1.7749999999999999</v>
      </c>
      <c r="BL89" s="32">
        <f t="shared" si="51"/>
        <v>1.1167075</v>
      </c>
      <c r="BM89" s="32">
        <f t="shared" si="52"/>
        <v>1.1333125000000002</v>
      </c>
      <c r="BN89" s="32">
        <f t="shared" si="53"/>
        <v>50.237003167324943</v>
      </c>
      <c r="BO89" s="32">
        <f>IF(計算過程!$DF$5=10,(計算過程!$DF$41*'貼り付けシート（日別）'!AG88+計算過程!$DF$42*BN89+計算過程!$DF$43)/3.6,0)</f>
        <v>0</v>
      </c>
      <c r="BP89" s="32">
        <f>IF(OR(計算過程!$DF$5=5,計算過程!$DF$5=6,計算過程!$DF$5=7),((計算過程!$DF$45*'貼り付けシート（日別）'!AG88+計算過程!$DF$46*SUM(BU89:BW89,BY89)+計算過程!$DF$47)*BQ89+(0.01723*CA89+0.06099))*10^3/3600,0)</f>
        <v>0</v>
      </c>
      <c r="BQ89" s="32">
        <f>IF('貼り付けシート（日別）'!AG88&lt;7,1+(7-'貼り付けシート（日別）'!AG88)*0.0091,1)</f>
        <v>1.0622591666666668</v>
      </c>
      <c r="BR89" s="32">
        <f>IF(OR(計算過程!$DF$5=5,計算過程!$DF$5=6,計算過程!$DF$5=7),((計算過程!$DF$48*'貼り付けシート（日別）'!AG88+計算過程!$DF$49*SUM(BU89:BW89,BY89)+計算過程!$DF$50)*BT89+CA89/BS89),0)</f>
        <v>0</v>
      </c>
      <c r="BS89" s="32">
        <f>計算過程!$DF$51*'貼り付けシート（日別）'!AG88+計算過程!$DF$52*CA89+計算過程!$DF$53</f>
        <v>0.78492687499999991</v>
      </c>
      <c r="BT89" s="32">
        <f>IF('貼り付けシート（日別）'!AG88&lt;7,1+(7-'貼り付けシート（日別）'!AG88)*0.0205,1)</f>
        <v>1.1402541666666668</v>
      </c>
      <c r="BU89" s="109">
        <f>'貼り付けシート（日別）'!T88</f>
        <v>5.9098337425370557</v>
      </c>
      <c r="BV89" s="109">
        <f>'貼り付けシート（日別）'!U88</f>
        <v>10.175436635755297</v>
      </c>
      <c r="BW89" s="109">
        <f>'貼り付けシート（日別）'!V88</f>
        <v>0.83797713470925994</v>
      </c>
      <c r="BX89" s="109">
        <f>'貼り付けシート（日別）'!W88</f>
        <v>0</v>
      </c>
      <c r="BY89" s="109">
        <f>'貼り付けシート（日別）'!X88</f>
        <v>28.352609820989997</v>
      </c>
      <c r="BZ89" s="109">
        <f>'貼り付けシート（日別）'!Y88</f>
        <v>0</v>
      </c>
      <c r="CA89" s="109">
        <f>'貼り付けシート（日別）'!Z88</f>
        <v>4.9611458333333331</v>
      </c>
      <c r="CB89" s="102">
        <f>IF(入力データと計算結果!$E$9=バックデータ一覧!$A$25,'貼り付けシート（日別）'!AI88,0)</f>
        <v>0</v>
      </c>
      <c r="CC89" s="166"/>
      <c r="CD89" s="32">
        <f>IF(計算過程!$DF$5=9,((CI89*'貼り付けシート（日別）'!AG88+CJ89*(CQ89+CR89+CS89+CU89)+CK89*CX89+CL89)*CE89+(0.01723*CW89+0.06099))*10^3/3600,0)</f>
        <v>0</v>
      </c>
      <c r="CE89" s="32">
        <f>IF(7&lt;='貼り付けシート（日別）'!AG88,1,1+(7-'貼り付けシート（日別）'!AG88)*0.0091)</f>
        <v>1.0622591666666668</v>
      </c>
      <c r="CF89" s="32">
        <f>IF(計算過程!$DF$5=9,((CM89*'貼り付けシート（日別）'!AG88+CN89*(CQ89+CR89+CS89+CU89)+CO89*CX89+CP89)*CH89+CW89/CG89),0)</f>
        <v>0</v>
      </c>
      <c r="CG89" s="32">
        <f>計算過程!$DF$55*'貼り付けシート（日別）'!AG88+計算過程!$DF$56*CW89+計算過程!$DF$57</f>
        <v>0.78492687499999991</v>
      </c>
      <c r="CH89" s="32">
        <f>IF(7&lt;='貼り付けシート（日別）'!AG88,1,1+(7-'貼り付けシート（日別）'!AG88)*0.0205)</f>
        <v>1.1402541666666668</v>
      </c>
      <c r="CI89" s="100">
        <f>IF($CX89&gt;0,バックデータ一覧!$S$4,バックデータ一覧!$T$4)</f>
        <v>-0.18114</v>
      </c>
      <c r="CJ89" s="100">
        <f>IF($CX89&gt;0,バックデータ一覧!$S$5,バックデータ一覧!$T$5)</f>
        <v>0.10483000000000001</v>
      </c>
      <c r="CK89" s="100">
        <f>IF($CX89&gt;0,バックデータ一覧!$S$6,バックデータ一覧!$T$6)</f>
        <v>0</v>
      </c>
      <c r="CL89" s="100">
        <f>IF($CX89&gt;0,バックデータ一覧!$S$7,バックデータ一覧!$T$7)</f>
        <v>5.8528500000000001</v>
      </c>
      <c r="CM89" s="100">
        <f>IF($CX89&gt;0,バックデータ一覧!$S$12,バックデータ一覧!$T$12)</f>
        <v>-5.7700000000000001E-2</v>
      </c>
      <c r="CN89" s="100">
        <f>IF($CX89&gt;0,バックデータ一覧!$S$13,バックデータ一覧!$T$13)</f>
        <v>0.47525000000000001</v>
      </c>
      <c r="CO89" s="100">
        <f>IF($CX89&gt;0,バックデータ一覧!$S$14,バックデータ一覧!$T$14)</f>
        <v>0</v>
      </c>
      <c r="CP89" s="173">
        <f>IF($CX89&gt;0,バックデータ一覧!$S$15,バックデータ一覧!$T$15)</f>
        <v>-6.3459300000000001</v>
      </c>
      <c r="CQ89" s="102">
        <f>IF($DF$4=4,'貼り付けシート（日別）'!T88,'貼り付けシート（日別）'!B88*(INT($DF$4)+1-$DF$4)+'貼り付けシート（日別）'!T88*($DF$4-INT($DF$4)))</f>
        <v>5.9098337425370557</v>
      </c>
      <c r="CR89" s="102">
        <f>IF($DF$4=4,'貼り付けシート（日別）'!U88,'貼り付けシート（日別）'!C88*(INT($DF$4)+1-$DF$4)+'貼り付けシート（日別）'!U88*($DF$4-INT($DF$4)))</f>
        <v>10.175436635755297</v>
      </c>
      <c r="CS89" s="102">
        <f>IF($DF$4=4,'貼り付けシート（日別）'!V88,'貼り付けシート（日別）'!D88*(INT($DF$4)+1-$DF$4)+'貼り付けシート（日別）'!V88*($DF$4-INT($DF$4)))</f>
        <v>0.83797713470925994</v>
      </c>
      <c r="CT89" s="102">
        <f>IF($DF$4=4,'貼り付けシート（日別）'!W88,'貼り付けシート（日別）'!E88*(INT($DF$4)+1-$DF$4)+'貼り付けシート（日別）'!W88*($DF$4-INT($DF$4)))</f>
        <v>0</v>
      </c>
      <c r="CU89" s="102">
        <f>IF($DF$4=4,'貼り付けシート（日別）'!X88,'貼り付けシート（日別）'!F88*(INT($DF$4)+1-$DF$4)+'貼り付けシート（日別）'!X88*($DF$4-INT($DF$4)))</f>
        <v>28.352609820989997</v>
      </c>
      <c r="CV89" s="102">
        <f>IF($DF$4=4,'貼り付けシート（日別）'!Y88,'貼り付けシート（日別）'!G88*(INT($DF$4)+1-$DF$4)+'貼り付けシート（日別）'!Y88*($DF$4-INT($DF$4)))</f>
        <v>0</v>
      </c>
      <c r="CW89" s="102">
        <f>IF($DF$4=4,'貼り付けシート（日別）'!Z88,'貼り付けシート（日別）'!H88*(INT($DF$4)+1-$DF$4)+'貼り付けシート（日別）'!Z88*($DF$4-INT($DF$4)))</f>
        <v>4.9611458333333331</v>
      </c>
      <c r="CX89" s="32">
        <f>SUMIF('貼り付けシート（時刻別）'!$A$6:$A$8765,AR89,'貼り付けシート（時刻別）'!$C$6:$C$8765)</f>
        <v>0</v>
      </c>
      <c r="CY89" s="102">
        <f t="shared" si="54"/>
        <v>0</v>
      </c>
      <c r="CZ89" s="166"/>
    </row>
    <row r="90" spans="1:104" x14ac:dyDescent="0.15">
      <c r="A90" s="36">
        <v>41722</v>
      </c>
      <c r="B90" s="139">
        <f>IF(計算過程!$DF$5=9,計算過程!CD90+計算過程!CY90,IF($DF$4=4,AS90,G90*(INT($DF$4)+1-$DF$4)+AS90*($DF$4-INT($DF$4))))</f>
        <v>0.15835416995486112</v>
      </c>
      <c r="C90" s="139">
        <f>IF(計算過程!$DF$5=9,CF90,IF($DF$4=4,AT90,H90*(INT($DF$4)+1-$DF$4)+AT90*($DF$4-INT($DF$4))))</f>
        <v>90.52688314408023</v>
      </c>
      <c r="D90" s="139">
        <f>IF(計算過程!$DF$5=9,0,IF($DF$4=4,AU90,I90*(INT($DF$4)+1-$DF$4)+AU90*($DF$4-INT($DF$4))))</f>
        <v>0</v>
      </c>
      <c r="E90" s="139">
        <v>0</v>
      </c>
      <c r="F90" s="138"/>
      <c r="G90" s="104">
        <f t="shared" si="41"/>
        <v>0.1502146329560185</v>
      </c>
      <c r="H90" s="104">
        <f t="shared" si="42"/>
        <v>81.579682544876221</v>
      </c>
      <c r="I90" s="104">
        <f t="shared" si="43"/>
        <v>0</v>
      </c>
      <c r="J90" s="107">
        <v>0</v>
      </c>
      <c r="K90" s="101">
        <f>IF(OR(計算過程!$DF$5&lt;=4,計算過程!$DF$5=8),L90+M90+N90,0)</f>
        <v>0.1502146329560185</v>
      </c>
      <c r="L90" s="101">
        <f>IF(AND($DF$5&gt;4,$DF$5&lt;&gt;8),0,((VLOOKUP(入力データと計算結果!$E$6,バックデータ一覧!$V$12:$AA$15,2)*'貼り付けシート（日別）'!O89+VLOOKUP(入力データと計算結果!$E$6,バックデータ一覧!$V$12:$AA$15,3)*('貼り付けシート（日別）'!I89+'貼り付けシート（日別）'!J89+'貼り付けシート（日別）'!K89+'貼り付けシート（日別）'!L89+'貼り付けシート（日別）'!N89)+(VLOOKUP(入力データと計算結果!$E$6,バックデータ一覧!$V$12:$AA$15,4)))*10^3/3600))</f>
        <v>9.4132178962962956E-2</v>
      </c>
      <c r="M90" s="101">
        <f>IF(AND(OR($DF$5&gt;4,$DF$5&lt;&gt;8),入力データと計算結果!$E$7&lt;&gt;バックデータ一覧!$A$16,SUM(AL90:AM90)&gt;0),0.07*10^3/3600,0)</f>
        <v>1.9444444444444445E-2</v>
      </c>
      <c r="N90" s="101">
        <f>IF(AND(OR($DF$5&lt;=4),入力データと計算結果!$E$7=バックデータ一覧!$A$18,AM90&gt;0),(VLOOKUP(入力データと計算結果!$E$6,バックデータ一覧!$V$12:$AA$15,5,FALSE)*AO90+VLOOKUP(入力データと計算結果!$E$6,バックデータ一覧!$V$12:$AA$15,6,FALSE))*10^3/3600,0)</f>
        <v>3.6638009548611107E-2</v>
      </c>
      <c r="O90" s="101">
        <f>IF(OR(計算過程!$DF$5&lt;=2,計算過程!$DF$5=8),IF(入力データと計算結果!$E$7=バックデータ一覧!$A$16,AI90/Q90+AJ90/R90+AK90/S90+AL90/T90+AN90/V90,IF(入力データと計算結果!$E$7=バックデータ一覧!$A$17,AI90/Q90+AJ90/R90+AK90/S90+AM90/U90+AN90/V90,AI90/Q90+AJ90/R90+AK90/S90+AM90/U90+AO90/W90)),0)</f>
        <v>81.579682544876221</v>
      </c>
      <c r="P90" s="101">
        <f>IF(OR(計算過程!$DF$5=3,計算過程!$DF$5=4),IF(入力データと計算結果!$E$7=バックデータ一覧!$A$16,AI90/Q90+AJ90/R90+AK90/S90+AL90/T90+AN90/V90,IF(入力データと計算結果!$E$7=バックデータ一覧!$A$17,AI90/Q90+AJ90/R90+AK90/S90+AM90/U90+AN90/V90,AI90/Q90+AJ90/R90+AK90/S90+AM90/U90+AO90/W90)),0)</f>
        <v>0</v>
      </c>
      <c r="Q90" s="101">
        <f>MIN(1,$DF$7*'貼り付けシート（日別）'!O89+計算過程!$DF$14*(AI90+AK90)+$DF$21)</f>
        <v>0.60354241378158813</v>
      </c>
      <c r="R90" s="101">
        <f>MIN(1,$DF$8*'貼り付けシート（日別）'!O89+$DF$15*AJ90+$DF$22)</f>
        <v>0.67742242953755838</v>
      </c>
      <c r="S90" s="101">
        <f>MIN(1,$DF$9*'貼り付けシート（日別）'!O89+$DF$16*(AI90+AK90)+$DF$23)</f>
        <v>0.60354241378158813</v>
      </c>
      <c r="T90" s="32">
        <f>MIN(1,$DF$10*'貼り付けシート（日別）'!O89+$DF$17*AL90+$DF$24)</f>
        <v>0.71159348488590612</v>
      </c>
      <c r="U90" s="32">
        <f>MIN(1,$DF$11*'貼り付けシート（日別）'!O89+$DF$18*AM90+$DF$25)</f>
        <v>0.69776589675427381</v>
      </c>
      <c r="V90" s="32">
        <f>MIN(1,$DF$12*'貼り付けシート（日別）'!O89+$DF$19*AN90+$DF$26)</f>
        <v>0.71159348488590612</v>
      </c>
      <c r="W90" s="32">
        <f>MIN(1,$DF$13*'貼り付けシート（日別）'!O89+$DF$20*AO90+$DF$27)</f>
        <v>0.59318820740778522</v>
      </c>
      <c r="X90" s="32">
        <f t="shared" si="44"/>
        <v>0</v>
      </c>
      <c r="Y90" s="32">
        <f>'貼り付けシート（日別）'!P89</f>
        <v>-0.35</v>
      </c>
      <c r="Z90" s="32">
        <f t="shared" si="45"/>
        <v>1.097755</v>
      </c>
      <c r="AA90" s="32">
        <f t="shared" si="46"/>
        <v>1.1226250000000002</v>
      </c>
      <c r="AB90" s="32">
        <f t="shared" si="47"/>
        <v>54.198745361860929</v>
      </c>
      <c r="AC90" s="32">
        <f>IF($DF$5=10,($DF$41*'貼り付けシート（日別）'!O89+$DF$42*AB90+$DF$43)/3.6,0)</f>
        <v>0</v>
      </c>
      <c r="AD90" s="32">
        <f>IF(OR($DF$5=5,$DF$5=6,$DF$5=7),(($DF$45*'貼り付けシート（日別）'!O89+$DF$46*SUM(AI90:AK90,AM90)+$DF$47)*AE90+(0.01723*AO90+0.06099))*10^3/3600,0)</f>
        <v>0</v>
      </c>
      <c r="AE90" s="32">
        <f>IF('貼り付けシート（日別）'!O89&lt;7,1+(7-'貼り付けシート（日別）'!O89)*0.0091,1)</f>
        <v>1.0746579166666668</v>
      </c>
      <c r="AF90" s="32">
        <f>IF(OR($DF$5=5,$DF$5=6,$DF$5=7),(($DF$48*'貼り付けシート（日別）'!O89+$DF$49*SUM(AI90:AK90,AM90)+$DF$50)*AH90+AO90/AG90),0)</f>
        <v>0</v>
      </c>
      <c r="AG90" s="32">
        <f>$DF$51*'貼り付けシート（日別）'!O89+$DF$52*AO90+$DF$53</f>
        <v>0.77331187499999998</v>
      </c>
      <c r="AH90" s="32">
        <f>IF('貼り付けシート（日別）'!O89&lt;7,1+(7-'貼り付けシート（日別）'!O89)*0.0205,1)</f>
        <v>1.1681854166666668</v>
      </c>
      <c r="AI90" s="109">
        <f>'貼り付けシート（日別）'!B89</f>
        <v>8.3623136247433774</v>
      </c>
      <c r="AJ90" s="109">
        <f>'貼り付けシート（日別）'!C89</f>
        <v>11.158503266926015</v>
      </c>
      <c r="AK90" s="109">
        <f>'貼り付けシート（日別）'!D89</f>
        <v>2.2973389078965321</v>
      </c>
      <c r="AL90" s="109">
        <f>'貼り付けシート（日別）'!E89</f>
        <v>0</v>
      </c>
      <c r="AM90" s="109">
        <f>'貼り付けシート（日別）'!F89</f>
        <v>28.265277062295002</v>
      </c>
      <c r="AN90" s="109">
        <f>'貼り付けシート（日別）'!G89</f>
        <v>0</v>
      </c>
      <c r="AO90" s="109">
        <f>'貼り付けシート（日別）'!H89</f>
        <v>4.1153124999999999</v>
      </c>
      <c r="AP90" s="102">
        <f>IF(入力データと計算結果!$E$9=バックデータ一覧!$A$25,'貼り付けシート（日別）'!Q89,0)</f>
        <v>0</v>
      </c>
      <c r="AR90" s="36">
        <v>41722</v>
      </c>
      <c r="AS90" s="104">
        <f t="shared" si="48"/>
        <v>0.15835416995486112</v>
      </c>
      <c r="AT90" s="104">
        <f t="shared" si="49"/>
        <v>90.52688314408023</v>
      </c>
      <c r="AU90" s="104">
        <f t="shared" si="50"/>
        <v>0</v>
      </c>
      <c r="AV90" s="107">
        <v>0</v>
      </c>
      <c r="AW90" s="101">
        <f>IF(OR(計算過程!$DF$5&lt;=4,計算過程!$DF$5=8),AX90+AY90+AZ90,0)</f>
        <v>0.15835416995486112</v>
      </c>
      <c r="AX90" s="101">
        <f>IF(AND(計算過程!$DF$5&gt;4,計算過程!$DF$5&lt;&gt;8),0,((VLOOKUP(入力データと計算結果!$E$6,バックデータ一覧!$V$12:$AA$15,2)*'貼り付けシート（日別）'!AG89+VLOOKUP(入力データと計算結果!$E$6,バックデータ一覧!$V$12:$AA$15,3)*('貼り付けシート（日別）'!AA89+'貼り付けシート（日別）'!AB89+'貼り付けシート（日別）'!AC89+'貼り付けシート（日別）'!AD89+'貼り付けシート（日別）'!AF89)+(VLOOKUP(入力データと計算結果!$E$6,バックデータ一覧!$V$12:$AA$15,4)))*10^3/3600))</f>
        <v>9.7652869462962963E-2</v>
      </c>
      <c r="AY90" s="101">
        <f>IF(AND(OR(計算過程!$DF$5&gt;4,計算過程!$DF$5&lt;&gt;8),入力データと計算結果!$E$7&lt;&gt;バックデータ一覧!$A$16,SUM(BX90:BY90)&gt;0),0.07*10^3/3600,0)</f>
        <v>1.9444444444444445E-2</v>
      </c>
      <c r="AZ90" s="101">
        <f>IF(AND(OR(計算過程!$DF$5&lt;=4),入力データと計算結果!$E$7=バックデータ一覧!$A$18,BY90&gt;0),(VLOOKUP(入力データと計算結果!$E$6,バックデータ一覧!$V$12:$AA$15,5,FALSE)*CA90+VLOOKUP(入力データと計算結果!$E$6,バックデータ一覧!$V$12:$AA$15,6,FALSE))*10^3/3600,0)</f>
        <v>4.1256856047453702E-2</v>
      </c>
      <c r="BA90" s="101">
        <f>IF(OR(計算過程!$DF$5&lt;=2,計算過程!$DF$5=8),IF(入力データと計算結果!$E$7=バックデータ一覧!$A$16,BU90/BC90+BV90/BD90+BW90/BE90+BX90/BF90+BZ90/BH90,IF(入力データと計算結果!$E$7=バックデータ一覧!$A$17,BU90/BC90+BV90/BD90+BW90/BE90+BY90/BG90+BZ90/BH90,BU90/BC90+BV90/BD90+BW90/BE90+BY90/BG90+CA90/BI90)),0)</f>
        <v>90.52688314408023</v>
      </c>
      <c r="BB90" s="101">
        <f>IF(OR(計算過程!$DF$5=3,計算過程!$DF$5=4),IF(入力データと計算結果!$E$7=バックデータ一覧!$A$16,BU90/BC90+BV90/BD90+BW90/BE90+BX90/BF90+BZ90/BH90,IF(入力データと計算結果!$E$7=バックデータ一覧!$A$17,BU90/BC90+BV90/BD90+BW90/BE90+BY90/BG90+BZ90/BH90,BU90/BC90+BV90/BD90+BW90/BE90+BY90/BG90+CA90/BI90)),0)</f>
        <v>0</v>
      </c>
      <c r="BC90" s="101">
        <f>MIN(1,計算過程!$DF$7*'貼り付けシート（日別）'!AG89+計算過程!$DF$14*(BU90+BW90)+計算過程!$DF$21)</f>
        <v>0.60473035259438357</v>
      </c>
      <c r="BD90" s="101">
        <f>MIN(1,計算過程!$DF$8*'貼り付けシート（日別）'!AG89+計算過程!$DF$15*BV90+計算過程!$DF$22)</f>
        <v>0.67926411115878149</v>
      </c>
      <c r="BE90" s="101">
        <f>MIN(1,計算過程!$DF$9*'貼り付けシート（日別）'!AG89+計算過程!$DF$16*(BU90+BW90)+計算過程!$DF$23)</f>
        <v>0.60473035259438357</v>
      </c>
      <c r="BF90" s="32">
        <f>MIN(1,計算過程!$DF$10*'貼り付けシート（日別）'!AG89+計算過程!$DF$17*BX90+計算過程!$DF$24)</f>
        <v>0.71159348488590612</v>
      </c>
      <c r="BG90" s="32">
        <f>MIN(1,計算過程!$DF$11*'貼り付けシート（日別）'!AG89+計算過程!$DF$18*BY90+計算過程!$DF$25)</f>
        <v>0.69776589675427381</v>
      </c>
      <c r="BH90" s="32">
        <f>MIN(1,計算過程!$DF$12*'貼り付けシート（日別）'!AG89+計算過程!$DF$19*BZ90+計算過程!$DF$26)</f>
        <v>0.71159348488590612</v>
      </c>
      <c r="BI90" s="32">
        <f>MIN(1,計算過程!$DF$13*'貼り付けシート（日別）'!AG89+計算過程!$DF$20*CA90+計算過程!$DF$27)</f>
        <v>0.61018330963570466</v>
      </c>
      <c r="BJ90" s="32">
        <f>IF(計算過程!$DF$5=11,(計算過程!$DF$33*BK90+計算過程!$DF$34*BN90+計算過程!$DF$35*計算過程!$DF$39+計算過程!$DF$36)*(1+計算過程!$DF$37*計算過程!$DF$38)*BL90*BM90*10^3/3600,0)</f>
        <v>0</v>
      </c>
      <c r="BK90" s="32">
        <f>'貼り付けシート（日別）'!AH89</f>
        <v>-0.35</v>
      </c>
      <c r="BL90" s="32">
        <f t="shared" si="51"/>
        <v>1.097755</v>
      </c>
      <c r="BM90" s="32">
        <f t="shared" si="52"/>
        <v>1.1226250000000002</v>
      </c>
      <c r="BN90" s="32">
        <f t="shared" si="53"/>
        <v>60.228087136445666</v>
      </c>
      <c r="BO90" s="32">
        <f>IF(計算過程!$DF$5=10,(計算過程!$DF$41*'貼り付けシート（日別）'!AG89+計算過程!$DF$42*BN90+計算過程!$DF$43)/3.6,0)</f>
        <v>0</v>
      </c>
      <c r="BP90" s="32">
        <f>IF(OR(計算過程!$DF$5=5,計算過程!$DF$5=6,計算過程!$DF$5=7),((計算過程!$DF$45*'貼り付けシート（日別）'!AG89+計算過程!$DF$46*SUM(BU90:BW90,BY90)+計算過程!$DF$47)*BQ90+(0.01723*CA90+0.06099))*10^3/3600,0)</f>
        <v>0</v>
      </c>
      <c r="BQ90" s="32">
        <f>IF('貼り付けシート（日別）'!AG89&lt;7,1+(7-'貼り付けシート（日別）'!AG89)*0.0091,1)</f>
        <v>1.0746579166666668</v>
      </c>
      <c r="BR90" s="32">
        <f>IF(OR(計算過程!$DF$5=5,計算過程!$DF$5=6,計算過程!$DF$5=7),((計算過程!$DF$48*'貼り付けシート（日別）'!AG89+計算過程!$DF$49*SUM(BU90:BW90,BY90)+計算過程!$DF$50)*BT90+CA90/BS90),0)</f>
        <v>0</v>
      </c>
      <c r="BS90" s="32">
        <f>計算過程!$DF$51*'貼り付けシート（日別）'!AG89+計算過程!$DF$52*CA90+計算過程!$DF$53</f>
        <v>0.77910218749999993</v>
      </c>
      <c r="BT90" s="32">
        <f>IF('貼り付けシート（日別）'!AG89&lt;7,1+(7-'貼り付けシート（日別）'!AG89)*0.0205,1)</f>
        <v>1.1681854166666668</v>
      </c>
      <c r="BU90" s="109">
        <f>'貼り付けシート（日別）'!T89</f>
        <v>8.7424187895044412</v>
      </c>
      <c r="BV90" s="109">
        <f>'貼り付けシート（日別）'!U89</f>
        <v>15.216140818535477</v>
      </c>
      <c r="BW90" s="109">
        <f>'貼り付けシート（日別）'!V89</f>
        <v>2.9238858827774048</v>
      </c>
      <c r="BX90" s="109">
        <f>'貼り付けシート（日別）'!W89</f>
        <v>0</v>
      </c>
      <c r="BY90" s="109">
        <f>'貼り付けシート（日別）'!X89</f>
        <v>28.265277062295002</v>
      </c>
      <c r="BZ90" s="109">
        <f>'貼り付けシート（日別）'!Y89</f>
        <v>0</v>
      </c>
      <c r="CA90" s="109">
        <f>'貼り付けシート（日別）'!Z89</f>
        <v>5.0803645833333331</v>
      </c>
      <c r="CB90" s="102">
        <f>IF(入力データと計算結果!$E$9=バックデータ一覧!$A$25,'貼り付けシート（日別）'!AI89,0)</f>
        <v>0</v>
      </c>
      <c r="CC90" s="166"/>
      <c r="CD90" s="32">
        <f>IF(計算過程!$DF$5=9,((CI90*'貼り付けシート（日別）'!AG89+CJ90*(CQ90+CR90+CS90+CU90)+CK90*CX90+CL90)*CE90+(0.01723*CW90+0.06099))*10^3/3600,0)</f>
        <v>0</v>
      </c>
      <c r="CE90" s="32">
        <f>IF(7&lt;='貼り付けシート（日別）'!AG89,1,1+(7-'貼り付けシート（日別）'!AG89)*0.0091)</f>
        <v>1.0746579166666668</v>
      </c>
      <c r="CF90" s="32">
        <f>IF(計算過程!$DF$5=9,((CM90*'貼り付けシート（日別）'!AG89+CN90*(CQ90+CR90+CS90+CU90)+CO90*CX90+CP90)*CH90+CW90/CG90),0)</f>
        <v>0</v>
      </c>
      <c r="CG90" s="32">
        <f>計算過程!$DF$55*'貼り付けシート（日別）'!AG89+計算過程!$DF$56*CW90+計算過程!$DF$57</f>
        <v>0.77910218749999993</v>
      </c>
      <c r="CH90" s="32">
        <f>IF(7&lt;='貼り付けシート（日別）'!AG89,1,1+(7-'貼り付けシート（日別）'!AG89)*0.0205)</f>
        <v>1.1681854166666668</v>
      </c>
      <c r="CI90" s="100">
        <f>IF($CX90&gt;0,バックデータ一覧!$S$4,バックデータ一覧!$T$4)</f>
        <v>-0.18114</v>
      </c>
      <c r="CJ90" s="100">
        <f>IF($CX90&gt;0,バックデータ一覧!$S$5,バックデータ一覧!$T$5)</f>
        <v>0.10483000000000001</v>
      </c>
      <c r="CK90" s="100">
        <f>IF($CX90&gt;0,バックデータ一覧!$S$6,バックデータ一覧!$T$6)</f>
        <v>0</v>
      </c>
      <c r="CL90" s="100">
        <f>IF($CX90&gt;0,バックデータ一覧!$S$7,バックデータ一覧!$T$7)</f>
        <v>5.8528500000000001</v>
      </c>
      <c r="CM90" s="100">
        <f>IF($CX90&gt;0,バックデータ一覧!$S$12,バックデータ一覧!$T$12)</f>
        <v>-5.7700000000000001E-2</v>
      </c>
      <c r="CN90" s="100">
        <f>IF($CX90&gt;0,バックデータ一覧!$S$13,バックデータ一覧!$T$13)</f>
        <v>0.47525000000000001</v>
      </c>
      <c r="CO90" s="100">
        <f>IF($CX90&gt;0,バックデータ一覧!$S$14,バックデータ一覧!$T$14)</f>
        <v>0</v>
      </c>
      <c r="CP90" s="173">
        <f>IF($CX90&gt;0,バックデータ一覧!$S$15,バックデータ一覧!$T$15)</f>
        <v>-6.3459300000000001</v>
      </c>
      <c r="CQ90" s="102">
        <f>IF($DF$4=4,'貼り付けシート（日別）'!T89,'貼り付けシート（日別）'!B89*(INT($DF$4)+1-$DF$4)+'貼り付けシート（日別）'!T89*($DF$4-INT($DF$4)))</f>
        <v>8.7424187895044412</v>
      </c>
      <c r="CR90" s="102">
        <f>IF($DF$4=4,'貼り付けシート（日別）'!U89,'貼り付けシート（日別）'!C89*(INT($DF$4)+1-$DF$4)+'貼り付けシート（日別）'!U89*($DF$4-INT($DF$4)))</f>
        <v>15.216140818535477</v>
      </c>
      <c r="CS90" s="102">
        <f>IF($DF$4=4,'貼り付けシート（日別）'!V89,'貼り付けシート（日別）'!D89*(INT($DF$4)+1-$DF$4)+'貼り付けシート（日別）'!V89*($DF$4-INT($DF$4)))</f>
        <v>2.9238858827774048</v>
      </c>
      <c r="CT90" s="102">
        <f>IF($DF$4=4,'貼り付けシート（日別）'!W89,'貼り付けシート（日別）'!E89*(INT($DF$4)+1-$DF$4)+'貼り付けシート（日別）'!W89*($DF$4-INT($DF$4)))</f>
        <v>0</v>
      </c>
      <c r="CU90" s="102">
        <f>IF($DF$4=4,'貼り付けシート（日別）'!X89,'貼り付けシート（日別）'!F89*(INT($DF$4)+1-$DF$4)+'貼り付けシート（日別）'!X89*($DF$4-INT($DF$4)))</f>
        <v>28.265277062295002</v>
      </c>
      <c r="CV90" s="102">
        <f>IF($DF$4=4,'貼り付けシート（日別）'!Y89,'貼り付けシート（日別）'!G89*(INT($DF$4)+1-$DF$4)+'貼り付けシート（日別）'!Y89*($DF$4-INT($DF$4)))</f>
        <v>0</v>
      </c>
      <c r="CW90" s="102">
        <f>IF($DF$4=4,'貼り付けシート（日別）'!Z89,'貼り付けシート（日別）'!H89*(INT($DF$4)+1-$DF$4)+'貼り付けシート（日別）'!Z89*($DF$4-INT($DF$4)))</f>
        <v>5.0803645833333331</v>
      </c>
      <c r="CX90" s="32">
        <f>SUMIF('貼り付けシート（時刻別）'!$A$6:$A$8765,AR90,'貼り付けシート（時刻別）'!$C$6:$C$8765)</f>
        <v>0</v>
      </c>
      <c r="CY90" s="102">
        <f t="shared" si="54"/>
        <v>0</v>
      </c>
      <c r="CZ90" s="166"/>
    </row>
    <row r="91" spans="1:104" x14ac:dyDescent="0.15">
      <c r="A91" s="36">
        <v>41723</v>
      </c>
      <c r="B91" s="139">
        <f>IF(計算過程!$DF$5=9,計算過程!CD91+計算過程!CY91,IF($DF$4=4,AS91,G91*(INT($DF$4)+1-$DF$4)+AS91*($DF$4-INT($DF$4))))</f>
        <v>0.16555132027777777</v>
      </c>
      <c r="C91" s="139">
        <f>IF(計算過程!$DF$5=9,CF91,IF($DF$4=4,AT91,H91*(INT($DF$4)+1-$DF$4)+AT91*($DF$4-INT($DF$4))))</f>
        <v>105.39987883558339</v>
      </c>
      <c r="D91" s="139">
        <f>IF(計算過程!$DF$5=9,0,IF($DF$4=4,AU91,I91*(INT($DF$4)+1-$DF$4)+AU91*($DF$4-INT($DF$4))))</f>
        <v>0</v>
      </c>
      <c r="E91" s="139">
        <v>0</v>
      </c>
      <c r="F91" s="138"/>
      <c r="G91" s="104">
        <f t="shared" si="41"/>
        <v>0.157388102</v>
      </c>
      <c r="H91" s="104">
        <f t="shared" si="42"/>
        <v>96.529868331862829</v>
      </c>
      <c r="I91" s="104">
        <f t="shared" si="43"/>
        <v>0</v>
      </c>
      <c r="J91" s="107">
        <v>0</v>
      </c>
      <c r="K91" s="101">
        <f>IF(OR(計算過程!$DF$5&lt;=4,計算過程!$DF$5=8),L91+M91+N91,0)</f>
        <v>0.157388102</v>
      </c>
      <c r="L91" s="101">
        <f>IF(AND($DF$5&gt;4,$DF$5&lt;&gt;8),0,((VLOOKUP(入力データと計算結果!$E$6,バックデータ一覧!$V$12:$AA$15,2)*'貼り付けシート（日別）'!O90+VLOOKUP(入力データと計算結果!$E$6,バックデータ一覧!$V$12:$AA$15,3)*('貼り付けシート（日別）'!I90+'貼り付けシート（日別）'!J90+'貼り付けシート（日別）'!K90+'貼り付けシート（日別）'!L90+'貼り付けシート（日別）'!N90)+(VLOOKUP(入力データと計算結果!$E$6,バックデータ一覧!$V$12:$AA$15,4)))*10^3/3600))</f>
        <v>0.10116356033333333</v>
      </c>
      <c r="M91" s="101">
        <f>IF(AND(OR($DF$5&gt;4,$DF$5&lt;&gt;8),入力データと計算結果!$E$7&lt;&gt;バックデータ一覧!$A$16,SUM(AL91:AM91)&gt;0),0.07*10^3/3600,0)</f>
        <v>1.9444444444444445E-2</v>
      </c>
      <c r="N91" s="101">
        <f>IF(AND(OR($DF$5&lt;=4),入力データと計算結果!$E$7=バックデータ一覧!$A$18,AM91&gt;0),(VLOOKUP(入力データと計算結果!$E$6,バックデータ一覧!$V$12:$AA$15,5,FALSE)*AO91+VLOOKUP(入力データと計算結果!$E$6,バックデータ一覧!$V$12:$AA$15,6,FALSE))*10^3/3600,0)</f>
        <v>3.6780097222222224E-2</v>
      </c>
      <c r="O91" s="101">
        <f>IF(OR(計算過程!$DF$5&lt;=2,計算過程!$DF$5=8),IF(入力データと計算結果!$E$7=バックデータ一覧!$A$16,AI91/Q91+AJ91/R91+AK91/S91+AL91/T91+AN91/V91,IF(入力データと計算結果!$E$7=バックデータ一覧!$A$17,AI91/Q91+AJ91/R91+AK91/S91+AM91/U91+AN91/V91,AI91/Q91+AJ91/R91+AK91/S91+AM91/U91+AO91/W91)),0)</f>
        <v>96.529868331862829</v>
      </c>
      <c r="P91" s="101">
        <f>IF(OR(計算過程!$DF$5=3,計算過程!$DF$5=4),IF(入力データと計算結果!$E$7=バックデータ一覧!$A$16,AI91/Q91+AJ91/R91+AK91/S91+AL91/T91+AN91/V91,IF(入力データと計算結果!$E$7=バックデータ一覧!$A$17,AI91/Q91+AJ91/R91+AK91/S91+AM91/U91+AN91/V91,AI91/Q91+AJ91/R91+AK91/S91+AM91/U91+AO91/W91)),0)</f>
        <v>0</v>
      </c>
      <c r="Q91" s="101">
        <f>MIN(1,$DF$7*'貼り付けシート（日別）'!O90+計算過程!$DF$14*(AI91+AK91)+$DF$21)</f>
        <v>0.60844468093110349</v>
      </c>
      <c r="R91" s="101">
        <f>MIN(1,$DF$8*'貼り付けシート（日別）'!O90+$DF$15*AJ91+$DF$22)</f>
        <v>0.67949106614040555</v>
      </c>
      <c r="S91" s="101">
        <f>MIN(1,$DF$9*'貼り付けシート（日別）'!O90+$DF$16*(AI91+AK91)+$DF$23)</f>
        <v>0.60844468093110349</v>
      </c>
      <c r="T91" s="32">
        <f>MIN(1,$DF$10*'貼り付けシート（日別）'!O90+$DF$17*AL91+$DF$24)</f>
        <v>0.71159348488590612</v>
      </c>
      <c r="U91" s="32">
        <f>MIN(1,$DF$11*'貼り付けシート（日別）'!O90+$DF$18*AM91+$DF$25)</f>
        <v>0.69779702110905029</v>
      </c>
      <c r="V91" s="32">
        <f>MIN(1,$DF$12*'貼り付けシート（日別）'!O90+$DF$19*AN91+$DF$26)</f>
        <v>0.71159348488590612</v>
      </c>
      <c r="W91" s="32">
        <f>MIN(1,$DF$13*'貼り付けシート（日別）'!O90+$DF$20*AO91+$DF$27)</f>
        <v>0.59252525854067117</v>
      </c>
      <c r="X91" s="32">
        <f t="shared" si="44"/>
        <v>0</v>
      </c>
      <c r="Y91" s="32">
        <f>'貼り付けシート（日別）'!P90</f>
        <v>-7.1000000000000005</v>
      </c>
      <c r="Z91" s="32">
        <f t="shared" si="45"/>
        <v>1.18753</v>
      </c>
      <c r="AA91" s="32">
        <f t="shared" si="46"/>
        <v>1.0840000000000001</v>
      </c>
      <c r="AB91" s="32">
        <f t="shared" si="47"/>
        <v>63.925206262060733</v>
      </c>
      <c r="AC91" s="32">
        <f>IF($DF$5=10,($DF$41*'貼り付けシート（日別）'!O90+$DF$42*AB91+$DF$43)/3.6,0)</f>
        <v>0</v>
      </c>
      <c r="AD91" s="32">
        <f>IF(OR($DF$5=5,$DF$5=6,$DF$5=7),(($DF$45*'貼り付けシート（日別）'!O90+$DF$46*SUM(AI91:AK91,AM91)+$DF$47)*AE91+(0.01723*AO91+0.06099))*10^3/3600,0)</f>
        <v>0</v>
      </c>
      <c r="AE91" s="32">
        <f>IF('貼り付けシート（日別）'!O90&lt;7,1+(7-'貼り付けシート（日別）'!O90)*0.0091,1)</f>
        <v>1.07826</v>
      </c>
      <c r="AF91" s="32">
        <f>IF(OR($DF$5=5,$DF$5=6,$DF$5=7),(($DF$48*'貼り付けシート（日別）'!O90+$DF$49*SUM(AI91:AK91,AM91)+$DF$50)*AH91+AO91/AG91),0)</f>
        <v>0</v>
      </c>
      <c r="AG91" s="32">
        <f>$DF$51*'貼り付けシート（日別）'!O90+$DF$52*AO91+$DF$53</f>
        <v>0.77159</v>
      </c>
      <c r="AH91" s="32">
        <f>IF('貼り付けシート（日別）'!O90&lt;7,1+(7-'貼り付けシート（日別）'!O90)*0.0205,1)</f>
        <v>1.1762999999999999</v>
      </c>
      <c r="AI91" s="109">
        <f>'貼り付けシート（日別）'!B90</f>
        <v>12.892221923802037</v>
      </c>
      <c r="AJ91" s="109">
        <f>'貼り付けシート（日別）'!C90</f>
        <v>16.191173530677599</v>
      </c>
      <c r="AK91" s="109">
        <f>'貼り付けシート（日別）'!D90</f>
        <v>2.5001076775310995</v>
      </c>
      <c r="AL91" s="109">
        <f>'貼り付けシート（日別）'!E90</f>
        <v>0</v>
      </c>
      <c r="AM91" s="109">
        <f>'貼り付けシート（日別）'!F90</f>
        <v>28.19670313005</v>
      </c>
      <c r="AN91" s="109">
        <f>'貼り付けシート（日別）'!G90</f>
        <v>0</v>
      </c>
      <c r="AO91" s="109">
        <f>'貼り付けシート（日別）'!H90</f>
        <v>4.1450000000000005</v>
      </c>
      <c r="AP91" s="102">
        <f>IF(入力データと計算結果!$E$9=バックデータ一覧!$A$25,'貼り付けシート（日別）'!Q90,0)</f>
        <v>0</v>
      </c>
      <c r="AR91" s="36">
        <v>41723</v>
      </c>
      <c r="AS91" s="104">
        <f t="shared" si="48"/>
        <v>0.16555132027777777</v>
      </c>
      <c r="AT91" s="104">
        <f t="shared" si="49"/>
        <v>105.39987883558339</v>
      </c>
      <c r="AU91" s="104">
        <f t="shared" si="50"/>
        <v>0</v>
      </c>
      <c r="AV91" s="107">
        <v>0</v>
      </c>
      <c r="AW91" s="101">
        <f>IF(OR(計算過程!$DF$5&lt;=4,計算過程!$DF$5=8),AX91+AY91+AZ91,0)</f>
        <v>0.16555132027777777</v>
      </c>
      <c r="AX91" s="101">
        <f>IF(AND(計算過程!$DF$5&gt;4,計算過程!$DF$5&lt;&gt;8),0,((VLOOKUP(入力データと計算結果!$E$6,バックデータ一覧!$V$12:$AA$15,2)*'貼り付けシート（日別）'!AG90+VLOOKUP(入力データと計算結果!$E$6,バックデータ一覧!$V$12:$AA$15,3)*('貼り付けシート（日別）'!AA90+'貼り付けシート（日別）'!AB90+'貼り付けシート（日別）'!AC90+'貼り付けシート（日別）'!AD90+'貼り付けシート（日別）'!AF90)+(VLOOKUP(入力データと計算結果!$E$6,バックデータ一覧!$V$12:$AA$15,4)))*10^3/3600))</f>
        <v>0.10468425083333334</v>
      </c>
      <c r="AY91" s="101">
        <f>IF(AND(OR(計算過程!$DF$5&gt;4,計算過程!$DF$5&lt;&gt;8),入力データと計算結果!$E$7&lt;&gt;バックデータ一覧!$A$16,SUM(BX91:BY91)&gt;0),0.07*10^3/3600,0)</f>
        <v>1.9444444444444445E-2</v>
      </c>
      <c r="AZ91" s="101">
        <f>IF(AND(OR(計算過程!$DF$5&lt;=4),入力データと計算結果!$E$7=バックデータ一覧!$A$18,BY91&gt;0),(VLOOKUP(入力データと計算結果!$E$6,バックデータ一覧!$V$12:$AA$15,5,FALSE)*CA91+VLOOKUP(入力データと計算結果!$E$6,バックデータ一覧!$V$12:$AA$15,6,FALSE))*10^3/3600,0)</f>
        <v>4.1422624999999998E-2</v>
      </c>
      <c r="BA91" s="101">
        <f>IF(OR(計算過程!$DF$5&lt;=2,計算過程!$DF$5=8),IF(入力データと計算結果!$E$7=バックデータ一覧!$A$16,BU91/BC91+BV91/BD91+BW91/BE91+BX91/BF91+BZ91/BH91,IF(入力データと計算結果!$E$7=バックデータ一覧!$A$17,BU91/BC91+BV91/BD91+BW91/BE91+BY91/BG91+BZ91/BH91,BU91/BC91+BV91/BD91+BW91/BE91+BY91/BG91+CA91/BI91)),0)</f>
        <v>105.39987883558339</v>
      </c>
      <c r="BB91" s="101">
        <f>IF(OR(計算過程!$DF$5=3,計算過程!$DF$5=4),IF(入力データと計算結果!$E$7=バックデータ一覧!$A$16,BU91/BC91+BV91/BD91+BW91/BE91+BX91/BF91+BZ91/BH91,IF(入力データと計算結果!$E$7=バックデータ一覧!$A$17,BU91/BC91+BV91/BD91+BW91/BE91+BY91/BG91+BZ91/BH91,BU91/BC91+BV91/BD91+BW91/BE91+BY91/BG91+CA91/BI91)),0)</f>
        <v>0</v>
      </c>
      <c r="BC91" s="101">
        <f>MIN(1,計算過程!$DF$7*'貼り付けシート（日別）'!AG90+計算過程!$DF$14*(BU91+BW91)+計算過程!$DF$21)</f>
        <v>0.60962973770472839</v>
      </c>
      <c r="BD91" s="101">
        <f>MIN(1,計算過程!$DF$8*'貼り付けシート（日別）'!AG90+計算過程!$DF$15*BV91+計算過程!$DF$22)</f>
        <v>0.68132827968758747</v>
      </c>
      <c r="BE91" s="101">
        <f>MIN(1,計算過程!$DF$9*'貼り付けシート（日別）'!AG90+計算過程!$DF$16*(BU91+BW91)+計算過程!$DF$23)</f>
        <v>0.60962973770472839</v>
      </c>
      <c r="BF91" s="32">
        <f>MIN(1,計算過程!$DF$10*'貼り付けシート（日別）'!AG90+計算過程!$DF$17*BX91+計算過程!$DF$24)</f>
        <v>0.71159348488590612</v>
      </c>
      <c r="BG91" s="32">
        <f>MIN(1,計算過程!$DF$11*'貼り付けシート（日別）'!AG90+計算過程!$DF$18*BY91+計算過程!$DF$25)</f>
        <v>0.69779702110905029</v>
      </c>
      <c r="BH91" s="32">
        <f>MIN(1,計算過程!$DF$12*'貼り付けシート（日別）'!AG90+計算過程!$DF$19*BZ91+計算過程!$DF$26)</f>
        <v>0.71159348488590612</v>
      </c>
      <c r="BI91" s="32">
        <f>MIN(1,計算過程!$DF$13*'貼り付けシート（日別）'!AG90+計算過程!$DF$20*CA91+計算過程!$DF$27)</f>
        <v>0.60960749632429523</v>
      </c>
      <c r="BJ91" s="32">
        <f>IF(計算過程!$DF$5=11,(計算過程!$DF$33*BK91+計算過程!$DF$34*BN91+計算過程!$DF$35*計算過程!$DF$39+計算過程!$DF$36)*(1+計算過程!$DF$37*計算過程!$DF$38)*BL91*BM91*10^3/3600,0)</f>
        <v>0</v>
      </c>
      <c r="BK91" s="32">
        <f>'貼り付けシート（日別）'!AH90</f>
        <v>-7.1000000000000005</v>
      </c>
      <c r="BL91" s="32">
        <f t="shared" si="51"/>
        <v>1.18753</v>
      </c>
      <c r="BM91" s="32">
        <f t="shared" si="52"/>
        <v>1.0840000000000001</v>
      </c>
      <c r="BN91" s="32">
        <f t="shared" si="53"/>
        <v>69.947209561871787</v>
      </c>
      <c r="BO91" s="32">
        <f>IF(計算過程!$DF$5=10,(計算過程!$DF$41*'貼り付けシート（日別）'!AG90+計算過程!$DF$42*BN91+計算過程!$DF$43)/3.6,0)</f>
        <v>0</v>
      </c>
      <c r="BP91" s="32">
        <f>IF(OR(計算過程!$DF$5=5,計算過程!$DF$5=6,計算過程!$DF$5=7),((計算過程!$DF$45*'貼り付けシート（日別）'!AG90+計算過程!$DF$46*SUM(BU91:BW91,BY91)+計算過程!$DF$47)*BQ91+(0.01723*CA91+0.06099))*10^3/3600,0)</f>
        <v>0</v>
      </c>
      <c r="BQ91" s="32">
        <f>IF('貼り付けシート（日別）'!AG90&lt;7,1+(7-'貼り付けシート（日別）'!AG90)*0.0091,1)</f>
        <v>1.07826</v>
      </c>
      <c r="BR91" s="32">
        <f>IF(OR(計算過程!$DF$5=5,計算過程!$DF$5=6,計算過程!$DF$5=7),((計算過程!$DF$48*'貼り付けシート（日別）'!AG90+計算過程!$DF$49*SUM(BU91:BW91,BY91)+計算過程!$DF$50)*BT91+CA91/BS91),0)</f>
        <v>0</v>
      </c>
      <c r="BS91" s="32">
        <f>計算過程!$DF$51*'貼り付けシート（日別）'!AG90+計算過程!$DF$52*CA91+計算過程!$DF$53</f>
        <v>0.77740999999999993</v>
      </c>
      <c r="BT91" s="32">
        <f>IF('貼り付けシート（日別）'!AG90&lt;7,1+(7-'貼り付けシート（日別）'!AG90)*0.0205,1)</f>
        <v>1.1762999999999999</v>
      </c>
      <c r="BU91" s="109">
        <f>'貼り付けシート（日別）'!T90</f>
        <v>13.271404921560924</v>
      </c>
      <c r="BV91" s="109">
        <f>'貼り付けシート（日別）'!U90</f>
        <v>20.238966913346999</v>
      </c>
      <c r="BW91" s="109">
        <f>'貼り付けシート（日別）'!V90</f>
        <v>3.1251345969138744</v>
      </c>
      <c r="BX91" s="109">
        <f>'貼り付けシート（日別）'!W90</f>
        <v>0</v>
      </c>
      <c r="BY91" s="109">
        <f>'貼り付けシート（日別）'!X90</f>
        <v>28.19670313005</v>
      </c>
      <c r="BZ91" s="109">
        <f>'貼り付けシート（日別）'!Y90</f>
        <v>0</v>
      </c>
      <c r="CA91" s="109">
        <f>'貼り付けシート（日別）'!Z90</f>
        <v>5.1149999999999993</v>
      </c>
      <c r="CB91" s="102">
        <f>IF(入力データと計算結果!$E$9=バックデータ一覧!$A$25,'貼り付けシート（日別）'!AI90,0)</f>
        <v>0</v>
      </c>
      <c r="CC91" s="166"/>
      <c r="CD91" s="32">
        <f>IF(計算過程!$DF$5=9,((CI91*'貼り付けシート（日別）'!AG90+CJ91*(CQ91+CR91+CS91+CU91)+CK91*CX91+CL91)*CE91+(0.01723*CW91+0.06099))*10^3/3600,0)</f>
        <v>0</v>
      </c>
      <c r="CE91" s="32">
        <f>IF(7&lt;='貼り付けシート（日別）'!AG90,1,1+(7-'貼り付けシート（日別）'!AG90)*0.0091)</f>
        <v>1.07826</v>
      </c>
      <c r="CF91" s="32">
        <f>IF(計算過程!$DF$5=9,((CM91*'貼り付けシート（日別）'!AG90+CN91*(CQ91+CR91+CS91+CU91)+CO91*CX91+CP91)*CH91+CW91/CG91),0)</f>
        <v>0</v>
      </c>
      <c r="CG91" s="32">
        <f>計算過程!$DF$55*'貼り付けシート（日別）'!AG90+計算過程!$DF$56*CW91+計算過程!$DF$57</f>
        <v>0.77740999999999993</v>
      </c>
      <c r="CH91" s="32">
        <f>IF(7&lt;='貼り付けシート（日別）'!AG90,1,1+(7-'貼り付けシート（日別）'!AG90)*0.0205)</f>
        <v>1.1762999999999999</v>
      </c>
      <c r="CI91" s="100">
        <f>IF($CX91&gt;0,バックデータ一覧!$S$4,バックデータ一覧!$T$4)</f>
        <v>-0.18114</v>
      </c>
      <c r="CJ91" s="100">
        <f>IF($CX91&gt;0,バックデータ一覧!$S$5,バックデータ一覧!$T$5)</f>
        <v>0.10483000000000001</v>
      </c>
      <c r="CK91" s="100">
        <f>IF($CX91&gt;0,バックデータ一覧!$S$6,バックデータ一覧!$T$6)</f>
        <v>0</v>
      </c>
      <c r="CL91" s="100">
        <f>IF($CX91&gt;0,バックデータ一覧!$S$7,バックデータ一覧!$T$7)</f>
        <v>5.8528500000000001</v>
      </c>
      <c r="CM91" s="100">
        <f>IF($CX91&gt;0,バックデータ一覧!$S$12,バックデータ一覧!$T$12)</f>
        <v>-5.7700000000000001E-2</v>
      </c>
      <c r="CN91" s="100">
        <f>IF($CX91&gt;0,バックデータ一覧!$S$13,バックデータ一覧!$T$13)</f>
        <v>0.47525000000000001</v>
      </c>
      <c r="CO91" s="100">
        <f>IF($CX91&gt;0,バックデータ一覧!$S$14,バックデータ一覧!$T$14)</f>
        <v>0</v>
      </c>
      <c r="CP91" s="173">
        <f>IF($CX91&gt;0,バックデータ一覧!$S$15,バックデータ一覧!$T$15)</f>
        <v>-6.3459300000000001</v>
      </c>
      <c r="CQ91" s="102">
        <f>IF($DF$4=4,'貼り付けシート（日別）'!T90,'貼り付けシート（日別）'!B90*(INT($DF$4)+1-$DF$4)+'貼り付けシート（日別）'!T90*($DF$4-INT($DF$4)))</f>
        <v>13.271404921560924</v>
      </c>
      <c r="CR91" s="102">
        <f>IF($DF$4=4,'貼り付けシート（日別）'!U90,'貼り付けシート（日別）'!C90*(INT($DF$4)+1-$DF$4)+'貼り付けシート（日別）'!U90*($DF$4-INT($DF$4)))</f>
        <v>20.238966913346999</v>
      </c>
      <c r="CS91" s="102">
        <f>IF($DF$4=4,'貼り付けシート（日別）'!V90,'貼り付けシート（日別）'!D90*(INT($DF$4)+1-$DF$4)+'貼り付けシート（日別）'!V90*($DF$4-INT($DF$4)))</f>
        <v>3.1251345969138744</v>
      </c>
      <c r="CT91" s="102">
        <f>IF($DF$4=4,'貼り付けシート（日別）'!W90,'貼り付けシート（日別）'!E90*(INT($DF$4)+1-$DF$4)+'貼り付けシート（日別）'!W90*($DF$4-INT($DF$4)))</f>
        <v>0</v>
      </c>
      <c r="CU91" s="102">
        <f>IF($DF$4=4,'貼り付けシート（日別）'!X90,'貼り付けシート（日別）'!F90*(INT($DF$4)+1-$DF$4)+'貼り付けシート（日別）'!X90*($DF$4-INT($DF$4)))</f>
        <v>28.19670313005</v>
      </c>
      <c r="CV91" s="102">
        <f>IF($DF$4=4,'貼り付けシート（日別）'!Y90,'貼り付けシート（日別）'!G90*(INT($DF$4)+1-$DF$4)+'貼り付けシート（日別）'!Y90*($DF$4-INT($DF$4)))</f>
        <v>0</v>
      </c>
      <c r="CW91" s="102">
        <f>IF($DF$4=4,'貼り付けシート（日別）'!Z90,'貼り付けシート（日別）'!H90*(INT($DF$4)+1-$DF$4)+'貼り付けシート（日別）'!Z90*($DF$4-INT($DF$4)))</f>
        <v>5.1149999999999993</v>
      </c>
      <c r="CX91" s="32">
        <f>SUMIF('貼り付けシート（時刻別）'!$A$6:$A$8765,AR91,'貼り付けシート（時刻別）'!$C$6:$C$8765)</f>
        <v>0</v>
      </c>
      <c r="CY91" s="102">
        <f t="shared" si="54"/>
        <v>0</v>
      </c>
      <c r="CZ91" s="166"/>
    </row>
    <row r="92" spans="1:104" x14ac:dyDescent="0.15">
      <c r="A92" s="36">
        <v>41724</v>
      </c>
      <c r="B92" s="139">
        <f>IF(計算過程!$DF$5=9,計算過程!CD92+計算過程!CY92,IF($DF$4=4,AS92,G92*(INT($DF$4)+1-$DF$4)+AS92*($DF$4-INT($DF$4))))</f>
        <v>0.17256373478819442</v>
      </c>
      <c r="C92" s="139">
        <f>IF(計算過程!$DF$5=9,CF92,IF($DF$4=4,AT92,H92*(INT($DF$4)+1-$DF$4)+AT92*($DF$4-INT($DF$4))))</f>
        <v>120.13706515689687</v>
      </c>
      <c r="D92" s="139">
        <f>IF(計算過程!$DF$5=9,0,IF($DF$4=4,AU92,I92*(INT($DF$4)+1-$DF$4)+AU92*($DF$4-INT($DF$4))))</f>
        <v>0</v>
      </c>
      <c r="E92" s="139">
        <v>0</v>
      </c>
      <c r="F92" s="138"/>
      <c r="G92" s="104">
        <f t="shared" si="41"/>
        <v>0.16447608671527775</v>
      </c>
      <c r="H92" s="104">
        <f t="shared" si="42"/>
        <v>111.42193125484617</v>
      </c>
      <c r="I92" s="104">
        <f t="shared" si="43"/>
        <v>0</v>
      </c>
      <c r="J92" s="107">
        <v>0</v>
      </c>
      <c r="K92" s="101">
        <f>IF(OR(計算過程!$DF$5&lt;=4,計算過程!$DF$5=8),L92+M92+N92,0)</f>
        <v>0.16447608671527775</v>
      </c>
      <c r="L92" s="101">
        <f>IF(AND($DF$5&gt;4,$DF$5&lt;&gt;8),0,((VLOOKUP(入力データと計算結果!$E$6,バックデータ一覧!$V$12:$AA$15,2)*'貼り付けシート（日別）'!O91+VLOOKUP(入力データと計算結果!$E$6,バックデータ一覧!$V$12:$AA$15,3)*('貼り付けシート（日別）'!I91+'貼り付けシート（日別）'!J91+'貼り付けシート（日別）'!K91+'貼り付けシート（日別）'!L91+'貼り付けシート（日別）'!N91)+(VLOOKUP(入力データと計算結果!$E$6,バックデータ一覧!$V$12:$AA$15,4)))*10^3/3600))</f>
        <v>0.10820218827777778</v>
      </c>
      <c r="M92" s="101">
        <f>IF(AND(OR($DF$5&gt;4,$DF$5&lt;&gt;8),入力データと計算結果!$E$7&lt;&gt;バックデータ一覧!$A$16,SUM(AL92:AM92)&gt;0),0.07*10^3/3600,0)</f>
        <v>1.9444444444444445E-2</v>
      </c>
      <c r="N92" s="101">
        <f>IF(AND(OR($DF$5&lt;=4),入力データと計算結果!$E$7=バックデータ一覧!$A$18,AM92&gt;0),(VLOOKUP(入力データと計算結果!$E$6,バックデータ一覧!$V$12:$AA$15,5,FALSE)*AO92+VLOOKUP(入力データと計算結果!$E$6,バックデータ一覧!$V$12:$AA$15,6,FALSE))*10^3/3600,0)</f>
        <v>3.6829453993055553E-2</v>
      </c>
      <c r="O92" s="101">
        <f>IF(OR(計算過程!$DF$5&lt;=2,計算過程!$DF$5=8),IF(入力データと計算結果!$E$7=バックデータ一覧!$A$16,AI92/Q92+AJ92/R92+AK92/S92+AL92/T92+AN92/V92,IF(入力データと計算結果!$E$7=バックデータ一覧!$A$17,AI92/Q92+AJ92/R92+AK92/S92+AM92/U92+AN92/V92,AI92/Q92+AJ92/R92+AK92/S92+AM92/U92+AO92/W92)),0)</f>
        <v>111.42193125484617</v>
      </c>
      <c r="P92" s="101">
        <f>IF(OR(計算過程!$DF$5=3,計算過程!$DF$5=4),IF(入力データと計算結果!$E$7=バックデータ一覧!$A$16,AI92/Q92+AJ92/R92+AK92/S92+AL92/T92+AN92/V92,IF(入力データと計算結果!$E$7=バックデータ一覧!$A$17,AI92/Q92+AJ92/R92+AK92/S92+AM92/U92+AN92/V92,AI92/Q92+AJ92/R92+AK92/S92+AM92/U92+AO92/W92)),0)</f>
        <v>0</v>
      </c>
      <c r="Q92" s="101">
        <f>MIN(1,$DF$7*'貼り付けシート（日別）'!O91+計算過程!$DF$14*(AI92+AK92)+$DF$21)</f>
        <v>0.61397564143413397</v>
      </c>
      <c r="R92" s="101">
        <f>MIN(1,$DF$8*'貼り付けシート（日別）'!O91+$DF$15*AJ92+$DF$22)</f>
        <v>0.68168510009624783</v>
      </c>
      <c r="S92" s="101">
        <f>MIN(1,$DF$9*'貼り付けシート（日別）'!O91+$DF$16*(AI92+AK92)+$DF$23)</f>
        <v>0.61397564143413397</v>
      </c>
      <c r="T92" s="32">
        <f>MIN(1,$DF$10*'貼り付けシート（日別）'!O91+$DF$17*AL92+$DF$24)</f>
        <v>0.71159348488590612</v>
      </c>
      <c r="U92" s="32">
        <f>MIN(1,$DF$11*'貼り付けシート（日別）'!O91+$DF$18*AM92+$DF$25)</f>
        <v>0.69783363243214602</v>
      </c>
      <c r="V92" s="32">
        <f>MIN(1,$DF$12*'貼り付けシート（日別）'!O91+$DF$19*AN92+$DF$26)</f>
        <v>0.71159348488590612</v>
      </c>
      <c r="W92" s="32">
        <f>MIN(1,$DF$13*'貼り付けシート（日別）'!O91+$DF$20*AO92+$DF$27)</f>
        <v>0.59229497103946305</v>
      </c>
      <c r="X92" s="32">
        <f t="shared" si="44"/>
        <v>0</v>
      </c>
      <c r="Y92" s="32">
        <f>'貼り付けシート（日別）'!P91</f>
        <v>-5.3874999999999993</v>
      </c>
      <c r="Z92" s="32">
        <f t="shared" si="45"/>
        <v>1.16475375</v>
      </c>
      <c r="AA92" s="32">
        <f t="shared" si="46"/>
        <v>1.1011250000000001</v>
      </c>
      <c r="AB92" s="32">
        <f t="shared" si="47"/>
        <v>73.741668455174334</v>
      </c>
      <c r="AC92" s="32">
        <f>IF($DF$5=10,($DF$41*'貼り付けシート（日別）'!O91+$DF$42*AB92+$DF$43)/3.6,0)</f>
        <v>0</v>
      </c>
      <c r="AD92" s="32">
        <f>IF(OR($DF$5=5,$DF$5=6,$DF$5=7),(($DF$45*'貼り付けシート（日別）'!O91+$DF$46*SUM(AI92:AK92,AM92)+$DF$47)*AE92+(0.01723*AO92+0.06099))*10^3/3600,0)</f>
        <v>0</v>
      </c>
      <c r="AE92" s="32">
        <f>IF('貼り付けシート（日別）'!O91&lt;7,1+(7-'貼り付けシート（日別）'!O91)*0.0091,1)</f>
        <v>1.0795112499999999</v>
      </c>
      <c r="AF92" s="32">
        <f>IF(OR($DF$5=5,$DF$5=6,$DF$5=7),(($DF$48*'貼り付けシート（日別）'!O91+$DF$49*SUM(AI92:AK92,AM92)+$DF$50)*AH92+AO92/AG92),0)</f>
        <v>0</v>
      </c>
      <c r="AG92" s="32">
        <f>$DF$51*'貼り付けシート（日別）'!O91+$DF$52*AO92+$DF$53</f>
        <v>0.77099187499999999</v>
      </c>
      <c r="AH92" s="32">
        <f>IF('貼り付けシート（日別）'!O91&lt;7,1+(7-'貼り付けシート（日別）'!O91)*0.0205,1)</f>
        <v>1.17911875</v>
      </c>
      <c r="AI92" s="109">
        <f>'貼り付けシート（日別）'!B91</f>
        <v>15.5020286715684</v>
      </c>
      <c r="AJ92" s="109">
        <f>'貼り付けシート（日別）'!C91</f>
        <v>21.190122279549406</v>
      </c>
      <c r="AK92" s="109">
        <f>'貼り付けシート（日別）'!D91</f>
        <v>4.7781648277415307</v>
      </c>
      <c r="AL92" s="109">
        <f>'貼り付けシート（日別）'!E91</f>
        <v>0</v>
      </c>
      <c r="AM92" s="109">
        <f>'貼り付けシート（日別）'!F91</f>
        <v>28.116040176315</v>
      </c>
      <c r="AN92" s="109">
        <f>'貼り付けシート（日別）'!G91</f>
        <v>0</v>
      </c>
      <c r="AO92" s="109">
        <f>'貼り付けシート（日別）'!H91</f>
        <v>4.1553125</v>
      </c>
      <c r="AP92" s="102">
        <f>IF(入力データと計算結果!$E$9=バックデータ一覧!$A$25,'貼り付けシート（日別）'!Q91,0)</f>
        <v>0</v>
      </c>
      <c r="AR92" s="36">
        <v>41724</v>
      </c>
      <c r="AS92" s="104">
        <f t="shared" si="48"/>
        <v>0.17256373478819442</v>
      </c>
      <c r="AT92" s="104">
        <f t="shared" si="49"/>
        <v>120.13706515689687</v>
      </c>
      <c r="AU92" s="104">
        <f t="shared" si="50"/>
        <v>0</v>
      </c>
      <c r="AV92" s="107">
        <v>0</v>
      </c>
      <c r="AW92" s="101">
        <f>IF(OR(計算過程!$DF$5&lt;=4,計算過程!$DF$5=8),AX92+AY92+AZ92,0)</f>
        <v>0.17256373478819442</v>
      </c>
      <c r="AX92" s="101">
        <f>IF(AND(計算過程!$DF$5&gt;4,計算過程!$DF$5&lt;&gt;8),0,((VLOOKUP(入力データと計算結果!$E$6,バックデータ一覧!$V$12:$AA$15,2)*'貼り付けシート（日別）'!AG91+VLOOKUP(入力データと計算結果!$E$6,バックデータ一覧!$V$12:$AA$15,3)*('貼り付けシート（日別）'!AA91+'貼り付けシート（日別）'!AB91+'貼り付けシート（日別）'!AC91+'貼り付けシート（日別）'!AD91+'貼り付けシート（日別）'!AF91)+(VLOOKUP(入力データと計算結果!$E$6,バックデータ一覧!$V$12:$AA$15,4)))*10^3/3600))</f>
        <v>0.11163908244444444</v>
      </c>
      <c r="AY92" s="101">
        <f>IF(AND(OR(計算過程!$DF$5&gt;4,計算過程!$DF$5&lt;&gt;8),入力データと計算結果!$E$7&lt;&gt;バックデータ一覧!$A$16,SUM(BX92:BY92)&gt;0),0.07*10^3/3600,0)</f>
        <v>1.9444444444444445E-2</v>
      </c>
      <c r="AZ92" s="101">
        <f>IF(AND(OR(計算過程!$DF$5&lt;=4),入力データと計算結果!$E$7=バックデータ一覧!$A$18,BY92&gt;0),(VLOOKUP(入力データと計算結果!$E$6,バックデータ一覧!$V$12:$AA$15,5,FALSE)*CA92+VLOOKUP(入力データと計算結果!$E$6,バックデータ一覧!$V$12:$AA$15,6,FALSE))*10^3/3600,0)</f>
        <v>4.1480207899305552E-2</v>
      </c>
      <c r="BA92" s="101">
        <f>IF(OR(計算過程!$DF$5&lt;=2,計算過程!$DF$5=8),IF(入力データと計算結果!$E$7=バックデータ一覧!$A$16,BU92/BC92+BV92/BD92+BW92/BE92+BX92/BF92+BZ92/BH92,IF(入力データと計算結果!$E$7=バックデータ一覧!$A$17,BU92/BC92+BV92/BD92+BW92/BE92+BY92/BG92+BZ92/BH92,BU92/BC92+BV92/BD92+BW92/BE92+BY92/BG92+CA92/BI92)),0)</f>
        <v>120.13706515689687</v>
      </c>
      <c r="BB92" s="101">
        <f>IF(OR(計算過程!$DF$5=3,計算過程!$DF$5=4),IF(入力データと計算結果!$E$7=バックデータ一覧!$A$16,BU92/BC92+BV92/BD92+BW92/BE92+BX92/BF92+BZ92/BH92,IF(入力データと計算結果!$E$7=バックデータ一覧!$A$17,BU92/BC92+BV92/BD92+BW92/BE92+BY92/BG92+BZ92/BH92,BU92/BC92+BV92/BD92+BW92/BE92+BY92/BG92+CA92/BI92)),0)</f>
        <v>0</v>
      </c>
      <c r="BC92" s="101">
        <f>MIN(1,計算過程!$DF$7*'貼り付けシート（日別）'!AG91+計算過程!$DF$14*(BU92+BW92)+計算過程!$DF$21)</f>
        <v>0.61620658885257085</v>
      </c>
      <c r="BD92" s="101">
        <f>MIN(1,計算過程!$DF$8*'貼り付けシート（日別）'!AG91+計算過程!$DF$15*BV92+計算過程!$DF$22)</f>
        <v>0.68305906843751441</v>
      </c>
      <c r="BE92" s="101">
        <f>MIN(1,計算過程!$DF$9*'貼り付けシート（日別）'!AG91+計算過程!$DF$16*(BU92+BW92)+計算過程!$DF$23)</f>
        <v>0.61620658885257085</v>
      </c>
      <c r="BF92" s="32">
        <f>MIN(1,計算過程!$DF$10*'貼り付けシート（日別）'!AG91+計算過程!$DF$17*BX92+計算過程!$DF$24)</f>
        <v>0.71159348488590612</v>
      </c>
      <c r="BG92" s="32">
        <f>MIN(1,計算過程!$DF$11*'貼り付けシート（日別）'!AG91+計算過程!$DF$18*BY92+計算過程!$DF$25)</f>
        <v>0.69783363243214602</v>
      </c>
      <c r="BH92" s="32">
        <f>MIN(1,計算過程!$DF$12*'貼り付けシート（日別）'!AG91+計算過程!$DF$19*BZ92+計算過程!$DF$26)</f>
        <v>0.71159348488590612</v>
      </c>
      <c r="BI92" s="32">
        <f>MIN(1,計算過程!$DF$13*'貼り付けシート（日別）'!AG91+計算過程!$DF$20*CA92+計算過程!$DF$27)</f>
        <v>0.60940747696348996</v>
      </c>
      <c r="BJ92" s="32">
        <f>IF(計算過程!$DF$5=11,(計算過程!$DF$33*BK92+計算過程!$DF$34*BN92+計算過程!$DF$35*計算過程!$DF$39+計算過程!$DF$36)*(1+計算過程!$DF$37*計算過程!$DF$38)*BL92*BM92*10^3/3600,0)</f>
        <v>0</v>
      </c>
      <c r="BK92" s="32">
        <f>'貼り付けシート（日別）'!AH91</f>
        <v>-5.3874999999999993</v>
      </c>
      <c r="BL92" s="32">
        <f t="shared" si="51"/>
        <v>1.16475375</v>
      </c>
      <c r="BM92" s="32">
        <f t="shared" si="52"/>
        <v>1.1011250000000001</v>
      </c>
      <c r="BN92" s="32">
        <f t="shared" si="53"/>
        <v>79.631038832235035</v>
      </c>
      <c r="BO92" s="32">
        <f>IF(計算過程!$DF$5=10,(計算過程!$DF$41*'貼り付けシート（日別）'!AG91+計算過程!$DF$42*BN92+計算過程!$DF$43)/3.6,0)</f>
        <v>0</v>
      </c>
      <c r="BP92" s="32">
        <f>IF(OR(計算過程!$DF$5=5,計算過程!$DF$5=6,計算過程!$DF$5=7),((計算過程!$DF$45*'貼り付けシート（日別）'!AG91+計算過程!$DF$46*SUM(BU92:BW92,BY92)+計算過程!$DF$47)*BQ92+(0.01723*CA92+0.06099))*10^3/3600,0)</f>
        <v>0</v>
      </c>
      <c r="BQ92" s="32">
        <f>IF('貼り付けシート（日別）'!AG91&lt;7,1+(7-'貼り付けシート（日別）'!AG91)*0.0091,1)</f>
        <v>1.0795112499999999</v>
      </c>
      <c r="BR92" s="32">
        <f>IF(OR(計算過程!$DF$5=5,計算過程!$DF$5=6,計算過程!$DF$5=7),((計算過程!$DF$48*'貼り付けシート（日別）'!AG91+計算過程!$DF$49*SUM(BU92:BW92,BY92)+計算過程!$DF$50)*BT92+CA92/BS92),0)</f>
        <v>0</v>
      </c>
      <c r="BS92" s="32">
        <f>計算過程!$DF$51*'貼り付けシート（日別）'!AG91+計算過程!$DF$52*CA92+計算過程!$DF$53</f>
        <v>0.77682218749999998</v>
      </c>
      <c r="BT92" s="32">
        <f>IF('貼り付けシート（日別）'!AG91&lt;7,1+(7-'貼り付けシート（日別）'!AG91)*0.0205,1)</f>
        <v>1.17911875</v>
      </c>
      <c r="BU92" s="109">
        <f>'貼り付けシート（日別）'!T91</f>
        <v>17.39251997297918</v>
      </c>
      <c r="BV92" s="109">
        <f>'貼り付けシート（日別）'!U91</f>
        <v>24.217282605199326</v>
      </c>
      <c r="BW92" s="109">
        <f>'貼り付けシート（日別）'!V91</f>
        <v>4.7781648277415307</v>
      </c>
      <c r="BX92" s="109">
        <f>'貼り付けシート（日別）'!W91</f>
        <v>0</v>
      </c>
      <c r="BY92" s="109">
        <f>'貼り付けシート（日別）'!X91</f>
        <v>28.116040176315</v>
      </c>
      <c r="BZ92" s="109">
        <f>'貼り付けシート（日別）'!Y91</f>
        <v>0</v>
      </c>
      <c r="CA92" s="109">
        <f>'貼り付けシート（日別）'!Z91</f>
        <v>5.1270312499999999</v>
      </c>
      <c r="CB92" s="102">
        <f>IF(入力データと計算結果!$E$9=バックデータ一覧!$A$25,'貼り付けシート（日別）'!AI91,0)</f>
        <v>0</v>
      </c>
      <c r="CC92" s="166"/>
      <c r="CD92" s="32">
        <f>IF(計算過程!$DF$5=9,((CI92*'貼り付けシート（日別）'!AG91+CJ92*(CQ92+CR92+CS92+CU92)+CK92*CX92+CL92)*CE92+(0.01723*CW92+0.06099))*10^3/3600,0)</f>
        <v>0</v>
      </c>
      <c r="CE92" s="32">
        <f>IF(7&lt;='貼り付けシート（日別）'!AG91,1,1+(7-'貼り付けシート（日別）'!AG91)*0.0091)</f>
        <v>1.0795112499999999</v>
      </c>
      <c r="CF92" s="32">
        <f>IF(計算過程!$DF$5=9,((CM92*'貼り付けシート（日別）'!AG91+CN92*(CQ92+CR92+CS92+CU92)+CO92*CX92+CP92)*CH92+CW92/CG92),0)</f>
        <v>0</v>
      </c>
      <c r="CG92" s="32">
        <f>計算過程!$DF$55*'貼り付けシート（日別）'!AG91+計算過程!$DF$56*CW92+計算過程!$DF$57</f>
        <v>0.77682218749999998</v>
      </c>
      <c r="CH92" s="32">
        <f>IF(7&lt;='貼り付けシート（日別）'!AG91,1,1+(7-'貼り付けシート（日別）'!AG91)*0.0205)</f>
        <v>1.17911875</v>
      </c>
      <c r="CI92" s="100">
        <f>IF($CX92&gt;0,バックデータ一覧!$S$4,バックデータ一覧!$T$4)</f>
        <v>-0.18114</v>
      </c>
      <c r="CJ92" s="100">
        <f>IF($CX92&gt;0,バックデータ一覧!$S$5,バックデータ一覧!$T$5)</f>
        <v>0.10483000000000001</v>
      </c>
      <c r="CK92" s="100">
        <f>IF($CX92&gt;0,バックデータ一覧!$S$6,バックデータ一覧!$T$6)</f>
        <v>0</v>
      </c>
      <c r="CL92" s="100">
        <f>IF($CX92&gt;0,バックデータ一覧!$S$7,バックデータ一覧!$T$7)</f>
        <v>5.8528500000000001</v>
      </c>
      <c r="CM92" s="100">
        <f>IF($CX92&gt;0,バックデータ一覧!$S$12,バックデータ一覧!$T$12)</f>
        <v>-5.7700000000000001E-2</v>
      </c>
      <c r="CN92" s="100">
        <f>IF($CX92&gt;0,バックデータ一覧!$S$13,バックデータ一覧!$T$13)</f>
        <v>0.47525000000000001</v>
      </c>
      <c r="CO92" s="100">
        <f>IF($CX92&gt;0,バックデータ一覧!$S$14,バックデータ一覧!$T$14)</f>
        <v>0</v>
      </c>
      <c r="CP92" s="173">
        <f>IF($CX92&gt;0,バックデータ一覧!$S$15,バックデータ一覧!$T$15)</f>
        <v>-6.3459300000000001</v>
      </c>
      <c r="CQ92" s="102">
        <f>IF($DF$4=4,'貼り付けシート（日別）'!T91,'貼り付けシート（日別）'!B91*(INT($DF$4)+1-$DF$4)+'貼り付けシート（日別）'!T91*($DF$4-INT($DF$4)))</f>
        <v>17.39251997297918</v>
      </c>
      <c r="CR92" s="102">
        <f>IF($DF$4=4,'貼り付けシート（日別）'!U91,'貼り付けシート（日別）'!C91*(INT($DF$4)+1-$DF$4)+'貼り付けシート（日別）'!U91*($DF$4-INT($DF$4)))</f>
        <v>24.217282605199326</v>
      </c>
      <c r="CS92" s="102">
        <f>IF($DF$4=4,'貼り付けシート（日別）'!V91,'貼り付けシート（日別）'!D91*(INT($DF$4)+1-$DF$4)+'貼り付けシート（日別）'!V91*($DF$4-INT($DF$4)))</f>
        <v>4.7781648277415307</v>
      </c>
      <c r="CT92" s="102">
        <f>IF($DF$4=4,'貼り付けシート（日別）'!W91,'貼り付けシート（日別）'!E91*(INT($DF$4)+1-$DF$4)+'貼り付けシート（日別）'!W91*($DF$4-INT($DF$4)))</f>
        <v>0</v>
      </c>
      <c r="CU92" s="102">
        <f>IF($DF$4=4,'貼り付けシート（日別）'!X91,'貼り付けシート（日別）'!F91*(INT($DF$4)+1-$DF$4)+'貼り付けシート（日別）'!X91*($DF$4-INT($DF$4)))</f>
        <v>28.116040176315</v>
      </c>
      <c r="CV92" s="102">
        <f>IF($DF$4=4,'貼り付けシート（日別）'!Y91,'貼り付けシート（日別）'!G91*(INT($DF$4)+1-$DF$4)+'貼り付けシート（日別）'!Y91*($DF$4-INT($DF$4)))</f>
        <v>0</v>
      </c>
      <c r="CW92" s="102">
        <f>IF($DF$4=4,'貼り付けシート（日別）'!Z91,'貼り付けシート（日別）'!H91*(INT($DF$4)+1-$DF$4)+'貼り付けシート（日別）'!Z91*($DF$4-INT($DF$4)))</f>
        <v>5.1270312499999999</v>
      </c>
      <c r="CX92" s="32">
        <f>SUMIF('貼り付けシート（時刻別）'!$A$6:$A$8765,AR92,'貼り付けシート（時刻別）'!$C$6:$C$8765)</f>
        <v>0</v>
      </c>
      <c r="CY92" s="102">
        <f t="shared" si="54"/>
        <v>0</v>
      </c>
      <c r="CZ92" s="166"/>
    </row>
    <row r="93" spans="1:104" x14ac:dyDescent="0.15">
      <c r="A93" s="36">
        <v>41725</v>
      </c>
      <c r="B93" s="139">
        <f>IF(計算過程!$DF$5=9,計算過程!CD93+計算過程!CY93,IF($DF$4=4,AS93,G93*(INT($DF$4)+1-$DF$4)+AS93*($DF$4-INT($DF$4))))</f>
        <v>0.15781623245486109</v>
      </c>
      <c r="C93" s="139">
        <f>IF(計算過程!$DF$5=9,CF93,IF($DF$4=4,AT93,H93*(INT($DF$4)+1-$DF$4)+AT93*($DF$4-INT($DF$4))))</f>
        <v>89.679476437194964</v>
      </c>
      <c r="D93" s="139">
        <f>IF(計算過程!$DF$5=9,0,IF($DF$4=4,AU93,I93*(INT($DF$4)+1-$DF$4)+AU93*($DF$4-INT($DF$4))))</f>
        <v>0</v>
      </c>
      <c r="E93" s="139">
        <v>0</v>
      </c>
      <c r="F93" s="138"/>
      <c r="G93" s="104">
        <f t="shared" si="41"/>
        <v>0.14971259128935185</v>
      </c>
      <c r="H93" s="104">
        <f t="shared" si="42"/>
        <v>80.811515192198144</v>
      </c>
      <c r="I93" s="104">
        <f t="shared" si="43"/>
        <v>0</v>
      </c>
      <c r="J93" s="107">
        <v>0</v>
      </c>
      <c r="K93" s="101">
        <f>IF(OR(計算過程!$DF$5&lt;=4,計算過程!$DF$5=8),L93+M93+N93,0)</f>
        <v>0.14971259128935185</v>
      </c>
      <c r="L93" s="101">
        <f>IF(AND($DF$5&gt;4,$DF$5&lt;&gt;8),0,((VLOOKUP(入力データと計算結果!$E$6,バックデータ一覧!$V$12:$AA$15,2)*'貼り付けシート（日別）'!O92+VLOOKUP(入力データと計算結果!$E$6,バックデータ一覧!$V$12:$AA$15,3)*('貼り付けシート（日別）'!I92+'貼り付けシート（日別）'!J92+'貼り付けシート（日別）'!K92+'貼り付けシート（日別）'!L92+'貼り付けシート（日別）'!N92)+(VLOOKUP(入力データと計算結果!$E$6,バックデータ一覧!$V$12:$AA$15,4)))*10^3/3600))</f>
        <v>9.3845512296296299E-2</v>
      </c>
      <c r="M93" s="101">
        <f>IF(AND(OR($DF$5&gt;4,$DF$5&lt;&gt;8),入力データと計算結果!$E$7&lt;&gt;バックデータ一覧!$A$16,SUM(AL93:AM93)&gt;0),0.07*10^3/3600,0)</f>
        <v>1.9444444444444445E-2</v>
      </c>
      <c r="N93" s="101">
        <f>IF(AND(OR($DF$5&lt;=4),入力データと計算結果!$E$7=バックデータ一覧!$A$18,AM93&gt;0),(VLOOKUP(入力データと計算結果!$E$6,バックデータ一覧!$V$12:$AA$15,5,FALSE)*AO93+VLOOKUP(入力データと計算結果!$E$6,バックデータ一覧!$V$12:$AA$15,6,FALSE))*10^3/3600,0)</f>
        <v>3.642263454861111E-2</v>
      </c>
      <c r="O93" s="101">
        <f>IF(OR(計算過程!$DF$5&lt;=2,計算過程!$DF$5=8),IF(入力データと計算結果!$E$7=バックデータ一覧!$A$16,AI93/Q93+AJ93/R93+AK93/S93+AL93/T93+AN93/V93,IF(入力データと計算結果!$E$7=バックデータ一覧!$A$17,AI93/Q93+AJ93/R93+AK93/S93+AM93/U93+AN93/V93,AI93/Q93+AJ93/R93+AK93/S93+AM93/U93+AO93/W93)),0)</f>
        <v>80.811515192198144</v>
      </c>
      <c r="P93" s="101">
        <f>IF(OR(計算過程!$DF$5=3,計算過程!$DF$5=4),IF(入力データと計算結果!$E$7=バックデータ一覧!$A$16,AI93/Q93+AJ93/R93+AK93/S93+AL93/T93+AN93/V93,IF(入力データと計算結果!$E$7=バックデータ一覧!$A$17,AI93/Q93+AJ93/R93+AK93/S93+AM93/U93+AN93/V93,AI93/Q93+AJ93/R93+AK93/S93+AM93/U93+AO93/W93)),0)</f>
        <v>0</v>
      </c>
      <c r="Q93" s="101">
        <f>MIN(1,$DF$7*'貼り付けシート（日別）'!O92+計算過程!$DF$14*(AI93+AK93)+$DF$21)</f>
        <v>0.60446928644598863</v>
      </c>
      <c r="R93" s="101">
        <f>MIN(1,$DF$8*'貼り付けシート（日別）'!O92+$DF$15*AJ93+$DF$22)</f>
        <v>0.67770575127915689</v>
      </c>
      <c r="S93" s="101">
        <f>MIN(1,$DF$9*'貼り付けシート（日別）'!O92+$DF$16*(AI93+AK93)+$DF$23)</f>
        <v>0.60446928644598863</v>
      </c>
      <c r="T93" s="32">
        <f>MIN(1,$DF$10*'貼り付けシート（日別）'!O92+$DF$17*AL93+$DF$24)</f>
        <v>0.71159348488590612</v>
      </c>
      <c r="U93" s="32">
        <f>MIN(1,$DF$11*'貼り付けシート（日別）'!O92+$DF$18*AM93+$DF$25)</f>
        <v>0.69787601453226722</v>
      </c>
      <c r="V93" s="32">
        <f>MIN(1,$DF$12*'貼り付けシート（日別）'!O92+$DF$19*AN93+$DF$26)</f>
        <v>0.71159348488590612</v>
      </c>
      <c r="W93" s="32">
        <f>MIN(1,$DF$13*'貼り付けシート（日別）'!O92+$DF$20*AO93+$DF$27)</f>
        <v>0.59419309832214762</v>
      </c>
      <c r="X93" s="32">
        <f t="shared" si="44"/>
        <v>0</v>
      </c>
      <c r="Y93" s="32">
        <f>'貼り付けシート（日別）'!P92</f>
        <v>-3.8625000000000007</v>
      </c>
      <c r="Z93" s="32">
        <f t="shared" si="45"/>
        <v>1.1444712500000001</v>
      </c>
      <c r="AA93" s="32">
        <f t="shared" si="46"/>
        <v>1.1163750000000001</v>
      </c>
      <c r="AB93" s="32">
        <f t="shared" si="47"/>
        <v>53.723855722444526</v>
      </c>
      <c r="AC93" s="32">
        <f>IF($DF$5=10,($DF$41*'貼り付けシート（日別）'!O92+$DF$42*AB93+$DF$43)/3.6,0)</f>
        <v>0</v>
      </c>
      <c r="AD93" s="32">
        <f>IF(OR($DF$5=5,$DF$5=6,$DF$5=7),(($DF$45*'貼り付けシート（日別）'!O92+$DF$46*SUM(AI93:AK93,AM93)+$DF$47)*AE93+(0.01723*AO93+0.06099))*10^3/3600,0)</f>
        <v>0</v>
      </c>
      <c r="AE93" s="32">
        <f>IF('貼り付けシート（日別）'!O92&lt;7,1+(7-'貼り付けシート（日別）'!O92)*0.0091,1)</f>
        <v>1.0691979166666667</v>
      </c>
      <c r="AF93" s="32">
        <f>IF(OR($DF$5=5,$DF$5=6,$DF$5=7),(($DF$48*'貼り付けシート（日別）'!O92+$DF$49*SUM(AI93:AK93,AM93)+$DF$50)*AH93+AO93/AG93),0)</f>
        <v>0</v>
      </c>
      <c r="AG93" s="32">
        <f>$DF$51*'貼り付けシート（日別）'!O92+$DF$52*AO93+$DF$53</f>
        <v>0.77592187499999998</v>
      </c>
      <c r="AH93" s="32">
        <f>IF('貼り付けシート（日別）'!O92&lt;7,1+(7-'貼り付けシート（日別）'!O92)*0.0205,1)</f>
        <v>1.1558854166666668</v>
      </c>
      <c r="AI93" s="109">
        <f>'貼り付けシート（日別）'!B92</f>
        <v>8.2905359572910857</v>
      </c>
      <c r="AJ93" s="109">
        <f>'貼り付けシート（日別）'!C92</f>
        <v>11.062724589791875</v>
      </c>
      <c r="AK93" s="109">
        <f>'貼り付けシート（日別）'!D92</f>
        <v>2.277619768486562</v>
      </c>
      <c r="AL93" s="109">
        <f>'貼り付けシート（日別）'!E92</f>
        <v>0</v>
      </c>
      <c r="AM93" s="109">
        <f>'貼り付けシート（日別）'!F92</f>
        <v>28.022662906875002</v>
      </c>
      <c r="AN93" s="109">
        <f>'貼り付けシート（日別）'!G92</f>
        <v>0</v>
      </c>
      <c r="AO93" s="109">
        <f>'貼り付けシート（日別）'!H92</f>
        <v>4.0703125</v>
      </c>
      <c r="AP93" s="102">
        <f>IF(入力データと計算結果!$E$9=バックデータ一覧!$A$25,'貼り付けシート（日別）'!Q92,0)</f>
        <v>0</v>
      </c>
      <c r="AR93" s="36">
        <v>41725</v>
      </c>
      <c r="AS93" s="104">
        <f t="shared" si="48"/>
        <v>0.15781623245486109</v>
      </c>
      <c r="AT93" s="104">
        <f t="shared" si="49"/>
        <v>89.679476437194964</v>
      </c>
      <c r="AU93" s="104">
        <f t="shared" si="50"/>
        <v>0</v>
      </c>
      <c r="AV93" s="107">
        <v>0</v>
      </c>
      <c r="AW93" s="101">
        <f>IF(OR(計算過程!$DF$5&lt;=4,計算過程!$DF$5=8),AX93+AY93+AZ93,0)</f>
        <v>0.15781623245486109</v>
      </c>
      <c r="AX93" s="101">
        <f>IF(AND(計算過程!$DF$5&gt;4,計算過程!$DF$5&lt;&gt;8),0,((VLOOKUP(入力データと計算結果!$E$6,バックデータ一覧!$V$12:$AA$15,2)*'貼り付けシート（日別）'!AG92+VLOOKUP(入力データと計算結果!$E$6,バックデータ一覧!$V$12:$AA$15,3)*('貼り付けシート（日別）'!AA92+'貼り付けシート（日別）'!AB92+'貼り付けシート（日別）'!AC92+'貼り付けシート（日別）'!AD92+'貼り付けシート（日別）'!AF92)+(VLOOKUP(入力データと計算結果!$E$6,バックデータ一覧!$V$12:$AA$15,4)))*10^3/3600))</f>
        <v>9.7366202796296292E-2</v>
      </c>
      <c r="AY93" s="101">
        <f>IF(AND(OR(計算過程!$DF$5&gt;4,計算過程!$DF$5&lt;&gt;8),入力データと計算結果!$E$7&lt;&gt;バックデータ一覧!$A$16,SUM(BX93:BY93)&gt;0),0.07*10^3/3600,0)</f>
        <v>1.9444444444444445E-2</v>
      </c>
      <c r="AZ93" s="101">
        <f>IF(AND(OR(計算過程!$DF$5&lt;=4),入力データと計算結果!$E$7=バックデータ一覧!$A$18,BY93&gt;0),(VLOOKUP(入力データと計算結果!$E$6,バックデータ一覧!$V$12:$AA$15,5,FALSE)*CA93+VLOOKUP(入力データと計算結果!$E$6,バックデータ一覧!$V$12:$AA$15,6,FALSE))*10^3/3600,0)</f>
        <v>4.1005585214120371E-2</v>
      </c>
      <c r="BA93" s="101">
        <f>IF(OR(計算過程!$DF$5&lt;=2,計算過程!$DF$5=8),IF(入力データと計算結果!$E$7=バックデータ一覧!$A$16,BU93/BC93+BV93/BD93+BW93/BE93+BX93/BF93+BZ93/BH93,IF(入力データと計算結果!$E$7=バックデータ一覧!$A$17,BU93/BC93+BV93/BD93+BW93/BE93+BY93/BG93+BZ93/BH93,BU93/BC93+BV93/BD93+BW93/BE93+BY93/BG93+CA93/BI93)),0)</f>
        <v>89.679476437194964</v>
      </c>
      <c r="BB93" s="101">
        <f>IF(OR(計算過程!$DF$5=3,計算過程!$DF$5=4),IF(入力データと計算結果!$E$7=バックデータ一覧!$A$16,BU93/BC93+BV93/BD93+BW93/BE93+BX93/BF93+BZ93/BH93,IF(入力データと計算結果!$E$7=バックデータ一覧!$A$17,BU93/BC93+BV93/BD93+BW93/BE93+BY93/BG93+BZ93/BH93,BU93/BC93+BV93/BD93+BW93/BE93+BY93/BG93+CA93/BI93)),0)</f>
        <v>0</v>
      </c>
      <c r="BC93" s="101">
        <f>MIN(1,計算過程!$DF$7*'貼り付けシート（日別）'!AG92+計算過程!$DF$14*(BU93+BW93)+計算過程!$DF$21)</f>
        <v>0.60564702862171871</v>
      </c>
      <c r="BD93" s="101">
        <f>MIN(1,計算過程!$DF$8*'貼り付けシート（日別）'!AG92+計算過程!$DF$15*BV93+計算過程!$DF$22)</f>
        <v>0.6795316248815837</v>
      </c>
      <c r="BE93" s="101">
        <f>MIN(1,計算過程!$DF$9*'貼り付けシート（日別）'!AG92+計算過程!$DF$16*(BU93+BW93)+計算過程!$DF$23)</f>
        <v>0.60564702862171871</v>
      </c>
      <c r="BF93" s="32">
        <f>MIN(1,計算過程!$DF$10*'貼り付けシート（日別）'!AG92+計算過程!$DF$17*BX93+計算過程!$DF$24)</f>
        <v>0.71159348488590612</v>
      </c>
      <c r="BG93" s="32">
        <f>MIN(1,計算過程!$DF$11*'貼り付けシート（日別）'!AG92+計算過程!$DF$18*BY93+計算過程!$DF$25)</f>
        <v>0.69787601453226722</v>
      </c>
      <c r="BH93" s="32">
        <f>MIN(1,計算過程!$DF$12*'貼り付けシート（日別）'!AG92+計算過程!$DF$19*BZ93+計算過程!$DF$26)</f>
        <v>0.71159348488590612</v>
      </c>
      <c r="BI93" s="32">
        <f>MIN(1,計算過程!$DF$13*'貼り付けシート（日別）'!AG92+計算過程!$DF$20*CA93+計算過程!$DF$27)</f>
        <v>0.61105612139194632</v>
      </c>
      <c r="BJ93" s="32">
        <f>IF(計算過程!$DF$5=11,(計算過程!$DF$33*BK93+計算過程!$DF$34*BN93+計算過程!$DF$35*計算過程!$DF$39+計算過程!$DF$36)*(1+計算過程!$DF$37*計算過程!$DF$38)*BL93*BM93*10^3/3600,0)</f>
        <v>0</v>
      </c>
      <c r="BK93" s="32">
        <f>'貼り付けシート（日別）'!AH92</f>
        <v>-3.8625000000000007</v>
      </c>
      <c r="BL93" s="32">
        <f t="shared" si="51"/>
        <v>1.1444712500000001</v>
      </c>
      <c r="BM93" s="32">
        <f t="shared" si="52"/>
        <v>1.1163750000000001</v>
      </c>
      <c r="BN93" s="32">
        <f t="shared" si="53"/>
        <v>59.702228318802661</v>
      </c>
      <c r="BO93" s="32">
        <f>IF(計算過程!$DF$5=10,(計算過程!$DF$41*'貼り付けシート（日別）'!AG92+計算過程!$DF$42*BN93+計算過程!$DF$43)/3.6,0)</f>
        <v>0</v>
      </c>
      <c r="BP93" s="32">
        <f>IF(OR(計算過程!$DF$5=5,計算過程!$DF$5=6,計算過程!$DF$5=7),((計算過程!$DF$45*'貼り付けシート（日別）'!AG92+計算過程!$DF$46*SUM(BU93:BW93,BY93)+計算過程!$DF$47)*BQ93+(0.01723*CA93+0.06099))*10^3/3600,0)</f>
        <v>0</v>
      </c>
      <c r="BQ93" s="32">
        <f>IF('貼り付けシート（日別）'!AG92&lt;7,1+(7-'貼り付けシート（日別）'!AG92)*0.0091,1)</f>
        <v>1.0691979166666667</v>
      </c>
      <c r="BR93" s="32">
        <f>IF(OR(計算過程!$DF$5=5,計算過程!$DF$5=6,計算過程!$DF$5=7),((計算過程!$DF$48*'貼り付けシート（日別）'!AG92+計算過程!$DF$49*SUM(BU93:BW93,BY93)+計算過程!$DF$50)*BT93+CA93/BS93),0)</f>
        <v>0</v>
      </c>
      <c r="BS93" s="32">
        <f>計算過程!$DF$51*'貼り付けシート（日別）'!AG92+計算過程!$DF$52*CA93+計算過程!$DF$53</f>
        <v>0.78166718749999997</v>
      </c>
      <c r="BT93" s="32">
        <f>IF('貼り付けシート（日別）'!AG92&lt;7,1+(7-'貼り付けシート（日別）'!AG92)*0.0205,1)</f>
        <v>1.1558854166666668</v>
      </c>
      <c r="BU93" s="109">
        <f>'貼り付けシート（日別）'!T92</f>
        <v>8.6673785008043183</v>
      </c>
      <c r="BV93" s="109">
        <f>'貼り付けシート（日別）'!U92</f>
        <v>15.085533531534377</v>
      </c>
      <c r="BW93" s="109">
        <f>'貼り付けシート（日別）'!V92</f>
        <v>2.8987887962556247</v>
      </c>
      <c r="BX93" s="109">
        <f>'貼り付けシート（日別）'!W92</f>
        <v>0</v>
      </c>
      <c r="BY93" s="109">
        <f>'貼り付けシート（日別）'!X92</f>
        <v>28.022662906875002</v>
      </c>
      <c r="BZ93" s="109">
        <f>'貼り付けシート（日別）'!Y92</f>
        <v>0</v>
      </c>
      <c r="CA93" s="109">
        <f>'貼り付けシート（日別）'!Z92</f>
        <v>5.0278645833333337</v>
      </c>
      <c r="CB93" s="102">
        <f>IF(入力データと計算結果!$E$9=バックデータ一覧!$A$25,'貼り付けシート（日別）'!AI92,0)</f>
        <v>0</v>
      </c>
      <c r="CC93" s="166"/>
      <c r="CD93" s="32">
        <f>IF(計算過程!$DF$5=9,((CI93*'貼り付けシート（日別）'!AG92+CJ93*(CQ93+CR93+CS93+CU93)+CK93*CX93+CL93)*CE93+(0.01723*CW93+0.06099))*10^3/3600,0)</f>
        <v>0</v>
      </c>
      <c r="CE93" s="32">
        <f>IF(7&lt;='貼り付けシート（日別）'!AG92,1,1+(7-'貼り付けシート（日別）'!AG92)*0.0091)</f>
        <v>1.0691979166666667</v>
      </c>
      <c r="CF93" s="32">
        <f>IF(計算過程!$DF$5=9,((CM93*'貼り付けシート（日別）'!AG92+CN93*(CQ93+CR93+CS93+CU93)+CO93*CX93+CP93)*CH93+CW93/CG93),0)</f>
        <v>0</v>
      </c>
      <c r="CG93" s="32">
        <f>計算過程!$DF$55*'貼り付けシート（日別）'!AG92+計算過程!$DF$56*CW93+計算過程!$DF$57</f>
        <v>0.78166718749999997</v>
      </c>
      <c r="CH93" s="32">
        <f>IF(7&lt;='貼り付けシート（日別）'!AG92,1,1+(7-'貼り付けシート（日別）'!AG92)*0.0205)</f>
        <v>1.1558854166666668</v>
      </c>
      <c r="CI93" s="100">
        <f>IF($CX93&gt;0,バックデータ一覧!$S$4,バックデータ一覧!$T$4)</f>
        <v>-0.18114</v>
      </c>
      <c r="CJ93" s="100">
        <f>IF($CX93&gt;0,バックデータ一覧!$S$5,バックデータ一覧!$T$5)</f>
        <v>0.10483000000000001</v>
      </c>
      <c r="CK93" s="100">
        <f>IF($CX93&gt;0,バックデータ一覧!$S$6,バックデータ一覧!$T$6)</f>
        <v>0</v>
      </c>
      <c r="CL93" s="100">
        <f>IF($CX93&gt;0,バックデータ一覧!$S$7,バックデータ一覧!$T$7)</f>
        <v>5.8528500000000001</v>
      </c>
      <c r="CM93" s="100">
        <f>IF($CX93&gt;0,バックデータ一覧!$S$12,バックデータ一覧!$T$12)</f>
        <v>-5.7700000000000001E-2</v>
      </c>
      <c r="CN93" s="100">
        <f>IF($CX93&gt;0,バックデータ一覧!$S$13,バックデータ一覧!$T$13)</f>
        <v>0.47525000000000001</v>
      </c>
      <c r="CO93" s="100">
        <f>IF($CX93&gt;0,バックデータ一覧!$S$14,バックデータ一覧!$T$14)</f>
        <v>0</v>
      </c>
      <c r="CP93" s="173">
        <f>IF($CX93&gt;0,バックデータ一覧!$S$15,バックデータ一覧!$T$15)</f>
        <v>-6.3459300000000001</v>
      </c>
      <c r="CQ93" s="102">
        <f>IF($DF$4=4,'貼り付けシート（日別）'!T92,'貼り付けシート（日別）'!B92*(INT($DF$4)+1-$DF$4)+'貼り付けシート（日別）'!T92*($DF$4-INT($DF$4)))</f>
        <v>8.6673785008043183</v>
      </c>
      <c r="CR93" s="102">
        <f>IF($DF$4=4,'貼り付けシート（日別）'!U92,'貼り付けシート（日別）'!C92*(INT($DF$4)+1-$DF$4)+'貼り付けシート（日別）'!U92*($DF$4-INT($DF$4)))</f>
        <v>15.085533531534377</v>
      </c>
      <c r="CS93" s="102">
        <f>IF($DF$4=4,'貼り付けシート（日別）'!V92,'貼り付けシート（日別）'!D92*(INT($DF$4)+1-$DF$4)+'貼り付けシート（日別）'!V92*($DF$4-INT($DF$4)))</f>
        <v>2.8987887962556247</v>
      </c>
      <c r="CT93" s="102">
        <f>IF($DF$4=4,'貼り付けシート（日別）'!W92,'貼り付けシート（日別）'!E92*(INT($DF$4)+1-$DF$4)+'貼り付けシート（日別）'!W92*($DF$4-INT($DF$4)))</f>
        <v>0</v>
      </c>
      <c r="CU93" s="102">
        <f>IF($DF$4=4,'貼り付けシート（日別）'!X92,'貼り付けシート（日別）'!F92*(INT($DF$4)+1-$DF$4)+'貼り付けシート（日別）'!X92*($DF$4-INT($DF$4)))</f>
        <v>28.022662906875002</v>
      </c>
      <c r="CV93" s="102">
        <f>IF($DF$4=4,'貼り付けシート（日別）'!Y92,'貼り付けシート（日別）'!G92*(INT($DF$4)+1-$DF$4)+'貼り付けシート（日別）'!Y92*($DF$4-INT($DF$4)))</f>
        <v>0</v>
      </c>
      <c r="CW93" s="102">
        <f>IF($DF$4=4,'貼り付けシート（日別）'!Z92,'貼り付けシート（日別）'!H92*(INT($DF$4)+1-$DF$4)+'貼り付けシート（日別）'!Z92*($DF$4-INT($DF$4)))</f>
        <v>5.0278645833333337</v>
      </c>
      <c r="CX93" s="32">
        <f>SUMIF('貼り付けシート（時刻別）'!$A$6:$A$8765,AR93,'貼り付けシート（時刻別）'!$C$6:$C$8765)</f>
        <v>0</v>
      </c>
      <c r="CY93" s="102">
        <f t="shared" si="54"/>
        <v>0</v>
      </c>
      <c r="CZ93" s="166"/>
    </row>
    <row r="94" spans="1:104" x14ac:dyDescent="0.15">
      <c r="A94" s="36">
        <v>41726</v>
      </c>
      <c r="B94" s="139">
        <f>IF(計算過程!$DF$5=9,計算過程!CD94+計算過程!CY94,IF($DF$4=4,AS94,G94*(INT($DF$4)+1-$DF$4)+AS94*($DF$4-INT($DF$4))))</f>
        <v>0.1497692841736111</v>
      </c>
      <c r="C94" s="139">
        <f>IF(計算過程!$DF$5=9,CF94,IF($DF$4=4,AT94,H94*(INT($DF$4)+1-$DF$4)+AT94*($DF$4-INT($DF$4))))</f>
        <v>74.054653516719583</v>
      </c>
      <c r="D94" s="139">
        <f>IF(計算過程!$DF$5=9,0,IF($DF$4=4,AU94,I94*(INT($DF$4)+1-$DF$4)+AU94*($DF$4-INT($DF$4))))</f>
        <v>0</v>
      </c>
      <c r="E94" s="139">
        <v>0</v>
      </c>
      <c r="F94" s="138"/>
      <c r="G94" s="104">
        <f t="shared" si="41"/>
        <v>0.14180351875462963</v>
      </c>
      <c r="H94" s="104">
        <f t="shared" si="42"/>
        <v>65.306362112705742</v>
      </c>
      <c r="I94" s="104">
        <f t="shared" si="43"/>
        <v>0</v>
      </c>
      <c r="J94" s="107">
        <v>0</v>
      </c>
      <c r="K94" s="101">
        <f>IF(OR(計算過程!$DF$5&lt;=4,計算過程!$DF$5=8),L94+M94+N94,0)</f>
        <v>0.14180351875462963</v>
      </c>
      <c r="L94" s="101">
        <f>IF(AND($DF$5&gt;4,$DF$5&lt;&gt;8),0,((VLOOKUP(入力データと計算結果!$E$6,バックデータ一覧!$V$12:$AA$15,2)*'貼り付けシート（日別）'!O93+VLOOKUP(入力データと計算結果!$E$6,バックデータ一覧!$V$12:$AA$15,3)*('貼り付けシート（日別）'!I93+'貼り付けシート（日別）'!J93+'貼り付けシート（日別）'!K93+'貼り付けシート（日別）'!L93+'貼り付けシート（日別）'!N93)+(VLOOKUP(入力データと計算結果!$E$6,バックデータ一覧!$V$12:$AA$15,4)))*10^3/3600))</f>
        <v>8.6371676740740741E-2</v>
      </c>
      <c r="M94" s="101">
        <f>IF(AND(OR($DF$5&gt;4,$DF$5&lt;&gt;8),入力データと計算結果!$E$7&lt;&gt;バックデータ一覧!$A$16,SUM(AL94:AM94)&gt;0),0.07*10^3/3600,0)</f>
        <v>1.9444444444444445E-2</v>
      </c>
      <c r="N94" s="101">
        <f>IF(AND(OR($DF$5&lt;=4),入力データと計算結果!$E$7=バックデータ一覧!$A$18,AM94&gt;0),(VLOOKUP(入力データと計算結果!$E$6,バックデータ一覧!$V$12:$AA$15,5,FALSE)*AO94+VLOOKUP(入力データと計算結果!$E$6,バックデータ一覧!$V$12:$AA$15,6,FALSE))*10^3/3600,0)</f>
        <v>3.5987397569444447E-2</v>
      </c>
      <c r="O94" s="101">
        <f>IF(OR(計算過程!$DF$5&lt;=2,計算過程!$DF$5=8),IF(入力データと計算結果!$E$7=バックデータ一覧!$A$16,AI94/Q94+AJ94/R94+AK94/S94+AL94/T94+AN94/V94,IF(入力データと計算結果!$E$7=バックデータ一覧!$A$17,AI94/Q94+AJ94/R94+AK94/S94+AM94/U94+AN94/V94,AI94/Q94+AJ94/R94+AK94/S94+AM94/U94+AO94/W94)),0)</f>
        <v>65.306362112705742</v>
      </c>
      <c r="P94" s="101">
        <f>IF(OR(計算過程!$DF$5=3,計算過程!$DF$5=4),IF(入力データと計算結果!$E$7=バックデータ一覧!$A$16,AI94/Q94+AJ94/R94+AK94/S94+AL94/T94+AN94/V94,IF(入力データと計算結果!$E$7=バックデータ一覧!$A$17,AI94/Q94+AJ94/R94+AK94/S94+AM94/U94+AN94/V94,AI94/Q94+AJ94/R94+AK94/S94+AM94/U94+AO94/W94)),0)</f>
        <v>0</v>
      </c>
      <c r="Q94" s="101">
        <f>MIN(1,$DF$7*'貼り付けシート（日別）'!O93+計算過程!$DF$14*(AI94+AK94)+$DF$21)</f>
        <v>0.60088708432993876</v>
      </c>
      <c r="R94" s="101">
        <f>MIN(1,$DF$8*'貼り付けシート（日別）'!O93+$DF$15*AJ94+$DF$22)</f>
        <v>0.67608193092016911</v>
      </c>
      <c r="S94" s="101">
        <f>MIN(1,$DF$9*'貼り付けシート（日別）'!O93+$DF$16*(AI94+AK94)+$DF$23)</f>
        <v>0.60088708432993876</v>
      </c>
      <c r="T94" s="32">
        <f>MIN(1,$DF$10*'貼り付けシート（日別）'!O93+$DF$17*AL94+$DF$24)</f>
        <v>0.71159348488590612</v>
      </c>
      <c r="U94" s="32">
        <f>MIN(1,$DF$11*'貼り付けシート（日別）'!O93+$DF$18*AM94+$DF$25)</f>
        <v>0.69788471799925633</v>
      </c>
      <c r="V94" s="32">
        <f>MIN(1,$DF$12*'貼り付けシート（日別）'!O93+$DF$19*AN94+$DF$26)</f>
        <v>0.71159348488590612</v>
      </c>
      <c r="W94" s="32">
        <f>MIN(1,$DF$13*'貼り付けシート（日別）'!O93+$DF$20*AO94+$DF$27)</f>
        <v>0.59622381537825497</v>
      </c>
      <c r="X94" s="32">
        <f t="shared" si="44"/>
        <v>0</v>
      </c>
      <c r="Y94" s="32">
        <f>'貼り付けシート（日別）'!P93</f>
        <v>-0.93749999999999989</v>
      </c>
      <c r="Z94" s="32">
        <f t="shared" si="45"/>
        <v>1.10556875</v>
      </c>
      <c r="AA94" s="32">
        <f t="shared" si="46"/>
        <v>1.1270312500000002</v>
      </c>
      <c r="AB94" s="32">
        <f t="shared" si="47"/>
        <v>43.773450475719613</v>
      </c>
      <c r="AC94" s="32">
        <f>IF($DF$5=10,($DF$41*'貼り付けシート（日別）'!O93+$DF$42*AB94+$DF$43)/3.6,0)</f>
        <v>0</v>
      </c>
      <c r="AD94" s="32">
        <f>IF(OR($DF$5=5,$DF$5=6,$DF$5=7),(($DF$45*'貼り付けシート（日別）'!O93+$DF$46*SUM(AI94:AK94,AM94)+$DF$47)*AE94+(0.01723*AO94+0.06099))*10^3/3600,0)</f>
        <v>0</v>
      </c>
      <c r="AE94" s="32">
        <f>IF('貼り付けシート（日別）'!O93&lt;7,1+(7-'貼り付けシート（日別）'!O93)*0.0091,1)</f>
        <v>1.0581641666666666</v>
      </c>
      <c r="AF94" s="32">
        <f>IF(OR($DF$5=5,$DF$5=6,$DF$5=7),(($DF$48*'貼り付けシート（日別）'!O93+$DF$49*SUM(AI94:AK94,AM94)+$DF$50)*AH94+AO94/AG94),0)</f>
        <v>0</v>
      </c>
      <c r="AG94" s="32">
        <f>$DF$51*'貼り付けシート（日別）'!O93+$DF$52*AO94+$DF$53</f>
        <v>0.78119624999999993</v>
      </c>
      <c r="AH94" s="32">
        <f>IF('貼り付けシート（日別）'!O93&lt;7,1+(7-'貼り付けシート（日別）'!O93)*0.0205,1)</f>
        <v>1.1310291666666668</v>
      </c>
      <c r="AI94" s="109">
        <f>'貼り付けシート（日別）'!B93</f>
        <v>4.5190160772639238</v>
      </c>
      <c r="AJ94" s="109">
        <f>'貼り付けシート（日別）'!C93</f>
        <v>6.03008424752643</v>
      </c>
      <c r="AK94" s="109">
        <f>'貼り付けシート（日別）'!D93</f>
        <v>1.2414879333142648</v>
      </c>
      <c r="AL94" s="109">
        <f>'貼り付けシート（日別）'!E93</f>
        <v>0</v>
      </c>
      <c r="AM94" s="109">
        <f>'貼り付けシート（日別）'!F93</f>
        <v>28.003487217615</v>
      </c>
      <c r="AN94" s="109">
        <f>'貼り付けシート（日別）'!G93</f>
        <v>0</v>
      </c>
      <c r="AO94" s="109">
        <f>'貼り付けシート（日別）'!H93</f>
        <v>3.9793750000000001</v>
      </c>
      <c r="AP94" s="102">
        <f>IF(入力データと計算結果!$E$9=バックデータ一覧!$A$25,'貼り付けシート（日別）'!Q93,0)</f>
        <v>0</v>
      </c>
      <c r="AR94" s="36">
        <v>41726</v>
      </c>
      <c r="AS94" s="104">
        <f t="shared" si="48"/>
        <v>0.1497692841736111</v>
      </c>
      <c r="AT94" s="104">
        <f t="shared" si="49"/>
        <v>74.054653516719583</v>
      </c>
      <c r="AU94" s="104">
        <f t="shared" si="50"/>
        <v>0</v>
      </c>
      <c r="AV94" s="107">
        <v>0</v>
      </c>
      <c r="AW94" s="101">
        <f>IF(OR(計算過程!$DF$5&lt;=4,計算過程!$DF$5=8),AX94+AY94+AZ94,0)</f>
        <v>0.1497692841736111</v>
      </c>
      <c r="AX94" s="101">
        <f>IF(AND(計算過程!$DF$5&gt;4,計算過程!$DF$5&lt;&gt;8),0,((VLOOKUP(入力データと計算結果!$E$6,バックデータ一覧!$V$12:$AA$15,2)*'貼り付けシート（日別）'!AG93+VLOOKUP(入力データと計算結果!$E$6,バックデータ一覧!$V$12:$AA$15,3)*('貼り付けシート（日別）'!AA93+'貼り付けシート（日別）'!AB93+'貼り付けシート（日別）'!AC93+'貼り付けシート（日別）'!AD93+'貼り付けシート（日別）'!AF93)+(VLOOKUP(入力データと計算結果!$E$6,バックデータ一覧!$V$12:$AA$15,4)))*10^3/3600))</f>
        <v>8.9827030990740742E-2</v>
      </c>
      <c r="AY94" s="101">
        <f>IF(AND(OR(計算過程!$DF$5&gt;4,計算過程!$DF$5&lt;&gt;8),入力データと計算結果!$E$7&lt;&gt;バックデータ一覧!$A$16,SUM(BX94:BY94)&gt;0),0.07*10^3/3600,0)</f>
        <v>1.9444444444444445E-2</v>
      </c>
      <c r="AZ94" s="101">
        <f>IF(AND(OR(計算過程!$DF$5&lt;=4),入力データと計算結果!$E$7=バックデータ一覧!$A$18,BY94&gt;0),(VLOOKUP(入力データと計算結果!$E$6,バックデータ一覧!$V$12:$AA$15,5,FALSE)*CA94+VLOOKUP(入力データと計算結果!$E$6,バックデータ一覧!$V$12:$AA$15,6,FALSE))*10^3/3600,0)</f>
        <v>4.0497808738425921E-2</v>
      </c>
      <c r="BA94" s="101">
        <f>IF(OR(計算過程!$DF$5&lt;=2,計算過程!$DF$5=8),IF(入力データと計算結果!$E$7=バックデータ一覧!$A$16,BU94/BC94+BV94/BD94+BW94/BE94+BX94/BF94+BZ94/BH94,IF(入力データと計算結果!$E$7=バックデータ一覧!$A$17,BU94/BC94+BV94/BD94+BW94/BE94+BY94/BG94+BZ94/BH94,BU94/BC94+BV94/BD94+BW94/BE94+BY94/BG94+CA94/BI94)),0)</f>
        <v>74.054653516719583</v>
      </c>
      <c r="BB94" s="101">
        <f>IF(OR(計算過程!$DF$5=3,計算過程!$DF$5=4),IF(入力データと計算結果!$E$7=バックデータ一覧!$A$16,BU94/BC94+BV94/BD94+BW94/BE94+BX94/BF94+BZ94/BH94,IF(入力データと計算結果!$E$7=バックデータ一覧!$A$17,BU94/BC94+BV94/BD94+BW94/BE94+BY94/BG94+BZ94/BH94,BU94/BC94+BV94/BD94+BW94/BE94+BY94/BG94+CA94/BI94)),0)</f>
        <v>0</v>
      </c>
      <c r="BC94" s="101">
        <f>MIN(1,計算過程!$DF$7*'貼り付けシート（日別）'!AG93+計算過程!$DF$14*(BU94+BW94)+計算過程!$DF$21)</f>
        <v>0.60195414064499142</v>
      </c>
      <c r="BD94" s="101">
        <f>MIN(1,計算過程!$DF$8*'貼り付けシート（日別）'!AG93+計算過程!$DF$15*BV94+計算過程!$DF$22)</f>
        <v>0.67790655509155706</v>
      </c>
      <c r="BE94" s="101">
        <f>MIN(1,計算過程!$DF$9*'貼り付けシート（日別）'!AG93+計算過程!$DF$16*(BU94+BW94)+計算過程!$DF$23)</f>
        <v>0.60195414064499142</v>
      </c>
      <c r="BF94" s="32">
        <f>MIN(1,計算過程!$DF$10*'貼り付けシート（日別）'!AG93+計算過程!$DF$17*BX94+計算過程!$DF$24)</f>
        <v>0.71159348488590612</v>
      </c>
      <c r="BG94" s="32">
        <f>MIN(1,計算過程!$DF$11*'貼り付けシート（日別）'!AG93+計算過程!$DF$18*BY94+計算過程!$DF$25)</f>
        <v>0.69788471799925633</v>
      </c>
      <c r="BH94" s="32">
        <f>MIN(1,計算過程!$DF$12*'貼り付けシート（日別）'!AG93+計算過程!$DF$19*BZ94+計算過程!$DF$26)</f>
        <v>0.71159348488590612</v>
      </c>
      <c r="BI94" s="32">
        <f>MIN(1,計算過程!$DF$13*'貼り付けシート（日別）'!AG93+計算過程!$DF$20*CA94+計算過程!$DF$27)</f>
        <v>0.61281992848268452</v>
      </c>
      <c r="BJ94" s="32">
        <f>IF(計算過程!$DF$5=11,(計算過程!$DF$33*BK94+計算過程!$DF$34*BN94+計算過程!$DF$35*計算過程!$DF$39+計算過程!$DF$36)*(1+計算過程!$DF$37*計算過程!$DF$38)*BL94*BM94*10^3/3600,0)</f>
        <v>0</v>
      </c>
      <c r="BK94" s="32">
        <f>'貼り付けシート（日別）'!AH93</f>
        <v>-0.93749999999999989</v>
      </c>
      <c r="BL94" s="32">
        <f t="shared" si="51"/>
        <v>1.10556875</v>
      </c>
      <c r="BM94" s="32">
        <f t="shared" si="52"/>
        <v>1.1270312500000002</v>
      </c>
      <c r="BN94" s="32">
        <f t="shared" si="53"/>
        <v>49.64011951883446</v>
      </c>
      <c r="BO94" s="32">
        <f>IF(計算過程!$DF$5=10,(計算過程!$DF$41*'貼り付けシート（日別）'!AG93+計算過程!$DF$42*BN94+計算過程!$DF$43)/3.6,0)</f>
        <v>0</v>
      </c>
      <c r="BP94" s="32">
        <f>IF(OR(計算過程!$DF$5=5,計算過程!$DF$5=6,計算過程!$DF$5=7),((計算過程!$DF$45*'貼り付けシート（日別）'!AG93+計算過程!$DF$46*SUM(BU94:BW94,BY94)+計算過程!$DF$47)*BQ94+(0.01723*CA94+0.06099))*10^3/3600,0)</f>
        <v>0</v>
      </c>
      <c r="BQ94" s="32">
        <f>IF('貼り付けシート（日別）'!AG93&lt;7,1+(7-'貼り付けシート（日別）'!AG93)*0.0091,1)</f>
        <v>1.0581641666666666</v>
      </c>
      <c r="BR94" s="32">
        <f>IF(OR(計算過程!$DF$5=5,計算過程!$DF$5=6,計算過程!$DF$5=7),((計算過程!$DF$48*'貼り付けシート（日別）'!AG93+計算過程!$DF$49*SUM(BU94:BW94,BY94)+計算過程!$DF$50)*BT94+CA94/BS94),0)</f>
        <v>0</v>
      </c>
      <c r="BS94" s="32">
        <f>計算過程!$DF$51*'貼り付けシート（日別）'!AG93+計算過程!$DF$52*CA94+計算過程!$DF$53</f>
        <v>0.78685062499999991</v>
      </c>
      <c r="BT94" s="32">
        <f>IF('貼り付けシート（日別）'!AG93&lt;7,1+(7-'貼り付けシート（日別）'!AG93)*0.0205,1)</f>
        <v>1.1310291666666668</v>
      </c>
      <c r="BU94" s="109">
        <f>'貼り付けシート（日別）'!T93</f>
        <v>5.8370624331325693</v>
      </c>
      <c r="BV94" s="109">
        <f>'貼り付けシート（日別）'!U93</f>
        <v>10.050140412544049</v>
      </c>
      <c r="BW94" s="109">
        <f>'貼り付けシート（日別）'!V93</f>
        <v>0.82765862220950992</v>
      </c>
      <c r="BX94" s="109">
        <f>'貼り付けシート（日別）'!W93</f>
        <v>0</v>
      </c>
      <c r="BY94" s="109">
        <f>'貼り付けシート（日別）'!X93</f>
        <v>28.003487217615</v>
      </c>
      <c r="BZ94" s="109">
        <f>'貼り付けシート（日別）'!Y93</f>
        <v>0</v>
      </c>
      <c r="CA94" s="109">
        <f>'貼り付けシート（日別）'!Z93</f>
        <v>4.9217708333333334</v>
      </c>
      <c r="CB94" s="102">
        <f>IF(入力データと計算結果!$E$9=バックデータ一覧!$A$25,'貼り付けシート（日別）'!AI93,0)</f>
        <v>0</v>
      </c>
      <c r="CC94" s="166"/>
      <c r="CD94" s="32">
        <f>IF(計算過程!$DF$5=9,((CI94*'貼り付けシート（日別）'!AG93+CJ94*(CQ94+CR94+CS94+CU94)+CK94*CX94+CL94)*CE94+(0.01723*CW94+0.06099))*10^3/3600,0)</f>
        <v>0</v>
      </c>
      <c r="CE94" s="32">
        <f>IF(7&lt;='貼り付けシート（日別）'!AG93,1,1+(7-'貼り付けシート（日別）'!AG93)*0.0091)</f>
        <v>1.0581641666666666</v>
      </c>
      <c r="CF94" s="32">
        <f>IF(計算過程!$DF$5=9,((CM94*'貼り付けシート（日別）'!AG93+CN94*(CQ94+CR94+CS94+CU94)+CO94*CX94+CP94)*CH94+CW94/CG94),0)</f>
        <v>0</v>
      </c>
      <c r="CG94" s="32">
        <f>計算過程!$DF$55*'貼り付けシート（日別）'!AG93+計算過程!$DF$56*CW94+計算過程!$DF$57</f>
        <v>0.78685062499999991</v>
      </c>
      <c r="CH94" s="32">
        <f>IF(7&lt;='貼り付けシート（日別）'!AG93,1,1+(7-'貼り付けシート（日別）'!AG93)*0.0205)</f>
        <v>1.1310291666666668</v>
      </c>
      <c r="CI94" s="100">
        <f>IF($CX94&gt;0,バックデータ一覧!$S$4,バックデータ一覧!$T$4)</f>
        <v>-0.18114</v>
      </c>
      <c r="CJ94" s="100">
        <f>IF($CX94&gt;0,バックデータ一覧!$S$5,バックデータ一覧!$T$5)</f>
        <v>0.10483000000000001</v>
      </c>
      <c r="CK94" s="100">
        <f>IF($CX94&gt;0,バックデータ一覧!$S$6,バックデータ一覧!$T$6)</f>
        <v>0</v>
      </c>
      <c r="CL94" s="100">
        <f>IF($CX94&gt;0,バックデータ一覧!$S$7,バックデータ一覧!$T$7)</f>
        <v>5.8528500000000001</v>
      </c>
      <c r="CM94" s="100">
        <f>IF($CX94&gt;0,バックデータ一覧!$S$12,バックデータ一覧!$T$12)</f>
        <v>-5.7700000000000001E-2</v>
      </c>
      <c r="CN94" s="100">
        <f>IF($CX94&gt;0,バックデータ一覧!$S$13,バックデータ一覧!$T$13)</f>
        <v>0.47525000000000001</v>
      </c>
      <c r="CO94" s="100">
        <f>IF($CX94&gt;0,バックデータ一覧!$S$14,バックデータ一覧!$T$14)</f>
        <v>0</v>
      </c>
      <c r="CP94" s="173">
        <f>IF($CX94&gt;0,バックデータ一覧!$S$15,バックデータ一覧!$T$15)</f>
        <v>-6.3459300000000001</v>
      </c>
      <c r="CQ94" s="102">
        <f>IF($DF$4=4,'貼り付けシート（日別）'!T93,'貼り付けシート（日別）'!B93*(INT($DF$4)+1-$DF$4)+'貼り付けシート（日別）'!T93*($DF$4-INT($DF$4)))</f>
        <v>5.8370624331325693</v>
      </c>
      <c r="CR94" s="102">
        <f>IF($DF$4=4,'貼り付けシート（日別）'!U93,'貼り付けシート（日別）'!C93*(INT($DF$4)+1-$DF$4)+'貼り付けシート（日別）'!U93*($DF$4-INT($DF$4)))</f>
        <v>10.050140412544049</v>
      </c>
      <c r="CS94" s="102">
        <f>IF($DF$4=4,'貼り付けシート（日別）'!V93,'貼り付けシート（日別）'!D93*(INT($DF$4)+1-$DF$4)+'貼り付けシート（日別）'!V93*($DF$4-INT($DF$4)))</f>
        <v>0.82765862220950992</v>
      </c>
      <c r="CT94" s="102">
        <f>IF($DF$4=4,'貼り付けシート（日別）'!W93,'貼り付けシート（日別）'!E93*(INT($DF$4)+1-$DF$4)+'貼り付けシート（日別）'!W93*($DF$4-INT($DF$4)))</f>
        <v>0</v>
      </c>
      <c r="CU94" s="102">
        <f>IF($DF$4=4,'貼り付けシート（日別）'!X93,'貼り付けシート（日別）'!F93*(INT($DF$4)+1-$DF$4)+'貼り付けシート（日別）'!X93*($DF$4-INT($DF$4)))</f>
        <v>28.003487217615</v>
      </c>
      <c r="CV94" s="102">
        <f>IF($DF$4=4,'貼り付けシート（日別）'!Y93,'貼り付けシート（日別）'!G93*(INT($DF$4)+1-$DF$4)+'貼り付けシート（日別）'!Y93*($DF$4-INT($DF$4)))</f>
        <v>0</v>
      </c>
      <c r="CW94" s="102">
        <f>IF($DF$4=4,'貼り付けシート（日別）'!Z93,'貼り付けシート（日別）'!H93*(INT($DF$4)+1-$DF$4)+'貼り付けシート（日別）'!Z93*($DF$4-INT($DF$4)))</f>
        <v>4.9217708333333334</v>
      </c>
      <c r="CX94" s="32">
        <f>SUMIF('貼り付けシート（時刻別）'!$A$6:$A$8765,AR94,'貼り付けシート（時刻別）'!$C$6:$C$8765)</f>
        <v>0</v>
      </c>
      <c r="CY94" s="102">
        <f t="shared" si="54"/>
        <v>0</v>
      </c>
      <c r="CZ94" s="166"/>
    </row>
    <row r="95" spans="1:104" x14ac:dyDescent="0.15">
      <c r="A95" s="36">
        <v>41727</v>
      </c>
      <c r="B95" s="139">
        <f>IF(計算過程!$DF$5=9,計算過程!CD95+計算過程!CY95,IF($DF$4=4,AS95,G95*(INT($DF$4)+1-$DF$4)+AS95*($DF$4-INT($DF$4))))</f>
        <v>0.15783864651736113</v>
      </c>
      <c r="C95" s="139">
        <f>IF(計算過程!$DF$5=9,CF95,IF($DF$4=4,AT95,H95*(INT($DF$4)+1-$DF$4)+AT95*($DF$4-INT($DF$4))))</f>
        <v>89.533745477393126</v>
      </c>
      <c r="D95" s="139">
        <f>IF(計算過程!$DF$5=9,0,IF($DF$4=4,AU95,I95*(INT($DF$4)+1-$DF$4)+AU95*($DF$4-INT($DF$4))))</f>
        <v>0</v>
      </c>
      <c r="E95" s="139">
        <v>0</v>
      </c>
      <c r="F95" s="138"/>
      <c r="G95" s="104">
        <f t="shared" si="41"/>
        <v>0.14973350969212962</v>
      </c>
      <c r="H95" s="104">
        <f t="shared" si="42"/>
        <v>80.678731460311894</v>
      </c>
      <c r="I95" s="104">
        <f t="shared" si="43"/>
        <v>0</v>
      </c>
      <c r="J95" s="107">
        <v>0</v>
      </c>
      <c r="K95" s="101">
        <f>IF(OR(計算過程!$DF$5&lt;=4,計算過程!$DF$5=8),L95+M95+N95,0)</f>
        <v>0.14973350969212962</v>
      </c>
      <c r="L95" s="101">
        <f>IF(AND($DF$5&gt;4,$DF$5&lt;&gt;8),0,((VLOOKUP(入力データと計算結果!$E$6,バックデータ一覧!$V$12:$AA$15,2)*'貼り付けシート（日別）'!O94+VLOOKUP(入力データと計算結果!$E$6,バックデータ一覧!$V$12:$AA$15,3)*('貼り付けシート（日別）'!I94+'貼り付けシート（日別）'!J94+'貼り付けシート（日別）'!K94+'貼り付けシート（日別）'!L94+'貼り付けシート（日別）'!N94)+(VLOOKUP(入力データと計算結果!$E$6,バックデータ一覧!$V$12:$AA$15,4)))*10^3/3600))</f>
        <v>9.3857456740740725E-2</v>
      </c>
      <c r="M95" s="101">
        <f>IF(AND(OR($DF$5&gt;4,$DF$5&lt;&gt;8),入力データと計算結果!$E$7&lt;&gt;バックデータ一覧!$A$16,SUM(AL95:AM95)&gt;0),0.07*10^3/3600,0)</f>
        <v>1.9444444444444445E-2</v>
      </c>
      <c r="N95" s="101">
        <f>IF(AND(OR($DF$5&lt;=4),入力データと計算結果!$E$7=バックデータ一覧!$A$18,AM95&gt;0),(VLOOKUP(入力データと計算結果!$E$6,バックデータ一覧!$V$12:$AA$15,5,FALSE)*AO95+VLOOKUP(入力データと計算結果!$E$6,バックデータ一覧!$V$12:$AA$15,6,FALSE))*10^3/3600,0)</f>
        <v>3.6431608506944442E-2</v>
      </c>
      <c r="O95" s="101">
        <f>IF(OR(計算過程!$DF$5&lt;=2,計算過程!$DF$5=8),IF(入力データと計算結果!$E$7=バックデータ一覧!$A$16,AI95/Q95+AJ95/R95+AK95/S95+AL95/T95+AN95/V95,IF(入力データと計算結果!$E$7=バックデータ一覧!$A$17,AI95/Q95+AJ95/R95+AK95/S95+AM95/U95+AN95/V95,AI95/Q95+AJ95/R95+AK95/S95+AM95/U95+AO95/W95)),0)</f>
        <v>80.678731460311894</v>
      </c>
      <c r="P95" s="101">
        <f>IF(OR(計算過程!$DF$5=3,計算過程!$DF$5=4),IF(入力データと計算結果!$E$7=バックデータ一覧!$A$16,AI95/Q95+AJ95/R95+AK95/S95+AL95/T95+AN95/V95,IF(入力データと計算結果!$E$7=バックデータ一覧!$A$17,AI95/Q95+AJ95/R95+AK95/S95+AM95/U95+AN95/V95,AI95/Q95+AJ95/R95+AK95/S95+AM95/U95+AO95/W95)),0)</f>
        <v>0</v>
      </c>
      <c r="Q95" s="101">
        <f>MIN(1,$DF$7*'貼り付けシート（日別）'!O94+計算過程!$DF$14*(AI95+AK95)+$DF$21)</f>
        <v>0.60440297745371552</v>
      </c>
      <c r="R95" s="101">
        <f>MIN(1,$DF$8*'貼り付けシート（日別）'!O94+$DF$15*AJ95+$DF$22)</f>
        <v>0.67768279809024201</v>
      </c>
      <c r="S95" s="101">
        <f>MIN(1,$DF$9*'貼り付けシート（日別）'!O94+$DF$16*(AI95+AK95)+$DF$23)</f>
        <v>0.60440297745371552</v>
      </c>
      <c r="T95" s="32">
        <f>MIN(1,$DF$10*'貼り付けシート（日別）'!O94+$DF$17*AL95+$DF$24)</f>
        <v>0.71159348488590612</v>
      </c>
      <c r="U95" s="32">
        <f>MIN(1,$DF$11*'貼り付けシート（日別）'!O94+$DF$18*AM95+$DF$25)</f>
        <v>0.69789966525778124</v>
      </c>
      <c r="V95" s="32">
        <f>MIN(1,$DF$12*'貼り付けシート（日別）'!O94+$DF$19*AN95+$DF$26)</f>
        <v>0.71159348488590612</v>
      </c>
      <c r="W95" s="32">
        <f>MIN(1,$DF$13*'貼り付けシート（日別）'!O94+$DF$20*AO95+$DF$27)</f>
        <v>0.5941512278673825</v>
      </c>
      <c r="X95" s="32">
        <f t="shared" si="44"/>
        <v>0</v>
      </c>
      <c r="Y95" s="32">
        <f>'貼り付けシート（日別）'!P94</f>
        <v>-3.9874999999999998</v>
      </c>
      <c r="Z95" s="32">
        <f t="shared" si="45"/>
        <v>1.14613375</v>
      </c>
      <c r="AA95" s="32">
        <f t="shared" si="46"/>
        <v>1.1151249999999999</v>
      </c>
      <c r="AB95" s="32">
        <f t="shared" si="47"/>
        <v>53.633400473428978</v>
      </c>
      <c r="AC95" s="32">
        <f>IF($DF$5=10,($DF$41*'貼り付けシート（日別）'!O94+$DF$42*AB95+$DF$43)/3.6,0)</f>
        <v>0</v>
      </c>
      <c r="AD95" s="32">
        <f>IF(OR($DF$5=5,$DF$5=6,$DF$5=7),(($DF$45*'貼り付けシート（日別）'!O94+$DF$46*SUM(AI95:AK95,AM95)+$DF$47)*AE95+(0.01723*AO95+0.06099))*10^3/3600,0)</f>
        <v>0</v>
      </c>
      <c r="AE95" s="32">
        <f>IF('貼り付けシート（日別）'!O94&lt;7,1+(7-'貼り付けシート（日別）'!O94)*0.0091,1)</f>
        <v>1.0694254166666666</v>
      </c>
      <c r="AF95" s="32">
        <f>IF(OR($DF$5=5,$DF$5=6,$DF$5=7),(($DF$48*'貼り付けシート（日別）'!O94+$DF$49*SUM(AI95:AK95,AM95)+$DF$50)*AH95+AO95/AG95),0)</f>
        <v>0</v>
      </c>
      <c r="AG95" s="32">
        <f>$DF$51*'貼り付けシート（日別）'!O94+$DF$52*AO95+$DF$53</f>
        <v>0.77581312499999999</v>
      </c>
      <c r="AH95" s="32">
        <f>IF('貼り付けシート（日別）'!O94&lt;7,1+(7-'貼り付けシート（日別）'!O94)*0.0205,1)</f>
        <v>1.1563979166666667</v>
      </c>
      <c r="AI95" s="109">
        <f>'貼り付けシート（日別）'!B94</f>
        <v>8.2751197916011616</v>
      </c>
      <c r="AJ95" s="109">
        <f>'貼り付けシート（日別）'!C94</f>
        <v>11.042153568070626</v>
      </c>
      <c r="AK95" s="109">
        <f>'貼り付けシート（日別）'!D94</f>
        <v>2.2733845581321872</v>
      </c>
      <c r="AL95" s="109">
        <f>'貼り付けシート（日別）'!E94</f>
        <v>0</v>
      </c>
      <c r="AM95" s="109">
        <f>'貼り付けシート（日別）'!F94</f>
        <v>27.970555055625002</v>
      </c>
      <c r="AN95" s="109">
        <f>'貼り付けシート（日別）'!G94</f>
        <v>0</v>
      </c>
      <c r="AO95" s="109">
        <f>'貼り付けシート（日別）'!H94</f>
        <v>4.0721875000000001</v>
      </c>
      <c r="AP95" s="102">
        <f>IF(入力データと計算結果!$E$9=バックデータ一覧!$A$25,'貼り付けシート（日別）'!Q94,0)</f>
        <v>0</v>
      </c>
      <c r="AR95" s="36">
        <v>41727</v>
      </c>
      <c r="AS95" s="104">
        <f t="shared" si="48"/>
        <v>0.15783864651736113</v>
      </c>
      <c r="AT95" s="104">
        <f t="shared" si="49"/>
        <v>89.533745477393126</v>
      </c>
      <c r="AU95" s="104">
        <f t="shared" si="50"/>
        <v>0</v>
      </c>
      <c r="AV95" s="107">
        <v>0</v>
      </c>
      <c r="AW95" s="101">
        <f>IF(OR(計算過程!$DF$5&lt;=4,計算過程!$DF$5=8),AX95+AY95+AZ95,0)</f>
        <v>0.15783864651736113</v>
      </c>
      <c r="AX95" s="101">
        <f>IF(AND(計算過程!$DF$5&gt;4,計算過程!$DF$5&lt;&gt;8),0,((VLOOKUP(入力データと計算結果!$E$6,バックデータ一覧!$V$12:$AA$15,2)*'貼り付けシート（日別）'!AG94+VLOOKUP(入力データと計算結果!$E$6,バックデータ一覧!$V$12:$AA$15,3)*('貼り付けシート（日別）'!AA94+'貼り付けシート（日別）'!AB94+'貼り付けシート（日別）'!AC94+'貼り付けシート（日別）'!AD94+'貼り付けシート（日別）'!AF94)+(VLOOKUP(入力データと計算結果!$E$6,バックデータ一覧!$V$12:$AA$15,4)))*10^3/3600))</f>
        <v>9.7378147240740745E-2</v>
      </c>
      <c r="AY95" s="101">
        <f>IF(AND(OR(計算過程!$DF$5&gt;4,計算過程!$DF$5&lt;&gt;8),入力データと計算結果!$E$7&lt;&gt;バックデータ一覧!$A$16,SUM(BX95:BY95)&gt;0),0.07*10^3/3600,0)</f>
        <v>1.9444444444444445E-2</v>
      </c>
      <c r="AZ95" s="101">
        <f>IF(AND(OR(計算過程!$DF$5&lt;=4),入力データと計算結果!$E$7=バックデータ一覧!$A$18,BY95&gt;0),(VLOOKUP(入力データと計算結果!$E$6,バックデータ一覧!$V$12:$AA$15,5,FALSE)*CA95+VLOOKUP(入力データと計算結果!$E$6,バックデータ一覧!$V$12:$AA$15,6,FALSE))*10^3/3600,0)</f>
        <v>4.1016054832175922E-2</v>
      </c>
      <c r="BA95" s="101">
        <f>IF(OR(計算過程!$DF$5&lt;=2,計算過程!$DF$5=8),IF(入力データと計算結果!$E$7=バックデータ一覧!$A$16,BU95/BC95+BV95/BD95+BW95/BE95+BX95/BF95+BZ95/BH95,IF(入力データと計算結果!$E$7=バックデータ一覧!$A$17,BU95/BC95+BV95/BD95+BW95/BE95+BY95/BG95+BZ95/BH95,BU95/BC95+BV95/BD95+BW95/BE95+BY95/BG95+CA95/BI95)),0)</f>
        <v>89.533745477393126</v>
      </c>
      <c r="BB95" s="101">
        <f>IF(OR(計算過程!$DF$5=3,計算過程!$DF$5=4),IF(入力データと計算結果!$E$7=バックデータ一覧!$A$16,BU95/BC95+BV95/BD95+BW95/BE95+BX95/BF95+BZ95/BH95,IF(入力データと計算結果!$E$7=バックデータ一覧!$A$17,BU95/BC95+BV95/BD95+BW95/BE95+BY95/BG95+BZ95/BH95,BU95/BC95+BV95/BD95+BW95/BE95+BY95/BG95+CA95/BI95)),0)</f>
        <v>0</v>
      </c>
      <c r="BC95" s="101">
        <f>MIN(1,計算過程!$DF$7*'貼り付けシート（日別）'!AG94+計算過程!$DF$14*(BU95+BW95)+計算過程!$DF$21)</f>
        <v>0.60557852963007586</v>
      </c>
      <c r="BD95" s="101">
        <f>MIN(1,計算過程!$DF$8*'貼り付けシート（日別）'!AG94+計算過程!$DF$15*BV95+計算過程!$DF$22)</f>
        <v>0.67950527649962833</v>
      </c>
      <c r="BE95" s="101">
        <f>MIN(1,計算過程!$DF$9*'貼り付けシート（日別）'!AG94+計算過程!$DF$16*(BU95+BW95)+計算過程!$DF$23)</f>
        <v>0.60557852963007586</v>
      </c>
      <c r="BF95" s="32">
        <f>MIN(1,計算過程!$DF$10*'貼り付けシート（日別）'!AG94+計算過程!$DF$17*BX95+計算過程!$DF$24)</f>
        <v>0.71159348488590612</v>
      </c>
      <c r="BG95" s="32">
        <f>MIN(1,計算過程!$DF$11*'貼り付けシート（日別）'!AG94+計算過程!$DF$18*BY95+計算過程!$DF$25)</f>
        <v>0.69789966525778124</v>
      </c>
      <c r="BH95" s="32">
        <f>MIN(1,計算過程!$DF$12*'貼り付けシート（日別）'!AG94+計算過程!$DF$19*BZ95+計算過程!$DF$26)</f>
        <v>0.71159348488590612</v>
      </c>
      <c r="BI95" s="32">
        <f>MIN(1,計算過程!$DF$13*'貼り付けシート（日別）'!AG94+計算過程!$DF$20*CA95+計算過程!$DF$27)</f>
        <v>0.6110197542354362</v>
      </c>
      <c r="BJ95" s="32">
        <f>IF(計算過程!$DF$5=11,(計算過程!$DF$33*BK95+計算過程!$DF$34*BN95+計算過程!$DF$35*計算過程!$DF$39+計算過程!$DF$36)*(1+計算過程!$DF$37*計算過程!$DF$38)*BL95*BM95*10^3/3600,0)</f>
        <v>0</v>
      </c>
      <c r="BK95" s="32">
        <f>'貼り付けシート（日別）'!AH94</f>
        <v>-3.9874999999999998</v>
      </c>
      <c r="BL95" s="32">
        <f t="shared" si="51"/>
        <v>1.14613375</v>
      </c>
      <c r="BM95" s="32">
        <f t="shared" si="52"/>
        <v>1.1151249999999999</v>
      </c>
      <c r="BN95" s="32">
        <f t="shared" si="53"/>
        <v>59.602749406078644</v>
      </c>
      <c r="BO95" s="32">
        <f>IF(計算過程!$DF$5=10,(計算過程!$DF$41*'貼り付けシート（日別）'!AG94+計算過程!$DF$42*BN95+計算過程!$DF$43)/3.6,0)</f>
        <v>0</v>
      </c>
      <c r="BP95" s="32">
        <f>IF(OR(計算過程!$DF$5=5,計算過程!$DF$5=6,計算過程!$DF$5=7),((計算過程!$DF$45*'貼り付けシート（日別）'!AG94+計算過程!$DF$46*SUM(BU95:BW95,BY95)+計算過程!$DF$47)*BQ95+(0.01723*CA95+0.06099))*10^3/3600,0)</f>
        <v>0</v>
      </c>
      <c r="BQ95" s="32">
        <f>IF('貼り付けシート（日別）'!AG94&lt;7,1+(7-'貼り付けシート（日別）'!AG94)*0.0091,1)</f>
        <v>1.0694254166666666</v>
      </c>
      <c r="BR95" s="32">
        <f>IF(OR(計算過程!$DF$5=5,計算過程!$DF$5=6,計算過程!$DF$5=7),((計算過程!$DF$48*'貼り付けシート（日別）'!AG94+計算過程!$DF$49*SUM(BU95:BW95,BY95)+計算過程!$DF$50)*BT95+CA95/BS95),0)</f>
        <v>0</v>
      </c>
      <c r="BS95" s="32">
        <f>計算過程!$DF$51*'貼り付けシート（日別）'!AG94+計算過程!$DF$52*CA95+計算過程!$DF$53</f>
        <v>0.78156031249999991</v>
      </c>
      <c r="BT95" s="32">
        <f>IF('貼り付けシート（日別）'!AG94&lt;7,1+(7-'貼り付けシート（日別）'!AG94)*0.0205,1)</f>
        <v>1.1563979166666667</v>
      </c>
      <c r="BU95" s="109">
        <f>'貼り付けシート（日別）'!T94</f>
        <v>8.6512616003103044</v>
      </c>
      <c r="BV95" s="109">
        <f>'貼り付けシート（日別）'!U94</f>
        <v>15.057482138278125</v>
      </c>
      <c r="BW95" s="109">
        <f>'貼り付けシート（日別）'!V94</f>
        <v>2.8933985285318746</v>
      </c>
      <c r="BX95" s="109">
        <f>'貼り付けシート（日別）'!W94</f>
        <v>0</v>
      </c>
      <c r="BY95" s="109">
        <f>'貼り付けシート（日別）'!X94</f>
        <v>27.970555055625002</v>
      </c>
      <c r="BZ95" s="109">
        <f>'貼り付けシート（日別）'!Y94</f>
        <v>0</v>
      </c>
      <c r="CA95" s="109">
        <f>'貼り付けシート（日別）'!Z94</f>
        <v>5.0300520833333326</v>
      </c>
      <c r="CB95" s="102">
        <f>IF(入力データと計算結果!$E$9=バックデータ一覧!$A$25,'貼り付けシート（日別）'!AI94,0)</f>
        <v>0</v>
      </c>
      <c r="CC95" s="166"/>
      <c r="CD95" s="32">
        <f>IF(計算過程!$DF$5=9,((CI95*'貼り付けシート（日別）'!AG94+CJ95*(CQ95+CR95+CS95+CU95)+CK95*CX95+CL95)*CE95+(0.01723*CW95+0.06099))*10^3/3600,0)</f>
        <v>0</v>
      </c>
      <c r="CE95" s="32">
        <f>IF(7&lt;='貼り付けシート（日別）'!AG94,1,1+(7-'貼り付けシート（日別）'!AG94)*0.0091)</f>
        <v>1.0694254166666666</v>
      </c>
      <c r="CF95" s="32">
        <f>IF(計算過程!$DF$5=9,((CM95*'貼り付けシート（日別）'!AG94+CN95*(CQ95+CR95+CS95+CU95)+CO95*CX95+CP95)*CH95+CW95/CG95),0)</f>
        <v>0</v>
      </c>
      <c r="CG95" s="32">
        <f>計算過程!$DF$55*'貼り付けシート（日別）'!AG94+計算過程!$DF$56*CW95+計算過程!$DF$57</f>
        <v>0.78156031249999991</v>
      </c>
      <c r="CH95" s="32">
        <f>IF(7&lt;='貼り付けシート（日別）'!AG94,1,1+(7-'貼り付けシート（日別）'!AG94)*0.0205)</f>
        <v>1.1563979166666667</v>
      </c>
      <c r="CI95" s="100">
        <f>IF($CX95&gt;0,バックデータ一覧!$S$4,バックデータ一覧!$T$4)</f>
        <v>-0.18114</v>
      </c>
      <c r="CJ95" s="100">
        <f>IF($CX95&gt;0,バックデータ一覧!$S$5,バックデータ一覧!$T$5)</f>
        <v>0.10483000000000001</v>
      </c>
      <c r="CK95" s="100">
        <f>IF($CX95&gt;0,バックデータ一覧!$S$6,バックデータ一覧!$T$6)</f>
        <v>0</v>
      </c>
      <c r="CL95" s="100">
        <f>IF($CX95&gt;0,バックデータ一覧!$S$7,バックデータ一覧!$T$7)</f>
        <v>5.8528500000000001</v>
      </c>
      <c r="CM95" s="100">
        <f>IF($CX95&gt;0,バックデータ一覧!$S$12,バックデータ一覧!$T$12)</f>
        <v>-5.7700000000000001E-2</v>
      </c>
      <c r="CN95" s="100">
        <f>IF($CX95&gt;0,バックデータ一覧!$S$13,バックデータ一覧!$T$13)</f>
        <v>0.47525000000000001</v>
      </c>
      <c r="CO95" s="100">
        <f>IF($CX95&gt;0,バックデータ一覧!$S$14,バックデータ一覧!$T$14)</f>
        <v>0</v>
      </c>
      <c r="CP95" s="173">
        <f>IF($CX95&gt;0,バックデータ一覧!$S$15,バックデータ一覧!$T$15)</f>
        <v>-6.3459300000000001</v>
      </c>
      <c r="CQ95" s="102">
        <f>IF($DF$4=4,'貼り付けシート（日別）'!T94,'貼り付けシート（日別）'!B94*(INT($DF$4)+1-$DF$4)+'貼り付けシート（日別）'!T94*($DF$4-INT($DF$4)))</f>
        <v>8.6512616003103044</v>
      </c>
      <c r="CR95" s="102">
        <f>IF($DF$4=4,'貼り付けシート（日別）'!U94,'貼り付けシート（日別）'!C94*(INT($DF$4)+1-$DF$4)+'貼り付けシート（日別）'!U94*($DF$4-INT($DF$4)))</f>
        <v>15.057482138278125</v>
      </c>
      <c r="CS95" s="102">
        <f>IF($DF$4=4,'貼り付けシート（日別）'!V94,'貼り付けシート（日別）'!D94*(INT($DF$4)+1-$DF$4)+'貼り付けシート（日別）'!V94*($DF$4-INT($DF$4)))</f>
        <v>2.8933985285318746</v>
      </c>
      <c r="CT95" s="102">
        <f>IF($DF$4=4,'貼り付けシート（日別）'!W94,'貼り付けシート（日別）'!E94*(INT($DF$4)+1-$DF$4)+'貼り付けシート（日別）'!W94*($DF$4-INT($DF$4)))</f>
        <v>0</v>
      </c>
      <c r="CU95" s="102">
        <f>IF($DF$4=4,'貼り付けシート（日別）'!X94,'貼り付けシート（日別）'!F94*(INT($DF$4)+1-$DF$4)+'貼り付けシート（日別）'!X94*($DF$4-INT($DF$4)))</f>
        <v>27.970555055625002</v>
      </c>
      <c r="CV95" s="102">
        <f>IF($DF$4=4,'貼り付けシート（日別）'!Y94,'貼り付けシート（日別）'!G94*(INT($DF$4)+1-$DF$4)+'貼り付けシート（日別）'!Y94*($DF$4-INT($DF$4)))</f>
        <v>0</v>
      </c>
      <c r="CW95" s="102">
        <f>IF($DF$4=4,'貼り付けシート（日別）'!Z94,'貼り付けシート（日別）'!H94*(INT($DF$4)+1-$DF$4)+'貼り付けシート（日別）'!Z94*($DF$4-INT($DF$4)))</f>
        <v>5.0300520833333326</v>
      </c>
      <c r="CX95" s="32">
        <f>SUMIF('貼り付けシート（時刻別）'!$A$6:$A$8765,AR95,'貼り付けシート（時刻別）'!$C$6:$C$8765)</f>
        <v>0</v>
      </c>
      <c r="CY95" s="102">
        <f t="shared" si="54"/>
        <v>0</v>
      </c>
      <c r="CZ95" s="166"/>
    </row>
    <row r="96" spans="1:104" x14ac:dyDescent="0.15">
      <c r="A96" s="36">
        <v>41728</v>
      </c>
      <c r="B96" s="139">
        <f>IF(計算過程!$DF$5=9,計算過程!CD96+計算過程!CY96,IF($DF$4=4,AS96,G96*(INT($DF$4)+1-$DF$4)+AS96*($DF$4-INT($DF$4))))</f>
        <v>0.15870158792361111</v>
      </c>
      <c r="C96" s="139">
        <f>IF(計算過程!$DF$5=9,CF96,IF($DF$4=4,AT96,H96*(INT($DF$4)+1-$DF$4)+AT96*($DF$4-INT($DF$4))))</f>
        <v>89.984874962345515</v>
      </c>
      <c r="D96" s="139">
        <f>IF(計算過程!$DF$5=9,0,IF($DF$4=4,AU96,I96*(INT($DF$4)+1-$DF$4)+AU96*($DF$4-INT($DF$4))))</f>
        <v>0</v>
      </c>
      <c r="E96" s="139">
        <v>0</v>
      </c>
      <c r="F96" s="138"/>
      <c r="G96" s="104">
        <f t="shared" si="41"/>
        <v>0.15053886819907408</v>
      </c>
      <c r="H96" s="104">
        <f t="shared" si="42"/>
        <v>81.084285295485358</v>
      </c>
      <c r="I96" s="104">
        <f t="shared" si="43"/>
        <v>0</v>
      </c>
      <c r="J96" s="107">
        <v>0</v>
      </c>
      <c r="K96" s="101">
        <f>IF(OR(計算過程!$DF$5&lt;=4,計算過程!$DF$5=8),L96+M96+N96,0)</f>
        <v>0.15053886819907408</v>
      </c>
      <c r="L96" s="101">
        <f>IF(AND($DF$5&gt;4,$DF$5&lt;&gt;8),0,((VLOOKUP(入力データと計算結果!$E$6,バックデータ一覧!$V$12:$AA$15,2)*'貼り付けシート（日別）'!O95+VLOOKUP(入力データと計算結果!$E$6,バックデータ一覧!$V$12:$AA$15,3)*('貼り付けシート（日別）'!I95+'貼り付けシート（日別）'!J95+'貼り付けシート（日別）'!K95+'貼り付けシート（日別）'!L95+'貼り付けシート（日別）'!N95)+(VLOOKUP(入力データと計算結果!$E$6,バックデータ一覧!$V$12:$AA$15,4)))*10^3/3600))</f>
        <v>9.4317317851851865E-2</v>
      </c>
      <c r="M96" s="101">
        <f>IF(AND(OR($DF$5&gt;4,$DF$5&lt;&gt;8),入力データと計算結果!$E$7&lt;&gt;バックデータ一覧!$A$16,SUM(AL96:AM96)&gt;0),0.07*10^3/3600,0)</f>
        <v>1.9444444444444445E-2</v>
      </c>
      <c r="N96" s="101">
        <f>IF(AND(OR($DF$5&lt;=4),入力データと計算結果!$E$7=バックデータ一覧!$A$18,AM96&gt;0),(VLOOKUP(入力データと計算結果!$E$6,バックデータ一覧!$V$12:$AA$15,5,FALSE)*AO96+VLOOKUP(入力データと計算結果!$E$6,バックデータ一覧!$V$12:$AA$15,6,FALSE))*10^3/3600,0)</f>
        <v>3.6777105902777781E-2</v>
      </c>
      <c r="O96" s="101">
        <f>IF(OR(計算過程!$DF$5&lt;=2,計算過程!$DF$5=8),IF(入力データと計算結果!$E$7=バックデータ一覧!$A$16,AI96/Q96+AJ96/R96+AK96/S96+AL96/T96+AN96/V96,IF(入力データと計算結果!$E$7=バックデータ一覧!$A$17,AI96/Q96+AJ96/R96+AK96/S96+AM96/U96+AN96/V96,AI96/Q96+AJ96/R96+AK96/S96+AM96/U96+AO96/W96)),0)</f>
        <v>81.084285295485358</v>
      </c>
      <c r="P96" s="101">
        <f>IF(OR(計算過程!$DF$5=3,計算過程!$DF$5=4),IF(入力データと計算結果!$E$7=バックデータ一覧!$A$16,AI96/Q96+AJ96/R96+AK96/S96+AL96/T96+AN96/V96,IF(入力データと計算結果!$E$7=バックデータ一覧!$A$17,AI96/Q96+AJ96/R96+AK96/S96+AM96/U96+AN96/V96,AI96/Q96+AJ96/R96+AK96/S96+AM96/U96+AO96/W96)),0)</f>
        <v>0</v>
      </c>
      <c r="Q96" s="101">
        <f>MIN(1,$DF$7*'貼り付けシート（日別）'!O95+計算過程!$DF$14*(AI96+AK96)+$DF$21)</f>
        <v>0.60277723211465561</v>
      </c>
      <c r="R96" s="101">
        <f>MIN(1,$DF$8*'貼り付けシート（日別）'!O95+$DF$15*AJ96+$DF$22)</f>
        <v>0.67717238481584952</v>
      </c>
      <c r="S96" s="101">
        <f>MIN(1,$DF$9*'貼り付けシート（日別）'!O95+$DF$16*(AI96+AK96)+$DF$23)</f>
        <v>0.60277723211465561</v>
      </c>
      <c r="T96" s="32">
        <f>MIN(1,$DF$10*'貼り付けシート（日別）'!O95+$DF$17*AL96+$DF$24)</f>
        <v>0.71159348488590612</v>
      </c>
      <c r="U96" s="32">
        <f>MIN(1,$DF$11*'貼り付けシート（日別）'!O95+$DF$18*AM96+$DF$25)</f>
        <v>0.69786466218402043</v>
      </c>
      <c r="V96" s="32">
        <f>MIN(1,$DF$12*'貼り付けシート（日別）'!O95+$DF$19*AN96+$DF$26)</f>
        <v>0.71159348488590612</v>
      </c>
      <c r="W96" s="32">
        <f>MIN(1,$DF$13*'貼り付けシート（日別）'!O95+$DF$20*AO96+$DF$27)</f>
        <v>0.59253921535892617</v>
      </c>
      <c r="X96" s="32">
        <f t="shared" si="44"/>
        <v>0</v>
      </c>
      <c r="Y96" s="32">
        <f>'貼り付けシート（日別）'!P95</f>
        <v>-1.825</v>
      </c>
      <c r="Z96" s="32">
        <f t="shared" si="45"/>
        <v>1.1173725000000001</v>
      </c>
      <c r="AA96" s="32">
        <f t="shared" si="46"/>
        <v>1.1336875000000002</v>
      </c>
      <c r="AB96" s="32">
        <f t="shared" si="47"/>
        <v>53.842236741971988</v>
      </c>
      <c r="AC96" s="32">
        <f>IF($DF$5=10,($DF$41*'貼り付けシート（日別）'!O95+$DF$42*AB96+$DF$43)/3.6,0)</f>
        <v>0</v>
      </c>
      <c r="AD96" s="32">
        <f>IF(OR($DF$5=5,$DF$5=6,$DF$5=7),(($DF$45*'貼り付けシート（日別）'!O95+$DF$46*SUM(AI96:AK96,AM96)+$DF$47)*AE96+(0.01723*AO96+0.06099))*10^3/3600,0)</f>
        <v>0</v>
      </c>
      <c r="AE96" s="32">
        <f>IF('貼り付けシート（日別）'!O95&lt;7,1+(7-'貼り付けシート（日別）'!O95)*0.0091,1)</f>
        <v>1.0781841666666667</v>
      </c>
      <c r="AF96" s="32">
        <f>IF(OR($DF$5=5,$DF$5=6,$DF$5=7),(($DF$48*'貼り付けシート（日別）'!O95+$DF$49*SUM(AI96:AK96,AM96)+$DF$50)*AH96+AO96/AG96),0)</f>
        <v>0</v>
      </c>
      <c r="AG96" s="32">
        <f>$DF$51*'貼り付けシート（日別）'!O95+$DF$52*AO96+$DF$53</f>
        <v>0.77162624999999996</v>
      </c>
      <c r="AH96" s="32">
        <f>IF('貼り付けシート（日別）'!O95&lt;7,1+(7-'貼り付けシート（日別）'!O95)*0.0205,1)</f>
        <v>1.1761291666666667</v>
      </c>
      <c r="AI96" s="109">
        <f>'貼り付けシート（日別）'!B95</f>
        <v>8.2979357168222503</v>
      </c>
      <c r="AJ96" s="109">
        <f>'貼り付けシート（日別）'!C95</f>
        <v>11.072598680218077</v>
      </c>
      <c r="AK96" s="109">
        <f>'貼り付けシート（日別）'!D95</f>
        <v>2.2796526694566621</v>
      </c>
      <c r="AL96" s="109">
        <f>'貼り付けシート（日別）'!E95</f>
        <v>0</v>
      </c>
      <c r="AM96" s="109">
        <f>'貼り付けシート（日別）'!F95</f>
        <v>28.047674675474997</v>
      </c>
      <c r="AN96" s="109">
        <f>'貼り付けシート（日別）'!G95</f>
        <v>0</v>
      </c>
      <c r="AO96" s="109">
        <f>'貼り付けシート（日別）'!H95</f>
        <v>4.1443750000000001</v>
      </c>
      <c r="AP96" s="102">
        <f>IF(入力データと計算結果!$E$9=バックデータ一覧!$A$25,'貼り付けシート（日別）'!Q95,0)</f>
        <v>0</v>
      </c>
      <c r="AR96" s="36">
        <v>41728</v>
      </c>
      <c r="AS96" s="104">
        <f t="shared" si="48"/>
        <v>0.15870158792361111</v>
      </c>
      <c r="AT96" s="104">
        <f t="shared" si="49"/>
        <v>89.984874962345515</v>
      </c>
      <c r="AU96" s="104">
        <f t="shared" si="50"/>
        <v>0</v>
      </c>
      <c r="AV96" s="107">
        <v>0</v>
      </c>
      <c r="AW96" s="101">
        <f>IF(OR(計算過程!$DF$5&lt;=4,計算過程!$DF$5=8),AX96+AY96+AZ96,0)</f>
        <v>0.15870158792361111</v>
      </c>
      <c r="AX96" s="101">
        <f>IF(AND(計算過程!$DF$5&gt;4,計算過程!$DF$5&lt;&gt;8),0,((VLOOKUP(入力データと計算結果!$E$6,バックデータ一覧!$V$12:$AA$15,2)*'貼り付けシート（日別）'!AG95+VLOOKUP(入力データと計算結果!$E$6,バックデータ一覧!$V$12:$AA$15,3)*('貼り付けシート（日別）'!AA95+'貼り付けシート（日別）'!AB95+'貼り付けシート（日別）'!AC95+'貼り付けシート（日別）'!AD95+'貼り付けシート（日別）'!AF95)+(VLOOKUP(入力データと計算結果!$E$6,バックデータ一覧!$V$12:$AA$15,4)))*10^3/3600))</f>
        <v>9.7838008351851871E-2</v>
      </c>
      <c r="AY96" s="101">
        <f>IF(AND(OR(計算過程!$DF$5&gt;4,計算過程!$DF$5&lt;&gt;8),入力データと計算結果!$E$7&lt;&gt;バックデータ一覧!$A$16,SUM(BX96:BY96)&gt;0),0.07*10^3/3600,0)</f>
        <v>1.9444444444444445E-2</v>
      </c>
      <c r="AZ96" s="101">
        <f>IF(AND(OR(計算過程!$DF$5&lt;=4),入力データと計算結果!$E$7=バックデータ一覧!$A$18,BY96&gt;0),(VLOOKUP(入力データと計算結果!$E$6,バックデータ一覧!$V$12:$AA$15,5,FALSE)*CA96+VLOOKUP(入力データと計算結果!$E$6,バックデータ一覧!$V$12:$AA$15,6,FALSE))*10^3/3600,0)</f>
        <v>4.1419135127314807E-2</v>
      </c>
      <c r="BA96" s="101">
        <f>IF(OR(計算過程!$DF$5&lt;=2,計算過程!$DF$5=8),IF(入力データと計算結果!$E$7=バックデータ一覧!$A$16,BU96/BC96+BV96/BD96+BW96/BE96+BX96/BF96+BZ96/BH96,IF(入力データと計算結果!$E$7=バックデータ一覧!$A$17,BU96/BC96+BV96/BD96+BW96/BE96+BY96/BG96+BZ96/BH96,BU96/BC96+BV96/BD96+BW96/BE96+BY96/BG96+CA96/BI96)),0)</f>
        <v>89.984874962345515</v>
      </c>
      <c r="BB96" s="101">
        <f>IF(OR(計算過程!$DF$5=3,計算過程!$DF$5=4),IF(入力データと計算結果!$E$7=バックデータ一覧!$A$16,BU96/BC96+BV96/BD96+BW96/BE96+BX96/BF96+BZ96/BH96,IF(入力データと計算結果!$E$7=バックデータ一覧!$A$17,BU96/BC96+BV96/BD96+BW96/BE96+BY96/BG96+BZ96/BH96,BU96/BC96+BV96/BD96+BW96/BE96+BY96/BG96+CA96/BI96)),0)</f>
        <v>0</v>
      </c>
      <c r="BC96" s="101">
        <f>MIN(1,計算過程!$DF$7*'貼り付けシート（日別）'!AG95+計算過程!$DF$14*(BU96+BW96)+計算過程!$DF$21)</f>
        <v>0.60395602549008309</v>
      </c>
      <c r="BD96" s="101">
        <f>MIN(1,計算過程!$DF$8*'貼り付けシート（日別）'!AG95+計算過程!$DF$15*BV96+計算過程!$DF$22)</f>
        <v>0.6789998881109357</v>
      </c>
      <c r="BE96" s="101">
        <f>MIN(1,計算過程!$DF$9*'貼り付けシート（日別）'!AG95+計算過程!$DF$16*(BU96+BW96)+計算過程!$DF$23)</f>
        <v>0.60395602549008309</v>
      </c>
      <c r="BF96" s="32">
        <f>MIN(1,計算過程!$DF$10*'貼り付けシート（日別）'!AG95+計算過程!$DF$17*BX96+計算過程!$DF$24)</f>
        <v>0.71159348488590612</v>
      </c>
      <c r="BG96" s="32">
        <f>MIN(1,計算過程!$DF$11*'貼り付けシート（日別）'!AG95+計算過程!$DF$18*BY96+計算過程!$DF$25)</f>
        <v>0.69786466218402043</v>
      </c>
      <c r="BH96" s="32">
        <f>MIN(1,計算過程!$DF$12*'貼り付けシート（日別）'!AG95+計算過程!$DF$19*BZ96+計算過程!$DF$26)</f>
        <v>0.71159348488590612</v>
      </c>
      <c r="BI96" s="32">
        <f>MIN(1,計算過程!$DF$13*'貼り付けシート（日別）'!AG95+計算過程!$DF$20*CA96+計算過程!$DF$27)</f>
        <v>0.60961961870979864</v>
      </c>
      <c r="BJ96" s="32">
        <f>IF(計算過程!$DF$5=11,(計算過程!$DF$33*BK96+計算過程!$DF$34*BN96+計算過程!$DF$35*計算過程!$DF$39+計算過程!$DF$36)*(1+計算過程!$DF$37*計算過程!$DF$38)*BL96*BM96*10^3/3600,0)</f>
        <v>0</v>
      </c>
      <c r="BK96" s="32">
        <f>'貼り付けシート（日別）'!AH95</f>
        <v>-1.825</v>
      </c>
      <c r="BL96" s="32">
        <f t="shared" si="51"/>
        <v>1.1173725000000001</v>
      </c>
      <c r="BM96" s="32">
        <f t="shared" si="52"/>
        <v>1.1336875000000002</v>
      </c>
      <c r="BN96" s="32">
        <f t="shared" si="53"/>
        <v>59.83743444691018</v>
      </c>
      <c r="BO96" s="32">
        <f>IF(計算過程!$DF$5=10,(計算過程!$DF$41*'貼り付けシート（日別）'!AG95+計算過程!$DF$42*BN96+計算過程!$DF$43)/3.6,0)</f>
        <v>0</v>
      </c>
      <c r="BP96" s="32">
        <f>IF(OR(計算過程!$DF$5=5,計算過程!$DF$5=6,計算過程!$DF$5=7),((計算過程!$DF$45*'貼り付けシート（日別）'!AG95+計算過程!$DF$46*SUM(BU96:BW96,BY96)+計算過程!$DF$47)*BQ96+(0.01723*CA96+0.06099))*10^3/3600,0)</f>
        <v>0</v>
      </c>
      <c r="BQ96" s="32">
        <f>IF('貼り付けシート（日別）'!AG95&lt;7,1+(7-'貼り付けシート（日別）'!AG95)*0.0091,1)</f>
        <v>1.0781841666666667</v>
      </c>
      <c r="BR96" s="32">
        <f>IF(OR(計算過程!$DF$5=5,計算過程!$DF$5=6,計算過程!$DF$5=7),((計算過程!$DF$48*'貼り付けシート（日別）'!AG95+計算過程!$DF$49*SUM(BU96:BW96,BY96)+計算過程!$DF$50)*BT96+CA96/BS96),0)</f>
        <v>0</v>
      </c>
      <c r="BS96" s="32">
        <f>計算過程!$DF$51*'貼り付けシート（日別）'!AG95+計算過程!$DF$52*CA96+計算過程!$DF$53</f>
        <v>0.77744562499999992</v>
      </c>
      <c r="BT96" s="32">
        <f>IF('貼り付けシート（日別）'!AG95&lt;7,1+(7-'貼り付けシート（日別）'!AG95)*0.0205,1)</f>
        <v>1.1761291666666667</v>
      </c>
      <c r="BU96" s="109">
        <f>'貼り付けシート（日別）'!T95</f>
        <v>8.675114613041444</v>
      </c>
      <c r="BV96" s="109">
        <f>'貼り付けシート（日別）'!U95</f>
        <v>15.098998200297377</v>
      </c>
      <c r="BW96" s="109">
        <f>'貼り付けシート（日別）'!V95</f>
        <v>2.9013761247630248</v>
      </c>
      <c r="BX96" s="109">
        <f>'貼り付けシート（日別）'!W95</f>
        <v>0</v>
      </c>
      <c r="BY96" s="109">
        <f>'貼り付けシート（日別）'!X95</f>
        <v>28.047674675474997</v>
      </c>
      <c r="BZ96" s="109">
        <f>'貼り付けシート（日別）'!Y95</f>
        <v>0</v>
      </c>
      <c r="CA96" s="109">
        <f>'貼り付けシート（日別）'!Z95</f>
        <v>5.1142708333333333</v>
      </c>
      <c r="CB96" s="102">
        <f>IF(入力データと計算結果!$E$9=バックデータ一覧!$A$25,'貼り付けシート（日別）'!AI95,0)</f>
        <v>0</v>
      </c>
      <c r="CC96" s="166"/>
      <c r="CD96" s="32">
        <f>IF(計算過程!$DF$5=9,((CI96*'貼り付けシート（日別）'!AG95+CJ96*(CQ96+CR96+CS96+CU96)+CK96*CX96+CL96)*CE96+(0.01723*CW96+0.06099))*10^3/3600,0)</f>
        <v>0</v>
      </c>
      <c r="CE96" s="32">
        <f>IF(7&lt;='貼り付けシート（日別）'!AG95,1,1+(7-'貼り付けシート（日別）'!AG95)*0.0091)</f>
        <v>1.0781841666666667</v>
      </c>
      <c r="CF96" s="32">
        <f>IF(計算過程!$DF$5=9,((CM96*'貼り付けシート（日別）'!AG95+CN96*(CQ96+CR96+CS96+CU96)+CO96*CX96+CP96)*CH96+CW96/CG96),0)</f>
        <v>0</v>
      </c>
      <c r="CG96" s="32">
        <f>計算過程!$DF$55*'貼り付けシート（日別）'!AG95+計算過程!$DF$56*CW96+計算過程!$DF$57</f>
        <v>0.77744562499999992</v>
      </c>
      <c r="CH96" s="32">
        <f>IF(7&lt;='貼り付けシート（日別）'!AG95,1,1+(7-'貼り付けシート（日別）'!AG95)*0.0205)</f>
        <v>1.1761291666666667</v>
      </c>
      <c r="CI96" s="100">
        <f>IF($CX96&gt;0,バックデータ一覧!$S$4,バックデータ一覧!$T$4)</f>
        <v>-0.18114</v>
      </c>
      <c r="CJ96" s="100">
        <f>IF($CX96&gt;0,バックデータ一覧!$S$5,バックデータ一覧!$T$5)</f>
        <v>0.10483000000000001</v>
      </c>
      <c r="CK96" s="100">
        <f>IF($CX96&gt;0,バックデータ一覧!$S$6,バックデータ一覧!$T$6)</f>
        <v>0</v>
      </c>
      <c r="CL96" s="100">
        <f>IF($CX96&gt;0,バックデータ一覧!$S$7,バックデータ一覧!$T$7)</f>
        <v>5.8528500000000001</v>
      </c>
      <c r="CM96" s="100">
        <f>IF($CX96&gt;0,バックデータ一覧!$S$12,バックデータ一覧!$T$12)</f>
        <v>-5.7700000000000001E-2</v>
      </c>
      <c r="CN96" s="100">
        <f>IF($CX96&gt;0,バックデータ一覧!$S$13,バックデータ一覧!$T$13)</f>
        <v>0.47525000000000001</v>
      </c>
      <c r="CO96" s="100">
        <f>IF($CX96&gt;0,バックデータ一覧!$S$14,バックデータ一覧!$T$14)</f>
        <v>0</v>
      </c>
      <c r="CP96" s="173">
        <f>IF($CX96&gt;0,バックデータ一覧!$S$15,バックデータ一覧!$T$15)</f>
        <v>-6.3459300000000001</v>
      </c>
      <c r="CQ96" s="102">
        <f>IF($DF$4=4,'貼り付けシート（日別）'!T95,'貼り付けシート（日別）'!B95*(INT($DF$4)+1-$DF$4)+'貼り付けシート（日別）'!T95*($DF$4-INT($DF$4)))</f>
        <v>8.675114613041444</v>
      </c>
      <c r="CR96" s="102">
        <f>IF($DF$4=4,'貼り付けシート（日別）'!U95,'貼り付けシート（日別）'!C95*(INT($DF$4)+1-$DF$4)+'貼り付けシート（日別）'!U95*($DF$4-INT($DF$4)))</f>
        <v>15.098998200297377</v>
      </c>
      <c r="CS96" s="102">
        <f>IF($DF$4=4,'貼り付けシート（日別）'!V95,'貼り付けシート（日別）'!D95*(INT($DF$4)+1-$DF$4)+'貼り付けシート（日別）'!V95*($DF$4-INT($DF$4)))</f>
        <v>2.9013761247630248</v>
      </c>
      <c r="CT96" s="102">
        <f>IF($DF$4=4,'貼り付けシート（日別）'!W95,'貼り付けシート（日別）'!E95*(INT($DF$4)+1-$DF$4)+'貼り付けシート（日別）'!W95*($DF$4-INT($DF$4)))</f>
        <v>0</v>
      </c>
      <c r="CU96" s="102">
        <f>IF($DF$4=4,'貼り付けシート（日別）'!X95,'貼り付けシート（日別）'!F95*(INT($DF$4)+1-$DF$4)+'貼り付けシート（日別）'!X95*($DF$4-INT($DF$4)))</f>
        <v>28.047674675474997</v>
      </c>
      <c r="CV96" s="102">
        <f>IF($DF$4=4,'貼り付けシート（日別）'!Y95,'貼り付けシート（日別）'!G95*(INT($DF$4)+1-$DF$4)+'貼り付けシート（日別）'!Y95*($DF$4-INT($DF$4)))</f>
        <v>0</v>
      </c>
      <c r="CW96" s="102">
        <f>IF($DF$4=4,'貼り付けシート（日別）'!Z95,'貼り付けシート（日別）'!H95*(INT($DF$4)+1-$DF$4)+'貼り付けシート（日別）'!Z95*($DF$4-INT($DF$4)))</f>
        <v>5.1142708333333333</v>
      </c>
      <c r="CX96" s="32">
        <f>SUMIF('貼り付けシート（時刻別）'!$A$6:$A$8765,AR96,'貼り付けシート（時刻別）'!$C$6:$C$8765)</f>
        <v>0</v>
      </c>
      <c r="CY96" s="102">
        <f t="shared" si="54"/>
        <v>0</v>
      </c>
      <c r="CZ96" s="166"/>
    </row>
    <row r="97" spans="1:104" x14ac:dyDescent="0.15">
      <c r="A97" s="36">
        <v>41729</v>
      </c>
      <c r="B97" s="139">
        <f>IF(計算過程!$DF$5=9,計算過程!CD97+計算過程!CY97,IF($DF$4=4,AS97,G97*(INT($DF$4)+1-$DF$4)+AS97*($DF$4-INT($DF$4))))</f>
        <v>0.15916481188194445</v>
      </c>
      <c r="C97" s="139">
        <f>IF(計算過程!$DF$5=9,CF97,IF($DF$4=4,AT97,H97*(INT($DF$4)+1-$DF$4)+AT97*($DF$4-INT($DF$4))))</f>
        <v>90.261857341795235</v>
      </c>
      <c r="D97" s="139">
        <f>IF(計算過程!$DF$5=9,0,IF($DF$4=4,AU97,I97*(INT($DF$4)+1-$DF$4)+AU97*($DF$4-INT($DF$4))))</f>
        <v>0</v>
      </c>
      <c r="E97" s="139">
        <v>0</v>
      </c>
      <c r="F97" s="138"/>
      <c r="G97" s="104">
        <f t="shared" si="41"/>
        <v>0.15097118185648148</v>
      </c>
      <c r="H97" s="104">
        <f t="shared" si="42"/>
        <v>81.333716285353589</v>
      </c>
      <c r="I97" s="104">
        <f t="shared" si="43"/>
        <v>0</v>
      </c>
      <c r="J97" s="107">
        <v>0</v>
      </c>
      <c r="K97" s="101">
        <f>IF(OR(計算過程!$DF$5&lt;=4,計算過程!$DF$5=8),L97+M97+N97,0)</f>
        <v>0.15097118185648148</v>
      </c>
      <c r="L97" s="101">
        <f>IF(AND($DF$5&gt;4,$DF$5&lt;&gt;8),0,((VLOOKUP(入力データと計算結果!$E$6,バックデータ一覧!$V$12:$AA$15,2)*'貼り付けシート（日別）'!O96+VLOOKUP(入力データと計算結果!$E$6,バックデータ一覧!$V$12:$AA$15,3)*('貼り付けシート（日別）'!I96+'貼り付けシート（日別）'!J96+'貼り付けシート（日別）'!K96+'貼り付けシート（日別）'!L96+'貼り付けシート（日別）'!N96)+(VLOOKUP(入力データと計算結果!$E$6,バックデータ一覧!$V$12:$AA$15,4)))*10^3/3600))</f>
        <v>9.4564169703703696E-2</v>
      </c>
      <c r="M97" s="101">
        <f>IF(AND(OR($DF$5&gt;4,$DF$5&lt;&gt;8),入力データと計算結果!$E$7&lt;&gt;バックデータ一覧!$A$16,SUM(AL97:AM97)&gt;0),0.07*10^3/3600,0)</f>
        <v>1.9444444444444445E-2</v>
      </c>
      <c r="N97" s="101">
        <f>IF(AND(OR($DF$5&lt;=4),入力データと計算結果!$E$7=バックデータ一覧!$A$18,AM97&gt;0),(VLOOKUP(入力データと計算結果!$E$6,バックデータ一覧!$V$12:$AA$15,5,FALSE)*AO97+VLOOKUP(入力データと計算結果!$E$6,バックデータ一覧!$V$12:$AA$15,6,FALSE))*10^3/3600,0)</f>
        <v>3.6962567708333338E-2</v>
      </c>
      <c r="O97" s="101">
        <f>IF(OR(計算過程!$DF$5&lt;=2,計算過程!$DF$5=8),IF(入力データと計算結果!$E$7=バックデータ一覧!$A$16,AI97/Q97+AJ97/R97+AK97/S97+AL97/T97+AN97/V97,IF(入力データと計算結果!$E$7=バックデータ一覧!$A$17,AI97/Q97+AJ97/R97+AK97/S97+AM97/U97+AN97/V97,AI97/Q97+AJ97/R97+AK97/S97+AM97/U97+AO97/W97)),0)</f>
        <v>81.333716285353589</v>
      </c>
      <c r="P97" s="101">
        <f>IF(OR(計算過程!$DF$5=3,計算過程!$DF$5=4),IF(入力データと計算結果!$E$7=バックデータ一覧!$A$16,AI97/Q97+AJ97/R97+AK97/S97+AL97/T97+AN97/V97,IF(入力データと計算結果!$E$7=バックデータ一覧!$A$17,AI97/Q97+AJ97/R97+AK97/S97+AM97/U97+AN97/V97,AI97/Q97+AJ97/R97+AK97/S97+AM97/U97+AO97/W97)),0)</f>
        <v>0</v>
      </c>
      <c r="Q97" s="101">
        <f>MIN(1,$DF$7*'貼り付けシート（日別）'!O96+計算過程!$DF$14*(AI97+AK97)+$DF$21)</f>
        <v>0.60190976802835805</v>
      </c>
      <c r="R97" s="101">
        <f>MIN(1,$DF$8*'貼り付けシート（日別）'!O96+$DF$15*AJ97+$DF$22)</f>
        <v>0.67690050256588508</v>
      </c>
      <c r="S97" s="101">
        <f>MIN(1,$DF$9*'貼り付けシート（日別）'!O96+$DF$16*(AI97+AK97)+$DF$23)</f>
        <v>0.60190976802835805</v>
      </c>
      <c r="T97" s="32">
        <f>MIN(1,$DF$10*'貼り付けシート（日別）'!O96+$DF$17*AL97+$DF$24)</f>
        <v>0.71159348488590612</v>
      </c>
      <c r="U97" s="32">
        <f>MIN(1,$DF$11*'貼り付けシート（日別）'!O96+$DF$18*AM97+$DF$25)</f>
        <v>0.69784053844399607</v>
      </c>
      <c r="V97" s="32">
        <f>MIN(1,$DF$12*'貼り付けシート（日別）'!O96+$DF$19*AN97+$DF$26)</f>
        <v>0.71159348488590612</v>
      </c>
      <c r="W97" s="32">
        <f>MIN(1,$DF$13*'貼り付けシート（日別）'!O96+$DF$20*AO97+$DF$27)</f>
        <v>0.59167389262711412</v>
      </c>
      <c r="X97" s="32">
        <f t="shared" si="44"/>
        <v>0</v>
      </c>
      <c r="Y97" s="32">
        <f>'貼り付けシート（日別）'!P96</f>
        <v>-6.7874999999999996</v>
      </c>
      <c r="Z97" s="32">
        <f t="shared" si="45"/>
        <v>1.1833737499999999</v>
      </c>
      <c r="AA97" s="32">
        <f t="shared" si="46"/>
        <v>1.0871250000000001</v>
      </c>
      <c r="AB97" s="32">
        <f t="shared" si="47"/>
        <v>53.975163595967857</v>
      </c>
      <c r="AC97" s="32">
        <f>IF($DF$5=10,($DF$41*'貼り付けシート（日別）'!O96+$DF$42*AB97+$DF$43)/3.6,0)</f>
        <v>0</v>
      </c>
      <c r="AD97" s="32">
        <f>IF(OR($DF$5=5,$DF$5=6,$DF$5=7),(($DF$45*'貼り付けシート（日別）'!O96+$DF$46*SUM(AI97:AK97,AM97)+$DF$47)*AE97+(0.01723*AO97+0.06099))*10^3/3600,0)</f>
        <v>0</v>
      </c>
      <c r="AE97" s="32">
        <f>IF('貼り付けシート（日別）'!O96&lt;7,1+(7-'貼り付けシート（日別）'!O96)*0.0091,1)</f>
        <v>1.0828858333333333</v>
      </c>
      <c r="AF97" s="32">
        <f>IF(OR($DF$5=5,$DF$5=6,$DF$5=7),(($DF$48*'貼り付けシート（日別）'!O96+$DF$49*SUM(AI97:AK97,AM97)+$DF$50)*AH97+AO97/AG97),0)</f>
        <v>0</v>
      </c>
      <c r="AG97" s="32">
        <f>$DF$51*'貼り付けシート（日別）'!O96+$DF$52*AO97+$DF$53</f>
        <v>0.76937875</v>
      </c>
      <c r="AH97" s="32">
        <f>IF('貼り付けシート（日別）'!O96&lt;7,1+(7-'貼り付けシート（日別）'!O96)*0.0205,1)</f>
        <v>1.1867208333333332</v>
      </c>
      <c r="AI97" s="109">
        <f>'貼り付けシート（日別）'!B96</f>
        <v>8.3136602058259736</v>
      </c>
      <c r="AJ97" s="109">
        <f>'貼り付けシート（日別）'!C96</f>
        <v>11.093581122373751</v>
      </c>
      <c r="AK97" s="109">
        <f>'貼り付けシート（日別）'!D96</f>
        <v>2.2839725840181244</v>
      </c>
      <c r="AL97" s="109">
        <f>'貼り付けシート（日別）'!E96</f>
        <v>0</v>
      </c>
      <c r="AM97" s="109">
        <f>'貼り付けシート（日別）'!F96</f>
        <v>28.100824683750002</v>
      </c>
      <c r="AN97" s="109">
        <f>'貼り付けシート（日別）'!G96</f>
        <v>0</v>
      </c>
      <c r="AO97" s="109">
        <f>'貼り付けシート（日別）'!H96</f>
        <v>4.1831250000000004</v>
      </c>
      <c r="AP97" s="102">
        <f>IF(入力データと計算結果!$E$9=バックデータ一覧!$A$25,'貼り付けシート（日別）'!Q96,0)</f>
        <v>0</v>
      </c>
      <c r="AR97" s="36">
        <v>41729</v>
      </c>
      <c r="AS97" s="104">
        <f t="shared" si="48"/>
        <v>0.15916481188194445</v>
      </c>
      <c r="AT97" s="104">
        <f t="shared" si="49"/>
        <v>90.261857341795235</v>
      </c>
      <c r="AU97" s="104">
        <f t="shared" si="50"/>
        <v>0</v>
      </c>
      <c r="AV97" s="107">
        <v>0</v>
      </c>
      <c r="AW97" s="101">
        <f>IF(OR(計算過程!$DF$5&lt;=4,計算過程!$DF$5=8),AX97+AY97+AZ97,0)</f>
        <v>0.15916481188194445</v>
      </c>
      <c r="AX97" s="101">
        <f>IF(AND(計算過程!$DF$5&gt;4,計算過程!$DF$5&lt;&gt;8),0,((VLOOKUP(入力データと計算結果!$E$6,バックデータ一覧!$V$12:$AA$15,2)*'貼り付けシート（日別）'!AG96+VLOOKUP(入力データと計算結果!$E$6,バックデータ一覧!$V$12:$AA$15,3)*('貼り付けシート（日別）'!AA96+'貼り付けシート（日別）'!AB96+'貼り付けシート（日別）'!AC96+'貼り付けシート（日別）'!AD96+'貼り付けシート（日別）'!AF96)+(VLOOKUP(入力データと計算結果!$E$6,バックデータ一覧!$V$12:$AA$15,4)))*10^3/3600))</f>
        <v>9.8084860203703716E-2</v>
      </c>
      <c r="AY97" s="101">
        <f>IF(AND(OR(計算過程!$DF$5&gt;4,計算過程!$DF$5&lt;&gt;8),入力データと計算結果!$E$7&lt;&gt;バックデータ一覧!$A$16,SUM(BX97:BY97)&gt;0),0.07*10^3/3600,0)</f>
        <v>1.9444444444444445E-2</v>
      </c>
      <c r="AZ97" s="101">
        <f>IF(AND(OR(計算過程!$DF$5&lt;=4),入力データと計算結果!$E$7=バックデータ一覧!$A$18,BY97&gt;0),(VLOOKUP(入力データと計算結果!$E$6,バックデータ一覧!$V$12:$AA$15,5,FALSE)*CA97+VLOOKUP(入力データと計算結果!$E$6,バックデータ一覧!$V$12:$AA$15,6,FALSE))*10^3/3600,0)</f>
        <v>4.1635507233796297E-2</v>
      </c>
      <c r="BA97" s="101">
        <f>IF(OR(計算過程!$DF$5&lt;=2,計算過程!$DF$5=8),IF(入力データと計算結果!$E$7=バックデータ一覧!$A$16,BU97/BC97+BV97/BD97+BW97/BE97+BX97/BF97+BZ97/BH97,IF(入力データと計算結果!$E$7=バックデータ一覧!$A$17,BU97/BC97+BV97/BD97+BW97/BE97+BY97/BG97+BZ97/BH97,BU97/BC97+BV97/BD97+BW97/BE97+BY97/BG97+CA97/BI97)),0)</f>
        <v>90.261857341795235</v>
      </c>
      <c r="BB97" s="101">
        <f>IF(OR(計算過程!$DF$5=3,計算過程!$DF$5=4),IF(入力データと計算結果!$E$7=バックデータ一覧!$A$16,BU97/BC97+BV97/BD97+BW97/BE97+BX97/BF97+BZ97/BH97,IF(入力データと計算結果!$E$7=バックデータ一覧!$A$17,BU97/BC97+BV97/BD97+BW97/BE97+BY97/BG97+BZ97/BH97,BU97/BC97+BV97/BD97+BW97/BE97+BY97/BG97+CA97/BI97)),0)</f>
        <v>0</v>
      </c>
      <c r="BC97" s="101">
        <f>MIN(1,計算過程!$DF$7*'貼り付けシート（日別）'!AG96+計算過程!$DF$14*(BU97+BW97)+計算過程!$DF$21)</f>
        <v>0.60309079520314268</v>
      </c>
      <c r="BD97" s="101">
        <f>MIN(1,計算過程!$DF$8*'貼り付けシート（日別）'!AG96+計算過程!$DF$15*BV97+計算過程!$DF$22)</f>
        <v>0.67873146895787251</v>
      </c>
      <c r="BE97" s="101">
        <f>MIN(1,計算過程!$DF$9*'貼り付けシート（日別）'!AG96+計算過程!$DF$16*(BU97+BW97)+計算過程!$DF$23)</f>
        <v>0.60309079520314268</v>
      </c>
      <c r="BF97" s="32">
        <f>MIN(1,計算過程!$DF$10*'貼り付けシート（日別）'!AG96+計算過程!$DF$17*BX97+計算過程!$DF$24)</f>
        <v>0.71159348488590612</v>
      </c>
      <c r="BG97" s="32">
        <f>MIN(1,計算過程!$DF$11*'貼り付けシート（日別）'!AG96+計算過程!$DF$18*BY97+計算過程!$DF$25)</f>
        <v>0.69784053844399607</v>
      </c>
      <c r="BH97" s="32">
        <f>MIN(1,計算過程!$DF$12*'貼り付けシート（日別）'!AG96+計算過程!$DF$19*BZ97+計算過程!$DF$26)</f>
        <v>0.71159348488590612</v>
      </c>
      <c r="BI97" s="32">
        <f>MIN(1,計算過程!$DF$13*'貼り付けシート（日別）'!AG96+計算過程!$DF$20*CA97+計算過程!$DF$27)</f>
        <v>0.60886803080859053</v>
      </c>
      <c r="BJ97" s="32">
        <f>IF(計算過程!$DF$5=11,(計算過程!$DF$33*BK97+計算過程!$DF$34*BN97+計算過程!$DF$35*計算過程!$DF$39+計算過程!$DF$36)*(1+計算過程!$DF$37*計算過程!$DF$38)*BL97*BM97*10^3/3600,0)</f>
        <v>0</v>
      </c>
      <c r="BK97" s="32">
        <f>'貼り付けシート（日別）'!AH96</f>
        <v>-6.7874999999999996</v>
      </c>
      <c r="BL97" s="32">
        <f t="shared" si="51"/>
        <v>1.1833737499999999</v>
      </c>
      <c r="BM97" s="32">
        <f t="shared" si="52"/>
        <v>1.0871250000000001</v>
      </c>
      <c r="BN97" s="32">
        <f t="shared" si="53"/>
        <v>59.986342521222006</v>
      </c>
      <c r="BO97" s="32">
        <f>IF(計算過程!$DF$5=10,(計算過程!$DF$41*'貼り付けシート（日別）'!AG96+計算過程!$DF$42*BN97+計算過程!$DF$43)/3.6,0)</f>
        <v>0</v>
      </c>
      <c r="BP97" s="32">
        <f>IF(OR(計算過程!$DF$5=5,計算過程!$DF$5=6,計算過程!$DF$5=7),((計算過程!$DF$45*'貼り付けシート（日別）'!AG96+計算過程!$DF$46*SUM(BU97:BW97,BY97)+計算過程!$DF$47)*BQ97+(0.01723*CA97+0.06099))*10^3/3600,0)</f>
        <v>0</v>
      </c>
      <c r="BQ97" s="32">
        <f>IF('貼り付けシート（日別）'!AG96&lt;7,1+(7-'貼り付けシート（日別）'!AG96)*0.0091,1)</f>
        <v>1.0828858333333333</v>
      </c>
      <c r="BR97" s="32">
        <f>IF(OR(計算過程!$DF$5=5,計算過程!$DF$5=6,計算過程!$DF$5=7),((計算過程!$DF$48*'貼り付けシート（日別）'!AG96+計算過程!$DF$49*SUM(BU97:BW97,BY97)+計算過程!$DF$50)*BT97+CA97/BS97),0)</f>
        <v>0</v>
      </c>
      <c r="BS97" s="32">
        <f>計算過程!$DF$51*'貼り付けシート（日別）'!AG96+計算過程!$DF$52*CA97+計算過程!$DF$53</f>
        <v>0.77523687499999994</v>
      </c>
      <c r="BT97" s="32">
        <f>IF('貼り付けシート（日別）'!AG96&lt;7,1+(7-'貼り付けシート（日別）'!AG96)*0.0205,1)</f>
        <v>1.1867208333333332</v>
      </c>
      <c r="BU97" s="109">
        <f>'貼り付けシート（日別）'!T96</f>
        <v>8.6915538515453381</v>
      </c>
      <c r="BV97" s="109">
        <f>'貼り付けシート（日別）'!U96</f>
        <v>15.127610621418752</v>
      </c>
      <c r="BW97" s="109">
        <f>'貼り付けシート（日別）'!V96</f>
        <v>2.9068741978412502</v>
      </c>
      <c r="BX97" s="109">
        <f>'貼り付けシート（日別）'!W96</f>
        <v>0</v>
      </c>
      <c r="BY97" s="109">
        <f>'貼り付けシート（日別）'!X96</f>
        <v>28.100824683750002</v>
      </c>
      <c r="BZ97" s="109">
        <f>'貼り付けシート（日別）'!Y96</f>
        <v>0</v>
      </c>
      <c r="CA97" s="109">
        <f>'貼り付けシート（日別）'!Z96</f>
        <v>5.1594791666666664</v>
      </c>
      <c r="CB97" s="102">
        <f>IF(入力データと計算結果!$E$9=バックデータ一覧!$A$25,'貼り付けシート（日別）'!AI96,0)</f>
        <v>0</v>
      </c>
      <c r="CC97" s="166"/>
      <c r="CD97" s="32">
        <f>IF(計算過程!$DF$5=9,((CI97*'貼り付けシート（日別）'!AG96+CJ97*(CQ97+CR97+CS97+CU97)+CK97*CX97+CL97)*CE97+(0.01723*CW97+0.06099))*10^3/3600,0)</f>
        <v>0</v>
      </c>
      <c r="CE97" s="32">
        <f>IF(7&lt;='貼り付けシート（日別）'!AG96,1,1+(7-'貼り付けシート（日別）'!AG96)*0.0091)</f>
        <v>1.0828858333333333</v>
      </c>
      <c r="CF97" s="32">
        <f>IF(計算過程!$DF$5=9,((CM97*'貼り付けシート（日別）'!AG96+CN97*(CQ97+CR97+CS97+CU97)+CO97*CX97+CP97)*CH97+CW97/CG97),0)</f>
        <v>0</v>
      </c>
      <c r="CG97" s="32">
        <f>計算過程!$DF$55*'貼り付けシート（日別）'!AG96+計算過程!$DF$56*CW97+計算過程!$DF$57</f>
        <v>0.77523687499999994</v>
      </c>
      <c r="CH97" s="32">
        <f>IF(7&lt;='貼り付けシート（日別）'!AG96,1,1+(7-'貼り付けシート（日別）'!AG96)*0.0205)</f>
        <v>1.1867208333333332</v>
      </c>
      <c r="CI97" s="100">
        <f>IF($CX97&gt;0,バックデータ一覧!$S$4,バックデータ一覧!$T$4)</f>
        <v>-0.18114</v>
      </c>
      <c r="CJ97" s="100">
        <f>IF($CX97&gt;0,バックデータ一覧!$S$5,バックデータ一覧!$T$5)</f>
        <v>0.10483000000000001</v>
      </c>
      <c r="CK97" s="100">
        <f>IF($CX97&gt;0,バックデータ一覧!$S$6,バックデータ一覧!$T$6)</f>
        <v>0</v>
      </c>
      <c r="CL97" s="100">
        <f>IF($CX97&gt;0,バックデータ一覧!$S$7,バックデータ一覧!$T$7)</f>
        <v>5.8528500000000001</v>
      </c>
      <c r="CM97" s="100">
        <f>IF($CX97&gt;0,バックデータ一覧!$S$12,バックデータ一覧!$T$12)</f>
        <v>-5.7700000000000001E-2</v>
      </c>
      <c r="CN97" s="100">
        <f>IF($CX97&gt;0,バックデータ一覧!$S$13,バックデータ一覧!$T$13)</f>
        <v>0.47525000000000001</v>
      </c>
      <c r="CO97" s="100">
        <f>IF($CX97&gt;0,バックデータ一覧!$S$14,バックデータ一覧!$T$14)</f>
        <v>0</v>
      </c>
      <c r="CP97" s="173">
        <f>IF($CX97&gt;0,バックデータ一覧!$S$15,バックデータ一覧!$T$15)</f>
        <v>-6.3459300000000001</v>
      </c>
      <c r="CQ97" s="102">
        <f>IF($DF$4=4,'貼り付けシート（日別）'!T96,'貼り付けシート（日別）'!B96*(INT($DF$4)+1-$DF$4)+'貼り付けシート（日別）'!T96*($DF$4-INT($DF$4)))</f>
        <v>8.6915538515453381</v>
      </c>
      <c r="CR97" s="102">
        <f>IF($DF$4=4,'貼り付けシート（日別）'!U96,'貼り付けシート（日別）'!C96*(INT($DF$4)+1-$DF$4)+'貼り付けシート（日別）'!U96*($DF$4-INT($DF$4)))</f>
        <v>15.127610621418752</v>
      </c>
      <c r="CS97" s="102">
        <f>IF($DF$4=4,'貼り付けシート（日別）'!V96,'貼り付けシート（日別）'!D96*(INT($DF$4)+1-$DF$4)+'貼り付けシート（日別）'!V96*($DF$4-INT($DF$4)))</f>
        <v>2.9068741978412502</v>
      </c>
      <c r="CT97" s="102">
        <f>IF($DF$4=4,'貼り付けシート（日別）'!W96,'貼り付けシート（日別）'!E96*(INT($DF$4)+1-$DF$4)+'貼り付けシート（日別）'!W96*($DF$4-INT($DF$4)))</f>
        <v>0</v>
      </c>
      <c r="CU97" s="102">
        <f>IF($DF$4=4,'貼り付けシート（日別）'!X96,'貼り付けシート（日別）'!F96*(INT($DF$4)+1-$DF$4)+'貼り付けシート（日別）'!X96*($DF$4-INT($DF$4)))</f>
        <v>28.100824683750002</v>
      </c>
      <c r="CV97" s="102">
        <f>IF($DF$4=4,'貼り付けシート（日別）'!Y96,'貼り付けシート（日別）'!G96*(INT($DF$4)+1-$DF$4)+'貼り付けシート（日別）'!Y96*($DF$4-INT($DF$4)))</f>
        <v>0</v>
      </c>
      <c r="CW97" s="102">
        <f>IF($DF$4=4,'貼り付けシート（日別）'!Z96,'貼り付けシート（日別）'!H96*(INT($DF$4)+1-$DF$4)+'貼り付けシート（日別）'!Z96*($DF$4-INT($DF$4)))</f>
        <v>5.1594791666666664</v>
      </c>
      <c r="CX97" s="32">
        <f>SUMIF('貼り付けシート（時刻別）'!$A$6:$A$8765,AR97,'貼り付けシート（時刻別）'!$C$6:$C$8765)</f>
        <v>0</v>
      </c>
      <c r="CY97" s="102">
        <f t="shared" si="54"/>
        <v>0</v>
      </c>
      <c r="CZ97" s="166"/>
    </row>
    <row r="98" spans="1:104" x14ac:dyDescent="0.15">
      <c r="A98" s="36">
        <v>41730</v>
      </c>
      <c r="B98" s="139">
        <f>IF(計算過程!$DF$5=9,計算過程!CD98+計算過程!CY98,IF($DF$4=4,AS98,G98*(INT($DF$4)+1-$DF$4)+AS98*($DF$4-INT($DF$4))))</f>
        <v>0.16391135803819445</v>
      </c>
      <c r="C98" s="139">
        <f>IF(計算過程!$DF$5=9,CF98,IF($DF$4=4,AT98,H98*(INT($DF$4)+1-$DF$4)+AT98*($DF$4-INT($DF$4))))</f>
        <v>104.53067259853884</v>
      </c>
      <c r="D98" s="139">
        <f>IF(計算過程!$DF$5=9,0,IF($DF$4=4,AU98,I98*(INT($DF$4)+1-$DF$4)+AU98*($DF$4-INT($DF$4))))</f>
        <v>0</v>
      </c>
      <c r="E98" s="139">
        <v>0</v>
      </c>
      <c r="F98" s="138"/>
      <c r="G98" s="104">
        <f t="shared" si="41"/>
        <v>0.15585757219675928</v>
      </c>
      <c r="H98" s="104">
        <f t="shared" si="42"/>
        <v>95.737867261323402</v>
      </c>
      <c r="I98" s="104">
        <f t="shared" si="43"/>
        <v>0</v>
      </c>
      <c r="J98" s="107">
        <v>0</v>
      </c>
      <c r="K98" s="101">
        <f>IF(OR(計算過程!$DF$5&lt;=4,計算過程!$DF$5=8),L98+M98+N98,0)</f>
        <v>0.15585757219675928</v>
      </c>
      <c r="L98" s="101">
        <f>IF(AND($DF$5&gt;4,$DF$5&lt;&gt;8),0,((VLOOKUP(入力データと計算結果!$E$6,バックデータ一覧!$V$12:$AA$15,2)*'貼り付けシート（日別）'!O97+VLOOKUP(入力データと計算結果!$E$6,バックデータ一覧!$V$12:$AA$15,3)*('貼り付けシート（日別）'!I97+'貼り付けシート（日別）'!J97+'貼り付けシート（日別）'!K97+'貼り付けシート（日別）'!L97+'貼り付けシート（日別）'!N97)+(VLOOKUP(入力データと計算結果!$E$6,バックデータ一覧!$V$12:$AA$15,4)))*10^3/3600))</f>
        <v>0.10028962514814815</v>
      </c>
      <c r="M98" s="101">
        <f>IF(AND(OR($DF$5&gt;4,$DF$5&lt;&gt;8),入力データと計算結果!$E$7&lt;&gt;バックデータ一覧!$A$16,SUM(AL98:AM98)&gt;0),0.07*10^3/3600,0)</f>
        <v>1.9444444444444445E-2</v>
      </c>
      <c r="N98" s="101">
        <f>IF(AND(OR($DF$5&lt;=4),入力データと計算結果!$E$7=バックデータ一覧!$A$18,AM98&gt;0),(VLOOKUP(入力データと計算結果!$E$6,バックデータ一覧!$V$12:$AA$15,5,FALSE)*AO98+VLOOKUP(入力データと計算結果!$E$6,バックデータ一覧!$V$12:$AA$15,6,FALSE))*10^3/3600,0)</f>
        <v>3.612350260416667E-2</v>
      </c>
      <c r="O98" s="101">
        <f>IF(OR(計算過程!$DF$5&lt;=2,計算過程!$DF$5=8),IF(入力データと計算結果!$E$7=バックデータ一覧!$A$16,AI98/Q98+AJ98/R98+AK98/S98+AL98/T98+AN98/V98,IF(入力データと計算結果!$E$7=バックデータ一覧!$A$17,AI98/Q98+AJ98/R98+AK98/S98+AM98/U98+AN98/V98,AI98/Q98+AJ98/R98+AK98/S98+AM98/U98+AO98/W98)),0)</f>
        <v>95.737867261323402</v>
      </c>
      <c r="P98" s="101">
        <f>IF(OR(計算過程!$DF$5=3,計算過程!$DF$5=4),IF(入力データと計算結果!$E$7=バックデータ一覧!$A$16,AI98/Q98+AJ98/R98+AK98/S98+AL98/T98+AN98/V98,IF(入力データと計算結果!$E$7=バックデータ一覧!$A$17,AI98/Q98+AJ98/R98+AK98/S98+AM98/U98+AN98/V98,AI98/Q98+AJ98/R98+AK98/S98+AM98/U98+AO98/W98)),0)</f>
        <v>0</v>
      </c>
      <c r="Q98" s="101">
        <f>MIN(1,$DF$7*'貼り付けシート（日別）'!O97+計算過程!$DF$14*(AI98+AK98)+$DF$21)</f>
        <v>0.61152608052177782</v>
      </c>
      <c r="R98" s="101">
        <f>MIN(1,$DF$8*'貼り付けシート（日別）'!O97+$DF$15*AJ98+$DF$22)</f>
        <v>0.68045761860017717</v>
      </c>
      <c r="S98" s="101">
        <f>MIN(1,$DF$9*'貼り付けシート（日別）'!O97+$DF$16*(AI98+AK98)+$DF$23)</f>
        <v>0.61152608052177782</v>
      </c>
      <c r="T98" s="32">
        <f>MIN(1,$DF$10*'貼り付けシート（日別）'!O97+$DF$17*AL98+$DF$24)</f>
        <v>0.71159348488590612</v>
      </c>
      <c r="U98" s="32">
        <f>MIN(1,$DF$11*'貼り付けシート（日別）'!O97+$DF$18*AM98+$DF$25)</f>
        <v>0.69784876889647496</v>
      </c>
      <c r="V98" s="32">
        <f>MIN(1,$DF$12*'貼り付けシート（日別）'!O97+$DF$19*AN98+$DF$26)</f>
        <v>0.71159348488590612</v>
      </c>
      <c r="W98" s="32">
        <f>MIN(1,$DF$13*'貼り付けシート（日別）'!O97+$DF$20*AO98+$DF$27)</f>
        <v>0.59558878014765093</v>
      </c>
      <c r="X98" s="32">
        <f t="shared" si="44"/>
        <v>0</v>
      </c>
      <c r="Y98" s="32">
        <f>'貼り付けシート（日別）'!P97</f>
        <v>-4.9375</v>
      </c>
      <c r="Z98" s="32">
        <f t="shared" si="45"/>
        <v>1.1587687499999999</v>
      </c>
      <c r="AA98" s="32">
        <f t="shared" si="46"/>
        <v>1.1056250000000001</v>
      </c>
      <c r="AB98" s="32">
        <f t="shared" si="47"/>
        <v>63.546300446208974</v>
      </c>
      <c r="AC98" s="32">
        <f>IF($DF$5=10,($DF$41*'貼り付けシート（日別）'!O97+$DF$42*AB98+$DF$43)/3.6,0)</f>
        <v>0</v>
      </c>
      <c r="AD98" s="32">
        <f>IF(OR($DF$5=5,$DF$5=6,$DF$5=7),(($DF$45*'貼り付けシート（日別）'!O97+$DF$46*SUM(AI98:AK98,AM98)+$DF$47)*AE98+(0.01723*AO98+0.06099))*10^3/3600,0)</f>
        <v>0</v>
      </c>
      <c r="AE98" s="32">
        <f>IF('貼り付けシート（日別）'!O97&lt;7,1+(7-'貼り付けシート（日別）'!O97)*0.0091,1)</f>
        <v>1.0616145833333333</v>
      </c>
      <c r="AF98" s="32">
        <f>IF(OR($DF$5=5,$DF$5=6,$DF$5=7),(($DF$48*'貼り付けシート（日別）'!O97+$DF$49*SUM(AI98:AK98,AM98)+$DF$50)*AH98+AO98/AG98),0)</f>
        <v>0</v>
      </c>
      <c r="AG98" s="32">
        <f>$DF$51*'貼り付けシート（日別）'!O97+$DF$52*AO98+$DF$53</f>
        <v>0.77954687499999997</v>
      </c>
      <c r="AH98" s="32">
        <f>IF('貼り付けシート（日別）'!O97&lt;7,1+(7-'貼り付けシート（日別）'!O97)*0.0205,1)</f>
        <v>1.1388020833333334</v>
      </c>
      <c r="AI98" s="109">
        <f>'貼り付けシート（日別）'!B97</f>
        <v>12.840092860256361</v>
      </c>
      <c r="AJ98" s="109">
        <f>'貼り付けシート（日別）'!C97</f>
        <v>16.125705319003281</v>
      </c>
      <c r="AK98" s="109">
        <f>'貼り付けシート（日別）'!D97</f>
        <v>2.4899986154343292</v>
      </c>
      <c r="AL98" s="109">
        <f>'貼り付けシート（日別）'!E97</f>
        <v>0</v>
      </c>
      <c r="AM98" s="109">
        <f>'貼り付けシート（日別）'!F97</f>
        <v>28.082691151515</v>
      </c>
      <c r="AN98" s="109">
        <f>'貼り付けシート（日別）'!G97</f>
        <v>0</v>
      </c>
      <c r="AO98" s="109">
        <f>'貼り付けシート（日別）'!H97</f>
        <v>4.0078125</v>
      </c>
      <c r="AP98" s="102">
        <f>IF(入力データと計算結果!$E$9=バックデータ一覧!$A$25,'貼り付けシート（日別）'!Q97,0)</f>
        <v>0</v>
      </c>
      <c r="AR98" s="36">
        <v>41730</v>
      </c>
      <c r="AS98" s="104">
        <f t="shared" si="48"/>
        <v>0.16391135803819445</v>
      </c>
      <c r="AT98" s="104">
        <f t="shared" si="49"/>
        <v>104.53067259853884</v>
      </c>
      <c r="AU98" s="104">
        <f t="shared" si="50"/>
        <v>0</v>
      </c>
      <c r="AV98" s="107">
        <v>0</v>
      </c>
      <c r="AW98" s="101">
        <f>IF(OR(計算過程!$DF$5&lt;=4,計算過程!$DF$5=8),AX98+AY98+AZ98,0)</f>
        <v>0.16391135803819445</v>
      </c>
      <c r="AX98" s="101">
        <f>IF(AND(計算過程!$DF$5&gt;4,計算過程!$DF$5&lt;&gt;8),0,((VLOOKUP(入力データと計算結果!$E$6,バックデータ一覧!$V$12:$AA$15,2)*'貼り付けシート（日別）'!AG97+VLOOKUP(入力データと計算結果!$E$6,バックデータ一覧!$V$12:$AA$15,3)*('貼り付けシート（日別）'!AA97+'貼り付けシート（日別）'!AB97+'貼り付けシート（日別）'!AC97+'貼り付けシート（日別）'!AD97+'貼り付けシート（日別）'!AF97)+(VLOOKUP(入力データと計算結果!$E$6,バックデータ一覧!$V$12:$AA$15,4)))*10^3/3600))</f>
        <v>0.10381031564814816</v>
      </c>
      <c r="AY98" s="101">
        <f>IF(AND(OR(計算過程!$DF$5&gt;4,計算過程!$DF$5&lt;&gt;8),入力データと計算結果!$E$7&lt;&gt;バックデータ一覧!$A$16,SUM(BX98:BY98)&gt;0),0.07*10^3/3600,0)</f>
        <v>1.9444444444444445E-2</v>
      </c>
      <c r="AZ98" s="101">
        <f>IF(AND(OR(計算過程!$DF$5&lt;=4),入力データと計算結果!$E$7=バックデータ一覧!$A$18,BY98&gt;0),(VLOOKUP(入力データと計算結果!$E$6,バックデータ一覧!$V$12:$AA$15,5,FALSE)*CA98+VLOOKUP(入力データと計算結果!$E$6,バックデータ一覧!$V$12:$AA$15,6,FALSE))*10^3/3600,0)</f>
        <v>4.0656597945601856E-2</v>
      </c>
      <c r="BA98" s="101">
        <f>IF(OR(計算過程!$DF$5&lt;=2,計算過程!$DF$5=8),IF(入力データと計算結果!$E$7=バックデータ一覧!$A$16,BU98/BC98+BV98/BD98+BW98/BE98+BX98/BF98+BZ98/BH98,IF(入力データと計算結果!$E$7=バックデータ一覧!$A$17,BU98/BC98+BV98/BD98+BW98/BE98+BY98/BG98+BZ98/BH98,BU98/BC98+BV98/BD98+BW98/BE98+BY98/BG98+CA98/BI98)),0)</f>
        <v>104.53067259853884</v>
      </c>
      <c r="BB98" s="101">
        <f>IF(OR(計算過程!$DF$5=3,計算過程!$DF$5=4),IF(入力データと計算結果!$E$7=バックデータ一覧!$A$16,BU98/BC98+BV98/BD98+BW98/BE98+BX98/BF98+BZ98/BH98,IF(入力データと計算結果!$E$7=バックデータ一覧!$A$17,BU98/BC98+BV98/BD98+BW98/BE98+BY98/BG98+BZ98/BH98,BU98/BC98+BV98/BD98+BW98/BE98+BY98/BG98+CA98/BI98)),0)</f>
        <v>0</v>
      </c>
      <c r="BC98" s="101">
        <f>MIN(1,計算過程!$DF$7*'貼り付けシート（日別）'!AG97+計算過程!$DF$14*(BU98+BW98)+計算過程!$DF$21)</f>
        <v>0.61270634557678172</v>
      </c>
      <c r="BD98" s="101">
        <f>MIN(1,計算過程!$DF$8*'貼り付けシート（日別）'!AG97+計算過程!$DF$15*BV98+計算過程!$DF$22)</f>
        <v>0.68228740346498662</v>
      </c>
      <c r="BE98" s="101">
        <f>MIN(1,計算過程!$DF$9*'貼り付けシート（日別）'!AG97+計算過程!$DF$16*(BU98+BW98)+計算過程!$DF$23)</f>
        <v>0.61270634557678172</v>
      </c>
      <c r="BF98" s="32">
        <f>MIN(1,計算過程!$DF$10*'貼り付けシート（日別）'!AG97+計算過程!$DF$17*BX98+計算過程!$DF$24)</f>
        <v>0.71159348488590612</v>
      </c>
      <c r="BG98" s="32">
        <f>MIN(1,計算過程!$DF$11*'貼り付けシート（日別）'!AG97+計算過程!$DF$18*BY98+計算過程!$DF$25)</f>
        <v>0.69784876889647496</v>
      </c>
      <c r="BH98" s="32">
        <f>MIN(1,計算過程!$DF$12*'貼り付けシート（日別）'!AG97+計算過程!$DF$19*BZ98+計算過程!$DF$26)</f>
        <v>0.71159348488590612</v>
      </c>
      <c r="BI98" s="32">
        <f>MIN(1,計算過程!$DF$13*'貼り付けシート（日別）'!AG97+計算過程!$DF$20*CA98+計算過程!$DF$27)</f>
        <v>0.6122683599422819</v>
      </c>
      <c r="BJ98" s="32">
        <f>IF(計算過程!$DF$5=11,(計算過程!$DF$33*BK98+計算過程!$DF$34*BN98+計算過程!$DF$35*計算過程!$DF$39+計算過程!$DF$36)*(1+計算過程!$DF$37*計算過程!$DF$38)*BL98*BM98*10^3/3600,0)</f>
        <v>0</v>
      </c>
      <c r="BK98" s="32">
        <f>'貼り付けシート（日別）'!AH97</f>
        <v>-4.9375</v>
      </c>
      <c r="BL98" s="32">
        <f t="shared" si="51"/>
        <v>1.1587687499999999</v>
      </c>
      <c r="BM98" s="32">
        <f t="shared" si="52"/>
        <v>1.1056250000000001</v>
      </c>
      <c r="BN98" s="32">
        <f t="shared" si="53"/>
        <v>69.525011636492593</v>
      </c>
      <c r="BO98" s="32">
        <f>IF(計算過程!$DF$5=10,(計算過程!$DF$41*'貼り付けシート（日別）'!AG97+計算過程!$DF$42*BN98+計算過程!$DF$43)/3.6,0)</f>
        <v>0</v>
      </c>
      <c r="BP98" s="32">
        <f>IF(OR(計算過程!$DF$5=5,計算過程!$DF$5=6,計算過程!$DF$5=7),((計算過程!$DF$45*'貼り付けシート（日別）'!AG97+計算過程!$DF$46*SUM(BU98:BW98,BY98)+計算過程!$DF$47)*BQ98+(0.01723*CA98+0.06099))*10^3/3600,0)</f>
        <v>0</v>
      </c>
      <c r="BQ98" s="32">
        <f>IF('貼り付けシート（日別）'!AG97&lt;7,1+(7-'貼り付けシート（日別）'!AG97)*0.0091,1)</f>
        <v>1.0616145833333333</v>
      </c>
      <c r="BR98" s="32">
        <f>IF(OR(計算過程!$DF$5=5,計算過程!$DF$5=6,計算過程!$DF$5=7),((計算過程!$DF$48*'貼り付けシート（日別）'!AG97+計算過程!$DF$49*SUM(BU98:BW98,BY98)+計算過程!$DF$50)*BT98+CA98/BS98),0)</f>
        <v>0</v>
      </c>
      <c r="BS98" s="32">
        <f>計算過程!$DF$51*'貼り付けシート（日別）'!AG97+計算過程!$DF$52*CA98+計算過程!$DF$53</f>
        <v>0.7852296875</v>
      </c>
      <c r="BT98" s="32">
        <f>IF('貼り付けシート（日別）'!AG97&lt;7,1+(7-'貼り付けシート（日別）'!AG97)*0.0205,1)</f>
        <v>1.1388020833333334</v>
      </c>
      <c r="BU98" s="109">
        <f>'貼り付けシート（日別）'!T97</f>
        <v>13.217742650263901</v>
      </c>
      <c r="BV98" s="109">
        <f>'貼り付けシート（日別）'!U97</f>
        <v>20.157131648754099</v>
      </c>
      <c r="BW98" s="109">
        <f>'貼り付けシート（日別）'!V97</f>
        <v>3.112498269292912</v>
      </c>
      <c r="BX98" s="109">
        <f>'貼り付けシート（日別）'!W97</f>
        <v>0</v>
      </c>
      <c r="BY98" s="109">
        <f>'貼り付けシート（日別）'!X97</f>
        <v>28.082691151515</v>
      </c>
      <c r="BZ98" s="109">
        <f>'貼り付けシート（日別）'!Y97</f>
        <v>0</v>
      </c>
      <c r="CA98" s="109">
        <f>'貼り付けシート（日別）'!Z97</f>
        <v>4.9549479166666668</v>
      </c>
      <c r="CB98" s="102">
        <f>IF(入力データと計算結果!$E$9=バックデータ一覧!$A$25,'貼り付けシート（日別）'!AI97,0)</f>
        <v>0</v>
      </c>
      <c r="CC98" s="166"/>
      <c r="CD98" s="32">
        <f>IF(計算過程!$DF$5=9,((CI98*'貼り付けシート（日別）'!AG97+CJ98*(CQ98+CR98+CS98+CU98)+CK98*CX98+CL98)*CE98+(0.01723*CW98+0.06099))*10^3/3600,0)</f>
        <v>0</v>
      </c>
      <c r="CE98" s="32">
        <f>IF(7&lt;='貼り付けシート（日別）'!AG97,1,1+(7-'貼り付けシート（日別）'!AG97)*0.0091)</f>
        <v>1.0616145833333333</v>
      </c>
      <c r="CF98" s="32">
        <f>IF(計算過程!$DF$5=9,((CM98*'貼り付けシート（日別）'!AG97+CN98*(CQ98+CR98+CS98+CU98)+CO98*CX98+CP98)*CH98+CW98/CG98),0)</f>
        <v>0</v>
      </c>
      <c r="CG98" s="32">
        <f>計算過程!$DF$55*'貼り付けシート（日別）'!AG97+計算過程!$DF$56*CW98+計算過程!$DF$57</f>
        <v>0.7852296875</v>
      </c>
      <c r="CH98" s="32">
        <f>IF(7&lt;='貼り付けシート（日別）'!AG97,1,1+(7-'貼り付けシート（日別）'!AG97)*0.0205)</f>
        <v>1.1388020833333334</v>
      </c>
      <c r="CI98" s="100">
        <f>IF($CX98&gt;0,バックデータ一覧!$S$4,バックデータ一覧!$T$4)</f>
        <v>-0.18114</v>
      </c>
      <c r="CJ98" s="100">
        <f>IF($CX98&gt;0,バックデータ一覧!$S$5,バックデータ一覧!$T$5)</f>
        <v>0.10483000000000001</v>
      </c>
      <c r="CK98" s="100">
        <f>IF($CX98&gt;0,バックデータ一覧!$S$6,バックデータ一覧!$T$6)</f>
        <v>0</v>
      </c>
      <c r="CL98" s="100">
        <f>IF($CX98&gt;0,バックデータ一覧!$S$7,バックデータ一覧!$T$7)</f>
        <v>5.8528500000000001</v>
      </c>
      <c r="CM98" s="100">
        <f>IF($CX98&gt;0,バックデータ一覧!$S$12,バックデータ一覧!$T$12)</f>
        <v>-5.7700000000000001E-2</v>
      </c>
      <c r="CN98" s="100">
        <f>IF($CX98&gt;0,バックデータ一覧!$S$13,バックデータ一覧!$T$13)</f>
        <v>0.47525000000000001</v>
      </c>
      <c r="CO98" s="100">
        <f>IF($CX98&gt;0,バックデータ一覧!$S$14,バックデータ一覧!$T$14)</f>
        <v>0</v>
      </c>
      <c r="CP98" s="173">
        <f>IF($CX98&gt;0,バックデータ一覧!$S$15,バックデータ一覧!$T$15)</f>
        <v>-6.3459300000000001</v>
      </c>
      <c r="CQ98" s="102">
        <f>IF($DF$4=4,'貼り付けシート（日別）'!T97,'貼り付けシート（日別）'!B97*(INT($DF$4)+1-$DF$4)+'貼り付けシート（日別）'!T97*($DF$4-INT($DF$4)))</f>
        <v>13.217742650263901</v>
      </c>
      <c r="CR98" s="102">
        <f>IF($DF$4=4,'貼り付けシート（日別）'!U97,'貼り付けシート（日別）'!C97*(INT($DF$4)+1-$DF$4)+'貼り付けシート（日別）'!U97*($DF$4-INT($DF$4)))</f>
        <v>20.157131648754099</v>
      </c>
      <c r="CS98" s="102">
        <f>IF($DF$4=4,'貼り付けシート（日別）'!V97,'貼り付けシート（日別）'!D97*(INT($DF$4)+1-$DF$4)+'貼り付けシート（日別）'!V97*($DF$4-INT($DF$4)))</f>
        <v>3.112498269292912</v>
      </c>
      <c r="CT98" s="102">
        <f>IF($DF$4=4,'貼り付けシート（日別）'!W97,'貼り付けシート（日別）'!E97*(INT($DF$4)+1-$DF$4)+'貼り付けシート（日別）'!W97*($DF$4-INT($DF$4)))</f>
        <v>0</v>
      </c>
      <c r="CU98" s="102">
        <f>IF($DF$4=4,'貼り付けシート（日別）'!X97,'貼り付けシート（日別）'!F97*(INT($DF$4)+1-$DF$4)+'貼り付けシート（日別）'!X97*($DF$4-INT($DF$4)))</f>
        <v>28.082691151515</v>
      </c>
      <c r="CV98" s="102">
        <f>IF($DF$4=4,'貼り付けシート（日別）'!Y97,'貼り付けシート（日別）'!G97*(INT($DF$4)+1-$DF$4)+'貼り付けシート（日別）'!Y97*($DF$4-INT($DF$4)))</f>
        <v>0</v>
      </c>
      <c r="CW98" s="102">
        <f>IF($DF$4=4,'貼り付けシート（日別）'!Z97,'貼り付けシート（日別）'!H97*(INT($DF$4)+1-$DF$4)+'貼り付けシート（日別）'!Z97*($DF$4-INT($DF$4)))</f>
        <v>4.9549479166666668</v>
      </c>
      <c r="CX98" s="32">
        <f>SUMIF('貼り付けシート（時刻別）'!$A$6:$A$8765,AR98,'貼り付けシート（時刻別）'!$C$6:$C$8765)</f>
        <v>0</v>
      </c>
      <c r="CY98" s="102">
        <f t="shared" si="54"/>
        <v>0</v>
      </c>
      <c r="CZ98" s="166"/>
    </row>
    <row r="99" spans="1:104" x14ac:dyDescent="0.15">
      <c r="A99" s="36">
        <v>41731</v>
      </c>
      <c r="B99" s="139">
        <f>IF(計算過程!$DF$5=9,計算過程!CD99+計算過程!CY99,IF($DF$4=4,AS99,G99*(INT($DF$4)+1-$DF$4)+AS99*($DF$4-INT($DF$4))))</f>
        <v>9.4499355481481487E-2</v>
      </c>
      <c r="C99" s="139">
        <f>IF(計算過程!$DF$5=9,CF99,IF($DF$4=4,AT99,H99*(INT($DF$4)+1-$DF$4)+AT99*($DF$4-INT($DF$4))))</f>
        <v>37.640810497436455</v>
      </c>
      <c r="D99" s="139">
        <f>IF(計算過程!$DF$5=9,0,IF($DF$4=4,AU99,I99*(INT($DF$4)+1-$DF$4)+AU99*($DF$4-INT($DF$4))))</f>
        <v>0</v>
      </c>
      <c r="E99" s="139">
        <v>0</v>
      </c>
      <c r="F99" s="138"/>
      <c r="G99" s="104">
        <f t="shared" si="41"/>
        <v>9.086562289814816E-2</v>
      </c>
      <c r="H99" s="104">
        <f t="shared" si="42"/>
        <v>30.622186045081243</v>
      </c>
      <c r="I99" s="104">
        <f t="shared" si="43"/>
        <v>0</v>
      </c>
      <c r="J99" s="107">
        <v>0</v>
      </c>
      <c r="K99" s="101">
        <f>IF(OR(計算過程!$DF$5&lt;=4,計算過程!$DF$5=8),L99+M99+N99,0)</f>
        <v>9.086562289814816E-2</v>
      </c>
      <c r="L99" s="101">
        <f>IF(AND($DF$5&gt;4,$DF$5&lt;&gt;8),0,((VLOOKUP(入力データと計算結果!$E$6,バックデータ一覧!$V$12:$AA$15,2)*'貼り付けシート（日別）'!O98+VLOOKUP(入力データと計算結果!$E$6,バックデータ一覧!$V$12:$AA$15,3)*('貼り付けシート（日別）'!I98+'貼り付けシート（日別）'!J98+'貼り付けシート（日別）'!K98+'貼り付けシート（日別）'!L98+'貼り付けシート（日別）'!N98)+(VLOOKUP(入力データと計算結果!$E$6,バックデータ一覧!$V$12:$AA$15,4)))*10^3/3600))</f>
        <v>9.086562289814816E-2</v>
      </c>
      <c r="M99" s="101">
        <f>IF(AND(OR($DF$5&gt;4,$DF$5&lt;&gt;8),入力データと計算結果!$E$7&lt;&gt;バックデータ一覧!$A$16,SUM(AL99:AM99)&gt;0),0.07*10^3/3600,0)</f>
        <v>0</v>
      </c>
      <c r="N99" s="101">
        <f>IF(AND(OR($DF$5&lt;=4),入力データと計算結果!$E$7=バックデータ一覧!$A$18,AM99&gt;0),(VLOOKUP(入力データと計算結果!$E$6,バックデータ一覧!$V$12:$AA$15,5,FALSE)*AO99+VLOOKUP(入力データと計算結果!$E$6,バックデータ一覧!$V$12:$AA$15,6,FALSE))*10^3/3600,0)</f>
        <v>0</v>
      </c>
      <c r="O99" s="101">
        <f>IF(OR(計算過程!$DF$5&lt;=2,計算過程!$DF$5=8),IF(入力データと計算結果!$E$7=バックデータ一覧!$A$16,AI99/Q99+AJ99/R99+AK99/S99+AL99/T99+AN99/V99,IF(入力データと計算結果!$E$7=バックデータ一覧!$A$17,AI99/Q99+AJ99/R99+AK99/S99+AM99/U99+AN99/V99,AI99/Q99+AJ99/R99+AK99/S99+AM99/U99+AO99/W99)),0)</f>
        <v>30.622186045081243</v>
      </c>
      <c r="P99" s="101">
        <f>IF(OR(計算過程!$DF$5=3,計算過程!$DF$5=4),IF(入力データと計算結果!$E$7=バックデータ一覧!$A$16,AI99/Q99+AJ99/R99+AK99/S99+AL99/T99+AN99/V99,IF(入力データと計算結果!$E$7=バックデータ一覧!$A$17,AI99/Q99+AJ99/R99+AK99/S99+AM99/U99+AN99/V99,AI99/Q99+AJ99/R99+AK99/S99+AM99/U99+AO99/W99)),0)</f>
        <v>0</v>
      </c>
      <c r="Q99" s="101">
        <f>MIN(1,$DF$7*'貼り付けシート（日別）'!O98+計算過程!$DF$14*(AI99+AK99)+$DF$21)</f>
        <v>0.60855296459701536</v>
      </c>
      <c r="R99" s="101">
        <f>MIN(1,$DF$8*'貼り付けシート（日別）'!O98+$DF$15*AJ99+$DF$22)</f>
        <v>0.67965835481960168</v>
      </c>
      <c r="S99" s="101">
        <f>MIN(1,$DF$9*'貼り付けシート（日別）'!O98+$DF$16*(AI99+AK99)+$DF$23)</f>
        <v>0.60855296459701536</v>
      </c>
      <c r="T99" s="32">
        <f>MIN(1,$DF$10*'貼り付けシート（日別）'!O98+$DF$17*AL99+$DF$24)</f>
        <v>0.71159348488590612</v>
      </c>
      <c r="U99" s="32">
        <f>MIN(1,$DF$11*'貼り付けシート（日別）'!O98+$DF$18*AM99+$DF$25)</f>
        <v>0.71059494829530212</v>
      </c>
      <c r="V99" s="32">
        <f>MIN(1,$DF$12*'貼り付けシート（日別）'!O98+$DF$19*AN99+$DF$26)</f>
        <v>0.71159348488590612</v>
      </c>
      <c r="W99" s="32">
        <f>MIN(1,$DF$13*'貼り付けシート（日別）'!O98+$DF$20*AO99+$DF$27)</f>
        <v>0.53332179714362415</v>
      </c>
      <c r="X99" s="32">
        <f t="shared" si="44"/>
        <v>0</v>
      </c>
      <c r="Y99" s="32">
        <f>'貼り付けシート（日別）'!P98</f>
        <v>-9.9999999999999978E-2</v>
      </c>
      <c r="Z99" s="32">
        <f t="shared" si="45"/>
        <v>1.09443</v>
      </c>
      <c r="AA99" s="32">
        <f t="shared" si="46"/>
        <v>1.1207500000000001</v>
      </c>
      <c r="AB99" s="32">
        <f t="shared" si="47"/>
        <v>19.789669856172022</v>
      </c>
      <c r="AC99" s="32">
        <f>IF($DF$5=10,($DF$41*'貼り付けシート（日別）'!O98+$DF$42*AB99+$DF$43)/3.6,0)</f>
        <v>0</v>
      </c>
      <c r="AD99" s="32">
        <f>IF(OR($DF$5=5,$DF$5=6,$DF$5=7),(($DF$45*'貼り付けシート（日別）'!O98+$DF$46*SUM(AI99:AK99,AM99)+$DF$47)*AE99+(0.01723*AO99+0.06099))*10^3/3600,0)</f>
        <v>0</v>
      </c>
      <c r="AE99" s="32">
        <f>IF('貼り付けシート（日別）'!O98&lt;7,1+(7-'貼り付けシート（日別）'!O98)*0.0091,1)</f>
        <v>1.0363620833333334</v>
      </c>
      <c r="AF99" s="32">
        <f>IF(OR($DF$5=5,$DF$5=6,$DF$5=7),(($DF$48*'貼り付けシート（日別）'!O98+$DF$49*SUM(AI99:AK99,AM99)+$DF$50)*AH99+AO99/AG99),0)</f>
        <v>0</v>
      </c>
      <c r="AG99" s="32">
        <f>$DF$51*'貼り付けシート（日別）'!O98+$DF$52*AO99+$DF$53</f>
        <v>0.76881999999999995</v>
      </c>
      <c r="AH99" s="32">
        <f>IF('貼り付けシート（日別）'!O98&lt;7,1+(7-'貼り付けシート（日別）'!O98)*0.0205,1)</f>
        <v>1.0819145833333335</v>
      </c>
      <c r="AI99" s="109">
        <f>'貼り付けシート（日別）'!B98</f>
        <v>5.4503983906052476</v>
      </c>
      <c r="AJ99" s="109">
        <f>'貼り付けシート（日別）'!C98</f>
        <v>11.034748000250977</v>
      </c>
      <c r="AK99" s="109">
        <f>'貼り付けシート（日別）'!D98</f>
        <v>3.3045234653158002</v>
      </c>
      <c r="AL99" s="109">
        <f>'貼り付けシート（日別）'!E98</f>
        <v>0</v>
      </c>
      <c r="AM99" s="109">
        <f>'貼り付けシート（日別）'!F98</f>
        <v>0</v>
      </c>
      <c r="AN99" s="109">
        <f>'貼り付けシート（日別）'!G98</f>
        <v>0</v>
      </c>
      <c r="AO99" s="109">
        <f>'貼り付けシート（日別）'!H98</f>
        <v>0</v>
      </c>
      <c r="AP99" s="102">
        <f>IF(入力データと計算結果!$E$9=バックデータ一覧!$A$25,'貼り付けシート（日別）'!Q98,0)</f>
        <v>0</v>
      </c>
      <c r="AR99" s="36">
        <v>41731</v>
      </c>
      <c r="AS99" s="104">
        <f t="shared" si="48"/>
        <v>9.4499355481481487E-2</v>
      </c>
      <c r="AT99" s="104">
        <f t="shared" si="49"/>
        <v>37.640810497436455</v>
      </c>
      <c r="AU99" s="104">
        <f t="shared" si="50"/>
        <v>0</v>
      </c>
      <c r="AV99" s="107">
        <v>0</v>
      </c>
      <c r="AW99" s="101">
        <f>IF(OR(計算過程!$DF$5&lt;=4,計算過程!$DF$5=8),AX99+AY99+AZ99,0)</f>
        <v>9.4499355481481487E-2</v>
      </c>
      <c r="AX99" s="101">
        <f>IF(AND(計算過程!$DF$5&gt;4,計算過程!$DF$5&lt;&gt;8),0,((VLOOKUP(入力データと計算結果!$E$6,バックデータ一覧!$V$12:$AA$15,2)*'貼り付けシート（日別）'!AG98+VLOOKUP(入力データと計算結果!$E$6,バックデータ一覧!$V$12:$AA$15,3)*('貼り付けシート（日別）'!AA98+'貼り付けシート（日別）'!AB98+'貼り付けシート（日別）'!AC98+'貼り付けシート（日別）'!AD98+'貼り付けシート（日別）'!AF98)+(VLOOKUP(入力データと計算結果!$E$6,バックデータ一覧!$V$12:$AA$15,4)))*10^3/3600))</f>
        <v>9.4499355481481487E-2</v>
      </c>
      <c r="AY99" s="101">
        <f>IF(AND(OR(計算過程!$DF$5&gt;4,計算過程!$DF$5&lt;&gt;8),入力データと計算結果!$E$7&lt;&gt;バックデータ一覧!$A$16,SUM(BX99:BY99)&gt;0),0.07*10^3/3600,0)</f>
        <v>0</v>
      </c>
      <c r="AZ99" s="101">
        <f>IF(AND(OR(計算過程!$DF$5&lt;=4),入力データと計算結果!$E$7=バックデータ一覧!$A$18,BY99&gt;0),(VLOOKUP(入力データと計算結果!$E$6,バックデータ一覧!$V$12:$AA$15,5,FALSE)*CA99+VLOOKUP(入力データと計算結果!$E$6,バックデータ一覧!$V$12:$AA$15,6,FALSE))*10^3/3600,0)</f>
        <v>0</v>
      </c>
      <c r="BA99" s="101">
        <f>IF(OR(計算過程!$DF$5&lt;=2,計算過程!$DF$5=8),IF(入力データと計算結果!$E$7=バックデータ一覧!$A$16,BU99/BC99+BV99/BD99+BW99/BE99+BX99/BF99+BZ99/BH99,IF(入力データと計算結果!$E$7=バックデータ一覧!$A$17,BU99/BC99+BV99/BD99+BW99/BE99+BY99/BG99+BZ99/BH99,BU99/BC99+BV99/BD99+BW99/BE99+BY99/BG99+CA99/BI99)),0)</f>
        <v>37.640810497436455</v>
      </c>
      <c r="BB99" s="101">
        <f>IF(OR(計算過程!$DF$5=3,計算過程!$DF$5=4),IF(入力データと計算結果!$E$7=バックデータ一覧!$A$16,BU99/BC99+BV99/BD99+BW99/BE99+BX99/BF99+BZ99/BH99,IF(入力データと計算結果!$E$7=バックデータ一覧!$A$17,BU99/BC99+BV99/BD99+BW99/BE99+BY99/BG99+BZ99/BH99,BU99/BC99+BV99/BD99+BW99/BE99+BY99/BG99+CA99/BI99)),0)</f>
        <v>0</v>
      </c>
      <c r="BC99" s="101">
        <f>MIN(1,計算過程!$DF$7*'貼り付けシート（日別）'!AG98+計算過程!$DF$14*(BU99+BW99)+計算過程!$DF$21)</f>
        <v>0.60518222122975363</v>
      </c>
      <c r="BD99" s="101">
        <f>MIN(1,計算過程!$DF$8*'貼り付けシート（日別）'!AG98+計算過程!$DF$15*BV99+計算過程!$DF$22)</f>
        <v>0.6833008670993852</v>
      </c>
      <c r="BE99" s="101">
        <f>MIN(1,計算過程!$DF$9*'貼り付けシート（日別）'!AG98+計算過程!$DF$16*(BU99+BW99)+計算過程!$DF$23)</f>
        <v>0.60518222122975363</v>
      </c>
      <c r="BF99" s="32">
        <f>MIN(1,計算過程!$DF$10*'貼り付けシート（日別）'!AG98+計算過程!$DF$17*BX99+計算過程!$DF$24)</f>
        <v>0.71159348488590612</v>
      </c>
      <c r="BG99" s="32">
        <f>MIN(1,計算過程!$DF$11*'貼り付けシート（日別）'!AG98+計算過程!$DF$18*BY99+計算過程!$DF$25)</f>
        <v>0.71059494829530212</v>
      </c>
      <c r="BH99" s="32">
        <f>MIN(1,計算過程!$DF$12*'貼り付けシート（日別）'!AG98+計算過程!$DF$19*BZ99+計算過程!$DF$26)</f>
        <v>0.71159348488590612</v>
      </c>
      <c r="BI99" s="32">
        <f>MIN(1,計算過程!$DF$13*'貼り付けシート（日別）'!AG98+計算過程!$DF$20*CA99+計算過程!$DF$27)</f>
        <v>0.53332179714362415</v>
      </c>
      <c r="BJ99" s="32">
        <f>IF(計算過程!$DF$5=11,(計算過程!$DF$33*BK99+計算過程!$DF$34*BN99+計算過程!$DF$35*計算過程!$DF$39+計算過程!$DF$36)*(1+計算過程!$DF$37*計算過程!$DF$38)*BL99*BM99*10^3/3600,0)</f>
        <v>0</v>
      </c>
      <c r="BK99" s="32">
        <f>'貼り付けシート（日別）'!AH98</f>
        <v>-9.9999999999999978E-2</v>
      </c>
      <c r="BL99" s="32">
        <f t="shared" si="51"/>
        <v>1.09443</v>
      </c>
      <c r="BM99" s="32">
        <f t="shared" si="52"/>
        <v>1.1207500000000001</v>
      </c>
      <c r="BN99" s="32">
        <f t="shared" si="53"/>
        <v>24.958593658749479</v>
      </c>
      <c r="BO99" s="32">
        <f>IF(計算過程!$DF$5=10,(計算過程!$DF$41*'貼り付けシート（日別）'!AG98+計算過程!$DF$42*BN99+計算過程!$DF$43)/3.6,0)</f>
        <v>0</v>
      </c>
      <c r="BP99" s="32">
        <f>IF(OR(計算過程!$DF$5=5,計算過程!$DF$5=6,計算過程!$DF$5=7),((計算過程!$DF$45*'貼り付けシート（日別）'!AG98+計算過程!$DF$46*SUM(BU99:BW99,BY99)+計算過程!$DF$47)*BQ99+(0.01723*CA99+0.06099))*10^3/3600,0)</f>
        <v>0</v>
      </c>
      <c r="BQ99" s="32">
        <f>IF('貼り付けシート（日別）'!AG98&lt;7,1+(7-'貼り付けシート（日別）'!AG98)*0.0091,1)</f>
        <v>1.0363620833333334</v>
      </c>
      <c r="BR99" s="32">
        <f>IF(OR(計算過程!$DF$5=5,計算過程!$DF$5=6,計算過程!$DF$5=7),((計算過程!$DF$48*'貼り付けシート（日別）'!AG98+計算過程!$DF$49*SUM(BU99:BW99,BY99)+計算過程!$DF$50)*BT99+CA99/BS99),0)</f>
        <v>0</v>
      </c>
      <c r="BS99" s="32">
        <f>計算過程!$DF$51*'貼り付けシート（日別）'!AG98+計算過程!$DF$52*CA99+計算過程!$DF$53</f>
        <v>0.76881999999999995</v>
      </c>
      <c r="BT99" s="32">
        <f>IF('貼り付けシート（日別）'!AG98&lt;7,1+(7-'貼り付けシート（日別）'!AG98)*0.0205,1)</f>
        <v>1.0819145833333335</v>
      </c>
      <c r="BU99" s="109">
        <f>'貼り付けシート（日別）'!T98</f>
        <v>3.0071163534373779</v>
      </c>
      <c r="BV99" s="109">
        <f>'貼り付けシート（日別）'!U98</f>
        <v>19.060019273160776</v>
      </c>
      <c r="BW99" s="109">
        <f>'貼り付けシート（日別）'!V98</f>
        <v>2.8914580321513244</v>
      </c>
      <c r="BX99" s="109">
        <f>'貼り付けシート（日別）'!W98</f>
        <v>0</v>
      </c>
      <c r="BY99" s="109">
        <f>'貼り付けシート（日別）'!X98</f>
        <v>0</v>
      </c>
      <c r="BZ99" s="109">
        <f>'貼り付けシート（日別）'!Y98</f>
        <v>0</v>
      </c>
      <c r="CA99" s="109">
        <f>'貼り付けシート（日別）'!Z98</f>
        <v>0</v>
      </c>
      <c r="CB99" s="102">
        <f>IF(入力データと計算結果!$E$9=バックデータ一覧!$A$25,'貼り付けシート（日別）'!AI98,0)</f>
        <v>0</v>
      </c>
      <c r="CC99" s="166"/>
      <c r="CD99" s="32">
        <f>IF(計算過程!$DF$5=9,((CI99*'貼り付けシート（日別）'!AG98+CJ99*(CQ99+CR99+CS99+CU99)+CK99*CX99+CL99)*CE99+(0.01723*CW99+0.06099))*10^3/3600,0)</f>
        <v>0</v>
      </c>
      <c r="CE99" s="32">
        <f>IF(7&lt;='貼り付けシート（日別）'!AG98,1,1+(7-'貼り付けシート（日別）'!AG98)*0.0091)</f>
        <v>1.0363620833333334</v>
      </c>
      <c r="CF99" s="32">
        <f>IF(計算過程!$DF$5=9,((CM99*'貼り付けシート（日別）'!AG98+CN99*(CQ99+CR99+CS99+CU99)+CO99*CX99+CP99)*CH99+CW99/CG99),0)</f>
        <v>0</v>
      </c>
      <c r="CG99" s="32">
        <f>計算過程!$DF$55*'貼り付けシート（日別）'!AG98+計算過程!$DF$56*CW99+計算過程!$DF$57</f>
        <v>0.76881999999999995</v>
      </c>
      <c r="CH99" s="32">
        <f>IF(7&lt;='貼り付けシート（日別）'!AG98,1,1+(7-'貼り付けシート（日別）'!AG98)*0.0205)</f>
        <v>1.0819145833333335</v>
      </c>
      <c r="CI99" s="100">
        <f>IF($CX99&gt;0,バックデータ一覧!$S$4,バックデータ一覧!$T$4)</f>
        <v>-0.18114</v>
      </c>
      <c r="CJ99" s="100">
        <f>IF($CX99&gt;0,バックデータ一覧!$S$5,バックデータ一覧!$T$5)</f>
        <v>0.10483000000000001</v>
      </c>
      <c r="CK99" s="100">
        <f>IF($CX99&gt;0,バックデータ一覧!$S$6,バックデータ一覧!$T$6)</f>
        <v>0</v>
      </c>
      <c r="CL99" s="100">
        <f>IF($CX99&gt;0,バックデータ一覧!$S$7,バックデータ一覧!$T$7)</f>
        <v>5.8528500000000001</v>
      </c>
      <c r="CM99" s="100">
        <f>IF($CX99&gt;0,バックデータ一覧!$S$12,バックデータ一覧!$T$12)</f>
        <v>-5.7700000000000001E-2</v>
      </c>
      <c r="CN99" s="100">
        <f>IF($CX99&gt;0,バックデータ一覧!$S$13,バックデータ一覧!$T$13)</f>
        <v>0.47525000000000001</v>
      </c>
      <c r="CO99" s="100">
        <f>IF($CX99&gt;0,バックデータ一覧!$S$14,バックデータ一覧!$T$14)</f>
        <v>0</v>
      </c>
      <c r="CP99" s="173">
        <f>IF($CX99&gt;0,バックデータ一覧!$S$15,バックデータ一覧!$T$15)</f>
        <v>-6.3459300000000001</v>
      </c>
      <c r="CQ99" s="102">
        <f>IF($DF$4=4,'貼り付けシート（日別）'!T98,'貼り付けシート（日別）'!B98*(INT($DF$4)+1-$DF$4)+'貼り付けシート（日別）'!T98*($DF$4-INT($DF$4)))</f>
        <v>3.0071163534373779</v>
      </c>
      <c r="CR99" s="102">
        <f>IF($DF$4=4,'貼り付けシート（日別）'!U98,'貼り付けシート（日別）'!C98*(INT($DF$4)+1-$DF$4)+'貼り付けシート（日別）'!U98*($DF$4-INT($DF$4)))</f>
        <v>19.060019273160776</v>
      </c>
      <c r="CS99" s="102">
        <f>IF($DF$4=4,'貼り付けシート（日別）'!V98,'貼り付けシート（日別）'!D98*(INT($DF$4)+1-$DF$4)+'貼り付けシート（日別）'!V98*($DF$4-INT($DF$4)))</f>
        <v>2.8914580321513244</v>
      </c>
      <c r="CT99" s="102">
        <f>IF($DF$4=4,'貼り付けシート（日別）'!W98,'貼り付けシート（日別）'!E98*(INT($DF$4)+1-$DF$4)+'貼り付けシート（日別）'!W98*($DF$4-INT($DF$4)))</f>
        <v>0</v>
      </c>
      <c r="CU99" s="102">
        <f>IF($DF$4=4,'貼り付けシート（日別）'!X98,'貼り付けシート（日別）'!F98*(INT($DF$4)+1-$DF$4)+'貼り付けシート（日別）'!X98*($DF$4-INT($DF$4)))</f>
        <v>0</v>
      </c>
      <c r="CV99" s="102">
        <f>IF($DF$4=4,'貼り付けシート（日別）'!Y98,'貼り付けシート（日別）'!G98*(INT($DF$4)+1-$DF$4)+'貼り付けシート（日別）'!Y98*($DF$4-INT($DF$4)))</f>
        <v>0</v>
      </c>
      <c r="CW99" s="102">
        <f>IF($DF$4=4,'貼り付けシート（日別）'!Z98,'貼り付けシート（日別）'!H98*(INT($DF$4)+1-$DF$4)+'貼り付けシート（日別）'!Z98*($DF$4-INT($DF$4)))</f>
        <v>0</v>
      </c>
      <c r="CX99" s="32">
        <f>SUMIF('貼り付けシート（時刻別）'!$A$6:$A$8765,AR99,'貼り付けシート（時刻別）'!$C$6:$C$8765)</f>
        <v>0</v>
      </c>
      <c r="CY99" s="102">
        <f t="shared" si="54"/>
        <v>0</v>
      </c>
      <c r="CZ99" s="166"/>
    </row>
    <row r="100" spans="1:104" x14ac:dyDescent="0.15">
      <c r="A100" s="36">
        <v>41732</v>
      </c>
      <c r="B100" s="139">
        <f>IF(計算過程!$DF$5=9,計算過程!CD100+計算過程!CY100,IF($DF$4=4,AS100,G100*(INT($DF$4)+1-$DF$4)+AS100*($DF$4-INT($DF$4))))</f>
        <v>0.15452510094444447</v>
      </c>
      <c r="C100" s="139">
        <f>IF(計算過程!$DF$5=9,CF100,IF($DF$4=4,AT100,H100*(INT($DF$4)+1-$DF$4)+AT100*($DF$4-INT($DF$4))))</f>
        <v>88.205978699580854</v>
      </c>
      <c r="D100" s="139">
        <f>IF(計算過程!$DF$5=9,0,IF($DF$4=4,AU100,I100*(INT($DF$4)+1-$DF$4)+AU100*($DF$4-INT($DF$4))))</f>
        <v>0</v>
      </c>
      <c r="E100" s="139">
        <v>0</v>
      </c>
      <c r="F100" s="138"/>
      <c r="G100" s="104">
        <f t="shared" si="41"/>
        <v>0.1466410724814815</v>
      </c>
      <c r="H100" s="104">
        <f t="shared" si="42"/>
        <v>79.490551332751991</v>
      </c>
      <c r="I100" s="104">
        <f t="shared" si="43"/>
        <v>0</v>
      </c>
      <c r="J100" s="107">
        <v>0</v>
      </c>
      <c r="K100" s="101">
        <f>IF(OR(計算過程!$DF$5&lt;=4,計算過程!$DF$5=8),L100+M100+N100,0)</f>
        <v>0.1466410724814815</v>
      </c>
      <c r="L100" s="101">
        <f>IF(AND($DF$5&gt;4,$DF$5&lt;&gt;8),0,((VLOOKUP(入力データと計算結果!$E$6,バックデータ一覧!$V$12:$AA$15,2)*'貼り付けシート（日別）'!O99+VLOOKUP(入力データと計算結果!$E$6,バックデータ一覧!$V$12:$AA$15,3)*('貼り付けシート（日別）'!I99+'貼り付けシート（日別）'!J99+'貼り付けシート（日別）'!K99+'貼り付けシート（日別）'!L99+'貼り付けシート（日別）'!N99)+(VLOOKUP(入力データと計算結果!$E$6,バックデータ一覧!$V$12:$AA$15,4)))*10^3/3600))</f>
        <v>9.2091669703703707E-2</v>
      </c>
      <c r="M100" s="101">
        <f>IF(AND(OR($DF$5&gt;4,$DF$5&lt;&gt;8),入力データと計算結果!$E$7&lt;&gt;バックデータ一覧!$A$16,SUM(AL100:AM100)&gt;0),0.07*10^3/3600,0)</f>
        <v>1.9444444444444445E-2</v>
      </c>
      <c r="N100" s="101">
        <f>IF(AND(OR($DF$5&lt;=4),入力データと計算結果!$E$7=バックデータ一覧!$A$18,AM100&gt;0),(VLOOKUP(入力データと計算結果!$E$6,バックデータ一覧!$V$12:$AA$15,5,FALSE)*AO100+VLOOKUP(入力データと計算結果!$E$6,バックデータ一覧!$V$12:$AA$15,6,FALSE))*10^3/3600,0)</f>
        <v>3.5104958333333339E-2</v>
      </c>
      <c r="O100" s="101">
        <f>IF(OR(計算過程!$DF$5&lt;=2,計算過程!$DF$5=8),IF(入力データと計算結果!$E$7=バックデータ一覧!$A$16,AI100/Q100+AJ100/R100+AK100/S100+AL100/T100+AN100/V100,IF(入力データと計算結果!$E$7=バックデータ一覧!$A$17,AI100/Q100+AJ100/R100+AK100/S100+AM100/U100+AN100/V100,AI100/Q100+AJ100/R100+AK100/S100+AM100/U100+AO100/W100)),0)</f>
        <v>79.490551332751991</v>
      </c>
      <c r="P100" s="101">
        <f>IF(OR(計算過程!$DF$5=3,計算過程!$DF$5=4),IF(入力データと計算結果!$E$7=バックデータ一覧!$A$16,AI100/Q100+AJ100/R100+AK100/S100+AL100/T100+AN100/V100,IF(入力データと計算結果!$E$7=バックデータ一覧!$A$17,AI100/Q100+AJ100/R100+AK100/S100+AM100/U100+AN100/V100,AI100/Q100+AJ100/R100+AK100/S100+AM100/U100+AO100/W100)),0)</f>
        <v>0</v>
      </c>
      <c r="Q100" s="101">
        <f>MIN(1,$DF$7*'貼り付けシート（日別）'!O99+計算過程!$DF$14*(AI100+AK100)+$DF$21)</f>
        <v>0.61070564297657615</v>
      </c>
      <c r="R100" s="101">
        <f>MIN(1,$DF$8*'貼り付けシート（日別）'!O99+$DF$15*AJ100+$DF$22)</f>
        <v>0.67966688775442297</v>
      </c>
      <c r="S100" s="101">
        <f>MIN(1,$DF$9*'貼り付けシート（日別）'!O99+$DF$16*(AI100+AK100)+$DF$23)</f>
        <v>0.61070564297657615</v>
      </c>
      <c r="T100" s="32">
        <f>MIN(1,$DF$10*'貼り付けシート（日別）'!O99+$DF$17*AL100+$DF$24)</f>
        <v>0.71159348488590612</v>
      </c>
      <c r="U100" s="32">
        <f>MIN(1,$DF$11*'貼り付けシート（日別）'!O99+$DF$18*AM100+$DF$25)</f>
        <v>0.69797279330107065</v>
      </c>
      <c r="V100" s="32">
        <f>MIN(1,$DF$12*'貼り付けシート（日別）'!O99+$DF$19*AN100+$DF$26)</f>
        <v>0.71159348488590612</v>
      </c>
      <c r="W100" s="32">
        <f>MIN(1,$DF$13*'貼り付けシート（日別）'!O99+$DF$20*AO100+$DF$27)</f>
        <v>0.60034107676348991</v>
      </c>
      <c r="X100" s="32">
        <f t="shared" si="44"/>
        <v>0</v>
      </c>
      <c r="Y100" s="32">
        <f>'貼り付けシート（日別）'!P99</f>
        <v>-2.6124999999999998</v>
      </c>
      <c r="Z100" s="32">
        <f t="shared" si="45"/>
        <v>1.1278462499999999</v>
      </c>
      <c r="AA100" s="32">
        <f t="shared" si="46"/>
        <v>1.1288750000000001</v>
      </c>
      <c r="AB100" s="32">
        <f t="shared" si="47"/>
        <v>53.070727843472902</v>
      </c>
      <c r="AC100" s="32">
        <f>IF($DF$5=10,($DF$41*'貼り付けシート（日別）'!O99+$DF$42*AB100+$DF$43)/3.6,0)</f>
        <v>0</v>
      </c>
      <c r="AD100" s="32">
        <f>IF(OR($DF$5=5,$DF$5=6,$DF$5=7),(($DF$45*'貼り付けシート（日別）'!O99+$DF$46*SUM(AI100:AK100,AM100)+$DF$47)*AE100+(0.01723*AO100+0.06099))*10^3/3600,0)</f>
        <v>0</v>
      </c>
      <c r="AE100" s="32">
        <f>IF('貼り付けシート（日別）'!O99&lt;7,1+(7-'貼り付けシート（日別）'!O99)*0.0091,1)</f>
        <v>1.0357933333333333</v>
      </c>
      <c r="AF100" s="32">
        <f>IF(OR($DF$5=5,$DF$5=6,$DF$5=7),(($DF$48*'貼り付けシート（日別）'!O99+$DF$49*SUM(AI100:AK100,AM100)+$DF$50)*AH100+AO100/AG100),0)</f>
        <v>0</v>
      </c>
      <c r="AG100" s="32">
        <f>$DF$51*'貼り付けシート（日別）'!O99+$DF$52*AO100+$DF$53</f>
        <v>0.79188999999999998</v>
      </c>
      <c r="AH100" s="32">
        <f>IF('貼り付けシート（日別）'!O99&lt;7,1+(7-'貼り付けシート（日別）'!O99)*0.0205,1)</f>
        <v>1.0806333333333333</v>
      </c>
      <c r="AI100" s="109">
        <f>'貼り付けシート（日別）'!B99</f>
        <v>8.2274530072879131</v>
      </c>
      <c r="AJ100" s="109">
        <f>'貼り付けシート（日別）'!C99</f>
        <v>10.97854796890852</v>
      </c>
      <c r="AK100" s="109">
        <f>'貼り付けシート（日別）'!D99</f>
        <v>2.2602892877164598</v>
      </c>
      <c r="AL100" s="109">
        <f>'貼り付けシート（日別）'!E99</f>
        <v>0</v>
      </c>
      <c r="AM100" s="109">
        <f>'貼り付けシート（日別）'!F99</f>
        <v>27.809437579560004</v>
      </c>
      <c r="AN100" s="109">
        <f>'貼り付けシート（日別）'!G99</f>
        <v>0</v>
      </c>
      <c r="AO100" s="109">
        <f>'貼り付けシート（日別）'!H99</f>
        <v>3.7949999999999999</v>
      </c>
      <c r="AP100" s="102">
        <f>IF(入力データと計算結果!$E$9=バックデータ一覧!$A$25,'貼り付けシート（日別）'!Q99,0)</f>
        <v>0</v>
      </c>
      <c r="AR100" s="36">
        <v>41732</v>
      </c>
      <c r="AS100" s="104">
        <f t="shared" si="48"/>
        <v>0.15452510094444447</v>
      </c>
      <c r="AT100" s="104">
        <f t="shared" si="49"/>
        <v>88.205978699580854</v>
      </c>
      <c r="AU100" s="104">
        <f t="shared" si="50"/>
        <v>0</v>
      </c>
      <c r="AV100" s="107">
        <v>0</v>
      </c>
      <c r="AW100" s="101">
        <f>IF(OR(計算過程!$DF$5&lt;=4,計算過程!$DF$5=8),AX100+AY100+AZ100,0)</f>
        <v>0.15452510094444447</v>
      </c>
      <c r="AX100" s="101">
        <f>IF(AND(計算過程!$DF$5&gt;4,計算過程!$DF$5&lt;&gt;8),0,((VLOOKUP(入力データと計算結果!$E$6,バックデータ一覧!$V$12:$AA$15,2)*'貼り付けシート（日別）'!AG99+VLOOKUP(入力データと計算結果!$E$6,バックデータ一覧!$V$12:$AA$15,3)*('貼り付けシート（日別）'!AA99+'貼り付けシート（日別）'!AB99+'貼り付けシート（日別）'!AC99+'貼り付けシート（日別）'!AD99+'貼り付けシート（日別）'!AF99)+(VLOOKUP(入力データと計算結果!$E$6,バックデータ一覧!$V$12:$AA$15,4)))*10^3/3600))</f>
        <v>9.5612360203703714E-2</v>
      </c>
      <c r="AY100" s="101">
        <f>IF(AND(OR(計算過程!$DF$5&gt;4,計算過程!$DF$5&lt;&gt;8),入力データと計算結果!$E$7&lt;&gt;バックデータ一覧!$A$16,SUM(BX100:BY100)&gt;0),0.07*10^3/3600,0)</f>
        <v>1.9444444444444445E-2</v>
      </c>
      <c r="AZ100" s="101">
        <f>IF(AND(OR(計算過程!$DF$5&lt;=4),入力データと計算結果!$E$7=バックデータ一覧!$A$18,BY100&gt;0),(VLOOKUP(入力データと計算結果!$E$6,バックデータ一覧!$V$12:$AA$15,5,FALSE)*CA100+VLOOKUP(入力データと計算結果!$E$6,バックデータ一覧!$V$12:$AA$15,6,FALSE))*10^3/3600,0)</f>
        <v>3.94682962962963E-2</v>
      </c>
      <c r="BA100" s="101">
        <f>IF(OR(計算過程!$DF$5&lt;=2,計算過程!$DF$5=8),IF(入力データと計算結果!$E$7=バックデータ一覧!$A$16,BU100/BC100+BV100/BD100+BW100/BE100+BX100/BF100+BZ100/BH100,IF(入力データと計算結果!$E$7=バックデータ一覧!$A$17,BU100/BC100+BV100/BD100+BW100/BE100+BY100/BG100+BZ100/BH100,BU100/BC100+BV100/BD100+BW100/BE100+BY100/BG100+CA100/BI100)),0)</f>
        <v>88.205978699580854</v>
      </c>
      <c r="BB100" s="101">
        <f>IF(OR(計算過程!$DF$5=3,計算過程!$DF$5=4),IF(入力データと計算結果!$E$7=バックデータ一覧!$A$16,BU100/BC100+BV100/BD100+BW100/BE100+BX100/BF100+BZ100/BH100,IF(入力データと計算結果!$E$7=バックデータ一覧!$A$17,BU100/BC100+BV100/BD100+BW100/BE100+BY100/BG100+BZ100/BH100,BU100/BC100+BV100/BD100+BW100/BE100+BY100/BG100+CA100/BI100)),0)</f>
        <v>0</v>
      </c>
      <c r="BC100" s="101">
        <f>MIN(1,計算過程!$DF$7*'貼り付けシート（日別）'!AG99+計算過程!$DF$14*(BU100+BW100)+計算過程!$DF$21)</f>
        <v>0.61187442367488531</v>
      </c>
      <c r="BD100" s="101">
        <f>MIN(1,計算過程!$DF$8*'貼り付けシート（日別）'!AG99+計算過程!$DF$15*BV100+計算過程!$DF$22)</f>
        <v>0.68147886822692816</v>
      </c>
      <c r="BE100" s="101">
        <f>MIN(1,計算過程!$DF$9*'貼り付けシート（日別）'!AG99+計算過程!$DF$16*(BU100+BW100)+計算過程!$DF$23)</f>
        <v>0.61187442367488531</v>
      </c>
      <c r="BF100" s="32">
        <f>MIN(1,計算過程!$DF$10*'貼り付けシート（日別）'!AG99+計算過程!$DF$17*BX100+計算過程!$DF$24)</f>
        <v>0.71159348488590612</v>
      </c>
      <c r="BG100" s="32">
        <f>MIN(1,計算過程!$DF$11*'貼り付けシート（日別）'!AG99+計算過程!$DF$18*BY100+計算過程!$DF$25)</f>
        <v>0.69797279330107065</v>
      </c>
      <c r="BH100" s="32">
        <f>MIN(1,計算過程!$DF$12*'貼り付けシート（日別）'!AG99+計算過程!$DF$19*BZ100+計算過程!$DF$26)</f>
        <v>0.71159348488590612</v>
      </c>
      <c r="BI100" s="32">
        <f>MIN(1,計算過程!$DF$13*'貼り付けシート（日別）'!AG99+計算過程!$DF$20*CA100+計算過程!$DF$27)</f>
        <v>0.61639603220617445</v>
      </c>
      <c r="BJ100" s="32">
        <f>IF(計算過程!$DF$5=11,(計算過程!$DF$33*BK100+計算過程!$DF$34*BN100+計算過程!$DF$35*計算過程!$DF$39+計算過程!$DF$36)*(1+計算過程!$DF$37*計算過程!$DF$38)*BL100*BM100*10^3/3600,0)</f>
        <v>0</v>
      </c>
      <c r="BK100" s="32">
        <f>'貼り付けシート（日別）'!AH99</f>
        <v>-2.6124999999999998</v>
      </c>
      <c r="BL100" s="32">
        <f t="shared" si="51"/>
        <v>1.1278462499999999</v>
      </c>
      <c r="BM100" s="32">
        <f t="shared" si="52"/>
        <v>1.1288750000000001</v>
      </c>
      <c r="BN100" s="32">
        <f t="shared" si="53"/>
        <v>58.965011441269326</v>
      </c>
      <c r="BO100" s="32">
        <f>IF(計算過程!$DF$5=10,(計算過程!$DF$41*'貼り付けシート（日別）'!AG99+計算過程!$DF$42*BN100+計算過程!$DF$43)/3.6,0)</f>
        <v>0</v>
      </c>
      <c r="BP100" s="32">
        <f>IF(OR(計算過程!$DF$5=5,計算過程!$DF$5=6,計算過程!$DF$5=7),((計算過程!$DF$45*'貼り付けシート（日別）'!AG99+計算過程!$DF$46*SUM(BU100:BW100,BY100)+計算過程!$DF$47)*BQ100+(0.01723*CA100+0.06099))*10^3/3600,0)</f>
        <v>0</v>
      </c>
      <c r="BQ100" s="32">
        <f>IF('貼り付けシート（日別）'!AG99&lt;7,1+(7-'貼り付けシート（日別）'!AG99)*0.0091,1)</f>
        <v>1.0357933333333333</v>
      </c>
      <c r="BR100" s="32">
        <f>IF(OR(計算過程!$DF$5=5,計算過程!$DF$5=6,計算過程!$DF$5=7),((計算過程!$DF$48*'貼り付けシート（日別）'!AG99+計算過程!$DF$49*SUM(BU100:BW100,BY100)+計算過程!$DF$50)*BT100+CA100/BS100),0)</f>
        <v>0</v>
      </c>
      <c r="BS100" s="32">
        <f>計算過程!$DF$51*'貼り付けシート（日別）'!AG99+計算過程!$DF$52*CA100+計算過程!$DF$53</f>
        <v>0.79735999999999996</v>
      </c>
      <c r="BT100" s="32">
        <f>IF('貼り付けシート（日別）'!AG99&lt;7,1+(7-'貼り付けシート（日別）'!AG99)*0.0205,1)</f>
        <v>1.0806333333333333</v>
      </c>
      <c r="BU100" s="109">
        <f>'貼り付けシート（日別）'!T99</f>
        <v>8.6014281439828206</v>
      </c>
      <c r="BV100" s="109">
        <f>'貼り付けシート（日別）'!U99</f>
        <v>14.970747230329803</v>
      </c>
      <c r="BW100" s="109">
        <f>'貼り付けシート（日別）'!V99</f>
        <v>2.8767318207300399</v>
      </c>
      <c r="BX100" s="109">
        <f>'貼り付けシート（日別）'!W99</f>
        <v>0</v>
      </c>
      <c r="BY100" s="109">
        <f>'貼り付けシート（日別）'!X99</f>
        <v>27.809437579560004</v>
      </c>
      <c r="BZ100" s="109">
        <f>'貼り付けシート（日別）'!Y99</f>
        <v>0</v>
      </c>
      <c r="CA100" s="109">
        <f>'貼り付けシート（日別）'!Z99</f>
        <v>4.706666666666667</v>
      </c>
      <c r="CB100" s="102">
        <f>IF(入力データと計算結果!$E$9=バックデータ一覧!$A$25,'貼り付けシート（日別）'!AI99,0)</f>
        <v>0</v>
      </c>
      <c r="CC100" s="166"/>
      <c r="CD100" s="32">
        <f>IF(計算過程!$DF$5=9,((CI100*'貼り付けシート（日別）'!AG99+CJ100*(CQ100+CR100+CS100+CU100)+CK100*CX100+CL100)*CE100+(0.01723*CW100+0.06099))*10^3/3600,0)</f>
        <v>0</v>
      </c>
      <c r="CE100" s="32">
        <f>IF(7&lt;='貼り付けシート（日別）'!AG99,1,1+(7-'貼り付けシート（日別）'!AG99)*0.0091)</f>
        <v>1.0357933333333333</v>
      </c>
      <c r="CF100" s="32">
        <f>IF(計算過程!$DF$5=9,((CM100*'貼り付けシート（日別）'!AG99+CN100*(CQ100+CR100+CS100+CU100)+CO100*CX100+CP100)*CH100+CW100/CG100),0)</f>
        <v>0</v>
      </c>
      <c r="CG100" s="32">
        <f>計算過程!$DF$55*'貼り付けシート（日別）'!AG99+計算過程!$DF$56*CW100+計算過程!$DF$57</f>
        <v>0.79735999999999996</v>
      </c>
      <c r="CH100" s="32">
        <f>IF(7&lt;='貼り付けシート（日別）'!AG99,1,1+(7-'貼り付けシート（日別）'!AG99)*0.0205)</f>
        <v>1.0806333333333333</v>
      </c>
      <c r="CI100" s="100">
        <f>IF($CX100&gt;0,バックデータ一覧!$S$4,バックデータ一覧!$T$4)</f>
        <v>-0.18114</v>
      </c>
      <c r="CJ100" s="100">
        <f>IF($CX100&gt;0,バックデータ一覧!$S$5,バックデータ一覧!$T$5)</f>
        <v>0.10483000000000001</v>
      </c>
      <c r="CK100" s="100">
        <f>IF($CX100&gt;0,バックデータ一覧!$S$6,バックデータ一覧!$T$6)</f>
        <v>0</v>
      </c>
      <c r="CL100" s="100">
        <f>IF($CX100&gt;0,バックデータ一覧!$S$7,バックデータ一覧!$T$7)</f>
        <v>5.8528500000000001</v>
      </c>
      <c r="CM100" s="100">
        <f>IF($CX100&gt;0,バックデータ一覧!$S$12,バックデータ一覧!$T$12)</f>
        <v>-5.7700000000000001E-2</v>
      </c>
      <c r="CN100" s="100">
        <f>IF($CX100&gt;0,バックデータ一覧!$S$13,バックデータ一覧!$T$13)</f>
        <v>0.47525000000000001</v>
      </c>
      <c r="CO100" s="100">
        <f>IF($CX100&gt;0,バックデータ一覧!$S$14,バックデータ一覧!$T$14)</f>
        <v>0</v>
      </c>
      <c r="CP100" s="173">
        <f>IF($CX100&gt;0,バックデータ一覧!$S$15,バックデータ一覧!$T$15)</f>
        <v>-6.3459300000000001</v>
      </c>
      <c r="CQ100" s="102">
        <f>IF($DF$4=4,'貼り付けシート（日別）'!T99,'貼り付けシート（日別）'!B99*(INT($DF$4)+1-$DF$4)+'貼り付けシート（日別）'!T99*($DF$4-INT($DF$4)))</f>
        <v>8.6014281439828206</v>
      </c>
      <c r="CR100" s="102">
        <f>IF($DF$4=4,'貼り付けシート（日別）'!U99,'貼り付けシート（日別）'!C99*(INT($DF$4)+1-$DF$4)+'貼り付けシート（日別）'!U99*($DF$4-INT($DF$4)))</f>
        <v>14.970747230329803</v>
      </c>
      <c r="CS100" s="102">
        <f>IF($DF$4=4,'貼り付けシート（日別）'!V99,'貼り付けシート（日別）'!D99*(INT($DF$4)+1-$DF$4)+'貼り付けシート（日別）'!V99*($DF$4-INT($DF$4)))</f>
        <v>2.8767318207300399</v>
      </c>
      <c r="CT100" s="102">
        <f>IF($DF$4=4,'貼り付けシート（日別）'!W99,'貼り付けシート（日別）'!E99*(INT($DF$4)+1-$DF$4)+'貼り付けシート（日別）'!W99*($DF$4-INT($DF$4)))</f>
        <v>0</v>
      </c>
      <c r="CU100" s="102">
        <f>IF($DF$4=4,'貼り付けシート（日別）'!X99,'貼り付けシート（日別）'!F99*(INT($DF$4)+1-$DF$4)+'貼り付けシート（日別）'!X99*($DF$4-INT($DF$4)))</f>
        <v>27.809437579560004</v>
      </c>
      <c r="CV100" s="102">
        <f>IF($DF$4=4,'貼り付けシート（日別）'!Y99,'貼り付けシート（日別）'!G99*(INT($DF$4)+1-$DF$4)+'貼り付けシート（日別）'!Y99*($DF$4-INT($DF$4)))</f>
        <v>0</v>
      </c>
      <c r="CW100" s="102">
        <f>IF($DF$4=4,'貼り付けシート（日別）'!Z99,'貼り付けシート（日別）'!H99*(INT($DF$4)+1-$DF$4)+'貼り付けシート（日別）'!Z99*($DF$4-INT($DF$4)))</f>
        <v>4.706666666666667</v>
      </c>
      <c r="CX100" s="32">
        <f>SUMIF('貼り付けシート（時刻別）'!$A$6:$A$8765,AR100,'貼り付けシート（時刻別）'!$C$6:$C$8765)</f>
        <v>0</v>
      </c>
      <c r="CY100" s="102">
        <f t="shared" si="54"/>
        <v>0</v>
      </c>
      <c r="CZ100" s="166"/>
    </row>
    <row r="101" spans="1:104" x14ac:dyDescent="0.15">
      <c r="A101" s="36">
        <v>41733</v>
      </c>
      <c r="B101" s="139">
        <f>IF(計算過程!$DF$5=9,計算過程!CD101+計算過程!CY101,IF($DF$4=4,AS101,G101*(INT($DF$4)+1-$DF$4)+AS101*($DF$4-INT($DF$4))))</f>
        <v>0.14721408104861111</v>
      </c>
      <c r="C101" s="139">
        <f>IF(計算過程!$DF$5=9,CF101,IF($DF$4=4,AT101,H101*(INT($DF$4)+1-$DF$4)+AT101*($DF$4-INT($DF$4))))</f>
        <v>72.506516813877809</v>
      </c>
      <c r="D101" s="139">
        <f>IF(計算過程!$DF$5=9,0,IF($DF$4=4,AU101,I101*(INT($DF$4)+1-$DF$4)+AU101*($DF$4-INT($DF$4))))</f>
        <v>0</v>
      </c>
      <c r="E101" s="139">
        <v>0</v>
      </c>
      <c r="F101" s="138"/>
      <c r="G101" s="104">
        <f t="shared" si="41"/>
        <v>0.13941882083796298</v>
      </c>
      <c r="H101" s="104">
        <f t="shared" si="42"/>
        <v>63.938870026789083</v>
      </c>
      <c r="I101" s="104">
        <f t="shared" si="43"/>
        <v>0</v>
      </c>
      <c r="J101" s="107">
        <v>0</v>
      </c>
      <c r="K101" s="101">
        <f>IF(OR(計算過程!$DF$5&lt;=4,計算過程!$DF$5=8),L101+M101+N101,0)</f>
        <v>0.13941882083796298</v>
      </c>
      <c r="L101" s="101">
        <f>IF(AND($DF$5&gt;4,$DF$5&lt;&gt;8),0,((VLOOKUP(入力データと計算結果!$E$6,バックデータ一覧!$V$12:$AA$15,2)*'貼り付けシート（日別）'!O100+VLOOKUP(入力データと計算結果!$E$6,バックデータ一覧!$V$12:$AA$15,3)*('貼り付けシート（日別）'!I100+'貼り付けシート（日別）'!J100+'貼り付けシート（日別）'!K100+'貼り付けシート（日別）'!L100+'貼り付けシート（日別）'!N100)+(VLOOKUP(入力データと計算結果!$E$6,バックデータ一覧!$V$12:$AA$15,4)))*10^3/3600))</f>
        <v>8.5010010074074091E-2</v>
      </c>
      <c r="M101" s="101">
        <f>IF(AND(OR($DF$5&gt;4,$DF$5&lt;&gt;8),入力データと計算結果!$E$7&lt;&gt;バックデータ一覧!$A$16,SUM(AL101:AM101)&gt;0),0.07*10^3/3600,0)</f>
        <v>1.9444444444444445E-2</v>
      </c>
      <c r="N101" s="101">
        <f>IF(AND(OR($DF$5&lt;=4),入力データと計算結果!$E$7=バックデータ一覧!$A$18,AM101&gt;0),(VLOOKUP(入力データと計算結果!$E$6,バックデータ一覧!$V$12:$AA$15,5,FALSE)*AO101+VLOOKUP(入力データと計算結果!$E$6,バックデータ一覧!$V$12:$AA$15,6,FALSE))*10^3/3600,0)</f>
        <v>3.4964366319444447E-2</v>
      </c>
      <c r="O101" s="101">
        <f>IF(OR(計算過程!$DF$5&lt;=2,計算過程!$DF$5=8),IF(入力データと計算結果!$E$7=バックデータ一覧!$A$16,AI101/Q101+AJ101/R101+AK101/S101+AL101/T101+AN101/V101,IF(入力データと計算結果!$E$7=バックデータ一覧!$A$17,AI101/Q101+AJ101/R101+AK101/S101+AM101/U101+AN101/V101,AI101/Q101+AJ101/R101+AK101/S101+AM101/U101+AO101/W101)),0)</f>
        <v>63.938870026789083</v>
      </c>
      <c r="P101" s="101">
        <f>IF(OR(計算過程!$DF$5=3,計算過程!$DF$5=4),IF(入力データと計算結果!$E$7=バックデータ一覧!$A$16,AI101/Q101+AJ101/R101+AK101/S101+AL101/T101+AN101/V101,IF(入力データと計算結果!$E$7=バックデータ一覧!$A$17,AI101/Q101+AJ101/R101+AK101/S101+AM101/U101+AN101/V101,AI101/Q101+AJ101/R101+AK101/S101+AM101/U101+AO101/W101)),0)</f>
        <v>0</v>
      </c>
      <c r="Q101" s="101">
        <f>MIN(1,$DF$7*'貼り付けシート（日別）'!O100+計算過程!$DF$14*(AI101+AK101)+$DF$21)</f>
        <v>0.60570363958480855</v>
      </c>
      <c r="R101" s="101">
        <f>MIN(1,$DF$8*'貼り付けシート（日別）'!O100+$DF$15*AJ101+$DF$22)</f>
        <v>0.67759435545276714</v>
      </c>
      <c r="S101" s="101">
        <f>MIN(1,$DF$9*'貼り付けシート（日別）'!O100+$DF$16*(AI101+AK101)+$DF$23)</f>
        <v>0.60570363958480855</v>
      </c>
      <c r="T101" s="32">
        <f>MIN(1,$DF$10*'貼り付けシート（日別）'!O100+$DF$17*AL101+$DF$24)</f>
        <v>0.71159348488590612</v>
      </c>
      <c r="U101" s="32">
        <f>MIN(1,$DF$11*'貼り付けシート（日別）'!O100+$DF$18*AM101+$DF$25)</f>
        <v>0.6980697612756781</v>
      </c>
      <c r="V101" s="32">
        <f>MIN(1,$DF$12*'貼り付けシート（日別）'!O100+$DF$19*AN101+$DF$26)</f>
        <v>0.71159348488590612</v>
      </c>
      <c r="W101" s="32">
        <f>MIN(1,$DF$13*'貼り付けシート（日別）'!O100+$DF$20*AO101+$DF$27)</f>
        <v>0.60099704722147651</v>
      </c>
      <c r="X101" s="32">
        <f t="shared" si="44"/>
        <v>0</v>
      </c>
      <c r="Y101" s="32">
        <f>'貼り付けシート（日別）'!P100</f>
        <v>2.5250000000000004</v>
      </c>
      <c r="Z101" s="32">
        <f t="shared" si="45"/>
        <v>1.0595174999999999</v>
      </c>
      <c r="AA101" s="32">
        <f t="shared" si="46"/>
        <v>1.086625</v>
      </c>
      <c r="AB101" s="32">
        <f t="shared" si="47"/>
        <v>42.980354080202716</v>
      </c>
      <c r="AC101" s="32">
        <f>IF($DF$5=10,($DF$41*'貼り付けシート（日別）'!O100+$DF$42*AB101+$DF$43)/3.6,0)</f>
        <v>0</v>
      </c>
      <c r="AD101" s="32">
        <f>IF(OR($DF$5=5,$DF$5=6,$DF$5=7),(($DF$45*'貼り付けシート（日別）'!O100+$DF$46*SUM(AI101:AK101,AM101)+$DF$47)*AE101+(0.01723*AO101+0.06099))*10^3/3600,0)</f>
        <v>0</v>
      </c>
      <c r="AE101" s="32">
        <f>IF('貼り付けシート（日別）'!O100&lt;7,1+(7-'貼り付けシート（日別）'!O100)*0.0091,1)</f>
        <v>1.0322291666666668</v>
      </c>
      <c r="AF101" s="32">
        <f>IF(OR($DF$5=5,$DF$5=6,$DF$5=7),(($DF$48*'貼り付けシート（日別）'!O100+$DF$49*SUM(AI101:AK101,AM101)+$DF$50)*AH101+AO101/AG101),0)</f>
        <v>0</v>
      </c>
      <c r="AG101" s="32">
        <f>$DF$51*'貼り付けシート（日別）'!O100+$DF$52*AO101+$DF$53</f>
        <v>0.79359374999999999</v>
      </c>
      <c r="AH101" s="32">
        <f>IF('貼り付けシート（日別）'!O100&lt;7,1+(7-'貼り付けシート（日別）'!O100)*0.0205,1)</f>
        <v>1.0726041666666666</v>
      </c>
      <c r="AI101" s="109">
        <f>'貼り付けシート（日別）'!B100</f>
        <v>4.4532254879777575</v>
      </c>
      <c r="AJ101" s="109">
        <f>'貼り付けシート（日別）'!C100</f>
        <v>5.9422946071916716</v>
      </c>
      <c r="AK101" s="109">
        <f>'貼り付けシート（日別）'!D100</f>
        <v>1.2234135955982848</v>
      </c>
      <c r="AL101" s="109">
        <f>'貼り付けシート（日別）'!E100</f>
        <v>0</v>
      </c>
      <c r="AM101" s="109">
        <f>'貼り付けシート（日別）'!F100</f>
        <v>27.595795389435001</v>
      </c>
      <c r="AN101" s="109">
        <f>'貼り付けシート（日別）'!G100</f>
        <v>0</v>
      </c>
      <c r="AO101" s="109">
        <f>'貼り付けシート（日別）'!H100</f>
        <v>3.765625</v>
      </c>
      <c r="AP101" s="102">
        <f>IF(入力データと計算結果!$E$9=バックデータ一覧!$A$25,'貼り付けシート（日別）'!Q100,0)</f>
        <v>0</v>
      </c>
      <c r="AR101" s="36">
        <v>41733</v>
      </c>
      <c r="AS101" s="104">
        <f t="shared" si="48"/>
        <v>0.14721408104861111</v>
      </c>
      <c r="AT101" s="104">
        <f t="shared" si="49"/>
        <v>72.506516813877809</v>
      </c>
      <c r="AU101" s="104">
        <f t="shared" si="50"/>
        <v>0</v>
      </c>
      <c r="AV101" s="107">
        <v>0</v>
      </c>
      <c r="AW101" s="101">
        <f>IF(OR(計算過程!$DF$5&lt;=4,計算過程!$DF$5=8),AX101+AY101+AZ101,0)</f>
        <v>0.14721408104861111</v>
      </c>
      <c r="AX101" s="101">
        <f>IF(AND(計算過程!$DF$5&gt;4,計算過程!$DF$5&lt;&gt;8),0,((VLOOKUP(入力データと計算結果!$E$6,バックデータ一覧!$V$12:$AA$15,2)*'貼り付けシート（日別）'!AG100+VLOOKUP(入力データと計算結果!$E$6,バックデータ一覧!$V$12:$AA$15,3)*('貼り付けシート（日別）'!AA100+'貼り付けシート（日別）'!AB100+'貼り付けシート（日別）'!AC100+'貼り付けシート（日別）'!AD100+'貼り付けシート（日別）'!AF100)+(VLOOKUP(入力データと計算結果!$E$6,バックデータ一覧!$V$12:$AA$15,4)))*10^3/3600))</f>
        <v>8.8465364324074064E-2</v>
      </c>
      <c r="AY101" s="101">
        <f>IF(AND(OR(計算過程!$DF$5&gt;4,計算過程!$DF$5&lt;&gt;8),入力データと計算結果!$E$7&lt;&gt;バックデータ一覧!$A$16,SUM(BX101:BY101)&gt;0),0.07*10^3/3600,0)</f>
        <v>1.9444444444444445E-2</v>
      </c>
      <c r="AZ101" s="101">
        <f>IF(AND(OR(計算過程!$DF$5&lt;=4),入力データと計算結果!$E$7=バックデータ一覧!$A$18,BY101&gt;0),(VLOOKUP(入力データと計算結果!$E$6,バックデータ一覧!$V$12:$AA$15,5,FALSE)*CA101+VLOOKUP(入力データと計算結果!$E$6,バックデータ一覧!$V$12:$AA$15,6,FALSE))*10^3/3600,0)</f>
        <v>3.9304272280092589E-2</v>
      </c>
      <c r="BA101" s="101">
        <f>IF(OR(計算過程!$DF$5&lt;=2,計算過程!$DF$5=8),IF(入力データと計算結果!$E$7=バックデータ一覧!$A$16,BU101/BC101+BV101/BD101+BW101/BE101+BX101/BF101+BZ101/BH101,IF(入力データと計算結果!$E$7=バックデータ一覧!$A$17,BU101/BC101+BV101/BD101+BW101/BE101+BY101/BG101+BZ101/BH101,BU101/BC101+BV101/BD101+BW101/BE101+BY101/BG101+CA101/BI101)),0)</f>
        <v>72.506516813877809</v>
      </c>
      <c r="BB101" s="101">
        <f>IF(OR(計算過程!$DF$5=3,計算過程!$DF$5=4),IF(入力データと計算結果!$E$7=バックデータ一覧!$A$16,BU101/BC101+BV101/BD101+BW101/BE101+BX101/BF101+BZ101/BH101,IF(入力データと計算結果!$E$7=バックデータ一覧!$A$17,BU101/BC101+BV101/BD101+BW101/BE101+BY101/BG101+BZ101/BH101,BU101/BC101+BV101/BD101+BW101/BE101+BY101/BG101+CA101/BI101)),0)</f>
        <v>0</v>
      </c>
      <c r="BC101" s="101">
        <f>MIN(1,計算過程!$DF$7*'貼り付けシート（日別）'!AG100+計算過程!$DF$14*(BU101+BW101)+計算過程!$DF$21)</f>
        <v>0.60675516104391725</v>
      </c>
      <c r="BD101" s="101">
        <f>MIN(1,計算過程!$DF$8*'貼り付けシート（日別）'!AG100+計算過程!$DF$15*BV101+計算過程!$DF$22)</f>
        <v>0.67939241563380648</v>
      </c>
      <c r="BE101" s="101">
        <f>MIN(1,計算過程!$DF$9*'貼り付けシート（日別）'!AG100+計算過程!$DF$16*(BU101+BW101)+計算過程!$DF$23)</f>
        <v>0.60675516104391725</v>
      </c>
      <c r="BF101" s="32">
        <f>MIN(1,計算過程!$DF$10*'貼り付けシート（日別）'!AG100+計算過程!$DF$17*BX101+計算過程!$DF$24)</f>
        <v>0.71159348488590612</v>
      </c>
      <c r="BG101" s="32">
        <f>MIN(1,計算過程!$DF$11*'貼り付けシート（日別）'!AG100+計算過程!$DF$18*BY101+計算過程!$DF$25)</f>
        <v>0.6980697612756781</v>
      </c>
      <c r="BH101" s="32">
        <f>MIN(1,計算過程!$DF$12*'貼り付けシート（日別）'!AG100+計算過程!$DF$19*BZ101+計算過程!$DF$26)</f>
        <v>0.71159348488590612</v>
      </c>
      <c r="BI101" s="32">
        <f>MIN(1,計算過程!$DF$13*'貼り付けシート（日別）'!AG100+計算過程!$DF$20*CA101+計算過程!$DF$27)</f>
        <v>0.61696578432483218</v>
      </c>
      <c r="BJ101" s="32">
        <f>IF(計算過程!$DF$5=11,(計算過程!$DF$33*BK101+計算過程!$DF$34*BN101+計算過程!$DF$35*計算過程!$DF$39+計算過程!$DF$36)*(1+計算過程!$DF$37*計算過程!$DF$38)*BL101*BM101*10^3/3600,0)</f>
        <v>0</v>
      </c>
      <c r="BK101" s="32">
        <f>'貼り付けシート（日別）'!AH100</f>
        <v>2.5250000000000004</v>
      </c>
      <c r="BL101" s="32">
        <f t="shared" si="51"/>
        <v>1.0595174999999999</v>
      </c>
      <c r="BM101" s="32">
        <f t="shared" si="52"/>
        <v>1.086625</v>
      </c>
      <c r="BN101" s="32">
        <f t="shared" si="53"/>
        <v>48.739707553791241</v>
      </c>
      <c r="BO101" s="32">
        <f>IF(計算過程!$DF$5=10,(計算過程!$DF$41*'貼り付けシート（日別）'!AG100+計算過程!$DF$42*BN101+計算過程!$DF$43)/3.6,0)</f>
        <v>0</v>
      </c>
      <c r="BP101" s="32">
        <f>IF(OR(計算過程!$DF$5=5,計算過程!$DF$5=6,計算過程!$DF$5=7),((計算過程!$DF$45*'貼り付けシート（日別）'!AG100+計算過程!$DF$46*SUM(BU101:BW101,BY101)+計算過程!$DF$47)*BQ101+(0.01723*CA101+0.06099))*10^3/3600,0)</f>
        <v>0</v>
      </c>
      <c r="BQ101" s="32">
        <f>IF('貼り付けシート（日別）'!AG100&lt;7,1+(7-'貼り付けシート（日別）'!AG100)*0.0091,1)</f>
        <v>1.0322291666666668</v>
      </c>
      <c r="BR101" s="32">
        <f>IF(OR(計算過程!$DF$5=5,計算過程!$DF$5=6,計算過程!$DF$5=7),((計算過程!$DF$48*'貼り付けシート（日別）'!AG100+計算過程!$DF$49*SUM(BU101:BW101,BY101)+計算過程!$DF$50)*BT101+CA101/BS101),0)</f>
        <v>0</v>
      </c>
      <c r="BS101" s="32">
        <f>計算過程!$DF$51*'貼り付けシート（日別）'!AG100+計算過程!$DF$52*CA101+計算過程!$DF$53</f>
        <v>0.79903437499999996</v>
      </c>
      <c r="BT101" s="32">
        <f>IF('貼り付けシート（日別）'!AG100&lt;7,1+(7-'貼り付けシート（日別）'!AG100)*0.0205,1)</f>
        <v>1.0726041666666666</v>
      </c>
      <c r="BU101" s="109">
        <f>'貼り付けシート（日別）'!T100</f>
        <v>5.7520829219712706</v>
      </c>
      <c r="BV101" s="109">
        <f>'貼り付けシート（日別）'!U100</f>
        <v>9.9038243453194479</v>
      </c>
      <c r="BW101" s="109">
        <f>'貼り付けシート（日別）'!V100</f>
        <v>0.81560906373219</v>
      </c>
      <c r="BX101" s="109">
        <f>'貼り付けシート（日別）'!W100</f>
        <v>0</v>
      </c>
      <c r="BY101" s="109">
        <f>'貼り付けシート（日別）'!X100</f>
        <v>27.595795389435001</v>
      </c>
      <c r="BZ101" s="109">
        <f>'貼り付けシート（日別）'!Y100</f>
        <v>0</v>
      </c>
      <c r="CA101" s="109">
        <f>'貼り付けシート（日別）'!Z100</f>
        <v>4.6723958333333329</v>
      </c>
      <c r="CB101" s="102">
        <f>IF(入力データと計算結果!$E$9=バックデータ一覧!$A$25,'貼り付けシート（日別）'!AI100,0)</f>
        <v>0</v>
      </c>
      <c r="CC101" s="166"/>
      <c r="CD101" s="32">
        <f>IF(計算過程!$DF$5=9,((CI101*'貼り付けシート（日別）'!AG100+CJ101*(CQ101+CR101+CS101+CU101)+CK101*CX101+CL101)*CE101+(0.01723*CW101+0.06099))*10^3/3600,0)</f>
        <v>0</v>
      </c>
      <c r="CE101" s="32">
        <f>IF(7&lt;='貼り付けシート（日別）'!AG100,1,1+(7-'貼り付けシート（日別）'!AG100)*0.0091)</f>
        <v>1.0322291666666668</v>
      </c>
      <c r="CF101" s="32">
        <f>IF(計算過程!$DF$5=9,((CM101*'貼り付けシート（日別）'!AG100+CN101*(CQ101+CR101+CS101+CU101)+CO101*CX101+CP101)*CH101+CW101/CG101),0)</f>
        <v>0</v>
      </c>
      <c r="CG101" s="32">
        <f>計算過程!$DF$55*'貼り付けシート（日別）'!AG100+計算過程!$DF$56*CW101+計算過程!$DF$57</f>
        <v>0.79903437499999996</v>
      </c>
      <c r="CH101" s="32">
        <f>IF(7&lt;='貼り付けシート（日別）'!AG100,1,1+(7-'貼り付けシート（日別）'!AG100)*0.0205)</f>
        <v>1.0726041666666666</v>
      </c>
      <c r="CI101" s="100">
        <f>IF($CX101&gt;0,バックデータ一覧!$S$4,バックデータ一覧!$T$4)</f>
        <v>-0.18114</v>
      </c>
      <c r="CJ101" s="100">
        <f>IF($CX101&gt;0,バックデータ一覧!$S$5,バックデータ一覧!$T$5)</f>
        <v>0.10483000000000001</v>
      </c>
      <c r="CK101" s="100">
        <f>IF($CX101&gt;0,バックデータ一覧!$S$6,バックデータ一覧!$T$6)</f>
        <v>0</v>
      </c>
      <c r="CL101" s="100">
        <f>IF($CX101&gt;0,バックデータ一覧!$S$7,バックデータ一覧!$T$7)</f>
        <v>5.8528500000000001</v>
      </c>
      <c r="CM101" s="100">
        <f>IF($CX101&gt;0,バックデータ一覧!$S$12,バックデータ一覧!$T$12)</f>
        <v>-5.7700000000000001E-2</v>
      </c>
      <c r="CN101" s="100">
        <f>IF($CX101&gt;0,バックデータ一覧!$S$13,バックデータ一覧!$T$13)</f>
        <v>0.47525000000000001</v>
      </c>
      <c r="CO101" s="100">
        <f>IF($CX101&gt;0,バックデータ一覧!$S$14,バックデータ一覧!$T$14)</f>
        <v>0</v>
      </c>
      <c r="CP101" s="173">
        <f>IF($CX101&gt;0,バックデータ一覧!$S$15,バックデータ一覧!$T$15)</f>
        <v>-6.3459300000000001</v>
      </c>
      <c r="CQ101" s="102">
        <f>IF($DF$4=4,'貼り付けシート（日別）'!T100,'貼り付けシート（日別）'!B100*(INT($DF$4)+1-$DF$4)+'貼り付けシート（日別）'!T100*($DF$4-INT($DF$4)))</f>
        <v>5.7520829219712706</v>
      </c>
      <c r="CR101" s="102">
        <f>IF($DF$4=4,'貼り付けシート（日別）'!U100,'貼り付けシート（日別）'!C100*(INT($DF$4)+1-$DF$4)+'貼り付けシート（日別）'!U100*($DF$4-INT($DF$4)))</f>
        <v>9.9038243453194479</v>
      </c>
      <c r="CS101" s="102">
        <f>IF($DF$4=4,'貼り付けシート（日別）'!V100,'貼り付けシート（日別）'!D100*(INT($DF$4)+1-$DF$4)+'貼り付けシート（日別）'!V100*($DF$4-INT($DF$4)))</f>
        <v>0.81560906373219</v>
      </c>
      <c r="CT101" s="102">
        <f>IF($DF$4=4,'貼り付けシート（日別）'!W100,'貼り付けシート（日別）'!E100*(INT($DF$4)+1-$DF$4)+'貼り付けシート（日別）'!W100*($DF$4-INT($DF$4)))</f>
        <v>0</v>
      </c>
      <c r="CU101" s="102">
        <f>IF($DF$4=4,'貼り付けシート（日別）'!X100,'貼り付けシート（日別）'!F100*(INT($DF$4)+1-$DF$4)+'貼り付けシート（日別）'!X100*($DF$4-INT($DF$4)))</f>
        <v>27.595795389435001</v>
      </c>
      <c r="CV101" s="102">
        <f>IF($DF$4=4,'貼り付けシート（日別）'!Y100,'貼り付けシート（日別）'!G100*(INT($DF$4)+1-$DF$4)+'貼り付けシート（日別）'!Y100*($DF$4-INT($DF$4)))</f>
        <v>0</v>
      </c>
      <c r="CW101" s="102">
        <f>IF($DF$4=4,'貼り付けシート（日別）'!Z100,'貼り付けシート（日別）'!H100*(INT($DF$4)+1-$DF$4)+'貼り付けシート（日別）'!Z100*($DF$4-INT($DF$4)))</f>
        <v>4.6723958333333329</v>
      </c>
      <c r="CX101" s="32">
        <f>SUMIF('貼り付けシート（時刻別）'!$A$6:$A$8765,AR101,'貼り付けシート（時刻別）'!$C$6:$C$8765)</f>
        <v>0</v>
      </c>
      <c r="CY101" s="102">
        <f t="shared" si="54"/>
        <v>0</v>
      </c>
      <c r="CZ101" s="166"/>
    </row>
    <row r="102" spans="1:104" x14ac:dyDescent="0.15">
      <c r="A102" s="36">
        <v>41734</v>
      </c>
      <c r="B102" s="139">
        <f>IF(計算過程!$DF$5=9,計算過程!CD102+計算過程!CY102,IF($DF$4=4,AS102,G102*(INT($DF$4)+1-$DF$4)+AS102*($DF$4-INT($DF$4))))</f>
        <v>0.16149809540277776</v>
      </c>
      <c r="C102" s="139">
        <f>IF(計算過程!$DF$5=9,CF102,IF($DF$4=4,AT102,H102*(INT($DF$4)+1-$DF$4)+AT102*($DF$4-INT($DF$4))))</f>
        <v>101.36141739040703</v>
      </c>
      <c r="D102" s="139">
        <f>IF(計算過程!$DF$5=9,0,IF($DF$4=4,AU102,I102*(INT($DF$4)+1-$DF$4)+AU102*($DF$4-INT($DF$4))))</f>
        <v>0</v>
      </c>
      <c r="E102" s="139">
        <v>0</v>
      </c>
      <c r="F102" s="138"/>
      <c r="G102" s="104">
        <f t="shared" si="41"/>
        <v>0.15360708719444444</v>
      </c>
      <c r="H102" s="104">
        <f t="shared" si="42"/>
        <v>92.829286994104521</v>
      </c>
      <c r="I102" s="104">
        <f t="shared" si="43"/>
        <v>0</v>
      </c>
      <c r="J102" s="107">
        <v>0</v>
      </c>
      <c r="K102" s="101">
        <f>IF(OR(計算過程!$DF$5&lt;=4,計算過程!$DF$5=8),L102+M102+N102,0)</f>
        <v>0.15360708719444444</v>
      </c>
      <c r="L102" s="101">
        <f>IF(AND($DF$5&gt;4,$DF$5&lt;&gt;8),0,((VLOOKUP(入力データと計算結果!$E$6,バックデータ一覧!$V$12:$AA$15,2)*'貼り付けシート（日別）'!O101+VLOOKUP(入力データと計算結果!$E$6,バックデータ一覧!$V$12:$AA$15,3)*('貼り付けシート（日別）'!I101+'貼り付けシート（日別）'!J101+'貼り付けシート（日別）'!K101+'貼り付けシート（日別）'!L101+'貼り付けシート（日別）'!N101)+(VLOOKUP(入力データと計算結果!$E$6,バックデータ一覧!$V$12:$AA$15,4)))*10^3/3600))</f>
        <v>9.9015805944444452E-2</v>
      </c>
      <c r="M102" s="101">
        <f>IF(AND(OR($DF$5&gt;4,$DF$5&lt;&gt;8),入力データと計算結果!$E$7&lt;&gt;バックデータ一覧!$A$16,SUM(AL102:AM102)&gt;0),0.07*10^3/3600,0)</f>
        <v>1.9444444444444445E-2</v>
      </c>
      <c r="N102" s="101">
        <f>IF(AND(OR($DF$5&lt;=4),入力データと計算結果!$E$7=バックデータ一覧!$A$18,AM102&gt;0),(VLOOKUP(入力データと計算結果!$E$6,バックデータ一覧!$V$12:$AA$15,5,FALSE)*AO102+VLOOKUP(入力データと計算結果!$E$6,バックデータ一覧!$V$12:$AA$15,6,FALSE))*10^3/3600,0)</f>
        <v>3.5146836805555554E-2</v>
      </c>
      <c r="O102" s="101">
        <f>IF(OR(計算過程!$DF$5&lt;=2,計算過程!$DF$5=8),IF(入力データと計算結果!$E$7=バックデータ一覧!$A$16,AI102/Q102+AJ102/R102+AK102/S102+AL102/T102+AN102/V102,IF(入力データと計算結果!$E$7=バックデータ一覧!$A$17,AI102/Q102+AJ102/R102+AK102/S102+AM102/U102+AN102/V102,AI102/Q102+AJ102/R102+AK102/S102+AM102/U102+AO102/W102)),0)</f>
        <v>92.829286994104521</v>
      </c>
      <c r="P102" s="101">
        <f>IF(OR(計算過程!$DF$5=3,計算過程!$DF$5=4),IF(入力データと計算結果!$E$7=バックデータ一覧!$A$16,AI102/Q102+AJ102/R102+AK102/S102+AL102/T102+AN102/V102,IF(入力データと計算結果!$E$7=バックデータ一覧!$A$17,AI102/Q102+AJ102/R102+AK102/S102+AM102/U102+AN102/V102,AI102/Q102+AJ102/R102+AK102/S102+AM102/U102+AO102/W102)),0)</f>
        <v>0</v>
      </c>
      <c r="Q102" s="101">
        <f>MIN(1,$DF$7*'貼り付けシート（日別）'!O101+計算過程!$DF$14*(AI102+AK102)+$DF$21)</f>
        <v>0.61578507540363248</v>
      </c>
      <c r="R102" s="101">
        <f>MIN(1,$DF$8*'貼り付けシート（日別）'!O101+$DF$15*AJ102+$DF$22)</f>
        <v>0.68174669071198923</v>
      </c>
      <c r="S102" s="101">
        <f>MIN(1,$DF$9*'貼り付けシート（日別）'!O101+$DF$16*(AI102+AK102)+$DF$23)</f>
        <v>0.61578507540363248</v>
      </c>
      <c r="T102" s="32">
        <f>MIN(1,$DF$10*'貼り付けシート（日別）'!O101+$DF$17*AL102+$DF$24)</f>
        <v>0.71159348488590612</v>
      </c>
      <c r="U102" s="32">
        <f>MIN(1,$DF$11*'貼り付けシート（日別）'!O101+$DF$18*AM102+$DF$25)</f>
        <v>0.69818460919877434</v>
      </c>
      <c r="V102" s="32">
        <f>MIN(1,$DF$12*'貼り付けシート（日別）'!O101+$DF$19*AN102+$DF$26)</f>
        <v>0.71159348488590612</v>
      </c>
      <c r="W102" s="32">
        <f>MIN(1,$DF$13*'貼り付けシート（日別）'!O101+$DF$20*AO102+$DF$27)</f>
        <v>0.60014568130791945</v>
      </c>
      <c r="X102" s="32">
        <f t="shared" si="44"/>
        <v>0</v>
      </c>
      <c r="Y102" s="32">
        <f>'貼り付けシート（日別）'!P101</f>
        <v>-3.5250000000000004</v>
      </c>
      <c r="Z102" s="32">
        <f t="shared" si="45"/>
        <v>1.1399824999999999</v>
      </c>
      <c r="AA102" s="32">
        <f t="shared" si="46"/>
        <v>1.11975</v>
      </c>
      <c r="AB102" s="32">
        <f t="shared" si="47"/>
        <v>61.809865203629833</v>
      </c>
      <c r="AC102" s="32">
        <f>IF($DF$5=10,($DF$41*'貼り付けシート（日別）'!O101+$DF$42*AB102+$DF$43)/3.6,0)</f>
        <v>0</v>
      </c>
      <c r="AD102" s="32">
        <f>IF(OR($DF$5=5,$DF$5=6,$DF$5=7),(($DF$45*'貼り付けシート（日別）'!O101+$DF$46*SUM(AI102:AK102,AM102)+$DF$47)*AE102+(0.01723*AO102+0.06099))*10^3/3600,0)</f>
        <v>0</v>
      </c>
      <c r="AE102" s="32">
        <f>IF('貼り付けシート（日別）'!O101&lt;7,1+(7-'貼り付けシート（日別）'!O101)*0.0091,1)</f>
        <v>1.0368550000000001</v>
      </c>
      <c r="AF102" s="32">
        <f>IF(OR($DF$5=5,$DF$5=6,$DF$5=7),(($DF$48*'貼り付けシート（日別）'!O101+$DF$49*SUM(AI102:AK102,AM102)+$DF$50)*AH102+AO102/AG102),0)</f>
        <v>0</v>
      </c>
      <c r="AG102" s="32">
        <f>$DF$51*'貼り付けシート（日別）'!O101+$DF$52*AO102+$DF$53</f>
        <v>0.79138249999999999</v>
      </c>
      <c r="AH102" s="32">
        <f>IF('貼り付けシート（日別）'!O101&lt;7,1+(7-'貼り付けシート（日別）'!O101)*0.0205,1)</f>
        <v>1.0830250000000001</v>
      </c>
      <c r="AI102" s="109">
        <f>'貼り付けシート（日別）'!B101</f>
        <v>12.13407874105342</v>
      </c>
      <c r="AJ102" s="109">
        <f>'貼り付けシート（日別）'!C101</f>
        <v>15.700820215815281</v>
      </c>
      <c r="AK102" s="109">
        <f>'貼り付けシート（日別）'!D101</f>
        <v>2.828456582996135</v>
      </c>
      <c r="AL102" s="109">
        <f>'貼り付けシート（日別）'!E101</f>
        <v>0</v>
      </c>
      <c r="AM102" s="109">
        <f>'貼り付けシート（日別）'!F101</f>
        <v>27.342759663765001</v>
      </c>
      <c r="AN102" s="109">
        <f>'貼り付けシート（日別）'!G101</f>
        <v>0</v>
      </c>
      <c r="AO102" s="109">
        <f>'貼り付けシート（日別）'!H101</f>
        <v>3.80375</v>
      </c>
      <c r="AP102" s="102">
        <f>IF(入力データと計算結果!$E$9=バックデータ一覧!$A$25,'貼り付けシート（日別）'!Q101,0)</f>
        <v>0</v>
      </c>
      <c r="AR102" s="36">
        <v>41734</v>
      </c>
      <c r="AS102" s="104">
        <f t="shared" si="48"/>
        <v>0.16149809540277776</v>
      </c>
      <c r="AT102" s="104">
        <f t="shared" si="49"/>
        <v>101.36141739040703</v>
      </c>
      <c r="AU102" s="104">
        <f t="shared" si="50"/>
        <v>0</v>
      </c>
      <c r="AV102" s="107">
        <v>0</v>
      </c>
      <c r="AW102" s="101">
        <f>IF(OR(計算過程!$DF$5&lt;=4,計算過程!$DF$5=8),AX102+AY102+AZ102,0)</f>
        <v>0.16149809540277776</v>
      </c>
      <c r="AX102" s="101">
        <f>IF(AND(計算過程!$DF$5&gt;4,計算過程!$DF$5&lt;&gt;8),0,((VLOOKUP(入力データと計算結果!$E$6,バックデータ一覧!$V$12:$AA$15,2)*'貼り付けシート（日別）'!AG101+VLOOKUP(入力データと計算結果!$E$6,バックデータ一覧!$V$12:$AA$15,3)*('貼り付けシート（日別）'!AA101+'貼り付けシート（日別）'!AB101+'貼り付けシート（日別）'!AC101+'貼り付けシート（日別）'!AD101+'貼り付けシート（日別）'!AF101)+(VLOOKUP(入力データと計算結果!$E$6,バックデータ一覧!$V$12:$AA$15,4)))*10^3/3600))</f>
        <v>0.10253649644444444</v>
      </c>
      <c r="AY102" s="101">
        <f>IF(AND(OR(計算過程!$DF$5&gt;4,計算過程!$DF$5&lt;&gt;8),入力データと計算結果!$E$7&lt;&gt;バックデータ一覧!$A$16,SUM(BX102:BY102)&gt;0),0.07*10^3/3600,0)</f>
        <v>1.9444444444444445E-2</v>
      </c>
      <c r="AZ102" s="101">
        <f>IF(AND(OR(計算過程!$DF$5&lt;=4),入力データと計算結果!$E$7=バックデータ一覧!$A$18,BY102&gt;0),(VLOOKUP(入力データと計算結果!$E$6,バックデータ一覧!$V$12:$AA$15,5,FALSE)*CA102+VLOOKUP(入力データと計算結果!$E$6,バックデータ一覧!$V$12:$AA$15,6,FALSE))*10^3/3600,0)</f>
        <v>3.9517154513888889E-2</v>
      </c>
      <c r="BA102" s="101">
        <f>IF(OR(計算過程!$DF$5&lt;=2,計算過程!$DF$5=8),IF(入力データと計算結果!$E$7=バックデータ一覧!$A$16,BU102/BC102+BV102/BD102+BW102/BE102+BX102/BF102+BZ102/BH102,IF(入力データと計算結果!$E$7=バックデータ一覧!$A$17,BU102/BC102+BV102/BD102+BW102/BE102+BY102/BG102+BZ102/BH102,BU102/BC102+BV102/BD102+BW102/BE102+BY102/BG102+CA102/BI102)),0)</f>
        <v>101.36141739040703</v>
      </c>
      <c r="BB102" s="101">
        <f>IF(OR(計算過程!$DF$5=3,計算過程!$DF$5=4),IF(入力データと計算結果!$E$7=バックデータ一覧!$A$16,BU102/BC102+BV102/BD102+BW102/BE102+BX102/BF102+BZ102/BH102,IF(入力データと計算結果!$E$7=バックデータ一覧!$A$17,BU102/BC102+BV102/BD102+BW102/BE102+BY102/BG102+BZ102/BH102,BU102/BC102+BV102/BD102+BW102/BE102+BY102/BG102+CA102/BI102)),0)</f>
        <v>0</v>
      </c>
      <c r="BC102" s="101">
        <f>MIN(1,計算過程!$DF$7*'貼り付けシート（日別）'!AG101+計算過程!$DF$14*(BU102+BW102)+計算過程!$DF$21)</f>
        <v>0.61693424246758655</v>
      </c>
      <c r="BD102" s="101">
        <f>MIN(1,計算過程!$DF$8*'貼り付けシート（日別）'!AG101+計算過程!$DF$15*BV102+計算過程!$DF$22)</f>
        <v>0.68352826383562404</v>
      </c>
      <c r="BE102" s="101">
        <f>MIN(1,計算過程!$DF$9*'貼り付けシート（日別）'!AG101+計算過程!$DF$16*(BU102+BW102)+計算過程!$DF$23)</f>
        <v>0.61693424246758655</v>
      </c>
      <c r="BF102" s="32">
        <f>MIN(1,計算過程!$DF$10*'貼り付けシート（日別）'!AG101+計算過程!$DF$17*BX102+計算過程!$DF$24)</f>
        <v>0.71159348488590612</v>
      </c>
      <c r="BG102" s="32">
        <f>MIN(1,計算過程!$DF$11*'貼り付けシート（日別）'!AG101+計算過程!$DF$18*BY102+計算過程!$DF$25)</f>
        <v>0.69818460919877434</v>
      </c>
      <c r="BH102" s="32">
        <f>MIN(1,計算過程!$DF$12*'貼り付けシート（日別）'!AG101+計算過程!$DF$19*BZ102+計算過程!$DF$26)</f>
        <v>0.71159348488590612</v>
      </c>
      <c r="BI102" s="32">
        <f>MIN(1,計算過程!$DF$13*'貼り付けシート（日別）'!AG101+計算過程!$DF$20*CA102+計算過程!$DF$27)</f>
        <v>0.61622631880912748</v>
      </c>
      <c r="BJ102" s="32">
        <f>IF(計算過程!$DF$5=11,(計算過程!$DF$33*BK102+計算過程!$DF$34*BN102+計算過程!$DF$35*計算過程!$DF$39+計算過程!$DF$36)*(1+計算過程!$DF$37*計算過程!$DF$38)*BL102*BM102*10^3/3600,0)</f>
        <v>0</v>
      </c>
      <c r="BK102" s="32">
        <f>'貼り付けシート（日別）'!AH101</f>
        <v>-3.5250000000000004</v>
      </c>
      <c r="BL102" s="32">
        <f t="shared" si="51"/>
        <v>1.1399824999999999</v>
      </c>
      <c r="BM102" s="32">
        <f t="shared" si="52"/>
        <v>1.11975</v>
      </c>
      <c r="BN102" s="32">
        <f t="shared" si="53"/>
        <v>67.621992452586611</v>
      </c>
      <c r="BO102" s="32">
        <f>IF(計算過程!$DF$5=10,(計算過程!$DF$41*'貼り付けシート（日別）'!AG101+計算過程!$DF$42*BN102+計算過程!$DF$43)/3.6,0)</f>
        <v>0</v>
      </c>
      <c r="BP102" s="32">
        <f>IF(OR(計算過程!$DF$5=5,計算過程!$DF$5=6,計算過程!$DF$5=7),((計算過程!$DF$45*'貼り付けシート（日別）'!AG101+計算過程!$DF$46*SUM(BU102:BW102,BY102)+計算過程!$DF$47)*BQ102+(0.01723*CA102+0.06099))*10^3/3600,0)</f>
        <v>0</v>
      </c>
      <c r="BQ102" s="32">
        <f>IF('貼り付けシート（日別）'!AG101&lt;7,1+(7-'貼り付けシート（日別）'!AG101)*0.0091,1)</f>
        <v>1.0368550000000001</v>
      </c>
      <c r="BR102" s="32">
        <f>IF(OR(計算過程!$DF$5=5,計算過程!$DF$5=6,計算過程!$DF$5=7),((計算過程!$DF$48*'貼り付けシート（日別）'!AG101+計算過程!$DF$49*SUM(BU102:BW102,BY102)+計算過程!$DF$50)*BT102+CA102/BS102),0)</f>
        <v>0</v>
      </c>
      <c r="BS102" s="32">
        <f>計算過程!$DF$51*'貼り付けシート（日別）'!AG101+計算過程!$DF$52*CA102+計算過程!$DF$53</f>
        <v>0.79686124999999997</v>
      </c>
      <c r="BT102" s="32">
        <f>IF('貼り付けシート（日別）'!AG101&lt;7,1+(7-'貼り付けシート（日別）'!AG101)*0.0205,1)</f>
        <v>1.0830250000000001</v>
      </c>
      <c r="BU102" s="109">
        <f>'貼り付けシート（日別）'!T101</f>
        <v>12.501778096842918</v>
      </c>
      <c r="BV102" s="109">
        <f>'貼り付けシート（日別）'!U101</f>
        <v>19.626025269769102</v>
      </c>
      <c r="BW102" s="109">
        <f>'貼り付けシート（日別）'!V101</f>
        <v>3.4345544222095925</v>
      </c>
      <c r="BX102" s="109">
        <f>'貼り付けシート（日別）'!W101</f>
        <v>0</v>
      </c>
      <c r="BY102" s="109">
        <f>'貼り付けシート（日別）'!X101</f>
        <v>27.342759663765001</v>
      </c>
      <c r="BZ102" s="109">
        <f>'貼り付けシート（日別）'!Y101</f>
        <v>0</v>
      </c>
      <c r="CA102" s="109">
        <f>'貼り付けシート（日別）'!Z101</f>
        <v>4.7168749999999999</v>
      </c>
      <c r="CB102" s="102">
        <f>IF(入力データと計算結果!$E$9=バックデータ一覧!$A$25,'貼り付けシート（日別）'!AI101,0)</f>
        <v>0</v>
      </c>
      <c r="CC102" s="166"/>
      <c r="CD102" s="32">
        <f>IF(計算過程!$DF$5=9,((CI102*'貼り付けシート（日別）'!AG101+CJ102*(CQ102+CR102+CS102+CU102)+CK102*CX102+CL102)*CE102+(0.01723*CW102+0.06099))*10^3/3600,0)</f>
        <v>0</v>
      </c>
      <c r="CE102" s="32">
        <f>IF(7&lt;='貼り付けシート（日別）'!AG101,1,1+(7-'貼り付けシート（日別）'!AG101)*0.0091)</f>
        <v>1.0368550000000001</v>
      </c>
      <c r="CF102" s="32">
        <f>IF(計算過程!$DF$5=9,((CM102*'貼り付けシート（日別）'!AG101+CN102*(CQ102+CR102+CS102+CU102)+CO102*CX102+CP102)*CH102+CW102/CG102),0)</f>
        <v>0</v>
      </c>
      <c r="CG102" s="32">
        <f>計算過程!$DF$55*'貼り付けシート（日別）'!AG101+計算過程!$DF$56*CW102+計算過程!$DF$57</f>
        <v>0.79686124999999997</v>
      </c>
      <c r="CH102" s="32">
        <f>IF(7&lt;='貼り付けシート（日別）'!AG101,1,1+(7-'貼り付けシート（日別）'!AG101)*0.0205)</f>
        <v>1.0830250000000001</v>
      </c>
      <c r="CI102" s="100">
        <f>IF($CX102&gt;0,バックデータ一覧!$S$4,バックデータ一覧!$T$4)</f>
        <v>-0.18114</v>
      </c>
      <c r="CJ102" s="100">
        <f>IF($CX102&gt;0,バックデータ一覧!$S$5,バックデータ一覧!$T$5)</f>
        <v>0.10483000000000001</v>
      </c>
      <c r="CK102" s="100">
        <f>IF($CX102&gt;0,バックデータ一覧!$S$6,バックデータ一覧!$T$6)</f>
        <v>0</v>
      </c>
      <c r="CL102" s="100">
        <f>IF($CX102&gt;0,バックデータ一覧!$S$7,バックデータ一覧!$T$7)</f>
        <v>5.8528500000000001</v>
      </c>
      <c r="CM102" s="100">
        <f>IF($CX102&gt;0,バックデータ一覧!$S$12,バックデータ一覧!$T$12)</f>
        <v>-5.7700000000000001E-2</v>
      </c>
      <c r="CN102" s="100">
        <f>IF($CX102&gt;0,バックデータ一覧!$S$13,バックデータ一覧!$T$13)</f>
        <v>0.47525000000000001</v>
      </c>
      <c r="CO102" s="100">
        <f>IF($CX102&gt;0,バックデータ一覧!$S$14,バックデータ一覧!$T$14)</f>
        <v>0</v>
      </c>
      <c r="CP102" s="173">
        <f>IF($CX102&gt;0,バックデータ一覧!$S$15,バックデータ一覧!$T$15)</f>
        <v>-6.3459300000000001</v>
      </c>
      <c r="CQ102" s="102">
        <f>IF($DF$4=4,'貼り付けシート（日別）'!T101,'貼り付けシート（日別）'!B101*(INT($DF$4)+1-$DF$4)+'貼り付けシート（日別）'!T101*($DF$4-INT($DF$4)))</f>
        <v>12.501778096842918</v>
      </c>
      <c r="CR102" s="102">
        <f>IF($DF$4=4,'貼り付けシート（日別）'!U101,'貼り付けシート（日別）'!C101*(INT($DF$4)+1-$DF$4)+'貼り付けシート（日別）'!U101*($DF$4-INT($DF$4)))</f>
        <v>19.626025269769102</v>
      </c>
      <c r="CS102" s="102">
        <f>IF($DF$4=4,'貼り付けシート（日別）'!V101,'貼り付けシート（日別）'!D101*(INT($DF$4)+1-$DF$4)+'貼り付けシート（日別）'!V101*($DF$4-INT($DF$4)))</f>
        <v>3.4345544222095925</v>
      </c>
      <c r="CT102" s="102">
        <f>IF($DF$4=4,'貼り付けシート（日別）'!W101,'貼り付けシート（日別）'!E101*(INT($DF$4)+1-$DF$4)+'貼り付けシート（日別）'!W101*($DF$4-INT($DF$4)))</f>
        <v>0</v>
      </c>
      <c r="CU102" s="102">
        <f>IF($DF$4=4,'貼り付けシート（日別）'!X101,'貼り付けシート（日別）'!F101*(INT($DF$4)+1-$DF$4)+'貼り付けシート（日別）'!X101*($DF$4-INT($DF$4)))</f>
        <v>27.342759663765001</v>
      </c>
      <c r="CV102" s="102">
        <f>IF($DF$4=4,'貼り付けシート（日別）'!Y101,'貼り付けシート（日別）'!G101*(INT($DF$4)+1-$DF$4)+'貼り付けシート（日別）'!Y101*($DF$4-INT($DF$4)))</f>
        <v>0</v>
      </c>
      <c r="CW102" s="102">
        <f>IF($DF$4=4,'貼り付けシート（日別）'!Z101,'貼り付けシート（日別）'!H101*(INT($DF$4)+1-$DF$4)+'貼り付けシート（日別）'!Z101*($DF$4-INT($DF$4)))</f>
        <v>4.7168749999999999</v>
      </c>
      <c r="CX102" s="32">
        <f>SUMIF('貼り付けシート（時刻別）'!$A$6:$A$8765,AR102,'貼り付けシート（時刻別）'!$C$6:$C$8765)</f>
        <v>0</v>
      </c>
      <c r="CY102" s="102">
        <f t="shared" si="54"/>
        <v>0</v>
      </c>
      <c r="CZ102" s="166"/>
    </row>
    <row r="103" spans="1:104" x14ac:dyDescent="0.15">
      <c r="A103" s="36">
        <v>41735</v>
      </c>
      <c r="B103" s="139">
        <f>IF(計算過程!$DF$5=9,計算過程!CD103+計算過程!CY103,IF($DF$4=4,AS103,G103*(INT($DF$4)+1-$DF$4)+AS103*($DF$4-INT($DF$4))))</f>
        <v>0.14981037662152777</v>
      </c>
      <c r="C103" s="139">
        <f>IF(計算過程!$DF$5=9,CF103,IF($DF$4=4,AT103,H103*(INT($DF$4)+1-$DF$4)+AT103*($DF$4-INT($DF$4))))</f>
        <v>71.938347210491472</v>
      </c>
      <c r="D103" s="139">
        <f>IF(計算過程!$DF$5=9,0,IF($DF$4=4,AU103,I103*(INT($DF$4)+1-$DF$4)+AU103*($DF$4-INT($DF$4))))</f>
        <v>0</v>
      </c>
      <c r="E103" s="139">
        <v>0</v>
      </c>
      <c r="F103" s="138"/>
      <c r="G103" s="104">
        <f t="shared" si="41"/>
        <v>0.14184186915972224</v>
      </c>
      <c r="H103" s="104">
        <f t="shared" si="42"/>
        <v>63.422056954246464</v>
      </c>
      <c r="I103" s="104">
        <f t="shared" si="43"/>
        <v>0</v>
      </c>
      <c r="J103" s="107">
        <v>0</v>
      </c>
      <c r="K103" s="101">
        <f>IF(OR(計算過程!$DF$5&lt;=4,計算過程!$DF$5=8),L103+M103+N103,0)</f>
        <v>0.14184186915972224</v>
      </c>
      <c r="L103" s="101">
        <f>IF(AND($DF$5&gt;4,$DF$5&lt;&gt;8),0,((VLOOKUP(入力データと計算結果!$E$6,バックデータ一覧!$V$12:$AA$15,2)*'貼り付けシート（日別）'!O102+VLOOKUP(入力データと計算結果!$E$6,バックデータ一覧!$V$12:$AA$15,3)*('貼り付けシート（日別）'!I102+'貼り付けシート（日別）'!J102+'貼り付けシート（日別）'!K102+'貼り付けシート（日別）'!L102+'貼り付けシート（日別）'!N102)+(VLOOKUP(入力データと計算結果!$E$6,バックデータ一覧!$V$12:$AA$15,4)))*10^3/3600))</f>
        <v>8.6393574888888894E-2</v>
      </c>
      <c r="M103" s="101">
        <f>IF(AND(OR($DF$5&gt;4,$DF$5&lt;&gt;8),入力データと計算結果!$E$7&lt;&gt;バックデータ一覧!$A$16,SUM(AL103:AM103)&gt;0),0.07*10^3/3600,0)</f>
        <v>1.9444444444444445E-2</v>
      </c>
      <c r="N103" s="101">
        <f>IF(AND(OR($DF$5&lt;=4),入力データと計算結果!$E$7=バックデータ一覧!$A$18,AM103&gt;0),(VLOOKUP(入力データと計算結果!$E$6,バックデータ一覧!$V$12:$AA$15,5,FALSE)*AO103+VLOOKUP(入力データと計算結果!$E$6,バックデータ一覧!$V$12:$AA$15,6,FALSE))*10^3/3600,0)</f>
        <v>3.6003849826388892E-2</v>
      </c>
      <c r="O103" s="101">
        <f>IF(OR(計算過程!$DF$5&lt;=2,計算過程!$DF$5=8),IF(入力データと計算結果!$E$7=バックデータ一覧!$A$16,AI103/Q103+AJ103/R103+AK103/S103+AL103/T103+AN103/V103,IF(入力データと計算結果!$E$7=バックデータ一覧!$A$17,AI103/Q103+AJ103/R103+AK103/S103+AM103/U103+AN103/V103,AI103/Q103+AJ103/R103+AK103/S103+AM103/U103+AO103/W103)),0)</f>
        <v>63.422056954246464</v>
      </c>
      <c r="P103" s="101">
        <f>IF(OR(計算過程!$DF$5=3,計算過程!$DF$5=4),IF(入力データと計算結果!$E$7=バックデータ一覧!$A$16,AI103/Q103+AJ103/R103+AK103/S103+AL103/T103+AN103/V103,IF(入力データと計算結果!$E$7=バックデータ一覧!$A$17,AI103/Q103+AJ103/R103+AK103/S103+AM103/U103+AN103/V103,AI103/Q103+AJ103/R103+AK103/S103+AM103/U103+AO103/W103)),0)</f>
        <v>0</v>
      </c>
      <c r="Q103" s="101">
        <f>MIN(1,$DF$7*'貼り付けシート（日別）'!O102+計算過程!$DF$14*(AI103+AK103)+$DF$21)</f>
        <v>0.60059071869773162</v>
      </c>
      <c r="R103" s="101">
        <f>MIN(1,$DF$8*'貼り付けシート（日別）'!O102+$DF$15*AJ103+$DF$22)</f>
        <v>0.67596947338075142</v>
      </c>
      <c r="S103" s="101">
        <f>MIN(1,$DF$9*'貼り付けシート（日別）'!O102+$DF$16*(AI103+AK103)+$DF$23)</f>
        <v>0.60059071869773162</v>
      </c>
      <c r="T103" s="32">
        <f>MIN(1,$DF$10*'貼り付けシート（日別）'!O102+$DF$17*AL103+$DF$24)</f>
        <v>0.71159348488590612</v>
      </c>
      <c r="U103" s="32">
        <f>MIN(1,$DF$11*'貼り付けシート（日別）'!O102+$DF$18*AM103+$DF$25)</f>
        <v>0.69829103746358745</v>
      </c>
      <c r="V103" s="32">
        <f>MIN(1,$DF$12*'貼り付けシート（日別）'!O102+$DF$19*AN103+$DF$26)</f>
        <v>0.71159348488590612</v>
      </c>
      <c r="W103" s="32">
        <f>MIN(1,$DF$13*'貼り付けシート（日別）'!O102+$DF$20*AO103+$DF$27)</f>
        <v>0.5961470528778523</v>
      </c>
      <c r="X103" s="32">
        <f t="shared" si="44"/>
        <v>0</v>
      </c>
      <c r="Y103" s="32">
        <f>'貼り付けシート（日別）'!P102</f>
        <v>0.92499999999999993</v>
      </c>
      <c r="Z103" s="32">
        <f t="shared" si="45"/>
        <v>1.0807975000000001</v>
      </c>
      <c r="AA103" s="32">
        <f t="shared" si="46"/>
        <v>1.1130625000000001</v>
      </c>
      <c r="AB103" s="32">
        <f t="shared" si="47"/>
        <v>42.504754658365265</v>
      </c>
      <c r="AC103" s="32">
        <f>IF($DF$5=10,($DF$41*'貼り付けシート（日別）'!O102+$DF$42*AB103+$DF$43)/3.6,0)</f>
        <v>0</v>
      </c>
      <c r="AD103" s="32">
        <f>IF(OR($DF$5=5,$DF$5=6,$DF$5=7),(($DF$45*'貼り付けシート（日別）'!O102+$DF$46*SUM(AI103:AK103,AM103)+$DF$47)*AE103+(0.01723*AO103+0.06099))*10^3/3600,0)</f>
        <v>0</v>
      </c>
      <c r="AE103" s="32">
        <f>IF('貼り付けシート（日別）'!O102&lt;7,1+(7-'貼り付けシート（日別）'!O102)*0.0091,1)</f>
        <v>1.05858125</v>
      </c>
      <c r="AF103" s="32">
        <f>IF(OR($DF$5=5,$DF$5=6,$DF$5=7),(($DF$48*'貼り付けシート（日別）'!O102+$DF$49*SUM(AI103:AK103,AM103)+$DF$50)*AH103+AO103/AG103),0)</f>
        <v>0</v>
      </c>
      <c r="AG103" s="32">
        <f>$DF$51*'貼り付けシート（日別）'!O102+$DF$52*AO103+$DF$53</f>
        <v>0.78099687499999992</v>
      </c>
      <c r="AH103" s="32">
        <f>IF('貼り付けシート（日別）'!O102&lt;7,1+(7-'貼り付けシート（日別）'!O102)*0.0205,1)</f>
        <v>1.13196875</v>
      </c>
      <c r="AI103" s="109">
        <f>'貼り付けシート（日別）'!B102</f>
        <v>4.3745525900532449</v>
      </c>
      <c r="AJ103" s="109">
        <f>'貼り付けシート（日別）'!C102</f>
        <v>5.8373150730694796</v>
      </c>
      <c r="AK103" s="109">
        <f>'貼り付けシート（日別）'!D102</f>
        <v>1.2018001621025396</v>
      </c>
      <c r="AL103" s="109">
        <f>'貼り付けシート（日別）'!E102</f>
        <v>0</v>
      </c>
      <c r="AM103" s="109">
        <f>'貼り付けシート（日別）'!F102</f>
        <v>27.108274333139999</v>
      </c>
      <c r="AN103" s="109">
        <f>'貼り付けシート（日別）'!G102</f>
        <v>0</v>
      </c>
      <c r="AO103" s="109">
        <f>'貼り付けシート（日別）'!H102</f>
        <v>3.9828125000000005</v>
      </c>
      <c r="AP103" s="102">
        <f>IF(入力データと計算結果!$E$9=バックデータ一覧!$A$25,'貼り付けシート（日別）'!Q102,0)</f>
        <v>0</v>
      </c>
      <c r="AR103" s="36">
        <v>41735</v>
      </c>
      <c r="AS103" s="104">
        <f t="shared" si="48"/>
        <v>0.14981037662152777</v>
      </c>
      <c r="AT103" s="104">
        <f t="shared" si="49"/>
        <v>71.938347210491472</v>
      </c>
      <c r="AU103" s="104">
        <f t="shared" si="50"/>
        <v>0</v>
      </c>
      <c r="AV103" s="107">
        <v>0</v>
      </c>
      <c r="AW103" s="101">
        <f>IF(OR(計算過程!$DF$5&lt;=4,計算過程!$DF$5=8),AX103+AY103+AZ103,0)</f>
        <v>0.14981037662152777</v>
      </c>
      <c r="AX103" s="101">
        <f>IF(AND(計算過程!$DF$5&gt;4,計算過程!$DF$5&lt;&gt;8),0,((VLOOKUP(入力データと計算結果!$E$6,バックデータ一覧!$V$12:$AA$15,2)*'貼り付けシート（日別）'!AG102+VLOOKUP(入力データと計算結果!$E$6,バックデータ一覧!$V$12:$AA$15,3)*('貼り付けシート（日別）'!AA102+'貼り付けシート（日別）'!AB102+'貼り付けシート（日別）'!AC102+'貼り付けシート（日別）'!AD102+'貼り付けシート（日別）'!AF102)+(VLOOKUP(入力データと計算結果!$E$6,バックデータ一覧!$V$12:$AA$15,4)))*10^3/3600))</f>
        <v>8.9848929138888894E-2</v>
      </c>
      <c r="AY103" s="101">
        <f>IF(AND(OR(計算過程!$DF$5&gt;4,計算過程!$DF$5&lt;&gt;8),入力データと計算結果!$E$7&lt;&gt;バックデータ一覧!$A$16,SUM(BX103:BY103)&gt;0),0.07*10^3/3600,0)</f>
        <v>1.9444444444444445E-2</v>
      </c>
      <c r="AZ103" s="101">
        <f>IF(AND(OR(計算過程!$DF$5&lt;=4),入力データと計算結果!$E$7=バックデータ一覧!$A$18,BY103&gt;0),(VLOOKUP(入力データと計算結果!$E$6,バックデータ一覧!$V$12:$AA$15,5,FALSE)*CA103+VLOOKUP(入力データと計算結果!$E$6,バックデータ一覧!$V$12:$AA$15,6,FALSE))*10^3/3600,0)</f>
        <v>4.0517003038194437E-2</v>
      </c>
      <c r="BA103" s="101">
        <f>IF(OR(計算過程!$DF$5&lt;=2,計算過程!$DF$5=8),IF(入力データと計算結果!$E$7=バックデータ一覧!$A$16,BU103/BC103+BV103/BD103+BW103/BE103+BX103/BF103+BZ103/BH103,IF(入力データと計算結果!$E$7=バックデータ一覧!$A$17,BU103/BC103+BV103/BD103+BW103/BE103+BY103/BG103+BZ103/BH103,BU103/BC103+BV103/BD103+BW103/BE103+BY103/BG103+CA103/BI103)),0)</f>
        <v>71.938347210491472</v>
      </c>
      <c r="BB103" s="101">
        <f>IF(OR(計算過程!$DF$5=3,計算過程!$DF$5=4),IF(入力データと計算結果!$E$7=バックデータ一覧!$A$16,BU103/BC103+BV103/BD103+BW103/BE103+BX103/BF103+BZ103/BH103,IF(入力データと計算結果!$E$7=バックデータ一覧!$A$17,BU103/BC103+BV103/BD103+BW103/BE103+BY103/BG103+BZ103/BH103,BU103/BC103+BV103/BD103+BW103/BE103+BY103/BG103+CA103/BI103)),0)</f>
        <v>0</v>
      </c>
      <c r="BC103" s="101">
        <f>MIN(1,計算過程!$DF$7*'貼り付けシート（日別）'!AG102+計算過程!$DF$14*(BU103+BW103)+計算過程!$DF$21)</f>
        <v>0.60162366345538176</v>
      </c>
      <c r="BD103" s="101">
        <f>MIN(1,計算過程!$DF$8*'貼り付けシート（日別）'!AG102+計算過程!$DF$15*BV103+計算過程!$DF$22)</f>
        <v>0.67773576813570424</v>
      </c>
      <c r="BE103" s="101">
        <f>MIN(1,計算過程!$DF$9*'貼り付けシート（日別）'!AG102+計算過程!$DF$16*(BU103+BW103)+計算過程!$DF$23)</f>
        <v>0.60162366345538176</v>
      </c>
      <c r="BF103" s="32">
        <f>MIN(1,計算過程!$DF$10*'貼り付けシート（日別）'!AG102+計算過程!$DF$17*BX103+計算過程!$DF$24)</f>
        <v>0.71159348488590612</v>
      </c>
      <c r="BG103" s="32">
        <f>MIN(1,計算過程!$DF$11*'貼り付けシート（日別）'!AG102+計算過程!$DF$18*BY103+計算過程!$DF$25)</f>
        <v>0.69829103746358745</v>
      </c>
      <c r="BH103" s="32">
        <f>MIN(1,計算過程!$DF$12*'貼り付けシート（日別）'!AG102+計算過程!$DF$19*BZ103+計算過程!$DF$26)</f>
        <v>0.71159348488590612</v>
      </c>
      <c r="BI103" s="32">
        <f>MIN(1,計算過程!$DF$13*'貼り付けシート（日別）'!AG102+計算過程!$DF$20*CA103+計算過程!$DF$27)</f>
        <v>0.61275325536241609</v>
      </c>
      <c r="BJ103" s="32">
        <f>IF(計算過程!$DF$5=11,(計算過程!$DF$33*BK103+計算過程!$DF$34*BN103+計算過程!$DF$35*計算過程!$DF$39+計算過程!$DF$36)*(1+計算過程!$DF$37*計算過程!$DF$38)*BL103*BM103*10^3/3600,0)</f>
        <v>0</v>
      </c>
      <c r="BK103" s="32">
        <f>'貼り付けシート（日別）'!AH102</f>
        <v>0.92499999999999993</v>
      </c>
      <c r="BL103" s="32">
        <f t="shared" si="51"/>
        <v>1.0807975000000001</v>
      </c>
      <c r="BM103" s="32">
        <f t="shared" si="52"/>
        <v>1.1130625000000001</v>
      </c>
      <c r="BN103" s="32">
        <f t="shared" si="53"/>
        <v>48.214577908476265</v>
      </c>
      <c r="BO103" s="32">
        <f>IF(計算過程!$DF$5=10,(計算過程!$DF$41*'貼り付けシート（日別）'!AG102+計算過程!$DF$42*BN103+計算過程!$DF$43)/3.6,0)</f>
        <v>0</v>
      </c>
      <c r="BP103" s="32">
        <f>IF(OR(計算過程!$DF$5=5,計算過程!$DF$5=6,計算過程!$DF$5=7),((計算過程!$DF$45*'貼り付けシート（日別）'!AG102+計算過程!$DF$46*SUM(BU103:BW103,BY103)+計算過程!$DF$47)*BQ103+(0.01723*CA103+0.06099))*10^3/3600,0)</f>
        <v>0</v>
      </c>
      <c r="BQ103" s="32">
        <f>IF('貼り付けシート（日別）'!AG102&lt;7,1+(7-'貼り付けシート（日別）'!AG102)*0.0091,1)</f>
        <v>1.05858125</v>
      </c>
      <c r="BR103" s="32">
        <f>IF(OR(計算過程!$DF$5=5,計算過程!$DF$5=6,計算過程!$DF$5=7),((計算過程!$DF$48*'貼り付けシート（日別）'!AG102+計算過程!$DF$49*SUM(BU103:BW103,BY103)+計算過程!$DF$50)*BT103+CA103/BS103),0)</f>
        <v>0</v>
      </c>
      <c r="BS103" s="32">
        <f>計算過程!$DF$51*'貼り付けシート（日別）'!AG102+計算過程!$DF$52*CA103+計算過程!$DF$53</f>
        <v>0.7866546875</v>
      </c>
      <c r="BT103" s="32">
        <f>IF('貼り付けシート（日別）'!AG102&lt;7,1+(7-'貼り付けシート（日別）'!AG102)*0.0205,1)</f>
        <v>1.13196875</v>
      </c>
      <c r="BU103" s="109">
        <f>'貼り付けシート（日別）'!T102</f>
        <v>5.6504637621521088</v>
      </c>
      <c r="BV103" s="109">
        <f>'貼り付けシート（日別）'!U102</f>
        <v>9.7288584551157982</v>
      </c>
      <c r="BW103" s="109">
        <f>'貼り付けシート（日別）'!V102</f>
        <v>0.80120010806835984</v>
      </c>
      <c r="BX103" s="109">
        <f>'貼り付けシート（日別）'!W102</f>
        <v>0</v>
      </c>
      <c r="BY103" s="109">
        <f>'貼り付けシート（日別）'!X102</f>
        <v>27.108274333139999</v>
      </c>
      <c r="BZ103" s="109">
        <f>'貼り付けシート（日別）'!Y102</f>
        <v>0</v>
      </c>
      <c r="CA103" s="109">
        <f>'貼り付けシート（日別）'!Z102</f>
        <v>4.92578125</v>
      </c>
      <c r="CB103" s="102">
        <f>IF(入力データと計算結果!$E$9=バックデータ一覧!$A$25,'貼り付けシート（日別）'!AI102,0)</f>
        <v>0</v>
      </c>
      <c r="CC103" s="166"/>
      <c r="CD103" s="32">
        <f>IF(計算過程!$DF$5=9,((CI103*'貼り付けシート（日別）'!AG102+CJ103*(CQ103+CR103+CS103+CU103)+CK103*CX103+CL103)*CE103+(0.01723*CW103+0.06099))*10^3/3600,0)</f>
        <v>0</v>
      </c>
      <c r="CE103" s="32">
        <f>IF(7&lt;='貼り付けシート（日別）'!AG102,1,1+(7-'貼り付けシート（日別）'!AG102)*0.0091)</f>
        <v>1.05858125</v>
      </c>
      <c r="CF103" s="32">
        <f>IF(計算過程!$DF$5=9,((CM103*'貼り付けシート（日別）'!AG102+CN103*(CQ103+CR103+CS103+CU103)+CO103*CX103+CP103)*CH103+CW103/CG103),0)</f>
        <v>0</v>
      </c>
      <c r="CG103" s="32">
        <f>計算過程!$DF$55*'貼り付けシート（日別）'!AG102+計算過程!$DF$56*CW103+計算過程!$DF$57</f>
        <v>0.7866546875</v>
      </c>
      <c r="CH103" s="32">
        <f>IF(7&lt;='貼り付けシート（日別）'!AG102,1,1+(7-'貼り付けシート（日別）'!AG102)*0.0205)</f>
        <v>1.13196875</v>
      </c>
      <c r="CI103" s="100">
        <f>IF($CX103&gt;0,バックデータ一覧!$S$4,バックデータ一覧!$T$4)</f>
        <v>-0.18114</v>
      </c>
      <c r="CJ103" s="100">
        <f>IF($CX103&gt;0,バックデータ一覧!$S$5,バックデータ一覧!$T$5)</f>
        <v>0.10483000000000001</v>
      </c>
      <c r="CK103" s="100">
        <f>IF($CX103&gt;0,バックデータ一覧!$S$6,バックデータ一覧!$T$6)</f>
        <v>0</v>
      </c>
      <c r="CL103" s="100">
        <f>IF($CX103&gt;0,バックデータ一覧!$S$7,バックデータ一覧!$T$7)</f>
        <v>5.8528500000000001</v>
      </c>
      <c r="CM103" s="100">
        <f>IF($CX103&gt;0,バックデータ一覧!$S$12,バックデータ一覧!$T$12)</f>
        <v>-5.7700000000000001E-2</v>
      </c>
      <c r="CN103" s="100">
        <f>IF($CX103&gt;0,バックデータ一覧!$S$13,バックデータ一覧!$T$13)</f>
        <v>0.47525000000000001</v>
      </c>
      <c r="CO103" s="100">
        <f>IF($CX103&gt;0,バックデータ一覧!$S$14,バックデータ一覧!$T$14)</f>
        <v>0</v>
      </c>
      <c r="CP103" s="173">
        <f>IF($CX103&gt;0,バックデータ一覧!$S$15,バックデータ一覧!$T$15)</f>
        <v>-6.3459300000000001</v>
      </c>
      <c r="CQ103" s="102">
        <f>IF($DF$4=4,'貼り付けシート（日別）'!T102,'貼り付けシート（日別）'!B102*(INT($DF$4)+1-$DF$4)+'貼り付けシート（日別）'!T102*($DF$4-INT($DF$4)))</f>
        <v>5.6504637621521088</v>
      </c>
      <c r="CR103" s="102">
        <f>IF($DF$4=4,'貼り付けシート（日別）'!U102,'貼り付けシート（日別）'!C102*(INT($DF$4)+1-$DF$4)+'貼り付けシート（日別）'!U102*($DF$4-INT($DF$4)))</f>
        <v>9.7288584551157982</v>
      </c>
      <c r="CS103" s="102">
        <f>IF($DF$4=4,'貼り付けシート（日別）'!V102,'貼り付けシート（日別）'!D102*(INT($DF$4)+1-$DF$4)+'貼り付けシート（日別）'!V102*($DF$4-INT($DF$4)))</f>
        <v>0.80120010806835984</v>
      </c>
      <c r="CT103" s="102">
        <f>IF($DF$4=4,'貼り付けシート（日別）'!W102,'貼り付けシート（日別）'!E102*(INT($DF$4)+1-$DF$4)+'貼り付けシート（日別）'!W102*($DF$4-INT($DF$4)))</f>
        <v>0</v>
      </c>
      <c r="CU103" s="102">
        <f>IF($DF$4=4,'貼り付けシート（日別）'!X102,'貼り付けシート（日別）'!F102*(INT($DF$4)+1-$DF$4)+'貼り付けシート（日別）'!X102*($DF$4-INT($DF$4)))</f>
        <v>27.108274333139999</v>
      </c>
      <c r="CV103" s="102">
        <f>IF($DF$4=4,'貼り付けシート（日別）'!Y102,'貼り付けシート（日別）'!G102*(INT($DF$4)+1-$DF$4)+'貼り付けシート（日別）'!Y102*($DF$4-INT($DF$4)))</f>
        <v>0</v>
      </c>
      <c r="CW103" s="102">
        <f>IF($DF$4=4,'貼り付けシート（日別）'!Z102,'貼り付けシート（日別）'!H102*(INT($DF$4)+1-$DF$4)+'貼り付けシート（日別）'!Z102*($DF$4-INT($DF$4)))</f>
        <v>4.92578125</v>
      </c>
      <c r="CX103" s="32">
        <f>SUMIF('貼り付けシート（時刻別）'!$A$6:$A$8765,AR103,'貼り付けシート（時刻別）'!$C$6:$C$8765)</f>
        <v>0</v>
      </c>
      <c r="CY103" s="102">
        <f t="shared" si="54"/>
        <v>0</v>
      </c>
      <c r="CZ103" s="166"/>
    </row>
    <row r="104" spans="1:104" x14ac:dyDescent="0.15">
      <c r="A104" s="36">
        <v>41736</v>
      </c>
      <c r="B104" s="139">
        <f>IF(計算過程!$DF$5=9,計算過程!CD104+計算過程!CY104,IF($DF$4=4,AS104,G104*(INT($DF$4)+1-$DF$4)+AS104*($DF$4-INT($DF$4))))</f>
        <v>0.15855963219444444</v>
      </c>
      <c r="C104" s="139">
        <f>IF(計算過程!$DF$5=9,CF104,IF($DF$4=4,AT104,H104*(INT($DF$4)+1-$DF$4)+AT104*($DF$4-INT($DF$4))))</f>
        <v>87.04268688680132</v>
      </c>
      <c r="D104" s="139">
        <f>IF(計算過程!$DF$5=9,0,IF($DF$4=4,AU104,I104*(INT($DF$4)+1-$DF$4)+AU104*($DF$4-INT($DF$4))))</f>
        <v>0</v>
      </c>
      <c r="E104" s="139">
        <v>0</v>
      </c>
      <c r="F104" s="138"/>
      <c r="G104" s="104">
        <f t="shared" si="41"/>
        <v>0.15040638498148146</v>
      </c>
      <c r="H104" s="104">
        <f t="shared" si="42"/>
        <v>78.407284305696152</v>
      </c>
      <c r="I104" s="104">
        <f t="shared" si="43"/>
        <v>0</v>
      </c>
      <c r="J104" s="107">
        <v>0</v>
      </c>
      <c r="K104" s="101">
        <f>IF(OR(計算過程!$DF$5&lt;=4,計算過程!$DF$5=8),L104+M104+N104,0)</f>
        <v>0.15040638498148146</v>
      </c>
      <c r="L104" s="101">
        <f>IF(AND($DF$5&gt;4,$DF$5&lt;&gt;8),0,((VLOOKUP(入力データと計算結果!$E$6,バックデータ一覧!$V$12:$AA$15,2)*'貼り付けシート（日別）'!O103+VLOOKUP(入力データと計算結果!$E$6,バックデータ一覧!$V$12:$AA$15,3)*('貼り付けシート（日別）'!I103+'貼り付けシート（日別）'!J103+'貼り付けシート（日別）'!K103+'貼り付けシート（日別）'!L103+'貼り付けシート（日別）'!N103)+(VLOOKUP(入力データと計算結果!$E$6,バックデータ一覧!$V$12:$AA$15,4)))*10^3/3600))</f>
        <v>9.4241669703703693E-2</v>
      </c>
      <c r="M104" s="101">
        <f>IF(AND(OR($DF$5&gt;4,$DF$5&lt;&gt;8),入力データと計算結果!$E$7&lt;&gt;バックデータ一覧!$A$16,SUM(AL104:AM104)&gt;0),0.07*10^3/3600,0)</f>
        <v>1.9444444444444445E-2</v>
      </c>
      <c r="N104" s="101">
        <f>IF(AND(OR($DF$5&lt;=4),入力データと計算結果!$E$7=バックデータ一覧!$A$18,AM104&gt;0),(VLOOKUP(入力データと計算結果!$E$6,バックデータ一覧!$V$12:$AA$15,5,FALSE)*AO104+VLOOKUP(入力データと計算結果!$E$6,バックデータ一覧!$V$12:$AA$15,6,FALSE))*10^3/3600,0)</f>
        <v>3.6720270833333332E-2</v>
      </c>
      <c r="O104" s="101">
        <f>IF(OR(計算過程!$DF$5&lt;=2,計算過程!$DF$5=8),IF(入力データと計算結果!$E$7=バックデータ一覧!$A$16,AI104/Q104+AJ104/R104+AK104/S104+AL104/T104+AN104/V104,IF(入力データと計算結果!$E$7=バックデータ一覧!$A$17,AI104/Q104+AJ104/R104+AK104/S104+AM104/U104+AN104/V104,AI104/Q104+AJ104/R104+AK104/S104+AM104/U104+AO104/W104)),0)</f>
        <v>78.407284305696152</v>
      </c>
      <c r="P104" s="101">
        <f>IF(OR(計算過程!$DF$5=3,計算過程!$DF$5=4),IF(入力データと計算結果!$E$7=バックデータ一覧!$A$16,AI104/Q104+AJ104/R104+AK104/S104+AL104/T104+AN104/V104,IF(入力データと計算結果!$E$7=バックデータ一覧!$A$17,AI104/Q104+AJ104/R104+AK104/S104+AM104/U104+AN104/V104,AI104/Q104+AJ104/R104+AK104/S104+AM104/U104+AO104/W104)),0)</f>
        <v>0</v>
      </c>
      <c r="Q104" s="101">
        <f>MIN(1,$DF$7*'貼り付けシート（日別）'!O103+計算過程!$DF$14*(AI104+AK104)+$DF$21)</f>
        <v>0.60260626759993607</v>
      </c>
      <c r="R104" s="101">
        <f>MIN(1,$DF$8*'貼り付けシート（日別）'!O103+$DF$15*AJ104+$DF$22)</f>
        <v>0.67707984138692479</v>
      </c>
      <c r="S104" s="101">
        <f>MIN(1,$DF$9*'貼り付けシート（日別）'!O103+$DF$16*(AI104+AK104)+$DF$23)</f>
        <v>0.60260626759993607</v>
      </c>
      <c r="T104" s="32">
        <f>MIN(1,$DF$10*'貼り付けシート（日別）'!O103+$DF$17*AL104+$DF$24)</f>
        <v>0.71159348488590612</v>
      </c>
      <c r="U104" s="32">
        <f>MIN(1,$DF$11*'貼り付けシート（日別）'!O103+$DF$18*AM104+$DF$25)</f>
        <v>0.69831752627616317</v>
      </c>
      <c r="V104" s="32">
        <f>MIN(1,$DF$12*'貼り付けシート（日別）'!O103+$DF$19*AN104+$DF$26)</f>
        <v>0.71159348488590612</v>
      </c>
      <c r="W104" s="32">
        <f>MIN(1,$DF$13*'貼り付けシート（日別）'!O103+$DF$20*AO104+$DF$27)</f>
        <v>0.59280439490577175</v>
      </c>
      <c r="X104" s="32">
        <f t="shared" si="44"/>
        <v>0</v>
      </c>
      <c r="Y104" s="32">
        <f>'貼り付けシート（日別）'!P103</f>
        <v>-1.2250000000000001</v>
      </c>
      <c r="Z104" s="32">
        <f t="shared" si="45"/>
        <v>1.1093925</v>
      </c>
      <c r="AA104" s="32">
        <f t="shared" si="46"/>
        <v>1.1291875</v>
      </c>
      <c r="AB104" s="32">
        <f t="shared" si="47"/>
        <v>52.062422133822231</v>
      </c>
      <c r="AC104" s="32">
        <f>IF($DF$5=10,($DF$41*'貼り付けシート（日別）'!O103+$DF$42*AB104+$DF$43)/3.6,0)</f>
        <v>0</v>
      </c>
      <c r="AD104" s="32">
        <f>IF(OR($DF$5=5,$DF$5=6,$DF$5=7),(($DF$45*'貼り付けシート（日別）'!O103+$DF$46*SUM(AI104:AK104,AM104)+$DF$47)*AE104+(0.01723*AO104+0.06099))*10^3/3600,0)</f>
        <v>0</v>
      </c>
      <c r="AE104" s="32">
        <f>IF('貼り付けシート（日別）'!O103&lt;7,1+(7-'貼り付けシート（日別）'!O103)*0.0091,1)</f>
        <v>1.0767433333333334</v>
      </c>
      <c r="AF104" s="32">
        <f>IF(OR($DF$5=5,$DF$5=6,$DF$5=7),(($DF$48*'貼り付けシート（日別）'!O103+$DF$49*SUM(AI104:AK104,AM104)+$DF$50)*AH104+AO104/AG104),0)</f>
        <v>0</v>
      </c>
      <c r="AG104" s="32">
        <f>$DF$51*'貼り付けシート（日別）'!O103+$DF$52*AO104+$DF$53</f>
        <v>0.77231499999999997</v>
      </c>
      <c r="AH104" s="32">
        <f>IF('貼り付けシート（日別）'!O103&lt;7,1+(7-'貼り付けシート（日別）'!O103)*0.0205,1)</f>
        <v>1.1728833333333333</v>
      </c>
      <c r="AI104" s="109">
        <f>'貼り付けシート（日別）'!B103</f>
        <v>8.0027469761915651</v>
      </c>
      <c r="AJ104" s="109">
        <f>'貼り付けシート（日別）'!C103</f>
        <v>10.678704756299579</v>
      </c>
      <c r="AK104" s="109">
        <f>'貼り付けシート（日別）'!D103</f>
        <v>2.1985568615910895</v>
      </c>
      <c r="AL104" s="109">
        <f>'貼り付けシート（日別）'!E103</f>
        <v>0</v>
      </c>
      <c r="AM104" s="109">
        <f>'貼り付けシート（日別）'!F103</f>
        <v>27.04991353974</v>
      </c>
      <c r="AN104" s="109">
        <f>'貼り付けシート（日別）'!G103</f>
        <v>0</v>
      </c>
      <c r="AO104" s="109">
        <f>'貼り付けシート（日別）'!H103</f>
        <v>4.1325000000000003</v>
      </c>
      <c r="AP104" s="102">
        <f>IF(入力データと計算結果!$E$9=バックデータ一覧!$A$25,'貼り付けシート（日別）'!Q103,0)</f>
        <v>0</v>
      </c>
      <c r="AR104" s="36">
        <v>41736</v>
      </c>
      <c r="AS104" s="104">
        <f t="shared" si="48"/>
        <v>0.15855963219444444</v>
      </c>
      <c r="AT104" s="104">
        <f t="shared" si="49"/>
        <v>87.04268688680132</v>
      </c>
      <c r="AU104" s="104">
        <f t="shared" si="50"/>
        <v>0</v>
      </c>
      <c r="AV104" s="107">
        <v>0</v>
      </c>
      <c r="AW104" s="101">
        <f>IF(OR(計算過程!$DF$5&lt;=4,計算過程!$DF$5=8),AX104+AY104+AZ104,0)</f>
        <v>0.15855963219444444</v>
      </c>
      <c r="AX104" s="101">
        <f>IF(AND(計算過程!$DF$5&gt;4,計算過程!$DF$5&lt;&gt;8),0,((VLOOKUP(入力データと計算結果!$E$6,バックデータ一覧!$V$12:$AA$15,2)*'貼り付けシート（日別）'!AG103+VLOOKUP(入力データと計算結果!$E$6,バックデータ一覧!$V$12:$AA$15,3)*('貼り付けシート（日別）'!AA103+'貼り付けシート（日別）'!AB103+'貼り付けシート（日別）'!AC103+'貼り付けシート（日別）'!AD103+'貼り付けシート（日別）'!AF103)+(VLOOKUP(入力データと計算結果!$E$6,バックデータ一覧!$V$12:$AA$15,4)))*10^3/3600))</f>
        <v>9.7762360203703699E-2</v>
      </c>
      <c r="AY104" s="101">
        <f>IF(AND(OR(計算過程!$DF$5&gt;4,計算過程!$DF$5&lt;&gt;8),入力データと計算結果!$E$7&lt;&gt;バックデータ一覧!$A$16,SUM(BX104:BY104)&gt;0),0.07*10^3/3600,0)</f>
        <v>1.9444444444444445E-2</v>
      </c>
      <c r="AZ104" s="101">
        <f>IF(AND(OR(計算過程!$DF$5&lt;=4),入力データと計算結果!$E$7=バックデータ一覧!$A$18,BY104&gt;0),(VLOOKUP(入力データと計算結果!$E$6,バックデータ一覧!$V$12:$AA$15,5,FALSE)*CA104+VLOOKUP(入力データと計算結果!$E$6,バックデータ一覧!$V$12:$AA$15,6,FALSE))*10^3/3600,0)</f>
        <v>4.1352827546296288E-2</v>
      </c>
      <c r="BA104" s="101">
        <f>IF(OR(計算過程!$DF$5&lt;=2,計算過程!$DF$5=8),IF(入力データと計算結果!$E$7=バックデータ一覧!$A$16,BU104/BC104+BV104/BD104+BW104/BE104+BX104/BF104+BZ104/BH104,IF(入力データと計算結果!$E$7=バックデータ一覧!$A$17,BU104/BC104+BV104/BD104+BW104/BE104+BY104/BG104+BZ104/BH104,BU104/BC104+BV104/BD104+BW104/BE104+BY104/BG104+CA104/BI104)),0)</f>
        <v>87.04268688680132</v>
      </c>
      <c r="BB104" s="101">
        <f>IF(OR(計算過程!$DF$5=3,計算過程!$DF$5=4),IF(入力データと計算結果!$E$7=バックデータ一覧!$A$16,BU104/BC104+BV104/BD104+BW104/BE104+BX104/BF104+BZ104/BH104,IF(入力データと計算結果!$E$7=バックデータ一覧!$A$17,BU104/BC104+BV104/BD104+BW104/BE104+BY104/BG104+BZ104/BH104,BU104/BC104+BV104/BD104+BW104/BE104+BY104/BG104+CA104/BI104)),0)</f>
        <v>0</v>
      </c>
      <c r="BC104" s="101">
        <f>MIN(1,計算過程!$DF$7*'貼り付けシート（日別）'!AG103+計算過程!$DF$14*(BU104+BW104)+計算過程!$DF$21)</f>
        <v>0.60374312686743226</v>
      </c>
      <c r="BD104" s="101">
        <f>MIN(1,計算過程!$DF$8*'貼り付けシート（日別）'!AG103+計算過程!$DF$15*BV104+計算過程!$DF$22)</f>
        <v>0.67884233352567225</v>
      </c>
      <c r="BE104" s="101">
        <f>MIN(1,計算過程!$DF$9*'貼り付けシート（日別）'!AG103+計算過程!$DF$16*(BU104+BW104)+計算過程!$DF$23)</f>
        <v>0.60374312686743226</v>
      </c>
      <c r="BF104" s="32">
        <f>MIN(1,計算過程!$DF$10*'貼り付けシート（日別）'!AG103+計算過程!$DF$17*BX104+計算過程!$DF$24)</f>
        <v>0.71159348488590612</v>
      </c>
      <c r="BG104" s="32">
        <f>MIN(1,計算過程!$DF$11*'貼り付けシート（日別）'!AG103+計算過程!$DF$18*BY104+計算過程!$DF$25)</f>
        <v>0.69831752627616317</v>
      </c>
      <c r="BH104" s="32">
        <f>MIN(1,計算過程!$DF$12*'貼り付けシート（日別）'!AG103+計算過程!$DF$19*BZ104+計算過程!$DF$26)</f>
        <v>0.71159348488590612</v>
      </c>
      <c r="BI104" s="32">
        <f>MIN(1,計算過程!$DF$13*'貼り付けシート（日別）'!AG103+計算過程!$DF$20*CA104+計算過程!$DF$27)</f>
        <v>0.60984994403436243</v>
      </c>
      <c r="BJ104" s="32">
        <f>IF(計算過程!$DF$5=11,(計算過程!$DF$33*BK104+計算過程!$DF$34*BN104+計算過程!$DF$35*計算過程!$DF$39+計算過程!$DF$36)*(1+計算過程!$DF$37*計算過程!$DF$38)*BL104*BM104*10^3/3600,0)</f>
        <v>0</v>
      </c>
      <c r="BK104" s="32">
        <f>'貼り付けシート（日別）'!AH103</f>
        <v>-1.2250000000000001</v>
      </c>
      <c r="BL104" s="32">
        <f t="shared" si="51"/>
        <v>1.1093925</v>
      </c>
      <c r="BM104" s="32">
        <f t="shared" si="52"/>
        <v>1.1291875</v>
      </c>
      <c r="BN104" s="32">
        <f t="shared" si="53"/>
        <v>57.876871809404122</v>
      </c>
      <c r="BO104" s="32">
        <f>IF(計算過程!$DF$5=10,(計算過程!$DF$41*'貼り付けシート（日別）'!AG103+計算過程!$DF$42*BN104+計算過程!$DF$43)/3.6,0)</f>
        <v>0</v>
      </c>
      <c r="BP104" s="32">
        <f>IF(OR(計算過程!$DF$5=5,計算過程!$DF$5=6,計算過程!$DF$5=7),((計算過程!$DF$45*'貼り付けシート（日別）'!AG103+計算過程!$DF$46*SUM(BU104:BW104,BY104)+計算過程!$DF$47)*BQ104+(0.01723*CA104+0.06099))*10^3/3600,0)</f>
        <v>0</v>
      </c>
      <c r="BQ104" s="32">
        <f>IF('貼り付けシート（日別）'!AG103&lt;7,1+(7-'貼り付けシート（日別）'!AG103)*0.0091,1)</f>
        <v>1.0767433333333334</v>
      </c>
      <c r="BR104" s="32">
        <f>IF(OR(計算過程!$DF$5=5,計算過程!$DF$5=6,計算過程!$DF$5=7),((計算過程!$DF$48*'貼り付けシート（日別）'!AG103+計算過程!$DF$49*SUM(BU104:BW104,BY104)+計算過程!$DF$50)*BT104+CA104/BS104),0)</f>
        <v>0</v>
      </c>
      <c r="BS104" s="32">
        <f>計算過程!$DF$51*'貼り付けシート（日別）'!AG103+計算過程!$DF$52*CA104+計算過程!$DF$53</f>
        <v>0.77812249999999994</v>
      </c>
      <c r="BT104" s="32">
        <f>IF('貼り付けシート（日別）'!AG103&lt;7,1+(7-'貼り付けシート（日別）'!AG103)*0.0205,1)</f>
        <v>1.1728833333333333</v>
      </c>
      <c r="BU104" s="109">
        <f>'貼り付けシート（日別）'!T103</f>
        <v>8.3665082023820929</v>
      </c>
      <c r="BV104" s="109">
        <f>'貼り付けシート（日別）'!U103</f>
        <v>14.561870122226699</v>
      </c>
      <c r="BW104" s="109">
        <f>'貼り付けシート（日別）'!V103</f>
        <v>2.7981632783886594</v>
      </c>
      <c r="BX104" s="109">
        <f>'貼り付けシート（日別）'!W103</f>
        <v>0</v>
      </c>
      <c r="BY104" s="109">
        <f>'貼り付けシート（日別）'!X103</f>
        <v>27.04991353974</v>
      </c>
      <c r="BZ104" s="109">
        <f>'貼り付けシート（日別）'!Y103</f>
        <v>0</v>
      </c>
      <c r="CA104" s="109">
        <f>'貼り付けシート（日別）'!Z103</f>
        <v>5.1004166666666659</v>
      </c>
      <c r="CB104" s="102">
        <f>IF(入力データと計算結果!$E$9=バックデータ一覧!$A$25,'貼り付けシート（日別）'!AI103,0)</f>
        <v>0</v>
      </c>
      <c r="CC104" s="166"/>
      <c r="CD104" s="32">
        <f>IF(計算過程!$DF$5=9,((CI104*'貼り付けシート（日別）'!AG103+CJ104*(CQ104+CR104+CS104+CU104)+CK104*CX104+CL104)*CE104+(0.01723*CW104+0.06099))*10^3/3600,0)</f>
        <v>0</v>
      </c>
      <c r="CE104" s="32">
        <f>IF(7&lt;='貼り付けシート（日別）'!AG103,1,1+(7-'貼り付けシート（日別）'!AG103)*0.0091)</f>
        <v>1.0767433333333334</v>
      </c>
      <c r="CF104" s="32">
        <f>IF(計算過程!$DF$5=9,((CM104*'貼り付けシート（日別）'!AG103+CN104*(CQ104+CR104+CS104+CU104)+CO104*CX104+CP104)*CH104+CW104/CG104),0)</f>
        <v>0</v>
      </c>
      <c r="CG104" s="32">
        <f>計算過程!$DF$55*'貼り付けシート（日別）'!AG103+計算過程!$DF$56*CW104+計算過程!$DF$57</f>
        <v>0.77812249999999994</v>
      </c>
      <c r="CH104" s="32">
        <f>IF(7&lt;='貼り付けシート（日別）'!AG103,1,1+(7-'貼り付けシート（日別）'!AG103)*0.0205)</f>
        <v>1.1728833333333333</v>
      </c>
      <c r="CI104" s="100">
        <f>IF($CX104&gt;0,バックデータ一覧!$S$4,バックデータ一覧!$T$4)</f>
        <v>-0.18114</v>
      </c>
      <c r="CJ104" s="100">
        <f>IF($CX104&gt;0,バックデータ一覧!$S$5,バックデータ一覧!$T$5)</f>
        <v>0.10483000000000001</v>
      </c>
      <c r="CK104" s="100">
        <f>IF($CX104&gt;0,バックデータ一覧!$S$6,バックデータ一覧!$T$6)</f>
        <v>0</v>
      </c>
      <c r="CL104" s="100">
        <f>IF($CX104&gt;0,バックデータ一覧!$S$7,バックデータ一覧!$T$7)</f>
        <v>5.8528500000000001</v>
      </c>
      <c r="CM104" s="100">
        <f>IF($CX104&gt;0,バックデータ一覧!$S$12,バックデータ一覧!$T$12)</f>
        <v>-5.7700000000000001E-2</v>
      </c>
      <c r="CN104" s="100">
        <f>IF($CX104&gt;0,バックデータ一覧!$S$13,バックデータ一覧!$T$13)</f>
        <v>0.47525000000000001</v>
      </c>
      <c r="CO104" s="100">
        <f>IF($CX104&gt;0,バックデータ一覧!$S$14,バックデータ一覧!$T$14)</f>
        <v>0</v>
      </c>
      <c r="CP104" s="173">
        <f>IF($CX104&gt;0,バックデータ一覧!$S$15,バックデータ一覧!$T$15)</f>
        <v>-6.3459300000000001</v>
      </c>
      <c r="CQ104" s="102">
        <f>IF($DF$4=4,'貼り付けシート（日別）'!T103,'貼り付けシート（日別）'!B103*(INT($DF$4)+1-$DF$4)+'貼り付けシート（日別）'!T103*($DF$4-INT($DF$4)))</f>
        <v>8.3665082023820929</v>
      </c>
      <c r="CR104" s="102">
        <f>IF($DF$4=4,'貼り付けシート（日別）'!U103,'貼り付けシート（日別）'!C103*(INT($DF$4)+1-$DF$4)+'貼り付けシート（日別）'!U103*($DF$4-INT($DF$4)))</f>
        <v>14.561870122226699</v>
      </c>
      <c r="CS104" s="102">
        <f>IF($DF$4=4,'貼り付けシート（日別）'!V103,'貼り付けシート（日別）'!D103*(INT($DF$4)+1-$DF$4)+'貼り付けシート（日別）'!V103*($DF$4-INT($DF$4)))</f>
        <v>2.7981632783886594</v>
      </c>
      <c r="CT104" s="102">
        <f>IF($DF$4=4,'貼り付けシート（日別）'!W103,'貼り付けシート（日別）'!E103*(INT($DF$4)+1-$DF$4)+'貼り付けシート（日別）'!W103*($DF$4-INT($DF$4)))</f>
        <v>0</v>
      </c>
      <c r="CU104" s="102">
        <f>IF($DF$4=4,'貼り付けシート（日別）'!X103,'貼り付けシート（日別）'!F103*(INT($DF$4)+1-$DF$4)+'貼り付けシート（日別）'!X103*($DF$4-INT($DF$4)))</f>
        <v>27.04991353974</v>
      </c>
      <c r="CV104" s="102">
        <f>IF($DF$4=4,'貼り付けシート（日別）'!Y103,'貼り付けシート（日別）'!G103*(INT($DF$4)+1-$DF$4)+'貼り付けシート（日別）'!Y103*($DF$4-INT($DF$4)))</f>
        <v>0</v>
      </c>
      <c r="CW104" s="102">
        <f>IF($DF$4=4,'貼り付けシート（日別）'!Z103,'貼り付けシート（日別）'!H103*(INT($DF$4)+1-$DF$4)+'貼り付けシート（日別）'!Z103*($DF$4-INT($DF$4)))</f>
        <v>5.1004166666666659</v>
      </c>
      <c r="CX104" s="32">
        <f>SUMIF('貼り付けシート（時刻別）'!$A$6:$A$8765,AR104,'貼り付けシート（時刻別）'!$C$6:$C$8765)</f>
        <v>0</v>
      </c>
      <c r="CY104" s="102">
        <f t="shared" si="54"/>
        <v>0</v>
      </c>
      <c r="CZ104" s="166"/>
    </row>
    <row r="105" spans="1:104" x14ac:dyDescent="0.15">
      <c r="A105" s="36">
        <v>41737</v>
      </c>
      <c r="B105" s="139">
        <f>IF(計算過程!$DF$5=9,計算過程!CD105+計算過程!CY105,IF($DF$4=4,AS105,G105*(INT($DF$4)+1-$DF$4)+AS105*($DF$4-INT($DF$4))))</f>
        <v>0.16431481116319444</v>
      </c>
      <c r="C105" s="139">
        <f>IF(計算過程!$DF$5=9,CF105,IF($DF$4=4,AT105,H105*(INT($DF$4)+1-$DF$4)+AT105*($DF$4-INT($DF$4))))</f>
        <v>101.46688654319495</v>
      </c>
      <c r="D105" s="139">
        <f>IF(計算過程!$DF$5=9,0,IF($DF$4=4,AU105,I105*(INT($DF$4)+1-$DF$4)+AU105*($DF$4-INT($DF$4))))</f>
        <v>0</v>
      </c>
      <c r="E105" s="139">
        <v>0</v>
      </c>
      <c r="F105" s="138"/>
      <c r="G105" s="104">
        <f t="shared" si="41"/>
        <v>0.15623410344675925</v>
      </c>
      <c r="H105" s="104">
        <f t="shared" si="42"/>
        <v>92.900970811511428</v>
      </c>
      <c r="I105" s="104">
        <f t="shared" si="43"/>
        <v>0</v>
      </c>
      <c r="J105" s="107">
        <v>0</v>
      </c>
      <c r="K105" s="101">
        <f>IF(OR(計算過程!$DF$5&lt;=4,計算過程!$DF$5=8),L105+M105+N105,0)</f>
        <v>0.15623410344675925</v>
      </c>
      <c r="L105" s="101">
        <f>IF(AND($DF$5&gt;4,$DF$5&lt;&gt;8),0,((VLOOKUP(入力データと計算結果!$E$6,バックデータ一覧!$V$12:$AA$15,2)*'貼り付けシート（日別）'!O104+VLOOKUP(入力データと計算結果!$E$6,バックデータ一覧!$V$12:$AA$15,3)*('貼り付けシート（日別）'!I104+'貼り付けシート（日別）'!J104+'貼り付けシート（日別）'!K104+'貼り付けシート（日別）'!L104+'貼り付けシート（日別）'!N104)+(VLOOKUP(入力データと計算結果!$E$6,バックデータ一覧!$V$12:$AA$15,4)))*10^3/3600))</f>
        <v>0.10050462514814816</v>
      </c>
      <c r="M105" s="101">
        <f>IF(AND(OR($DF$5&gt;4,$DF$5&lt;&gt;8),入力データと計算結果!$E$7&lt;&gt;バックデータ一覧!$A$16,SUM(AL105:AM105)&gt;0),0.07*10^3/3600,0)</f>
        <v>1.9444444444444445E-2</v>
      </c>
      <c r="N105" s="101">
        <f>IF(AND(OR($DF$5&lt;=4),入力データと計算結果!$E$7=バックデータ一覧!$A$18,AM105&gt;0),(VLOOKUP(入力データと計算結果!$E$6,バックデータ一覧!$V$12:$AA$15,5,FALSE)*AO105+VLOOKUP(入力データと計算結果!$E$6,バックデータ一覧!$V$12:$AA$15,6,FALSE))*10^3/3600,0)</f>
        <v>3.6285033854166662E-2</v>
      </c>
      <c r="O105" s="101">
        <f>IF(OR(計算過程!$DF$5&lt;=2,計算過程!$DF$5=8),IF(入力データと計算結果!$E$7=バックデータ一覧!$A$16,AI105/Q105+AJ105/R105+AK105/S105+AL105/T105+AN105/V105,IF(入力データと計算結果!$E$7=バックデータ一覧!$A$17,AI105/Q105+AJ105/R105+AK105/S105+AM105/U105+AN105/V105,AI105/Q105+AJ105/R105+AK105/S105+AM105/U105+AO105/W105)),0)</f>
        <v>92.900970811511428</v>
      </c>
      <c r="P105" s="101">
        <f>IF(OR(計算過程!$DF$5=3,計算過程!$DF$5=4),IF(入力データと計算結果!$E$7=バックデータ一覧!$A$16,AI105/Q105+AJ105/R105+AK105/S105+AL105/T105+AN105/V105,IF(入力データと計算結果!$E$7=バックデータ一覧!$A$17,AI105/Q105+AJ105/R105+AK105/S105+AM105/U105+AN105/V105,AI105/Q105+AJ105/R105+AK105/S105+AM105/U105+AO105/W105)),0)</f>
        <v>0</v>
      </c>
      <c r="Q105" s="101">
        <f>MIN(1,$DF$7*'貼り付けシート（日別）'!O104+計算過程!$DF$14*(AI105+AK105)+$DF$21)</f>
        <v>0.61015042303028144</v>
      </c>
      <c r="R105" s="101">
        <f>MIN(1,$DF$8*'貼り付けシート（日別）'!O104+$DF$15*AJ105+$DF$22)</f>
        <v>0.67996997066440035</v>
      </c>
      <c r="S105" s="101">
        <f>MIN(1,$DF$9*'貼り付けシート（日別）'!O104+$DF$16*(AI105+AK105)+$DF$23)</f>
        <v>0.61015042303028144</v>
      </c>
      <c r="T105" s="32">
        <f>MIN(1,$DF$10*'貼り付けシート（日別）'!O104+$DF$17*AL105+$DF$24)</f>
        <v>0.71159348488590612</v>
      </c>
      <c r="U105" s="32">
        <f>MIN(1,$DF$11*'貼り付けシート（日別）'!O104+$DF$18*AM105+$DF$25)</f>
        <v>0.69827117085415569</v>
      </c>
      <c r="V105" s="32">
        <f>MIN(1,$DF$12*'貼り付けシート（日別）'!O104+$DF$19*AN105+$DF$26)</f>
        <v>0.71159348488590612</v>
      </c>
      <c r="W105" s="32">
        <f>MIN(1,$DF$13*'貼り付けシート（日別）'!O104+$DF$20*AO105+$DF$27)</f>
        <v>0.59483511196187921</v>
      </c>
      <c r="X105" s="32">
        <f t="shared" si="44"/>
        <v>0</v>
      </c>
      <c r="Y105" s="32">
        <f>'貼り付けシート（日別）'!P104</f>
        <v>-3.7625000000000002</v>
      </c>
      <c r="Z105" s="32">
        <f t="shared" si="45"/>
        <v>1.14314125</v>
      </c>
      <c r="AA105" s="32">
        <f t="shared" si="46"/>
        <v>1.117375</v>
      </c>
      <c r="AB105" s="32">
        <f t="shared" si="47"/>
        <v>61.606974979521333</v>
      </c>
      <c r="AC105" s="32">
        <f>IF($DF$5=10,($DF$41*'貼り付けシート（日別）'!O104+$DF$42*AB105+$DF$43)/3.6,0)</f>
        <v>0</v>
      </c>
      <c r="AD105" s="32">
        <f>IF(OR($DF$5=5,$DF$5=6,$DF$5=7),(($DF$45*'貼り付けシート（日別）'!O104+$DF$46*SUM(AI105:AK105,AM105)+$DF$47)*AE105+(0.01723*AO105+0.06099))*10^3/3600,0)</f>
        <v>0</v>
      </c>
      <c r="AE105" s="32">
        <f>IF('貼り付けシート（日別）'!O104&lt;7,1+(7-'貼り付けシート（日別）'!O104)*0.0091,1)</f>
        <v>1.0657095833333334</v>
      </c>
      <c r="AF105" s="32">
        <f>IF(OR($DF$5=5,$DF$5=6,$DF$5=7),(($DF$48*'貼り付けシート（日別）'!O104+$DF$49*SUM(AI105:AK105,AM105)+$DF$50)*AH105+AO105/AG105),0)</f>
        <v>0</v>
      </c>
      <c r="AG105" s="32">
        <f>$DF$51*'貼り付けシート（日別）'!O104+$DF$52*AO105+$DF$53</f>
        <v>0.77758937499999992</v>
      </c>
      <c r="AH105" s="32">
        <f>IF('貼り付けシート（日別）'!O104&lt;7,1+(7-'貼り付けシート（日別）'!O104)*0.0205,1)</f>
        <v>1.1480270833333333</v>
      </c>
      <c r="AI105" s="109">
        <f>'貼り付けシート（日別）'!B104</f>
        <v>12.414578657822268</v>
      </c>
      <c r="AJ105" s="109">
        <f>'貼り付けシート（日別）'!C104</f>
        <v>15.591307576542881</v>
      </c>
      <c r="AK105" s="109">
        <f>'貼り付けシート（日別）'!D104</f>
        <v>2.4074813169661797</v>
      </c>
      <c r="AL105" s="109">
        <f>'貼り付けシート（日別）'!E104</f>
        <v>0</v>
      </c>
      <c r="AM105" s="109">
        <f>'貼り付けシート（日別）'!F104</f>
        <v>27.152044928190005</v>
      </c>
      <c r="AN105" s="109">
        <f>'貼り付けシート（日別）'!G104</f>
        <v>0</v>
      </c>
      <c r="AO105" s="109">
        <f>'貼り付けシート（日別）'!H104</f>
        <v>4.0415625000000004</v>
      </c>
      <c r="AP105" s="102">
        <f>IF(入力データと計算結果!$E$9=バックデータ一覧!$A$25,'貼り付けシート（日別）'!Q104,0)</f>
        <v>0</v>
      </c>
      <c r="AR105" s="36">
        <v>41737</v>
      </c>
      <c r="AS105" s="104">
        <f t="shared" si="48"/>
        <v>0.16431481116319444</v>
      </c>
      <c r="AT105" s="104">
        <f t="shared" si="49"/>
        <v>101.46688654319495</v>
      </c>
      <c r="AU105" s="104">
        <f t="shared" si="50"/>
        <v>0</v>
      </c>
      <c r="AV105" s="107">
        <v>0</v>
      </c>
      <c r="AW105" s="101">
        <f>IF(OR(計算過程!$DF$5&lt;=4,計算過程!$DF$5=8),AX105+AY105+AZ105,0)</f>
        <v>0.16431481116319444</v>
      </c>
      <c r="AX105" s="101">
        <f>IF(AND(計算過程!$DF$5&gt;4,計算過程!$DF$5&lt;&gt;8),0,((VLOOKUP(入力データと計算結果!$E$6,バックデータ一覧!$V$12:$AA$15,2)*'貼り付けシート（日別）'!AG104+VLOOKUP(入力データと計算結果!$E$6,バックデータ一覧!$V$12:$AA$15,3)*('貼り付けシート（日別）'!AA104+'貼り付けシート（日別）'!AB104+'貼り付けシート（日別）'!AC104+'貼り付けシート（日別）'!AD104+'貼り付けシート（日別）'!AF104)+(VLOOKUP(入力データと計算結果!$E$6,バックデータ一覧!$V$12:$AA$15,4)))*10^3/3600))</f>
        <v>0.10402531564814814</v>
      </c>
      <c r="AY105" s="101">
        <f>IF(AND(OR(計算過程!$DF$5&gt;4,計算過程!$DF$5&lt;&gt;8),入力データと計算結果!$E$7&lt;&gt;バックデータ一覧!$A$16,SUM(BX105:BY105)&gt;0),0.07*10^3/3600,0)</f>
        <v>1.9444444444444445E-2</v>
      </c>
      <c r="AZ105" s="101">
        <f>IF(AND(OR(計算過程!$DF$5&lt;=4),入力データと計算結果!$E$7=バックデータ一覧!$A$18,BY105&gt;0),(VLOOKUP(入力データと計算結果!$E$6,バックデータ一覧!$V$12:$AA$15,5,FALSE)*CA105+VLOOKUP(入力データと計算結果!$E$6,バックデータ一覧!$V$12:$AA$15,6,FALSE))*10^3/3600,0)</f>
        <v>4.0845051070601851E-2</v>
      </c>
      <c r="BA105" s="101">
        <f>IF(OR(計算過程!$DF$5&lt;=2,計算過程!$DF$5=8),IF(入力データと計算結果!$E$7=バックデータ一覧!$A$16,BU105/BC105+BV105/BD105+BW105/BE105+BX105/BF105+BZ105/BH105,IF(入力データと計算結果!$E$7=バックデータ一覧!$A$17,BU105/BC105+BV105/BD105+BW105/BE105+BY105/BG105+BZ105/BH105,BU105/BC105+BV105/BD105+BW105/BE105+BY105/BG105+CA105/BI105)),0)</f>
        <v>101.46688654319495</v>
      </c>
      <c r="BB105" s="101">
        <f>IF(OR(計算過程!$DF$5=3,計算過程!$DF$5=4),IF(入力データと計算結果!$E$7=バックデータ一覧!$A$16,BU105/BC105+BV105/BD105+BW105/BE105+BX105/BF105+BZ105/BH105,IF(入力データと計算結果!$E$7=バックデータ一覧!$A$17,BU105/BC105+BV105/BD105+BW105/BE105+BY105/BG105+BZ105/BH105,BU105/BC105+BV105/BD105+BW105/BE105+BY105/BG105+CA105/BI105)),0)</f>
        <v>0</v>
      </c>
      <c r="BC105" s="101">
        <f>MIN(1,計算過程!$DF$7*'貼り付けシート（日別）'!AG104+計算過程!$DF$14*(BU105+BW105)+計算過程!$DF$21)</f>
        <v>0.61129157469654238</v>
      </c>
      <c r="BD105" s="101">
        <f>MIN(1,計算過程!$DF$8*'貼り付けシート（日別）'!AG104+計算過程!$DF$15*BV105+計算過程!$DF$22)</f>
        <v>0.68173911738150716</v>
      </c>
      <c r="BE105" s="101">
        <f>MIN(1,計算過程!$DF$9*'貼り付けシート（日別）'!AG104+計算過程!$DF$16*(BU105+BW105)+計算過程!$DF$23)</f>
        <v>0.61129157469654238</v>
      </c>
      <c r="BF105" s="32">
        <f>MIN(1,計算過程!$DF$10*'貼り付けシート（日別）'!AG104+計算過程!$DF$17*BX105+計算過程!$DF$24)</f>
        <v>0.71159348488590612</v>
      </c>
      <c r="BG105" s="32">
        <f>MIN(1,計算過程!$DF$11*'貼り付けシート（日別）'!AG104+計算過程!$DF$18*BY105+計算過程!$DF$25)</f>
        <v>0.69827117085415569</v>
      </c>
      <c r="BH105" s="32">
        <f>MIN(1,計算過程!$DF$12*'貼り付けシート（日別）'!AG104+計算過程!$DF$19*BZ105+計算過程!$DF$26)</f>
        <v>0.71159348488590612</v>
      </c>
      <c r="BI105" s="32">
        <f>MIN(1,計算過程!$DF$13*'貼り付けシート（日別）'!AG104+計算過程!$DF$20*CA105+計算過程!$DF$27)</f>
        <v>0.61161375112510064</v>
      </c>
      <c r="BJ105" s="32">
        <f>IF(計算過程!$DF$5=11,(計算過程!$DF$33*BK105+計算過程!$DF$34*BN105+計算過程!$DF$35*計算過程!$DF$39+計算過程!$DF$36)*(1+計算過程!$DF$37*計算過程!$DF$38)*BL105*BM105*10^3/3600,0)</f>
        <v>0</v>
      </c>
      <c r="BK105" s="32">
        <f>'貼り付けシート（日別）'!AH104</f>
        <v>-3.7625000000000002</v>
      </c>
      <c r="BL105" s="32">
        <f t="shared" si="51"/>
        <v>1.14314125</v>
      </c>
      <c r="BM105" s="32">
        <f t="shared" si="52"/>
        <v>1.117375</v>
      </c>
      <c r="BN105" s="32">
        <f t="shared" si="53"/>
        <v>67.42456728597179</v>
      </c>
      <c r="BO105" s="32">
        <f>IF(計算過程!$DF$5=10,(計算過程!$DF$41*'貼り付けシート（日別）'!AG104+計算過程!$DF$42*BN105+計算過程!$DF$43)/3.6,0)</f>
        <v>0</v>
      </c>
      <c r="BP105" s="32">
        <f>IF(OR(計算過程!$DF$5=5,計算過程!$DF$5=6,計算過程!$DF$5=7),((計算過程!$DF$45*'貼り付けシート（日別）'!AG104+計算過程!$DF$46*SUM(BU105:BW105,BY105)+計算過程!$DF$47)*BQ105+(0.01723*CA105+0.06099))*10^3/3600,0)</f>
        <v>0</v>
      </c>
      <c r="BQ105" s="32">
        <f>IF('貼り付けシート（日別）'!AG104&lt;7,1+(7-'貼り付けシート（日別）'!AG104)*0.0091,1)</f>
        <v>1.0657095833333334</v>
      </c>
      <c r="BR105" s="32">
        <f>IF(OR(計算過程!$DF$5=5,計算過程!$DF$5=6,計算過程!$DF$5=7),((計算過程!$DF$48*'貼り付けシート（日別）'!AG104+計算過程!$DF$49*SUM(BU105:BW105,BY105)+計算過程!$DF$50)*BT105+CA105/BS105),0)</f>
        <v>0</v>
      </c>
      <c r="BS105" s="32">
        <f>計算過程!$DF$51*'貼り付けシート（日別）'!AG104+計算過程!$DF$52*CA105+計算過程!$DF$53</f>
        <v>0.78330593749999999</v>
      </c>
      <c r="BT105" s="32">
        <f>IF('貼り付けシート（日別）'!AG104&lt;7,1+(7-'貼り付けシート（日別）'!AG104)*0.0205,1)</f>
        <v>1.1480270833333333</v>
      </c>
      <c r="BU105" s="109">
        <f>'貼り付けシート（日別）'!T104</f>
        <v>12.779713324228808</v>
      </c>
      <c r="BV105" s="109">
        <f>'貼り付けシート（日別）'!U104</f>
        <v>19.489134470678597</v>
      </c>
      <c r="BW105" s="109">
        <f>'貼り付けシート（日別）'!V104</f>
        <v>3.0093516462077248</v>
      </c>
      <c r="BX105" s="109">
        <f>'貼り付けシート（日別）'!W104</f>
        <v>0</v>
      </c>
      <c r="BY105" s="109">
        <f>'貼り付けシート（日別）'!X104</f>
        <v>27.152044928190005</v>
      </c>
      <c r="BZ105" s="109">
        <f>'貼り付けシート（日別）'!Y104</f>
        <v>0</v>
      </c>
      <c r="CA105" s="109">
        <f>'貼り付けシート（日別）'!Z104</f>
        <v>4.9943229166666665</v>
      </c>
      <c r="CB105" s="102">
        <f>IF(入力データと計算結果!$E$9=バックデータ一覧!$A$25,'貼り付けシート（日別）'!AI104,0)</f>
        <v>0</v>
      </c>
      <c r="CC105" s="166"/>
      <c r="CD105" s="32">
        <f>IF(計算過程!$DF$5=9,((CI105*'貼り付けシート（日別）'!AG104+CJ105*(CQ105+CR105+CS105+CU105)+CK105*CX105+CL105)*CE105+(0.01723*CW105+0.06099))*10^3/3600,0)</f>
        <v>0</v>
      </c>
      <c r="CE105" s="32">
        <f>IF(7&lt;='貼り付けシート（日別）'!AG104,1,1+(7-'貼り付けシート（日別）'!AG104)*0.0091)</f>
        <v>1.0657095833333334</v>
      </c>
      <c r="CF105" s="32">
        <f>IF(計算過程!$DF$5=9,((CM105*'貼り付けシート（日別）'!AG104+CN105*(CQ105+CR105+CS105+CU105)+CO105*CX105+CP105)*CH105+CW105/CG105),0)</f>
        <v>0</v>
      </c>
      <c r="CG105" s="32">
        <f>計算過程!$DF$55*'貼り付けシート（日別）'!AG104+計算過程!$DF$56*CW105+計算過程!$DF$57</f>
        <v>0.78330593749999999</v>
      </c>
      <c r="CH105" s="32">
        <f>IF(7&lt;='貼り付けシート（日別）'!AG104,1,1+(7-'貼り付けシート（日別）'!AG104)*0.0205)</f>
        <v>1.1480270833333333</v>
      </c>
      <c r="CI105" s="100">
        <f>IF($CX105&gt;0,バックデータ一覧!$S$4,バックデータ一覧!$T$4)</f>
        <v>-0.18114</v>
      </c>
      <c r="CJ105" s="100">
        <f>IF($CX105&gt;0,バックデータ一覧!$S$5,バックデータ一覧!$T$5)</f>
        <v>0.10483000000000001</v>
      </c>
      <c r="CK105" s="100">
        <f>IF($CX105&gt;0,バックデータ一覧!$S$6,バックデータ一覧!$T$6)</f>
        <v>0</v>
      </c>
      <c r="CL105" s="100">
        <f>IF($CX105&gt;0,バックデータ一覧!$S$7,バックデータ一覧!$T$7)</f>
        <v>5.8528500000000001</v>
      </c>
      <c r="CM105" s="100">
        <f>IF($CX105&gt;0,バックデータ一覧!$S$12,バックデータ一覧!$T$12)</f>
        <v>-5.7700000000000001E-2</v>
      </c>
      <c r="CN105" s="100">
        <f>IF($CX105&gt;0,バックデータ一覧!$S$13,バックデータ一覧!$T$13)</f>
        <v>0.47525000000000001</v>
      </c>
      <c r="CO105" s="100">
        <f>IF($CX105&gt;0,バックデータ一覧!$S$14,バックデータ一覧!$T$14)</f>
        <v>0</v>
      </c>
      <c r="CP105" s="173">
        <f>IF($CX105&gt;0,バックデータ一覧!$S$15,バックデータ一覧!$T$15)</f>
        <v>-6.3459300000000001</v>
      </c>
      <c r="CQ105" s="102">
        <f>IF($DF$4=4,'貼り付けシート（日別）'!T104,'貼り付けシート（日別）'!B104*(INT($DF$4)+1-$DF$4)+'貼り付けシート（日別）'!T104*($DF$4-INT($DF$4)))</f>
        <v>12.779713324228808</v>
      </c>
      <c r="CR105" s="102">
        <f>IF($DF$4=4,'貼り付けシート（日別）'!U104,'貼り付けシート（日別）'!C104*(INT($DF$4)+1-$DF$4)+'貼り付けシート（日別）'!U104*($DF$4-INT($DF$4)))</f>
        <v>19.489134470678597</v>
      </c>
      <c r="CS105" s="102">
        <f>IF($DF$4=4,'貼り付けシート（日別）'!V104,'貼り付けシート（日別）'!D104*(INT($DF$4)+1-$DF$4)+'貼り付けシート（日別）'!V104*($DF$4-INT($DF$4)))</f>
        <v>3.0093516462077248</v>
      </c>
      <c r="CT105" s="102">
        <f>IF($DF$4=4,'貼り付けシート（日別）'!W104,'貼り付けシート（日別）'!E104*(INT($DF$4)+1-$DF$4)+'貼り付けシート（日別）'!W104*($DF$4-INT($DF$4)))</f>
        <v>0</v>
      </c>
      <c r="CU105" s="102">
        <f>IF($DF$4=4,'貼り付けシート（日別）'!X104,'貼り付けシート（日別）'!F104*(INT($DF$4)+1-$DF$4)+'貼り付けシート（日別）'!X104*($DF$4-INT($DF$4)))</f>
        <v>27.152044928190005</v>
      </c>
      <c r="CV105" s="102">
        <f>IF($DF$4=4,'貼り付けシート（日別）'!Y104,'貼り付けシート（日別）'!G104*(INT($DF$4)+1-$DF$4)+'貼り付けシート（日別）'!Y104*($DF$4-INT($DF$4)))</f>
        <v>0</v>
      </c>
      <c r="CW105" s="102">
        <f>IF($DF$4=4,'貼り付けシート（日別）'!Z104,'貼り付けシート（日別）'!H104*(INT($DF$4)+1-$DF$4)+'貼り付けシート（日別）'!Z104*($DF$4-INT($DF$4)))</f>
        <v>4.9943229166666665</v>
      </c>
      <c r="CX105" s="32">
        <f>SUMIF('貼り付けシート（時刻別）'!$A$6:$A$8765,AR105,'貼り付けシート（時刻別）'!$C$6:$C$8765)</f>
        <v>0</v>
      </c>
      <c r="CY105" s="102">
        <f t="shared" si="54"/>
        <v>0</v>
      </c>
      <c r="CZ105" s="166"/>
    </row>
    <row r="106" spans="1:104" x14ac:dyDescent="0.15">
      <c r="A106" s="36">
        <v>41738</v>
      </c>
      <c r="B106" s="139">
        <f>IF(計算過程!$DF$5=9,計算過程!CD106+計算過程!CY106,IF($DF$4=4,AS106,G106*(INT($DF$4)+1-$DF$4)+AS106*($DF$4-INT($DF$4))))</f>
        <v>0.1688728858298611</v>
      </c>
      <c r="C106" s="139">
        <f>IF(計算過程!$DF$5=9,CF106,IF($DF$4=4,AT106,H106*(INT($DF$4)+1-$DF$4)+AT106*($DF$4-INT($DF$4))))</f>
        <v>115.09546816996722</v>
      </c>
      <c r="D106" s="139">
        <f>IF(計算過程!$DF$5=9,0,IF($DF$4=4,AU106,I106*(INT($DF$4)+1-$DF$4)+AU106*($DF$4-INT($DF$4))))</f>
        <v>0</v>
      </c>
      <c r="E106" s="139">
        <v>0</v>
      </c>
      <c r="F106" s="138"/>
      <c r="G106" s="104">
        <f t="shared" si="41"/>
        <v>0.16103152305787036</v>
      </c>
      <c r="H106" s="104">
        <f t="shared" si="42"/>
        <v>106.74005606460051</v>
      </c>
      <c r="I106" s="104">
        <f t="shared" si="43"/>
        <v>0</v>
      </c>
      <c r="J106" s="107">
        <v>0</v>
      </c>
      <c r="K106" s="101">
        <f>IF(OR(計算過程!$DF$5&lt;=4,計算過程!$DF$5=8),L106+M106+N106,0)</f>
        <v>0.16103152305787036</v>
      </c>
      <c r="L106" s="101">
        <f>IF(AND($DF$5&gt;4,$DF$5&lt;&gt;8),0,((VLOOKUP(入力データと計算結果!$E$6,バックデータ一覧!$V$12:$AA$15,2)*'貼り付けシート（日別）'!O105+VLOOKUP(入力データと計算結果!$E$6,バックデータ一覧!$V$12:$AA$15,3)*('貼り付けシート（日別）'!I105+'貼り付けシート（日別）'!J105+'貼り付けシート（日別）'!K105+'貼り付けシート（日別）'!L105+'貼り付けシート（日別）'!N105)+(VLOOKUP(入力データと計算結果!$E$6,バックデータ一覧!$V$12:$AA$15,4)))*10^3/3600))</f>
        <v>0.10623533642592592</v>
      </c>
      <c r="M106" s="101">
        <f>IF(AND(OR($DF$5&gt;4,$DF$5&lt;&gt;8),入力データと計算結果!$E$7&lt;&gt;バックデータ一覧!$A$16,SUM(AL106:AM106)&gt;0),0.07*10^3/3600,0)</f>
        <v>1.9444444444444445E-2</v>
      </c>
      <c r="N106" s="101">
        <f>IF(AND(OR($DF$5&lt;=4),入力データと計算結果!$E$7=バックデータ一覧!$A$18,AM106&gt;0),(VLOOKUP(入力データと計算結果!$E$6,バックデータ一覧!$V$12:$AA$15,5,FALSE)*AO106+VLOOKUP(入力データと計算結果!$E$6,バックデータ一覧!$V$12:$AA$15,6,FALSE))*10^3/3600,0)</f>
        <v>3.53517421875E-2</v>
      </c>
      <c r="O106" s="101">
        <f>IF(OR(計算過程!$DF$5&lt;=2,計算過程!$DF$5=8),IF(入力データと計算結果!$E$7=バックデータ一覧!$A$16,AI106/Q106+AJ106/R106+AK106/S106+AL106/T106+AN106/V106,IF(入力データと計算結果!$E$7=バックデータ一覧!$A$17,AI106/Q106+AJ106/R106+AK106/S106+AM106/U106+AN106/V106,AI106/Q106+AJ106/R106+AK106/S106+AM106/U106+AO106/W106)),0)</f>
        <v>106.74005606460051</v>
      </c>
      <c r="P106" s="101">
        <f>IF(OR(計算過程!$DF$5=3,計算過程!$DF$5=4),IF(入力データと計算結果!$E$7=バックデータ一覧!$A$16,AI106/Q106+AJ106/R106+AK106/S106+AL106/T106+AN106/V106,IF(入力データと計算結果!$E$7=バックデータ一覧!$A$17,AI106/Q106+AJ106/R106+AK106/S106+AM106/U106+AN106/V106,AI106/Q106+AJ106/R106+AK106/S106+AM106/U106+AO106/W106)),0)</f>
        <v>0</v>
      </c>
      <c r="Q106" s="101">
        <f>MIN(1,$DF$7*'貼り付けシート（日別）'!O105+計算過程!$DF$14*(AI106+AK106)+$DF$21)</f>
        <v>0.62023790028253756</v>
      </c>
      <c r="R106" s="101">
        <f>MIN(1,$DF$8*'貼り付けシート（日別）'!O105+$DF$15*AJ106+$DF$22)</f>
        <v>0.68359052319109048</v>
      </c>
      <c r="S106" s="101">
        <f>MIN(1,$DF$9*'貼り付けシート（日別）'!O105+$DF$16*(AI106+AK106)+$DF$23)</f>
        <v>0.62023790028253756</v>
      </c>
      <c r="T106" s="32">
        <f>MIN(1,$DF$10*'貼り付けシート（日別）'!O105+$DF$17*AL106+$DF$24)</f>
        <v>0.71159348488590612</v>
      </c>
      <c r="U106" s="32">
        <f>MIN(1,$DF$11*'貼り付けシート（日別）'!O105+$DF$18*AM106+$DF$25)</f>
        <v>0.69828044193855721</v>
      </c>
      <c r="V106" s="32">
        <f>MIN(1,$DF$12*'貼り付けシート（日別）'!O105+$DF$19*AN106+$DF$26)</f>
        <v>0.71159348488590612</v>
      </c>
      <c r="W106" s="32">
        <f>MIN(1,$DF$13*'貼り付けシート（日別）'!O105+$DF$20*AO106+$DF$27)</f>
        <v>0.59918963925744961</v>
      </c>
      <c r="X106" s="32">
        <f t="shared" si="44"/>
        <v>0</v>
      </c>
      <c r="Y106" s="32">
        <f>'貼り付けシート（日別）'!P105</f>
        <v>-3.8250000000000006</v>
      </c>
      <c r="Z106" s="32">
        <f t="shared" si="45"/>
        <v>1.1439725000000001</v>
      </c>
      <c r="AA106" s="32">
        <f t="shared" si="46"/>
        <v>1.1167500000000001</v>
      </c>
      <c r="AB106" s="32">
        <f t="shared" si="47"/>
        <v>70.996504711428003</v>
      </c>
      <c r="AC106" s="32">
        <f>IF($DF$5=10,($DF$41*'貼り付けシート（日別）'!O105+$DF$42*AB106+$DF$43)/3.6,0)</f>
        <v>0</v>
      </c>
      <c r="AD106" s="32">
        <f>IF(OR($DF$5=5,$DF$5=6,$DF$5=7),(($DF$45*'貼り付けシート（日別）'!O105+$DF$46*SUM(AI106:AK106,AM106)+$DF$47)*AE106+(0.01723*AO106+0.06099))*10^3/3600,0)</f>
        <v>0</v>
      </c>
      <c r="AE106" s="32">
        <f>IF('貼り付けシート（日別）'!O105&lt;7,1+(7-'貼り付けシート（日別）'!O105)*0.0091,1)</f>
        <v>1.0420495833333334</v>
      </c>
      <c r="AF106" s="32">
        <f>IF(OR($DF$5=5,$DF$5=6,$DF$5=7),(($DF$48*'貼り付けシート（日別）'!O105+$DF$49*SUM(AI106:AK106,AM106)+$DF$50)*AH106+AO106/AG106),0)</f>
        <v>0</v>
      </c>
      <c r="AG106" s="32">
        <f>$DF$51*'貼り付けシート（日別）'!O105+$DF$52*AO106+$DF$53</f>
        <v>0.78889937499999996</v>
      </c>
      <c r="AH106" s="32">
        <f>IF('貼り付けシート（日別）'!O105&lt;7,1+(7-'貼り付けシート（日別）'!O105)*0.0205,1)</f>
        <v>1.0947270833333334</v>
      </c>
      <c r="AI106" s="109">
        <f>'貼り付けシート（日別）'!B105</f>
        <v>14.959259112896735</v>
      </c>
      <c r="AJ106" s="109">
        <f>'貼り付けシート（日別）'!C105</f>
        <v>20.448196589593501</v>
      </c>
      <c r="AK106" s="109">
        <f>'貼り付けシート（日別）'!D105</f>
        <v>4.6108678584377492</v>
      </c>
      <c r="AL106" s="109">
        <f>'貼り付けシート（日別）'!E105</f>
        <v>0</v>
      </c>
      <c r="AM106" s="109">
        <f>'貼り付けシート（日別）'!F105</f>
        <v>27.131618650500002</v>
      </c>
      <c r="AN106" s="109">
        <f>'貼り付けシート（日別）'!G105</f>
        <v>0</v>
      </c>
      <c r="AO106" s="109">
        <f>'貼り付けシート（日別）'!H105</f>
        <v>3.8465625000000001</v>
      </c>
      <c r="AP106" s="102">
        <f>IF(入力データと計算結果!$E$9=バックデータ一覧!$A$25,'貼り付けシート（日別）'!Q105,0)</f>
        <v>0</v>
      </c>
      <c r="AR106" s="36">
        <v>41738</v>
      </c>
      <c r="AS106" s="104">
        <f t="shared" si="48"/>
        <v>0.1688728858298611</v>
      </c>
      <c r="AT106" s="104">
        <f t="shared" si="49"/>
        <v>115.09546816996722</v>
      </c>
      <c r="AU106" s="104">
        <f t="shared" si="50"/>
        <v>0</v>
      </c>
      <c r="AV106" s="107">
        <v>0</v>
      </c>
      <c r="AW106" s="101">
        <f>IF(OR(計算過程!$DF$5&lt;=4,計算過程!$DF$5=8),AX106+AY106+AZ106,0)</f>
        <v>0.1688728858298611</v>
      </c>
      <c r="AX106" s="101">
        <f>IF(AND(計算過程!$DF$5&gt;4,計算過程!$DF$5&lt;&gt;8),0,((VLOOKUP(入力データと計算結果!$E$6,バックデータ一覧!$V$12:$AA$15,2)*'貼り付けシート（日別）'!AG105+VLOOKUP(入力データと計算結果!$E$6,バックデータ一覧!$V$12:$AA$15,3)*('貼り付けシート（日別）'!AA105+'貼り付けシート（日別）'!AB105+'貼り付けシート（日別）'!AC105+'貼り付けシート（日別）'!AD105+'貼り付けシート（日別）'!AF105)+(VLOOKUP(入力データと計算結果!$E$6,バックデータ一覧!$V$12:$AA$15,4)))*10^3/3600))</f>
        <v>0.10967223059259258</v>
      </c>
      <c r="AY106" s="101">
        <f>IF(AND(OR(計算過程!$DF$5&gt;4,計算過程!$DF$5&lt;&gt;8),入力データと計算結果!$E$7&lt;&gt;バックデータ一覧!$A$16,SUM(BX106:BY106)&gt;0),0.07*10^3/3600,0)</f>
        <v>1.9444444444444445E-2</v>
      </c>
      <c r="AZ106" s="101">
        <f>IF(AND(OR(計算過程!$DF$5&lt;=4),入力データと計算結果!$E$7=バックデータ一覧!$A$18,BY106&gt;0),(VLOOKUP(入力データと計算結果!$E$6,バックデータ一覧!$V$12:$AA$15,5,FALSE)*CA106+VLOOKUP(入力データと計算結果!$E$6,バックデータ一覧!$V$12:$AA$15,6,FALSE))*10^3/3600,0)</f>
        <v>3.975621079282407E-2</v>
      </c>
      <c r="BA106" s="101">
        <f>IF(OR(計算過程!$DF$5&lt;=2,計算過程!$DF$5=8),IF(入力データと計算結果!$E$7=バックデータ一覧!$A$16,BU106/BC106+BV106/BD106+BW106/BE106+BX106/BF106+BZ106/BH106,IF(入力データと計算結果!$E$7=バックデータ一覧!$A$17,BU106/BC106+BV106/BD106+BW106/BE106+BY106/BG106+BZ106/BH106,BU106/BC106+BV106/BD106+BW106/BE106+BY106/BG106+CA106/BI106)),0)</f>
        <v>115.09546816996722</v>
      </c>
      <c r="BB106" s="101">
        <f>IF(OR(計算過程!$DF$5=3,計算過程!$DF$5=4),IF(入力データと計算結果!$E$7=バックデータ一覧!$A$16,BU106/BC106+BV106/BD106+BW106/BE106+BX106/BF106+BZ106/BH106,IF(入力データと計算結果!$E$7=バックデータ一覧!$A$17,BU106/BC106+BV106/BD106+BW106/BE106+BY106/BG106+BZ106/BH106,BU106/BC106+BV106/BD106+BW106/BE106+BY106/BG106+CA106/BI106)),0)</f>
        <v>0</v>
      </c>
      <c r="BC106" s="101">
        <f>MIN(1,計算過程!$DF$7*'貼り付けシート（日別）'!AG105+計算過程!$DF$14*(BU106+BW106)+計算過程!$DF$21)</f>
        <v>0.62239073596660854</v>
      </c>
      <c r="BD106" s="101">
        <f>MIN(1,計算過程!$DF$8*'貼り付けシート（日別）'!AG105+計算過程!$DF$15*BV106+計算過程!$DF$22)</f>
        <v>0.68491638504216668</v>
      </c>
      <c r="BE106" s="101">
        <f>MIN(1,計算過程!$DF$9*'貼り付けシート（日別）'!AG105+計算過程!$DF$16*(BU106+BW106)+計算過程!$DF$23)</f>
        <v>0.62239073596660854</v>
      </c>
      <c r="BF106" s="32">
        <f>MIN(1,計算過程!$DF$10*'貼り付けシート（日別）'!AG105+計算過程!$DF$17*BX106+計算過程!$DF$24)</f>
        <v>0.71159348488590612</v>
      </c>
      <c r="BG106" s="32">
        <f>MIN(1,計算過程!$DF$11*'貼り付けシート（日別）'!AG105+計算過程!$DF$18*BY106+計算過程!$DF$25)</f>
        <v>0.69828044193855721</v>
      </c>
      <c r="BH106" s="32">
        <f>MIN(1,計算過程!$DF$12*'貼り付けシート（日別）'!AG105+計算過程!$DF$19*BZ106+計算過程!$DF$26)</f>
        <v>0.71159348488590612</v>
      </c>
      <c r="BI106" s="32">
        <f>MIN(1,計算過程!$DF$13*'貼り付けシート（日別）'!AG105+計算過程!$DF$20*CA106+計算過程!$DF$27)</f>
        <v>0.61539593540214765</v>
      </c>
      <c r="BJ106" s="32">
        <f>IF(計算過程!$DF$5=11,(計算過程!$DF$33*BK106+計算過程!$DF$34*BN106+計算過程!$DF$35*計算過程!$DF$39+計算過程!$DF$36)*(1+計算過程!$DF$37*計算過程!$DF$38)*BL106*BM106*10^3/3600,0)</f>
        <v>0</v>
      </c>
      <c r="BK106" s="32">
        <f>'貼り付けシート（日別）'!AH105</f>
        <v>-3.8250000000000006</v>
      </c>
      <c r="BL106" s="32">
        <f t="shared" si="51"/>
        <v>1.1439725000000001</v>
      </c>
      <c r="BM106" s="32">
        <f t="shared" si="52"/>
        <v>1.1167500000000001</v>
      </c>
      <c r="BN106" s="32">
        <f t="shared" si="53"/>
        <v>76.662235961281837</v>
      </c>
      <c r="BO106" s="32">
        <f>IF(計算過程!$DF$5=10,(計算過程!$DF$41*'貼り付けシート（日別）'!AG105+計算過程!$DF$42*BN106+計算過程!$DF$43)/3.6,0)</f>
        <v>0</v>
      </c>
      <c r="BP106" s="32">
        <f>IF(OR(計算過程!$DF$5=5,計算過程!$DF$5=6,計算過程!$DF$5=7),((計算過程!$DF$45*'貼り付けシート（日別）'!AG105+計算過程!$DF$46*SUM(BU106:BW106,BY106)+計算過程!$DF$47)*BQ106+(0.01723*CA106+0.06099))*10^3/3600,0)</f>
        <v>0</v>
      </c>
      <c r="BQ106" s="32">
        <f>IF('貼り付けシート（日別）'!AG105&lt;7,1+(7-'貼り付けシート（日別）'!AG105)*0.0091,1)</f>
        <v>1.0420495833333334</v>
      </c>
      <c r="BR106" s="32">
        <f>IF(OR(計算過程!$DF$5=5,計算過程!$DF$5=6,計算過程!$DF$5=7),((計算過程!$DF$48*'貼り付けシート（日別）'!AG105+計算過程!$DF$49*SUM(BU106:BW106,BY106)+計算過程!$DF$50)*BT106+CA106/BS106),0)</f>
        <v>0</v>
      </c>
      <c r="BS106" s="32">
        <f>計算過程!$DF$51*'貼り付けシート（日別）'!AG105+計算過程!$DF$52*CA106+計算過程!$DF$53</f>
        <v>0.79442093749999998</v>
      </c>
      <c r="BT106" s="32">
        <f>IF('貼り付けシート（日別）'!AG105&lt;7,1+(7-'貼り付けシート（日別）'!AG105)*0.0205,1)</f>
        <v>1.0947270833333334</v>
      </c>
      <c r="BU106" s="109">
        <f>'貼り付けシート（日別）'!T105</f>
        <v>16.783559004713407</v>
      </c>
      <c r="BV106" s="109">
        <f>'貼り付けシート（日別）'!U105</f>
        <v>23.369367530964002</v>
      </c>
      <c r="BW106" s="109">
        <f>'貼り付けシート（日別）'!V105</f>
        <v>4.6108678584377492</v>
      </c>
      <c r="BX106" s="109">
        <f>'貼り付けシート（日別）'!W105</f>
        <v>0</v>
      </c>
      <c r="BY106" s="109">
        <f>'貼り付けシート（日別）'!X105</f>
        <v>27.131618650500002</v>
      </c>
      <c r="BZ106" s="109">
        <f>'貼り付けシート（日別）'!Y105</f>
        <v>0</v>
      </c>
      <c r="CA106" s="109">
        <f>'貼り付けシート（日別）'!Z105</f>
        <v>4.7668229166666665</v>
      </c>
      <c r="CB106" s="102">
        <f>IF(入力データと計算結果!$E$9=バックデータ一覧!$A$25,'貼り付けシート（日別）'!AI105,0)</f>
        <v>0</v>
      </c>
      <c r="CC106" s="166"/>
      <c r="CD106" s="32">
        <f>IF(計算過程!$DF$5=9,((CI106*'貼り付けシート（日別）'!AG105+CJ106*(CQ106+CR106+CS106+CU106)+CK106*CX106+CL106)*CE106+(0.01723*CW106+0.06099))*10^3/3600,0)</f>
        <v>0</v>
      </c>
      <c r="CE106" s="32">
        <f>IF(7&lt;='貼り付けシート（日別）'!AG105,1,1+(7-'貼り付けシート（日別）'!AG105)*0.0091)</f>
        <v>1.0420495833333334</v>
      </c>
      <c r="CF106" s="32">
        <f>IF(計算過程!$DF$5=9,((CM106*'貼り付けシート（日別）'!AG105+CN106*(CQ106+CR106+CS106+CU106)+CO106*CX106+CP106)*CH106+CW106/CG106),0)</f>
        <v>0</v>
      </c>
      <c r="CG106" s="32">
        <f>計算過程!$DF$55*'貼り付けシート（日別）'!AG105+計算過程!$DF$56*CW106+計算過程!$DF$57</f>
        <v>0.79442093749999998</v>
      </c>
      <c r="CH106" s="32">
        <f>IF(7&lt;='貼り付けシート（日別）'!AG105,1,1+(7-'貼り付けシート（日別）'!AG105)*0.0205)</f>
        <v>1.0947270833333334</v>
      </c>
      <c r="CI106" s="100">
        <f>IF($CX106&gt;0,バックデータ一覧!$S$4,バックデータ一覧!$T$4)</f>
        <v>-0.18114</v>
      </c>
      <c r="CJ106" s="100">
        <f>IF($CX106&gt;0,バックデータ一覧!$S$5,バックデータ一覧!$T$5)</f>
        <v>0.10483000000000001</v>
      </c>
      <c r="CK106" s="100">
        <f>IF($CX106&gt;0,バックデータ一覧!$S$6,バックデータ一覧!$T$6)</f>
        <v>0</v>
      </c>
      <c r="CL106" s="100">
        <f>IF($CX106&gt;0,バックデータ一覧!$S$7,バックデータ一覧!$T$7)</f>
        <v>5.8528500000000001</v>
      </c>
      <c r="CM106" s="100">
        <f>IF($CX106&gt;0,バックデータ一覧!$S$12,バックデータ一覧!$T$12)</f>
        <v>-5.7700000000000001E-2</v>
      </c>
      <c r="CN106" s="100">
        <f>IF($CX106&gt;0,バックデータ一覧!$S$13,バックデータ一覧!$T$13)</f>
        <v>0.47525000000000001</v>
      </c>
      <c r="CO106" s="100">
        <f>IF($CX106&gt;0,バックデータ一覧!$S$14,バックデータ一覧!$T$14)</f>
        <v>0</v>
      </c>
      <c r="CP106" s="173">
        <f>IF($CX106&gt;0,バックデータ一覧!$S$15,バックデータ一覧!$T$15)</f>
        <v>-6.3459300000000001</v>
      </c>
      <c r="CQ106" s="102">
        <f>IF($DF$4=4,'貼り付けシート（日別）'!T105,'貼り付けシート（日別）'!B105*(INT($DF$4)+1-$DF$4)+'貼り付けシート（日別）'!T105*($DF$4-INT($DF$4)))</f>
        <v>16.783559004713407</v>
      </c>
      <c r="CR106" s="102">
        <f>IF($DF$4=4,'貼り付けシート（日別）'!U105,'貼り付けシート（日別）'!C105*(INT($DF$4)+1-$DF$4)+'貼り付けシート（日別）'!U105*($DF$4-INT($DF$4)))</f>
        <v>23.369367530964002</v>
      </c>
      <c r="CS106" s="102">
        <f>IF($DF$4=4,'貼り付けシート（日別）'!V105,'貼り付けシート（日別）'!D105*(INT($DF$4)+1-$DF$4)+'貼り付けシート（日別）'!V105*($DF$4-INT($DF$4)))</f>
        <v>4.6108678584377492</v>
      </c>
      <c r="CT106" s="102">
        <f>IF($DF$4=4,'貼り付けシート（日別）'!W105,'貼り付けシート（日別）'!E105*(INT($DF$4)+1-$DF$4)+'貼り付けシート（日別）'!W105*($DF$4-INT($DF$4)))</f>
        <v>0</v>
      </c>
      <c r="CU106" s="102">
        <f>IF($DF$4=4,'貼り付けシート（日別）'!X105,'貼り付けシート（日別）'!F105*(INT($DF$4)+1-$DF$4)+'貼り付けシート（日別）'!X105*($DF$4-INT($DF$4)))</f>
        <v>27.131618650500002</v>
      </c>
      <c r="CV106" s="102">
        <f>IF($DF$4=4,'貼り付けシート（日別）'!Y105,'貼り付けシート（日別）'!G105*(INT($DF$4)+1-$DF$4)+'貼り付けシート（日別）'!Y105*($DF$4-INT($DF$4)))</f>
        <v>0</v>
      </c>
      <c r="CW106" s="102">
        <f>IF($DF$4=4,'貼り付けシート（日別）'!Z105,'貼り付けシート（日別）'!H105*(INT($DF$4)+1-$DF$4)+'貼り付けシート（日別）'!Z105*($DF$4-INT($DF$4)))</f>
        <v>4.7668229166666665</v>
      </c>
      <c r="CX106" s="32">
        <f>SUMIF('貼り付けシート（時刻別）'!$A$6:$A$8765,AR106,'貼り付けシート（時刻別）'!$C$6:$C$8765)</f>
        <v>0</v>
      </c>
      <c r="CY106" s="102">
        <f t="shared" si="54"/>
        <v>0</v>
      </c>
      <c r="CZ106" s="166"/>
    </row>
    <row r="107" spans="1:104" x14ac:dyDescent="0.15">
      <c r="A107" s="36">
        <v>41739</v>
      </c>
      <c r="B107" s="139">
        <f>IF(計算過程!$DF$5=9,計算過程!CD107+計算過程!CY107,IF($DF$4=4,AS107,G107*(INT($DF$4)+1-$DF$4)+AS107*($DF$4-INT($DF$4))))</f>
        <v>0.15269835485069444</v>
      </c>
      <c r="C107" s="139">
        <f>IF(計算過程!$DF$5=9,CF107,IF($DF$4=4,AT107,H107*(INT($DF$4)+1-$DF$4)+AT107*($DF$4-INT($DF$4))))</f>
        <v>85.201195236158711</v>
      </c>
      <c r="D107" s="139">
        <f>IF(計算過程!$DF$5=9,0,IF($DF$4=4,AU107,I107*(INT($DF$4)+1-$DF$4)+AU107*($DF$4-INT($DF$4))))</f>
        <v>0</v>
      </c>
      <c r="E107" s="139">
        <v>0</v>
      </c>
      <c r="F107" s="138"/>
      <c r="G107" s="104">
        <f t="shared" si="41"/>
        <v>0.14493622265509259</v>
      </c>
      <c r="H107" s="104">
        <f t="shared" si="42"/>
        <v>76.767162410146497</v>
      </c>
      <c r="I107" s="104">
        <f t="shared" si="43"/>
        <v>0</v>
      </c>
      <c r="J107" s="107">
        <v>0</v>
      </c>
      <c r="K107" s="101">
        <f>IF(OR(計算過程!$DF$5&lt;=4,計算過程!$DF$5=8),L107+M107+N107,0)</f>
        <v>0.14493622265509259</v>
      </c>
      <c r="L107" s="101">
        <f>IF(AND($DF$5&gt;4,$DF$5&lt;&gt;8),0,((VLOOKUP(入力データと計算結果!$E$6,バックデータ一覧!$V$12:$AA$15,2)*'貼り付けシート（日別）'!O106+VLOOKUP(入力データと計算結果!$E$6,バックデータ一覧!$V$12:$AA$15,3)*('貼り付けシート（日別）'!I106+'貼り付けシート（日別）'!J106+'貼り付けシート（日別）'!K106+'貼り付けシート（日別）'!L106+'貼り付けシート（日別）'!N106)+(VLOOKUP(入力データと計算結果!$E$6,バックデータ一覧!$V$12:$AA$15,4)))*10^3/3600))</f>
        <v>9.1118197481481464E-2</v>
      </c>
      <c r="M107" s="101">
        <f>IF(AND(OR($DF$5&gt;4,$DF$5&lt;&gt;8),入力データと計算結果!$E$7&lt;&gt;バックデータ一覧!$A$16,SUM(AL107:AM107)&gt;0),0.07*10^3/3600,0)</f>
        <v>1.9444444444444445E-2</v>
      </c>
      <c r="N107" s="101">
        <f>IF(AND(OR($DF$5&lt;=4),入力データと計算結果!$E$7=バックデータ一覧!$A$18,AM107&gt;0),(VLOOKUP(入力データと計算結果!$E$6,バックデータ一覧!$V$12:$AA$15,5,FALSE)*AO107+VLOOKUP(入力データと計算結果!$E$6,バックデータ一覧!$V$12:$AA$15,6,FALSE))*10^3/3600,0)</f>
        <v>3.4373580729166672E-2</v>
      </c>
      <c r="O107" s="101">
        <f>IF(OR(計算過程!$DF$5&lt;=2,計算過程!$DF$5=8),IF(入力データと計算結果!$E$7=バックデータ一覧!$A$16,AI107/Q107+AJ107/R107+AK107/S107+AL107/T107+AN107/V107,IF(入力データと計算結果!$E$7=バックデータ一覧!$A$17,AI107/Q107+AJ107/R107+AK107/S107+AM107/U107+AN107/V107,AI107/Q107+AJ107/R107+AK107/S107+AM107/U107+AO107/W107)),0)</f>
        <v>76.767162410146497</v>
      </c>
      <c r="P107" s="101">
        <f>IF(OR(計算過程!$DF$5=3,計算過程!$DF$5=4),IF(入力データと計算結果!$E$7=バックデータ一覧!$A$16,AI107/Q107+AJ107/R107+AK107/S107+AL107/T107+AN107/V107,IF(入力データと計算結果!$E$7=バックデータ一覧!$A$17,AI107/Q107+AJ107/R107+AK107/S107+AM107/U107+AN107/V107,AI107/Q107+AJ107/R107+AK107/S107+AM107/U107+AO107/W107)),0)</f>
        <v>0</v>
      </c>
      <c r="Q107" s="101">
        <f>MIN(1,$DF$7*'貼り付けシート（日別）'!O106+計算過程!$DF$14*(AI107+AK107)+$DF$21)</f>
        <v>0.61382974898603226</v>
      </c>
      <c r="R107" s="101">
        <f>MIN(1,$DF$8*'貼り付けシート（日別）'!O106+$DF$15*AJ107+$DF$22)</f>
        <v>0.68061958035671233</v>
      </c>
      <c r="S107" s="101">
        <f>MIN(1,$DF$9*'貼り付けシート（日別）'!O106+$DF$16*(AI107+AK107)+$DF$23)</f>
        <v>0.61382974898603226</v>
      </c>
      <c r="T107" s="32">
        <f>MIN(1,$DF$10*'貼り付けシート（日別）'!O106+$DF$17*AL107+$DF$24)</f>
        <v>0.71159348488590612</v>
      </c>
      <c r="U107" s="32">
        <f>MIN(1,$DF$11*'貼り付けシート（日別）'!O106+$DF$18*AM107+$DF$25)</f>
        <v>0.69837059850421668</v>
      </c>
      <c r="V107" s="32">
        <f>MIN(1,$DF$12*'貼り付けシート（日別）'!O106+$DF$19*AN107+$DF$26)</f>
        <v>0.71159348488590612</v>
      </c>
      <c r="W107" s="32">
        <f>MIN(1,$DF$13*'貼り付けシート（日別）'!O106+$DF$20*AO107+$DF$27)</f>
        <v>0.60375351882684569</v>
      </c>
      <c r="X107" s="32">
        <f t="shared" si="44"/>
        <v>0</v>
      </c>
      <c r="Y107" s="32">
        <f>'貼り付けシート（日別）'!P106</f>
        <v>-0.47500000000000003</v>
      </c>
      <c r="Z107" s="32">
        <f t="shared" si="45"/>
        <v>1.0994174999999999</v>
      </c>
      <c r="AA107" s="32">
        <f t="shared" si="46"/>
        <v>1.1235625</v>
      </c>
      <c r="AB107" s="32">
        <f t="shared" si="47"/>
        <v>51.36492055503134</v>
      </c>
      <c r="AC107" s="32">
        <f>IF($DF$5=10,($DF$41*'貼り付けシート（日別）'!O106+$DF$42*AB107+$DF$43)/3.6,0)</f>
        <v>0</v>
      </c>
      <c r="AD107" s="32">
        <f>IF(OR($DF$5=5,$DF$5=6,$DF$5=7),(($DF$45*'貼り付けシート（日別）'!O106+$DF$46*SUM(AI107:AK107,AM107)+$DF$47)*AE107+(0.01723*AO107+0.06099))*10^3/3600,0)</f>
        <v>0</v>
      </c>
      <c r="AE107" s="32">
        <f>IF('貼り付けシート（日別）'!O106&lt;7,1+(7-'貼り付けシート（日別）'!O106)*0.0091,1)</f>
        <v>1.0172520833333334</v>
      </c>
      <c r="AF107" s="32">
        <f>IF(OR($DF$5=5,$DF$5=6,$DF$5=7),(($DF$48*'貼り付けシート（日別）'!O106+$DF$49*SUM(AI107:AK107,AM107)+$DF$50)*AH107+AO107/AG107),0)</f>
        <v>0</v>
      </c>
      <c r="AG107" s="32">
        <f>$DF$51*'貼り付けシート（日別）'!O106+$DF$52*AO107+$DF$53</f>
        <v>0.80075312499999995</v>
      </c>
      <c r="AH107" s="32">
        <f>IF('貼り付けシート（日別）'!O106&lt;7,1+(7-'貼り付けシート（日別）'!O106)*0.0205,1)</f>
        <v>1.0388645833333334</v>
      </c>
      <c r="AI107" s="109">
        <f>'貼り付けシート（日別）'!B106</f>
        <v>7.9681531003833737</v>
      </c>
      <c r="AJ107" s="109">
        <f>'貼り付けシート（日別）'!C106</f>
        <v>10.632543383557095</v>
      </c>
      <c r="AK107" s="109">
        <f>'貼り付けシート（日別）'!D106</f>
        <v>2.1890530495558718</v>
      </c>
      <c r="AL107" s="109">
        <f>'貼り付けシート（日別）'!E106</f>
        <v>0</v>
      </c>
      <c r="AM107" s="109">
        <f>'貼り付けシート（日別）'!F106</f>
        <v>26.932983521535</v>
      </c>
      <c r="AN107" s="109">
        <f>'貼り付けシート（日別）'!G106</f>
        <v>0</v>
      </c>
      <c r="AO107" s="109">
        <f>'貼り付けシート（日別）'!H106</f>
        <v>3.6421875000000004</v>
      </c>
      <c r="AP107" s="102">
        <f>IF(入力データと計算結果!$E$9=バックデータ一覧!$A$25,'貼り付けシート（日別）'!Q106,0)</f>
        <v>0</v>
      </c>
      <c r="AR107" s="36">
        <v>41739</v>
      </c>
      <c r="AS107" s="104">
        <f t="shared" si="48"/>
        <v>0.15269835485069444</v>
      </c>
      <c r="AT107" s="104">
        <f t="shared" si="49"/>
        <v>85.201195236158711</v>
      </c>
      <c r="AU107" s="104">
        <f t="shared" si="50"/>
        <v>0</v>
      </c>
      <c r="AV107" s="107">
        <v>0</v>
      </c>
      <c r="AW107" s="101">
        <f>IF(OR(計算過程!$DF$5&lt;=4,計算過程!$DF$5=8),AX107+AY107+AZ107,0)</f>
        <v>0.15269835485069444</v>
      </c>
      <c r="AX107" s="101">
        <f>IF(AND(計算過程!$DF$5&gt;4,計算過程!$DF$5&lt;&gt;8),0,((VLOOKUP(入力データと計算結果!$E$6,バックデータ一覧!$V$12:$AA$15,2)*'貼り付けシート（日別）'!AG106+VLOOKUP(入力データと計算結果!$E$6,バックデータ一覧!$V$12:$AA$15,3)*('貼り付けシート（日別）'!AA106+'貼り付けシート（日別）'!AB106+'貼り付けシート（日別）'!AC106+'貼り付けシート（日別）'!AD106+'貼り付けシート（日別）'!AF106)+(VLOOKUP(入力データと計算結果!$E$6,バックデータ一覧!$V$12:$AA$15,4)))*10^3/3600))</f>
        <v>9.4638887981481484E-2</v>
      </c>
      <c r="AY107" s="101">
        <f>IF(AND(OR(計算過程!$DF$5&gt;4,計算過程!$DF$5&lt;&gt;8),入力データと計算結果!$E$7&lt;&gt;バックデータ一覧!$A$16,SUM(BX107:BY107)&gt;0),0.07*10^3/3600,0)</f>
        <v>1.9444444444444445E-2</v>
      </c>
      <c r="AZ107" s="101">
        <f>IF(AND(OR(計算過程!$DF$5&lt;=4),入力データと計算結果!$E$7=バックデータ一覧!$A$18,BY107&gt;0),(VLOOKUP(入力データと計算結果!$E$6,バックデータ一覧!$V$12:$AA$15,5,FALSE)*CA107+VLOOKUP(入力データと計算結果!$E$6,バックデータ一覧!$V$12:$AA$15,6,FALSE))*10^3/3600,0)</f>
        <v>3.8615022424768518E-2</v>
      </c>
      <c r="BA107" s="101">
        <f>IF(OR(計算過程!$DF$5&lt;=2,計算過程!$DF$5=8),IF(入力データと計算結果!$E$7=バックデータ一覧!$A$16,BU107/BC107+BV107/BD107+BW107/BE107+BX107/BF107+BZ107/BH107,IF(入力データと計算結果!$E$7=バックデータ一覧!$A$17,BU107/BC107+BV107/BD107+BW107/BE107+BY107/BG107+BZ107/BH107,BU107/BC107+BV107/BD107+BW107/BE107+BY107/BG107+CA107/BI107)),0)</f>
        <v>85.201195236158711</v>
      </c>
      <c r="BB107" s="101">
        <f>IF(OR(計算過程!$DF$5=3,計算過程!$DF$5=4),IF(入力データと計算結果!$E$7=バックデータ一覧!$A$16,BU107/BC107+BV107/BD107+BW107/BE107+BX107/BF107+BZ107/BH107,IF(入力データと計算結果!$E$7=バックデータ一覧!$A$17,BU107/BC107+BV107/BD107+BW107/BE107+BY107/BG107+BZ107/BH107,BU107/BC107+BV107/BD107+BW107/BE107+BY107/BG107+CA107/BI107)),0)</f>
        <v>0</v>
      </c>
      <c r="BC107" s="101">
        <f>MIN(1,計算過程!$DF$7*'貼り付けシート（日別）'!AG106+計算過程!$DF$14*(BU107+BW107)+計算過程!$DF$21)</f>
        <v>0.61496169389494282</v>
      </c>
      <c r="BD107" s="101">
        <f>MIN(1,計算過程!$DF$8*'貼り付けシート（日別）'!AG106+計算過程!$DF$15*BV107+計算過程!$DF$22)</f>
        <v>0.68237445368227712</v>
      </c>
      <c r="BE107" s="101">
        <f>MIN(1,計算過程!$DF$9*'貼り付けシート（日別）'!AG106+計算過程!$DF$16*(BU107+BW107)+計算過程!$DF$23)</f>
        <v>0.61496169389494282</v>
      </c>
      <c r="BF107" s="32">
        <f>MIN(1,計算過程!$DF$10*'貼り付けシート（日別）'!AG106+計算過程!$DF$17*BX107+計算過程!$DF$24)</f>
        <v>0.71159348488590612</v>
      </c>
      <c r="BG107" s="32">
        <f>MIN(1,計算過程!$DF$11*'貼り付けシート（日別）'!AG106+計算過程!$DF$18*BY107+計算過程!$DF$25)</f>
        <v>0.69837059850421668</v>
      </c>
      <c r="BH107" s="32">
        <f>MIN(1,計算過程!$DF$12*'貼り付けシート（日別）'!AG106+計算過程!$DF$19*BZ107+計算過程!$DF$26)</f>
        <v>0.71159348488590612</v>
      </c>
      <c r="BI107" s="32">
        <f>MIN(1,計算過程!$DF$13*'貼り付けシート（日別）'!AG106+計算過程!$DF$20*CA107+計算過程!$DF$27)</f>
        <v>0.61935995546174494</v>
      </c>
      <c r="BJ107" s="32">
        <f>IF(計算過程!$DF$5=11,(計算過程!$DF$33*BK107+計算過程!$DF$34*BN107+計算過程!$DF$35*計算過程!$DF$39+計算過程!$DF$36)*(1+計算過程!$DF$37*計算過程!$DF$38)*BL107*BM107*10^3/3600,0)</f>
        <v>0</v>
      </c>
      <c r="BK107" s="32">
        <f>'貼り付けシート（日別）'!AH106</f>
        <v>-0.47500000000000003</v>
      </c>
      <c r="BL107" s="32">
        <f t="shared" si="51"/>
        <v>1.0994174999999999</v>
      </c>
      <c r="BM107" s="32">
        <f t="shared" si="52"/>
        <v>1.1235625</v>
      </c>
      <c r="BN107" s="32">
        <f t="shared" si="53"/>
        <v>57.076701129251433</v>
      </c>
      <c r="BO107" s="32">
        <f>IF(計算過程!$DF$5=10,(計算過程!$DF$41*'貼り付けシート（日別）'!AG106+計算過程!$DF$42*BN107+計算過程!$DF$43)/3.6,0)</f>
        <v>0</v>
      </c>
      <c r="BP107" s="32">
        <f>IF(OR(計算過程!$DF$5=5,計算過程!$DF$5=6,計算過程!$DF$5=7),((計算過程!$DF$45*'貼り付けシート（日別）'!AG106+計算過程!$DF$46*SUM(BU107:BW107,BY107)+計算過程!$DF$47)*BQ107+(0.01723*CA107+0.06099))*10^3/3600,0)</f>
        <v>0</v>
      </c>
      <c r="BQ107" s="32">
        <f>IF('貼り付けシート（日別）'!AG106&lt;7,1+(7-'貼り付けシート（日別）'!AG106)*0.0091,1)</f>
        <v>1.0172520833333334</v>
      </c>
      <c r="BR107" s="32">
        <f>IF(OR(計算過程!$DF$5=5,計算過程!$DF$5=6,計算過程!$DF$5=7),((計算過程!$DF$48*'貼り付けシート（日別）'!AG106+計算過程!$DF$49*SUM(BU107:BW107,BY107)+計算過程!$DF$50)*BT107+CA107/BS107),0)</f>
        <v>0</v>
      </c>
      <c r="BS107" s="32">
        <f>計算過程!$DF$51*'貼り付けシート（日別）'!AG106+計算過程!$DF$52*CA107+計算過程!$DF$53</f>
        <v>0.80607031249999994</v>
      </c>
      <c r="BT107" s="32">
        <f>IF('貼り付けシート（日別）'!AG106&lt;7,1+(7-'貼り付けシート（日別）'!AG106)*0.0205,1)</f>
        <v>1.0388645833333334</v>
      </c>
      <c r="BU107" s="109">
        <f>'貼り付けシート（日別）'!T106</f>
        <v>8.3303418776735292</v>
      </c>
      <c r="BV107" s="109">
        <f>'貼り付けシート（日別）'!U106</f>
        <v>14.498922795759675</v>
      </c>
      <c r="BW107" s="109">
        <f>'貼り付けシート（日別）'!V106</f>
        <v>2.7860675176165648</v>
      </c>
      <c r="BX107" s="109">
        <f>'貼り付けシート（日別）'!W106</f>
        <v>0</v>
      </c>
      <c r="BY107" s="109">
        <f>'貼り付けシート（日別）'!X106</f>
        <v>26.932983521535</v>
      </c>
      <c r="BZ107" s="109">
        <f>'貼り付けシート（日別）'!Y106</f>
        <v>0</v>
      </c>
      <c r="CA107" s="109">
        <f>'貼り付けシート（日別）'!Z106</f>
        <v>4.5283854166666666</v>
      </c>
      <c r="CB107" s="102">
        <f>IF(入力データと計算結果!$E$9=バックデータ一覧!$A$25,'貼り付けシート（日別）'!AI106,0)</f>
        <v>0</v>
      </c>
      <c r="CC107" s="166"/>
      <c r="CD107" s="32">
        <f>IF(計算過程!$DF$5=9,((CI107*'貼り付けシート（日別）'!AG106+CJ107*(CQ107+CR107+CS107+CU107)+CK107*CX107+CL107)*CE107+(0.01723*CW107+0.06099))*10^3/3600,0)</f>
        <v>0</v>
      </c>
      <c r="CE107" s="32">
        <f>IF(7&lt;='貼り付けシート（日別）'!AG106,1,1+(7-'貼り付けシート（日別）'!AG106)*0.0091)</f>
        <v>1.0172520833333334</v>
      </c>
      <c r="CF107" s="32">
        <f>IF(計算過程!$DF$5=9,((CM107*'貼り付けシート（日別）'!AG106+CN107*(CQ107+CR107+CS107+CU107)+CO107*CX107+CP107)*CH107+CW107/CG107),0)</f>
        <v>0</v>
      </c>
      <c r="CG107" s="32">
        <f>計算過程!$DF$55*'貼り付けシート（日別）'!AG106+計算過程!$DF$56*CW107+計算過程!$DF$57</f>
        <v>0.80607031249999994</v>
      </c>
      <c r="CH107" s="32">
        <f>IF(7&lt;='貼り付けシート（日別）'!AG106,1,1+(7-'貼り付けシート（日別）'!AG106)*0.0205)</f>
        <v>1.0388645833333334</v>
      </c>
      <c r="CI107" s="100">
        <f>IF($CX107&gt;0,バックデータ一覧!$S$4,バックデータ一覧!$T$4)</f>
        <v>-0.18114</v>
      </c>
      <c r="CJ107" s="100">
        <f>IF($CX107&gt;0,バックデータ一覧!$S$5,バックデータ一覧!$T$5)</f>
        <v>0.10483000000000001</v>
      </c>
      <c r="CK107" s="100">
        <f>IF($CX107&gt;0,バックデータ一覧!$S$6,バックデータ一覧!$T$6)</f>
        <v>0</v>
      </c>
      <c r="CL107" s="100">
        <f>IF($CX107&gt;0,バックデータ一覧!$S$7,バックデータ一覧!$T$7)</f>
        <v>5.8528500000000001</v>
      </c>
      <c r="CM107" s="100">
        <f>IF($CX107&gt;0,バックデータ一覧!$S$12,バックデータ一覧!$T$12)</f>
        <v>-5.7700000000000001E-2</v>
      </c>
      <c r="CN107" s="100">
        <f>IF($CX107&gt;0,バックデータ一覧!$S$13,バックデータ一覧!$T$13)</f>
        <v>0.47525000000000001</v>
      </c>
      <c r="CO107" s="100">
        <f>IF($CX107&gt;0,バックデータ一覧!$S$14,バックデータ一覧!$T$14)</f>
        <v>0</v>
      </c>
      <c r="CP107" s="173">
        <f>IF($CX107&gt;0,バックデータ一覧!$S$15,バックデータ一覧!$T$15)</f>
        <v>-6.3459300000000001</v>
      </c>
      <c r="CQ107" s="102">
        <f>IF($DF$4=4,'貼り付けシート（日別）'!T106,'貼り付けシート（日別）'!B106*(INT($DF$4)+1-$DF$4)+'貼り付けシート（日別）'!T106*($DF$4-INT($DF$4)))</f>
        <v>8.3303418776735292</v>
      </c>
      <c r="CR107" s="102">
        <f>IF($DF$4=4,'貼り付けシート（日別）'!U106,'貼り付けシート（日別）'!C106*(INT($DF$4)+1-$DF$4)+'貼り付けシート（日別）'!U106*($DF$4-INT($DF$4)))</f>
        <v>14.498922795759675</v>
      </c>
      <c r="CS107" s="102">
        <f>IF($DF$4=4,'貼り付けシート（日別）'!V106,'貼り付けシート（日別）'!D106*(INT($DF$4)+1-$DF$4)+'貼り付けシート（日別）'!V106*($DF$4-INT($DF$4)))</f>
        <v>2.7860675176165648</v>
      </c>
      <c r="CT107" s="102">
        <f>IF($DF$4=4,'貼り付けシート（日別）'!W106,'貼り付けシート（日別）'!E106*(INT($DF$4)+1-$DF$4)+'貼り付けシート（日別）'!W106*($DF$4-INT($DF$4)))</f>
        <v>0</v>
      </c>
      <c r="CU107" s="102">
        <f>IF($DF$4=4,'貼り付けシート（日別）'!X106,'貼り付けシート（日別）'!F106*(INT($DF$4)+1-$DF$4)+'貼り付けシート（日別）'!X106*($DF$4-INT($DF$4)))</f>
        <v>26.932983521535</v>
      </c>
      <c r="CV107" s="102">
        <f>IF($DF$4=4,'貼り付けシート（日別）'!Y106,'貼り付けシート（日別）'!G106*(INT($DF$4)+1-$DF$4)+'貼り付けシート（日別）'!Y106*($DF$4-INT($DF$4)))</f>
        <v>0</v>
      </c>
      <c r="CW107" s="102">
        <f>IF($DF$4=4,'貼り付けシート（日別）'!Z106,'貼り付けシート（日別）'!H106*(INT($DF$4)+1-$DF$4)+'貼り付けシート（日別）'!Z106*($DF$4-INT($DF$4)))</f>
        <v>4.5283854166666666</v>
      </c>
      <c r="CX107" s="32">
        <f>SUMIF('貼り付けシート（時刻別）'!$A$6:$A$8765,AR107,'貼り付けシート（時刻別）'!$C$6:$C$8765)</f>
        <v>0</v>
      </c>
      <c r="CY107" s="102">
        <f t="shared" si="54"/>
        <v>0</v>
      </c>
      <c r="CZ107" s="166"/>
    </row>
    <row r="108" spans="1:104" x14ac:dyDescent="0.15">
      <c r="A108" s="36">
        <v>41740</v>
      </c>
      <c r="B108" s="139">
        <f>IF(計算過程!$DF$5=9,計算過程!CD108+計算過程!CY108,IF($DF$4=4,AS108,G108*(INT($DF$4)+1-$DF$4)+AS108*($DF$4-INT($DF$4))))</f>
        <v>0.14418444693402777</v>
      </c>
      <c r="C108" s="139">
        <f>IF(計算過程!$DF$5=9,CF108,IF($DF$4=4,AT108,H108*(INT($DF$4)+1-$DF$4)+AT108*($DF$4-INT($DF$4))))</f>
        <v>69.408507440498425</v>
      </c>
      <c r="D108" s="139">
        <f>IF(計算過程!$DF$5=9,0,IF($DF$4=4,AU108,I108*(INT($DF$4)+1-$DF$4)+AU108*($DF$4-INT($DF$4))))</f>
        <v>0</v>
      </c>
      <c r="E108" s="139">
        <v>0</v>
      </c>
      <c r="F108" s="138"/>
      <c r="G108" s="104">
        <f t="shared" si="41"/>
        <v>0.13659135006250001</v>
      </c>
      <c r="H108" s="104">
        <f t="shared" si="42"/>
        <v>61.19406764976727</v>
      </c>
      <c r="I108" s="104">
        <f t="shared" si="43"/>
        <v>0</v>
      </c>
      <c r="J108" s="107">
        <v>0</v>
      </c>
      <c r="K108" s="101">
        <f>IF(OR(計算過程!$DF$5&lt;=4,計算過程!$DF$5=8),L108+M108+N108,0)</f>
        <v>0.13659135006250001</v>
      </c>
      <c r="L108" s="101">
        <f>IF(AND($DF$5&gt;4,$DF$5&lt;&gt;8),0,((VLOOKUP(入力データと計算結果!$E$6,バックデータ一覧!$V$12:$AA$15,2)*'貼り付けシート（日別）'!O107+VLOOKUP(入力データと計算結果!$E$6,バックデータ一覧!$V$12:$AA$15,3)*('貼り付けシート（日別）'!I107+'貼り付けシート（日別）'!J107+'貼り付けシート（日別）'!K107+'貼り付けシート（日別）'!L107+'貼り付けシート（日別）'!N107)+(VLOOKUP(入力データと計算結果!$E$6,バックデータ一覧!$V$12:$AA$15,4)))*10^3/3600))</f>
        <v>8.3395519333333334E-2</v>
      </c>
      <c r="M108" s="101">
        <f>IF(AND(OR($DF$5&gt;4,$DF$5&lt;&gt;8),入力データと計算結果!$E$7&lt;&gt;バックデータ一覧!$A$16,SUM(AL108:AM108)&gt;0),0.07*10^3/3600,0)</f>
        <v>1.9444444444444445E-2</v>
      </c>
      <c r="N108" s="101">
        <f>IF(AND(OR($DF$5&lt;=4),入力データと計算結果!$E$7=バックデータ一覧!$A$18,AM108&gt;0),(VLOOKUP(入力データと計算結果!$E$6,バックデータ一覧!$V$12:$AA$15,5,FALSE)*AO108+VLOOKUP(入力データと計算結果!$E$6,バックデータ一覧!$V$12:$AA$15,6,FALSE))*10^3/3600,0)</f>
        <v>3.3751386284722226E-2</v>
      </c>
      <c r="O108" s="101">
        <f>IF(OR(計算過程!$DF$5&lt;=2,計算過程!$DF$5=8),IF(入力データと計算結果!$E$7=バックデータ一覧!$A$16,AI108/Q108+AJ108/R108+AK108/S108+AL108/T108+AN108/V108,IF(入力データと計算結果!$E$7=バックデータ一覧!$A$17,AI108/Q108+AJ108/R108+AK108/S108+AM108/U108+AN108/V108,AI108/Q108+AJ108/R108+AK108/S108+AM108/U108+AO108/W108)),0)</f>
        <v>61.19406764976727</v>
      </c>
      <c r="P108" s="101">
        <f>IF(OR(計算過程!$DF$5=3,計算過程!$DF$5=4),IF(入力データと計算結果!$E$7=バックデータ一覧!$A$16,AI108/Q108+AJ108/R108+AK108/S108+AL108/T108+AN108/V108,IF(入力データと計算結果!$E$7=バックデータ一覧!$A$17,AI108/Q108+AJ108/R108+AK108/S108+AM108/U108+AN108/V108,AI108/Q108+AJ108/R108+AK108/S108+AM108/U108+AO108/W108)),0)</f>
        <v>0</v>
      </c>
      <c r="Q108" s="101">
        <f>MIN(1,$DF$7*'貼り付けシート（日別）'!O107+計算過程!$DF$14*(AI108+AK108)+$DF$21)</f>
        <v>0.61128335779362264</v>
      </c>
      <c r="R108" s="101">
        <f>MIN(1,$DF$8*'貼り付けシート（日別）'!O107+$DF$15*AJ108+$DF$22)</f>
        <v>0.67933479718322753</v>
      </c>
      <c r="S108" s="101">
        <f>MIN(1,$DF$9*'貼り付けシート（日別）'!O107+$DF$16*(AI108+AK108)+$DF$23)</f>
        <v>0.61128335779362264</v>
      </c>
      <c r="T108" s="32">
        <f>MIN(1,$DF$10*'貼り付けシート（日別）'!O107+$DF$17*AL108+$DF$24)</f>
        <v>0.71159348488590612</v>
      </c>
      <c r="U108" s="32">
        <f>MIN(1,$DF$11*'貼り付けシート（日別）'!O107+$DF$18*AM108+$DF$25)</f>
        <v>0.69853435612767589</v>
      </c>
      <c r="V108" s="32">
        <f>MIN(1,$DF$12*'貼り付けシート（日別）'!O107+$DF$19*AN108+$DF$26)</f>
        <v>0.71159348488590612</v>
      </c>
      <c r="W108" s="32">
        <f>MIN(1,$DF$13*'貼り付けシート（日別）'!O107+$DF$20*AO108+$DF$27)</f>
        <v>0.60665653702389255</v>
      </c>
      <c r="X108" s="32">
        <f t="shared" si="44"/>
        <v>0</v>
      </c>
      <c r="Y108" s="32">
        <f>'貼り付けシート（日別）'!P107</f>
        <v>-0.9375</v>
      </c>
      <c r="Z108" s="32">
        <f t="shared" si="45"/>
        <v>1.10556875</v>
      </c>
      <c r="AA108" s="32">
        <f t="shared" si="46"/>
        <v>1.1270312500000002</v>
      </c>
      <c r="AB108" s="32">
        <f t="shared" si="47"/>
        <v>41.272330614771462</v>
      </c>
      <c r="AC108" s="32">
        <f>IF($DF$5=10,($DF$41*'貼り付けシート（日別）'!O107+$DF$42*AB108+$DF$43)/3.6,0)</f>
        <v>0</v>
      </c>
      <c r="AD108" s="32">
        <f>IF(OR($DF$5=5,$DF$5=6,$DF$5=7),(($DF$45*'貼り付けシート（日別）'!O107+$DF$46*SUM(AI108:AK108,AM108)+$DF$47)*AE108+(0.01723*AO108+0.06099))*10^3/3600,0)</f>
        <v>0</v>
      </c>
      <c r="AE108" s="32">
        <f>IF('貼り付けシート（日別）'!O107&lt;7,1+(7-'貼り付けシート（日別）'!O107)*0.0091,1)</f>
        <v>1.00147875</v>
      </c>
      <c r="AF108" s="32">
        <f>IF(OR($DF$5=5,$DF$5=6,$DF$5=7),(($DF$48*'貼り付けシート（日別）'!O107+$DF$49*SUM(AI108:AK108,AM108)+$DF$50)*AH108+AO108/AG108),0)</f>
        <v>0</v>
      </c>
      <c r="AG108" s="32">
        <f>$DF$51*'貼り付けシート（日別）'!O107+$DF$52*AO108+$DF$53</f>
        <v>0.80829312499999995</v>
      </c>
      <c r="AH108" s="32">
        <f>IF('貼り付けシート（日別）'!O107&lt;7,1+(7-'貼り付けシート（日別）'!O107)*0.0205,1)</f>
        <v>1.00333125</v>
      </c>
      <c r="AI108" s="109">
        <f>'貼り付けシート（日別）'!B107</f>
        <v>4.2880426740798194</v>
      </c>
      <c r="AJ108" s="109">
        <f>'貼り付けシート（日別）'!C107</f>
        <v>5.721877979541361</v>
      </c>
      <c r="AK108" s="109">
        <f>'貼り付けシート（日別）'!D107</f>
        <v>1.17803370167028</v>
      </c>
      <c r="AL108" s="109">
        <f>'貼り付けシート（日別）'!E107</f>
        <v>0</v>
      </c>
      <c r="AM108" s="109">
        <f>'貼り付けシート（日別）'!F107</f>
        <v>26.572188759479999</v>
      </c>
      <c r="AN108" s="109">
        <f>'貼り付けシート（日別）'!G107</f>
        <v>0</v>
      </c>
      <c r="AO108" s="109">
        <f>'貼り付けシート（日別）'!H107</f>
        <v>3.5121875000000005</v>
      </c>
      <c r="AP108" s="102">
        <f>IF(入力データと計算結果!$E$9=バックデータ一覧!$A$25,'貼り付けシート（日別）'!Q107,0)</f>
        <v>0</v>
      </c>
      <c r="AR108" s="36">
        <v>41740</v>
      </c>
      <c r="AS108" s="104">
        <f t="shared" si="48"/>
        <v>0.14418444693402777</v>
      </c>
      <c r="AT108" s="104">
        <f t="shared" si="49"/>
        <v>69.408507440498425</v>
      </c>
      <c r="AU108" s="104">
        <f t="shared" si="50"/>
        <v>0</v>
      </c>
      <c r="AV108" s="107">
        <v>0</v>
      </c>
      <c r="AW108" s="101">
        <f>IF(OR(計算過程!$DF$5&lt;=4,計算過程!$DF$5=8),AX108+AY108+AZ108,0)</f>
        <v>0.14418444693402777</v>
      </c>
      <c r="AX108" s="101">
        <f>IF(AND(計算過程!$DF$5&gt;4,計算過程!$DF$5&lt;&gt;8),0,((VLOOKUP(入力データと計算結果!$E$6,バックデータ一覧!$V$12:$AA$15,2)*'貼り付けシート（日別）'!AG107+VLOOKUP(入力データと計算結果!$E$6,バックデータ一覧!$V$12:$AA$15,3)*('貼り付けシート（日別）'!AA107+'貼り付けシート（日別）'!AB107+'貼り付けシート（日別）'!AC107+'貼り付けシート（日別）'!AD107+'貼り付けシート（日別）'!AF107)+(VLOOKUP(入力データと計算結果!$E$6,バックデータ一覧!$V$12:$AA$15,4)))*10^3/3600))</f>
        <v>8.6850873583333335E-2</v>
      </c>
      <c r="AY108" s="101">
        <f>IF(AND(OR(計算過程!$DF$5&gt;4,計算過程!$DF$5&lt;&gt;8),入力データと計算結果!$E$7&lt;&gt;バックデータ一覧!$A$16,SUM(BX108:BY108)&gt;0),0.07*10^3/3600,0)</f>
        <v>1.9444444444444445E-2</v>
      </c>
      <c r="AZ108" s="101">
        <f>IF(AND(OR(計算過程!$DF$5&lt;=4),入力データと計算結果!$E$7=バックデータ一覧!$A$18,BY108&gt;0),(VLOOKUP(入力データと計算結果!$E$6,バックデータ一覧!$V$12:$AA$15,5,FALSE)*CA108+VLOOKUP(入力データと計算結果!$E$6,バックデータ一覧!$V$12:$AA$15,6,FALSE))*10^3/3600,0)</f>
        <v>3.788912890625E-2</v>
      </c>
      <c r="BA108" s="101">
        <f>IF(OR(計算過程!$DF$5&lt;=2,計算過程!$DF$5=8),IF(入力データと計算結果!$E$7=バックデータ一覧!$A$16,BU108/BC108+BV108/BD108+BW108/BE108+BX108/BF108+BZ108/BH108,IF(入力データと計算結果!$E$7=バックデータ一覧!$A$17,BU108/BC108+BV108/BD108+BW108/BE108+BY108/BG108+BZ108/BH108,BU108/BC108+BV108/BD108+BW108/BE108+BY108/BG108+CA108/BI108)),0)</f>
        <v>69.408507440498425</v>
      </c>
      <c r="BB108" s="101">
        <f>IF(OR(計算過程!$DF$5=3,計算過程!$DF$5=4),IF(入力データと計算結果!$E$7=バックデータ一覧!$A$16,BU108/BC108+BV108/BD108+BW108/BE108+BX108/BF108+BZ108/BH108,IF(入力データと計算結果!$E$7=バックデータ一覧!$A$17,BU108/BC108+BV108/BD108+BW108/BE108+BY108/BG108+BZ108/BH108,BU108/BC108+BV108/BD108+BW108/BE108+BY108/BG108+CA108/BI108)),0)</f>
        <v>0</v>
      </c>
      <c r="BC108" s="101">
        <f>MIN(1,計算過程!$DF$7*'貼り付けシート（日別）'!AG107+計算過程!$DF$14*(BU108+BW108)+計算過程!$DF$21)</f>
        <v>0.61229587532760821</v>
      </c>
      <c r="BD108" s="101">
        <f>MIN(1,計算過程!$DF$8*'貼り付けシート（日別）'!AG107+計算過程!$DF$15*BV108+計算過程!$DF$22)</f>
        <v>0.68106616219218008</v>
      </c>
      <c r="BE108" s="101">
        <f>MIN(1,計算過程!$DF$9*'貼り付けシート（日別）'!AG107+計算過程!$DF$16*(BU108+BW108)+計算過程!$DF$23)</f>
        <v>0.61229587532760821</v>
      </c>
      <c r="BF108" s="32">
        <f>MIN(1,計算過程!$DF$10*'貼り付けシート（日別）'!AG107+計算過程!$DF$17*BX108+計算過程!$DF$24)</f>
        <v>0.71159348488590612</v>
      </c>
      <c r="BG108" s="32">
        <f>MIN(1,計算過程!$DF$11*'貼り付けシート（日別）'!AG107+計算過程!$DF$18*BY108+計算過程!$DF$25)</f>
        <v>0.69853435612767589</v>
      </c>
      <c r="BH108" s="32">
        <f>MIN(1,計算過程!$DF$12*'貼り付けシート（日別）'!AG107+計算過程!$DF$19*BZ108+計算過程!$DF$26)</f>
        <v>0.71159348488590612</v>
      </c>
      <c r="BI108" s="32">
        <f>MIN(1,計算過程!$DF$13*'貼り付けシート（日別）'!AG107+計算過程!$DF$20*CA108+計算過程!$DF$27)</f>
        <v>0.62188141164644295</v>
      </c>
      <c r="BJ108" s="32">
        <f>IF(計算過程!$DF$5=11,(計算過程!$DF$33*BK108+計算過程!$DF$34*BN108+計算過程!$DF$35*計算過程!$DF$39+計算過程!$DF$36)*(1+計算過程!$DF$37*計算過程!$DF$38)*BL108*BM108*10^3/3600,0)</f>
        <v>0</v>
      </c>
      <c r="BK108" s="32">
        <f>'貼り付けシート（日別）'!AH107</f>
        <v>-0.9375</v>
      </c>
      <c r="BL108" s="32">
        <f t="shared" si="51"/>
        <v>1.10556875</v>
      </c>
      <c r="BM108" s="32">
        <f t="shared" si="52"/>
        <v>1.1270312500000002</v>
      </c>
      <c r="BN108" s="32">
        <f t="shared" si="53"/>
        <v>46.809448397182223</v>
      </c>
      <c r="BO108" s="32">
        <f>IF(計算過程!$DF$5=10,(計算過程!$DF$41*'貼り付けシート（日別）'!AG107+計算過程!$DF$42*BN108+計算過程!$DF$43)/3.6,0)</f>
        <v>0</v>
      </c>
      <c r="BP108" s="32">
        <f>IF(OR(計算過程!$DF$5=5,計算過程!$DF$5=6,計算過程!$DF$5=7),((計算過程!$DF$45*'貼り付けシート（日別）'!AG107+計算過程!$DF$46*SUM(BU108:BW108,BY108)+計算過程!$DF$47)*BQ108+(0.01723*CA108+0.06099))*10^3/3600,0)</f>
        <v>0</v>
      </c>
      <c r="BQ108" s="32">
        <f>IF('貼り付けシート（日別）'!AG107&lt;7,1+(7-'貼り付けシート（日別）'!AG107)*0.0091,1)</f>
        <v>1.00147875</v>
      </c>
      <c r="BR108" s="32">
        <f>IF(OR(計算過程!$DF$5=5,計算過程!$DF$5=6,計算過程!$DF$5=7),((計算過程!$DF$48*'貼り付けシート（日別）'!AG107+計算過程!$DF$49*SUM(BU108:BW108,BY108)+計算過程!$DF$50)*BT108+CA108/BS108),0)</f>
        <v>0</v>
      </c>
      <c r="BS108" s="32">
        <f>計算過程!$DF$51*'貼り付けシート（日別）'!AG107+計算過程!$DF$52*CA108+計算過程!$DF$53</f>
        <v>0.81348031249999997</v>
      </c>
      <c r="BT108" s="32">
        <f>IF('貼り付けシート（日別）'!AG107&lt;7,1+(7-'貼り付けシート（日別）'!AG107)*0.0205,1)</f>
        <v>1.00333125</v>
      </c>
      <c r="BU108" s="109">
        <f>'貼り付けシート（日別）'!T107</f>
        <v>5.5387217873530998</v>
      </c>
      <c r="BV108" s="109">
        <f>'貼り付けシート（日別）'!U107</f>
        <v>9.5364632992356011</v>
      </c>
      <c r="BW108" s="109">
        <f>'貼り付けシート（日別）'!V107</f>
        <v>0.78535580111351999</v>
      </c>
      <c r="BX108" s="109">
        <f>'貼り付けシート（日別）'!W107</f>
        <v>0</v>
      </c>
      <c r="BY108" s="109">
        <f>'貼り付けシート（日別）'!X107</f>
        <v>26.572188759479999</v>
      </c>
      <c r="BZ108" s="109">
        <f>'貼り付けシート（日別）'!Y107</f>
        <v>0</v>
      </c>
      <c r="CA108" s="109">
        <f>'貼り付けシート（日別）'!Z107</f>
        <v>4.3767187500000002</v>
      </c>
      <c r="CB108" s="102">
        <f>IF(入力データと計算結果!$E$9=バックデータ一覧!$A$25,'貼り付けシート（日別）'!AI107,0)</f>
        <v>0</v>
      </c>
      <c r="CC108" s="166"/>
      <c r="CD108" s="32">
        <f>IF(計算過程!$DF$5=9,((CI108*'貼り付けシート（日別）'!AG107+CJ108*(CQ108+CR108+CS108+CU108)+CK108*CX108+CL108)*CE108+(0.01723*CW108+0.06099))*10^3/3600,0)</f>
        <v>0</v>
      </c>
      <c r="CE108" s="32">
        <f>IF(7&lt;='貼り付けシート（日別）'!AG107,1,1+(7-'貼り付けシート（日別）'!AG107)*0.0091)</f>
        <v>1.00147875</v>
      </c>
      <c r="CF108" s="32">
        <f>IF(計算過程!$DF$5=9,((CM108*'貼り付けシート（日別）'!AG107+CN108*(CQ108+CR108+CS108+CU108)+CO108*CX108+CP108)*CH108+CW108/CG108),0)</f>
        <v>0</v>
      </c>
      <c r="CG108" s="32">
        <f>計算過程!$DF$55*'貼り付けシート（日別）'!AG107+計算過程!$DF$56*CW108+計算過程!$DF$57</f>
        <v>0.81348031249999997</v>
      </c>
      <c r="CH108" s="32">
        <f>IF(7&lt;='貼り付けシート（日別）'!AG107,1,1+(7-'貼り付けシート（日別）'!AG107)*0.0205)</f>
        <v>1.00333125</v>
      </c>
      <c r="CI108" s="100">
        <f>IF($CX108&gt;0,バックデータ一覧!$S$4,バックデータ一覧!$T$4)</f>
        <v>-0.18114</v>
      </c>
      <c r="CJ108" s="100">
        <f>IF($CX108&gt;0,バックデータ一覧!$S$5,バックデータ一覧!$T$5)</f>
        <v>0.10483000000000001</v>
      </c>
      <c r="CK108" s="100">
        <f>IF($CX108&gt;0,バックデータ一覧!$S$6,バックデータ一覧!$T$6)</f>
        <v>0</v>
      </c>
      <c r="CL108" s="100">
        <f>IF($CX108&gt;0,バックデータ一覧!$S$7,バックデータ一覧!$T$7)</f>
        <v>5.8528500000000001</v>
      </c>
      <c r="CM108" s="100">
        <f>IF($CX108&gt;0,バックデータ一覧!$S$12,バックデータ一覧!$T$12)</f>
        <v>-5.7700000000000001E-2</v>
      </c>
      <c r="CN108" s="100">
        <f>IF($CX108&gt;0,バックデータ一覧!$S$13,バックデータ一覧!$T$13)</f>
        <v>0.47525000000000001</v>
      </c>
      <c r="CO108" s="100">
        <f>IF($CX108&gt;0,バックデータ一覧!$S$14,バックデータ一覧!$T$14)</f>
        <v>0</v>
      </c>
      <c r="CP108" s="173">
        <f>IF($CX108&gt;0,バックデータ一覧!$S$15,バックデータ一覧!$T$15)</f>
        <v>-6.3459300000000001</v>
      </c>
      <c r="CQ108" s="102">
        <f>IF($DF$4=4,'貼り付けシート（日別）'!T107,'貼り付けシート（日別）'!B107*(INT($DF$4)+1-$DF$4)+'貼り付けシート（日別）'!T107*($DF$4-INT($DF$4)))</f>
        <v>5.5387217873530998</v>
      </c>
      <c r="CR108" s="102">
        <f>IF($DF$4=4,'貼り付けシート（日別）'!U107,'貼り付けシート（日別）'!C107*(INT($DF$4)+1-$DF$4)+'貼り付けシート（日別）'!U107*($DF$4-INT($DF$4)))</f>
        <v>9.5364632992356011</v>
      </c>
      <c r="CS108" s="102">
        <f>IF($DF$4=4,'貼り付けシート（日別）'!V107,'貼り付けシート（日別）'!D107*(INT($DF$4)+1-$DF$4)+'貼り付けシート（日別）'!V107*($DF$4-INT($DF$4)))</f>
        <v>0.78535580111351999</v>
      </c>
      <c r="CT108" s="102">
        <f>IF($DF$4=4,'貼り付けシート（日別）'!W107,'貼り付けシート（日別）'!E107*(INT($DF$4)+1-$DF$4)+'貼り付けシート（日別）'!W107*($DF$4-INT($DF$4)))</f>
        <v>0</v>
      </c>
      <c r="CU108" s="102">
        <f>IF($DF$4=4,'貼り付けシート（日別）'!X107,'貼り付けシート（日別）'!F107*(INT($DF$4)+1-$DF$4)+'貼り付けシート（日別）'!X107*($DF$4-INT($DF$4)))</f>
        <v>26.572188759479999</v>
      </c>
      <c r="CV108" s="102">
        <f>IF($DF$4=4,'貼り付けシート（日別）'!Y107,'貼り付けシート（日別）'!G107*(INT($DF$4)+1-$DF$4)+'貼り付けシート（日別）'!Y107*($DF$4-INT($DF$4)))</f>
        <v>0</v>
      </c>
      <c r="CW108" s="102">
        <f>IF($DF$4=4,'貼り付けシート（日別）'!Z107,'貼り付けシート（日別）'!H107*(INT($DF$4)+1-$DF$4)+'貼り付けシート（日別）'!Z107*($DF$4-INT($DF$4)))</f>
        <v>4.3767187500000002</v>
      </c>
      <c r="CX108" s="32">
        <f>SUMIF('貼り付けシート（時刻別）'!$A$6:$A$8765,AR108,'貼り付けシート（時刻別）'!$C$6:$C$8765)</f>
        <v>0</v>
      </c>
      <c r="CY108" s="102">
        <f t="shared" si="54"/>
        <v>0</v>
      </c>
      <c r="CZ108" s="166"/>
    </row>
    <row r="109" spans="1:104" x14ac:dyDescent="0.15">
      <c r="A109" s="36">
        <v>41741</v>
      </c>
      <c r="B109" s="139">
        <f>IF(計算過程!$DF$5=9,計算過程!CD109+計算過程!CY109,IF($DF$4=4,AS109,G109*(INT($DF$4)+1-$DF$4)+AS109*($DF$4-INT($DF$4))))</f>
        <v>0.14884260557407408</v>
      </c>
      <c r="C109" s="139">
        <f>IF(計算過程!$DF$5=9,CF109,IF($DF$4=4,AT109,H109*(INT($DF$4)+1-$DF$4)+AT109*($DF$4-INT($DF$4))))</f>
        <v>82.228979050726622</v>
      </c>
      <c r="D109" s="139">
        <f>IF(計算過程!$DF$5=9,0,IF($DF$4=4,AU109,I109*(INT($DF$4)+1-$DF$4)+AU109*($DF$4-INT($DF$4))))</f>
        <v>0</v>
      </c>
      <c r="E109" s="139">
        <v>0</v>
      </c>
      <c r="F109" s="138"/>
      <c r="G109" s="104">
        <f t="shared" si="41"/>
        <v>0.1418001349814815</v>
      </c>
      <c r="H109" s="104">
        <f t="shared" si="42"/>
        <v>74.222533896898057</v>
      </c>
      <c r="I109" s="104">
        <f t="shared" si="43"/>
        <v>0</v>
      </c>
      <c r="J109" s="107">
        <v>0</v>
      </c>
      <c r="K109" s="101">
        <f>IF(OR(計算過程!$DF$5&lt;=4,計算過程!$DF$5=8),L109+M109+N109,0)</f>
        <v>0.1418001349814815</v>
      </c>
      <c r="L109" s="101">
        <f>IF(AND($DF$5&gt;4,$DF$5&lt;&gt;8),0,((VLOOKUP(入力データと計算結果!$E$6,バックデータ一覧!$V$12:$AA$15,2)*'貼り付けシート（日別）'!O108+VLOOKUP(入力データと計算結果!$E$6,バックデータ一覧!$V$12:$AA$15,3)*('貼り付けシート（日別）'!I108+'貼り付けシート（日別）'!J108+'貼り付けシート（日別）'!K108+'貼り付けシート（日別）'!L108+'貼り付けシート（日別）'!N108)+(VLOOKUP(入力データと計算結果!$E$6,バックデータ一覧!$V$12:$AA$15,4)))*10^3/3600))</f>
        <v>8.9225003037037051E-2</v>
      </c>
      <c r="M109" s="101">
        <f>IF(AND(OR($DF$5&gt;4,$DF$5&lt;&gt;8),入力データと計算結果!$E$7&lt;&gt;バックデータ一覧!$A$16,SUM(AL109:AM109)&gt;0),0.07*10^3/3600,0)</f>
        <v>1.9444444444444445E-2</v>
      </c>
      <c r="N109" s="101">
        <f>IF(AND(OR($DF$5&lt;=4),入力データと計算結果!$E$7=バックデータ一覧!$A$18,AM109&gt;0),(VLOOKUP(入力データと計算結果!$E$6,バックデータ一覧!$V$12:$AA$15,5,FALSE)*AO109+VLOOKUP(入力データと計算結果!$E$6,バックデータ一覧!$V$12:$AA$15,6,FALSE))*10^3/3600,0)</f>
        <v>3.3130687499999999E-2</v>
      </c>
      <c r="O109" s="101">
        <f>IF(OR(計算過程!$DF$5&lt;=2,計算過程!$DF$5=8),IF(入力データと計算結果!$E$7=バックデータ一覧!$A$16,AI109/Q109+AJ109/R109+AK109/S109+AL109/T109+AN109/V109,IF(入力データと計算結果!$E$7=バックデータ一覧!$A$17,AI109/Q109+AJ109/R109+AK109/S109+AM109/U109+AN109/V109,AI109/Q109+AJ109/R109+AK109/S109+AM109/U109+AO109/W109)),0)</f>
        <v>74.222533896898057</v>
      </c>
      <c r="P109" s="101">
        <f>IF(OR(計算過程!$DF$5=3,計算過程!$DF$5=4),IF(入力データと計算結果!$E$7=バックデータ一覧!$A$16,AI109/Q109+AJ109/R109+AK109/S109+AL109/T109+AN109/V109,IF(入力データと計算結果!$E$7=バックデータ一覧!$A$17,AI109/Q109+AJ109/R109+AK109/S109+AM109/U109+AN109/V109,AI109/Q109+AJ109/R109+AK109/S109+AM109/U109+AO109/W109)),0)</f>
        <v>0</v>
      </c>
      <c r="Q109" s="101">
        <f>MIN(1,$DF$7*'貼り付けシート（日別）'!O108+計算過程!$DF$14*(AI109+AK109)+$DF$21)</f>
        <v>0.62035636134201289</v>
      </c>
      <c r="R109" s="101">
        <f>MIN(1,$DF$8*'貼り付けシート（日別）'!O108+$DF$15*AJ109+$DF$22)</f>
        <v>0.68265390062475517</v>
      </c>
      <c r="S109" s="101">
        <f>MIN(1,$DF$9*'貼り付けシート（日別）'!O108+$DF$16*(AI109+AK109)+$DF$23)</f>
        <v>0.62035636134201289</v>
      </c>
      <c r="T109" s="32">
        <f>MIN(1,$DF$10*'貼り付けシート（日別）'!O108+$DF$17*AL109+$DF$24)</f>
        <v>0.71159348488590612</v>
      </c>
      <c r="U109" s="32">
        <f>MIN(1,$DF$11*'貼り付けシート（日別）'!O108+$DF$18*AM109+$DF$25)</f>
        <v>0.69868439633033685</v>
      </c>
      <c r="V109" s="32">
        <f>MIN(1,$DF$12*'貼り付けシート（日別）'!O108+$DF$19*AN109+$DF$26)</f>
        <v>0.71159348488590612</v>
      </c>
      <c r="W109" s="32">
        <f>MIN(1,$DF$13*'貼り付けシート（日別）'!O108+$DF$20*AO109+$DF$27)</f>
        <v>0.61105038169771808</v>
      </c>
      <c r="X109" s="32">
        <f t="shared" si="44"/>
        <v>0</v>
      </c>
      <c r="Y109" s="32">
        <f>'貼り付けシート（日別）'!P108</f>
        <v>1.0625</v>
      </c>
      <c r="Z109" s="32">
        <f t="shared" si="45"/>
        <v>1.07896875</v>
      </c>
      <c r="AA109" s="32">
        <f t="shared" si="46"/>
        <v>1.11203125</v>
      </c>
      <c r="AB109" s="32">
        <f t="shared" si="47"/>
        <v>49.880195311093026</v>
      </c>
      <c r="AC109" s="32">
        <f>IF($DF$5=10,($DF$41*'貼り付けシート（日別）'!O108+$DF$42*AB109+$DF$43)/3.6,0)</f>
        <v>0</v>
      </c>
      <c r="AD109" s="32">
        <f>IF(OR($DF$5=5,$DF$5=6,$DF$5=7),(($DF$45*'貼り付けシート（日別）'!O108+$DF$46*SUM(AI109:AK109,AM109)+$DF$47)*AE109+(0.01723*AO109+0.06099))*10^3/3600,0)</f>
        <v>0</v>
      </c>
      <c r="AE109" s="32">
        <f>IF('貼り付けシート（日別）'!O108&lt;7,1+(7-'貼り付けシート（日別）'!O108)*0.0091,1)</f>
        <v>1</v>
      </c>
      <c r="AF109" s="32">
        <f>IF(OR($DF$5=5,$DF$5=6,$DF$5=7),(($DF$48*'貼り付けシート（日別）'!O108+$DF$49*SUM(AI109:AK109,AM109)+$DF$50)*AH109+AO109/AG109),0)</f>
        <v>0</v>
      </c>
      <c r="AG109" s="32">
        <f>$DF$51*'貼り付けシート（日別）'!O108+$DF$52*AO109+$DF$53</f>
        <v>0.81821499999999991</v>
      </c>
      <c r="AH109" s="32">
        <f>IF('貼り付けシート（日別）'!O108&lt;7,1+(7-'貼り付けシート（日別）'!O108)*0.0205,1)</f>
        <v>1</v>
      </c>
      <c r="AI109" s="109">
        <f>'貼り付けシート（日別）'!B108</f>
        <v>7.7636114140094508</v>
      </c>
      <c r="AJ109" s="109">
        <f>'貼り付けシート（日別）'!C108</f>
        <v>10.359607067359551</v>
      </c>
      <c r="AK109" s="109">
        <f>'貼り付けシート（日別）'!D108</f>
        <v>2.1328602785740252</v>
      </c>
      <c r="AL109" s="109">
        <f>'貼り付けシート（日別）'!E108</f>
        <v>0</v>
      </c>
      <c r="AM109" s="109">
        <f>'貼り付けシート（日別）'!F108</f>
        <v>26.241616551150003</v>
      </c>
      <c r="AN109" s="109">
        <f>'貼り付けシート（日別）'!G108</f>
        <v>0</v>
      </c>
      <c r="AO109" s="109">
        <f>'貼り付けシート（日別）'!H108</f>
        <v>3.3825000000000003</v>
      </c>
      <c r="AP109" s="102">
        <f>IF(入力データと計算結果!$E$9=バックデータ一覧!$A$25,'貼り付けシート（日別）'!Q108,0)</f>
        <v>0</v>
      </c>
      <c r="AR109" s="36">
        <v>41741</v>
      </c>
      <c r="AS109" s="104">
        <f t="shared" si="48"/>
        <v>0.14884260557407408</v>
      </c>
      <c r="AT109" s="104">
        <f t="shared" si="49"/>
        <v>82.228979050726622</v>
      </c>
      <c r="AU109" s="104">
        <f t="shared" si="50"/>
        <v>0</v>
      </c>
      <c r="AV109" s="107">
        <v>0</v>
      </c>
      <c r="AW109" s="101">
        <f>IF(OR(計算過程!$DF$5&lt;=4,計算過程!$DF$5=8),AX109+AY109+AZ109,0)</f>
        <v>0.14884260557407408</v>
      </c>
      <c r="AX109" s="101">
        <f>IF(AND(計算過程!$DF$5&gt;4,計算過程!$DF$5&lt;&gt;8),0,((VLOOKUP(入力データと計算結果!$E$6,バックデータ一覧!$V$12:$AA$15,2)*'貼り付けシート（日別）'!AG108+VLOOKUP(入力データと計算結果!$E$6,バックデータ一覧!$V$12:$AA$15,3)*('貼り付けシート（日別）'!AA108+'貼り付けシート（日別）'!AB108+'貼り付けシート（日別）'!AC108+'貼り付けシート（日別）'!AD108+'貼り付けシート（日別）'!AF108)+(VLOOKUP(入力データと計算結果!$E$6,バックデータ一覧!$V$12:$AA$15,4)))*10^3/3600))</f>
        <v>9.2745693537037044E-2</v>
      </c>
      <c r="AY109" s="101">
        <f>IF(AND(OR(計算過程!$DF$5&gt;4,計算過程!$DF$5&lt;&gt;8),入力データと計算結果!$E$7&lt;&gt;バックデータ一覧!$A$16,SUM(BX109:BY109)&gt;0),0.07*10^3/3600,0)</f>
        <v>1.9444444444444445E-2</v>
      </c>
      <c r="AZ109" s="101">
        <f>IF(AND(OR(計算過程!$DF$5&lt;=4),入力データと計算結果!$E$7=バックデータ一覧!$A$18,BY109&gt;0),(VLOOKUP(入力データと計算結果!$E$6,バックデータ一覧!$V$12:$AA$15,5,FALSE)*CA109+VLOOKUP(入力データと計算結果!$E$6,バックデータ一覧!$V$12:$AA$15,6,FALSE))*10^3/3600,0)</f>
        <v>3.6652467592592594E-2</v>
      </c>
      <c r="BA109" s="101">
        <f>IF(OR(計算過程!$DF$5&lt;=2,計算過程!$DF$5=8),IF(入力データと計算結果!$E$7=バックデータ一覧!$A$16,BU109/BC109+BV109/BD109+BW109/BE109+BX109/BF109+BZ109/BH109,IF(入力データと計算結果!$E$7=バックデータ一覧!$A$17,BU109/BC109+BV109/BD109+BW109/BE109+BY109/BG109+BZ109/BH109,BU109/BC109+BV109/BD109+BW109/BE109+BY109/BG109+CA109/BI109)),0)</f>
        <v>82.228979050726622</v>
      </c>
      <c r="BB109" s="101">
        <f>IF(OR(計算過程!$DF$5=3,計算過程!$DF$5=4),IF(入力データと計算結果!$E$7=バックデータ一覧!$A$16,BU109/BC109+BV109/BD109+BW109/BE109+BX109/BF109+BZ109/BH109,IF(入力データと計算結果!$E$7=バックデータ一覧!$A$17,BU109/BC109+BV109/BD109+BW109/BE109+BY109/BG109+BZ109/BH109,BU109/BC109+BV109/BD109+BW109/BE109+BY109/BG109+CA109/BI109)),0)</f>
        <v>0</v>
      </c>
      <c r="BC109" s="101">
        <f>MIN(1,計算過程!$DF$7*'貼り付けシート（日別）'!AG108+計算過程!$DF$14*(BU109+BW109)+計算過程!$DF$21)</f>
        <v>0.62145924933928609</v>
      </c>
      <c r="BD109" s="101">
        <f>MIN(1,計算過程!$DF$8*'貼り付けシート（日別）'!AG108+計算過程!$DF$15*BV109+計算過程!$DF$22)</f>
        <v>0.68436372652905908</v>
      </c>
      <c r="BE109" s="101">
        <f>MIN(1,計算過程!$DF$9*'貼り付けシート（日別）'!AG108+計算過程!$DF$16*(BU109+BW109)+計算過程!$DF$23)</f>
        <v>0.62145924933928609</v>
      </c>
      <c r="BF109" s="32">
        <f>MIN(1,計算過程!$DF$10*'貼り付けシート（日別）'!AG108+計算過程!$DF$17*BX109+計算過程!$DF$24)</f>
        <v>0.71159348488590612</v>
      </c>
      <c r="BG109" s="32">
        <f>MIN(1,計算過程!$DF$11*'貼り付けシート（日別）'!AG108+計算過程!$DF$18*BY109+計算過程!$DF$25)</f>
        <v>0.69868439633033685</v>
      </c>
      <c r="BH109" s="32">
        <f>MIN(1,計算過程!$DF$12*'貼り付けシート（日別）'!AG108+計算過程!$DF$19*BZ109+計算過程!$DF$26)</f>
        <v>0.71159348488590612</v>
      </c>
      <c r="BI109" s="32">
        <f>MIN(1,計算過程!$DF$13*'貼り付けシート（日別）'!AG108+計算過程!$DF$20*CA109+計算過程!$DF$27)</f>
        <v>0.62400881465557045</v>
      </c>
      <c r="BJ109" s="32">
        <f>IF(計算過程!$DF$5=11,(計算過程!$DF$33*BK109+計算過程!$DF$34*BN109+計算過程!$DF$35*計算過程!$DF$39+計算過程!$DF$36)*(1+計算過程!$DF$37*計算過程!$DF$38)*BL109*BM109*10^3/3600,0)</f>
        <v>0</v>
      </c>
      <c r="BK109" s="32">
        <f>'貼り付けシート（日別）'!AH108</f>
        <v>1.0625</v>
      </c>
      <c r="BL109" s="32">
        <f t="shared" si="51"/>
        <v>1.07896875</v>
      </c>
      <c r="BM109" s="32">
        <f t="shared" si="52"/>
        <v>1.11203125</v>
      </c>
      <c r="BN109" s="32">
        <f t="shared" si="53"/>
        <v>55.317739081895908</v>
      </c>
      <c r="BO109" s="32">
        <f>IF(計算過程!$DF$5=10,(計算過程!$DF$41*'貼り付けシート（日別）'!AG108+計算過程!$DF$42*BN109+計算過程!$DF$43)/3.6,0)</f>
        <v>0</v>
      </c>
      <c r="BP109" s="32">
        <f>IF(OR(計算過程!$DF$5=5,計算過程!$DF$5=6,計算過程!$DF$5=7),((計算過程!$DF$45*'貼り付けシート（日別）'!AG108+計算過程!$DF$46*SUM(BU109:BW109,BY109)+計算過程!$DF$47)*BQ109+(0.01723*CA109+0.06099))*10^3/3600,0)</f>
        <v>0</v>
      </c>
      <c r="BQ109" s="32">
        <f>IF('貼り付けシート（日別）'!AG108&lt;7,1+(7-'貼り付けシート（日別）'!AG108)*0.0091,1)</f>
        <v>1</v>
      </c>
      <c r="BR109" s="32">
        <f>IF(OR(計算過程!$DF$5=5,計算過程!$DF$5=6,計算過程!$DF$5=7),((計算過程!$DF$48*'貼り付けシート（日別）'!AG108+計算過程!$DF$49*SUM(BU109:BW109,BY109)+計算過程!$DF$50)*BT109+CA109/BS109),0)</f>
        <v>0</v>
      </c>
      <c r="BS109" s="32">
        <f>計算過程!$DF$51*'貼り付けシート（日別）'!AG108+計算過程!$DF$52*CA109+計算過程!$DF$53</f>
        <v>0.82262999999999997</v>
      </c>
      <c r="BT109" s="32">
        <f>IF('貼り付けシート（日別）'!AG108&lt;7,1+(7-'貼り付けシート（日別）'!AG108)*0.0205,1)</f>
        <v>1</v>
      </c>
      <c r="BU109" s="109">
        <f>'貼り付けシート（日別）'!T108</f>
        <v>8.1165028419189724</v>
      </c>
      <c r="BV109" s="109">
        <f>'貼り付けシート（日別）'!U108</f>
        <v>14.126736910035753</v>
      </c>
      <c r="BW109" s="109">
        <f>'貼り付けシート（日別）'!V108</f>
        <v>2.7145494454578496</v>
      </c>
      <c r="BX109" s="109">
        <f>'貼り付けシート（日別）'!W108</f>
        <v>0</v>
      </c>
      <c r="BY109" s="109">
        <f>'貼り付けシート（日別）'!X108</f>
        <v>26.241616551150003</v>
      </c>
      <c r="BZ109" s="109">
        <f>'貼り付けシート（日別）'!Y108</f>
        <v>0</v>
      </c>
      <c r="CA109" s="109">
        <f>'貼り付けシート（日別）'!Z108</f>
        <v>4.1183333333333323</v>
      </c>
      <c r="CB109" s="102">
        <f>IF(入力データと計算結果!$E$9=バックデータ一覧!$A$25,'貼り付けシート（日別）'!AI108,0)</f>
        <v>0</v>
      </c>
      <c r="CC109" s="166"/>
      <c r="CD109" s="32">
        <f>IF(計算過程!$DF$5=9,((CI109*'貼り付けシート（日別）'!AG108+CJ109*(CQ109+CR109+CS109+CU109)+CK109*CX109+CL109)*CE109+(0.01723*CW109+0.06099))*10^3/3600,0)</f>
        <v>0</v>
      </c>
      <c r="CE109" s="32">
        <f>IF(7&lt;='貼り付けシート（日別）'!AG108,1,1+(7-'貼り付けシート（日別）'!AG108)*0.0091)</f>
        <v>1</v>
      </c>
      <c r="CF109" s="32">
        <f>IF(計算過程!$DF$5=9,((CM109*'貼り付けシート（日別）'!AG108+CN109*(CQ109+CR109+CS109+CU109)+CO109*CX109+CP109)*CH109+CW109/CG109),0)</f>
        <v>0</v>
      </c>
      <c r="CG109" s="32">
        <f>計算過程!$DF$55*'貼り付けシート（日別）'!AG108+計算過程!$DF$56*CW109+計算過程!$DF$57</f>
        <v>0.82262999999999997</v>
      </c>
      <c r="CH109" s="32">
        <f>IF(7&lt;='貼り付けシート（日別）'!AG108,1,1+(7-'貼り付けシート（日別）'!AG108)*0.0205)</f>
        <v>1</v>
      </c>
      <c r="CI109" s="100">
        <f>IF($CX109&gt;0,バックデータ一覧!$S$4,バックデータ一覧!$T$4)</f>
        <v>-0.18114</v>
      </c>
      <c r="CJ109" s="100">
        <f>IF($CX109&gt;0,バックデータ一覧!$S$5,バックデータ一覧!$T$5)</f>
        <v>0.10483000000000001</v>
      </c>
      <c r="CK109" s="100">
        <f>IF($CX109&gt;0,バックデータ一覧!$S$6,バックデータ一覧!$T$6)</f>
        <v>0</v>
      </c>
      <c r="CL109" s="100">
        <f>IF($CX109&gt;0,バックデータ一覧!$S$7,バックデータ一覧!$T$7)</f>
        <v>5.8528500000000001</v>
      </c>
      <c r="CM109" s="100">
        <f>IF($CX109&gt;0,バックデータ一覧!$S$12,バックデータ一覧!$T$12)</f>
        <v>-5.7700000000000001E-2</v>
      </c>
      <c r="CN109" s="100">
        <f>IF($CX109&gt;0,バックデータ一覧!$S$13,バックデータ一覧!$T$13)</f>
        <v>0.47525000000000001</v>
      </c>
      <c r="CO109" s="100">
        <f>IF($CX109&gt;0,バックデータ一覧!$S$14,バックデータ一覧!$T$14)</f>
        <v>0</v>
      </c>
      <c r="CP109" s="173">
        <f>IF($CX109&gt;0,バックデータ一覧!$S$15,バックデータ一覧!$T$15)</f>
        <v>-6.3459300000000001</v>
      </c>
      <c r="CQ109" s="102">
        <f>IF($DF$4=4,'貼り付けシート（日別）'!T108,'貼り付けシート（日別）'!B108*(INT($DF$4)+1-$DF$4)+'貼り付けシート（日別）'!T108*($DF$4-INT($DF$4)))</f>
        <v>8.1165028419189724</v>
      </c>
      <c r="CR109" s="102">
        <f>IF($DF$4=4,'貼り付けシート（日別）'!U108,'貼り付けシート（日別）'!C108*(INT($DF$4)+1-$DF$4)+'貼り付けシート（日別）'!U108*($DF$4-INT($DF$4)))</f>
        <v>14.126736910035753</v>
      </c>
      <c r="CS109" s="102">
        <f>IF($DF$4=4,'貼り付けシート（日別）'!V108,'貼り付けシート（日別）'!D108*(INT($DF$4)+1-$DF$4)+'貼り付けシート（日別）'!V108*($DF$4-INT($DF$4)))</f>
        <v>2.7145494454578496</v>
      </c>
      <c r="CT109" s="102">
        <f>IF($DF$4=4,'貼り付けシート（日別）'!W108,'貼り付けシート（日別）'!E108*(INT($DF$4)+1-$DF$4)+'貼り付けシート（日別）'!W108*($DF$4-INT($DF$4)))</f>
        <v>0</v>
      </c>
      <c r="CU109" s="102">
        <f>IF($DF$4=4,'貼り付けシート（日別）'!X108,'貼り付けシート（日別）'!F108*(INT($DF$4)+1-$DF$4)+'貼り付けシート（日別）'!X108*($DF$4-INT($DF$4)))</f>
        <v>26.241616551150003</v>
      </c>
      <c r="CV109" s="102">
        <f>IF($DF$4=4,'貼り付けシート（日別）'!Y108,'貼り付けシート（日別）'!G108*(INT($DF$4)+1-$DF$4)+'貼り付けシート（日別）'!Y108*($DF$4-INT($DF$4)))</f>
        <v>0</v>
      </c>
      <c r="CW109" s="102">
        <f>IF($DF$4=4,'貼り付けシート（日別）'!Z108,'貼り付けシート（日別）'!H108*(INT($DF$4)+1-$DF$4)+'貼り付けシート（日別）'!Z108*($DF$4-INT($DF$4)))</f>
        <v>4.1183333333333323</v>
      </c>
      <c r="CX109" s="32">
        <f>SUMIF('貼り付けシート（時刻別）'!$A$6:$A$8765,AR109,'貼り付けシート（時刻別）'!$C$6:$C$8765)</f>
        <v>0</v>
      </c>
      <c r="CY109" s="102">
        <f t="shared" si="54"/>
        <v>0</v>
      </c>
      <c r="CZ109" s="166"/>
    </row>
    <row r="110" spans="1:104" x14ac:dyDescent="0.15">
      <c r="A110" s="36">
        <v>41742</v>
      </c>
      <c r="B110" s="139">
        <f>IF(計算過程!$DF$5=9,計算過程!CD110+計算過程!CY110,IF($DF$4=4,AS110,G110*(INT($DF$4)+1-$DF$4)+AS110*($DF$4-INT($DF$4))))</f>
        <v>0.14774674330555554</v>
      </c>
      <c r="C110" s="139">
        <f>IF(計算過程!$DF$5=9,CF110,IF($DF$4=4,AT110,H110*(INT($DF$4)+1-$DF$4)+AT110*($DF$4-INT($DF$4))))</f>
        <v>81.082579243786739</v>
      </c>
      <c r="D110" s="139">
        <f>IF(計算過程!$DF$5=9,0,IF($DF$4=4,AU110,I110*(INT($DF$4)+1-$DF$4)+AU110*($DF$4-INT($DF$4))))</f>
        <v>0</v>
      </c>
      <c r="E110" s="139">
        <v>0</v>
      </c>
      <c r="F110" s="138"/>
      <c r="G110" s="104">
        <f t="shared" si="41"/>
        <v>0.14084137485416667</v>
      </c>
      <c r="H110" s="104">
        <f t="shared" si="42"/>
        <v>73.204720960779838</v>
      </c>
      <c r="I110" s="104">
        <f t="shared" si="43"/>
        <v>0</v>
      </c>
      <c r="J110" s="107">
        <v>0</v>
      </c>
      <c r="K110" s="101">
        <f>IF(OR(計算過程!$DF$5&lt;=4,計算過程!$DF$5=8),L110+M110+N110,0)</f>
        <v>0.14084137485416667</v>
      </c>
      <c r="L110" s="101">
        <f>IF(AND($DF$5&gt;4,$DF$5&lt;&gt;8),0,((VLOOKUP(入力データと計算結果!$E$6,バックデータ一覧!$V$12:$AA$15,2)*'貼り付けシート（日別）'!O109+VLOOKUP(入力データと計算結果!$E$6,バックデータ一覧!$V$12:$AA$15,3)*('貼り付けシート（日別）'!I109+'貼り付けシート（日別）'!J109+'貼り付けシート（日別）'!K109+'貼り付けシート（日別）'!L109+'貼り付けシート（日別）'!N109)+(VLOOKUP(入力データと計算結果!$E$6,バックデータ一覧!$V$12:$AA$15,4)))*10^3/3600))</f>
        <v>8.8677549333333341E-2</v>
      </c>
      <c r="M110" s="101">
        <f>IF(AND(OR($DF$5&gt;4,$DF$5&lt;&gt;8),入力データと計算結果!$E$7&lt;&gt;バックデータ一覧!$A$16,SUM(AL110:AM110)&gt;0),0.07*10^3/3600,0)</f>
        <v>1.9444444444444445E-2</v>
      </c>
      <c r="N110" s="101">
        <f>IF(AND(OR($DF$5&lt;=4),入力データと計算結果!$E$7=バックデータ一覧!$A$18,AM110&gt;0),(VLOOKUP(入力データと計算結果!$E$6,バックデータ一覧!$V$12:$AA$15,5,FALSE)*AO110+VLOOKUP(入力データと計算結果!$E$6,バックデータ一覧!$V$12:$AA$15,6,FALSE))*10^3/3600,0)</f>
        <v>3.2719381076388887E-2</v>
      </c>
      <c r="O110" s="101">
        <f>IF(OR(計算過程!$DF$5&lt;=2,計算過程!$DF$5=8),IF(入力データと計算結果!$E$7=バックデータ一覧!$A$16,AI110/Q110+AJ110/R110+AK110/S110+AL110/T110+AN110/V110,IF(入力データと計算結果!$E$7=バックデータ一覧!$A$17,AI110/Q110+AJ110/R110+AK110/S110+AM110/U110+AN110/V110,AI110/Q110+AJ110/R110+AK110/S110+AM110/U110+AO110/W110)),0)</f>
        <v>73.204720960779838</v>
      </c>
      <c r="P110" s="101">
        <f>IF(OR(計算過程!$DF$5=3,計算過程!$DF$5=4),IF(入力データと計算結果!$E$7=バックデータ一覧!$A$16,AI110/Q110+AJ110/R110+AK110/S110+AL110/T110+AN110/V110,IF(入力データと計算結果!$E$7=バックデータ一覧!$A$17,AI110/Q110+AJ110/R110+AK110/S110+AM110/U110+AN110/V110,AI110/Q110+AJ110/R110+AK110/S110+AM110/U110+AO110/W110)),0)</f>
        <v>0</v>
      </c>
      <c r="Q110" s="101">
        <f>MIN(1,$DF$7*'貼り付けシート（日別）'!O109+計算過程!$DF$14*(AI110+AK110)+$DF$21)</f>
        <v>0.62219766374298335</v>
      </c>
      <c r="R110" s="101">
        <f>MIN(1,$DF$8*'貼り付けシート（日別）'!O109+$DF$15*AJ110+$DF$22)</f>
        <v>0.68322364592927021</v>
      </c>
      <c r="S110" s="101">
        <f>MIN(1,$DF$9*'貼り付けシート（日別）'!O109+$DF$16*(AI110+AK110)+$DF$23)</f>
        <v>0.62219766374298335</v>
      </c>
      <c r="T110" s="32">
        <f>MIN(1,$DF$10*'貼り付けシート（日別）'!O109+$DF$17*AL110+$DF$24)</f>
        <v>0.71159348488590612</v>
      </c>
      <c r="U110" s="32">
        <f>MIN(1,$DF$11*'貼り付けシート（日別）'!O109+$DF$18*AM110+$DF$25)</f>
        <v>0.69882204355282851</v>
      </c>
      <c r="V110" s="32">
        <f>MIN(1,$DF$12*'貼り付けシート（日別）'!O109+$DF$19*AN110+$DF$26)</f>
        <v>0.71159348488590612</v>
      </c>
      <c r="W110" s="32">
        <f>MIN(1,$DF$13*'貼り付けシート（日別）'!O109+$DF$20*AO110+$DF$27)</f>
        <v>0.61296944420778521</v>
      </c>
      <c r="X110" s="32">
        <f t="shared" si="44"/>
        <v>0</v>
      </c>
      <c r="Y110" s="32">
        <f>'貼り付けシート（日別）'!P109</f>
        <v>8.4749999999999996</v>
      </c>
      <c r="Z110" s="32">
        <f t="shared" si="45"/>
        <v>1</v>
      </c>
      <c r="AA110" s="32">
        <f t="shared" si="46"/>
        <v>1</v>
      </c>
      <c r="AB110" s="32">
        <f t="shared" si="47"/>
        <v>49.256895761822527</v>
      </c>
      <c r="AC110" s="32">
        <f>IF($DF$5=10,($DF$41*'貼り付けシート（日別）'!O109+$DF$42*AB110+$DF$43)/3.6,0)</f>
        <v>0</v>
      </c>
      <c r="AD110" s="32">
        <f>IF(OR($DF$5=5,$DF$5=6,$DF$5=7),(($DF$45*'貼り付けシート（日別）'!O109+$DF$46*SUM(AI110:AK110,AM110)+$DF$47)*AE110+(0.01723*AO110+0.06099))*10^3/3600,0)</f>
        <v>0</v>
      </c>
      <c r="AE110" s="32">
        <f>IF('貼り付けシート（日別）'!O109&lt;7,1+(7-'貼り付けシート（日別）'!O109)*0.0091,1)</f>
        <v>1</v>
      </c>
      <c r="AF110" s="32">
        <f>IF(OR($DF$5=5,$DF$5=6,$DF$5=7),(($DF$48*'貼り付けシート（日別）'!O109+$DF$49*SUM(AI110:AK110,AM110)+$DF$50)*AH110+AO110/AG110),0)</f>
        <v>0</v>
      </c>
      <c r="AG110" s="32">
        <f>$DF$51*'貼り付けシート（日別）'!O109+$DF$52*AO110+$DF$53</f>
        <v>0.82319937499999996</v>
      </c>
      <c r="AH110" s="32">
        <f>IF('貼り付けシート（日別）'!O109&lt;7,1+(7-'貼り付けシート（日別）'!O109)*0.0205,1)</f>
        <v>1</v>
      </c>
      <c r="AI110" s="109">
        <f>'貼り付けシート（日別）'!B109</f>
        <v>7.6738893296940871</v>
      </c>
      <c r="AJ110" s="109">
        <f>'貼り付けシート（日別）'!C109</f>
        <v>10.239883720941874</v>
      </c>
      <c r="AK110" s="109">
        <f>'貼り付けシート（日別）'!D109</f>
        <v>2.1082113543115621</v>
      </c>
      <c r="AL110" s="109">
        <f>'貼り付けシート（日別）'!E109</f>
        <v>0</v>
      </c>
      <c r="AM110" s="109">
        <f>'貼り付けシート（日別）'!F109</f>
        <v>25.938348856874999</v>
      </c>
      <c r="AN110" s="109">
        <f>'貼り付けシート（日別）'!G109</f>
        <v>0</v>
      </c>
      <c r="AO110" s="109">
        <f>'貼り付けシート（日別）'!H109</f>
        <v>3.2965624999999998</v>
      </c>
      <c r="AP110" s="102">
        <f>IF(入力データと計算結果!$E$9=バックデータ一覧!$A$25,'貼り付けシート（日別）'!Q109,0)</f>
        <v>0</v>
      </c>
      <c r="AR110" s="36">
        <v>41742</v>
      </c>
      <c r="AS110" s="104">
        <f t="shared" si="48"/>
        <v>0.14774674330555554</v>
      </c>
      <c r="AT110" s="104">
        <f t="shared" si="49"/>
        <v>81.082579243786739</v>
      </c>
      <c r="AU110" s="104">
        <f t="shared" si="50"/>
        <v>0</v>
      </c>
      <c r="AV110" s="107">
        <v>0</v>
      </c>
      <c r="AW110" s="101">
        <f>IF(OR(計算過程!$DF$5&lt;=4,計算過程!$DF$5=8),AX110+AY110+AZ110,0)</f>
        <v>0.14774674330555554</v>
      </c>
      <c r="AX110" s="101">
        <f>IF(AND(計算過程!$DF$5&gt;4,計算過程!$DF$5&lt;&gt;8),0,((VLOOKUP(入力データと計算結果!$E$6,バックデータ一覧!$V$12:$AA$15,2)*'貼り付けシート（日別）'!AG109+VLOOKUP(入力データと計算結果!$E$6,バックデータ一覧!$V$12:$AA$15,3)*('貼り付けシート（日別）'!AA109+'貼り付けシート（日別）'!AB109+'貼り付けシート（日別）'!AC109+'貼り付けシート（日別）'!AD109+'貼り付けシート（日別）'!AF109)+(VLOOKUP(入力データと計算結果!$E$6,バックデータ一覧!$V$12:$AA$15,4)))*10^3/3600))</f>
        <v>9.2198239833333334E-2</v>
      </c>
      <c r="AY110" s="101">
        <f>IF(AND(OR(計算過程!$DF$5&gt;4,計算過程!$DF$5&lt;&gt;8),入力データと計算結果!$E$7&lt;&gt;バックデータ一覧!$A$16,SUM(BX110:BY110)&gt;0),0.07*10^3/3600,0)</f>
        <v>1.9444444444444445E-2</v>
      </c>
      <c r="AZ110" s="101">
        <f>IF(AND(OR(計算過程!$DF$5&lt;=4),入力データと計算結果!$E$7=バックデータ一覧!$A$18,BY110&gt;0),(VLOOKUP(入力データと計算結果!$E$6,バックデータ一覧!$V$12:$AA$15,5,FALSE)*CA110+VLOOKUP(入力データと計算結果!$E$6,バックデータ一覧!$V$12:$AA$15,6,FALSE))*10^3/3600,0)</f>
        <v>3.6104059027777774E-2</v>
      </c>
      <c r="BA110" s="101">
        <f>IF(OR(計算過程!$DF$5&lt;=2,計算過程!$DF$5=8),IF(入力データと計算結果!$E$7=バックデータ一覧!$A$16,BU110/BC110+BV110/BD110+BW110/BE110+BX110/BF110+BZ110/BH110,IF(入力データと計算結果!$E$7=バックデータ一覧!$A$17,BU110/BC110+BV110/BD110+BW110/BE110+BY110/BG110+BZ110/BH110,BU110/BC110+BV110/BD110+BW110/BE110+BY110/BG110+CA110/BI110)),0)</f>
        <v>81.082579243786739</v>
      </c>
      <c r="BB110" s="101">
        <f>IF(OR(計算過程!$DF$5=3,計算過程!$DF$5=4),IF(入力データと計算結果!$E$7=バックデータ一覧!$A$16,BU110/BC110+BV110/BD110+BW110/BE110+BX110/BF110+BZ110/BH110,IF(入力データと計算結果!$E$7=バックデータ一覧!$A$17,BU110/BC110+BV110/BD110+BW110/BE110+BY110/BG110+BZ110/BH110,BU110/BC110+BV110/BD110+BW110/BE110+BY110/BG110+CA110/BI110)),0)</f>
        <v>0</v>
      </c>
      <c r="BC110" s="101">
        <f>MIN(1,計算過程!$DF$7*'貼り付けシート（日別）'!AG109+計算過程!$DF$14*(BU110+BW110)+計算過程!$DF$21)</f>
        <v>0.62328780594392486</v>
      </c>
      <c r="BD110" s="101">
        <f>MIN(1,計算過程!$DF$8*'貼り付けシート（日別）'!AG109+計算過程!$DF$15*BV110+計算過程!$DF$22)</f>
        <v>0.68491371181007854</v>
      </c>
      <c r="BE110" s="101">
        <f>MIN(1,計算過程!$DF$9*'貼り付けシート（日別）'!AG109+計算過程!$DF$16*(BU110+BW110)+計算過程!$DF$23)</f>
        <v>0.62328780594392486</v>
      </c>
      <c r="BF110" s="32">
        <f>MIN(1,計算過程!$DF$10*'貼り付けシート（日別）'!AG109+計算過程!$DF$17*BX110+計算過程!$DF$24)</f>
        <v>0.71159348488590612</v>
      </c>
      <c r="BG110" s="32">
        <f>MIN(1,計算過程!$DF$11*'貼り付けシート（日別）'!AG109+計算過程!$DF$18*BY110+計算過程!$DF$25)</f>
        <v>0.69882204355282851</v>
      </c>
      <c r="BH110" s="32">
        <f>MIN(1,計算過程!$DF$12*'貼り付けシート（日別）'!AG109+計算過程!$DF$19*BZ110+計算過程!$DF$26)</f>
        <v>0.71159348488590612</v>
      </c>
      <c r="BI110" s="32">
        <f>MIN(1,計算過程!$DF$13*'貼り付けシート（日別）'!AG109+計算過程!$DF$20*CA110+計算過程!$DF$27)</f>
        <v>0.62542340815892616</v>
      </c>
      <c r="BJ110" s="32">
        <f>IF(計算過程!$DF$5=11,(計算過程!$DF$33*BK110+計算過程!$DF$34*BN110+計算過程!$DF$35*計算過程!$DF$39+計算過程!$DF$36)*(1+計算過程!$DF$37*計算過程!$DF$38)*BL110*BM110*10^3/3600,0)</f>
        <v>0</v>
      </c>
      <c r="BK110" s="32">
        <f>'貼り付けシート（日別）'!AH109</f>
        <v>8.4749999999999996</v>
      </c>
      <c r="BL110" s="32">
        <f t="shared" si="51"/>
        <v>1</v>
      </c>
      <c r="BM110" s="32">
        <f t="shared" si="52"/>
        <v>1</v>
      </c>
      <c r="BN110" s="32">
        <f t="shared" si="53"/>
        <v>54.611457226508811</v>
      </c>
      <c r="BO110" s="32">
        <f>IF(計算過程!$DF$5=10,(計算過程!$DF$41*'貼り付けシート（日別）'!AG109+計算過程!$DF$42*BN110+計算過程!$DF$43)/3.6,0)</f>
        <v>0</v>
      </c>
      <c r="BP110" s="32">
        <f>IF(OR(計算過程!$DF$5=5,計算過程!$DF$5=6,計算過程!$DF$5=7),((計算過程!$DF$45*'貼り付けシート（日別）'!AG109+計算過程!$DF$46*SUM(BU110:BW110,BY110)+計算過程!$DF$47)*BQ110+(0.01723*CA110+0.06099))*10^3/3600,0)</f>
        <v>0</v>
      </c>
      <c r="BQ110" s="32">
        <f>IF('貼り付けシート（日別）'!AG109&lt;7,1+(7-'貼り付けシート（日別）'!AG109)*0.0091,1)</f>
        <v>1</v>
      </c>
      <c r="BR110" s="32">
        <f>IF(OR(計算過程!$DF$5=5,計算過程!$DF$5=6,計算過程!$DF$5=7),((計算過程!$DF$48*'貼り付けシート（日別）'!AG109+計算過程!$DF$49*SUM(BU110:BW110,BY110)+計算過程!$DF$50)*BT110+CA110/BS110),0)</f>
        <v>0</v>
      </c>
      <c r="BS110" s="32">
        <f>計算過程!$DF$51*'貼り付けシート（日別）'!AG109+計算過程!$DF$52*CA110+計算過程!$DF$53</f>
        <v>0.82744249999999997</v>
      </c>
      <c r="BT110" s="32">
        <f>IF('貼り付けシート（日別）'!AG109&lt;7,1+(7-'貼り付けシート（日別）'!AG109)*0.0205,1)</f>
        <v>1</v>
      </c>
      <c r="BU110" s="109">
        <f>'貼り付けシート（日別）'!T109</f>
        <v>8.0227024810438188</v>
      </c>
      <c r="BV110" s="109">
        <f>'貼り付けシート（日別）'!U109</f>
        <v>13.963477801284375</v>
      </c>
      <c r="BW110" s="109">
        <f>'貼り付けシート（日別）'!V109</f>
        <v>2.6831780873056248</v>
      </c>
      <c r="BX110" s="109">
        <f>'貼り付けシート（日別）'!W109</f>
        <v>0</v>
      </c>
      <c r="BY110" s="109">
        <f>'貼り付けシート（日別）'!X109</f>
        <v>25.938348856874999</v>
      </c>
      <c r="BZ110" s="109">
        <f>'貼り付けシート（日別）'!Y109</f>
        <v>0</v>
      </c>
      <c r="CA110" s="109">
        <f>'貼り付けシート（日別）'!Z109</f>
        <v>4.0037499999999993</v>
      </c>
      <c r="CB110" s="102">
        <f>IF(入力データと計算結果!$E$9=バックデータ一覧!$A$25,'貼り付けシート（日別）'!AI109,0)</f>
        <v>0</v>
      </c>
      <c r="CC110" s="166"/>
      <c r="CD110" s="32">
        <f>IF(計算過程!$DF$5=9,((CI110*'貼り付けシート（日別）'!AG109+CJ110*(CQ110+CR110+CS110+CU110)+CK110*CX110+CL110)*CE110+(0.01723*CW110+0.06099))*10^3/3600,0)</f>
        <v>0</v>
      </c>
      <c r="CE110" s="32">
        <f>IF(7&lt;='貼り付けシート（日別）'!AG109,1,1+(7-'貼り付けシート（日別）'!AG109)*0.0091)</f>
        <v>1</v>
      </c>
      <c r="CF110" s="32">
        <f>IF(計算過程!$DF$5=9,((CM110*'貼り付けシート（日別）'!AG109+CN110*(CQ110+CR110+CS110+CU110)+CO110*CX110+CP110)*CH110+CW110/CG110),0)</f>
        <v>0</v>
      </c>
      <c r="CG110" s="32">
        <f>計算過程!$DF$55*'貼り付けシート（日別）'!AG109+計算過程!$DF$56*CW110+計算過程!$DF$57</f>
        <v>0.82744249999999997</v>
      </c>
      <c r="CH110" s="32">
        <f>IF(7&lt;='貼り付けシート（日別）'!AG109,1,1+(7-'貼り付けシート（日別）'!AG109)*0.0205)</f>
        <v>1</v>
      </c>
      <c r="CI110" s="100">
        <f>IF($CX110&gt;0,バックデータ一覧!$S$4,バックデータ一覧!$T$4)</f>
        <v>-0.18114</v>
      </c>
      <c r="CJ110" s="100">
        <f>IF($CX110&gt;0,バックデータ一覧!$S$5,バックデータ一覧!$T$5)</f>
        <v>0.10483000000000001</v>
      </c>
      <c r="CK110" s="100">
        <f>IF($CX110&gt;0,バックデータ一覧!$S$6,バックデータ一覧!$T$6)</f>
        <v>0</v>
      </c>
      <c r="CL110" s="100">
        <f>IF($CX110&gt;0,バックデータ一覧!$S$7,バックデータ一覧!$T$7)</f>
        <v>5.8528500000000001</v>
      </c>
      <c r="CM110" s="100">
        <f>IF($CX110&gt;0,バックデータ一覧!$S$12,バックデータ一覧!$T$12)</f>
        <v>-5.7700000000000001E-2</v>
      </c>
      <c r="CN110" s="100">
        <f>IF($CX110&gt;0,バックデータ一覧!$S$13,バックデータ一覧!$T$13)</f>
        <v>0.47525000000000001</v>
      </c>
      <c r="CO110" s="100">
        <f>IF($CX110&gt;0,バックデータ一覧!$S$14,バックデータ一覧!$T$14)</f>
        <v>0</v>
      </c>
      <c r="CP110" s="173">
        <f>IF($CX110&gt;0,バックデータ一覧!$S$15,バックデータ一覧!$T$15)</f>
        <v>-6.3459300000000001</v>
      </c>
      <c r="CQ110" s="102">
        <f>IF($DF$4=4,'貼り付けシート（日別）'!T109,'貼り付けシート（日別）'!B109*(INT($DF$4)+1-$DF$4)+'貼り付けシート（日別）'!T109*($DF$4-INT($DF$4)))</f>
        <v>8.0227024810438188</v>
      </c>
      <c r="CR110" s="102">
        <f>IF($DF$4=4,'貼り付けシート（日別）'!U109,'貼り付けシート（日別）'!C109*(INT($DF$4)+1-$DF$4)+'貼り付けシート（日別）'!U109*($DF$4-INT($DF$4)))</f>
        <v>13.963477801284375</v>
      </c>
      <c r="CS110" s="102">
        <f>IF($DF$4=4,'貼り付けシート（日別）'!V109,'貼り付けシート（日別）'!D109*(INT($DF$4)+1-$DF$4)+'貼り付けシート（日別）'!V109*($DF$4-INT($DF$4)))</f>
        <v>2.6831780873056248</v>
      </c>
      <c r="CT110" s="102">
        <f>IF($DF$4=4,'貼り付けシート（日別）'!W109,'貼り付けシート（日別）'!E109*(INT($DF$4)+1-$DF$4)+'貼り付けシート（日別）'!W109*($DF$4-INT($DF$4)))</f>
        <v>0</v>
      </c>
      <c r="CU110" s="102">
        <f>IF($DF$4=4,'貼り付けシート（日別）'!X109,'貼り付けシート（日別）'!F109*(INT($DF$4)+1-$DF$4)+'貼り付けシート（日別）'!X109*($DF$4-INT($DF$4)))</f>
        <v>25.938348856874999</v>
      </c>
      <c r="CV110" s="102">
        <f>IF($DF$4=4,'貼り付けシート（日別）'!Y109,'貼り付けシート（日別）'!G109*(INT($DF$4)+1-$DF$4)+'貼り付けシート（日別）'!Y109*($DF$4-INT($DF$4)))</f>
        <v>0</v>
      </c>
      <c r="CW110" s="102">
        <f>IF($DF$4=4,'貼り付けシート（日別）'!Z109,'貼り付けシート（日別）'!H109*(INT($DF$4)+1-$DF$4)+'貼り付けシート（日別）'!Z109*($DF$4-INT($DF$4)))</f>
        <v>4.0037499999999993</v>
      </c>
      <c r="CX110" s="32">
        <f>SUMIF('貼り付けシート（時刻別）'!$A$6:$A$8765,AR110,'貼り付けシート（時刻別）'!$C$6:$C$8765)</f>
        <v>0</v>
      </c>
      <c r="CY110" s="102">
        <f t="shared" si="54"/>
        <v>0</v>
      </c>
      <c r="CZ110" s="166"/>
    </row>
    <row r="111" spans="1:104" x14ac:dyDescent="0.15">
      <c r="A111" s="36">
        <v>41743</v>
      </c>
      <c r="B111" s="139">
        <f>IF(計算過程!$DF$5=9,計算過程!CD111+計算過程!CY111,IF($DF$4=4,AS111,G111*(INT($DF$4)+1-$DF$4)+AS111*($DF$4-INT($DF$4))))</f>
        <v>0.14890636483333333</v>
      </c>
      <c r="C111" s="139">
        <f>IF(計算過程!$DF$5=9,CF111,IF($DF$4=4,AT111,H111*(INT($DF$4)+1-$DF$4)+AT111*($DF$4-INT($DF$4))))</f>
        <v>80.33835443632988</v>
      </c>
      <c r="D111" s="139">
        <f>IF(計算過程!$DF$5=9,0,IF($DF$4=4,AU111,I111*(INT($DF$4)+1-$DF$4)+AU111*($DF$4-INT($DF$4))))</f>
        <v>0</v>
      </c>
      <c r="E111" s="139">
        <v>0</v>
      </c>
      <c r="F111" s="138"/>
      <c r="G111" s="104">
        <f t="shared" si="41"/>
        <v>0.14185591738888886</v>
      </c>
      <c r="H111" s="104">
        <f t="shared" si="42"/>
        <v>72.500191997683828</v>
      </c>
      <c r="I111" s="104">
        <f t="shared" si="43"/>
        <v>0</v>
      </c>
      <c r="J111" s="107">
        <v>0</v>
      </c>
      <c r="K111" s="101">
        <f>IF(OR(計算過程!$DF$5&lt;=4,計算過程!$DF$5=8),L111+M111+N111,0)</f>
        <v>0.14185591738888886</v>
      </c>
      <c r="L111" s="101">
        <f>IF(AND($DF$5&gt;4,$DF$5&lt;&gt;8),0,((VLOOKUP(入力データと計算結果!$E$6,バックデータ一覧!$V$12:$AA$15,2)*'貼り付けシート（日別）'!O110+VLOOKUP(入力データと計算結果!$E$6,バックデータ一覧!$V$12:$AA$15,3)*('貼り付けシート（日別）'!I110+'貼り付けシート（日別）'!J110+'貼り付けシート（日別）'!K110+'貼り付けシート（日別）'!L110+'貼り付けシート（日別）'!N110)+(VLOOKUP(入力データと計算結果!$E$6,バックデータ一覧!$V$12:$AA$15,4)))*10^3/3600))</f>
        <v>8.9256854888888876E-2</v>
      </c>
      <c r="M111" s="101">
        <f>IF(AND(OR($DF$5&gt;4,$DF$5&lt;&gt;8),入力データと計算結果!$E$7&lt;&gt;バックデータ一覧!$A$16,SUM(AL111:AM111)&gt;0),0.07*10^3/3600,0)</f>
        <v>1.9444444444444445E-2</v>
      </c>
      <c r="N111" s="101">
        <f>IF(AND(OR($DF$5&lt;=4),入力データと計算結果!$E$7=バックデータ一覧!$A$18,AM111&gt;0),(VLOOKUP(入力データと計算結果!$E$6,バックデータ一覧!$V$12:$AA$15,5,FALSE)*AO111+VLOOKUP(入力データと計算結果!$E$6,バックデータ一覧!$V$12:$AA$15,6,FALSE))*10^3/3600,0)</f>
        <v>3.3154618055555557E-2</v>
      </c>
      <c r="O111" s="101">
        <f>IF(OR(計算過程!$DF$5&lt;=2,計算過程!$DF$5=8),IF(入力データと計算結果!$E$7=バックデータ一覧!$A$16,AI111/Q111+AJ111/R111+AK111/S111+AL111/T111+AN111/V111,IF(入力データと計算結果!$E$7=バックデータ一覧!$A$17,AI111/Q111+AJ111/R111+AK111/S111+AM111/U111+AN111/V111,AI111/Q111+AJ111/R111+AK111/S111+AM111/U111+AO111/W111)),0)</f>
        <v>72.500191997683828</v>
      </c>
      <c r="P111" s="101">
        <f>IF(OR(計算過程!$DF$5=3,計算過程!$DF$5=4),IF(入力データと計算結果!$E$7=バックデータ一覧!$A$16,AI111/Q111+AJ111/R111+AK111/S111+AL111/T111+AN111/V111,IF(入力データと計算結果!$E$7=バックデータ一覧!$A$17,AI111/Q111+AJ111/R111+AK111/S111+AM111/U111+AN111/V111,AI111/Q111+AJ111/R111+AK111/S111+AM111/U111+AO111/W111)),0)</f>
        <v>0</v>
      </c>
      <c r="Q111" s="101">
        <f>MIN(1,$DF$7*'貼り付けシート（日別）'!O110+計算過程!$DF$14*(AI111+AK111)+$DF$21)</f>
        <v>0.61994732449003009</v>
      </c>
      <c r="R111" s="101">
        <f>MIN(1,$DF$8*'貼り付けシート（日別）'!O110+$DF$15*AJ111+$DF$22)</f>
        <v>0.68249919982195784</v>
      </c>
      <c r="S111" s="101">
        <f>MIN(1,$DF$9*'貼り付けシート（日別）'!O110+$DF$16*(AI111+AK111)+$DF$23)</f>
        <v>0.61994732449003009</v>
      </c>
      <c r="T111" s="32">
        <f>MIN(1,$DF$10*'貼り付けシート（日別）'!O110+$DF$17*AL111+$DF$24)</f>
        <v>0.71159348488590612</v>
      </c>
      <c r="U111" s="32">
        <f>MIN(1,$DF$11*'貼り付けシート（日別）'!O110+$DF$18*AM111+$DF$25)</f>
        <v>0.69898428752985486</v>
      </c>
      <c r="V111" s="32">
        <f>MIN(1,$DF$12*'貼り付けシート（日別）'!O110+$DF$19*AN111+$DF$26)</f>
        <v>0.71159348488590612</v>
      </c>
      <c r="W111" s="32">
        <f>MIN(1,$DF$13*'貼り付けシート（日別）'!O110+$DF$20*AO111+$DF$27)</f>
        <v>0.61093872715167785</v>
      </c>
      <c r="X111" s="32">
        <f t="shared" si="44"/>
        <v>0</v>
      </c>
      <c r="Y111" s="32">
        <f>'貼り付けシート（日別）'!P110</f>
        <v>0.85</v>
      </c>
      <c r="Z111" s="32">
        <f t="shared" si="45"/>
        <v>1.0817950000000001</v>
      </c>
      <c r="AA111" s="32">
        <f t="shared" si="46"/>
        <v>1.1136250000000001</v>
      </c>
      <c r="AB111" s="32">
        <f t="shared" si="47"/>
        <v>48.714447753575854</v>
      </c>
      <c r="AC111" s="32">
        <f>IF($DF$5=10,($DF$41*'貼り付けシート（日別）'!O110+$DF$42*AB111+$DF$43)/3.6,0)</f>
        <v>0</v>
      </c>
      <c r="AD111" s="32">
        <f>IF(OR($DF$5=5,$DF$5=6,$DF$5=7),(($DF$45*'貼り付けシート（日別）'!O110+$DF$46*SUM(AI111:AK111,AM111)+$DF$47)*AE111+(0.01723*AO111+0.06099))*10^3/3600,0)</f>
        <v>0</v>
      </c>
      <c r="AE111" s="32">
        <f>IF('貼り付けシート（日別）'!O110&lt;7,1+(7-'貼り付けシート（日別）'!O110)*0.0091,1)</f>
        <v>1</v>
      </c>
      <c r="AF111" s="32">
        <f>IF(OR($DF$5=5,$DF$5=6,$DF$5=7),(($DF$48*'貼り付けシート（日別）'!O110+$DF$49*SUM(AI111:AK111,AM111)+$DF$50)*AH111+AO111/AG111),0)</f>
        <v>0</v>
      </c>
      <c r="AG111" s="32">
        <f>$DF$51*'貼り付けシート（日別）'!O110+$DF$52*AO111+$DF$53</f>
        <v>0.81792500000000001</v>
      </c>
      <c r="AH111" s="32">
        <f>IF('貼り付けシート（日別）'!O110&lt;7,1+(7-'貼り付けシート（日別）'!O110)*0.0205,1)</f>
        <v>1</v>
      </c>
      <c r="AI111" s="109">
        <f>'貼り付けシート（日別）'!B110</f>
        <v>7.5681344330612008</v>
      </c>
      <c r="AJ111" s="109">
        <f>'貼り付けシート（日別）'!C110</f>
        <v>10.0987665119341</v>
      </c>
      <c r="AK111" s="109">
        <f>'貼り付けシート（日別）'!D110</f>
        <v>2.0791578112805498</v>
      </c>
      <c r="AL111" s="109">
        <f>'貼り付けシート（日別）'!E110</f>
        <v>0</v>
      </c>
      <c r="AM111" s="109">
        <f>'貼り付けシート（日別）'!F110</f>
        <v>25.580888997299997</v>
      </c>
      <c r="AN111" s="109">
        <f>'貼り付けシート（日別）'!G110</f>
        <v>0</v>
      </c>
      <c r="AO111" s="109">
        <f>'貼り付けシート（日別）'!H110</f>
        <v>3.3875000000000002</v>
      </c>
      <c r="AP111" s="102">
        <f>IF(入力データと計算結果!$E$9=バックデータ一覧!$A$25,'貼り付けシート（日別）'!Q110,0)</f>
        <v>0</v>
      </c>
      <c r="AR111" s="36">
        <v>41743</v>
      </c>
      <c r="AS111" s="104">
        <f t="shared" si="48"/>
        <v>0.14890636483333333</v>
      </c>
      <c r="AT111" s="104">
        <f t="shared" si="49"/>
        <v>80.33835443632988</v>
      </c>
      <c r="AU111" s="104">
        <f t="shared" si="50"/>
        <v>0</v>
      </c>
      <c r="AV111" s="107">
        <v>0</v>
      </c>
      <c r="AW111" s="101">
        <f>IF(OR(計算過程!$DF$5&lt;=4,計算過程!$DF$5=8),AX111+AY111+AZ111,0)</f>
        <v>0.14890636483333333</v>
      </c>
      <c r="AX111" s="101">
        <f>IF(AND(計算過程!$DF$5&gt;4,計算過程!$DF$5&lt;&gt;8),0,((VLOOKUP(入力データと計算結果!$E$6,バックデータ一覧!$V$12:$AA$15,2)*'貼り付けシート（日別）'!AG110+VLOOKUP(入力データと計算結果!$E$6,バックデータ一覧!$V$12:$AA$15,3)*('貼り付けシート（日別）'!AA110+'貼り付けシート（日別）'!AB110+'貼り付けシート（日別）'!AC110+'貼り付けシート（日別）'!AD110+'貼り付けシート（日別）'!AF110)+(VLOOKUP(入力データと計算結果!$E$6,バックデータ一覧!$V$12:$AA$15,4)))*10^3/3600))</f>
        <v>9.2777545388888896E-2</v>
      </c>
      <c r="AY111" s="101">
        <f>IF(AND(OR(計算過程!$DF$5&gt;4,計算過程!$DF$5&lt;&gt;8),入力データと計算結果!$E$7&lt;&gt;バックデータ一覧!$A$16,SUM(BX111:BY111)&gt;0),0.07*10^3/3600,0)</f>
        <v>1.9444444444444445E-2</v>
      </c>
      <c r="AZ111" s="101">
        <f>IF(AND(OR(計算過程!$DF$5&lt;=4),入力データと計算結果!$E$7=バックデータ一覧!$A$18,BY111&gt;0),(VLOOKUP(入力データと計算結果!$E$6,バックデータ一覧!$V$12:$AA$15,5,FALSE)*CA111+VLOOKUP(入力データと計算結果!$E$6,バックデータ一覧!$V$12:$AA$15,6,FALSE))*10^3/3600,0)</f>
        <v>3.6684374999999991E-2</v>
      </c>
      <c r="BA111" s="101">
        <f>IF(OR(計算過程!$DF$5&lt;=2,計算過程!$DF$5=8),IF(入力データと計算結果!$E$7=バックデータ一覧!$A$16,BU111/BC111+BV111/BD111+BW111/BE111+BX111/BF111+BZ111/BH111,IF(入力データと計算結果!$E$7=バックデータ一覧!$A$17,BU111/BC111+BV111/BD111+BW111/BE111+BY111/BG111+BZ111/BH111,BU111/BC111+BV111/BD111+BW111/BE111+BY111/BG111+CA111/BI111)),0)</f>
        <v>80.33835443632988</v>
      </c>
      <c r="BB111" s="101">
        <f>IF(OR(計算過程!$DF$5=3,計算過程!$DF$5=4),IF(入力データと計算結果!$E$7=バックデータ一覧!$A$16,BU111/BC111+BV111/BD111+BW111/BE111+BX111/BF111+BZ111/BH111,IF(入力データと計算結果!$E$7=バックデータ一覧!$A$17,BU111/BC111+BV111/BD111+BW111/BE111+BY111/BG111+BZ111/BH111,BU111/BC111+BV111/BD111+BW111/BE111+BY111/BG111+CA111/BI111)),0)</f>
        <v>0</v>
      </c>
      <c r="BC111" s="101">
        <f>MIN(1,計算過程!$DF$7*'貼り付けシート（日別）'!AG110+計算過程!$DF$14*(BU111+BW111)+計算過程!$DF$21)</f>
        <v>0.62102244329529532</v>
      </c>
      <c r="BD111" s="101">
        <f>MIN(1,計算過程!$DF$8*'貼り付けシート（日別）'!AG110+計算過程!$DF$15*BV111+計算過程!$DF$22)</f>
        <v>0.6841659746785087</v>
      </c>
      <c r="BE111" s="101">
        <f>MIN(1,計算過程!$DF$9*'貼り付けシート（日別）'!AG110+計算過程!$DF$16*(BU111+BW111)+計算過程!$DF$23)</f>
        <v>0.62102244329529532</v>
      </c>
      <c r="BF111" s="32">
        <f>MIN(1,計算過程!$DF$10*'貼り付けシート（日別）'!AG110+計算過程!$DF$17*BX111+計算過程!$DF$24)</f>
        <v>0.71159348488590612</v>
      </c>
      <c r="BG111" s="32">
        <f>MIN(1,計算過程!$DF$11*'貼り付けシート（日別）'!AG110+計算過程!$DF$18*BY111+計算過程!$DF$25)</f>
        <v>0.69898428752985486</v>
      </c>
      <c r="BH111" s="32">
        <f>MIN(1,計算過程!$DF$12*'貼り付けシート（日別）'!AG110+計算過程!$DF$19*BZ111+計算過程!$DF$26)</f>
        <v>0.71159348488590612</v>
      </c>
      <c r="BI111" s="32">
        <f>MIN(1,計算過程!$DF$13*'貼り付けシート（日別）'!AG110+計算過程!$DF$20*CA111+計算過程!$DF$27)</f>
        <v>0.62392651103355701</v>
      </c>
      <c r="BJ111" s="32">
        <f>IF(計算過程!$DF$5=11,(計算過程!$DF$33*BK111+計算過程!$DF$34*BN111+計算過程!$DF$35*計算過程!$DF$39+計算過程!$DF$36)*(1+計算過程!$DF$37*計算過程!$DF$38)*BL111*BM111*10^3/3600,0)</f>
        <v>0</v>
      </c>
      <c r="BK111" s="32">
        <f>'貼り付けシート（日別）'!AH110</f>
        <v>0.85</v>
      </c>
      <c r="BL111" s="32">
        <f t="shared" si="51"/>
        <v>1.0817950000000001</v>
      </c>
      <c r="BM111" s="32">
        <f t="shared" si="52"/>
        <v>1.1136250000000001</v>
      </c>
      <c r="BN111" s="32">
        <f t="shared" si="53"/>
        <v>54.035275635222092</v>
      </c>
      <c r="BO111" s="32">
        <f>IF(計算過程!$DF$5=10,(計算過程!$DF$41*'貼り付けシート（日別）'!AG110+計算過程!$DF$42*BN111+計算過程!$DF$43)/3.6,0)</f>
        <v>0</v>
      </c>
      <c r="BP111" s="32">
        <f>IF(OR(計算過程!$DF$5=5,計算過程!$DF$5=6,計算過程!$DF$5=7),((計算過程!$DF$45*'貼り付けシート（日別）'!AG110+計算過程!$DF$46*SUM(BU111:BW111,BY111)+計算過程!$DF$47)*BQ111+(0.01723*CA111+0.06099))*10^3/3600,0)</f>
        <v>0</v>
      </c>
      <c r="BQ111" s="32">
        <f>IF('貼り付けシート（日別）'!AG110&lt;7,1+(7-'貼り付けシート（日別）'!AG110)*0.0091,1)</f>
        <v>1</v>
      </c>
      <c r="BR111" s="32">
        <f>IF(OR(計算過程!$DF$5=5,計算過程!$DF$5=6,計算過程!$DF$5=7),((計算過程!$DF$48*'貼り付けシート（日別）'!AG110+計算過程!$DF$49*SUM(BU111:BW111,BY111)+計算過程!$DF$50)*BT111+CA111/BS111),0)</f>
        <v>0</v>
      </c>
      <c r="BS111" s="32">
        <f>計算過程!$DF$51*'貼り付けシート（日別）'!AG110+計算過程!$DF$52*CA111+計算過程!$DF$53</f>
        <v>0.82234999999999991</v>
      </c>
      <c r="BT111" s="32">
        <f>IF('貼り付けシート（日別）'!AG110&lt;7,1+(7-'貼り付けシート（日別）'!AG110)*0.0205,1)</f>
        <v>1</v>
      </c>
      <c r="BU111" s="109">
        <f>'貼り付けシート（日別）'!T110</f>
        <v>7.9121405436548935</v>
      </c>
      <c r="BV111" s="109">
        <f>'貼り付けシート（日別）'!U110</f>
        <v>13.771045243546501</v>
      </c>
      <c r="BW111" s="109">
        <f>'貼り付けシート（日別）'!V110</f>
        <v>2.6462008507206995</v>
      </c>
      <c r="BX111" s="109">
        <f>'貼り付けシート（日別）'!W110</f>
        <v>0</v>
      </c>
      <c r="BY111" s="109">
        <f>'貼り付けシート（日別）'!X110</f>
        <v>25.580888997299997</v>
      </c>
      <c r="BZ111" s="109">
        <f>'貼り付けシート（日別）'!Y110</f>
        <v>0</v>
      </c>
      <c r="CA111" s="109">
        <f>'貼り付けシート（日別）'!Z110</f>
        <v>4.1249999999999991</v>
      </c>
      <c r="CB111" s="102">
        <f>IF(入力データと計算結果!$E$9=バックデータ一覧!$A$25,'貼り付けシート（日別）'!AI110,0)</f>
        <v>0</v>
      </c>
      <c r="CC111" s="166"/>
      <c r="CD111" s="32">
        <f>IF(計算過程!$DF$5=9,((CI111*'貼り付けシート（日別）'!AG110+CJ111*(CQ111+CR111+CS111+CU111)+CK111*CX111+CL111)*CE111+(0.01723*CW111+0.06099))*10^3/3600,0)</f>
        <v>0</v>
      </c>
      <c r="CE111" s="32">
        <f>IF(7&lt;='貼り付けシート（日別）'!AG110,1,1+(7-'貼り付けシート（日別）'!AG110)*0.0091)</f>
        <v>1</v>
      </c>
      <c r="CF111" s="32">
        <f>IF(計算過程!$DF$5=9,((CM111*'貼り付けシート（日別）'!AG110+CN111*(CQ111+CR111+CS111+CU111)+CO111*CX111+CP111)*CH111+CW111/CG111),0)</f>
        <v>0</v>
      </c>
      <c r="CG111" s="32">
        <f>計算過程!$DF$55*'貼り付けシート（日別）'!AG110+計算過程!$DF$56*CW111+計算過程!$DF$57</f>
        <v>0.82234999999999991</v>
      </c>
      <c r="CH111" s="32">
        <f>IF(7&lt;='貼り付けシート（日別）'!AG110,1,1+(7-'貼り付けシート（日別）'!AG110)*0.0205)</f>
        <v>1</v>
      </c>
      <c r="CI111" s="100">
        <f>IF($CX111&gt;0,バックデータ一覧!$S$4,バックデータ一覧!$T$4)</f>
        <v>-0.18114</v>
      </c>
      <c r="CJ111" s="100">
        <f>IF($CX111&gt;0,バックデータ一覧!$S$5,バックデータ一覧!$T$5)</f>
        <v>0.10483000000000001</v>
      </c>
      <c r="CK111" s="100">
        <f>IF($CX111&gt;0,バックデータ一覧!$S$6,バックデータ一覧!$T$6)</f>
        <v>0</v>
      </c>
      <c r="CL111" s="100">
        <f>IF($CX111&gt;0,バックデータ一覧!$S$7,バックデータ一覧!$T$7)</f>
        <v>5.8528500000000001</v>
      </c>
      <c r="CM111" s="100">
        <f>IF($CX111&gt;0,バックデータ一覧!$S$12,バックデータ一覧!$T$12)</f>
        <v>-5.7700000000000001E-2</v>
      </c>
      <c r="CN111" s="100">
        <f>IF($CX111&gt;0,バックデータ一覧!$S$13,バックデータ一覧!$T$13)</f>
        <v>0.47525000000000001</v>
      </c>
      <c r="CO111" s="100">
        <f>IF($CX111&gt;0,バックデータ一覧!$S$14,バックデータ一覧!$T$14)</f>
        <v>0</v>
      </c>
      <c r="CP111" s="173">
        <f>IF($CX111&gt;0,バックデータ一覧!$S$15,バックデータ一覧!$T$15)</f>
        <v>-6.3459300000000001</v>
      </c>
      <c r="CQ111" s="102">
        <f>IF($DF$4=4,'貼り付けシート（日別）'!T110,'貼り付けシート（日別）'!B110*(INT($DF$4)+1-$DF$4)+'貼り付けシート（日別）'!T110*($DF$4-INT($DF$4)))</f>
        <v>7.9121405436548935</v>
      </c>
      <c r="CR111" s="102">
        <f>IF($DF$4=4,'貼り付けシート（日別）'!U110,'貼り付けシート（日別）'!C110*(INT($DF$4)+1-$DF$4)+'貼り付けシート（日別）'!U110*($DF$4-INT($DF$4)))</f>
        <v>13.771045243546501</v>
      </c>
      <c r="CS111" s="102">
        <f>IF($DF$4=4,'貼り付けシート（日別）'!V110,'貼り付けシート（日別）'!D110*(INT($DF$4)+1-$DF$4)+'貼り付けシート（日別）'!V110*($DF$4-INT($DF$4)))</f>
        <v>2.6462008507206995</v>
      </c>
      <c r="CT111" s="102">
        <f>IF($DF$4=4,'貼り付けシート（日別）'!W110,'貼り付けシート（日別）'!E110*(INT($DF$4)+1-$DF$4)+'貼り付けシート（日別）'!W110*($DF$4-INT($DF$4)))</f>
        <v>0</v>
      </c>
      <c r="CU111" s="102">
        <f>IF($DF$4=4,'貼り付けシート（日別）'!X110,'貼り付けシート（日別）'!F110*(INT($DF$4)+1-$DF$4)+'貼り付けシート（日別）'!X110*($DF$4-INT($DF$4)))</f>
        <v>25.580888997299997</v>
      </c>
      <c r="CV111" s="102">
        <f>IF($DF$4=4,'貼り付けシート（日別）'!Y110,'貼り付けシート（日別）'!G110*(INT($DF$4)+1-$DF$4)+'貼り付けシート（日別）'!Y110*($DF$4-INT($DF$4)))</f>
        <v>0</v>
      </c>
      <c r="CW111" s="102">
        <f>IF($DF$4=4,'貼り付けシート（日別）'!Z110,'貼り付けシート（日別）'!H110*(INT($DF$4)+1-$DF$4)+'貼り付けシート（日別）'!Z110*($DF$4-INT($DF$4)))</f>
        <v>4.1249999999999991</v>
      </c>
      <c r="CX111" s="32">
        <f>SUMIF('貼り付けシート（時刻別）'!$A$6:$A$8765,AR111,'貼り付けシート（時刻別）'!$C$6:$C$8765)</f>
        <v>0</v>
      </c>
      <c r="CY111" s="102">
        <f t="shared" si="54"/>
        <v>0</v>
      </c>
      <c r="CZ111" s="166"/>
    </row>
    <row r="112" spans="1:104" x14ac:dyDescent="0.15">
      <c r="A112" s="36">
        <v>41744</v>
      </c>
      <c r="B112" s="139">
        <f>IF(計算過程!$DF$5=9,計算過程!CD112+計算過程!CY112,IF($DF$4=4,AS112,G112*(INT($DF$4)+1-$DF$4)+AS112*($DF$4-INT($DF$4))))</f>
        <v>0.16262254944444446</v>
      </c>
      <c r="C112" s="139">
        <f>IF(計算過程!$DF$5=9,CF112,IF($DF$4=4,AT112,H112*(INT($DF$4)+1-$DF$4)+AT112*($DF$4-INT($DF$4))))</f>
        <v>94.672006356768321</v>
      </c>
      <c r="D112" s="139">
        <f>IF(計算過程!$DF$5=9,0,IF($DF$4=4,AU112,I112*(INT($DF$4)+1-$DF$4)+AU112*($DF$4-INT($DF$4))))</f>
        <v>0</v>
      </c>
      <c r="E112" s="139">
        <v>0</v>
      </c>
      <c r="F112" s="138"/>
      <c r="G112" s="104">
        <f t="shared" si="41"/>
        <v>0.15465476403703704</v>
      </c>
      <c r="H112" s="104">
        <f t="shared" si="42"/>
        <v>86.629649894744659</v>
      </c>
      <c r="I112" s="104">
        <f t="shared" si="43"/>
        <v>0</v>
      </c>
      <c r="J112" s="107">
        <v>0</v>
      </c>
      <c r="K112" s="101">
        <f>IF(OR(計算過程!$DF$5&lt;=4,計算過程!$DF$5=8),L112+M112+N112,0)</f>
        <v>0.15465476403703704</v>
      </c>
      <c r="L112" s="101">
        <f>IF(AND($DF$5&gt;4,$DF$5&lt;&gt;8),0,((VLOOKUP(入力データと計算結果!$E$6,バックデータ一覧!$V$12:$AA$15,2)*'貼り付けシート（日別）'!O111+VLOOKUP(入力データと計算結果!$E$6,バックデータ一覧!$V$12:$AA$15,3)*('貼り付けシート（日別）'!I111+'貼り付けシート（日別）'!J111+'貼り付けシート（日別）'!K111+'貼り付けシート（日別）'!L111+'貼り付けシート（日別）'!N111)+(VLOOKUP(入力データと計算結果!$E$6,バックデータ一覧!$V$12:$AA$15,4)))*10^3/3600))</f>
        <v>9.9602819592592595E-2</v>
      </c>
      <c r="M112" s="101">
        <f>IF(AND(OR($DF$5&gt;4,$DF$5&lt;&gt;8),入力データと計算結果!$E$7&lt;&gt;バックデータ一覧!$A$16,SUM(AL112:AM112)&gt;0),0.07*10^3/3600,0)</f>
        <v>1.9444444444444445E-2</v>
      </c>
      <c r="N112" s="101">
        <f>IF(AND(OR($DF$5&lt;=4),入力データと計算結果!$E$7=バックデータ一覧!$A$18,AM112&gt;0),(VLOOKUP(入力データと計算結果!$E$6,バックデータ一覧!$V$12:$AA$15,5,FALSE)*AO112+VLOOKUP(入力データと計算結果!$E$6,バックデータ一覧!$V$12:$AA$15,6,FALSE))*10^3/3600,0)</f>
        <v>3.5607499999999993E-2</v>
      </c>
      <c r="O112" s="101">
        <f>IF(OR(計算過程!$DF$5&lt;=2,計算過程!$DF$5=8),IF(入力データと計算結果!$E$7=バックデータ一覧!$A$16,AI112/Q112+AJ112/R112+AK112/S112+AL112/T112+AN112/V112,IF(入力データと計算結果!$E$7=バックデータ一覧!$A$17,AI112/Q112+AJ112/R112+AK112/S112+AM112/U112+AN112/V112,AI112/Q112+AJ112/R112+AK112/S112+AM112/U112+AO112/W112)),0)</f>
        <v>86.629649894744659</v>
      </c>
      <c r="P112" s="101">
        <f>IF(OR(計算過程!$DF$5=3,計算過程!$DF$5=4),IF(入力データと計算結果!$E$7=バックデータ一覧!$A$16,AI112/Q112+AJ112/R112+AK112/S112+AL112/T112+AN112/V112,IF(入力データと計算結果!$E$7=バックデータ一覧!$A$17,AI112/Q112+AJ112/R112+AK112/S112+AM112/U112+AN112/V112,AI112/Q112+AJ112/R112+AK112/S112+AM112/U112+AO112/W112)),0)</f>
        <v>0</v>
      </c>
      <c r="Q112" s="101">
        <f>MIN(1,$DF$7*'貼り付けシート（日別）'!O111+計算過程!$DF$14*(AI112+AK112)+$DF$21)</f>
        <v>0.61221515962370388</v>
      </c>
      <c r="R112" s="101">
        <f>MIN(1,$DF$8*'貼り付けシート（日別）'!O111+$DF$15*AJ112+$DF$22)</f>
        <v>0.68051627232232936</v>
      </c>
      <c r="S112" s="101">
        <f>MIN(1,$DF$9*'貼り付けシート（日別）'!O111+$DF$16*(AI112+AK112)+$DF$23)</f>
        <v>0.61221515962370388</v>
      </c>
      <c r="T112" s="32">
        <f>MIN(1,$DF$10*'貼り付けシート（日別）'!O111+$DF$17*AL112+$DF$24)</f>
        <v>0.71159348488590612</v>
      </c>
      <c r="U112" s="32">
        <f>MIN(1,$DF$11*'貼り付けシート（日別）'!O111+$DF$18*AM112+$DF$25)</f>
        <v>0.69911010938958951</v>
      </c>
      <c r="V112" s="32">
        <f>MIN(1,$DF$12*'貼り付けシート（日別）'!O111+$DF$19*AN112+$DF$26)</f>
        <v>0.71159348488590612</v>
      </c>
      <c r="W112" s="32">
        <f>MIN(1,$DF$13*'貼り付けシート（日別）'!O111+$DF$20*AO112+$DF$27)</f>
        <v>0.59799633129664431</v>
      </c>
      <c r="X112" s="32">
        <f t="shared" si="44"/>
        <v>0</v>
      </c>
      <c r="Y112" s="32">
        <f>'貼り付けシート（日別）'!P111</f>
        <v>2.9750000000000001</v>
      </c>
      <c r="Z112" s="32">
        <f t="shared" si="45"/>
        <v>1.0535325</v>
      </c>
      <c r="AA112" s="32">
        <f t="shared" si="46"/>
        <v>1.070875</v>
      </c>
      <c r="AB112" s="32">
        <f t="shared" si="47"/>
        <v>57.546659234597243</v>
      </c>
      <c r="AC112" s="32">
        <f>IF($DF$5=10,($DF$41*'貼り付けシート（日別）'!O111+$DF$42*AB112+$DF$43)/3.6,0)</f>
        <v>0</v>
      </c>
      <c r="AD112" s="32">
        <f>IF(OR($DF$5=5,$DF$5=6,$DF$5=7),(($DF$45*'貼り付けシート（日別）'!O111+$DF$46*SUM(AI112:AK112,AM112)+$DF$47)*AE112+(0.01723*AO112+0.06099))*10^3/3600,0)</f>
        <v>0</v>
      </c>
      <c r="AE112" s="32">
        <f>IF('貼り付けシート（日別）'!O111&lt;7,1+(7-'貼り付けシート（日別）'!O111)*0.0091,1)</f>
        <v>1.0485333333333333</v>
      </c>
      <c r="AF112" s="32">
        <f>IF(OR($DF$5=5,$DF$5=6,$DF$5=7),(($DF$48*'貼り付けシート（日別）'!O111+$DF$49*SUM(AI112:AK112,AM112)+$DF$50)*AH112+AO112/AG112),0)</f>
        <v>0</v>
      </c>
      <c r="AG112" s="32">
        <f>$DF$51*'貼り付けシート（日別）'!O111+$DF$52*AO112+$DF$53</f>
        <v>0.78579999999999994</v>
      </c>
      <c r="AH112" s="32">
        <f>IF('貼り付けシート（日別）'!O111&lt;7,1+(7-'貼り付けシート（日別）'!O111)*0.0205,1)</f>
        <v>1.1093333333333333</v>
      </c>
      <c r="AI112" s="109">
        <f>'貼り付けシート（日別）'!B111</f>
        <v>11.569458848822148</v>
      </c>
      <c r="AJ112" s="109">
        <f>'貼り付けシート（日別）'!C111</f>
        <v>14.5299326201848</v>
      </c>
      <c r="AK112" s="109">
        <f>'貼り付けシート（日別）'!D111</f>
        <v>2.2435925369402994</v>
      </c>
      <c r="AL112" s="109">
        <f>'貼り付けシート（日別）'!E111</f>
        <v>0</v>
      </c>
      <c r="AM112" s="109">
        <f>'貼り付けシート（日別）'!F111</f>
        <v>25.30367522865</v>
      </c>
      <c r="AN112" s="109">
        <f>'貼り付けシート（日別）'!G111</f>
        <v>0</v>
      </c>
      <c r="AO112" s="109">
        <f>'貼り付けシート（日別）'!H111</f>
        <v>3.9000000000000004</v>
      </c>
      <c r="AP112" s="102">
        <f>IF(入力データと計算結果!$E$9=バックデータ一覧!$A$25,'貼り付けシート（日別）'!Q111,0)</f>
        <v>0</v>
      </c>
      <c r="AR112" s="36">
        <v>41744</v>
      </c>
      <c r="AS112" s="104">
        <f t="shared" si="48"/>
        <v>0.16262254944444446</v>
      </c>
      <c r="AT112" s="104">
        <f t="shared" si="49"/>
        <v>94.672006356768321</v>
      </c>
      <c r="AU112" s="104">
        <f t="shared" si="50"/>
        <v>0</v>
      </c>
      <c r="AV112" s="107">
        <v>0</v>
      </c>
      <c r="AW112" s="101">
        <f>IF(OR(計算過程!$DF$5&lt;=4,計算過程!$DF$5=8),AX112+AY112+AZ112,0)</f>
        <v>0.16262254944444446</v>
      </c>
      <c r="AX112" s="101">
        <f>IF(AND(計算過程!$DF$5&gt;4,計算過程!$DF$5&lt;&gt;8),0,((VLOOKUP(入力データと計算結果!$E$6,バックデータ一覧!$V$12:$AA$15,2)*'貼り付けシート（日別）'!AG111+VLOOKUP(入力データと計算結果!$E$6,バックデータ一覧!$V$12:$AA$15,3)*('貼り付けシート（日別）'!AA111+'貼り付けシート（日別）'!AB111+'貼り付けシート（日別）'!AC111+'貼り付けシート（日別）'!AD111+'貼り付けシート（日別）'!AF111)+(VLOOKUP(入力データと計算結果!$E$6,バックデータ一覧!$V$12:$AA$15,4)))*10^3/3600))</f>
        <v>0.1031235100925926</v>
      </c>
      <c r="AY112" s="101">
        <f>IF(AND(OR(計算過程!$DF$5&gt;4,計算過程!$DF$5&lt;&gt;8),入力データと計算結果!$E$7&lt;&gt;バックデータ一覧!$A$16,SUM(BX112:BY112)&gt;0),0.07*10^3/3600,0)</f>
        <v>1.9444444444444445E-2</v>
      </c>
      <c r="AZ112" s="101">
        <f>IF(AND(OR(計算過程!$DF$5&lt;=4),入力データと計算結果!$E$7=バックデータ一覧!$A$18,BY112&gt;0),(VLOOKUP(入力データと計算結果!$E$6,バックデータ一覧!$V$12:$AA$15,5,FALSE)*CA112+VLOOKUP(入力データと計算結果!$E$6,バックデータ一覧!$V$12:$AA$15,6,FALSE))*10^3/3600,0)</f>
        <v>4.0054594907407412E-2</v>
      </c>
      <c r="BA112" s="101">
        <f>IF(OR(計算過程!$DF$5&lt;=2,計算過程!$DF$5=8),IF(入力データと計算結果!$E$7=バックデータ一覧!$A$16,BU112/BC112+BV112/BD112+BW112/BE112+BX112/BF112+BZ112/BH112,IF(入力データと計算結果!$E$7=バックデータ一覧!$A$17,BU112/BC112+BV112/BD112+BW112/BE112+BY112/BG112+BZ112/BH112,BU112/BC112+BV112/BD112+BW112/BE112+BY112/BG112+CA112/BI112)),0)</f>
        <v>94.672006356768321</v>
      </c>
      <c r="BB112" s="101">
        <f>IF(OR(計算過程!$DF$5=3,計算過程!$DF$5=4),IF(入力データと計算結果!$E$7=バックデータ一覧!$A$16,BU112/BC112+BV112/BD112+BW112/BE112+BX112/BF112+BZ112/BH112,IF(入力データと計算結果!$E$7=バックデータ一覧!$A$17,BU112/BC112+BV112/BD112+BW112/BE112+BY112/BG112+BZ112/BH112,BU112/BC112+BV112/BD112+BW112/BE112+BY112/BG112+CA112/BI112)),0)</f>
        <v>0</v>
      </c>
      <c r="BC112" s="101">
        <f>MIN(1,計算過程!$DF$7*'貼り付けシート（日別）'!AG111+計算過程!$DF$14*(BU112+BW112)+計算過程!$DF$21)</f>
        <v>0.61327862763232222</v>
      </c>
      <c r="BD112" s="101">
        <f>MIN(1,計算過程!$DF$8*'貼り付けシート（日別）'!AG111+計算過程!$DF$15*BV112+計算過程!$DF$22)</f>
        <v>0.68216498475190501</v>
      </c>
      <c r="BE112" s="101">
        <f>MIN(1,計算過程!$DF$9*'貼り付けシート（日別）'!AG111+計算過程!$DF$16*(BU112+BW112)+計算過程!$DF$23)</f>
        <v>0.61327862763232222</v>
      </c>
      <c r="BF112" s="32">
        <f>MIN(1,計算過程!$DF$10*'貼り付けシート（日別）'!AG111+計算過程!$DF$17*BX112+計算過程!$DF$24)</f>
        <v>0.71159348488590612</v>
      </c>
      <c r="BG112" s="32">
        <f>MIN(1,計算過程!$DF$11*'貼り付けシート（日別）'!AG111+計算過程!$DF$18*BY112+計算過程!$DF$25)</f>
        <v>0.69911010938958951</v>
      </c>
      <c r="BH112" s="32">
        <f>MIN(1,計算過程!$DF$12*'貼り付けシート（日別）'!AG111+計算過程!$DF$19*BZ112+計算過程!$DF$26)</f>
        <v>0.71159348488590612</v>
      </c>
      <c r="BI112" s="32">
        <f>MIN(1,計算過程!$DF$13*'貼り付けシート（日別）'!AG111+計算過程!$DF$20*CA112+計算過程!$DF$27)</f>
        <v>0.61435947144161074</v>
      </c>
      <c r="BJ112" s="32">
        <f>IF(計算過程!$DF$5=11,(計算過程!$DF$33*BK112+計算過程!$DF$34*BN112+計算過程!$DF$35*計算過程!$DF$39+計算過程!$DF$36)*(1+計算過程!$DF$37*計算過程!$DF$38)*BL112*BM112*10^3/3600,0)</f>
        <v>0</v>
      </c>
      <c r="BK112" s="32">
        <f>'貼り付けシート（日別）'!AH111</f>
        <v>2.9750000000000001</v>
      </c>
      <c r="BL112" s="32">
        <f t="shared" si="51"/>
        <v>1.0535325</v>
      </c>
      <c r="BM112" s="32">
        <f t="shared" si="52"/>
        <v>1.070875</v>
      </c>
      <c r="BN112" s="32">
        <f t="shared" si="53"/>
        <v>63.00948539198113</v>
      </c>
      <c r="BO112" s="32">
        <f>IF(計算過程!$DF$5=10,(計算過程!$DF$41*'貼り付けシート（日別）'!AG111+計算過程!$DF$42*BN112+計算過程!$DF$43)/3.6,0)</f>
        <v>0</v>
      </c>
      <c r="BP112" s="32">
        <f>IF(OR(計算過程!$DF$5=5,計算過程!$DF$5=6,計算過程!$DF$5=7),((計算過程!$DF$45*'貼り付けシート（日別）'!AG111+計算過程!$DF$46*SUM(BU112:BW112,BY112)+計算過程!$DF$47)*BQ112+(0.01723*CA112+0.06099))*10^3/3600,0)</f>
        <v>0</v>
      </c>
      <c r="BQ112" s="32">
        <f>IF('貼り付けシート（日別）'!AG111&lt;7,1+(7-'貼り付けシート（日別）'!AG111)*0.0091,1)</f>
        <v>1.0485333333333333</v>
      </c>
      <c r="BR112" s="32">
        <f>IF(OR(計算過程!$DF$5=5,計算過程!$DF$5=6,計算過程!$DF$5=7),((計算過程!$DF$48*'貼り付けシート（日別）'!AG111+計算過程!$DF$49*SUM(BU112:BW112,BY112)+計算過程!$DF$50)*BT112+CA112/BS112),0)</f>
        <v>0</v>
      </c>
      <c r="BS112" s="32">
        <f>計算過程!$DF$51*'貼り付けシート（日別）'!AG111+計算過程!$DF$52*CA112+計算過程!$DF$53</f>
        <v>0.79137499999999994</v>
      </c>
      <c r="BT112" s="32">
        <f>IF('貼り付けシート（日別）'!AG111&lt;7,1+(7-'貼り付けシート（日別）'!AG111)*0.0205,1)</f>
        <v>1.1093333333333333</v>
      </c>
      <c r="BU112" s="109">
        <f>'貼り付けシート（日別）'!T111</f>
        <v>11.909737050258093</v>
      </c>
      <c r="BV112" s="109">
        <f>'貼り付けシート（日別）'!U111</f>
        <v>18.162415775231</v>
      </c>
      <c r="BW112" s="109">
        <f>'貼り付けシート（日別）'!V111</f>
        <v>2.8044906711753748</v>
      </c>
      <c r="BX112" s="109">
        <f>'貼り付けシート（日別）'!W111</f>
        <v>0</v>
      </c>
      <c r="BY112" s="109">
        <f>'貼り付けシート（日別）'!X111</f>
        <v>25.30367522865</v>
      </c>
      <c r="BZ112" s="109">
        <f>'貼り付けシート（日別）'!Y111</f>
        <v>0</v>
      </c>
      <c r="CA112" s="109">
        <f>'貼り付けシート（日別）'!Z111</f>
        <v>4.8291666666666666</v>
      </c>
      <c r="CB112" s="102">
        <f>IF(入力データと計算結果!$E$9=バックデータ一覧!$A$25,'貼り付けシート（日別）'!AI111,0)</f>
        <v>0</v>
      </c>
      <c r="CC112" s="166"/>
      <c r="CD112" s="32">
        <f>IF(計算過程!$DF$5=9,((CI112*'貼り付けシート（日別）'!AG111+CJ112*(CQ112+CR112+CS112+CU112)+CK112*CX112+CL112)*CE112+(0.01723*CW112+0.06099))*10^3/3600,0)</f>
        <v>0</v>
      </c>
      <c r="CE112" s="32">
        <f>IF(7&lt;='貼り付けシート（日別）'!AG111,1,1+(7-'貼り付けシート（日別）'!AG111)*0.0091)</f>
        <v>1.0485333333333333</v>
      </c>
      <c r="CF112" s="32">
        <f>IF(計算過程!$DF$5=9,((CM112*'貼り付けシート（日別）'!AG111+CN112*(CQ112+CR112+CS112+CU112)+CO112*CX112+CP112)*CH112+CW112/CG112),0)</f>
        <v>0</v>
      </c>
      <c r="CG112" s="32">
        <f>計算過程!$DF$55*'貼り付けシート（日別）'!AG111+計算過程!$DF$56*CW112+計算過程!$DF$57</f>
        <v>0.79137499999999994</v>
      </c>
      <c r="CH112" s="32">
        <f>IF(7&lt;='貼り付けシート（日別）'!AG111,1,1+(7-'貼り付けシート（日別）'!AG111)*0.0205)</f>
        <v>1.1093333333333333</v>
      </c>
      <c r="CI112" s="100">
        <f>IF($CX112&gt;0,バックデータ一覧!$S$4,バックデータ一覧!$T$4)</f>
        <v>-0.18114</v>
      </c>
      <c r="CJ112" s="100">
        <f>IF($CX112&gt;0,バックデータ一覧!$S$5,バックデータ一覧!$T$5)</f>
        <v>0.10483000000000001</v>
      </c>
      <c r="CK112" s="100">
        <f>IF($CX112&gt;0,バックデータ一覧!$S$6,バックデータ一覧!$T$6)</f>
        <v>0</v>
      </c>
      <c r="CL112" s="100">
        <f>IF($CX112&gt;0,バックデータ一覧!$S$7,バックデータ一覧!$T$7)</f>
        <v>5.8528500000000001</v>
      </c>
      <c r="CM112" s="100">
        <f>IF($CX112&gt;0,バックデータ一覧!$S$12,バックデータ一覧!$T$12)</f>
        <v>-5.7700000000000001E-2</v>
      </c>
      <c r="CN112" s="100">
        <f>IF($CX112&gt;0,バックデータ一覧!$S$13,バックデータ一覧!$T$13)</f>
        <v>0.47525000000000001</v>
      </c>
      <c r="CO112" s="100">
        <f>IF($CX112&gt;0,バックデータ一覧!$S$14,バックデータ一覧!$T$14)</f>
        <v>0</v>
      </c>
      <c r="CP112" s="173">
        <f>IF($CX112&gt;0,バックデータ一覧!$S$15,バックデータ一覧!$T$15)</f>
        <v>-6.3459300000000001</v>
      </c>
      <c r="CQ112" s="102">
        <f>IF($DF$4=4,'貼り付けシート（日別）'!T111,'貼り付けシート（日別）'!B111*(INT($DF$4)+1-$DF$4)+'貼り付けシート（日別）'!T111*($DF$4-INT($DF$4)))</f>
        <v>11.909737050258093</v>
      </c>
      <c r="CR112" s="102">
        <f>IF($DF$4=4,'貼り付けシート（日別）'!U111,'貼り付けシート（日別）'!C111*(INT($DF$4)+1-$DF$4)+'貼り付けシート（日別）'!U111*($DF$4-INT($DF$4)))</f>
        <v>18.162415775231</v>
      </c>
      <c r="CS112" s="102">
        <f>IF($DF$4=4,'貼り付けシート（日別）'!V111,'貼り付けシート（日別）'!D111*(INT($DF$4)+1-$DF$4)+'貼り付けシート（日別）'!V111*($DF$4-INT($DF$4)))</f>
        <v>2.8044906711753748</v>
      </c>
      <c r="CT112" s="102">
        <f>IF($DF$4=4,'貼り付けシート（日別）'!W111,'貼り付けシート（日別）'!E111*(INT($DF$4)+1-$DF$4)+'貼り付けシート（日別）'!W111*($DF$4-INT($DF$4)))</f>
        <v>0</v>
      </c>
      <c r="CU112" s="102">
        <f>IF($DF$4=4,'貼り付けシート（日別）'!X111,'貼り付けシート（日別）'!F111*(INT($DF$4)+1-$DF$4)+'貼り付けシート（日別）'!X111*($DF$4-INT($DF$4)))</f>
        <v>25.30367522865</v>
      </c>
      <c r="CV112" s="102">
        <f>IF($DF$4=4,'貼り付けシート（日別）'!Y111,'貼り付けシート（日別）'!G111*(INT($DF$4)+1-$DF$4)+'貼り付けシート（日別）'!Y111*($DF$4-INT($DF$4)))</f>
        <v>0</v>
      </c>
      <c r="CW112" s="102">
        <f>IF($DF$4=4,'貼り付けシート（日別）'!Z111,'貼り付けシート（日別）'!H111*(INT($DF$4)+1-$DF$4)+'貼り付けシート（日別）'!Z111*($DF$4-INT($DF$4)))</f>
        <v>4.8291666666666666</v>
      </c>
      <c r="CX112" s="32">
        <f>SUMIF('貼り付けシート（時刻別）'!$A$6:$A$8765,AR112,'貼り付けシート（時刻別）'!$C$6:$C$8765)</f>
        <v>0</v>
      </c>
      <c r="CY112" s="102">
        <f t="shared" si="54"/>
        <v>0</v>
      </c>
      <c r="CZ112" s="166"/>
    </row>
    <row r="113" spans="1:104" x14ac:dyDescent="0.15">
      <c r="A113" s="36">
        <v>41745</v>
      </c>
      <c r="B113" s="139">
        <f>IF(計算過程!$DF$5=9,計算過程!CD113+計算過程!CY113,IF($DF$4=4,AS113,G113*(INT($DF$4)+1-$DF$4)+AS113*($DF$4-INT($DF$4))))</f>
        <v>9.4989077703703698E-2</v>
      </c>
      <c r="C113" s="139">
        <f>IF(計算過程!$DF$5=9,CF113,IF($DF$4=4,AT113,H113*(INT($DF$4)+1-$DF$4)+AT113*($DF$4-INT($DF$4))))</f>
        <v>34.247011768922825</v>
      </c>
      <c r="D113" s="139">
        <f>IF(計算過程!$DF$5=9,0,IF($DF$4=4,AU113,I113*(INT($DF$4)+1-$DF$4)+AU113*($DF$4-INT($DF$4))))</f>
        <v>0</v>
      </c>
      <c r="E113" s="139">
        <v>0</v>
      </c>
      <c r="F113" s="138"/>
      <c r="G113" s="104">
        <f t="shared" si="41"/>
        <v>9.1355345120370371E-2</v>
      </c>
      <c r="H113" s="104">
        <f t="shared" si="42"/>
        <v>27.872262866405663</v>
      </c>
      <c r="I113" s="104">
        <f t="shared" si="43"/>
        <v>0</v>
      </c>
      <c r="J113" s="107">
        <v>0</v>
      </c>
      <c r="K113" s="101">
        <f>IF(OR(計算過程!$DF$5&lt;=4,計算過程!$DF$5=8),L113+M113+N113,0)</f>
        <v>9.1355345120370371E-2</v>
      </c>
      <c r="L113" s="101">
        <f>IF(AND($DF$5&gt;4,$DF$5&lt;&gt;8),0,((VLOOKUP(入力データと計算結果!$E$6,バックデータ一覧!$V$12:$AA$15,2)*'貼り付けシート（日別）'!O112+VLOOKUP(入力データと計算結果!$E$6,バックデータ一覧!$V$12:$AA$15,3)*('貼り付けシート（日別）'!I112+'貼り付けシート（日別）'!J112+'貼り付けシート（日別）'!K112+'貼り付けシート（日別）'!L112+'貼り付けシート（日別）'!N112)+(VLOOKUP(入力データと計算結果!$E$6,バックデータ一覧!$V$12:$AA$15,4)))*10^3/3600))</f>
        <v>9.1355345120370371E-2</v>
      </c>
      <c r="M113" s="101">
        <f>IF(AND(OR($DF$5&gt;4,$DF$5&lt;&gt;8),入力データと計算結果!$E$7&lt;&gt;バックデータ一覧!$A$16,SUM(AL113:AM113)&gt;0),0.07*10^3/3600,0)</f>
        <v>0</v>
      </c>
      <c r="N113" s="101">
        <f>IF(AND(OR($DF$5&lt;=4),入力データと計算結果!$E$7=バックデータ一覧!$A$18,AM113&gt;0),(VLOOKUP(入力データと計算結果!$E$6,バックデータ一覧!$V$12:$AA$15,5,FALSE)*AO113+VLOOKUP(入力データと計算結果!$E$6,バックデータ一覧!$V$12:$AA$15,6,FALSE))*10^3/3600,0)</f>
        <v>0</v>
      </c>
      <c r="O113" s="101">
        <f>IF(OR(計算過程!$DF$5&lt;=2,計算過程!$DF$5=8),IF(入力データと計算結果!$E$7=バックデータ一覧!$A$16,AI113/Q113+AJ113/R113+AK113/S113+AL113/T113+AN113/V113,IF(入力データと計算結果!$E$7=バックデータ一覧!$A$17,AI113/Q113+AJ113/R113+AK113/S113+AM113/U113+AN113/V113,AI113/Q113+AJ113/R113+AK113/S113+AM113/U113+AO113/W113)),0)</f>
        <v>27.872262866405663</v>
      </c>
      <c r="P113" s="101">
        <f>IF(OR(計算過程!$DF$5=3,計算過程!$DF$5=4),IF(入力データと計算結果!$E$7=バックデータ一覧!$A$16,AI113/Q113+AJ113/R113+AK113/S113+AL113/T113+AN113/V113,IF(入力データと計算結果!$E$7=バックデータ一覧!$A$17,AI113/Q113+AJ113/R113+AK113/S113+AM113/U113+AN113/V113,AI113/Q113+AJ113/R113+AK113/S113+AM113/U113+AO113/W113)),0)</f>
        <v>0</v>
      </c>
      <c r="Q113" s="101">
        <f>MIN(1,$DF$7*'貼り付けシート（日別）'!O112+計算過程!$DF$14*(AI113+AK113)+$DF$21)</f>
        <v>0.60583002708707934</v>
      </c>
      <c r="R113" s="101">
        <f>MIN(1,$DF$8*'貼り付けシート（日別）'!O112+$DF$15*AJ113+$DF$22)</f>
        <v>0.67863708980005211</v>
      </c>
      <c r="S113" s="101">
        <f>MIN(1,$DF$9*'貼り付けシート（日別）'!O112+$DF$16*(AI113+AK113)+$DF$23)</f>
        <v>0.60583002708707934</v>
      </c>
      <c r="T113" s="32">
        <f>MIN(1,$DF$10*'貼り付けシート（日別）'!O112+$DF$17*AL113+$DF$24)</f>
        <v>0.71159348488590612</v>
      </c>
      <c r="U113" s="32">
        <f>MIN(1,$DF$11*'貼り付けシート（日別）'!O112+$DF$18*AM113+$DF$25)</f>
        <v>0.71059494829530212</v>
      </c>
      <c r="V113" s="32">
        <f>MIN(1,$DF$12*'貼り付けシート（日別）'!O112+$DF$19*AN113+$DF$26)</f>
        <v>0.71159348488590612</v>
      </c>
      <c r="W113" s="32">
        <f>MIN(1,$DF$13*'貼り付けシート（日別）'!O112+$DF$20*AO113+$DF$27)</f>
        <v>0.53025129712751673</v>
      </c>
      <c r="X113" s="32">
        <f t="shared" si="44"/>
        <v>0</v>
      </c>
      <c r="Y113" s="32">
        <f>'貼り付けシート（日別）'!P112</f>
        <v>-0.125</v>
      </c>
      <c r="Z113" s="32">
        <f t="shared" si="45"/>
        <v>1.0947625000000001</v>
      </c>
      <c r="AA113" s="32">
        <f t="shared" si="46"/>
        <v>1.1209375000000001</v>
      </c>
      <c r="AB113" s="32">
        <f t="shared" si="47"/>
        <v>17.960270235374495</v>
      </c>
      <c r="AC113" s="32">
        <f>IF($DF$5=10,($DF$41*'貼り付けシート（日別）'!O112+$DF$42*AB113+$DF$43)/3.6,0)</f>
        <v>0</v>
      </c>
      <c r="AD113" s="32">
        <f>IF(OR($DF$5=5,$DF$5=6,$DF$5=7),(($DF$45*'貼り付けシート（日別）'!O112+$DF$46*SUM(AI113:AK113,AM113)+$DF$47)*AE113+(0.01723*AO113+0.06099))*10^3/3600,0)</f>
        <v>0</v>
      </c>
      <c r="AE113" s="32">
        <f>IF('貼り付けシート（日別）'!O112&lt;7,1+(7-'貼り付けシート（日別）'!O112)*0.0091,1)</f>
        <v>1.0456895833333333</v>
      </c>
      <c r="AF113" s="32">
        <f>IF(OR($DF$5=5,$DF$5=6,$DF$5=7),(($DF$48*'貼り付けシート（日別）'!O112+$DF$49*SUM(AI113:AK113,AM113)+$DF$50)*AH113+AO113/AG113),0)</f>
        <v>0</v>
      </c>
      <c r="AG113" s="32">
        <f>$DF$51*'貼り付けシート（日別）'!O112+$DF$52*AO113+$DF$53</f>
        <v>0.76389999999999991</v>
      </c>
      <c r="AH113" s="32">
        <f>IF('貼り付けシート（日別）'!O112&lt;7,1+(7-'貼り付けシート（日別）'!O112)*0.0205,1)</f>
        <v>1.1029270833333333</v>
      </c>
      <c r="AI113" s="109">
        <f>'貼り付けシート（日別）'!B112</f>
        <v>4.9465518473614276</v>
      </c>
      <c r="AJ113" s="109">
        <f>'貼り付けシート（日別）'!C112</f>
        <v>10.01467217513763</v>
      </c>
      <c r="AK113" s="109">
        <f>'貼り付けシート（日別）'!D112</f>
        <v>2.9990462128754398</v>
      </c>
      <c r="AL113" s="109">
        <f>'貼り付けシート（日別）'!E112</f>
        <v>0</v>
      </c>
      <c r="AM113" s="109">
        <f>'貼り付けシート（日別）'!F112</f>
        <v>0</v>
      </c>
      <c r="AN113" s="109">
        <f>'貼り付けシート（日別）'!G112</f>
        <v>0</v>
      </c>
      <c r="AO113" s="109">
        <f>'貼り付けシート（日別）'!H112</f>
        <v>0</v>
      </c>
      <c r="AP113" s="102">
        <f>IF(入力データと計算結果!$E$9=バックデータ一覧!$A$25,'貼り付けシート（日別）'!Q112,0)</f>
        <v>0</v>
      </c>
      <c r="AR113" s="36">
        <v>41745</v>
      </c>
      <c r="AS113" s="104">
        <f t="shared" si="48"/>
        <v>9.4989077703703698E-2</v>
      </c>
      <c r="AT113" s="104">
        <f t="shared" si="49"/>
        <v>34.247011768922825</v>
      </c>
      <c r="AU113" s="104">
        <f t="shared" si="50"/>
        <v>0</v>
      </c>
      <c r="AV113" s="107">
        <v>0</v>
      </c>
      <c r="AW113" s="101">
        <f>IF(OR(計算過程!$DF$5&lt;=4,計算過程!$DF$5=8),AX113+AY113+AZ113,0)</f>
        <v>9.4989077703703698E-2</v>
      </c>
      <c r="AX113" s="101">
        <f>IF(AND(計算過程!$DF$5&gt;4,計算過程!$DF$5&lt;&gt;8),0,((VLOOKUP(入力データと計算結果!$E$6,バックデータ一覧!$V$12:$AA$15,2)*'貼り付けシート（日別）'!AG112+VLOOKUP(入力データと計算結果!$E$6,バックデータ一覧!$V$12:$AA$15,3)*('貼り付けシート（日別）'!AA112+'貼り付けシート（日別）'!AB112+'貼り付けシート（日別）'!AC112+'貼り付けシート（日別）'!AD112+'貼り付けシート（日別）'!AF112)+(VLOOKUP(入力データと計算結果!$E$6,バックデータ一覧!$V$12:$AA$15,4)))*10^3/3600))</f>
        <v>9.4989077703703698E-2</v>
      </c>
      <c r="AY113" s="101">
        <f>IF(AND(OR(計算過程!$DF$5&gt;4,計算過程!$DF$5&lt;&gt;8),入力データと計算結果!$E$7&lt;&gt;バックデータ一覧!$A$16,SUM(BX113:BY113)&gt;0),0.07*10^3/3600,0)</f>
        <v>0</v>
      </c>
      <c r="AZ113" s="101">
        <f>IF(AND(OR(計算過程!$DF$5&lt;=4),入力データと計算結果!$E$7=バックデータ一覧!$A$18,BY113&gt;0),(VLOOKUP(入力データと計算結果!$E$6,バックデータ一覧!$V$12:$AA$15,5,FALSE)*CA113+VLOOKUP(入力データと計算結果!$E$6,バックデータ一覧!$V$12:$AA$15,6,FALSE))*10^3/3600,0)</f>
        <v>0</v>
      </c>
      <c r="BA113" s="101">
        <f>IF(OR(計算過程!$DF$5&lt;=2,計算過程!$DF$5=8),IF(入力データと計算結果!$E$7=バックデータ一覧!$A$16,BU113/BC113+BV113/BD113+BW113/BE113+BX113/BF113+BZ113/BH113,IF(入力データと計算結果!$E$7=バックデータ一覧!$A$17,BU113/BC113+BV113/BD113+BW113/BE113+BY113/BG113+BZ113/BH113,BU113/BC113+BV113/BD113+BW113/BE113+BY113/BG113+CA113/BI113)),0)</f>
        <v>34.247011768922825</v>
      </c>
      <c r="BB113" s="101">
        <f>IF(OR(計算過程!$DF$5=3,計算過程!$DF$5=4),IF(入力データと計算結果!$E$7=バックデータ一覧!$A$16,BU113/BC113+BV113/BD113+BW113/BE113+BX113/BF113+BZ113/BH113,IF(入力データと計算結果!$E$7=バックデータ一覧!$A$17,BU113/BC113+BV113/BD113+BW113/BE113+BY113/BG113+BZ113/BH113,BU113/BC113+BV113/BD113+BW113/BE113+BY113/BG113+CA113/BI113)),0)</f>
        <v>0</v>
      </c>
      <c r="BC113" s="101">
        <f>MIN(1,計算過程!$DF$7*'貼り付けシート（日別）'!AG112+計算過程!$DF$14*(BU113+BW113)+計算過程!$DF$21)</f>
        <v>0.60277088248233823</v>
      </c>
      <c r="BD113" s="101">
        <f>MIN(1,計算過程!$DF$8*'貼り付けシート（日別）'!AG112+計算過程!$DF$15*BV113+計算過程!$DF$22)</f>
        <v>0.68194288041485507</v>
      </c>
      <c r="BE113" s="101">
        <f>MIN(1,計算過程!$DF$9*'貼り付けシート（日別）'!AG112+計算過程!$DF$16*(BU113+BW113)+計算過程!$DF$23)</f>
        <v>0.60277088248233823</v>
      </c>
      <c r="BF113" s="32">
        <f>MIN(1,計算過程!$DF$10*'貼り付けシート（日別）'!AG112+計算過程!$DF$17*BX113+計算過程!$DF$24)</f>
        <v>0.71159348488590612</v>
      </c>
      <c r="BG113" s="32">
        <f>MIN(1,計算過程!$DF$11*'貼り付けシート（日別）'!AG112+計算過程!$DF$18*BY113+計算過程!$DF$25)</f>
        <v>0.71059494829530212</v>
      </c>
      <c r="BH113" s="32">
        <f>MIN(1,計算過程!$DF$12*'貼り付けシート（日別）'!AG112+計算過程!$DF$19*BZ113+計算過程!$DF$26)</f>
        <v>0.71159348488590612</v>
      </c>
      <c r="BI113" s="32">
        <f>MIN(1,計算過程!$DF$13*'貼り付けシート（日別）'!AG112+計算過程!$DF$20*CA113+計算過程!$DF$27)</f>
        <v>0.53025129712751673</v>
      </c>
      <c r="BJ113" s="32">
        <f>IF(計算過程!$DF$5=11,(計算過程!$DF$33*BK113+計算過程!$DF$34*BN113+計算過程!$DF$35*計算過程!$DF$39+計算過程!$DF$36)*(1+計算過程!$DF$37*計算過程!$DF$38)*BL113*BM113*10^3/3600,0)</f>
        <v>0</v>
      </c>
      <c r="BK113" s="32">
        <f>'貼り付けシート（日別）'!AH112</f>
        <v>-0.125</v>
      </c>
      <c r="BL113" s="32">
        <f t="shared" si="51"/>
        <v>1.0947625000000001</v>
      </c>
      <c r="BM113" s="32">
        <f t="shared" si="52"/>
        <v>1.1209375000000001</v>
      </c>
      <c r="BN113" s="32">
        <f t="shared" si="53"/>
        <v>22.651367610674932</v>
      </c>
      <c r="BO113" s="32">
        <f>IF(計算過程!$DF$5=10,(計算過程!$DF$41*'貼り付けシート（日別）'!AG112+計算過程!$DF$42*BN113+計算過程!$DF$43)/3.6,0)</f>
        <v>0</v>
      </c>
      <c r="BP113" s="32">
        <f>IF(OR(計算過程!$DF$5=5,計算過程!$DF$5=6,計算過程!$DF$5=7),((計算過程!$DF$45*'貼り付けシート（日別）'!AG112+計算過程!$DF$46*SUM(BU113:BW113,BY113)+計算過程!$DF$47)*BQ113+(0.01723*CA113+0.06099))*10^3/3600,0)</f>
        <v>0</v>
      </c>
      <c r="BQ113" s="32">
        <f>IF('貼り付けシート（日別）'!AG112&lt;7,1+(7-'貼り付けシート（日別）'!AG112)*0.0091,1)</f>
        <v>1.0456895833333333</v>
      </c>
      <c r="BR113" s="32">
        <f>IF(OR(計算過程!$DF$5=5,計算過程!$DF$5=6,計算過程!$DF$5=7),((計算過程!$DF$48*'貼り付けシート（日別）'!AG112+計算過程!$DF$49*SUM(BU113:BW113,BY113)+計算過程!$DF$50)*BT113+CA113/BS113),0)</f>
        <v>0</v>
      </c>
      <c r="BS113" s="32">
        <f>計算過程!$DF$51*'貼り付けシート（日別）'!AG112+計算過程!$DF$52*CA113+計算過程!$DF$53</f>
        <v>0.76389999999999991</v>
      </c>
      <c r="BT113" s="32">
        <f>IF('貼り付けシート（日別）'!AG112&lt;7,1+(7-'貼り付けシート（日別）'!AG112)*0.0205,1)</f>
        <v>1.1029270833333333</v>
      </c>
      <c r="BU113" s="109">
        <f>'貼り付けシート（日別）'!T112</f>
        <v>2.7291320537166501</v>
      </c>
      <c r="BV113" s="109">
        <f>'貼り付けシート（日別）'!U112</f>
        <v>17.298070120692273</v>
      </c>
      <c r="BW113" s="109">
        <f>'貼り付けシート（日別）'!V112</f>
        <v>2.6241654362660096</v>
      </c>
      <c r="BX113" s="109">
        <f>'貼り付けシート（日別）'!W112</f>
        <v>0</v>
      </c>
      <c r="BY113" s="109">
        <f>'貼り付けシート（日別）'!X112</f>
        <v>0</v>
      </c>
      <c r="BZ113" s="109">
        <f>'貼り付けシート（日別）'!Y112</f>
        <v>0</v>
      </c>
      <c r="CA113" s="109">
        <f>'貼り付けシート（日別）'!Z112</f>
        <v>0</v>
      </c>
      <c r="CB113" s="102">
        <f>IF(入力データと計算結果!$E$9=バックデータ一覧!$A$25,'貼り付けシート（日別）'!AI112,0)</f>
        <v>0</v>
      </c>
      <c r="CC113" s="166"/>
      <c r="CD113" s="32">
        <f>IF(計算過程!$DF$5=9,((CI113*'貼り付けシート（日別）'!AG112+CJ113*(CQ113+CR113+CS113+CU113)+CK113*CX113+CL113)*CE113+(0.01723*CW113+0.06099))*10^3/3600,0)</f>
        <v>0</v>
      </c>
      <c r="CE113" s="32">
        <f>IF(7&lt;='貼り付けシート（日別）'!AG112,1,1+(7-'貼り付けシート（日別）'!AG112)*0.0091)</f>
        <v>1.0456895833333333</v>
      </c>
      <c r="CF113" s="32">
        <f>IF(計算過程!$DF$5=9,((CM113*'貼り付けシート（日別）'!AG112+CN113*(CQ113+CR113+CS113+CU113)+CO113*CX113+CP113)*CH113+CW113/CG113),0)</f>
        <v>0</v>
      </c>
      <c r="CG113" s="32">
        <f>計算過程!$DF$55*'貼り付けシート（日別）'!AG112+計算過程!$DF$56*CW113+計算過程!$DF$57</f>
        <v>0.76389999999999991</v>
      </c>
      <c r="CH113" s="32">
        <f>IF(7&lt;='貼り付けシート（日別）'!AG112,1,1+(7-'貼り付けシート（日別）'!AG112)*0.0205)</f>
        <v>1.1029270833333333</v>
      </c>
      <c r="CI113" s="100">
        <f>IF($CX113&gt;0,バックデータ一覧!$S$4,バックデータ一覧!$T$4)</f>
        <v>-0.18114</v>
      </c>
      <c r="CJ113" s="100">
        <f>IF($CX113&gt;0,バックデータ一覧!$S$5,バックデータ一覧!$T$5)</f>
        <v>0.10483000000000001</v>
      </c>
      <c r="CK113" s="100">
        <f>IF($CX113&gt;0,バックデータ一覧!$S$6,バックデータ一覧!$T$6)</f>
        <v>0</v>
      </c>
      <c r="CL113" s="100">
        <f>IF($CX113&gt;0,バックデータ一覧!$S$7,バックデータ一覧!$T$7)</f>
        <v>5.8528500000000001</v>
      </c>
      <c r="CM113" s="100">
        <f>IF($CX113&gt;0,バックデータ一覧!$S$12,バックデータ一覧!$T$12)</f>
        <v>-5.7700000000000001E-2</v>
      </c>
      <c r="CN113" s="100">
        <f>IF($CX113&gt;0,バックデータ一覧!$S$13,バックデータ一覧!$T$13)</f>
        <v>0.47525000000000001</v>
      </c>
      <c r="CO113" s="100">
        <f>IF($CX113&gt;0,バックデータ一覧!$S$14,バックデータ一覧!$T$14)</f>
        <v>0</v>
      </c>
      <c r="CP113" s="173">
        <f>IF($CX113&gt;0,バックデータ一覧!$S$15,バックデータ一覧!$T$15)</f>
        <v>-6.3459300000000001</v>
      </c>
      <c r="CQ113" s="102">
        <f>IF($DF$4=4,'貼り付けシート（日別）'!T112,'貼り付けシート（日別）'!B112*(INT($DF$4)+1-$DF$4)+'貼り付けシート（日別）'!T112*($DF$4-INT($DF$4)))</f>
        <v>2.7291320537166501</v>
      </c>
      <c r="CR113" s="102">
        <f>IF($DF$4=4,'貼り付けシート（日別）'!U112,'貼り付けシート（日別）'!C112*(INT($DF$4)+1-$DF$4)+'貼り付けシート（日別）'!U112*($DF$4-INT($DF$4)))</f>
        <v>17.298070120692273</v>
      </c>
      <c r="CS113" s="102">
        <f>IF($DF$4=4,'貼り付けシート（日別）'!V112,'貼り付けシート（日別）'!D112*(INT($DF$4)+1-$DF$4)+'貼り付けシート（日別）'!V112*($DF$4-INT($DF$4)))</f>
        <v>2.6241654362660096</v>
      </c>
      <c r="CT113" s="102">
        <f>IF($DF$4=4,'貼り付けシート（日別）'!W112,'貼り付けシート（日別）'!E112*(INT($DF$4)+1-$DF$4)+'貼り付けシート（日別）'!W112*($DF$4-INT($DF$4)))</f>
        <v>0</v>
      </c>
      <c r="CU113" s="102">
        <f>IF($DF$4=4,'貼り付けシート（日別）'!X112,'貼り付けシート（日別）'!F112*(INT($DF$4)+1-$DF$4)+'貼り付けシート（日別）'!X112*($DF$4-INT($DF$4)))</f>
        <v>0</v>
      </c>
      <c r="CV113" s="102">
        <f>IF($DF$4=4,'貼り付けシート（日別）'!Y112,'貼り付けシート（日別）'!G112*(INT($DF$4)+1-$DF$4)+'貼り付けシート（日別）'!Y112*($DF$4-INT($DF$4)))</f>
        <v>0</v>
      </c>
      <c r="CW113" s="102">
        <f>IF($DF$4=4,'貼り付けシート（日別）'!Z112,'貼り付けシート（日別）'!H112*(INT($DF$4)+1-$DF$4)+'貼り付けシート（日別）'!Z112*($DF$4-INT($DF$4)))</f>
        <v>0</v>
      </c>
      <c r="CX113" s="32">
        <f>SUMIF('貼り付けシート（時刻別）'!$A$6:$A$8765,AR113,'貼り付けシート（時刻別）'!$C$6:$C$8765)</f>
        <v>0</v>
      </c>
      <c r="CY113" s="102">
        <f t="shared" si="54"/>
        <v>0</v>
      </c>
      <c r="CZ113" s="166"/>
    </row>
    <row r="114" spans="1:104" x14ac:dyDescent="0.15">
      <c r="A114" s="36">
        <v>41746</v>
      </c>
      <c r="B114" s="139">
        <f>IF(計算過程!$DF$5=9,計算過程!CD114+計算過程!CY114,IF($DF$4=4,AS114,G114*(INT($DF$4)+1-$DF$4)+AS114*($DF$4-INT($DF$4))))</f>
        <v>0.149838844</v>
      </c>
      <c r="C114" s="139">
        <f>IF(計算過程!$DF$5=9,CF114,IF($DF$4=4,AT114,H114*(INT($DF$4)+1-$DF$4)+AT114*($DF$4-INT($DF$4))))</f>
        <v>79.749747732576751</v>
      </c>
      <c r="D114" s="139">
        <f>IF(計算過程!$DF$5=9,0,IF($DF$4=4,AU114,I114*(INT($DF$4)+1-$DF$4)+AU114*($DF$4-INT($DF$4))))</f>
        <v>0</v>
      </c>
      <c r="E114" s="139">
        <v>0</v>
      </c>
      <c r="F114" s="138"/>
      <c r="G114" s="104">
        <f t="shared" si="41"/>
        <v>0.14267173509722222</v>
      </c>
      <c r="H114" s="104">
        <f t="shared" si="42"/>
        <v>71.942854751987952</v>
      </c>
      <c r="I114" s="104">
        <f t="shared" si="43"/>
        <v>0</v>
      </c>
      <c r="J114" s="107">
        <v>0</v>
      </c>
      <c r="K114" s="101">
        <f>IF(OR(計算過程!$DF$5&lt;=4,計算過程!$DF$5=8),L114+M114+N114,0)</f>
        <v>0.14267173509722222</v>
      </c>
      <c r="L114" s="101">
        <f>IF(AND($DF$5&gt;4,$DF$5&lt;&gt;8),0,((VLOOKUP(入力データと計算結果!$E$6,バックデータ一覧!$V$12:$AA$15,2)*'貼り付けシート（日別）'!O113+VLOOKUP(入力データと計算結果!$E$6,バックデータ一覧!$V$12:$AA$15,3)*('貼り付けシート（日別）'!I113+'貼り付けシート（日別）'!J113+'貼り付けシート（日別）'!K113+'貼り付けシート（日別）'!L113+'貼り付けシート（日別）'!N113)+(VLOOKUP(入力データと計算結果!$E$6,バックデータ一覧!$V$12:$AA$15,4)))*10^3/3600))</f>
        <v>8.9722688222222222E-2</v>
      </c>
      <c r="M114" s="101">
        <f>IF(AND(OR($DF$5&gt;4,$DF$5&lt;&gt;8),入力データと計算結果!$E$7&lt;&gt;バックデータ一覧!$A$16,SUM(AL114:AM114)&gt;0),0.07*10^3/3600,0)</f>
        <v>1.9444444444444445E-2</v>
      </c>
      <c r="N114" s="101">
        <f>IF(AND(OR($DF$5&lt;=4),入力データと計算結果!$E$7=バックデータ一覧!$A$18,AM114&gt;0),(VLOOKUP(入力データと計算結果!$E$6,バックデータ一覧!$V$12:$AA$15,5,FALSE)*AO114+VLOOKUP(入力データと計算結果!$E$6,バックデータ一覧!$V$12:$AA$15,6,FALSE))*10^3/3600,0)</f>
        <v>3.3504602430555551E-2</v>
      </c>
      <c r="O114" s="101">
        <f>IF(OR(計算過程!$DF$5&lt;=2,計算過程!$DF$5=8),IF(入力データと計算結果!$E$7=バックデータ一覧!$A$16,AI114/Q114+AJ114/R114+AK114/S114+AL114/T114+AN114/V114,IF(入力データと計算結果!$E$7=バックデータ一覧!$A$17,AI114/Q114+AJ114/R114+AK114/S114+AM114/U114+AN114/V114,AI114/Q114+AJ114/R114+AK114/S114+AM114/U114+AO114/W114)),0)</f>
        <v>71.942854751987952</v>
      </c>
      <c r="P114" s="101">
        <f>IF(OR(計算過程!$DF$5=3,計算過程!$DF$5=4),IF(入力データと計算結果!$E$7=バックデータ一覧!$A$16,AI114/Q114+AJ114/R114+AK114/S114+AL114/T114+AN114/V114,IF(入力データと計算結果!$E$7=バックデータ一覧!$A$17,AI114/Q114+AJ114/R114+AK114/S114+AM114/U114+AN114/V114,AI114/Q114+AJ114/R114+AK114/S114+AM114/U114+AO114/W114)),0)</f>
        <v>0</v>
      </c>
      <c r="Q114" s="101">
        <f>MIN(1,$DF$7*'貼り付けシート（日別）'!O113+計算過程!$DF$14*(AI114+AK114)+$DF$21)</f>
        <v>0.61813935697723754</v>
      </c>
      <c r="R114" s="101">
        <f>MIN(1,$DF$8*'貼り付けシート（日別）'!O113+$DF$15*AJ114+$DF$22)</f>
        <v>0.68191729312573179</v>
      </c>
      <c r="S114" s="101">
        <f>MIN(1,$DF$9*'貼り付けシート（日別）'!O113+$DF$16*(AI114+AK114)+$DF$23)</f>
        <v>0.61813935697723754</v>
      </c>
      <c r="T114" s="32">
        <f>MIN(1,$DF$10*'貼り付けシート（日別）'!O113+$DF$17*AL114+$DF$24)</f>
        <v>0.71159348488590612</v>
      </c>
      <c r="U114" s="32">
        <f>MIN(1,$DF$11*'貼り付けシート（日別）'!O113+$DF$18*AM114+$DF$25)</f>
        <v>0.69911313668245534</v>
      </c>
      <c r="V114" s="32">
        <f>MIN(1,$DF$12*'貼り付けシート（日別）'!O113+$DF$19*AN114+$DF$26)</f>
        <v>0.71159348488590612</v>
      </c>
      <c r="W114" s="32">
        <f>MIN(1,$DF$13*'貼り付けシート（日別）'!O113+$DF$20*AO114+$DF$27)</f>
        <v>0.60930577941583897</v>
      </c>
      <c r="X114" s="32">
        <f t="shared" si="44"/>
        <v>0</v>
      </c>
      <c r="Y114" s="32">
        <f>'貼り付けシート（日別）'!P113</f>
        <v>-2.2125000000000004</v>
      </c>
      <c r="Z114" s="32">
        <f t="shared" si="45"/>
        <v>1.1225262499999999</v>
      </c>
      <c r="AA114" s="32">
        <f t="shared" si="46"/>
        <v>1.1328750000000001</v>
      </c>
      <c r="AB114" s="32">
        <f t="shared" si="47"/>
        <v>48.284557556939134</v>
      </c>
      <c r="AC114" s="32">
        <f>IF($DF$5=10,($DF$41*'貼り付けシート（日別）'!O113+$DF$42*AB114+$DF$43)/3.6,0)</f>
        <v>0</v>
      </c>
      <c r="AD114" s="32">
        <f>IF(OR($DF$5=5,$DF$5=6,$DF$5=7),(($DF$45*'貼り付けシート（日別）'!O113+$DF$46*SUM(AI114:AK114,AM114)+$DF$47)*AE114+(0.01723*AO114+0.06099))*10^3/3600,0)</f>
        <v>0</v>
      </c>
      <c r="AE114" s="32">
        <f>IF('貼り付けシート（日別）'!O113&lt;7,1+(7-'貼り付けシート（日別）'!O113)*0.0091,1)</f>
        <v>1</v>
      </c>
      <c r="AF114" s="32">
        <f>IF(OR($DF$5=5,$DF$5=6,$DF$5=7),(($DF$48*'貼り付けシート（日別）'!O113+$DF$49*SUM(AI114:AK114,AM114)+$DF$50)*AH114+AO114/AG114),0)</f>
        <v>0</v>
      </c>
      <c r="AG114" s="32">
        <f>$DF$51*'貼り付けシート（日別）'!O113+$DF$52*AO114+$DF$53</f>
        <v>0.81368374999999993</v>
      </c>
      <c r="AH114" s="32">
        <f>IF('貼り付けシート（日別）'!O113&lt;7,1+(7-'貼り付けシート（日別）'!O113)*0.0205,1)</f>
        <v>1</v>
      </c>
      <c r="AI114" s="109">
        <f>'貼り付けシート（日別）'!B113</f>
        <v>7.4841471623824889</v>
      </c>
      <c r="AJ114" s="109">
        <f>'貼り付けシート（日別）'!C113</f>
        <v>9.9866955855967294</v>
      </c>
      <c r="AK114" s="109">
        <f>'貼り付けシート（日別）'!D113</f>
        <v>2.0560843852699149</v>
      </c>
      <c r="AL114" s="109">
        <f>'貼り付けシート（日別）'!E113</f>
        <v>0</v>
      </c>
      <c r="AM114" s="109">
        <f>'貼り付けシート（日別）'!F113</f>
        <v>25.297005423689999</v>
      </c>
      <c r="AN114" s="109">
        <f>'貼り付けシート（日別）'!G113</f>
        <v>0</v>
      </c>
      <c r="AO114" s="109">
        <f>'貼り付けシート（日別）'!H113</f>
        <v>3.4606249999999998</v>
      </c>
      <c r="AP114" s="102">
        <f>IF(入力データと計算結果!$E$9=バックデータ一覧!$A$25,'貼り付けシート（日別）'!Q113,0)</f>
        <v>0</v>
      </c>
      <c r="AR114" s="36">
        <v>41746</v>
      </c>
      <c r="AS114" s="104">
        <f t="shared" si="48"/>
        <v>0.149838844</v>
      </c>
      <c r="AT114" s="104">
        <f t="shared" si="49"/>
        <v>79.749747732576751</v>
      </c>
      <c r="AU114" s="104">
        <f t="shared" si="50"/>
        <v>0</v>
      </c>
      <c r="AV114" s="107">
        <v>0</v>
      </c>
      <c r="AW114" s="101">
        <f>IF(OR(計算過程!$DF$5&lt;=4,計算過程!$DF$5=8),AX114+AY114+AZ114,0)</f>
        <v>0.149838844</v>
      </c>
      <c r="AX114" s="101">
        <f>IF(AND(計算過程!$DF$5&gt;4,計算過程!$DF$5&lt;&gt;8),0,((VLOOKUP(入力データと計算結果!$E$6,バックデータ一覧!$V$12:$AA$15,2)*'貼り付けシート（日別）'!AG113+VLOOKUP(入力データと計算結果!$E$6,バックデータ一覧!$V$12:$AA$15,3)*('貼り付けシート（日別）'!AA113+'貼り付けシート（日別）'!AB113+'貼り付けシート（日別）'!AC113+'貼り付けシート（日別）'!AD113+'貼り付けシート（日別）'!AF113)+(VLOOKUP(入力データと計算結果!$E$6,バックデータ一覧!$V$12:$AA$15,4)))*10^3/3600))</f>
        <v>9.3243378722222228E-2</v>
      </c>
      <c r="AY114" s="101">
        <f>IF(AND(OR(計算過程!$DF$5&gt;4,計算過程!$DF$5&lt;&gt;8),入力データと計算結果!$E$7&lt;&gt;バックデータ一覧!$A$16,SUM(BX114:BY114)&gt;0),0.07*10^3/3600,0)</f>
        <v>1.9444444444444445E-2</v>
      </c>
      <c r="AZ114" s="101">
        <f>IF(AND(OR(計算過程!$DF$5&lt;=4),入力データと計算結果!$E$7=バックデータ一覧!$A$18,BY114&gt;0),(VLOOKUP(入力データと計算結果!$E$6,バックデータ一覧!$V$12:$AA$15,5,FALSE)*CA114+VLOOKUP(入力データと計算結果!$E$6,バックデータ一覧!$V$12:$AA$15,6,FALSE))*10^3/3600,0)</f>
        <v>3.7151020833333326E-2</v>
      </c>
      <c r="BA114" s="101">
        <f>IF(OR(計算過程!$DF$5&lt;=2,計算過程!$DF$5=8),IF(入力データと計算結果!$E$7=バックデータ一覧!$A$16,BU114/BC114+BV114/BD114+BW114/BE114+BX114/BF114+BZ114/BH114,IF(入力データと計算結果!$E$7=バックデータ一覧!$A$17,BU114/BC114+BV114/BD114+BW114/BE114+BY114/BG114+BZ114/BH114,BU114/BC114+BV114/BD114+BW114/BE114+BY114/BG114+CA114/BI114)),0)</f>
        <v>79.749747732576751</v>
      </c>
      <c r="BB114" s="101">
        <f>IF(OR(計算過程!$DF$5=3,計算過程!$DF$5=4),IF(入力データと計算結果!$E$7=バックデータ一覧!$A$16,BU114/BC114+BV114/BD114+BW114/BE114+BX114/BF114+BZ114/BH114,IF(入力データと計算結果!$E$7=バックデータ一覧!$A$17,BU114/BC114+BV114/BD114+BW114/BE114+BY114/BG114+BZ114/BH114,BU114/BC114+BV114/BD114+BW114/BE114+BY114/BG114+CA114/BI114)),0)</f>
        <v>0</v>
      </c>
      <c r="BC114" s="101">
        <f>MIN(1,計算過程!$DF$7*'貼り付けシート（日別）'!AG113+計算過程!$DF$14*(BU114+BW114)+計算過程!$DF$21)</f>
        <v>0.61920254466593649</v>
      </c>
      <c r="BD114" s="101">
        <f>MIN(1,計算過程!$DF$8*'貼り付けシート（日別）'!AG113+計算過程!$DF$15*BV114+計算過程!$DF$22)</f>
        <v>0.68356557097059822</v>
      </c>
      <c r="BE114" s="101">
        <f>MIN(1,計算過程!$DF$9*'貼り付けシート（日別）'!AG113+計算過程!$DF$16*(BU114+BW114)+計算過程!$DF$23)</f>
        <v>0.61920254466593649</v>
      </c>
      <c r="BF114" s="32">
        <f>MIN(1,計算過程!$DF$10*'貼り付けシート（日別）'!AG113+計算過程!$DF$17*BX114+計算過程!$DF$24)</f>
        <v>0.71159348488590612</v>
      </c>
      <c r="BG114" s="32">
        <f>MIN(1,計算過程!$DF$11*'貼り付けシート（日別）'!AG113+計算過程!$DF$18*BY114+計算過程!$DF$25)</f>
        <v>0.69911313668245534</v>
      </c>
      <c r="BH114" s="32">
        <f>MIN(1,計算過程!$DF$12*'貼り付けシート（日別）'!AG113+計算過程!$DF$19*BZ114+計算過程!$DF$26)</f>
        <v>0.71159348488590612</v>
      </c>
      <c r="BI114" s="32">
        <f>MIN(1,計算過程!$DF$13*'貼り付けシート（日別）'!AG113+計算過程!$DF$20*CA114+計算過程!$DF$27)</f>
        <v>0.62272282056161066</v>
      </c>
      <c r="BJ114" s="32">
        <f>IF(計算過程!$DF$5=11,(計算過程!$DF$33*BK114+計算過程!$DF$34*BN114+計算過程!$DF$35*計算過程!$DF$39+計算過程!$DF$36)*(1+計算過程!$DF$37*計算過程!$DF$38)*BL114*BM114*10^3/3600,0)</f>
        <v>0</v>
      </c>
      <c r="BK114" s="32">
        <f>'貼り付けシート（日別）'!AH113</f>
        <v>-2.2125000000000004</v>
      </c>
      <c r="BL114" s="32">
        <f t="shared" si="51"/>
        <v>1.1225262499999999</v>
      </c>
      <c r="BM114" s="32">
        <f t="shared" si="52"/>
        <v>1.1328750000000001</v>
      </c>
      <c r="BN114" s="32">
        <f t="shared" si="53"/>
        <v>53.578897018701667</v>
      </c>
      <c r="BO114" s="32">
        <f>IF(計算過程!$DF$5=10,(計算過程!$DF$41*'貼り付けシート（日別）'!AG113+計算過程!$DF$42*BN114+計算過程!$DF$43)/3.6,0)</f>
        <v>0</v>
      </c>
      <c r="BP114" s="32">
        <f>IF(OR(計算過程!$DF$5=5,計算過程!$DF$5=6,計算過程!$DF$5=7),((計算過程!$DF$45*'貼り付けシート（日別）'!AG113+計算過程!$DF$46*SUM(BU114:BW114,BY114)+計算過程!$DF$47)*BQ114+(0.01723*CA114+0.06099))*10^3/3600,0)</f>
        <v>0</v>
      </c>
      <c r="BQ114" s="32">
        <f>IF('貼り付けシート（日別）'!AG113&lt;7,1+(7-'貼り付けシート（日別）'!AG113)*0.0091,1)</f>
        <v>1</v>
      </c>
      <c r="BR114" s="32">
        <f>IF(OR(計算過程!$DF$5=5,計算過程!$DF$5=6,計算過程!$DF$5=7),((計算過程!$DF$48*'貼り付けシート（日別）'!AG113+計算過程!$DF$49*SUM(BU114:BW114,BY114)+計算過程!$DF$50)*BT114+CA114/BS114),0)</f>
        <v>0</v>
      </c>
      <c r="BS114" s="32">
        <f>計算過程!$DF$51*'貼り付けシート（日別）'!AG113+計算過程!$DF$52*CA114+計算過程!$DF$53</f>
        <v>0.81825499999999995</v>
      </c>
      <c r="BT114" s="32">
        <f>IF('貼り付けシート（日別）'!AG113&lt;7,1+(7-'貼り付けシート（日別）'!AG113)*0.0205,1)</f>
        <v>1</v>
      </c>
      <c r="BU114" s="109">
        <f>'貼り付けシート（日別）'!T113</f>
        <v>7.8243356697635136</v>
      </c>
      <c r="BV114" s="109">
        <f>'貼り付けシート（日別）'!U113</f>
        <v>13.618221253086451</v>
      </c>
      <c r="BW114" s="109">
        <f>'貼り付けシート（日別）'!V113</f>
        <v>2.6168346721617097</v>
      </c>
      <c r="BX114" s="109">
        <f>'貼り付けシート（日別）'!W113</f>
        <v>0</v>
      </c>
      <c r="BY114" s="109">
        <f>'貼り付けシート（日別）'!X113</f>
        <v>25.297005423689999</v>
      </c>
      <c r="BZ114" s="109">
        <f>'貼り付けシート（日別）'!Y113</f>
        <v>0</v>
      </c>
      <c r="CA114" s="109">
        <f>'貼り付けシート（日別）'!Z113</f>
        <v>4.2224999999999993</v>
      </c>
      <c r="CB114" s="102">
        <f>IF(入力データと計算結果!$E$9=バックデータ一覧!$A$25,'貼り付けシート（日別）'!AI113,0)</f>
        <v>0</v>
      </c>
      <c r="CC114" s="166"/>
      <c r="CD114" s="32">
        <f>IF(計算過程!$DF$5=9,((CI114*'貼り付けシート（日別）'!AG113+CJ114*(CQ114+CR114+CS114+CU114)+CK114*CX114+CL114)*CE114+(0.01723*CW114+0.06099))*10^3/3600,0)</f>
        <v>0</v>
      </c>
      <c r="CE114" s="32">
        <f>IF(7&lt;='貼り付けシート（日別）'!AG113,1,1+(7-'貼り付けシート（日別）'!AG113)*0.0091)</f>
        <v>1</v>
      </c>
      <c r="CF114" s="32">
        <f>IF(計算過程!$DF$5=9,((CM114*'貼り付けシート（日別）'!AG113+CN114*(CQ114+CR114+CS114+CU114)+CO114*CX114+CP114)*CH114+CW114/CG114),0)</f>
        <v>0</v>
      </c>
      <c r="CG114" s="32">
        <f>計算過程!$DF$55*'貼り付けシート（日別）'!AG113+計算過程!$DF$56*CW114+計算過程!$DF$57</f>
        <v>0.81825499999999995</v>
      </c>
      <c r="CH114" s="32">
        <f>IF(7&lt;='貼り付けシート（日別）'!AG113,1,1+(7-'貼り付けシート（日別）'!AG113)*0.0205)</f>
        <v>1</v>
      </c>
      <c r="CI114" s="100">
        <f>IF($CX114&gt;0,バックデータ一覧!$S$4,バックデータ一覧!$T$4)</f>
        <v>-0.18114</v>
      </c>
      <c r="CJ114" s="100">
        <f>IF($CX114&gt;0,バックデータ一覧!$S$5,バックデータ一覧!$T$5)</f>
        <v>0.10483000000000001</v>
      </c>
      <c r="CK114" s="100">
        <f>IF($CX114&gt;0,バックデータ一覧!$S$6,バックデータ一覧!$T$6)</f>
        <v>0</v>
      </c>
      <c r="CL114" s="100">
        <f>IF($CX114&gt;0,バックデータ一覧!$S$7,バックデータ一覧!$T$7)</f>
        <v>5.8528500000000001</v>
      </c>
      <c r="CM114" s="100">
        <f>IF($CX114&gt;0,バックデータ一覧!$S$12,バックデータ一覧!$T$12)</f>
        <v>-5.7700000000000001E-2</v>
      </c>
      <c r="CN114" s="100">
        <f>IF($CX114&gt;0,バックデータ一覧!$S$13,バックデータ一覧!$T$13)</f>
        <v>0.47525000000000001</v>
      </c>
      <c r="CO114" s="100">
        <f>IF($CX114&gt;0,バックデータ一覧!$S$14,バックデータ一覧!$T$14)</f>
        <v>0</v>
      </c>
      <c r="CP114" s="173">
        <f>IF($CX114&gt;0,バックデータ一覧!$S$15,バックデータ一覧!$T$15)</f>
        <v>-6.3459300000000001</v>
      </c>
      <c r="CQ114" s="102">
        <f>IF($DF$4=4,'貼り付けシート（日別）'!T113,'貼り付けシート（日別）'!B113*(INT($DF$4)+1-$DF$4)+'貼り付けシート（日別）'!T113*($DF$4-INT($DF$4)))</f>
        <v>7.8243356697635136</v>
      </c>
      <c r="CR114" s="102">
        <f>IF($DF$4=4,'貼り付けシート（日別）'!U113,'貼り付けシート（日別）'!C113*(INT($DF$4)+1-$DF$4)+'貼り付けシート（日別）'!U113*($DF$4-INT($DF$4)))</f>
        <v>13.618221253086451</v>
      </c>
      <c r="CS114" s="102">
        <f>IF($DF$4=4,'貼り付けシート（日別）'!V113,'貼り付けシート（日別）'!D113*(INT($DF$4)+1-$DF$4)+'貼り付けシート（日別）'!V113*($DF$4-INT($DF$4)))</f>
        <v>2.6168346721617097</v>
      </c>
      <c r="CT114" s="102">
        <f>IF($DF$4=4,'貼り付けシート（日別）'!W113,'貼り付けシート（日別）'!E113*(INT($DF$4)+1-$DF$4)+'貼り付けシート（日別）'!W113*($DF$4-INT($DF$4)))</f>
        <v>0</v>
      </c>
      <c r="CU114" s="102">
        <f>IF($DF$4=4,'貼り付けシート（日別）'!X113,'貼り付けシート（日別）'!F113*(INT($DF$4)+1-$DF$4)+'貼り付けシート（日別）'!X113*($DF$4-INT($DF$4)))</f>
        <v>25.297005423689999</v>
      </c>
      <c r="CV114" s="102">
        <f>IF($DF$4=4,'貼り付けシート（日別）'!Y113,'貼り付けシート（日別）'!G113*(INT($DF$4)+1-$DF$4)+'貼り付けシート（日別）'!Y113*($DF$4-INT($DF$4)))</f>
        <v>0</v>
      </c>
      <c r="CW114" s="102">
        <f>IF($DF$4=4,'貼り付けシート（日別）'!Z113,'貼り付けシート（日別）'!H113*(INT($DF$4)+1-$DF$4)+'貼り付けシート（日別）'!Z113*($DF$4-INT($DF$4)))</f>
        <v>4.2224999999999993</v>
      </c>
      <c r="CX114" s="32">
        <f>SUMIF('貼り付けシート（時刻別）'!$A$6:$A$8765,AR114,'貼り付けシート（時刻別）'!$C$6:$C$8765)</f>
        <v>0</v>
      </c>
      <c r="CY114" s="102">
        <f t="shared" si="54"/>
        <v>0</v>
      </c>
      <c r="CZ114" s="166"/>
    </row>
    <row r="115" spans="1:104" x14ac:dyDescent="0.15">
      <c r="A115" s="36">
        <v>41747</v>
      </c>
      <c r="B115" s="139">
        <f>IF(計算過程!$DF$5=9,計算過程!CD115+計算過程!CY115,IF($DF$4=4,AS115,G115*(INT($DF$4)+1-$DF$4)+AS115*($DF$4-INT($DF$4))))</f>
        <v>0.13904545228703705</v>
      </c>
      <c r="C115" s="139">
        <f>IF(計算過程!$DF$5=9,CF115,IF($DF$4=4,AT115,H115*(INT($DF$4)+1-$DF$4)+AT115*($DF$4-INT($DF$4))))</f>
        <v>64.134907561832918</v>
      </c>
      <c r="D115" s="139">
        <f>IF(計算過程!$DF$5=9,0,IF($DF$4=4,AU115,I115*(INT($DF$4)+1-$DF$4)+AU115*($DF$4-INT($DF$4))))</f>
        <v>0</v>
      </c>
      <c r="E115" s="139">
        <v>0</v>
      </c>
      <c r="F115" s="138"/>
      <c r="G115" s="104">
        <f t="shared" si="41"/>
        <v>0.13242328785185187</v>
      </c>
      <c r="H115" s="104">
        <f t="shared" si="42"/>
        <v>56.702940526294455</v>
      </c>
      <c r="I115" s="104">
        <f t="shared" si="43"/>
        <v>0</v>
      </c>
      <c r="J115" s="107">
        <v>0</v>
      </c>
      <c r="K115" s="101">
        <f>IF(OR(計算過程!$DF$5&lt;=4,計算過程!$DF$5=8),L115+M115+N115,0)</f>
        <v>0.13242328785185187</v>
      </c>
      <c r="L115" s="101">
        <f>IF(AND($DF$5&gt;4,$DF$5&lt;&gt;8),0,((VLOOKUP(入力データと計算結果!$E$6,バックデータ一覧!$V$12:$AA$15,2)*'貼り付けシート（日別）'!O114+VLOOKUP(入力データと計算結果!$E$6,バックデータ一覧!$V$12:$AA$15,3)*('貼り付けシート（日別）'!I114+'貼り付けシート（日別）'!J114+'貼り付けシート（日別）'!K114+'貼り付けシート（日別）'!L114+'貼り付けシート（日別）'!N114)+(VLOOKUP(入力データと計算結果!$E$6,バックデータ一覧!$V$12:$AA$15,4)))*10^3/3600))</f>
        <v>8.0913065629629632E-2</v>
      </c>
      <c r="M115" s="101">
        <f>IF(AND(OR($DF$5&gt;4,$DF$5&lt;&gt;8),入力データと計算結果!$E$7&lt;&gt;バックデータ一覧!$A$16,SUM(AL115:AM115)&gt;0),0.07*10^3/3600,0)</f>
        <v>1.9444444444444445E-2</v>
      </c>
      <c r="N115" s="101">
        <f>IF(AND(OR($DF$5&lt;=4),入力データと計算結果!$E$7=バックデータ一覧!$A$18,AM115&gt;0),(VLOOKUP(入力データと計算結果!$E$6,バックデータ一覧!$V$12:$AA$15,5,FALSE)*AO115+VLOOKUP(入力データと計算結果!$E$6,バックデータ一覧!$V$12:$AA$15,6,FALSE))*10^3/3600,0)</f>
        <v>3.2065777777777776E-2</v>
      </c>
      <c r="O115" s="101">
        <f>IF(OR(計算過程!$DF$5&lt;=2,計算過程!$DF$5=8),IF(入力データと計算結果!$E$7=バックデータ一覧!$A$16,AI115/Q115+AJ115/R115+AK115/S115+AL115/T115+AN115/V115,IF(入力データと計算結果!$E$7=バックデータ一覧!$A$17,AI115/Q115+AJ115/R115+AK115/S115+AM115/U115+AN115/V115,AI115/Q115+AJ115/R115+AK115/S115+AM115/U115+AO115/W115)),0)</f>
        <v>56.702940526294455</v>
      </c>
      <c r="P115" s="101">
        <f>IF(OR(計算過程!$DF$5=3,計算過程!$DF$5=4),IF(入力データと計算結果!$E$7=バックデータ一覧!$A$16,AI115/Q115+AJ115/R115+AK115/S115+AL115/T115+AN115/V115,IF(入力データと計算結果!$E$7=バックデータ一覧!$A$17,AI115/Q115+AJ115/R115+AK115/S115+AM115/U115+AN115/V115,AI115/Q115+AJ115/R115+AK115/S115+AM115/U115+AO115/W115)),0)</f>
        <v>0</v>
      </c>
      <c r="Q115" s="101">
        <f>MIN(1,$DF$7*'貼り付けシート（日別）'!O114+計算過程!$DF$14*(AI115+AK115)+$DF$21)</f>
        <v>0.61982043645026819</v>
      </c>
      <c r="R115" s="101">
        <f>MIN(1,$DF$8*'貼り付けシート（日別）'!O114+$DF$15*AJ115+$DF$22)</f>
        <v>0.68199386738171275</v>
      </c>
      <c r="S115" s="101">
        <f>MIN(1,$DF$9*'貼り付けシート（日別）'!O114+$DF$16*(AI115+AK115)+$DF$23)</f>
        <v>0.61982043645026819</v>
      </c>
      <c r="T115" s="32">
        <f>MIN(1,$DF$10*'貼り付けシート（日別）'!O114+$DF$17*AL115+$DF$24)</f>
        <v>0.71159348488590612</v>
      </c>
      <c r="U115" s="32">
        <f>MIN(1,$DF$11*'貼り付けシート（日別）'!O114+$DF$18*AM115+$DF$25)</f>
        <v>0.6993278852701228</v>
      </c>
      <c r="V115" s="32">
        <f>MIN(1,$DF$12*'貼り付けシート（日別）'!O114+$DF$19*AN115+$DF$26)</f>
        <v>0.71159348488590612</v>
      </c>
      <c r="W115" s="32">
        <f>MIN(1,$DF$13*'貼り付けシート（日別）'!O114+$DF$20*AO115+$DF$27)</f>
        <v>0.61601900899651008</v>
      </c>
      <c r="X115" s="32">
        <f t="shared" si="44"/>
        <v>0</v>
      </c>
      <c r="Y115" s="32">
        <f>'貼り付けシート（日別）'!P114</f>
        <v>1.85</v>
      </c>
      <c r="Z115" s="32">
        <f t="shared" si="45"/>
        <v>1.068495</v>
      </c>
      <c r="AA115" s="32">
        <f t="shared" si="46"/>
        <v>1.106125</v>
      </c>
      <c r="AB115" s="32">
        <f t="shared" si="47"/>
        <v>38.435706731542524</v>
      </c>
      <c r="AC115" s="32">
        <f>IF($DF$5=10,($DF$41*'貼り付けシート（日別）'!O114+$DF$42*AB115+$DF$43)/3.6,0)</f>
        <v>0</v>
      </c>
      <c r="AD115" s="32">
        <f>IF(OR($DF$5=5,$DF$5=6,$DF$5=7),(($DF$45*'貼り付けシート（日別）'!O114+$DF$46*SUM(AI115:AK115,AM115)+$DF$47)*AE115+(0.01723*AO115+0.06099))*10^3/3600,0)</f>
        <v>0</v>
      </c>
      <c r="AE115" s="32">
        <f>IF('貼り付けシート（日別）'!O114&lt;7,1+(7-'貼り付けシート（日別）'!O114)*0.0091,1)</f>
        <v>1</v>
      </c>
      <c r="AF115" s="32">
        <f>IF(OR($DF$5=5,$DF$5=6,$DF$5=7),(($DF$48*'貼り付けシート（日別）'!O114+$DF$49*SUM(AI115:AK115,AM115)+$DF$50)*AH115+AO115/AG115),0)</f>
        <v>0</v>
      </c>
      <c r="AG115" s="32">
        <f>$DF$51*'貼り付けシート（日別）'!O114+$DF$52*AO115+$DF$53</f>
        <v>0.83111999999999997</v>
      </c>
      <c r="AH115" s="32">
        <f>IF('貼り付けシート（日別）'!O114&lt;7,1+(7-'貼り付けシート（日別）'!O114)*0.0205,1)</f>
        <v>1</v>
      </c>
      <c r="AI115" s="109">
        <f>'貼り付けシート（日別）'!B114</f>
        <v>4.0059100243188945</v>
      </c>
      <c r="AJ115" s="109">
        <f>'貼り付けシート（日別）'!C114</f>
        <v>5.3454058409278815</v>
      </c>
      <c r="AK115" s="109">
        <f>'貼り付けシート（日別）'!D114</f>
        <v>1.1005247319557401</v>
      </c>
      <c r="AL115" s="109">
        <f>'貼り付けシート（日別）'!E114</f>
        <v>0</v>
      </c>
      <c r="AM115" s="109">
        <f>'貼り付けシート（日別）'!F114</f>
        <v>24.823866134340005</v>
      </c>
      <c r="AN115" s="109">
        <f>'貼り付けシート（日別）'!G114</f>
        <v>0</v>
      </c>
      <c r="AO115" s="109">
        <f>'貼り付けシート（日別）'!H114</f>
        <v>3.16</v>
      </c>
      <c r="AP115" s="102">
        <f>IF(入力データと計算結果!$E$9=バックデータ一覧!$A$25,'貼り付けシート（日別）'!Q114,0)</f>
        <v>0</v>
      </c>
      <c r="AR115" s="36">
        <v>41747</v>
      </c>
      <c r="AS115" s="104">
        <f t="shared" si="48"/>
        <v>0.13904545228703705</v>
      </c>
      <c r="AT115" s="104">
        <f t="shared" si="49"/>
        <v>64.134907561832918</v>
      </c>
      <c r="AU115" s="104">
        <f t="shared" si="50"/>
        <v>0</v>
      </c>
      <c r="AV115" s="107">
        <v>0</v>
      </c>
      <c r="AW115" s="101">
        <f>IF(OR(計算過程!$DF$5&lt;=4,計算過程!$DF$5=8),AX115+AY115+AZ115,0)</f>
        <v>0.13904545228703705</v>
      </c>
      <c r="AX115" s="101">
        <f>IF(AND(計算過程!$DF$5&gt;4,計算過程!$DF$5&lt;&gt;8),0,((VLOOKUP(入力データと計算結果!$E$6,バックデータ一覧!$V$12:$AA$15,2)*'貼り付けシート（日別）'!AG114+VLOOKUP(入力データと計算結果!$E$6,バックデータ一覧!$V$12:$AA$15,3)*('貼り付けシート（日別）'!AA114+'貼り付けシート（日別）'!AB114+'貼り付けシート（日別）'!AC114+'貼り付けシート（日別）'!AD114+'貼り付けシート（日別）'!AF114)+(VLOOKUP(入力データと計算結果!$E$6,バックデータ一覧!$V$12:$AA$15,4)))*10^3/3600))</f>
        <v>8.4368419879629647E-2</v>
      </c>
      <c r="AY115" s="101">
        <f>IF(AND(OR(計算過程!$DF$5&gt;4,計算過程!$DF$5&lt;&gt;8),入力データと計算結果!$E$7&lt;&gt;バックデータ一覧!$A$16,SUM(BX115:BY115)&gt;0),0.07*10^3/3600,0)</f>
        <v>1.9444444444444445E-2</v>
      </c>
      <c r="AZ115" s="101">
        <f>IF(AND(OR(計算過程!$DF$5&lt;=4),入力データと計算結果!$E$7=バックデータ一覧!$A$18,BY115&gt;0),(VLOOKUP(入力データと計算結果!$E$6,バックデータ一覧!$V$12:$AA$15,5,FALSE)*CA115+VLOOKUP(入力データと計算結果!$E$6,バックデータ一覧!$V$12:$AA$15,6,FALSE))*10^3/3600,0)</f>
        <v>3.5232587962962955E-2</v>
      </c>
      <c r="BA115" s="101">
        <f>IF(OR(計算過程!$DF$5&lt;=2,計算過程!$DF$5=8),IF(入力データと計算結果!$E$7=バックデータ一覧!$A$16,BU115/BC115+BV115/BD115+BW115/BE115+BX115/BF115+BZ115/BH115,IF(入力データと計算結果!$E$7=バックデータ一覧!$A$17,BU115/BC115+BV115/BD115+BW115/BE115+BY115/BG115+BZ115/BH115,BU115/BC115+BV115/BD115+BW115/BE115+BY115/BG115+CA115/BI115)),0)</f>
        <v>64.134907561832918</v>
      </c>
      <c r="BB115" s="101">
        <f>IF(OR(計算過程!$DF$5=3,計算過程!$DF$5=4),IF(入力データと計算結果!$E$7=バックデータ一覧!$A$16,BU115/BC115+BV115/BD115+BW115/BE115+BX115/BF115+BZ115/BH115,IF(入力データと計算結果!$E$7=バックデータ一覧!$A$17,BU115/BC115+BV115/BD115+BW115/BE115+BY115/BG115+BZ115/BH115,BU115/BC115+BV115/BD115+BW115/BE115+BY115/BG115+CA115/BI115)),0)</f>
        <v>0</v>
      </c>
      <c r="BC115" s="101">
        <f>MIN(1,計算過程!$DF$7*'貼り付けシート（日別）'!AG114+計算過程!$DF$14*(BU115+BW115)+計算過程!$DF$21)</f>
        <v>0.62076633518483748</v>
      </c>
      <c r="BD115" s="101">
        <f>MIN(1,計算過程!$DF$8*'貼り付けシート（日別）'!AG114+計算過程!$DF$15*BV115+計算過程!$DF$22)</f>
        <v>0.68361131687377186</v>
      </c>
      <c r="BE115" s="101">
        <f>MIN(1,計算過程!$DF$9*'貼り付けシート（日別）'!AG114+計算過程!$DF$16*(BU115+BW115)+計算過程!$DF$23)</f>
        <v>0.62076633518483748</v>
      </c>
      <c r="BF115" s="32">
        <f>MIN(1,計算過程!$DF$10*'貼り付けシート（日別）'!AG114+計算過程!$DF$17*BX115+計算過程!$DF$24)</f>
        <v>0.71159348488590612</v>
      </c>
      <c r="BG115" s="32">
        <f>MIN(1,計算過程!$DF$11*'貼り付けシート（日別）'!AG114+計算過程!$DF$18*BY115+計算過程!$DF$25)</f>
        <v>0.6993278852701228</v>
      </c>
      <c r="BH115" s="32">
        <f>MIN(1,計算過程!$DF$12*'貼り付けシート（日別）'!AG114+計算過程!$DF$19*BZ115+計算過程!$DF$26)</f>
        <v>0.71159348488590612</v>
      </c>
      <c r="BI115" s="32">
        <f>MIN(1,計算過程!$DF$13*'貼り付けシート（日別）'!AG114+計算過程!$DF$20*CA115+計算過程!$DF$27)</f>
        <v>0.62767132583516783</v>
      </c>
      <c r="BJ115" s="32">
        <f>IF(計算過程!$DF$5=11,(計算過程!$DF$33*BK115+計算過程!$DF$34*BN115+計算過程!$DF$35*計算過程!$DF$39+計算過程!$DF$36)*(1+計算過程!$DF$37*計算過程!$DF$38)*BL115*BM115*10^3/3600,0)</f>
        <v>0</v>
      </c>
      <c r="BK115" s="32">
        <f>'貼り付けシート（日別）'!AH114</f>
        <v>1.85</v>
      </c>
      <c r="BL115" s="32">
        <f t="shared" si="51"/>
        <v>1.068495</v>
      </c>
      <c r="BM115" s="32">
        <f t="shared" si="52"/>
        <v>1.106125</v>
      </c>
      <c r="BN115" s="32">
        <f t="shared" si="53"/>
        <v>43.4625261386022</v>
      </c>
      <c r="BO115" s="32">
        <f>IF(計算過程!$DF$5=10,(計算過程!$DF$41*'貼り付けシート（日別）'!AG114+計算過程!$DF$42*BN115+計算過程!$DF$43)/3.6,0)</f>
        <v>0</v>
      </c>
      <c r="BP115" s="32">
        <f>IF(OR(計算過程!$DF$5=5,計算過程!$DF$5=6,計算過程!$DF$5=7),((計算過程!$DF$45*'貼り付けシート（日別）'!AG114+計算過程!$DF$46*SUM(BU115:BW115,BY115)+計算過程!$DF$47)*BQ115+(0.01723*CA115+0.06099))*10^3/3600,0)</f>
        <v>0</v>
      </c>
      <c r="BQ115" s="32">
        <f>IF('貼り付けシート（日別）'!AG114&lt;7,1+(7-'貼り付けシート（日別）'!AG114)*0.0091,1)</f>
        <v>1</v>
      </c>
      <c r="BR115" s="32">
        <f>IF(OR(計算過程!$DF$5=5,計算過程!$DF$5=6,計算過程!$DF$5=7),((計算過程!$DF$48*'貼り付けシート（日別）'!AG114+計算過程!$DF$49*SUM(BU115:BW115,BY115)+計算過程!$DF$50)*BT115+CA115/BS115),0)</f>
        <v>0</v>
      </c>
      <c r="BS115" s="32">
        <f>計算過程!$DF$51*'貼り付けシート（日別）'!AG114+計算過程!$DF$52*CA115+計算過程!$DF$53</f>
        <v>0.83508999999999989</v>
      </c>
      <c r="BT115" s="32">
        <f>IF('貼り付けシート（日別）'!AG114&lt;7,1+(7-'貼り付けシート（日別）'!AG114)*0.0205,1)</f>
        <v>1</v>
      </c>
      <c r="BU115" s="109">
        <f>'貼り付けシート（日別）'!T114</f>
        <v>5.1743004480785713</v>
      </c>
      <c r="BV115" s="109">
        <f>'貼り付けシート（日別）'!U114</f>
        <v>8.9090097348798007</v>
      </c>
      <c r="BW115" s="109">
        <f>'貼り付けシート（日別）'!V114</f>
        <v>0.73368315463716005</v>
      </c>
      <c r="BX115" s="109">
        <f>'貼り付けシート（日別）'!W114</f>
        <v>0</v>
      </c>
      <c r="BY115" s="109">
        <f>'貼り付けシート（日別）'!X114</f>
        <v>24.823866134340005</v>
      </c>
      <c r="BZ115" s="109">
        <f>'貼り付けシート（日別）'!Y114</f>
        <v>0</v>
      </c>
      <c r="CA115" s="109">
        <f>'貼り付けシート（日別）'!Z114</f>
        <v>3.8216666666666659</v>
      </c>
      <c r="CB115" s="102">
        <f>IF(入力データと計算結果!$E$9=バックデータ一覧!$A$25,'貼り付けシート（日別）'!AI114,0)</f>
        <v>0</v>
      </c>
      <c r="CC115" s="166"/>
      <c r="CD115" s="32">
        <f>IF(計算過程!$DF$5=9,((CI115*'貼り付けシート（日別）'!AG114+CJ115*(CQ115+CR115+CS115+CU115)+CK115*CX115+CL115)*CE115+(0.01723*CW115+0.06099))*10^3/3600,0)</f>
        <v>0</v>
      </c>
      <c r="CE115" s="32">
        <f>IF(7&lt;='貼り付けシート（日別）'!AG114,1,1+(7-'貼り付けシート（日別）'!AG114)*0.0091)</f>
        <v>1</v>
      </c>
      <c r="CF115" s="32">
        <f>IF(計算過程!$DF$5=9,((CM115*'貼り付けシート（日別）'!AG114+CN115*(CQ115+CR115+CS115+CU115)+CO115*CX115+CP115)*CH115+CW115/CG115),0)</f>
        <v>0</v>
      </c>
      <c r="CG115" s="32">
        <f>計算過程!$DF$55*'貼り付けシート（日別）'!AG114+計算過程!$DF$56*CW115+計算過程!$DF$57</f>
        <v>0.83508999999999989</v>
      </c>
      <c r="CH115" s="32">
        <f>IF(7&lt;='貼り付けシート（日別）'!AG114,1,1+(7-'貼り付けシート（日別）'!AG114)*0.0205)</f>
        <v>1</v>
      </c>
      <c r="CI115" s="100">
        <f>IF($CX115&gt;0,バックデータ一覧!$S$4,バックデータ一覧!$T$4)</f>
        <v>-0.18114</v>
      </c>
      <c r="CJ115" s="100">
        <f>IF($CX115&gt;0,バックデータ一覧!$S$5,バックデータ一覧!$T$5)</f>
        <v>0.10483000000000001</v>
      </c>
      <c r="CK115" s="100">
        <f>IF($CX115&gt;0,バックデータ一覧!$S$6,バックデータ一覧!$T$6)</f>
        <v>0</v>
      </c>
      <c r="CL115" s="100">
        <f>IF($CX115&gt;0,バックデータ一覧!$S$7,バックデータ一覧!$T$7)</f>
        <v>5.8528500000000001</v>
      </c>
      <c r="CM115" s="100">
        <f>IF($CX115&gt;0,バックデータ一覧!$S$12,バックデータ一覧!$T$12)</f>
        <v>-5.7700000000000001E-2</v>
      </c>
      <c r="CN115" s="100">
        <f>IF($CX115&gt;0,バックデータ一覧!$S$13,バックデータ一覧!$T$13)</f>
        <v>0.47525000000000001</v>
      </c>
      <c r="CO115" s="100">
        <f>IF($CX115&gt;0,バックデータ一覧!$S$14,バックデータ一覧!$T$14)</f>
        <v>0</v>
      </c>
      <c r="CP115" s="173">
        <f>IF($CX115&gt;0,バックデータ一覧!$S$15,バックデータ一覧!$T$15)</f>
        <v>-6.3459300000000001</v>
      </c>
      <c r="CQ115" s="102">
        <f>IF($DF$4=4,'貼り付けシート（日別）'!T114,'貼り付けシート（日別）'!B114*(INT($DF$4)+1-$DF$4)+'貼り付けシート（日別）'!T114*($DF$4-INT($DF$4)))</f>
        <v>5.1743004480785713</v>
      </c>
      <c r="CR115" s="102">
        <f>IF($DF$4=4,'貼り付けシート（日別）'!U114,'貼り付けシート（日別）'!C114*(INT($DF$4)+1-$DF$4)+'貼り付けシート（日別）'!U114*($DF$4-INT($DF$4)))</f>
        <v>8.9090097348798007</v>
      </c>
      <c r="CS115" s="102">
        <f>IF($DF$4=4,'貼り付けシート（日別）'!V114,'貼り付けシート（日別）'!D114*(INT($DF$4)+1-$DF$4)+'貼り付けシート（日別）'!V114*($DF$4-INT($DF$4)))</f>
        <v>0.73368315463716005</v>
      </c>
      <c r="CT115" s="102">
        <f>IF($DF$4=4,'貼り付けシート（日別）'!W114,'貼り付けシート（日別）'!E114*(INT($DF$4)+1-$DF$4)+'貼り付けシート（日別）'!W114*($DF$4-INT($DF$4)))</f>
        <v>0</v>
      </c>
      <c r="CU115" s="102">
        <f>IF($DF$4=4,'貼り付けシート（日別）'!X114,'貼り付けシート（日別）'!F114*(INT($DF$4)+1-$DF$4)+'貼り付けシート（日別）'!X114*($DF$4-INT($DF$4)))</f>
        <v>24.823866134340005</v>
      </c>
      <c r="CV115" s="102">
        <f>IF($DF$4=4,'貼り付けシート（日別）'!Y114,'貼り付けシート（日別）'!G114*(INT($DF$4)+1-$DF$4)+'貼り付けシート（日別）'!Y114*($DF$4-INT($DF$4)))</f>
        <v>0</v>
      </c>
      <c r="CW115" s="102">
        <f>IF($DF$4=4,'貼り付けシート（日別）'!Z114,'貼り付けシート（日別）'!H114*(INT($DF$4)+1-$DF$4)+'貼り付けシート（日別）'!Z114*($DF$4-INT($DF$4)))</f>
        <v>3.8216666666666659</v>
      </c>
      <c r="CX115" s="32">
        <f>SUMIF('貼り付けシート（時刻別）'!$A$6:$A$8765,AR115,'貼り付けシート（時刻別）'!$C$6:$C$8765)</f>
        <v>0</v>
      </c>
      <c r="CY115" s="102">
        <f t="shared" si="54"/>
        <v>0</v>
      </c>
      <c r="CZ115" s="166"/>
    </row>
    <row r="116" spans="1:104" x14ac:dyDescent="0.15">
      <c r="A116" s="36">
        <v>41748</v>
      </c>
      <c r="B116" s="139">
        <f>IF(計算過程!$DF$5=9,計算過程!CD116+計算過程!CY116,IF($DF$4=4,AS116,G116*(INT($DF$4)+1-$DF$4)+AS116*($DF$4-INT($DF$4))))</f>
        <v>0.15424852306481479</v>
      </c>
      <c r="C116" s="139">
        <f>IF(計算過程!$DF$5=9,CF116,IF($DF$4=4,AT116,H116*(INT($DF$4)+1-$DF$4)+AT116*($DF$4-INT($DF$4))))</f>
        <v>88.720447422715466</v>
      </c>
      <c r="D116" s="139">
        <f>IF(計算過程!$DF$5=9,0,IF($DF$4=4,AU116,I116*(INT($DF$4)+1-$DF$4)+AU116*($DF$4-INT($DF$4))))</f>
        <v>0</v>
      </c>
      <c r="E116" s="139">
        <v>0</v>
      </c>
      <c r="F116" s="138"/>
      <c r="G116" s="104">
        <f t="shared" si="41"/>
        <v>0.14738902151157407</v>
      </c>
      <c r="H116" s="104">
        <f t="shared" si="42"/>
        <v>81.356660131224302</v>
      </c>
      <c r="I116" s="104">
        <f t="shared" si="43"/>
        <v>0</v>
      </c>
      <c r="J116" s="107">
        <v>0</v>
      </c>
      <c r="K116" s="101">
        <f>IF(OR(計算過程!$DF$5&lt;=4,計算過程!$DF$5=8),L116+M116+N116,0)</f>
        <v>0.14738902151157407</v>
      </c>
      <c r="L116" s="101">
        <f>IF(AND($DF$5&gt;4,$DF$5&lt;&gt;8),0,((VLOOKUP(入力データと計算結果!$E$6,バックデータ一覧!$V$12:$AA$15,2)*'貼り付けシート（日別）'!O115+VLOOKUP(入力データと計算結果!$E$6,バックデータ一覧!$V$12:$AA$15,3)*('貼り付けシート（日別）'!I115+'貼り付けシート（日別）'!J115+'貼り付けシート（日別）'!K115+'貼り付けシート（日別）'!L115+'貼り付けシート（日別）'!N115)+(VLOOKUP(入力データと計算結果!$E$6,バックデータ一覧!$V$12:$AA$15,4)))*10^3/3600))</f>
        <v>9.5362796685185186E-2</v>
      </c>
      <c r="M116" s="101">
        <f>IF(AND(OR($DF$5&gt;4,$DF$5&lt;&gt;8),入力データと計算結果!$E$7&lt;&gt;バックデータ一覧!$A$16,SUM(AL116:AM116)&gt;0),0.07*10^3/3600,0)</f>
        <v>1.9444444444444445E-2</v>
      </c>
      <c r="N116" s="101">
        <f>IF(AND(OR($DF$5&lt;=4),入力データと計算結果!$E$7=バックデータ一覧!$A$18,AM116&gt;0),(VLOOKUP(入力データと計算結果!$E$6,バックデータ一覧!$V$12:$AA$15,5,FALSE)*AO116+VLOOKUP(入力データと計算結果!$E$6,バックデータ一覧!$V$12:$AA$15,6,FALSE))*10^3/3600,0)</f>
        <v>3.2581780381944446E-2</v>
      </c>
      <c r="O116" s="101">
        <f>IF(OR(計算過程!$DF$5&lt;=2,計算過程!$DF$5=8),IF(入力データと計算結果!$E$7=バックデータ一覧!$A$16,AI116/Q116+AJ116/R116+AK116/S116+AL116/T116+AN116/V116,IF(入力データと計算結果!$E$7=バックデータ一覧!$A$17,AI116/Q116+AJ116/R116+AK116/S116+AM116/U116+AN116/V116,AI116/Q116+AJ116/R116+AK116/S116+AM116/U116+AO116/W116)),0)</f>
        <v>81.356660131224302</v>
      </c>
      <c r="P116" s="101">
        <f>IF(OR(計算過程!$DF$5=3,計算過程!$DF$5=4),IF(入力データと計算結果!$E$7=バックデータ一覧!$A$16,AI116/Q116+AJ116/R116+AK116/S116+AL116/T116+AN116/V116,IF(入力データと計算結果!$E$7=バックデータ一覧!$A$17,AI116/Q116+AJ116/R116+AK116/S116+AM116/U116+AN116/V116,AI116/Q116+AJ116/R116+AK116/S116+AM116/U116+AO116/W116)),0)</f>
        <v>0</v>
      </c>
      <c r="Q116" s="101">
        <f>MIN(1,$DF$7*'貼り付けシート（日別）'!O115+計算過程!$DF$14*(AI116+AK116)+$DF$21)</f>
        <v>0.6269497093036831</v>
      </c>
      <c r="R116" s="101">
        <f>MIN(1,$DF$8*'貼り付けシート（日別）'!O115+$DF$15*AJ116+$DF$22)</f>
        <v>0.68509478344506136</v>
      </c>
      <c r="S116" s="101">
        <f>MIN(1,$DF$9*'貼り付けシート（日別）'!O115+$DF$16*(AI116+AK116)+$DF$23)</f>
        <v>0.6269497093036831</v>
      </c>
      <c r="T116" s="32">
        <f>MIN(1,$DF$10*'貼り付けシート（日別）'!O115+$DF$17*AL116+$DF$24)</f>
        <v>0.71159348488590612</v>
      </c>
      <c r="U116" s="32">
        <f>MIN(1,$DF$11*'貼り付けシート（日別）'!O115+$DF$18*AM116+$DF$25)</f>
        <v>0.69960611240506987</v>
      </c>
      <c r="V116" s="32">
        <f>MIN(1,$DF$12*'貼り付けシート（日別）'!O115+$DF$19*AN116+$DF$26)</f>
        <v>0.71159348488590612</v>
      </c>
      <c r="W116" s="32">
        <f>MIN(1,$DF$13*'貼り付けシート（日別）'!O115+$DF$20*AO116+$DF$27)</f>
        <v>0.61361145784751681</v>
      </c>
      <c r="X116" s="32">
        <f t="shared" si="44"/>
        <v>0</v>
      </c>
      <c r="Y116" s="32">
        <f>'貼り付けシート（日別）'!P115</f>
        <v>8.9499999999999993</v>
      </c>
      <c r="Z116" s="32">
        <f t="shared" si="45"/>
        <v>1</v>
      </c>
      <c r="AA116" s="32">
        <f t="shared" si="46"/>
        <v>1</v>
      </c>
      <c r="AB116" s="32">
        <f t="shared" si="47"/>
        <v>54.629799923932119</v>
      </c>
      <c r="AC116" s="32">
        <f>IF($DF$5=10,($DF$41*'貼り付けシート（日別）'!O115+$DF$42*AB116+$DF$43)/3.6,0)</f>
        <v>0</v>
      </c>
      <c r="AD116" s="32">
        <f>IF(OR($DF$5=5,$DF$5=6,$DF$5=7),(($DF$45*'貼り付けシート（日別）'!O115+$DF$46*SUM(AI116:AK116,AM116)+$DF$47)*AE116+(0.01723*AO116+0.06099))*10^3/3600,0)</f>
        <v>0</v>
      </c>
      <c r="AE116" s="32">
        <f>IF('貼り付けシート（日別）'!O115&lt;7,1+(7-'貼り付けシート（日別）'!O115)*0.0091,1)</f>
        <v>1</v>
      </c>
      <c r="AF116" s="32">
        <f>IF(OR($DF$5=5,$DF$5=6,$DF$5=7),(($DF$48*'貼り付けシート（日別）'!O115+$DF$49*SUM(AI116:AK116,AM116)+$DF$50)*AH116+AO116/AG116),0)</f>
        <v>0</v>
      </c>
      <c r="AG116" s="32">
        <f>$DF$51*'貼り付けシート（日別）'!O115+$DF$52*AO116+$DF$53</f>
        <v>0.824866875</v>
      </c>
      <c r="AH116" s="32">
        <f>IF('貼り付けシート（日別）'!O115&lt;7,1+(7-'貼り付けシート（日別）'!O115)*0.0205,1)</f>
        <v>1</v>
      </c>
      <c r="AI116" s="109">
        <f>'貼り付けシート（日別）'!B115</f>
        <v>10.744218907112542</v>
      </c>
      <c r="AJ116" s="109">
        <f>'貼り付けシート（日別）'!C115</f>
        <v>13.902419212856719</v>
      </c>
      <c r="AK116" s="109">
        <f>'貼り付けシート（日別）'!D115</f>
        <v>2.5044799317278645</v>
      </c>
      <c r="AL116" s="109">
        <f>'貼り付けシート（日別）'!E115</f>
        <v>0</v>
      </c>
      <c r="AM116" s="109">
        <f>'貼り付けシート（日別）'!F115</f>
        <v>24.210869372234999</v>
      </c>
      <c r="AN116" s="109">
        <f>'貼り付けシート（日別）'!G115</f>
        <v>0</v>
      </c>
      <c r="AO116" s="109">
        <f>'貼り付けシート（日別）'!H115</f>
        <v>3.2678125000000002</v>
      </c>
      <c r="AP116" s="102">
        <f>IF(入力データと計算結果!$E$9=バックデータ一覧!$A$25,'貼り付けシート（日別）'!Q115,0)</f>
        <v>0</v>
      </c>
      <c r="AR116" s="36">
        <v>41748</v>
      </c>
      <c r="AS116" s="104">
        <f t="shared" si="48"/>
        <v>0.15424852306481479</v>
      </c>
      <c r="AT116" s="104">
        <f t="shared" si="49"/>
        <v>88.720447422715466</v>
      </c>
      <c r="AU116" s="104">
        <f t="shared" si="50"/>
        <v>0</v>
      </c>
      <c r="AV116" s="107">
        <v>0</v>
      </c>
      <c r="AW116" s="101">
        <f>IF(OR(計算過程!$DF$5&lt;=4,計算過程!$DF$5=8),AX116+AY116+AZ116,0)</f>
        <v>0.15424852306481479</v>
      </c>
      <c r="AX116" s="101">
        <f>IF(AND(計算過程!$DF$5&gt;4,計算過程!$DF$5&lt;&gt;8),0,((VLOOKUP(入力データと計算結果!$E$6,バックデータ一覧!$V$12:$AA$15,2)*'貼り付けシート（日別）'!AG115+VLOOKUP(入力データと計算結果!$E$6,バックデータ一覧!$V$12:$AA$15,3)*('貼り付けシート（日別）'!AA115+'貼り付けシート（日別）'!AB115+'貼り付けシート（日別）'!AC115+'貼り付けシート（日別）'!AD115+'貼り付けシート（日別）'!AF115)+(VLOOKUP(入力データと計算結果!$E$6,バックデータ一覧!$V$12:$AA$15,4)))*10^3/3600))</f>
        <v>9.8883487185185179E-2</v>
      </c>
      <c r="AY116" s="101">
        <f>IF(AND(OR(計算過程!$DF$5&gt;4,計算過程!$DF$5&lt;&gt;8),入力データと計算結果!$E$7&lt;&gt;バックデータ一覧!$A$16,SUM(BX116:BY116)&gt;0),0.07*10^3/3600,0)</f>
        <v>1.9444444444444445E-2</v>
      </c>
      <c r="AZ116" s="101">
        <f>IF(AND(OR(計算過程!$DF$5&lt;=4),入力データと計算結果!$E$7=バックデータ一覧!$A$18,BY116&gt;0),(VLOOKUP(入力データと計算結果!$E$6,バックデータ一覧!$V$12:$AA$15,5,FALSE)*CA116+VLOOKUP(入力データと計算結果!$E$6,バックデータ一覧!$V$12:$AA$15,6,FALSE))*10^3/3600,0)</f>
        <v>3.5920591435185181E-2</v>
      </c>
      <c r="BA116" s="101">
        <f>IF(OR(計算過程!$DF$5&lt;=2,計算過程!$DF$5=8),IF(入力データと計算結果!$E$7=バックデータ一覧!$A$16,BU116/BC116+BV116/BD116+BW116/BE116+BX116/BF116+BZ116/BH116,IF(入力データと計算結果!$E$7=バックデータ一覧!$A$17,BU116/BC116+BV116/BD116+BW116/BE116+BY116/BG116+BZ116/BH116,BU116/BC116+BV116/BD116+BW116/BE116+BY116/BG116+CA116/BI116)),0)</f>
        <v>88.720447422715466</v>
      </c>
      <c r="BB116" s="101">
        <f>IF(OR(計算過程!$DF$5=3,計算過程!$DF$5=4),IF(入力データと計算結果!$E$7=バックデータ一覧!$A$16,BU116/BC116+BV116/BD116+BW116/BE116+BX116/BF116+BZ116/BH116,IF(入力データと計算結果!$E$7=バックデータ一覧!$A$17,BU116/BC116+BV116/BD116+BW116/BE116+BY116/BG116+BZ116/BH116,BU116/BC116+BV116/BD116+BW116/BE116+BY116/BG116+CA116/BI116)),0)</f>
        <v>0</v>
      </c>
      <c r="BC116" s="101">
        <f>MIN(1,計算過程!$DF$7*'貼り付けシート（日別）'!AG115+計算過程!$DF$14*(BU116+BW116)+計算過程!$DF$21)</f>
        <v>0.62796724864551978</v>
      </c>
      <c r="BD116" s="101">
        <f>MIN(1,計算過程!$DF$8*'貼り付けシート（日別）'!AG115+計算過程!$DF$15*BV116+計算過程!$DF$22)</f>
        <v>0.6866722918861925</v>
      </c>
      <c r="BE116" s="101">
        <f>MIN(1,計算過程!$DF$9*'貼り付けシート（日別）'!AG115+計算過程!$DF$16*(BU116+BW116)+計算過程!$DF$23)</f>
        <v>0.62796724864551978</v>
      </c>
      <c r="BF116" s="32">
        <f>MIN(1,計算過程!$DF$10*'貼り付けシート（日別）'!AG115+計算過程!$DF$17*BX116+計算過程!$DF$24)</f>
        <v>0.71159348488590612</v>
      </c>
      <c r="BG116" s="32">
        <f>MIN(1,計算過程!$DF$11*'貼り付けシート（日別）'!AG115+計算過程!$DF$18*BY116+計算過程!$DF$25)</f>
        <v>0.69960611240506987</v>
      </c>
      <c r="BH116" s="32">
        <f>MIN(1,計算過程!$DF$12*'貼り付けシート（日別）'!AG115+計算過程!$DF$19*BZ116+計算過程!$DF$26)</f>
        <v>0.71159348488590612</v>
      </c>
      <c r="BI116" s="32">
        <f>MIN(1,計算過程!$DF$13*'貼り付けシート（日別）'!AG115+計算過程!$DF$20*CA116+計算過程!$DF$27)</f>
        <v>0.62589665398550332</v>
      </c>
      <c r="BJ116" s="32">
        <f>IF(計算過程!$DF$5=11,(計算過程!$DF$33*BK116+計算過程!$DF$34*BN116+計算過程!$DF$35*計算過程!$DF$39+計算過程!$DF$36)*(1+計算過程!$DF$37*計算過程!$DF$38)*BL116*BM116*10^3/3600,0)</f>
        <v>0</v>
      </c>
      <c r="BK116" s="32">
        <f>'貼り付けシート（日別）'!AH115</f>
        <v>8.9499999999999993</v>
      </c>
      <c r="BL116" s="32">
        <f t="shared" si="51"/>
        <v>1</v>
      </c>
      <c r="BM116" s="32">
        <f t="shared" si="52"/>
        <v>1</v>
      </c>
      <c r="BN116" s="32">
        <f t="shared" si="53"/>
        <v>59.665265556022135</v>
      </c>
      <c r="BO116" s="32">
        <f>IF(計算過程!$DF$5=10,(計算過程!$DF$41*'貼り付けシート（日別）'!AG115+計算過程!$DF$42*BN116+計算過程!$DF$43)/3.6,0)</f>
        <v>0</v>
      </c>
      <c r="BP116" s="32">
        <f>IF(OR(計算過程!$DF$5=5,計算過程!$DF$5=6,計算過程!$DF$5=7),((計算過程!$DF$45*'貼り付けシート（日別）'!AG115+計算過程!$DF$46*SUM(BU116:BW116,BY116)+計算過程!$DF$47)*BQ116+(0.01723*CA116+0.06099))*10^3/3600,0)</f>
        <v>0</v>
      </c>
      <c r="BQ116" s="32">
        <f>IF('貼り付けシート（日別）'!AG115&lt;7,1+(7-'貼り付けシート（日別）'!AG115)*0.0091,1)</f>
        <v>1</v>
      </c>
      <c r="BR116" s="32">
        <f>IF(OR(計算過程!$DF$5=5,計算過程!$DF$5=6,計算過程!$DF$5=7),((計算過程!$DF$48*'貼り付けシート（日別）'!AG115+計算過程!$DF$49*SUM(BU116:BW116,BY116)+計算過程!$DF$50)*BT116+CA116/BS116),0)</f>
        <v>0</v>
      </c>
      <c r="BS116" s="32">
        <f>計算過程!$DF$51*'貼り付けシート（日別）'!AG115+計算過程!$DF$52*CA116+計算過程!$DF$53</f>
        <v>0.82905249999999997</v>
      </c>
      <c r="BT116" s="32">
        <f>IF('貼り付けシート（日別）'!AG115&lt;7,1+(7-'貼り付けシート（日別）'!AG115)*0.0205,1)</f>
        <v>1</v>
      </c>
      <c r="BU116" s="109">
        <f>'貼り付けシート（日別）'!T115</f>
        <v>11.069801298237165</v>
      </c>
      <c r="BV116" s="109">
        <f>'貼り付けシート（日別）'!U115</f>
        <v>17.378024016070899</v>
      </c>
      <c r="BW116" s="109">
        <f>'貼り付けシート（日別）'!V115</f>
        <v>3.041154202812407</v>
      </c>
      <c r="BX116" s="109">
        <f>'貼り付けシート（日別）'!W115</f>
        <v>0</v>
      </c>
      <c r="BY116" s="109">
        <f>'貼り付けシート（日別）'!X115</f>
        <v>24.210869372234999</v>
      </c>
      <c r="BZ116" s="109">
        <f>'貼り付けシート（日別）'!Y115</f>
        <v>0</v>
      </c>
      <c r="CA116" s="109">
        <f>'貼り付けシート（日別）'!Z115</f>
        <v>3.9654166666666661</v>
      </c>
      <c r="CB116" s="102">
        <f>IF(入力データと計算結果!$E$9=バックデータ一覧!$A$25,'貼り付けシート（日別）'!AI115,0)</f>
        <v>0</v>
      </c>
      <c r="CC116" s="166"/>
      <c r="CD116" s="32">
        <f>IF(計算過程!$DF$5=9,((CI116*'貼り付けシート（日別）'!AG115+CJ116*(CQ116+CR116+CS116+CU116)+CK116*CX116+CL116)*CE116+(0.01723*CW116+0.06099))*10^3/3600,0)</f>
        <v>0</v>
      </c>
      <c r="CE116" s="32">
        <f>IF(7&lt;='貼り付けシート（日別）'!AG115,1,1+(7-'貼り付けシート（日別）'!AG115)*0.0091)</f>
        <v>1</v>
      </c>
      <c r="CF116" s="32">
        <f>IF(計算過程!$DF$5=9,((CM116*'貼り付けシート（日別）'!AG115+CN116*(CQ116+CR116+CS116+CU116)+CO116*CX116+CP116)*CH116+CW116/CG116),0)</f>
        <v>0</v>
      </c>
      <c r="CG116" s="32">
        <f>計算過程!$DF$55*'貼り付けシート（日別）'!AG115+計算過程!$DF$56*CW116+計算過程!$DF$57</f>
        <v>0.82905249999999997</v>
      </c>
      <c r="CH116" s="32">
        <f>IF(7&lt;='貼り付けシート（日別）'!AG115,1,1+(7-'貼り付けシート（日別）'!AG115)*0.0205)</f>
        <v>1</v>
      </c>
      <c r="CI116" s="100">
        <f>IF($CX116&gt;0,バックデータ一覧!$S$4,バックデータ一覧!$T$4)</f>
        <v>-0.18114</v>
      </c>
      <c r="CJ116" s="100">
        <f>IF($CX116&gt;0,バックデータ一覧!$S$5,バックデータ一覧!$T$5)</f>
        <v>0.10483000000000001</v>
      </c>
      <c r="CK116" s="100">
        <f>IF($CX116&gt;0,バックデータ一覧!$S$6,バックデータ一覧!$T$6)</f>
        <v>0</v>
      </c>
      <c r="CL116" s="100">
        <f>IF($CX116&gt;0,バックデータ一覧!$S$7,バックデータ一覧!$T$7)</f>
        <v>5.8528500000000001</v>
      </c>
      <c r="CM116" s="100">
        <f>IF($CX116&gt;0,バックデータ一覧!$S$12,バックデータ一覧!$T$12)</f>
        <v>-5.7700000000000001E-2</v>
      </c>
      <c r="CN116" s="100">
        <f>IF($CX116&gt;0,バックデータ一覧!$S$13,バックデータ一覧!$T$13)</f>
        <v>0.47525000000000001</v>
      </c>
      <c r="CO116" s="100">
        <f>IF($CX116&gt;0,バックデータ一覧!$S$14,バックデータ一覧!$T$14)</f>
        <v>0</v>
      </c>
      <c r="CP116" s="173">
        <f>IF($CX116&gt;0,バックデータ一覧!$S$15,バックデータ一覧!$T$15)</f>
        <v>-6.3459300000000001</v>
      </c>
      <c r="CQ116" s="102">
        <f>IF($DF$4=4,'貼り付けシート（日別）'!T115,'貼り付けシート（日別）'!B115*(INT($DF$4)+1-$DF$4)+'貼り付けシート（日別）'!T115*($DF$4-INT($DF$4)))</f>
        <v>11.069801298237165</v>
      </c>
      <c r="CR116" s="102">
        <f>IF($DF$4=4,'貼り付けシート（日別）'!U115,'貼り付けシート（日別）'!C115*(INT($DF$4)+1-$DF$4)+'貼り付けシート（日別）'!U115*($DF$4-INT($DF$4)))</f>
        <v>17.378024016070899</v>
      </c>
      <c r="CS116" s="102">
        <f>IF($DF$4=4,'貼り付けシート（日別）'!V115,'貼り付けシート（日別）'!D115*(INT($DF$4)+1-$DF$4)+'貼り付けシート（日別）'!V115*($DF$4-INT($DF$4)))</f>
        <v>3.041154202812407</v>
      </c>
      <c r="CT116" s="102">
        <f>IF($DF$4=4,'貼り付けシート（日別）'!W115,'貼り付けシート（日別）'!E115*(INT($DF$4)+1-$DF$4)+'貼り付けシート（日別）'!W115*($DF$4-INT($DF$4)))</f>
        <v>0</v>
      </c>
      <c r="CU116" s="102">
        <f>IF($DF$4=4,'貼り付けシート（日別）'!X115,'貼り付けシート（日別）'!F115*(INT($DF$4)+1-$DF$4)+'貼り付けシート（日別）'!X115*($DF$4-INT($DF$4)))</f>
        <v>24.210869372234999</v>
      </c>
      <c r="CV116" s="102">
        <f>IF($DF$4=4,'貼り付けシート（日別）'!Y115,'貼り付けシート（日別）'!G115*(INT($DF$4)+1-$DF$4)+'貼り付けシート（日別）'!Y115*($DF$4-INT($DF$4)))</f>
        <v>0</v>
      </c>
      <c r="CW116" s="102">
        <f>IF($DF$4=4,'貼り付けシート（日別）'!Z115,'貼り付けシート（日別）'!H115*(INT($DF$4)+1-$DF$4)+'貼り付けシート（日別）'!Z115*($DF$4-INT($DF$4)))</f>
        <v>3.9654166666666661</v>
      </c>
      <c r="CX116" s="32">
        <f>SUMIF('貼り付けシート（時刻別）'!$A$6:$A$8765,AR116,'貼り付けシート（時刻別）'!$C$6:$C$8765)</f>
        <v>0</v>
      </c>
      <c r="CY116" s="102">
        <f t="shared" si="54"/>
        <v>0</v>
      </c>
      <c r="CZ116" s="166"/>
    </row>
    <row r="117" spans="1:104" x14ac:dyDescent="0.15">
      <c r="A117" s="36">
        <v>41749</v>
      </c>
      <c r="B117" s="139">
        <f>IF(計算過程!$DF$5=9,計算過程!CD117+計算過程!CY117,IF($DF$4=4,AS117,G117*(INT($DF$4)+1-$DF$4)+AS117*($DF$4-INT($DF$4))))</f>
        <v>0.1433053677962963</v>
      </c>
      <c r="C117" s="139">
        <f>IF(計算過程!$DF$5=9,CF117,IF($DF$4=4,AT117,H117*(INT($DF$4)+1-$DF$4)+AT117*($DF$4-INT($DF$4))))</f>
        <v>62.653766222448297</v>
      </c>
      <c r="D117" s="139">
        <f>IF(計算過程!$DF$5=9,0,IF($DF$4=4,AU117,I117*(INT($DF$4)+1-$DF$4)+AU117*($DF$4-INT($DF$4))))</f>
        <v>0</v>
      </c>
      <c r="E117" s="139">
        <v>0</v>
      </c>
      <c r="F117" s="138"/>
      <c r="G117" s="104">
        <f t="shared" si="41"/>
        <v>0.13615024994675926</v>
      </c>
      <c r="H117" s="104">
        <f t="shared" si="42"/>
        <v>55.294996956493193</v>
      </c>
      <c r="I117" s="104">
        <f t="shared" si="43"/>
        <v>0</v>
      </c>
      <c r="J117" s="107">
        <v>0</v>
      </c>
      <c r="K117" s="101">
        <f>IF(OR(計算過程!$DF$5&lt;=4,計算過程!$DF$5=8),L117+M117+N117,0)</f>
        <v>0.13615024994675926</v>
      </c>
      <c r="L117" s="101">
        <f>IF(AND($DF$5&gt;4,$DF$5&lt;&gt;8),0,((VLOOKUP(入力データと計算結果!$E$6,バックデータ一覧!$V$12:$AA$15,2)*'貼り付けシート（日別）'!O116+VLOOKUP(入力データと計算結果!$E$6,バックデータ一覧!$V$12:$AA$15,3)*('貼り付けシート（日別）'!I116+'貼り付けシート（日別）'!J116+'貼り付けシート（日別）'!K116+'貼り付けシート（日別）'!L116+'貼り付けシート（日別）'!N116)+(VLOOKUP(入力データと計算結果!$E$6,バックデータ一覧!$V$12:$AA$15,4)))*10^3/3600))</f>
        <v>8.3041167481481479E-2</v>
      </c>
      <c r="M117" s="101">
        <f>IF(AND(OR($DF$5&gt;4,$DF$5&lt;&gt;8),入力データと計算結果!$E$7&lt;&gt;バックデータ一覧!$A$16,SUM(AL117:AM117)&gt;0),0.07*10^3/3600,0)</f>
        <v>1.9444444444444445E-2</v>
      </c>
      <c r="N117" s="101">
        <f>IF(AND(OR($DF$5&lt;=4),入力データと計算結果!$E$7=バックデータ一覧!$A$18,AM117&gt;0),(VLOOKUP(入力データと計算結果!$E$6,バックデータ一覧!$V$12:$AA$15,5,FALSE)*AO117+VLOOKUP(入力データと計算結果!$E$6,バックデータ一覧!$V$12:$AA$15,6,FALSE))*10^3/3600,0)</f>
        <v>3.3664638020833339E-2</v>
      </c>
      <c r="O117" s="101">
        <f>IF(OR(計算過程!$DF$5&lt;=2,計算過程!$DF$5=8),IF(入力データと計算結果!$E$7=バックデータ一覧!$A$16,AI117/Q117+AJ117/R117+AK117/S117+AL117/T117+AN117/V117,IF(入力データと計算結果!$E$7=バックデータ一覧!$A$17,AI117/Q117+AJ117/R117+AK117/S117+AM117/U117+AN117/V117,AI117/Q117+AJ117/R117+AK117/S117+AM117/U117+AO117/W117)),0)</f>
        <v>55.294996956493193</v>
      </c>
      <c r="P117" s="101">
        <f>IF(OR(計算過程!$DF$5=3,計算過程!$DF$5=4),IF(入力データと計算結果!$E$7=バックデータ一覧!$A$16,AI117/Q117+AJ117/R117+AK117/S117+AL117/T117+AN117/V117,IF(入力データと計算結果!$E$7=バックデータ一覧!$A$17,AI117/Q117+AJ117/R117+AK117/S117+AM117/U117+AN117/V117,AI117/Q117+AJ117/R117+AK117/S117+AM117/U117+AO117/W117)),0)</f>
        <v>0</v>
      </c>
      <c r="Q117" s="101">
        <f>MIN(1,$DF$7*'貼り付けシート（日別）'!O116+計算過程!$DF$14*(AI117+AK117)+$DF$21)</f>
        <v>0.61188955080703633</v>
      </c>
      <c r="R117" s="101">
        <f>MIN(1,$DF$8*'貼り付けシート（日別）'!O116+$DF$15*AJ117+$DF$22)</f>
        <v>0.6794677938463668</v>
      </c>
      <c r="S117" s="101">
        <f>MIN(1,$DF$9*'貼り付けシート（日別）'!O116+$DF$16*(AI117+AK117)+$DF$23)</f>
        <v>0.61188955080703633</v>
      </c>
      <c r="T117" s="32">
        <f>MIN(1,$DF$10*'貼り付けシート（日別）'!O116+$DF$17*AL117+$DF$24)</f>
        <v>0.71159348488590612</v>
      </c>
      <c r="U117" s="32">
        <f>MIN(1,$DF$11*'貼り付けシート（日別）'!O116+$DF$18*AM117+$DF$25)</f>
        <v>0.69979266932792461</v>
      </c>
      <c r="V117" s="32">
        <f>MIN(1,$DF$12*'貼り付けシート（日別）'!O116+$DF$19*AN117+$DF$26)</f>
        <v>0.71159348488590612</v>
      </c>
      <c r="W117" s="32">
        <f>MIN(1,$DF$13*'貼り付けシート（日別）'!O116+$DF$20*AO117+$DF$27)</f>
        <v>0.60855908963919458</v>
      </c>
      <c r="X117" s="32">
        <f t="shared" si="44"/>
        <v>0</v>
      </c>
      <c r="Y117" s="32">
        <f>'貼り付けシート（日別）'!P116</f>
        <v>6.5</v>
      </c>
      <c r="Z117" s="32">
        <f t="shared" si="45"/>
        <v>1.00665</v>
      </c>
      <c r="AA117" s="32">
        <f t="shared" si="46"/>
        <v>1</v>
      </c>
      <c r="AB117" s="32">
        <f t="shared" si="47"/>
        <v>37.314590887383737</v>
      </c>
      <c r="AC117" s="32">
        <f>IF($DF$5=10,($DF$41*'貼り付けシート（日別）'!O116+$DF$42*AB117+$DF$43)/3.6,0)</f>
        <v>0</v>
      </c>
      <c r="AD117" s="32">
        <f>IF(OR($DF$5=5,$DF$5=6,$DF$5=7),(($DF$45*'貼り付けシート（日別）'!O116+$DF$46*SUM(AI117:AK117,AM117)+$DF$47)*AE117+(0.01723*AO117+0.06099))*10^3/3600,0)</f>
        <v>0</v>
      </c>
      <c r="AE117" s="32">
        <f>IF('貼り付けシート（日別）'!O116&lt;7,1+(7-'貼り付けシート（日別）'!O116)*0.0091,1)</f>
        <v>1</v>
      </c>
      <c r="AF117" s="32">
        <f>IF(OR($DF$5=5,$DF$5=6,$DF$5=7),(($DF$48*'貼り付けシート（日別）'!O116+$DF$49*SUM(AI117:AK117,AM117)+$DF$50)*AH117+AO117/AG117),0)</f>
        <v>0</v>
      </c>
      <c r="AG117" s="32">
        <f>$DF$51*'貼り付けシート（日別）'!O116+$DF$52*AO117+$DF$53</f>
        <v>0.81174437499999996</v>
      </c>
      <c r="AH117" s="32">
        <f>IF('貼り付けシート（日別）'!O116&lt;7,1+(7-'貼り付けシート（日別）'!O116)*0.0205,1)</f>
        <v>1</v>
      </c>
      <c r="AI117" s="109">
        <f>'貼り付けシート（日別）'!B116</f>
        <v>3.840659939879763</v>
      </c>
      <c r="AJ117" s="109">
        <f>'貼り付けシート（日別）'!C116</f>
        <v>5.1248994488191508</v>
      </c>
      <c r="AK117" s="109">
        <f>'貼り付けシート（日別）'!D116</f>
        <v>1.0551263571098248</v>
      </c>
      <c r="AL117" s="109">
        <f>'貼り付けシート（日別）'!E116</f>
        <v>0</v>
      </c>
      <c r="AM117" s="109">
        <f>'貼り付けシート（日別）'!F116</f>
        <v>23.799842641575001</v>
      </c>
      <c r="AN117" s="109">
        <f>'貼り付けシート（日別）'!G116</f>
        <v>0</v>
      </c>
      <c r="AO117" s="109">
        <f>'貼り付けシート（日別）'!H116</f>
        <v>3.4940625000000001</v>
      </c>
      <c r="AP117" s="102">
        <f>IF(入力データと計算結果!$E$9=バックデータ一覧!$A$25,'貼り付けシート（日別）'!Q116,0)</f>
        <v>0</v>
      </c>
      <c r="AR117" s="36">
        <v>41749</v>
      </c>
      <c r="AS117" s="104">
        <f t="shared" si="48"/>
        <v>0.1433053677962963</v>
      </c>
      <c r="AT117" s="104">
        <f t="shared" si="49"/>
        <v>62.653766222448297</v>
      </c>
      <c r="AU117" s="104">
        <f t="shared" si="50"/>
        <v>0</v>
      </c>
      <c r="AV117" s="107">
        <v>0</v>
      </c>
      <c r="AW117" s="101">
        <f>IF(OR(計算過程!$DF$5&lt;=4,計算過程!$DF$5=8),AX117+AY117+AZ117,0)</f>
        <v>0.1433053677962963</v>
      </c>
      <c r="AX117" s="101">
        <f>IF(AND(計算過程!$DF$5&gt;4,計算過程!$DF$5&lt;&gt;8),0,((VLOOKUP(入力データと計算結果!$E$6,バックデータ一覧!$V$12:$AA$15,2)*'貼り付けシート（日別）'!AG116+VLOOKUP(入力データと計算結果!$E$6,バックデータ一覧!$V$12:$AA$15,3)*('貼り付けシート（日別）'!AA116+'貼り付けシート（日別）'!AB116+'貼り付けシート（日別）'!AC116+'貼り付けシート（日別）'!AD116+'貼り付けシート（日別）'!AF116)+(VLOOKUP(入力データと計算結果!$E$6,バックデータ一覧!$V$12:$AA$15,4)))*10^3/3600))</f>
        <v>8.6496521731481493E-2</v>
      </c>
      <c r="AY117" s="101">
        <f>IF(AND(OR(計算過程!$DF$5&gt;4,計算過程!$DF$5&lt;&gt;8),入力データと計算結果!$E$7&lt;&gt;バックデータ一覧!$A$16,SUM(BX117:BY117)&gt;0),0.07*10^3/3600,0)</f>
        <v>1.9444444444444445E-2</v>
      </c>
      <c r="AZ117" s="101">
        <f>IF(AND(OR(計算過程!$DF$5&lt;=4),入力データと計算結果!$E$7=バックデータ一覧!$A$18,BY117&gt;0),(VLOOKUP(入力データと計算結果!$E$6,バックデータ一覧!$V$12:$AA$15,5,FALSE)*CA117+VLOOKUP(入力データと計算結果!$E$6,バックデータ一覧!$V$12:$AA$15,6,FALSE))*10^3/3600,0)</f>
        <v>3.7364401620370358E-2</v>
      </c>
      <c r="BA117" s="101">
        <f>IF(OR(計算過程!$DF$5&lt;=2,計算過程!$DF$5=8),IF(入力データと計算結果!$E$7=バックデータ一覧!$A$16,BU117/BC117+BV117/BD117+BW117/BE117+BX117/BF117+BZ117/BH117,IF(入力データと計算結果!$E$7=バックデータ一覧!$A$17,BU117/BC117+BV117/BD117+BW117/BE117+BY117/BG117+BZ117/BH117,BU117/BC117+BV117/BD117+BW117/BE117+BY117/BG117+CA117/BI117)),0)</f>
        <v>62.653766222448297</v>
      </c>
      <c r="BB117" s="101">
        <f>IF(OR(計算過程!$DF$5=3,計算過程!$DF$5=4),IF(入力データと計算結果!$E$7=バックデータ一覧!$A$16,BU117/BC117+BV117/BD117+BW117/BE117+BX117/BF117+BZ117/BH117,IF(入力データと計算結果!$E$7=バックデータ一覧!$A$17,BU117/BC117+BV117/BD117+BW117/BE117+BY117/BG117+BZ117/BH117,BU117/BC117+BV117/BD117+BW117/BE117+BY117/BG117+CA117/BI117)),0)</f>
        <v>0</v>
      </c>
      <c r="BC117" s="101">
        <f>MIN(1,計算過程!$DF$7*'貼り付けシート（日別）'!AG116+計算過程!$DF$14*(BU117+BW117)+計算過程!$DF$21)</f>
        <v>0.61279642973217174</v>
      </c>
      <c r="BD117" s="101">
        <f>MIN(1,計算過程!$DF$8*'貼り付けシート（日別）'!AG116+計算過程!$DF$15*BV117+計算過程!$DF$22)</f>
        <v>0.68101852100479476</v>
      </c>
      <c r="BE117" s="101">
        <f>MIN(1,計算過程!$DF$9*'貼り付けシート（日別）'!AG116+計算過程!$DF$16*(BU117+BW117)+計算過程!$DF$23)</f>
        <v>0.61279642973217174</v>
      </c>
      <c r="BF117" s="32">
        <f>MIN(1,計算過程!$DF$10*'貼り付けシート（日別）'!AG116+計算過程!$DF$17*BX117+計算過程!$DF$24)</f>
        <v>0.71159348488590612</v>
      </c>
      <c r="BG117" s="32">
        <f>MIN(1,計算過程!$DF$11*'貼り付けシート（日別）'!AG116+計算過程!$DF$18*BY117+計算過程!$DF$25)</f>
        <v>0.69979266932792461</v>
      </c>
      <c r="BH117" s="32">
        <f>MIN(1,計算過程!$DF$12*'貼り付けシート（日別）'!AG116+計算過程!$DF$19*BZ117+計算過程!$DF$26)</f>
        <v>0.71159348488590612</v>
      </c>
      <c r="BI117" s="32">
        <f>MIN(1,計算過程!$DF$13*'貼り付けシート（日別）'!AG116+計算過程!$DF$20*CA117+計算過程!$DF$27)</f>
        <v>0.62217241508939591</v>
      </c>
      <c r="BJ117" s="32">
        <f>IF(計算過程!$DF$5=11,(計算過程!$DF$33*BK117+計算過程!$DF$34*BN117+計算過程!$DF$35*計算過程!$DF$39+計算過程!$DF$36)*(1+計算過程!$DF$37*計算過程!$DF$38)*BL117*BM117*10^3/3600,0)</f>
        <v>0</v>
      </c>
      <c r="BK117" s="32">
        <f>'貼り付けシート（日別）'!AH116</f>
        <v>6.5</v>
      </c>
      <c r="BL117" s="32">
        <f t="shared" si="51"/>
        <v>1.00665</v>
      </c>
      <c r="BM117" s="32">
        <f t="shared" si="52"/>
        <v>1</v>
      </c>
      <c r="BN117" s="32">
        <f t="shared" si="53"/>
        <v>42.272695050024822</v>
      </c>
      <c r="BO117" s="32">
        <f>IF(計算過程!$DF$5=10,(計算過程!$DF$41*'貼り付けシート（日別）'!AG116+計算過程!$DF$42*BN117+計算過程!$DF$43)/3.6,0)</f>
        <v>0</v>
      </c>
      <c r="BP117" s="32">
        <f>IF(OR(計算過程!$DF$5=5,計算過程!$DF$5=6,計算過程!$DF$5=7),((計算過程!$DF$45*'貼り付けシート（日別）'!AG116+計算過程!$DF$46*SUM(BU117:BW117,BY117)+計算過程!$DF$47)*BQ117+(0.01723*CA117+0.06099))*10^3/3600,0)</f>
        <v>0</v>
      </c>
      <c r="BQ117" s="32">
        <f>IF('貼り付けシート（日別）'!AG116&lt;7,1+(7-'貼り付けシート（日別）'!AG116)*0.0091,1)</f>
        <v>1</v>
      </c>
      <c r="BR117" s="32">
        <f>IF(OR(計算過程!$DF$5=5,計算過程!$DF$5=6,計算過程!$DF$5=7),((計算過程!$DF$48*'貼り付けシート（日別）'!AG116+計算過程!$DF$49*SUM(BU117:BW117,BY117)+計算過程!$DF$50)*BT117+CA117/BS117),0)</f>
        <v>0</v>
      </c>
      <c r="BS117" s="32">
        <f>計算過程!$DF$51*'貼り付けシート（日別）'!AG116+計算過程!$DF$52*CA117+計算過程!$DF$53</f>
        <v>0.8163824999999999</v>
      </c>
      <c r="BT117" s="32">
        <f>IF('貼り付けシート（日別）'!AG116&lt;7,1+(7-'貼り付けシート（日別）'!AG116)*0.0205,1)</f>
        <v>1</v>
      </c>
      <c r="BU117" s="109">
        <f>'貼り付けシート（日別）'!T116</f>
        <v>4.9608524223446944</v>
      </c>
      <c r="BV117" s="109">
        <f>'貼り付けシート（日別）'!U116</f>
        <v>8.5414990813652487</v>
      </c>
      <c r="BW117" s="109">
        <f>'貼り付けシート（日別）'!V116</f>
        <v>0.70341757140654992</v>
      </c>
      <c r="BX117" s="109">
        <f>'貼り付けシート（日別）'!W116</f>
        <v>0</v>
      </c>
      <c r="BY117" s="109">
        <f>'貼り付けシート（日別）'!X116</f>
        <v>23.799842641575001</v>
      </c>
      <c r="BZ117" s="109">
        <f>'貼り付けシート（日別）'!Y116</f>
        <v>0</v>
      </c>
      <c r="CA117" s="109">
        <f>'貼り付けシート（日別）'!Z116</f>
        <v>4.2670833333333329</v>
      </c>
      <c r="CB117" s="102">
        <f>IF(入力データと計算結果!$E$9=バックデータ一覧!$A$25,'貼り付けシート（日別）'!AI116,0)</f>
        <v>0</v>
      </c>
      <c r="CC117" s="166"/>
      <c r="CD117" s="32">
        <f>IF(計算過程!$DF$5=9,((CI117*'貼り付けシート（日別）'!AG116+CJ117*(CQ117+CR117+CS117+CU117)+CK117*CX117+CL117)*CE117+(0.01723*CW117+0.06099))*10^3/3600,0)</f>
        <v>0</v>
      </c>
      <c r="CE117" s="32">
        <f>IF(7&lt;='貼り付けシート（日別）'!AG116,1,1+(7-'貼り付けシート（日別）'!AG116)*0.0091)</f>
        <v>1</v>
      </c>
      <c r="CF117" s="32">
        <f>IF(計算過程!$DF$5=9,((CM117*'貼り付けシート（日別）'!AG116+CN117*(CQ117+CR117+CS117+CU117)+CO117*CX117+CP117)*CH117+CW117/CG117),0)</f>
        <v>0</v>
      </c>
      <c r="CG117" s="32">
        <f>計算過程!$DF$55*'貼り付けシート（日別）'!AG116+計算過程!$DF$56*CW117+計算過程!$DF$57</f>
        <v>0.8163824999999999</v>
      </c>
      <c r="CH117" s="32">
        <f>IF(7&lt;='貼り付けシート（日別）'!AG116,1,1+(7-'貼り付けシート（日別）'!AG116)*0.0205)</f>
        <v>1</v>
      </c>
      <c r="CI117" s="100">
        <f>IF($CX117&gt;0,バックデータ一覧!$S$4,バックデータ一覧!$T$4)</f>
        <v>-0.18114</v>
      </c>
      <c r="CJ117" s="100">
        <f>IF($CX117&gt;0,バックデータ一覧!$S$5,バックデータ一覧!$T$5)</f>
        <v>0.10483000000000001</v>
      </c>
      <c r="CK117" s="100">
        <f>IF($CX117&gt;0,バックデータ一覧!$S$6,バックデータ一覧!$T$6)</f>
        <v>0</v>
      </c>
      <c r="CL117" s="100">
        <f>IF($CX117&gt;0,バックデータ一覧!$S$7,バックデータ一覧!$T$7)</f>
        <v>5.8528500000000001</v>
      </c>
      <c r="CM117" s="100">
        <f>IF($CX117&gt;0,バックデータ一覧!$S$12,バックデータ一覧!$T$12)</f>
        <v>-5.7700000000000001E-2</v>
      </c>
      <c r="CN117" s="100">
        <f>IF($CX117&gt;0,バックデータ一覧!$S$13,バックデータ一覧!$T$13)</f>
        <v>0.47525000000000001</v>
      </c>
      <c r="CO117" s="100">
        <f>IF($CX117&gt;0,バックデータ一覧!$S$14,バックデータ一覧!$T$14)</f>
        <v>0</v>
      </c>
      <c r="CP117" s="173">
        <f>IF($CX117&gt;0,バックデータ一覧!$S$15,バックデータ一覧!$T$15)</f>
        <v>-6.3459300000000001</v>
      </c>
      <c r="CQ117" s="102">
        <f>IF($DF$4=4,'貼り付けシート（日別）'!T116,'貼り付けシート（日別）'!B116*(INT($DF$4)+1-$DF$4)+'貼り付けシート（日別）'!T116*($DF$4-INT($DF$4)))</f>
        <v>4.9608524223446944</v>
      </c>
      <c r="CR117" s="102">
        <f>IF($DF$4=4,'貼り付けシート（日別）'!U116,'貼り付けシート（日別）'!C116*(INT($DF$4)+1-$DF$4)+'貼り付けシート（日別）'!U116*($DF$4-INT($DF$4)))</f>
        <v>8.5414990813652487</v>
      </c>
      <c r="CS117" s="102">
        <f>IF($DF$4=4,'貼り付けシート（日別）'!V116,'貼り付けシート（日別）'!D116*(INT($DF$4)+1-$DF$4)+'貼り付けシート（日別）'!V116*($DF$4-INT($DF$4)))</f>
        <v>0.70341757140654992</v>
      </c>
      <c r="CT117" s="102">
        <f>IF($DF$4=4,'貼り付けシート（日別）'!W116,'貼り付けシート（日別）'!E116*(INT($DF$4)+1-$DF$4)+'貼り付けシート（日別）'!W116*($DF$4-INT($DF$4)))</f>
        <v>0</v>
      </c>
      <c r="CU117" s="102">
        <f>IF($DF$4=4,'貼り付けシート（日別）'!X116,'貼り付けシート（日別）'!F116*(INT($DF$4)+1-$DF$4)+'貼り付けシート（日別）'!X116*($DF$4-INT($DF$4)))</f>
        <v>23.799842641575001</v>
      </c>
      <c r="CV117" s="102">
        <f>IF($DF$4=4,'貼り付けシート（日別）'!Y116,'貼り付けシート（日別）'!G116*(INT($DF$4)+1-$DF$4)+'貼り付けシート（日別）'!Y116*($DF$4-INT($DF$4)))</f>
        <v>0</v>
      </c>
      <c r="CW117" s="102">
        <f>IF($DF$4=4,'貼り付けシート（日別）'!Z116,'貼り付けシート（日別）'!H116*(INT($DF$4)+1-$DF$4)+'貼り付けシート（日別）'!Z116*($DF$4-INT($DF$4)))</f>
        <v>4.2670833333333329</v>
      </c>
      <c r="CX117" s="32">
        <f>SUMIF('貼り付けシート（時刻別）'!$A$6:$A$8765,AR117,'貼り付けシート（時刻別）'!$C$6:$C$8765)</f>
        <v>0</v>
      </c>
      <c r="CY117" s="102">
        <f t="shared" si="54"/>
        <v>0</v>
      </c>
      <c r="CZ117" s="166"/>
    </row>
    <row r="118" spans="1:104" x14ac:dyDescent="0.15">
      <c r="A118" s="36">
        <v>41750</v>
      </c>
      <c r="B118" s="139">
        <f>IF(計算過程!$DF$5=9,計算過程!CD118+計算過程!CY118,IF($DF$4=4,AS118,G118*(INT($DF$4)+1-$DF$4)+AS118*($DF$4-INT($DF$4))))</f>
        <v>0.1568300137048611</v>
      </c>
      <c r="C118" s="139">
        <f>IF(計算過程!$DF$5=9,CF118,IF($DF$4=4,AT118,H118*(INT($DF$4)+1-$DF$4)+AT118*($DF$4-INT($DF$4))))</f>
        <v>76.789883385801545</v>
      </c>
      <c r="D118" s="139">
        <f>IF(計算過程!$DF$5=9,0,IF($DF$4=4,AU118,I118*(INT($DF$4)+1-$DF$4)+AU118*($DF$4-INT($DF$4))))</f>
        <v>0</v>
      </c>
      <c r="E118" s="139">
        <v>0</v>
      </c>
      <c r="F118" s="138"/>
      <c r="G118" s="104">
        <f t="shared" si="41"/>
        <v>0.14879218156712964</v>
      </c>
      <c r="H118" s="104">
        <f t="shared" si="42"/>
        <v>69.088624637458778</v>
      </c>
      <c r="I118" s="104">
        <f t="shared" si="43"/>
        <v>0</v>
      </c>
      <c r="J118" s="107">
        <v>0</v>
      </c>
      <c r="K118" s="101">
        <f>IF(OR(計算過程!$DF$5&lt;=4,計算過程!$DF$5=8),L118+M118+N118,0)</f>
        <v>0.14879218156712964</v>
      </c>
      <c r="L118" s="101">
        <f>IF(AND($DF$5&gt;4,$DF$5&lt;&gt;8),0,((VLOOKUP(入力データと計算結果!$E$6,バックデータ一覧!$V$12:$AA$15,2)*'貼り付けシート（日別）'!O117+VLOOKUP(入力データと計算結果!$E$6,バックデータ一覧!$V$12:$AA$15,3)*('貼り付けシート（日別）'!I117+'貼り付けシート（日別）'!J117+'貼り付けシート（日別）'!K117+'貼り付けシート（日別）'!L117+'貼り付けシート（日別）'!N117)+(VLOOKUP(入力データと計算結果!$E$6,バックデータ一覧!$V$12:$AA$15,4)))*10^3/3600))</f>
        <v>9.3319956740740742E-2</v>
      </c>
      <c r="M118" s="101">
        <f>IF(AND(OR($DF$5&gt;4,$DF$5&lt;&gt;8),入力データと計算結果!$E$7&lt;&gt;バックデータ一覧!$A$16,SUM(AL118:AM118)&gt;0),0.07*10^3/3600,0)</f>
        <v>1.9444444444444445E-2</v>
      </c>
      <c r="N118" s="101">
        <f>IF(AND(OR($DF$5&lt;=4),入力データと計算結果!$E$7=バックデータ一覧!$A$18,AM118&gt;0),(VLOOKUP(入力データと計算結果!$E$6,バックデータ一覧!$V$12:$AA$15,5,FALSE)*AO118+VLOOKUP(入力データと計算結果!$E$6,バックデータ一覧!$V$12:$AA$15,6,FALSE))*10^3/3600,0)</f>
        <v>3.6027780381944444E-2</v>
      </c>
      <c r="O118" s="101">
        <f>IF(OR(計算過程!$DF$5&lt;=2,計算過程!$DF$5=8),IF(入力データと計算結果!$E$7=バックデータ一覧!$A$16,AI118/Q118+AJ118/R118+AK118/S118+AL118/T118+AN118/V118,IF(入力データと計算結果!$E$7=バックデータ一覧!$A$17,AI118/Q118+AJ118/R118+AK118/S118+AM118/U118+AN118/V118,AI118/Q118+AJ118/R118+AK118/S118+AM118/U118+AO118/W118)),0)</f>
        <v>69.088624637458778</v>
      </c>
      <c r="P118" s="101">
        <f>IF(OR(計算過程!$DF$5=3,計算過程!$DF$5=4),IF(入力データと計算結果!$E$7=バックデータ一覧!$A$16,AI118/Q118+AJ118/R118+AK118/S118+AL118/T118+AN118/V118,IF(入力データと計算結果!$E$7=バックデータ一覧!$A$17,AI118/Q118+AJ118/R118+AK118/S118+AM118/U118+AN118/V118,AI118/Q118+AJ118/R118+AK118/S118+AM118/U118+AO118/W118)),0)</f>
        <v>0</v>
      </c>
      <c r="Q118" s="101">
        <f>MIN(1,$DF$7*'貼り付けシート（日別）'!O117+計算過程!$DF$14*(AI118+AK118)+$DF$21)</f>
        <v>0.60443205833366975</v>
      </c>
      <c r="R118" s="101">
        <f>MIN(1,$DF$8*'貼り付けシート（日別）'!O117+$DF$15*AJ118+$DF$22)</f>
        <v>0.67752603632119623</v>
      </c>
      <c r="S118" s="101">
        <f>MIN(1,$DF$9*'貼り付けシート（日別）'!O117+$DF$16*(AI118+AK118)+$DF$23)</f>
        <v>0.60443205833366975</v>
      </c>
      <c r="T118" s="32">
        <f>MIN(1,$DF$10*'貼り付けシート（日別）'!O117+$DF$17*AL118+$DF$24)</f>
        <v>0.71159348488590612</v>
      </c>
      <c r="U118" s="32">
        <f>MIN(1,$DF$11*'貼り付けシート（日別）'!O117+$DF$18*AM118+$DF$25)</f>
        <v>0.69984886345174591</v>
      </c>
      <c r="V118" s="32">
        <f>MIN(1,$DF$12*'貼り付けシート（日別）'!O117+$DF$19*AN118+$DF$26)</f>
        <v>0.71159348488590612</v>
      </c>
      <c r="W118" s="32">
        <f>MIN(1,$DF$13*'貼り付けシート（日別）'!O117+$DF$20*AO118+$DF$27)</f>
        <v>0.59603539833181207</v>
      </c>
      <c r="X118" s="32">
        <f t="shared" si="44"/>
        <v>0</v>
      </c>
      <c r="Y118" s="32">
        <f>'貼り付けシート（日別）'!P117</f>
        <v>0.48749999999999999</v>
      </c>
      <c r="Z118" s="32">
        <f t="shared" si="45"/>
        <v>1.0866162500000001</v>
      </c>
      <c r="AA118" s="32">
        <f t="shared" si="46"/>
        <v>1.1163437500000002</v>
      </c>
      <c r="AB118" s="32">
        <f t="shared" si="47"/>
        <v>45.939535670563401</v>
      </c>
      <c r="AC118" s="32">
        <f>IF($DF$5=10,($DF$41*'貼り付けシート（日別）'!O117+$DF$42*AB118+$DF$43)/3.6,0)</f>
        <v>0</v>
      </c>
      <c r="AD118" s="32">
        <f>IF(OR($DF$5=5,$DF$5=6,$DF$5=7),(($DF$45*'貼り付けシート（日別）'!O117+$DF$46*SUM(AI118:AK118,AM118)+$DF$47)*AE118+(0.01723*AO118+0.06099))*10^3/3600,0)</f>
        <v>0</v>
      </c>
      <c r="AE118" s="32">
        <f>IF('貼り付けシート（日別）'!O117&lt;7,1+(7-'貼り付けシート（日別）'!O117)*0.0091,1)</f>
        <v>1.0591879166666667</v>
      </c>
      <c r="AF118" s="32">
        <f>IF(OR($DF$5=5,$DF$5=6,$DF$5=7),(($DF$48*'貼り付けシート（日別）'!O117+$DF$49*SUM(AI118:AK118,AM118)+$DF$50)*AH118+AO118/AG118),0)</f>
        <v>0</v>
      </c>
      <c r="AG118" s="32">
        <f>$DF$51*'貼り付けシート（日別）'!O117+$DF$52*AO118+$DF$53</f>
        <v>0.78070687499999991</v>
      </c>
      <c r="AH118" s="32">
        <f>IF('貼り付けシート（日別）'!O117&lt;7,1+(7-'貼り付けシート（日別）'!O117)*0.0205,1)</f>
        <v>1.1333354166666667</v>
      </c>
      <c r="AI118" s="109">
        <f>'貼り付けシート（日別）'!B117</f>
        <v>7.0045810801003014</v>
      </c>
      <c r="AJ118" s="109">
        <f>'貼り付けシート（日別）'!C117</f>
        <v>9.3467722418920847</v>
      </c>
      <c r="AK118" s="109">
        <f>'貼り付けシート（日別）'!D117</f>
        <v>1.9243354615660171</v>
      </c>
      <c r="AL118" s="109">
        <f>'貼り付けシート（日別）'!E117</f>
        <v>0</v>
      </c>
      <c r="AM118" s="109">
        <f>'貼り付けシート（日別）'!F117</f>
        <v>23.676034387005</v>
      </c>
      <c r="AN118" s="109">
        <f>'貼り付けシート（日別）'!G117</f>
        <v>0</v>
      </c>
      <c r="AO118" s="109">
        <f>'貼り付けシート（日別）'!H117</f>
        <v>3.9878125000000004</v>
      </c>
      <c r="AP118" s="102">
        <f>IF(入力データと計算結果!$E$9=バックデータ一覧!$A$25,'貼り付けシート（日別）'!Q117,0)</f>
        <v>0</v>
      </c>
      <c r="AR118" s="36">
        <v>41750</v>
      </c>
      <c r="AS118" s="104">
        <f t="shared" si="48"/>
        <v>0.1568300137048611</v>
      </c>
      <c r="AT118" s="104">
        <f t="shared" si="49"/>
        <v>76.789883385801545</v>
      </c>
      <c r="AU118" s="104">
        <f t="shared" si="50"/>
        <v>0</v>
      </c>
      <c r="AV118" s="107">
        <v>0</v>
      </c>
      <c r="AW118" s="101">
        <f>IF(OR(計算過程!$DF$5&lt;=4,計算過程!$DF$5=8),AX118+AY118+AZ118,0)</f>
        <v>0.1568300137048611</v>
      </c>
      <c r="AX118" s="101">
        <f>IF(AND(計算過程!$DF$5&gt;4,計算過程!$DF$5&lt;&gt;8),0,((VLOOKUP(入力データと計算結果!$E$6,バックデータ一覧!$V$12:$AA$15,2)*'貼り付けシート（日別）'!AG117+VLOOKUP(入力データと計算結果!$E$6,バックデータ一覧!$V$12:$AA$15,3)*('貼り付けシート（日別）'!AA117+'貼り付けシート（日別）'!AB117+'貼り付けシート（日別）'!AC117+'貼り付けシート（日別）'!AD117+'貼り付けシート（日別）'!AF117)+(VLOOKUP(入力データと計算結果!$E$6,バックデータ一覧!$V$12:$AA$15,4)))*10^3/3600))</f>
        <v>9.6840647240740735E-2</v>
      </c>
      <c r="AY118" s="101">
        <f>IF(AND(OR(計算過程!$DF$5&gt;4,計算過程!$DF$5&lt;&gt;8),入力データと計算結果!$E$7&lt;&gt;バックデータ一覧!$A$16,SUM(BX118:BY118)&gt;0),0.07*10^3/3600,0)</f>
        <v>1.9444444444444445E-2</v>
      </c>
      <c r="AZ118" s="101">
        <f>IF(AND(OR(計算過程!$DF$5&lt;=4),入力データと計算結果!$E$7=バックデータ一覧!$A$18,BY118&gt;0),(VLOOKUP(入力データと計算結果!$E$6,バックデータ一覧!$V$12:$AA$15,5,FALSE)*CA118+VLOOKUP(入力データと計算結果!$E$6,バックデータ一覧!$V$12:$AA$15,6,FALSE))*10^3/3600,0)</f>
        <v>4.0544922019675932E-2</v>
      </c>
      <c r="BA118" s="101">
        <f>IF(OR(計算過程!$DF$5&lt;=2,計算過程!$DF$5=8),IF(入力データと計算結果!$E$7=バックデータ一覧!$A$16,BU118/BC118+BV118/BD118+BW118/BE118+BX118/BF118+BZ118/BH118,IF(入力データと計算結果!$E$7=バックデータ一覧!$A$17,BU118/BC118+BV118/BD118+BW118/BE118+BY118/BG118+BZ118/BH118,BU118/BC118+BV118/BD118+BW118/BE118+BY118/BG118+CA118/BI118)),0)</f>
        <v>76.789883385801545</v>
      </c>
      <c r="BB118" s="101">
        <f>IF(OR(計算過程!$DF$5=3,計算過程!$DF$5=4),IF(入力データと計算結果!$E$7=バックデータ一覧!$A$16,BU118/BC118+BV118/BD118+BW118/BE118+BX118/BF118+BZ118/BH118,IF(入力データと計算結果!$E$7=バックデータ一覧!$A$17,BU118/BC118+BV118/BD118+BW118/BE118+BY118/BG118+BZ118/BH118,BU118/BC118+BV118/BD118+BW118/BE118+BY118/BG118+CA118/BI118)),0)</f>
        <v>0</v>
      </c>
      <c r="BC118" s="101">
        <f>MIN(1,計算過程!$DF$7*'貼り付けシート（日別）'!AG117+計算過程!$DF$14*(BU118+BW118)+計算過程!$DF$21)</f>
        <v>0.6054271195219757</v>
      </c>
      <c r="BD118" s="101">
        <f>MIN(1,計算過程!$DF$8*'貼り付けシート（日別）'!AG117+計算過程!$DF$15*BV118+計算過程!$DF$22)</f>
        <v>0.67906869650096002</v>
      </c>
      <c r="BE118" s="101">
        <f>MIN(1,計算過程!$DF$9*'貼り付けシート（日別）'!AG117+計算過程!$DF$16*(BU118+BW118)+計算過程!$DF$23)</f>
        <v>0.6054271195219757</v>
      </c>
      <c r="BF118" s="32">
        <f>MIN(1,計算過程!$DF$10*'貼り付けシート（日別）'!AG117+計算過程!$DF$17*BX118+計算過程!$DF$24)</f>
        <v>0.71159348488590612</v>
      </c>
      <c r="BG118" s="32">
        <f>MIN(1,計算過程!$DF$11*'貼り付けシート（日別）'!AG117+計算過程!$DF$18*BY118+計算過程!$DF$25)</f>
        <v>0.69984886345174591</v>
      </c>
      <c r="BH118" s="32">
        <f>MIN(1,計算過程!$DF$12*'貼り付けシート（日別）'!AG117+計算過程!$DF$19*BZ118+計算過程!$DF$26)</f>
        <v>0.71159348488590612</v>
      </c>
      <c r="BI118" s="32">
        <f>MIN(1,計算過程!$DF$13*'貼り付けシート（日別）'!AG117+計算過程!$DF$20*CA118+計算過程!$DF$27)</f>
        <v>0.61265627627838926</v>
      </c>
      <c r="BJ118" s="32">
        <f>IF(計算過程!$DF$5=11,(計算過程!$DF$33*BK118+計算過程!$DF$34*BN118+計算過程!$DF$35*計算過程!$DF$39+計算過程!$DF$36)*(1+計算過程!$DF$37*計算過程!$DF$38)*BL118*BM118*10^3/3600,0)</f>
        <v>0</v>
      </c>
      <c r="BK118" s="32">
        <f>'貼り付けシート（日別）'!AH117</f>
        <v>0.48749999999999999</v>
      </c>
      <c r="BL118" s="32">
        <f t="shared" si="51"/>
        <v>1.0866162500000001</v>
      </c>
      <c r="BM118" s="32">
        <f t="shared" si="52"/>
        <v>1.1163437500000002</v>
      </c>
      <c r="BN118" s="32">
        <f t="shared" si="53"/>
        <v>51.125372835016428</v>
      </c>
      <c r="BO118" s="32">
        <f>IF(計算過程!$DF$5=10,(計算過程!$DF$41*'貼り付けシート（日別）'!AG117+計算過程!$DF$42*BN118+計算過程!$DF$43)/3.6,0)</f>
        <v>0</v>
      </c>
      <c r="BP118" s="32">
        <f>IF(OR(計算過程!$DF$5=5,計算過程!$DF$5=6,計算過程!$DF$5=7),((計算過程!$DF$45*'貼り付けシート（日別）'!AG117+計算過程!$DF$46*SUM(BU118:BW118,BY118)+計算過程!$DF$47)*BQ118+(0.01723*CA118+0.06099))*10^3/3600,0)</f>
        <v>0</v>
      </c>
      <c r="BQ118" s="32">
        <f>IF('貼り付けシート（日別）'!AG117&lt;7,1+(7-'貼り付けシート（日別）'!AG117)*0.0091,1)</f>
        <v>1.0591879166666667</v>
      </c>
      <c r="BR118" s="32">
        <f>IF(OR(計算過程!$DF$5=5,計算過程!$DF$5=6,計算過程!$DF$5=7),((計算過程!$DF$48*'貼り付けシート（日別）'!AG117+計算過程!$DF$49*SUM(BU118:BW118,BY118)+計算過程!$DF$50)*BT118+CA118/BS118),0)</f>
        <v>0</v>
      </c>
      <c r="BS118" s="32">
        <f>計算過程!$DF$51*'貼り付けシート（日別）'!AG117+計算過程!$DF$52*CA118+計算過程!$DF$53</f>
        <v>0.78636968749999991</v>
      </c>
      <c r="BT118" s="32">
        <f>IF('貼り付けシート（日別）'!AG117&lt;7,1+(7-'貼り付けシート（日別）'!AG117)*0.0205,1)</f>
        <v>1.1333354166666667</v>
      </c>
      <c r="BU118" s="109">
        <f>'貼り付けシート（日別）'!T117</f>
        <v>7.3229711291957722</v>
      </c>
      <c r="BV118" s="109">
        <f>'貼り付けシート（日別）'!U117</f>
        <v>12.745598511671025</v>
      </c>
      <c r="BW118" s="109">
        <f>'貼り付けシート（日別）'!V117</f>
        <v>2.4491542238112949</v>
      </c>
      <c r="BX118" s="109">
        <f>'貼り付けシート（日別）'!W117</f>
        <v>0</v>
      </c>
      <c r="BY118" s="109">
        <f>'貼り付けシート（日別）'!X117</f>
        <v>23.676034387005</v>
      </c>
      <c r="BZ118" s="109">
        <f>'貼り付けシート（日別）'!Y117</f>
        <v>0</v>
      </c>
      <c r="CA118" s="109">
        <f>'貼り付けシート（日別）'!Z117</f>
        <v>4.9316145833333334</v>
      </c>
      <c r="CB118" s="102">
        <f>IF(入力データと計算結果!$E$9=バックデータ一覧!$A$25,'貼り付けシート（日別）'!AI117,0)</f>
        <v>0</v>
      </c>
      <c r="CC118" s="166"/>
      <c r="CD118" s="32">
        <f>IF(計算過程!$DF$5=9,((CI118*'貼り付けシート（日別）'!AG117+CJ118*(CQ118+CR118+CS118+CU118)+CK118*CX118+CL118)*CE118+(0.01723*CW118+0.06099))*10^3/3600,0)</f>
        <v>0</v>
      </c>
      <c r="CE118" s="32">
        <f>IF(7&lt;='貼り付けシート（日別）'!AG117,1,1+(7-'貼り付けシート（日別）'!AG117)*0.0091)</f>
        <v>1.0591879166666667</v>
      </c>
      <c r="CF118" s="32">
        <f>IF(計算過程!$DF$5=9,((CM118*'貼り付けシート（日別）'!AG117+CN118*(CQ118+CR118+CS118+CU118)+CO118*CX118+CP118)*CH118+CW118/CG118),0)</f>
        <v>0</v>
      </c>
      <c r="CG118" s="32">
        <f>計算過程!$DF$55*'貼り付けシート（日別）'!AG117+計算過程!$DF$56*CW118+計算過程!$DF$57</f>
        <v>0.78636968749999991</v>
      </c>
      <c r="CH118" s="32">
        <f>IF(7&lt;='貼り付けシート（日別）'!AG117,1,1+(7-'貼り付けシート（日別）'!AG117)*0.0205)</f>
        <v>1.1333354166666667</v>
      </c>
      <c r="CI118" s="100">
        <f>IF($CX118&gt;0,バックデータ一覧!$S$4,バックデータ一覧!$T$4)</f>
        <v>-0.18114</v>
      </c>
      <c r="CJ118" s="100">
        <f>IF($CX118&gt;0,バックデータ一覧!$S$5,バックデータ一覧!$T$5)</f>
        <v>0.10483000000000001</v>
      </c>
      <c r="CK118" s="100">
        <f>IF($CX118&gt;0,バックデータ一覧!$S$6,バックデータ一覧!$T$6)</f>
        <v>0</v>
      </c>
      <c r="CL118" s="100">
        <f>IF($CX118&gt;0,バックデータ一覧!$S$7,バックデータ一覧!$T$7)</f>
        <v>5.8528500000000001</v>
      </c>
      <c r="CM118" s="100">
        <f>IF($CX118&gt;0,バックデータ一覧!$S$12,バックデータ一覧!$T$12)</f>
        <v>-5.7700000000000001E-2</v>
      </c>
      <c r="CN118" s="100">
        <f>IF($CX118&gt;0,バックデータ一覧!$S$13,バックデータ一覧!$T$13)</f>
        <v>0.47525000000000001</v>
      </c>
      <c r="CO118" s="100">
        <f>IF($CX118&gt;0,バックデータ一覧!$S$14,バックデータ一覧!$T$14)</f>
        <v>0</v>
      </c>
      <c r="CP118" s="173">
        <f>IF($CX118&gt;0,バックデータ一覧!$S$15,バックデータ一覧!$T$15)</f>
        <v>-6.3459300000000001</v>
      </c>
      <c r="CQ118" s="102">
        <f>IF($DF$4=4,'貼り付けシート（日別）'!T117,'貼り付けシート（日別）'!B117*(INT($DF$4)+1-$DF$4)+'貼り付けシート（日別）'!T117*($DF$4-INT($DF$4)))</f>
        <v>7.3229711291957722</v>
      </c>
      <c r="CR118" s="102">
        <f>IF($DF$4=4,'貼り付けシート（日別）'!U117,'貼り付けシート（日別）'!C117*(INT($DF$4)+1-$DF$4)+'貼り付けシート（日別）'!U117*($DF$4-INT($DF$4)))</f>
        <v>12.745598511671025</v>
      </c>
      <c r="CS118" s="102">
        <f>IF($DF$4=4,'貼り付けシート（日別）'!V117,'貼り付けシート（日別）'!D117*(INT($DF$4)+1-$DF$4)+'貼り付けシート（日別）'!V117*($DF$4-INT($DF$4)))</f>
        <v>2.4491542238112949</v>
      </c>
      <c r="CT118" s="102">
        <f>IF($DF$4=4,'貼り付けシート（日別）'!W117,'貼り付けシート（日別）'!E117*(INT($DF$4)+1-$DF$4)+'貼り付けシート（日別）'!W117*($DF$4-INT($DF$4)))</f>
        <v>0</v>
      </c>
      <c r="CU118" s="102">
        <f>IF($DF$4=4,'貼り付けシート（日別）'!X117,'貼り付けシート（日別）'!F117*(INT($DF$4)+1-$DF$4)+'貼り付けシート（日別）'!X117*($DF$4-INT($DF$4)))</f>
        <v>23.676034387005</v>
      </c>
      <c r="CV118" s="102">
        <f>IF($DF$4=4,'貼り付けシート（日別）'!Y117,'貼り付けシート（日別）'!G117*(INT($DF$4)+1-$DF$4)+'貼り付けシート（日別）'!Y117*($DF$4-INT($DF$4)))</f>
        <v>0</v>
      </c>
      <c r="CW118" s="102">
        <f>IF($DF$4=4,'貼り付けシート（日別）'!Z117,'貼り付けシート（日別）'!H117*(INT($DF$4)+1-$DF$4)+'貼り付けシート（日別）'!Z117*($DF$4-INT($DF$4)))</f>
        <v>4.9316145833333334</v>
      </c>
      <c r="CX118" s="32">
        <f>SUMIF('貼り付けシート（時刻別）'!$A$6:$A$8765,AR118,'貼り付けシート（時刻別）'!$C$6:$C$8765)</f>
        <v>0</v>
      </c>
      <c r="CY118" s="102">
        <f t="shared" si="54"/>
        <v>0</v>
      </c>
      <c r="CZ118" s="166"/>
    </row>
    <row r="119" spans="1:104" x14ac:dyDescent="0.15">
      <c r="A119" s="36">
        <v>41751</v>
      </c>
      <c r="B119" s="139">
        <f>IF(計算過程!$DF$5=9,計算過程!CD119+計算過程!CY119,IF($DF$4=4,AS119,G119*(INT($DF$4)+1-$DF$4)+AS119*($DF$4-INT($DF$4))))</f>
        <v>0.1615541457986111</v>
      </c>
      <c r="C119" s="139">
        <f>IF(計算過程!$DF$5=9,CF119,IF($DF$4=4,AT119,H119*(INT($DF$4)+1-$DF$4)+AT119*($DF$4-INT($DF$4))))</f>
        <v>89.904716275474826</v>
      </c>
      <c r="D119" s="139">
        <f>IF(計算過程!$DF$5=9,0,IF($DF$4=4,AU119,I119*(INT($DF$4)+1-$DF$4)+AU119*($DF$4-INT($DF$4))))</f>
        <v>0</v>
      </c>
      <c r="E119" s="139">
        <v>0</v>
      </c>
      <c r="F119" s="138"/>
      <c r="G119" s="104">
        <f t="shared" si="41"/>
        <v>0.15365765350462962</v>
      </c>
      <c r="H119" s="104">
        <f t="shared" si="42"/>
        <v>82.229869666825564</v>
      </c>
      <c r="I119" s="104">
        <f t="shared" si="43"/>
        <v>0</v>
      </c>
      <c r="J119" s="107">
        <v>0</v>
      </c>
      <c r="K119" s="101">
        <f>IF(OR(計算過程!$DF$5&lt;=4,計算過程!$DF$5=8),L119+M119+N119,0)</f>
        <v>0.15365765350462962</v>
      </c>
      <c r="L119" s="101">
        <f>IF(AND($DF$5&gt;4,$DF$5&lt;&gt;8),0,((VLOOKUP(入力データと計算結果!$E$6,バックデータ一覧!$V$12:$AA$15,2)*'貼り付けシート（日別）'!O118+VLOOKUP(入力データと計算結果!$E$6,バックデータ一覧!$V$12:$AA$15,3)*('貼り付けシート（日別）'!I118+'貼り付けシート（日別）'!J118+'貼り付けシート（日別）'!K118+'貼り付けシート（日別）'!L118+'貼り付けシート（日別）'!N118)+(VLOOKUP(入力データと計算結果!$E$6,バックデータ一覧!$V$12:$AA$15,4)))*10^3/3600))</f>
        <v>9.9033467740740747E-2</v>
      </c>
      <c r="M119" s="101">
        <f>IF(AND(OR($DF$5&gt;4,$DF$5&lt;&gt;8),入力データと計算結果!$E$7&lt;&gt;バックデータ一覧!$A$16,SUM(AL119:AM119)&gt;0),0.07*10^3/3600,0)</f>
        <v>1.9444444444444445E-2</v>
      </c>
      <c r="N119" s="101">
        <f>IF(AND(OR($DF$5&lt;=4),入力データと計算結果!$E$7=バックデータ一覧!$A$18,AM119&gt;0),(VLOOKUP(入力データと計算結果!$E$6,バックデータ一覧!$V$12:$AA$15,5,FALSE)*AO119+VLOOKUP(入力データと計算結果!$E$6,バックデータ一覧!$V$12:$AA$15,6,FALSE))*10^3/3600,0)</f>
        <v>3.5179741319444444E-2</v>
      </c>
      <c r="O119" s="101">
        <f>IF(OR(計算過程!$DF$5&lt;=2,計算過程!$DF$5=8),IF(入力データと計算結果!$E$7=バックデータ一覧!$A$16,AI119/Q119+AJ119/R119+AK119/S119+AL119/T119+AN119/V119,IF(入力データと計算結果!$E$7=バックデータ一覧!$A$17,AI119/Q119+AJ119/R119+AK119/S119+AM119/U119+AN119/V119,AI119/Q119+AJ119/R119+AK119/S119+AM119/U119+AO119/W119)),0)</f>
        <v>82.229869666825564</v>
      </c>
      <c r="P119" s="101">
        <f>IF(OR(計算過程!$DF$5=3,計算過程!$DF$5=4),IF(入力データと計算結果!$E$7=バックデータ一覧!$A$16,AI119/Q119+AJ119/R119+AK119/S119+AL119/T119+AN119/V119,IF(入力データと計算結果!$E$7=バックデータ一覧!$A$17,AI119/Q119+AJ119/R119+AK119/S119+AM119/U119+AN119/V119,AI119/Q119+AJ119/R119+AK119/S119+AM119/U119+AO119/W119)),0)</f>
        <v>0</v>
      </c>
      <c r="Q119" s="101">
        <f>MIN(1,$DF$7*'貼り付けシート（日別）'!O118+計算過程!$DF$14*(AI119+AK119)+$DF$21)</f>
        <v>0.61342631587340835</v>
      </c>
      <c r="R119" s="101">
        <f>MIN(1,$DF$8*'貼り付けシート（日別）'!O118+$DF$15*AJ119+$DF$22)</f>
        <v>0.6808237918478961</v>
      </c>
      <c r="S119" s="101">
        <f>MIN(1,$DF$9*'貼り付けシート（日別）'!O118+$DF$16*(AI119+AK119)+$DF$23)</f>
        <v>0.61342631587340835</v>
      </c>
      <c r="T119" s="32">
        <f>MIN(1,$DF$10*'貼り付けシート（日別）'!O118+$DF$17*AL119+$DF$24)</f>
        <v>0.71159348488590612</v>
      </c>
      <c r="U119" s="32">
        <f>MIN(1,$DF$11*'貼り付けシート（日別）'!O118+$DF$18*AM119+$DF$25)</f>
        <v>0.6997048778348165</v>
      </c>
      <c r="V119" s="32">
        <f>MIN(1,$DF$12*'貼り付けシート（日別）'!O118+$DF$19*AN119+$DF$26)</f>
        <v>0.71159348488590612</v>
      </c>
      <c r="W119" s="32">
        <f>MIN(1,$DF$13*'貼り付けシート（日別）'!O118+$DF$20*AO119+$DF$27)</f>
        <v>0.59999215630711411</v>
      </c>
      <c r="X119" s="32">
        <f t="shared" si="44"/>
        <v>0</v>
      </c>
      <c r="Y119" s="32">
        <f>'貼り付けシート（日別）'!P118</f>
        <v>0.83750000000000002</v>
      </c>
      <c r="Z119" s="32">
        <f t="shared" si="45"/>
        <v>1.08196125</v>
      </c>
      <c r="AA119" s="32">
        <f t="shared" si="46"/>
        <v>1.1137187500000001</v>
      </c>
      <c r="AB119" s="32">
        <f t="shared" si="47"/>
        <v>54.679070246004812</v>
      </c>
      <c r="AC119" s="32">
        <f>IF($DF$5=10,($DF$41*'貼り付けシート（日別）'!O118+$DF$42*AB119+$DF$43)/3.6,0)</f>
        <v>0</v>
      </c>
      <c r="AD119" s="32">
        <f>IF(OR($DF$5=5,$DF$5=6,$DF$5=7),(($DF$45*'貼り付けシート（日別）'!O118+$DF$46*SUM(AI119:AK119,AM119)+$DF$47)*AE119+(0.01723*AO119+0.06099))*10^3/3600,0)</f>
        <v>0</v>
      </c>
      <c r="AE119" s="32">
        <f>IF('貼り付けシート（日別）'!O118&lt;7,1+(7-'貼り付けシート（日別）'!O118)*0.0091,1)</f>
        <v>1.0376891666666668</v>
      </c>
      <c r="AF119" s="32">
        <f>IF(OR($DF$5=5,$DF$5=6,$DF$5=7),(($DF$48*'貼り付けシート（日別）'!O118+$DF$49*SUM(AI119:AK119,AM119)+$DF$50)*AH119+AO119/AG119),0)</f>
        <v>0</v>
      </c>
      <c r="AG119" s="32">
        <f>$DF$51*'貼り付けシート（日別）'!O118+$DF$52*AO119+$DF$53</f>
        <v>0.79098374999999999</v>
      </c>
      <c r="AH119" s="32">
        <f>IF('貼り付けシート（日別）'!O118&lt;7,1+(7-'貼り付けシート（日別）'!O118)*0.0205,1)</f>
        <v>1.0849041666666668</v>
      </c>
      <c r="AI119" s="109">
        <f>'貼り付けシート（日別）'!B118</f>
        <v>10.970308167813602</v>
      </c>
      <c r="AJ119" s="109">
        <f>'貼り付けシート（日別）'!C118</f>
        <v>13.777467086736081</v>
      </c>
      <c r="AK119" s="109">
        <f>'貼り付けシート（日別）'!D118</f>
        <v>2.1274030060401299</v>
      </c>
      <c r="AL119" s="109">
        <f>'貼り付けシート（日別）'!E118</f>
        <v>0</v>
      </c>
      <c r="AM119" s="109">
        <f>'貼り付けシート（日別）'!F118</f>
        <v>23.993266985415001</v>
      </c>
      <c r="AN119" s="109">
        <f>'貼り付けシート（日別）'!G118</f>
        <v>0</v>
      </c>
      <c r="AO119" s="109">
        <f>'貼り付けシート（日別）'!H118</f>
        <v>3.8106250000000004</v>
      </c>
      <c r="AP119" s="102">
        <f>IF(入力データと計算結果!$E$9=バックデータ一覧!$A$25,'貼り付けシート（日別）'!Q118,0)</f>
        <v>0</v>
      </c>
      <c r="AR119" s="36">
        <v>41751</v>
      </c>
      <c r="AS119" s="104">
        <f t="shared" si="48"/>
        <v>0.1615541457986111</v>
      </c>
      <c r="AT119" s="104">
        <f t="shared" si="49"/>
        <v>89.904716275474826</v>
      </c>
      <c r="AU119" s="104">
        <f t="shared" si="50"/>
        <v>0</v>
      </c>
      <c r="AV119" s="107">
        <v>0</v>
      </c>
      <c r="AW119" s="101">
        <f>IF(OR(計算過程!$DF$5&lt;=4,計算過程!$DF$5=8),AX119+AY119+AZ119,0)</f>
        <v>0.1615541457986111</v>
      </c>
      <c r="AX119" s="101">
        <f>IF(AND(計算過程!$DF$5&gt;4,計算過程!$DF$5&lt;&gt;8),0,((VLOOKUP(入力データと計算結果!$E$6,バックデータ一覧!$V$12:$AA$15,2)*'貼り付けシート（日別）'!AG118+VLOOKUP(入力データと計算結果!$E$6,バックデータ一覧!$V$12:$AA$15,3)*('貼り付けシート（日別）'!AA118+'貼り付けシート（日別）'!AB118+'貼り付けシート（日別）'!AC118+'貼り付けシート（日別）'!AD118+'貼り付けシート（日別）'!AF118)+(VLOOKUP(入力データと計算結果!$E$6,バックデータ一覧!$V$12:$AA$15,4)))*10^3/3600))</f>
        <v>0.10255415824074073</v>
      </c>
      <c r="AY119" s="101">
        <f>IF(AND(OR(計算過程!$DF$5&gt;4,計算過程!$DF$5&lt;&gt;8),入力データと計算結果!$E$7&lt;&gt;バックデータ一覧!$A$16,SUM(BX119:BY119)&gt;0),0.07*10^3/3600,0)</f>
        <v>1.9444444444444445E-2</v>
      </c>
      <c r="AZ119" s="101">
        <f>IF(AND(OR(計算過程!$DF$5&lt;=4),入力データと計算結果!$E$7=バックデータ一覧!$A$18,BY119&gt;0),(VLOOKUP(入力データと計算結果!$E$6,バックデータ一覧!$V$12:$AA$15,5,FALSE)*CA119+VLOOKUP(入力データと計算結果!$E$6,バックデータ一覧!$V$12:$AA$15,6,FALSE))*10^3/3600,0)</f>
        <v>3.955554311342592E-2</v>
      </c>
      <c r="BA119" s="101">
        <f>IF(OR(計算過程!$DF$5&lt;=2,計算過程!$DF$5=8),IF(入力データと計算結果!$E$7=バックデータ一覧!$A$16,BU119/BC119+BV119/BD119+BW119/BE119+BX119/BF119+BZ119/BH119,IF(入力データと計算結果!$E$7=バックデータ一覧!$A$17,BU119/BC119+BV119/BD119+BW119/BE119+BY119/BG119+BZ119/BH119,BU119/BC119+BV119/BD119+BW119/BE119+BY119/BG119+CA119/BI119)),0)</f>
        <v>89.904716275474826</v>
      </c>
      <c r="BB119" s="101">
        <f>IF(OR(計算過程!$DF$5=3,計算過程!$DF$5=4),IF(入力データと計算結果!$E$7=バックデータ一覧!$A$16,BU119/BC119+BV119/BD119+BW119/BE119+BX119/BF119+BZ119/BH119,IF(入力データと計算結果!$E$7=バックデータ一覧!$A$17,BU119/BC119+BV119/BD119+BW119/BE119+BY119/BG119+BZ119/BH119,BU119/BC119+BV119/BD119+BW119/BE119+BY119/BG119+CA119/BI119)),0)</f>
        <v>0</v>
      </c>
      <c r="BC119" s="101">
        <f>MIN(1,計算過程!$DF$7*'貼り付けシート（日別）'!AG118+計算過程!$DF$14*(BU119+BW119)+計算過程!$DF$21)</f>
        <v>0.61443470977787706</v>
      </c>
      <c r="BD119" s="101">
        <f>MIN(1,計算過程!$DF$8*'貼り付けシート（日別）'!AG118+計算過程!$DF$15*BV119+計算過程!$DF$22)</f>
        <v>0.68238712196289031</v>
      </c>
      <c r="BE119" s="101">
        <f>MIN(1,計算過程!$DF$9*'貼り付けシート（日別）'!AG118+計算過程!$DF$16*(BU119+BW119)+計算過程!$DF$23)</f>
        <v>0.61443470977787706</v>
      </c>
      <c r="BF119" s="32">
        <f>MIN(1,計算過程!$DF$10*'貼り付けシート（日別）'!AG118+計算過程!$DF$17*BX119+計算過程!$DF$24)</f>
        <v>0.71159348488590612</v>
      </c>
      <c r="BG119" s="32">
        <f>MIN(1,計算過程!$DF$11*'貼り付けシート（日別）'!AG118+計算過程!$DF$18*BY119+計算過程!$DF$25)</f>
        <v>0.6997048778348165</v>
      </c>
      <c r="BH119" s="32">
        <f>MIN(1,計算過程!$DF$12*'貼り付けシート（日別）'!AG118+計算過程!$DF$19*BZ119+計算過程!$DF$26)</f>
        <v>0.71159348488590612</v>
      </c>
      <c r="BI119" s="32">
        <f>MIN(1,計算過程!$DF$13*'貼り付けシート（日別）'!AG118+計算過程!$DF$20*CA119+計算過程!$DF$27)</f>
        <v>0.61609297256859064</v>
      </c>
      <c r="BJ119" s="32">
        <f>IF(計算過程!$DF$5=11,(計算過程!$DF$33*BK119+計算過程!$DF$34*BN119+計算過程!$DF$35*計算過程!$DF$39+計算過程!$DF$36)*(1+計算過程!$DF$37*計算過程!$DF$38)*BL119*BM119*10^3/3600,0)</f>
        <v>0</v>
      </c>
      <c r="BK119" s="32">
        <f>'貼り付けシート（日別）'!AH118</f>
        <v>0.83750000000000002</v>
      </c>
      <c r="BL119" s="32">
        <f t="shared" si="51"/>
        <v>1.08196125</v>
      </c>
      <c r="BM119" s="32">
        <f t="shared" si="52"/>
        <v>1.1137187500000001</v>
      </c>
      <c r="BN119" s="32">
        <f t="shared" si="53"/>
        <v>59.892214725114954</v>
      </c>
      <c r="BO119" s="32">
        <f>IF(計算過程!$DF$5=10,(計算過程!$DF$41*'貼り付けシート（日別）'!AG118+計算過程!$DF$42*BN119+計算過程!$DF$43)/3.6,0)</f>
        <v>0</v>
      </c>
      <c r="BP119" s="32">
        <f>IF(OR(計算過程!$DF$5=5,計算過程!$DF$5=6,計算過程!$DF$5=7),((計算過程!$DF$45*'貼り付けシート（日別）'!AG118+計算過程!$DF$46*SUM(BU119:BW119,BY119)+計算過程!$DF$47)*BQ119+(0.01723*CA119+0.06099))*10^3/3600,0)</f>
        <v>0</v>
      </c>
      <c r="BQ119" s="32">
        <f>IF('貼り付けシート（日別）'!AG118&lt;7,1+(7-'貼り付けシート（日別）'!AG118)*0.0091,1)</f>
        <v>1.0376891666666668</v>
      </c>
      <c r="BR119" s="32">
        <f>IF(OR(計算過程!$DF$5=5,計算過程!$DF$5=6,計算過程!$DF$5=7),((計算過程!$DF$48*'貼り付けシート（日別）'!AG118+計算過程!$DF$49*SUM(BU119:BW119,BY119)+計算過程!$DF$50)*BT119+CA119/BS119),0)</f>
        <v>0</v>
      </c>
      <c r="BS119" s="32">
        <f>計算過程!$DF$51*'貼り付けシート（日別）'!AG118+計算過程!$DF$52*CA119+計算過程!$DF$53</f>
        <v>0.79646937499999992</v>
      </c>
      <c r="BT119" s="32">
        <f>IF('貼り付けシート（日別）'!AG118&lt;7,1+(7-'貼り付けシート（日別）'!AG118)*0.0205,1)</f>
        <v>1.0849041666666668</v>
      </c>
      <c r="BU119" s="109">
        <f>'貼り付けシート（日別）'!T118</f>
        <v>11.292964290396357</v>
      </c>
      <c r="BV119" s="109">
        <f>'貼り付けシート（日別）'!U118</f>
        <v>17.221833858420098</v>
      </c>
      <c r="BW119" s="109">
        <f>'貼り付けシート（日別）'!V118</f>
        <v>2.6592537575501622</v>
      </c>
      <c r="BX119" s="109">
        <f>'貼り付けシート（日別）'!W118</f>
        <v>0</v>
      </c>
      <c r="BY119" s="109">
        <f>'貼り付けシート（日別）'!X118</f>
        <v>23.993266985415001</v>
      </c>
      <c r="BZ119" s="109">
        <f>'貼り付けシート（日別）'!Y118</f>
        <v>0</v>
      </c>
      <c r="CA119" s="109">
        <f>'貼り付けシート（日別）'!Z118</f>
        <v>4.7248958333333331</v>
      </c>
      <c r="CB119" s="102">
        <f>IF(入力データと計算結果!$E$9=バックデータ一覧!$A$25,'貼り付けシート（日別）'!AI118,0)</f>
        <v>0</v>
      </c>
      <c r="CC119" s="166"/>
      <c r="CD119" s="32">
        <f>IF(計算過程!$DF$5=9,((CI119*'貼り付けシート（日別）'!AG118+CJ119*(CQ119+CR119+CS119+CU119)+CK119*CX119+CL119)*CE119+(0.01723*CW119+0.06099))*10^3/3600,0)</f>
        <v>0</v>
      </c>
      <c r="CE119" s="32">
        <f>IF(7&lt;='貼り付けシート（日別）'!AG118,1,1+(7-'貼り付けシート（日別）'!AG118)*0.0091)</f>
        <v>1.0376891666666668</v>
      </c>
      <c r="CF119" s="32">
        <f>IF(計算過程!$DF$5=9,((CM119*'貼り付けシート（日別）'!AG118+CN119*(CQ119+CR119+CS119+CU119)+CO119*CX119+CP119)*CH119+CW119/CG119),0)</f>
        <v>0</v>
      </c>
      <c r="CG119" s="32">
        <f>計算過程!$DF$55*'貼り付けシート（日別）'!AG118+計算過程!$DF$56*CW119+計算過程!$DF$57</f>
        <v>0.79646937499999992</v>
      </c>
      <c r="CH119" s="32">
        <f>IF(7&lt;='貼り付けシート（日別）'!AG118,1,1+(7-'貼り付けシート（日別）'!AG118)*0.0205)</f>
        <v>1.0849041666666668</v>
      </c>
      <c r="CI119" s="100">
        <f>IF($CX119&gt;0,バックデータ一覧!$S$4,バックデータ一覧!$T$4)</f>
        <v>-0.18114</v>
      </c>
      <c r="CJ119" s="100">
        <f>IF($CX119&gt;0,バックデータ一覧!$S$5,バックデータ一覧!$T$5)</f>
        <v>0.10483000000000001</v>
      </c>
      <c r="CK119" s="100">
        <f>IF($CX119&gt;0,バックデータ一覧!$S$6,バックデータ一覧!$T$6)</f>
        <v>0</v>
      </c>
      <c r="CL119" s="100">
        <f>IF($CX119&gt;0,バックデータ一覧!$S$7,バックデータ一覧!$T$7)</f>
        <v>5.8528500000000001</v>
      </c>
      <c r="CM119" s="100">
        <f>IF($CX119&gt;0,バックデータ一覧!$S$12,バックデータ一覧!$T$12)</f>
        <v>-5.7700000000000001E-2</v>
      </c>
      <c r="CN119" s="100">
        <f>IF($CX119&gt;0,バックデータ一覧!$S$13,バックデータ一覧!$T$13)</f>
        <v>0.47525000000000001</v>
      </c>
      <c r="CO119" s="100">
        <f>IF($CX119&gt;0,バックデータ一覧!$S$14,バックデータ一覧!$T$14)</f>
        <v>0</v>
      </c>
      <c r="CP119" s="173">
        <f>IF($CX119&gt;0,バックデータ一覧!$S$15,バックデータ一覧!$T$15)</f>
        <v>-6.3459300000000001</v>
      </c>
      <c r="CQ119" s="102">
        <f>IF($DF$4=4,'貼り付けシート（日別）'!T118,'貼り付けシート（日別）'!B118*(INT($DF$4)+1-$DF$4)+'貼り付けシート（日別）'!T118*($DF$4-INT($DF$4)))</f>
        <v>11.292964290396357</v>
      </c>
      <c r="CR119" s="102">
        <f>IF($DF$4=4,'貼り付けシート（日別）'!U118,'貼り付けシート（日別）'!C118*(INT($DF$4)+1-$DF$4)+'貼り付けシート（日別）'!U118*($DF$4-INT($DF$4)))</f>
        <v>17.221833858420098</v>
      </c>
      <c r="CS119" s="102">
        <f>IF($DF$4=4,'貼り付けシート（日別）'!V118,'貼り付けシート（日別）'!D118*(INT($DF$4)+1-$DF$4)+'貼り付けシート（日別）'!V118*($DF$4-INT($DF$4)))</f>
        <v>2.6592537575501622</v>
      </c>
      <c r="CT119" s="102">
        <f>IF($DF$4=4,'貼り付けシート（日別）'!W118,'貼り付けシート（日別）'!E118*(INT($DF$4)+1-$DF$4)+'貼り付けシート（日別）'!W118*($DF$4-INT($DF$4)))</f>
        <v>0</v>
      </c>
      <c r="CU119" s="102">
        <f>IF($DF$4=4,'貼り付けシート（日別）'!X118,'貼り付けシート（日別）'!F118*(INT($DF$4)+1-$DF$4)+'貼り付けシート（日別）'!X118*($DF$4-INT($DF$4)))</f>
        <v>23.993266985415001</v>
      </c>
      <c r="CV119" s="102">
        <f>IF($DF$4=4,'貼り付けシート（日別）'!Y118,'貼り付けシート（日別）'!G118*(INT($DF$4)+1-$DF$4)+'貼り付けシート（日別）'!Y118*($DF$4-INT($DF$4)))</f>
        <v>0</v>
      </c>
      <c r="CW119" s="102">
        <f>IF($DF$4=4,'貼り付けシート（日別）'!Z118,'貼り付けシート（日別）'!H118*(INT($DF$4)+1-$DF$4)+'貼り付けシート（日別）'!Z118*($DF$4-INT($DF$4)))</f>
        <v>4.7248958333333331</v>
      </c>
      <c r="CX119" s="32">
        <f>SUMIF('貼り付けシート（時刻別）'!$A$6:$A$8765,AR119,'貼り付けシート（時刻別）'!$C$6:$C$8765)</f>
        <v>0</v>
      </c>
      <c r="CY119" s="102">
        <f t="shared" si="54"/>
        <v>0</v>
      </c>
      <c r="CZ119" s="166"/>
    </row>
    <row r="120" spans="1:104" x14ac:dyDescent="0.15">
      <c r="A120" s="36">
        <v>41752</v>
      </c>
      <c r="B120" s="139">
        <f>IF(計算過程!$DF$5=9,計算過程!CD120+計算過程!CY120,IF($DF$4=4,AS120,G120*(INT($DF$4)+1-$DF$4)+AS120*($DF$4-INT($DF$4))))</f>
        <v>0.16849558244444446</v>
      </c>
      <c r="C120" s="139">
        <f>IF(計算過程!$DF$5=9,CF120,IF($DF$4=4,AT120,H120*(INT($DF$4)+1-$DF$4)+AT120*($DF$4-INT($DF$4))))</f>
        <v>103.90936797003187</v>
      </c>
      <c r="D120" s="139">
        <f>IF(計算過程!$DF$5=9,0,IF($DF$4=4,AU120,I120*(INT($DF$4)+1-$DF$4)+AU120*($DF$4-INT($DF$4))))</f>
        <v>0</v>
      </c>
      <c r="E120" s="139">
        <v>0</v>
      </c>
      <c r="F120" s="138"/>
      <c r="G120" s="104">
        <f t="shared" si="41"/>
        <v>0.16067939661111111</v>
      </c>
      <c r="H120" s="104">
        <f t="shared" si="42"/>
        <v>96.265942855708531</v>
      </c>
      <c r="I120" s="104">
        <f t="shared" si="43"/>
        <v>0</v>
      </c>
      <c r="J120" s="107">
        <v>0</v>
      </c>
      <c r="K120" s="101">
        <f>IF(OR(計算過程!$DF$5&lt;=4,計算過程!$DF$5=8),L120+M120+N120,0)</f>
        <v>0.16067939661111111</v>
      </c>
      <c r="L120" s="101">
        <f>IF(AND($DF$5&gt;4,$DF$5&lt;&gt;8),0,((VLOOKUP(入力データと計算結果!$E$6,バックデータ一覧!$V$12:$AA$15,2)*'貼り付けシート（日別）'!O119+VLOOKUP(入力データと計算結果!$E$6,バックデータ一覧!$V$12:$AA$15,3)*('貼り付けシート（日別）'!I119+'貼り付けシート（日別）'!J119+'貼り付けシート（日別）'!K119+'貼り付けシート（日別）'!L119+'貼り付けシート（日別）'!N119)+(VLOOKUP(入力データと計算結果!$E$6,バックデータ一覧!$V$12:$AA$15,4)))*10^3/3600))</f>
        <v>0.10603427161111111</v>
      </c>
      <c r="M120" s="101">
        <f>IF(AND(OR($DF$5&gt;4,$DF$5&lt;&gt;8),入力データと計算結果!$E$7&lt;&gt;バックデータ一覧!$A$16,SUM(AL120:AM120)&gt;0),0.07*10^3/3600,0)</f>
        <v>1.9444444444444445E-2</v>
      </c>
      <c r="N120" s="101">
        <f>IF(AND(OR($DF$5&lt;=4),入力データと計算結果!$E$7=バックデータ一覧!$A$18,AM120&gt;0),(VLOOKUP(入力データと計算結果!$E$6,バックデータ一覧!$V$12:$AA$15,5,FALSE)*AO120+VLOOKUP(入力データと計算結果!$E$6,バックデータ一覧!$V$12:$AA$15,6,FALSE))*10^3/3600,0)</f>
        <v>3.5200680555555551E-2</v>
      </c>
      <c r="O120" s="101">
        <f>IF(OR(計算過程!$DF$5&lt;=2,計算過程!$DF$5=8),IF(入力データと計算結果!$E$7=バックデータ一覧!$A$16,AI120/Q120+AJ120/R120+AK120/S120+AL120/T120+AN120/V120,IF(入力データと計算結果!$E$7=バックデータ一覧!$A$17,AI120/Q120+AJ120/R120+AK120/S120+AM120/U120+AN120/V120,AI120/Q120+AJ120/R120+AK120/S120+AM120/U120+AO120/W120)),0)</f>
        <v>96.265942855708531</v>
      </c>
      <c r="P120" s="101">
        <f>IF(OR(計算過程!$DF$5=3,計算過程!$DF$5=4),IF(入力データと計算結果!$E$7=バックデータ一覧!$A$16,AI120/Q120+AJ120/R120+AK120/S120+AL120/T120+AN120/V120,IF(入力データと計算結果!$E$7=バックデータ一覧!$A$17,AI120/Q120+AJ120/R120+AK120/S120+AM120/U120+AN120/V120,AI120/Q120+AJ120/R120+AK120/S120+AM120/U120+AO120/W120)),0)</f>
        <v>0</v>
      </c>
      <c r="Q120" s="101">
        <f>MIN(1,$DF$7*'貼り付けシート（日別）'!O119+計算過程!$DF$14*(AI120+AK120)+$DF$21)</f>
        <v>0.61855671118569411</v>
      </c>
      <c r="R120" s="101">
        <f>MIN(1,$DF$8*'貼り付けシート（日別）'!O119+$DF$15*AJ120+$DF$22)</f>
        <v>0.68285241846308287</v>
      </c>
      <c r="S120" s="101">
        <f>MIN(1,$DF$9*'貼り付けシート（日別）'!O119+$DF$16*(AI120+AK120)+$DF$23)</f>
        <v>0.61855671118569411</v>
      </c>
      <c r="T120" s="32">
        <f>MIN(1,$DF$10*'貼り付けシート（日別）'!O119+$DF$17*AL120+$DF$24)</f>
        <v>0.71159348488590612</v>
      </c>
      <c r="U120" s="32">
        <f>MIN(1,$DF$11*'貼り付けシート（日別）'!O119+$DF$18*AM120+$DF$25)</f>
        <v>0.69956391951075281</v>
      </c>
      <c r="V120" s="32">
        <f>MIN(1,$DF$12*'貼り付けシート（日別）'!O119+$DF$19*AN120+$DF$26)</f>
        <v>0.71159348488590612</v>
      </c>
      <c r="W120" s="32">
        <f>MIN(1,$DF$13*'貼り付けシート（日別）'!O119+$DF$20*AO120+$DF$27)</f>
        <v>0.59989445857932888</v>
      </c>
      <c r="X120" s="32">
        <f t="shared" si="44"/>
        <v>0</v>
      </c>
      <c r="Y120" s="32">
        <f>'貼り付けシート（日別）'!P119</f>
        <v>1.325</v>
      </c>
      <c r="Z120" s="32">
        <f t="shared" si="45"/>
        <v>1.0754775000000001</v>
      </c>
      <c r="AA120" s="32">
        <f t="shared" si="46"/>
        <v>1.1100625000000002</v>
      </c>
      <c r="AB120" s="32">
        <f t="shared" si="47"/>
        <v>63.966249587797506</v>
      </c>
      <c r="AC120" s="32">
        <f>IF($DF$5=10,($DF$41*'貼り付けシート（日別）'!O119+$DF$42*AB120+$DF$43)/3.6,0)</f>
        <v>0</v>
      </c>
      <c r="AD120" s="32">
        <f>IF(OR($DF$5=5,$DF$5=6,$DF$5=7),(($DF$45*'貼り付けシート（日別）'!O119+$DF$46*SUM(AI120:AK120,AM120)+$DF$47)*AE120+(0.01723*AO120+0.06099))*10^3/3600,0)</f>
        <v>0</v>
      </c>
      <c r="AE120" s="32">
        <f>IF('貼り付けシート（日別）'!O119&lt;7,1+(7-'貼り付けシート（日別）'!O119)*0.0091,1)</f>
        <v>1.0382199999999999</v>
      </c>
      <c r="AF120" s="32">
        <f>IF(OR($DF$5=5,$DF$5=6,$DF$5=7),(($DF$48*'貼り付けシート（日別）'!O119+$DF$49*SUM(AI120:AK120,AM120)+$DF$50)*AH120+AO120/AG120),0)</f>
        <v>0</v>
      </c>
      <c r="AG120" s="32">
        <f>$DF$51*'貼り付けシート（日別）'!O119+$DF$52*AO120+$DF$53</f>
        <v>0.79072999999999993</v>
      </c>
      <c r="AH120" s="32">
        <f>IF('貼り付けシート（日別）'!O119&lt;7,1+(7-'貼り付けシート（日別）'!O119)*0.0205,1)</f>
        <v>1.0861000000000001</v>
      </c>
      <c r="AI120" s="109">
        <f>'貼り付けシート（日別）'!B119</f>
        <v>13.400132582619696</v>
      </c>
      <c r="AJ120" s="109">
        <f>'貼り付けシート（日別）'!C119</f>
        <v>18.316986376671256</v>
      </c>
      <c r="AK120" s="109">
        <f>'貼り付けシート（日別）'!D119</f>
        <v>4.1303008496415563</v>
      </c>
      <c r="AL120" s="109">
        <f>'貼り付けシート（日別）'!E119</f>
        <v>0</v>
      </c>
      <c r="AM120" s="109">
        <f>'貼り付けシート（日別）'!F119</f>
        <v>24.303829778864998</v>
      </c>
      <c r="AN120" s="109">
        <f>'貼り付けシート（日別）'!G119</f>
        <v>0</v>
      </c>
      <c r="AO120" s="109">
        <f>'貼り付けシート（日別）'!H119</f>
        <v>3.8149999999999999</v>
      </c>
      <c r="AP120" s="102">
        <f>IF(入力データと計算結果!$E$9=バックデータ一覧!$A$25,'貼り付けシート（日別）'!Q119,0)</f>
        <v>0</v>
      </c>
      <c r="AR120" s="36">
        <v>41752</v>
      </c>
      <c r="AS120" s="104">
        <f t="shared" si="48"/>
        <v>0.16849558244444446</v>
      </c>
      <c r="AT120" s="104">
        <f t="shared" si="49"/>
        <v>103.90936797003187</v>
      </c>
      <c r="AU120" s="104">
        <f t="shared" si="50"/>
        <v>0</v>
      </c>
      <c r="AV120" s="107">
        <v>0</v>
      </c>
      <c r="AW120" s="101">
        <f>IF(OR(計算過程!$DF$5&lt;=4,計算過程!$DF$5=8),AX120+AY120+AZ120,0)</f>
        <v>0.16849558244444446</v>
      </c>
      <c r="AX120" s="101">
        <f>IF(AND(計算過程!$DF$5&gt;4,計算過程!$DF$5&lt;&gt;8),0,((VLOOKUP(入力データと計算結果!$E$6,バックデータ一覧!$V$12:$AA$15,2)*'貼り付けシート（日別）'!AG119+VLOOKUP(入力データと計算結果!$E$6,バックデータ一覧!$V$12:$AA$15,3)*('貼り付けシート（日別）'!AA119+'貼り付けシート（日別）'!AB119+'貼り付けシート（日別）'!AC119+'貼り付けシート（日別）'!AD119+'貼り付けシート（日別）'!AF119)+(VLOOKUP(入力データと計算結果!$E$6,バックデータ一覧!$V$12:$AA$15,4)))*10^3/3600))</f>
        <v>0.10947116577777778</v>
      </c>
      <c r="AY120" s="101">
        <f>IF(AND(OR(計算過程!$DF$5&gt;4,計算過程!$DF$5&lt;&gt;8),入力データと計算結果!$E$7&lt;&gt;バックデータ一覧!$A$16,SUM(BX120:BY120)&gt;0),0.07*10^3/3600,0)</f>
        <v>1.9444444444444445E-2</v>
      </c>
      <c r="AZ120" s="101">
        <f>IF(AND(OR(計算過程!$DF$5&lt;=4),入力データと計算結果!$E$7=バックデータ一覧!$A$18,BY120&gt;0),(VLOOKUP(入力データと計算結果!$E$6,バックデータ一覧!$V$12:$AA$15,5,FALSE)*CA120+VLOOKUP(入力データと計算結果!$E$6,バックデータ一覧!$V$12:$AA$15,6,FALSE))*10^3/3600,0)</f>
        <v>3.9579972222222218E-2</v>
      </c>
      <c r="BA120" s="101">
        <f>IF(OR(計算過程!$DF$5&lt;=2,計算過程!$DF$5=8),IF(入力データと計算結果!$E$7=バックデータ一覧!$A$16,BU120/BC120+BV120/BD120+BW120/BE120+BX120/BF120+BZ120/BH120,IF(入力データと計算結果!$E$7=バックデータ一覧!$A$17,BU120/BC120+BV120/BD120+BW120/BE120+BY120/BG120+BZ120/BH120,BU120/BC120+BV120/BD120+BW120/BE120+BY120/BG120+CA120/BI120)),0)</f>
        <v>103.90936797003187</v>
      </c>
      <c r="BB120" s="101">
        <f>IF(OR(計算過程!$DF$5=3,計算過程!$DF$5=4),IF(入力データと計算結果!$E$7=バックデータ一覧!$A$16,BU120/BC120+BV120/BD120+BW120/BE120+BX120/BF120+BZ120/BH120,IF(入力データと計算結果!$E$7=バックデータ一覧!$A$17,BU120/BC120+BV120/BD120+BW120/BE120+BY120/BG120+BZ120/BH120,BU120/BC120+BV120/BD120+BW120/BE120+BY120/BG120+CA120/BI120)),0)</f>
        <v>0</v>
      </c>
      <c r="BC120" s="101">
        <f>MIN(1,計算過程!$DF$7*'貼り付けシート（日別）'!AG119+計算過程!$DF$14*(BU120+BW120)+計算過程!$DF$21)</f>
        <v>0.62048516789450769</v>
      </c>
      <c r="BD120" s="101">
        <f>MIN(1,計算過程!$DF$8*'貼り付けシート（日別）'!AG119+計算過程!$DF$15*BV120+計算過程!$DF$22)</f>
        <v>0.68404009256221932</v>
      </c>
      <c r="BE120" s="101">
        <f>MIN(1,計算過程!$DF$9*'貼り付けシート（日別）'!AG119+計算過程!$DF$16*(BU120+BW120)+計算過程!$DF$23)</f>
        <v>0.62048516789450769</v>
      </c>
      <c r="BF120" s="32">
        <f>MIN(1,計算過程!$DF$10*'貼り付けシート（日別）'!AG119+計算過程!$DF$17*BX120+計算過程!$DF$24)</f>
        <v>0.71159348488590612</v>
      </c>
      <c r="BG120" s="32">
        <f>MIN(1,計算過程!$DF$11*'貼り付けシート（日別）'!AG119+計算過程!$DF$18*BY120+計算過程!$DF$25)</f>
        <v>0.69956391951075281</v>
      </c>
      <c r="BH120" s="32">
        <f>MIN(1,計算過程!$DF$12*'貼り付けシート（日別）'!AG119+計算過程!$DF$19*BZ120+計算過程!$DF$26)</f>
        <v>0.71159348488590612</v>
      </c>
      <c r="BI120" s="32">
        <f>MIN(1,計算過程!$DF$13*'貼り付けシート（日別）'!AG119+計算過程!$DF$20*CA120+計算過程!$DF$27)</f>
        <v>0.6160081158700671</v>
      </c>
      <c r="BJ120" s="32">
        <f>IF(計算過程!$DF$5=11,(計算過程!$DF$33*BK120+計算過程!$DF$34*BN120+計算過程!$DF$35*計算過程!$DF$39+計算過程!$DF$36)*(1+計算過程!$DF$37*計算過程!$DF$38)*BL120*BM120*10^3/3600,0)</f>
        <v>0</v>
      </c>
      <c r="BK120" s="32">
        <f>'貼り付けシート（日別）'!AH119</f>
        <v>1.325</v>
      </c>
      <c r="BL120" s="32">
        <f t="shared" si="51"/>
        <v>1.0754775000000001</v>
      </c>
      <c r="BM120" s="32">
        <f t="shared" si="52"/>
        <v>1.1100625000000002</v>
      </c>
      <c r="BN120" s="32">
        <f t="shared" si="53"/>
        <v>69.132124437397536</v>
      </c>
      <c r="BO120" s="32">
        <f>IF(計算過程!$DF$5=10,(計算過程!$DF$41*'貼り付けシート（日別）'!AG119+計算過程!$DF$42*BN120+計算過程!$DF$43)/3.6,0)</f>
        <v>0</v>
      </c>
      <c r="BP120" s="32">
        <f>IF(OR(計算過程!$DF$5=5,計算過程!$DF$5=6,計算過程!$DF$5=7),((計算過程!$DF$45*'貼り付けシート（日別）'!AG119+計算過程!$DF$46*SUM(BU120:BW120,BY120)+計算過程!$DF$47)*BQ120+(0.01723*CA120+0.06099))*10^3/3600,0)</f>
        <v>0</v>
      </c>
      <c r="BQ120" s="32">
        <f>IF('貼り付けシート（日別）'!AG119&lt;7,1+(7-'貼り付けシート（日別）'!AG119)*0.0091,1)</f>
        <v>1.0382199999999999</v>
      </c>
      <c r="BR120" s="32">
        <f>IF(OR(計算過程!$DF$5=5,計算過程!$DF$5=6,計算過程!$DF$5=7),((計算過程!$DF$48*'貼り付けシート（日別）'!AG119+計算過程!$DF$49*SUM(BU120:BW120,BY120)+計算過程!$DF$50)*BT120+CA120/BS120),0)</f>
        <v>0</v>
      </c>
      <c r="BS120" s="32">
        <f>計算過程!$DF$51*'貼り付けシート（日別）'!AG119+計算過程!$DF$52*CA120+計算過程!$DF$53</f>
        <v>0.79621999999999993</v>
      </c>
      <c r="BT120" s="32">
        <f>IF('貼り付けシート（日別）'!AG119&lt;7,1+(7-'貼り付けシート（日別）'!AG119)*0.0205,1)</f>
        <v>1.0861000000000001</v>
      </c>
      <c r="BU120" s="109">
        <f>'貼り付けシート（日別）'!T119</f>
        <v>15.034295092695267</v>
      </c>
      <c r="BV120" s="109">
        <f>'貼り付けシート（日別）'!U119</f>
        <v>20.933698716195718</v>
      </c>
      <c r="BW120" s="109">
        <f>'貼り付けシート（日別）'!V119</f>
        <v>4.1303008496415563</v>
      </c>
      <c r="BX120" s="109">
        <f>'貼り付けシート（日別）'!W119</f>
        <v>0</v>
      </c>
      <c r="BY120" s="109">
        <f>'貼り付けシート（日別）'!X119</f>
        <v>24.303829778864998</v>
      </c>
      <c r="BZ120" s="109">
        <f>'貼り付けシート（日別）'!Y119</f>
        <v>0</v>
      </c>
      <c r="CA120" s="109">
        <f>'貼り付けシート（日別）'!Z119</f>
        <v>4.7299999999999995</v>
      </c>
      <c r="CB120" s="102">
        <f>IF(入力データと計算結果!$E$9=バックデータ一覧!$A$25,'貼り付けシート（日別）'!AI119,0)</f>
        <v>0</v>
      </c>
      <c r="CC120" s="166"/>
      <c r="CD120" s="32">
        <f>IF(計算過程!$DF$5=9,((CI120*'貼り付けシート（日別）'!AG119+CJ120*(CQ120+CR120+CS120+CU120)+CK120*CX120+CL120)*CE120+(0.01723*CW120+0.06099))*10^3/3600,0)</f>
        <v>0</v>
      </c>
      <c r="CE120" s="32">
        <f>IF(7&lt;='貼り付けシート（日別）'!AG119,1,1+(7-'貼り付けシート（日別）'!AG119)*0.0091)</f>
        <v>1.0382199999999999</v>
      </c>
      <c r="CF120" s="32">
        <f>IF(計算過程!$DF$5=9,((CM120*'貼り付けシート（日別）'!AG119+CN120*(CQ120+CR120+CS120+CU120)+CO120*CX120+CP120)*CH120+CW120/CG120),0)</f>
        <v>0</v>
      </c>
      <c r="CG120" s="32">
        <f>計算過程!$DF$55*'貼り付けシート（日別）'!AG119+計算過程!$DF$56*CW120+計算過程!$DF$57</f>
        <v>0.79621999999999993</v>
      </c>
      <c r="CH120" s="32">
        <f>IF(7&lt;='貼り付けシート（日別）'!AG119,1,1+(7-'貼り付けシート（日別）'!AG119)*0.0205)</f>
        <v>1.0861000000000001</v>
      </c>
      <c r="CI120" s="100">
        <f>IF($CX120&gt;0,バックデータ一覧!$S$4,バックデータ一覧!$T$4)</f>
        <v>-0.18114</v>
      </c>
      <c r="CJ120" s="100">
        <f>IF($CX120&gt;0,バックデータ一覧!$S$5,バックデータ一覧!$T$5)</f>
        <v>0.10483000000000001</v>
      </c>
      <c r="CK120" s="100">
        <f>IF($CX120&gt;0,バックデータ一覧!$S$6,バックデータ一覧!$T$6)</f>
        <v>0</v>
      </c>
      <c r="CL120" s="100">
        <f>IF($CX120&gt;0,バックデータ一覧!$S$7,バックデータ一覧!$T$7)</f>
        <v>5.8528500000000001</v>
      </c>
      <c r="CM120" s="100">
        <f>IF($CX120&gt;0,バックデータ一覧!$S$12,バックデータ一覧!$T$12)</f>
        <v>-5.7700000000000001E-2</v>
      </c>
      <c r="CN120" s="100">
        <f>IF($CX120&gt;0,バックデータ一覧!$S$13,バックデータ一覧!$T$13)</f>
        <v>0.47525000000000001</v>
      </c>
      <c r="CO120" s="100">
        <f>IF($CX120&gt;0,バックデータ一覧!$S$14,バックデータ一覧!$T$14)</f>
        <v>0</v>
      </c>
      <c r="CP120" s="173">
        <f>IF($CX120&gt;0,バックデータ一覧!$S$15,バックデータ一覧!$T$15)</f>
        <v>-6.3459300000000001</v>
      </c>
      <c r="CQ120" s="102">
        <f>IF($DF$4=4,'貼り付けシート（日別）'!T119,'貼り付けシート（日別）'!B119*(INT($DF$4)+1-$DF$4)+'貼り付けシート（日別）'!T119*($DF$4-INT($DF$4)))</f>
        <v>15.034295092695267</v>
      </c>
      <c r="CR120" s="102">
        <f>IF($DF$4=4,'貼り付けシート（日別）'!U119,'貼り付けシート（日別）'!C119*(INT($DF$4)+1-$DF$4)+'貼り付けシート（日別）'!U119*($DF$4-INT($DF$4)))</f>
        <v>20.933698716195718</v>
      </c>
      <c r="CS120" s="102">
        <f>IF($DF$4=4,'貼り付けシート（日別）'!V119,'貼り付けシート（日別）'!D119*(INT($DF$4)+1-$DF$4)+'貼り付けシート（日別）'!V119*($DF$4-INT($DF$4)))</f>
        <v>4.1303008496415563</v>
      </c>
      <c r="CT120" s="102">
        <f>IF($DF$4=4,'貼り付けシート（日別）'!W119,'貼り付けシート（日別）'!E119*(INT($DF$4)+1-$DF$4)+'貼り付けシート（日別）'!W119*($DF$4-INT($DF$4)))</f>
        <v>0</v>
      </c>
      <c r="CU120" s="102">
        <f>IF($DF$4=4,'貼り付けシート（日別）'!X119,'貼り付けシート（日別）'!F119*(INT($DF$4)+1-$DF$4)+'貼り付けシート（日別）'!X119*($DF$4-INT($DF$4)))</f>
        <v>24.303829778864998</v>
      </c>
      <c r="CV120" s="102">
        <f>IF($DF$4=4,'貼り付けシート（日別）'!Y119,'貼り付けシート（日別）'!G119*(INT($DF$4)+1-$DF$4)+'貼り付けシート（日別）'!Y119*($DF$4-INT($DF$4)))</f>
        <v>0</v>
      </c>
      <c r="CW120" s="102">
        <f>IF($DF$4=4,'貼り付けシート（日別）'!Z119,'貼り付けシート（日別）'!H119*(INT($DF$4)+1-$DF$4)+'貼り付けシート（日別）'!Z119*($DF$4-INT($DF$4)))</f>
        <v>4.7299999999999995</v>
      </c>
      <c r="CX120" s="32">
        <f>SUMIF('貼り付けシート（時刻別）'!$A$6:$A$8765,AR120,'貼り付けシート（時刻別）'!$C$6:$C$8765)</f>
        <v>0</v>
      </c>
      <c r="CY120" s="102">
        <f t="shared" si="54"/>
        <v>0</v>
      </c>
      <c r="CZ120" s="166"/>
    </row>
    <row r="121" spans="1:104" x14ac:dyDescent="0.15">
      <c r="A121" s="36">
        <v>41753</v>
      </c>
      <c r="B121" s="139">
        <f>IF(計算過程!$DF$5=9,計算過程!CD121+計算過程!CY121,IF($DF$4=4,AS121,G121*(INT($DF$4)+1-$DF$4)+AS121*($DF$4-INT($DF$4))))</f>
        <v>0.15651995250694445</v>
      </c>
      <c r="C121" s="139">
        <f>IF(計算過程!$DF$5=9,CF121,IF($DF$4=4,AT121,H121*(INT($DF$4)+1-$DF$4)+AT121*($DF$4-INT($DF$4))))</f>
        <v>79.613587728507383</v>
      </c>
      <c r="D121" s="139">
        <f>IF(計算過程!$DF$5=9,0,IF($DF$4=4,AU121,I121*(INT($DF$4)+1-$DF$4)+AU121*($DF$4-INT($DF$4))))</f>
        <v>0</v>
      </c>
      <c r="E121" s="139">
        <v>0</v>
      </c>
      <c r="F121" s="138"/>
      <c r="G121" s="104">
        <f t="shared" si="41"/>
        <v>0.14850281032870372</v>
      </c>
      <c r="H121" s="104">
        <f t="shared" si="42"/>
        <v>71.659037717534304</v>
      </c>
      <c r="I121" s="104">
        <f t="shared" si="43"/>
        <v>0</v>
      </c>
      <c r="J121" s="107">
        <v>0</v>
      </c>
      <c r="K121" s="101">
        <f>IF(OR(計算過程!$DF$5&lt;=4,計算過程!$DF$5=8),L121+M121+N121,0)</f>
        <v>0.14850281032870372</v>
      </c>
      <c r="L121" s="101">
        <f>IF(AND($DF$5&gt;4,$DF$5&lt;&gt;8),0,((VLOOKUP(入力データと計算結果!$E$6,バックデータ一覧!$V$12:$AA$15,2)*'貼り付けシート（日別）'!O120+VLOOKUP(入力データと計算結果!$E$6,バックデータ一覧!$V$12:$AA$15,3)*('貼り付けシート（日別）'!I120+'貼り付けシート（日別）'!J120+'貼り付けシート（日別）'!K120+'貼り付けシート（日別）'!L120+'貼り付けシート（日別）'!N120)+(VLOOKUP(入力データと計算結果!$E$6,バックデータ一覧!$V$12:$AA$15,4)))*10^3/3600))</f>
        <v>9.3154725259259261E-2</v>
      </c>
      <c r="M121" s="101">
        <f>IF(AND(OR($DF$5&gt;4,$DF$5&lt;&gt;8),入力データと計算結果!$E$7&lt;&gt;バックデータ一覧!$A$16,SUM(AL121:AM121)&gt;0),0.07*10^3/3600,0)</f>
        <v>1.9444444444444445E-2</v>
      </c>
      <c r="N121" s="101">
        <f>IF(AND(OR($DF$5&lt;=4),入力データと計算結果!$E$7=バックデータ一覧!$A$18,AM121&gt;0),(VLOOKUP(入力データと計算結果!$E$6,バックデータ一覧!$V$12:$AA$15,5,FALSE)*AO121+VLOOKUP(入力データと計算結果!$E$6,バックデータ一覧!$V$12:$AA$15,6,FALSE))*10^3/3600,0)</f>
        <v>3.5903640625000004E-2</v>
      </c>
      <c r="O121" s="101">
        <f>IF(OR(計算過程!$DF$5&lt;=2,計算過程!$DF$5=8),IF(入力データと計算結果!$E$7=バックデータ一覧!$A$16,AI121/Q121+AJ121/R121+AK121/S121+AL121/T121+AN121/V121,IF(入力データと計算結果!$E$7=バックデータ一覧!$A$17,AI121/Q121+AJ121/R121+AK121/S121+AM121/U121+AN121/V121,AI121/Q121+AJ121/R121+AK121/S121+AM121/U121+AO121/W121)),0)</f>
        <v>71.659037717534304</v>
      </c>
      <c r="P121" s="101">
        <f>IF(OR(計算過程!$DF$5=3,計算過程!$DF$5=4),IF(入力データと計算結果!$E$7=バックデータ一覧!$A$16,AI121/Q121+AJ121/R121+AK121/S121+AL121/T121+AN121/V121,IF(入力データと計算結果!$E$7=バックデータ一覧!$A$17,AI121/Q121+AJ121/R121+AK121/S121+AM121/U121+AN121/V121,AI121/Q121+AJ121/R121+AK121/S121+AM121/U121+AO121/W121)),0)</f>
        <v>0</v>
      </c>
      <c r="Q121" s="101">
        <f>MIN(1,$DF$7*'貼り付けシート（日別）'!O120+計算過程!$DF$14*(AI121+AK121)+$DF$21)</f>
        <v>0.60547295284190861</v>
      </c>
      <c r="R121" s="101">
        <f>MIN(1,$DF$8*'貼り付けシート（日別）'!O120+$DF$15*AJ121+$DF$22)</f>
        <v>0.67789332670103086</v>
      </c>
      <c r="S121" s="101">
        <f>MIN(1,$DF$9*'貼り付けシート（日別）'!O120+$DF$16*(AI121+AK121)+$DF$23)</f>
        <v>0.60547295284190861</v>
      </c>
      <c r="T121" s="32">
        <f>MIN(1,$DF$10*'貼り付けシート（日別）'!O120+$DF$17*AL121+$DF$24)</f>
        <v>0.71159348488590612</v>
      </c>
      <c r="U121" s="32">
        <f>MIN(1,$DF$11*'貼り付けシート（日別）'!O120+$DF$18*AM121+$DF$25)</f>
        <v>0.6993956209479949</v>
      </c>
      <c r="V121" s="32">
        <f>MIN(1,$DF$12*'貼り付けシート（日別）'!O120+$DF$19*AN121+$DF$26)</f>
        <v>0.71159348488590612</v>
      </c>
      <c r="W121" s="32">
        <f>MIN(1,$DF$13*'貼り付けシート（日別）'!O120+$DF$20*AO121+$DF$27)</f>
        <v>0.596614606289396</v>
      </c>
      <c r="X121" s="32">
        <f t="shared" si="44"/>
        <v>0</v>
      </c>
      <c r="Y121" s="32">
        <f>'貼り付けシート（日別）'!P120</f>
        <v>-0.41249999999999998</v>
      </c>
      <c r="Z121" s="32">
        <f t="shared" si="45"/>
        <v>1.0985862499999999</v>
      </c>
      <c r="AA121" s="32">
        <f t="shared" si="46"/>
        <v>1.12309375</v>
      </c>
      <c r="AB121" s="32">
        <f t="shared" si="47"/>
        <v>47.683015062697407</v>
      </c>
      <c r="AC121" s="32">
        <f>IF($DF$5=10,($DF$41*'貼り付けシート（日別）'!O120+$DF$42*AB121+$DF$43)/3.6,0)</f>
        <v>0</v>
      </c>
      <c r="AD121" s="32">
        <f>IF(OR($DF$5=5,$DF$5=6,$DF$5=7),(($DF$45*'貼り付けシート（日別）'!O120+$DF$46*SUM(AI121:AK121,AM121)+$DF$47)*AE121+(0.01723*AO121+0.06099))*10^3/3600,0)</f>
        <v>0</v>
      </c>
      <c r="AE121" s="32">
        <f>IF('貼り付けシート（日別）'!O120&lt;7,1+(7-'貼り付けシート（日別）'!O120)*0.0091,1)</f>
        <v>1.0560408333333333</v>
      </c>
      <c r="AF121" s="32">
        <f>IF(OR($DF$5=5,$DF$5=6,$DF$5=7),(($DF$48*'貼り付けシート（日別）'!O120+$DF$49*SUM(AI121:AK121,AM121)+$DF$50)*AH121+AO121/AG121),0)</f>
        <v>0</v>
      </c>
      <c r="AG121" s="32">
        <f>$DF$51*'貼り付けシート（日別）'!O120+$DF$52*AO121+$DF$53</f>
        <v>0.78221124999999991</v>
      </c>
      <c r="AH121" s="32">
        <f>IF('貼り付けシート（日別）'!O120&lt;7,1+(7-'貼り付けシート（日別）'!O120)*0.0205,1)</f>
        <v>1.1262458333333334</v>
      </c>
      <c r="AI121" s="109">
        <f>'貼り付けシート（日別）'!B120</f>
        <v>7.300016479382025</v>
      </c>
      <c r="AJ121" s="109">
        <f>'貼り付けシート（日別）'!C120</f>
        <v>9.7409953021581206</v>
      </c>
      <c r="AK121" s="109">
        <f>'貼り付けシート（日別）'!D120</f>
        <v>2.0054990327972595</v>
      </c>
      <c r="AL121" s="109">
        <f>'貼り付けシート（日別）'!E120</f>
        <v>0</v>
      </c>
      <c r="AM121" s="109">
        <f>'貼り付けシート（日別）'!F120</f>
        <v>24.674629248360002</v>
      </c>
      <c r="AN121" s="109">
        <f>'貼り付けシート（日別）'!G120</f>
        <v>0</v>
      </c>
      <c r="AO121" s="109">
        <f>'貼り付けシート（日別）'!H120</f>
        <v>3.961875</v>
      </c>
      <c r="AP121" s="102">
        <f>IF(入力データと計算結果!$E$9=バックデータ一覧!$A$25,'貼り付けシート（日別）'!Q120,0)</f>
        <v>0</v>
      </c>
      <c r="AR121" s="36">
        <v>41753</v>
      </c>
      <c r="AS121" s="104">
        <f t="shared" si="48"/>
        <v>0.15651995250694445</v>
      </c>
      <c r="AT121" s="104">
        <f t="shared" si="49"/>
        <v>79.613587728507383</v>
      </c>
      <c r="AU121" s="104">
        <f t="shared" si="50"/>
        <v>0</v>
      </c>
      <c r="AV121" s="107">
        <v>0</v>
      </c>
      <c r="AW121" s="101">
        <f>IF(OR(計算過程!$DF$5&lt;=4,計算過程!$DF$5=8),AX121+AY121+AZ121,0)</f>
        <v>0.15651995250694445</v>
      </c>
      <c r="AX121" s="101">
        <f>IF(AND(計算過程!$DF$5&gt;4,計算過程!$DF$5&lt;&gt;8),0,((VLOOKUP(入力データと計算結果!$E$6,バックデータ一覧!$V$12:$AA$15,2)*'貼り付けシート（日別）'!AG120+VLOOKUP(入力データと計算結果!$E$6,バックデータ一覧!$V$12:$AA$15,3)*('貼り付けシート（日別）'!AA120+'貼り付けシート（日別）'!AB120+'貼り付けシート（日別）'!AC120+'貼り付けシート（日別）'!AD120+'貼り付けシート（日別）'!AF120)+(VLOOKUP(入力データと計算結果!$E$6,バックデータ一覧!$V$12:$AA$15,4)))*10^3/3600))</f>
        <v>9.6675415759259253E-2</v>
      </c>
      <c r="AY121" s="101">
        <f>IF(AND(OR(計算過程!$DF$5&gt;4,計算過程!$DF$5&lt;&gt;8),入力データと計算結果!$E$7&lt;&gt;バックデータ一覧!$A$16,SUM(BX121:BY121)&gt;0),0.07*10^3/3600,0)</f>
        <v>1.9444444444444445E-2</v>
      </c>
      <c r="AZ121" s="101">
        <f>IF(AND(OR(計算過程!$DF$5&lt;=4),入力データと計算結果!$E$7=バックデータ一覧!$A$18,BY121&gt;0),(VLOOKUP(入力データと計算結果!$E$6,バックデータ一覧!$V$12:$AA$15,5,FALSE)*CA121+VLOOKUP(入力データと計算結果!$E$6,バックデータ一覧!$V$12:$AA$15,6,FALSE))*10^3/3600,0)</f>
        <v>4.0400092303240737E-2</v>
      </c>
      <c r="BA121" s="101">
        <f>IF(OR(計算過程!$DF$5&lt;=2,計算過程!$DF$5=8),IF(入力データと計算結果!$E$7=バックデータ一覧!$A$16,BU121/BC121+BV121/BD121+BW121/BE121+BX121/BF121+BZ121/BH121,IF(入力データと計算結果!$E$7=バックデータ一覧!$A$17,BU121/BC121+BV121/BD121+BW121/BE121+BY121/BG121+BZ121/BH121,BU121/BC121+BV121/BD121+BW121/BE121+BY121/BG121+CA121/BI121)),0)</f>
        <v>79.613587728507383</v>
      </c>
      <c r="BB121" s="101">
        <f>IF(OR(計算過程!$DF$5=3,計算過程!$DF$5=4),IF(入力データと計算結果!$E$7=バックデータ一覧!$A$16,BU121/BC121+BV121/BD121+BW121/BE121+BX121/BF121+BZ121/BH121,IF(入力データと計算結果!$E$7=バックデータ一覧!$A$17,BU121/BC121+BV121/BD121+BW121/BE121+BY121/BG121+BZ121/BH121,BU121/BC121+BV121/BD121+BW121/BE121+BY121/BG121+CA121/BI121)),0)</f>
        <v>0</v>
      </c>
      <c r="BC121" s="101">
        <f>MIN(1,計算過程!$DF$7*'貼り付けシート（日別）'!AG120+計算過程!$DF$14*(BU121+BW121)+計算過程!$DF$21)</f>
        <v>0.60650998317813576</v>
      </c>
      <c r="BD121" s="101">
        <f>MIN(1,計算過程!$DF$8*'貼り付けシート（日別）'!AG120+計算過程!$DF$15*BV121+計算過程!$DF$22)</f>
        <v>0.67950105236022207</v>
      </c>
      <c r="BE121" s="101">
        <f>MIN(1,計算過程!$DF$9*'貼り付けシート（日別）'!AG120+計算過程!$DF$16*(BU121+BW121)+計算過程!$DF$23)</f>
        <v>0.60650998317813576</v>
      </c>
      <c r="BF121" s="32">
        <f>MIN(1,計算過程!$DF$10*'貼り付けシート（日別）'!AG120+計算過程!$DF$17*BX121+計算過程!$DF$24)</f>
        <v>0.71159348488590612</v>
      </c>
      <c r="BG121" s="32">
        <f>MIN(1,計算過程!$DF$11*'貼り付けシート（日別）'!AG120+計算過程!$DF$18*BY121+計算過程!$DF$25)</f>
        <v>0.6993956209479949</v>
      </c>
      <c r="BH121" s="32">
        <f>MIN(1,計算過程!$DF$12*'貼り付けシート（日別）'!AG120+計算過程!$DF$19*BZ121+計算過程!$DF$26)</f>
        <v>0.71159348488590612</v>
      </c>
      <c r="BI121" s="32">
        <f>MIN(1,計算過程!$DF$13*'貼り付けシート（日別）'!AG120+計算過程!$DF$20*CA121+計算過程!$DF$27)</f>
        <v>0.61315935527677845</v>
      </c>
      <c r="BJ121" s="32">
        <f>IF(計算過程!$DF$5=11,(計算過程!$DF$33*BK121+計算過程!$DF$34*BN121+計算過程!$DF$35*計算過程!$DF$39+計算過程!$DF$36)*(1+計算過程!$DF$37*計算過程!$DF$38)*BL121*BM121*10^3/3600,0)</f>
        <v>0</v>
      </c>
      <c r="BK121" s="32">
        <f>'貼り付けシート（日別）'!AH120</f>
        <v>-0.41249999999999998</v>
      </c>
      <c r="BL121" s="32">
        <f t="shared" si="51"/>
        <v>1.0985862499999999</v>
      </c>
      <c r="BM121" s="32">
        <f t="shared" si="52"/>
        <v>1.12309375</v>
      </c>
      <c r="BN121" s="32">
        <f t="shared" si="53"/>
        <v>53.043447551792738</v>
      </c>
      <c r="BO121" s="32">
        <f>IF(計算過程!$DF$5=10,(計算過程!$DF$41*'貼り付けシート（日別）'!AG120+計算過程!$DF$42*BN121+計算過程!$DF$43)/3.6,0)</f>
        <v>0</v>
      </c>
      <c r="BP121" s="32">
        <f>IF(OR(計算過程!$DF$5=5,計算過程!$DF$5=6,計算過程!$DF$5=7),((計算過程!$DF$45*'貼り付けシート（日別）'!AG120+計算過程!$DF$46*SUM(BU121:BW121,BY121)+計算過程!$DF$47)*BQ121+(0.01723*CA121+0.06099))*10^3/3600,0)</f>
        <v>0</v>
      </c>
      <c r="BQ121" s="32">
        <f>IF('貼り付けシート（日別）'!AG120&lt;7,1+(7-'貼り付けシート（日別）'!AG120)*0.0091,1)</f>
        <v>1.0560408333333333</v>
      </c>
      <c r="BR121" s="32">
        <f>IF(OR(計算過程!$DF$5=5,計算過程!$DF$5=6,計算過程!$DF$5=7),((計算過程!$DF$48*'貼り付けシート（日別）'!AG120+計算過程!$DF$49*SUM(BU121:BW121,BY121)+計算過程!$DF$50)*BT121+CA121/BS121),0)</f>
        <v>0</v>
      </c>
      <c r="BS121" s="32">
        <f>計算過程!$DF$51*'貼り付けシート（日別）'!AG120+計算過程!$DF$52*CA121+計算過程!$DF$53</f>
        <v>0.78784812500000001</v>
      </c>
      <c r="BT121" s="32">
        <f>IF('貼り付けシート（日別）'!AG120&lt;7,1+(7-'貼り付けシート（日別）'!AG120)*0.0205,1)</f>
        <v>1.1262458333333334</v>
      </c>
      <c r="BU121" s="109">
        <f>'貼り付けシート（日別）'!T120</f>
        <v>7.6318354102630277</v>
      </c>
      <c r="BV121" s="109">
        <f>'貼り付けシート（日別）'!U120</f>
        <v>13.283175412033801</v>
      </c>
      <c r="BW121" s="109">
        <f>'貼り付けシート（日別）'!V120</f>
        <v>2.5524533144692394</v>
      </c>
      <c r="BX121" s="109">
        <f>'貼り付けシート（日別）'!W120</f>
        <v>0</v>
      </c>
      <c r="BY121" s="109">
        <f>'貼り付けシート（日別）'!X120</f>
        <v>24.674629248360002</v>
      </c>
      <c r="BZ121" s="109">
        <f>'貼り付けシート（日別）'!Y120</f>
        <v>0</v>
      </c>
      <c r="CA121" s="109">
        <f>'貼り付けシート（日別）'!Z120</f>
        <v>4.9013541666666667</v>
      </c>
      <c r="CB121" s="102">
        <f>IF(入力データと計算結果!$E$9=バックデータ一覧!$A$25,'貼り付けシート（日別）'!AI120,0)</f>
        <v>0</v>
      </c>
      <c r="CC121" s="166"/>
      <c r="CD121" s="32">
        <f>IF(計算過程!$DF$5=9,((CI121*'貼り付けシート（日別）'!AG120+CJ121*(CQ121+CR121+CS121+CU121)+CK121*CX121+CL121)*CE121+(0.01723*CW121+0.06099))*10^3/3600,0)</f>
        <v>0</v>
      </c>
      <c r="CE121" s="32">
        <f>IF(7&lt;='貼り付けシート（日別）'!AG120,1,1+(7-'貼り付けシート（日別）'!AG120)*0.0091)</f>
        <v>1.0560408333333333</v>
      </c>
      <c r="CF121" s="32">
        <f>IF(計算過程!$DF$5=9,((CM121*'貼り付けシート（日別）'!AG120+CN121*(CQ121+CR121+CS121+CU121)+CO121*CX121+CP121)*CH121+CW121/CG121),0)</f>
        <v>0</v>
      </c>
      <c r="CG121" s="32">
        <f>計算過程!$DF$55*'貼り付けシート（日別）'!AG120+計算過程!$DF$56*CW121+計算過程!$DF$57</f>
        <v>0.78784812500000001</v>
      </c>
      <c r="CH121" s="32">
        <f>IF(7&lt;='貼り付けシート（日別）'!AG120,1,1+(7-'貼り付けシート（日別）'!AG120)*0.0205)</f>
        <v>1.1262458333333334</v>
      </c>
      <c r="CI121" s="100">
        <f>IF($CX121&gt;0,バックデータ一覧!$S$4,バックデータ一覧!$T$4)</f>
        <v>-0.18114</v>
      </c>
      <c r="CJ121" s="100">
        <f>IF($CX121&gt;0,バックデータ一覧!$S$5,バックデータ一覧!$T$5)</f>
        <v>0.10483000000000001</v>
      </c>
      <c r="CK121" s="100">
        <f>IF($CX121&gt;0,バックデータ一覧!$S$6,バックデータ一覧!$T$6)</f>
        <v>0</v>
      </c>
      <c r="CL121" s="100">
        <f>IF($CX121&gt;0,バックデータ一覧!$S$7,バックデータ一覧!$T$7)</f>
        <v>5.8528500000000001</v>
      </c>
      <c r="CM121" s="100">
        <f>IF($CX121&gt;0,バックデータ一覧!$S$12,バックデータ一覧!$T$12)</f>
        <v>-5.7700000000000001E-2</v>
      </c>
      <c r="CN121" s="100">
        <f>IF($CX121&gt;0,バックデータ一覧!$S$13,バックデータ一覧!$T$13)</f>
        <v>0.47525000000000001</v>
      </c>
      <c r="CO121" s="100">
        <f>IF($CX121&gt;0,バックデータ一覧!$S$14,バックデータ一覧!$T$14)</f>
        <v>0</v>
      </c>
      <c r="CP121" s="173">
        <f>IF($CX121&gt;0,バックデータ一覧!$S$15,バックデータ一覧!$T$15)</f>
        <v>-6.3459300000000001</v>
      </c>
      <c r="CQ121" s="102">
        <f>IF($DF$4=4,'貼り付けシート（日別）'!T120,'貼り付けシート（日別）'!B120*(INT($DF$4)+1-$DF$4)+'貼り付けシート（日別）'!T120*($DF$4-INT($DF$4)))</f>
        <v>7.6318354102630277</v>
      </c>
      <c r="CR121" s="102">
        <f>IF($DF$4=4,'貼り付けシート（日別）'!U120,'貼り付けシート（日別）'!C120*(INT($DF$4)+1-$DF$4)+'貼り付けシート（日別）'!U120*($DF$4-INT($DF$4)))</f>
        <v>13.283175412033801</v>
      </c>
      <c r="CS121" s="102">
        <f>IF($DF$4=4,'貼り付けシート（日別）'!V120,'貼り付けシート（日別）'!D120*(INT($DF$4)+1-$DF$4)+'貼り付けシート（日別）'!V120*($DF$4-INT($DF$4)))</f>
        <v>2.5524533144692394</v>
      </c>
      <c r="CT121" s="102">
        <f>IF($DF$4=4,'貼り付けシート（日別）'!W120,'貼り付けシート（日別）'!E120*(INT($DF$4)+1-$DF$4)+'貼り付けシート（日別）'!W120*($DF$4-INT($DF$4)))</f>
        <v>0</v>
      </c>
      <c r="CU121" s="102">
        <f>IF($DF$4=4,'貼り付けシート（日別）'!X120,'貼り付けシート（日別）'!F120*(INT($DF$4)+1-$DF$4)+'貼り付けシート（日別）'!X120*($DF$4-INT($DF$4)))</f>
        <v>24.674629248360002</v>
      </c>
      <c r="CV121" s="102">
        <f>IF($DF$4=4,'貼り付けシート（日別）'!Y120,'貼り付けシート（日別）'!G120*(INT($DF$4)+1-$DF$4)+'貼り付けシート（日別）'!Y120*($DF$4-INT($DF$4)))</f>
        <v>0</v>
      </c>
      <c r="CW121" s="102">
        <f>IF($DF$4=4,'貼り付けシート（日別）'!Z120,'貼り付けシート（日別）'!H120*(INT($DF$4)+1-$DF$4)+'貼り付けシート（日別）'!Z120*($DF$4-INT($DF$4)))</f>
        <v>4.9013541666666667</v>
      </c>
      <c r="CX121" s="32">
        <f>SUMIF('貼り付けシート（時刻別）'!$A$6:$A$8765,AR121,'貼り付けシート（時刻別）'!$C$6:$C$8765)</f>
        <v>0</v>
      </c>
      <c r="CY121" s="102">
        <f t="shared" si="54"/>
        <v>0</v>
      </c>
      <c r="CZ121" s="166"/>
    </row>
    <row r="122" spans="1:104" x14ac:dyDescent="0.15">
      <c r="A122" s="36">
        <v>41754</v>
      </c>
      <c r="B122" s="139">
        <f>IF(計算過程!$DF$5=9,計算過程!CD122+計算過程!CY122,IF($DF$4=4,AS122,G122*(INT($DF$4)+1-$DF$4)+AS122*($DF$4-INT($DF$4))))</f>
        <v>0.1468106279236111</v>
      </c>
      <c r="C122" s="139">
        <f>IF(計算過程!$DF$5=9,CF122,IF($DF$4=4,AT122,H122*(INT($DF$4)+1-$DF$4)+AT122*($DF$4-INT($DF$4))))</f>
        <v>66.464923085199231</v>
      </c>
      <c r="D122" s="139">
        <f>IF(計算過程!$DF$5=9,0,IF($DF$4=4,AU122,I122*(INT($DF$4)+1-$DF$4)+AU122*($DF$4-INT($DF$4))))</f>
        <v>0</v>
      </c>
      <c r="E122" s="139">
        <v>0</v>
      </c>
      <c r="F122" s="138"/>
      <c r="G122" s="104">
        <f t="shared" si="41"/>
        <v>0.13904228958796297</v>
      </c>
      <c r="H122" s="104">
        <f t="shared" si="42"/>
        <v>58.561881289354908</v>
      </c>
      <c r="I122" s="104">
        <f t="shared" si="43"/>
        <v>0</v>
      </c>
      <c r="J122" s="107">
        <v>0</v>
      </c>
      <c r="K122" s="101">
        <f>IF(OR(計算過程!$DF$5&lt;=4,計算過程!$DF$5=8),L122+M122+N122,0)</f>
        <v>0.13904228958796297</v>
      </c>
      <c r="L122" s="101">
        <f>IF(AND($DF$5&gt;4,$DF$5&lt;&gt;8),0,((VLOOKUP(入力データと計算結果!$E$6,バックデータ一覧!$V$12:$AA$15,2)*'貼り付けシート（日別）'!O121+VLOOKUP(入力データと計算結果!$E$6,バックデータ一覧!$V$12:$AA$15,3)*('貼り付けシート（日別）'!I121+'貼り付けシート（日別）'!J121+'貼り付けシート（日別）'!K121+'貼り付けシート（日別）'!L121+'貼り付けシート（日別）'!N121)+(VLOOKUP(入力データと計算結果!$E$6,バックデータ一覧!$V$12:$AA$15,4)))*10^3/3600))</f>
        <v>8.4795010074074084E-2</v>
      </c>
      <c r="M122" s="101">
        <f>IF(AND(OR($DF$5&gt;4,$DF$5&lt;&gt;8),入力データと計算結果!$E$7&lt;&gt;バックデータ一覧!$A$16,SUM(AL122:AM122)&gt;0),0.07*10^3/3600,0)</f>
        <v>1.9444444444444445E-2</v>
      </c>
      <c r="N122" s="101">
        <f>IF(AND(OR($DF$5&lt;=4),入力データと計算結果!$E$7=バックデータ一覧!$A$18,AM122&gt;0),(VLOOKUP(入力データと計算結果!$E$6,バックデータ一覧!$V$12:$AA$15,5,FALSE)*AO122+VLOOKUP(入力データと計算結果!$E$6,バックデータ一覧!$V$12:$AA$15,6,FALSE))*10^3/3600,0)</f>
        <v>3.480283506944444E-2</v>
      </c>
      <c r="O122" s="101">
        <f>IF(OR(計算過程!$DF$5&lt;=2,計算過程!$DF$5=8),IF(入力データと計算結果!$E$7=バックデータ一覧!$A$16,AI122/Q122+AJ122/R122+AK122/S122+AL122/T122+AN122/V122,IF(入力データと計算結果!$E$7=バックデータ一覧!$A$17,AI122/Q122+AJ122/R122+AK122/S122+AM122/U122+AN122/V122,AI122/Q122+AJ122/R122+AK122/S122+AM122/U122+AO122/W122)),0)</f>
        <v>58.561881289354908</v>
      </c>
      <c r="P122" s="101">
        <f>IF(OR(計算過程!$DF$5=3,計算過程!$DF$5=4),IF(入力データと計算結果!$E$7=バックデータ一覧!$A$16,AI122/Q122+AJ122/R122+AK122/S122+AL122/T122+AN122/V122,IF(入力データと計算結果!$E$7=バックデータ一覧!$A$17,AI122/Q122+AJ122/R122+AK122/S122+AM122/U122+AN122/V122,AI122/Q122+AJ122/R122+AK122/S122+AM122/U122+AO122/W122)),0)</f>
        <v>0</v>
      </c>
      <c r="Q122" s="101">
        <f>MIN(1,$DF$7*'貼り付けシート（日別）'!O121+計算過程!$DF$14*(AI122+AK122)+$DF$21)</f>
        <v>0.60586972483919332</v>
      </c>
      <c r="R122" s="101">
        <f>MIN(1,$DF$8*'貼り付けシート（日別）'!O121+$DF$15*AJ122+$DF$22)</f>
        <v>0.67759383574280063</v>
      </c>
      <c r="S122" s="101">
        <f>MIN(1,$DF$9*'貼り付けシート（日別）'!O121+$DF$16*(AI122+AK122)+$DF$23)</f>
        <v>0.60586972483919332</v>
      </c>
      <c r="T122" s="32">
        <f>MIN(1,$DF$10*'貼り付けシート（日別）'!O121+$DF$17*AL122+$DF$24)</f>
        <v>0.71159348488590612</v>
      </c>
      <c r="U122" s="32">
        <f>MIN(1,$DF$11*'貼り付けシート（日別）'!O121+$DF$18*AM122+$DF$25)</f>
        <v>0.69921038846576899</v>
      </c>
      <c r="V122" s="32">
        <f>MIN(1,$DF$12*'貼り付けシート（日別）'!O121+$DF$19*AN122+$DF$26)</f>
        <v>0.71159348488590612</v>
      </c>
      <c r="W122" s="32">
        <f>MIN(1,$DF$13*'貼り付けシート（日別）'!O121+$DF$20*AO122+$DF$27)</f>
        <v>0.60175071540724834</v>
      </c>
      <c r="X122" s="32">
        <f t="shared" si="44"/>
        <v>0</v>
      </c>
      <c r="Y122" s="32">
        <f>'貼り付けシート（日別）'!P121</f>
        <v>-0.58750000000000013</v>
      </c>
      <c r="Z122" s="32">
        <f t="shared" si="45"/>
        <v>1.1009137499999999</v>
      </c>
      <c r="AA122" s="32">
        <f t="shared" si="46"/>
        <v>1.1244062500000001</v>
      </c>
      <c r="AB122" s="32">
        <f t="shared" si="47"/>
        <v>39.375448921333927</v>
      </c>
      <c r="AC122" s="32">
        <f>IF($DF$5=10,($DF$41*'貼り付けシート（日別）'!O121+$DF$42*AB122+$DF$43)/3.6,0)</f>
        <v>0</v>
      </c>
      <c r="AD122" s="32">
        <f>IF(OR($DF$5=5,$DF$5=6,$DF$5=7),(($DF$45*'貼り付けシート（日別）'!O121+$DF$46*SUM(AI122:AK122,AM122)+$DF$47)*AE122+(0.01723*AO122+0.06099))*10^3/3600,0)</f>
        <v>0</v>
      </c>
      <c r="AE122" s="32">
        <f>IF('貼り付けシート（日別）'!O121&lt;7,1+(7-'貼り付けシート（日別）'!O121)*0.0091,1)</f>
        <v>1.0281341666666666</v>
      </c>
      <c r="AF122" s="32">
        <f>IF(OR($DF$5=5,$DF$5=6,$DF$5=7),(($DF$48*'貼り付けシート（日別）'!O121+$DF$49*SUM(AI122:AK122,AM122)+$DF$50)*AH122+AO122/AG122),0)</f>
        <v>0</v>
      </c>
      <c r="AG122" s="32">
        <f>$DF$51*'貼り付けシート（日別）'!O121+$DF$52*AO122+$DF$53</f>
        <v>0.79555124999999993</v>
      </c>
      <c r="AH122" s="32">
        <f>IF('貼り付けシート（日別）'!O121&lt;7,1+(7-'貼り付けシート（日別）'!O121)*0.0205,1)</f>
        <v>1.0633791666666668</v>
      </c>
      <c r="AI122" s="109">
        <f>'貼り付けシート（日別）'!B121</f>
        <v>4.0476850303993741</v>
      </c>
      <c r="AJ122" s="109">
        <f>'貼り付けシート（日別）'!C121</f>
        <v>5.4011495696067007</v>
      </c>
      <c r="AK122" s="109">
        <f>'貼り付けシート（日別）'!D121</f>
        <v>1.1120013819778498</v>
      </c>
      <c r="AL122" s="109">
        <f>'貼り付けシート（日別）'!E121</f>
        <v>0</v>
      </c>
      <c r="AM122" s="109">
        <f>'貼り付けシート（日別）'!F121</f>
        <v>25.082737939349997</v>
      </c>
      <c r="AN122" s="109">
        <f>'貼り付けシート（日別）'!G121</f>
        <v>0</v>
      </c>
      <c r="AO122" s="109">
        <f>'貼り付けシート（日別）'!H121</f>
        <v>3.7318750000000001</v>
      </c>
      <c r="AP122" s="102">
        <f>IF(入力データと計算結果!$E$9=バックデータ一覧!$A$25,'貼り付けシート（日別）'!Q121,0)</f>
        <v>0</v>
      </c>
      <c r="AR122" s="36">
        <v>41754</v>
      </c>
      <c r="AS122" s="104">
        <f t="shared" si="48"/>
        <v>0.1468106279236111</v>
      </c>
      <c r="AT122" s="104">
        <f t="shared" si="49"/>
        <v>66.464923085199231</v>
      </c>
      <c r="AU122" s="104">
        <f t="shared" si="50"/>
        <v>0</v>
      </c>
      <c r="AV122" s="107">
        <v>0</v>
      </c>
      <c r="AW122" s="101">
        <f>IF(OR(計算過程!$DF$5&lt;=4,計算過程!$DF$5=8),AX122+AY122+AZ122,0)</f>
        <v>0.1468106279236111</v>
      </c>
      <c r="AX122" s="101">
        <f>IF(AND(計算過程!$DF$5&gt;4,計算過程!$DF$5&lt;&gt;8),0,((VLOOKUP(入力データと計算結果!$E$6,バックデータ一覧!$V$12:$AA$15,2)*'貼り付けシート（日別）'!AG121+VLOOKUP(入力データと計算結果!$E$6,バックデータ一覧!$V$12:$AA$15,3)*('貼り付けシート（日別）'!AA121+'貼り付けシート（日別）'!AB121+'貼り付けシート（日別）'!AC121+'貼り付けシート（日別）'!AD121+'貼り付けシート（日別）'!AF121)+(VLOOKUP(入力データと計算結果!$E$6,バックデータ一覧!$V$12:$AA$15,4)))*10^3/3600))</f>
        <v>8.8250364324074071E-2</v>
      </c>
      <c r="AY122" s="101">
        <f>IF(AND(OR(計算過程!$DF$5&gt;4,計算過程!$DF$5&lt;&gt;8),入力データと計算結果!$E$7&lt;&gt;バックデータ一覧!$A$16,SUM(BX122:BY122)&gt;0),0.07*10^3/3600,0)</f>
        <v>1.9444444444444445E-2</v>
      </c>
      <c r="AZ122" s="101">
        <f>IF(AND(OR(計算過程!$DF$5&lt;=4),入力データと計算結果!$E$7=バックデータ一覧!$A$18,BY122&gt;0),(VLOOKUP(入力データと計算結果!$E$6,バックデータ一覧!$V$12:$AA$15,5,FALSE)*CA122+VLOOKUP(入力データと計算結果!$E$6,バックデータ一覧!$V$12:$AA$15,6,FALSE))*10^3/3600,0)</f>
        <v>3.9115819155092588E-2</v>
      </c>
      <c r="BA122" s="101">
        <f>IF(OR(計算過程!$DF$5&lt;=2,計算過程!$DF$5=8),IF(入力データと計算結果!$E$7=バックデータ一覧!$A$16,BU122/BC122+BV122/BD122+BW122/BE122+BX122/BF122+BZ122/BH122,IF(入力データと計算結果!$E$7=バックデータ一覧!$A$17,BU122/BC122+BV122/BD122+BW122/BE122+BY122/BG122+BZ122/BH122,BU122/BC122+BV122/BD122+BW122/BE122+BY122/BG122+CA122/BI122)),0)</f>
        <v>66.464923085199231</v>
      </c>
      <c r="BB122" s="101">
        <f>IF(OR(計算過程!$DF$5=3,計算過程!$DF$5=4),IF(入力データと計算結果!$E$7=バックデータ一覧!$A$16,BU122/BC122+BV122/BD122+BW122/BE122+BX122/BF122+BZ122/BH122,IF(入力データと計算結果!$E$7=バックデータ一覧!$A$17,BU122/BC122+BV122/BD122+BW122/BE122+BY122/BG122+BZ122/BH122,BU122/BC122+BV122/BD122+BW122/BE122+BY122/BG122+CA122/BI122)),0)</f>
        <v>0</v>
      </c>
      <c r="BC122" s="101">
        <f>MIN(1,計算過程!$DF$7*'貼り付けシート（日別）'!AG121+計算過程!$DF$14*(BU122+BW122)+計算過程!$DF$21)</f>
        <v>0.60682548773075773</v>
      </c>
      <c r="BD122" s="101">
        <f>MIN(1,計算過程!$DF$8*'貼り付けシート（日別）'!AG121+計算過程!$DF$15*BV122+計算過程!$DF$22)</f>
        <v>0.67922815255388469</v>
      </c>
      <c r="BE122" s="101">
        <f>MIN(1,計算過程!$DF$9*'貼り付けシート（日別）'!AG121+計算過程!$DF$16*(BU122+BW122)+計算過程!$DF$23)</f>
        <v>0.60682548773075773</v>
      </c>
      <c r="BF122" s="32">
        <f>MIN(1,計算過程!$DF$10*'貼り付けシート（日別）'!AG121+計算過程!$DF$17*BX122+計算過程!$DF$24)</f>
        <v>0.71159348488590612</v>
      </c>
      <c r="BG122" s="32">
        <f>MIN(1,計算過程!$DF$11*'貼り付けシート（日別）'!AG121+計算過程!$DF$18*BY122+計算過程!$DF$25)</f>
        <v>0.69921038846576899</v>
      </c>
      <c r="BH122" s="32">
        <f>MIN(1,計算過程!$DF$12*'貼り付けシート（日別）'!AG121+計算過程!$DF$19*BZ122+計算過程!$DF$26)</f>
        <v>0.71159348488590612</v>
      </c>
      <c r="BI122" s="32">
        <f>MIN(1,計算過程!$DF$13*'貼り付けシート（日別）'!AG121+計算過程!$DF$20*CA122+計算過程!$DF$27)</f>
        <v>0.61762039314201345</v>
      </c>
      <c r="BJ122" s="32">
        <f>IF(計算過程!$DF$5=11,(計算過程!$DF$33*BK122+計算過程!$DF$34*BN122+計算過程!$DF$35*計算過程!$DF$39+計算過程!$DF$36)*(1+計算過程!$DF$37*計算過程!$DF$38)*BL122*BM122*10^3/3600,0)</f>
        <v>0</v>
      </c>
      <c r="BK122" s="32">
        <f>'貼り付けシート（日別）'!AH121</f>
        <v>-0.58750000000000013</v>
      </c>
      <c r="BL122" s="32">
        <f t="shared" si="51"/>
        <v>1.1009137499999999</v>
      </c>
      <c r="BM122" s="32">
        <f t="shared" si="52"/>
        <v>1.1244062500000001</v>
      </c>
      <c r="BN122" s="32">
        <f t="shared" si="53"/>
        <v>44.687268807612256</v>
      </c>
      <c r="BO122" s="32">
        <f>IF(計算過程!$DF$5=10,(計算過程!$DF$41*'貼り付けシート（日別）'!AG121+計算過程!$DF$42*BN122+計算過程!$DF$43)/3.6,0)</f>
        <v>0</v>
      </c>
      <c r="BP122" s="32">
        <f>IF(OR(計算過程!$DF$5=5,計算過程!$DF$5=6,計算過程!$DF$5=7),((計算過程!$DF$45*'貼り付けシート（日別）'!AG121+計算過程!$DF$46*SUM(BU122:BW122,BY122)+計算過程!$DF$47)*BQ122+(0.01723*CA122+0.06099))*10^3/3600,0)</f>
        <v>0</v>
      </c>
      <c r="BQ122" s="32">
        <f>IF('貼り付けシート（日別）'!AG121&lt;7,1+(7-'貼り付けシート（日別）'!AG121)*0.0091,1)</f>
        <v>1.0281341666666666</v>
      </c>
      <c r="BR122" s="32">
        <f>IF(OR(計算過程!$DF$5=5,計算過程!$DF$5=6,計算過程!$DF$5=7),((計算過程!$DF$48*'貼り付けシート（日別）'!AG121+計算過程!$DF$49*SUM(BU122:BW122,BY122)+計算過程!$DF$50)*BT122+CA122/BS122),0)</f>
        <v>0</v>
      </c>
      <c r="BS122" s="32">
        <f>計算過程!$DF$51*'貼り付けシート（日別）'!AG121+計算過程!$DF$52*CA122+計算過程!$DF$53</f>
        <v>0.80095812499999997</v>
      </c>
      <c r="BT122" s="32">
        <f>IF('貼り付けシート（日別）'!AG121&lt;7,1+(7-'貼り付けシート（日別）'!AG121)*0.0205,1)</f>
        <v>1.0633791666666668</v>
      </c>
      <c r="BU122" s="109">
        <f>'貼り付けシート（日別）'!T121</f>
        <v>5.228259830932525</v>
      </c>
      <c r="BV122" s="109">
        <f>'貼り付けシート（日別）'!U121</f>
        <v>9.0019159493445002</v>
      </c>
      <c r="BW122" s="109">
        <f>'貼り付けシート（日別）'!V121</f>
        <v>0.74133425465189995</v>
      </c>
      <c r="BX122" s="109">
        <f>'貼り付けシート（日別）'!W121</f>
        <v>0</v>
      </c>
      <c r="BY122" s="109">
        <f>'貼り付けシート（日別）'!X121</f>
        <v>25.082737939349997</v>
      </c>
      <c r="BZ122" s="109">
        <f>'貼り付けシート（日別）'!Y121</f>
        <v>0</v>
      </c>
      <c r="CA122" s="109">
        <f>'貼り付けシート（日別）'!Z121</f>
        <v>4.6330208333333331</v>
      </c>
      <c r="CB122" s="102">
        <f>IF(入力データと計算結果!$E$9=バックデータ一覧!$A$25,'貼り付けシート（日別）'!AI121,0)</f>
        <v>0</v>
      </c>
      <c r="CC122" s="166"/>
      <c r="CD122" s="32">
        <f>IF(計算過程!$DF$5=9,((CI122*'貼り付けシート（日別）'!AG121+CJ122*(CQ122+CR122+CS122+CU122)+CK122*CX122+CL122)*CE122+(0.01723*CW122+0.06099))*10^3/3600,0)</f>
        <v>0</v>
      </c>
      <c r="CE122" s="32">
        <f>IF(7&lt;='貼り付けシート（日別）'!AG121,1,1+(7-'貼り付けシート（日別）'!AG121)*0.0091)</f>
        <v>1.0281341666666666</v>
      </c>
      <c r="CF122" s="32">
        <f>IF(計算過程!$DF$5=9,((CM122*'貼り付けシート（日別）'!AG121+CN122*(CQ122+CR122+CS122+CU122)+CO122*CX122+CP122)*CH122+CW122/CG122),0)</f>
        <v>0</v>
      </c>
      <c r="CG122" s="32">
        <f>計算過程!$DF$55*'貼り付けシート（日別）'!AG121+計算過程!$DF$56*CW122+計算過程!$DF$57</f>
        <v>0.80095812499999997</v>
      </c>
      <c r="CH122" s="32">
        <f>IF(7&lt;='貼り付けシート（日別）'!AG121,1,1+(7-'貼り付けシート（日別）'!AG121)*0.0205)</f>
        <v>1.0633791666666668</v>
      </c>
      <c r="CI122" s="100">
        <f>IF($CX122&gt;0,バックデータ一覧!$S$4,バックデータ一覧!$T$4)</f>
        <v>-0.18114</v>
      </c>
      <c r="CJ122" s="100">
        <f>IF($CX122&gt;0,バックデータ一覧!$S$5,バックデータ一覧!$T$5)</f>
        <v>0.10483000000000001</v>
      </c>
      <c r="CK122" s="100">
        <f>IF($CX122&gt;0,バックデータ一覧!$S$6,バックデータ一覧!$T$6)</f>
        <v>0</v>
      </c>
      <c r="CL122" s="100">
        <f>IF($CX122&gt;0,バックデータ一覧!$S$7,バックデータ一覧!$T$7)</f>
        <v>5.8528500000000001</v>
      </c>
      <c r="CM122" s="100">
        <f>IF($CX122&gt;0,バックデータ一覧!$S$12,バックデータ一覧!$T$12)</f>
        <v>-5.7700000000000001E-2</v>
      </c>
      <c r="CN122" s="100">
        <f>IF($CX122&gt;0,バックデータ一覧!$S$13,バックデータ一覧!$T$13)</f>
        <v>0.47525000000000001</v>
      </c>
      <c r="CO122" s="100">
        <f>IF($CX122&gt;0,バックデータ一覧!$S$14,バックデータ一覧!$T$14)</f>
        <v>0</v>
      </c>
      <c r="CP122" s="173">
        <f>IF($CX122&gt;0,バックデータ一覧!$S$15,バックデータ一覧!$T$15)</f>
        <v>-6.3459300000000001</v>
      </c>
      <c r="CQ122" s="102">
        <f>IF($DF$4=4,'貼り付けシート（日別）'!T121,'貼り付けシート（日別）'!B121*(INT($DF$4)+1-$DF$4)+'貼り付けシート（日別）'!T121*($DF$4-INT($DF$4)))</f>
        <v>5.228259830932525</v>
      </c>
      <c r="CR122" s="102">
        <f>IF($DF$4=4,'貼り付けシート（日別）'!U121,'貼り付けシート（日別）'!C121*(INT($DF$4)+1-$DF$4)+'貼り付けシート（日別）'!U121*($DF$4-INT($DF$4)))</f>
        <v>9.0019159493445002</v>
      </c>
      <c r="CS122" s="102">
        <f>IF($DF$4=4,'貼り付けシート（日別）'!V121,'貼り付けシート（日別）'!D121*(INT($DF$4)+1-$DF$4)+'貼り付けシート（日別）'!V121*($DF$4-INT($DF$4)))</f>
        <v>0.74133425465189995</v>
      </c>
      <c r="CT122" s="102">
        <f>IF($DF$4=4,'貼り付けシート（日別）'!W121,'貼り付けシート（日別）'!E121*(INT($DF$4)+1-$DF$4)+'貼り付けシート（日別）'!W121*($DF$4-INT($DF$4)))</f>
        <v>0</v>
      </c>
      <c r="CU122" s="102">
        <f>IF($DF$4=4,'貼り付けシート（日別）'!X121,'貼り付けシート（日別）'!F121*(INT($DF$4)+1-$DF$4)+'貼り付けシート（日別）'!X121*($DF$4-INT($DF$4)))</f>
        <v>25.082737939349997</v>
      </c>
      <c r="CV122" s="102">
        <f>IF($DF$4=4,'貼り付けシート（日別）'!Y121,'貼り付けシート（日別）'!G121*(INT($DF$4)+1-$DF$4)+'貼り付けシート（日別）'!Y121*($DF$4-INT($DF$4)))</f>
        <v>0</v>
      </c>
      <c r="CW122" s="102">
        <f>IF($DF$4=4,'貼り付けシート（日別）'!Z121,'貼り付けシート（日別）'!H121*(INT($DF$4)+1-$DF$4)+'貼り付けシート（日別）'!Z121*($DF$4-INT($DF$4)))</f>
        <v>4.6330208333333331</v>
      </c>
      <c r="CX122" s="32">
        <f>SUMIF('貼り付けシート（時刻別）'!$A$6:$A$8765,AR122,'貼り付けシート（時刻別）'!$C$6:$C$8765)</f>
        <v>0</v>
      </c>
      <c r="CY122" s="102">
        <f t="shared" si="54"/>
        <v>0</v>
      </c>
      <c r="CZ122" s="166"/>
    </row>
    <row r="123" spans="1:104" x14ac:dyDescent="0.15">
      <c r="A123" s="36">
        <v>41755</v>
      </c>
      <c r="B123" s="139">
        <f>IF(計算過程!$DF$5=9,計算過程!CD123+計算過程!CY123,IF($DF$4=4,AS123,G123*(INT($DF$4)+1-$DF$4)+AS123*($DF$4-INT($DF$4))))</f>
        <v>0.15111069209027778</v>
      </c>
      <c r="C123" s="139">
        <f>IF(計算過程!$DF$5=9,CF123,IF($DF$4=4,AT123,H123*(INT($DF$4)+1-$DF$4)+AT123*($DF$4-INT($DF$4))))</f>
        <v>79.130065527297489</v>
      </c>
      <c r="D123" s="139">
        <f>IF(計算過程!$DF$5=9,0,IF($DF$4=4,AU123,I123*(INT($DF$4)+1-$DF$4)+AU123*($DF$4-INT($DF$4))))</f>
        <v>0</v>
      </c>
      <c r="E123" s="139">
        <v>0</v>
      </c>
      <c r="F123" s="138"/>
      <c r="G123" s="104">
        <f t="shared" si="41"/>
        <v>0.14345450245833333</v>
      </c>
      <c r="H123" s="104">
        <f t="shared" si="42"/>
        <v>71.252043261228337</v>
      </c>
      <c r="I123" s="104">
        <f t="shared" si="43"/>
        <v>0</v>
      </c>
      <c r="J123" s="107">
        <v>0</v>
      </c>
      <c r="K123" s="101">
        <f>IF(OR(計算過程!$DF$5&lt;=4,計算過程!$DF$5=8),L123+M123+N123,0)</f>
        <v>0.14345450245833333</v>
      </c>
      <c r="L123" s="101">
        <f>IF(AND($DF$5&gt;4,$DF$5&lt;&gt;8),0,((VLOOKUP(入力データと計算結果!$E$6,バックデータ一覧!$V$12:$AA$15,2)*'貼り付けシート（日別）'!O122+VLOOKUP(入力データと計算結果!$E$6,バックデータ一覧!$V$12:$AA$15,3)*('貼り付けシート（日別）'!I122+'貼り付けシート（日別）'!J122+'貼り付けシート（日別）'!K122+'貼り付けシート（日別）'!L122+'貼り付けシート（日別）'!N122)+(VLOOKUP(入力データと計算結果!$E$6,バックデータ一覧!$V$12:$AA$15,4)))*10^3/3600))</f>
        <v>9.0272132666666671E-2</v>
      </c>
      <c r="M123" s="101">
        <f>IF(AND(OR($DF$5&gt;4,$DF$5&lt;&gt;8),入力データと計算結果!$E$7&lt;&gt;バックデータ一覧!$A$16,SUM(AL123:AM123)&gt;0),0.07*10^3/3600,0)</f>
        <v>1.9444444444444445E-2</v>
      </c>
      <c r="N123" s="101">
        <f>IF(AND(OR($DF$5&lt;=4),入力データと計算結果!$E$7=バックデータ一覧!$A$18,AM123&gt;0),(VLOOKUP(入力データと計算結果!$E$6,バックデータ一覧!$V$12:$AA$15,5,FALSE)*AO123+VLOOKUP(入力データと計算結果!$E$6,バックデータ一覧!$V$12:$AA$15,6,FALSE))*10^3/3600,0)</f>
        <v>3.3737925347222218E-2</v>
      </c>
      <c r="O123" s="101">
        <f>IF(OR(計算過程!$DF$5&lt;=2,計算過程!$DF$5=8),IF(入力データと計算結果!$E$7=バックデータ一覧!$A$16,AI123/Q123+AJ123/R123+AK123/S123+AL123/T123+AN123/V123,IF(入力データと計算結果!$E$7=バックデータ一覧!$A$17,AI123/Q123+AJ123/R123+AK123/S123+AM123/U123+AN123/V123,AI123/Q123+AJ123/R123+AK123/S123+AM123/U123+AO123/W123)),0)</f>
        <v>71.252043261228337</v>
      </c>
      <c r="P123" s="101">
        <f>IF(OR(計算過程!$DF$5=3,計算過程!$DF$5=4),IF(入力データと計算結果!$E$7=バックデータ一覧!$A$16,AI123/Q123+AJ123/R123+AK123/S123+AL123/T123+AN123/V123,IF(入力データと計算結果!$E$7=バックデータ一覧!$A$17,AI123/Q123+AJ123/R123+AK123/S123+AM123/U123+AN123/V123,AI123/Q123+AJ123/R123+AK123/S123+AM123/U123+AO123/W123)),0)</f>
        <v>0</v>
      </c>
      <c r="Q123" s="101">
        <f>MIN(1,$DF$7*'貼り付けシート（日別）'!O122+計算過程!$DF$14*(AI123+AK123)+$DF$21)</f>
        <v>0.61601063574663739</v>
      </c>
      <c r="R123" s="101">
        <f>MIN(1,$DF$8*'貼り付けシート（日別）'!O122+$DF$15*AJ123+$DF$22)</f>
        <v>0.68123245275994704</v>
      </c>
      <c r="S123" s="101">
        <f>MIN(1,$DF$9*'貼り付けシート（日別）'!O122+$DF$16*(AI123+AK123)+$DF$23)</f>
        <v>0.61601063574663739</v>
      </c>
      <c r="T123" s="32">
        <f>MIN(1,$DF$10*'貼り付けシート（日別）'!O122+$DF$17*AL123+$DF$24)</f>
        <v>0.71159348488590612</v>
      </c>
      <c r="U123" s="32">
        <f>MIN(1,$DF$11*'貼り付けシート（日別）'!O122+$DF$18*AM123+$DF$25)</f>
        <v>0.69926128482707517</v>
      </c>
      <c r="V123" s="32">
        <f>MIN(1,$DF$12*'貼り付けシート（日別）'!O122+$DF$19*AN123+$DF$26)</f>
        <v>0.71159348488590612</v>
      </c>
      <c r="W123" s="32">
        <f>MIN(1,$DF$13*'貼り付けシート（日別）'!O122+$DF$20*AO123+$DF$27)</f>
        <v>0.60671934270604022</v>
      </c>
      <c r="X123" s="32">
        <f t="shared" si="44"/>
        <v>0</v>
      </c>
      <c r="Y123" s="32">
        <f>'貼り付けシート（日別）'!P122</f>
        <v>0.11249999999999999</v>
      </c>
      <c r="Z123" s="32">
        <f t="shared" si="45"/>
        <v>1.09160375</v>
      </c>
      <c r="AA123" s="32">
        <f t="shared" si="46"/>
        <v>1.1191562500000001</v>
      </c>
      <c r="AB123" s="32">
        <f t="shared" si="47"/>
        <v>47.754950877105721</v>
      </c>
      <c r="AC123" s="32">
        <f>IF($DF$5=10,($DF$41*'貼り付けシート（日別）'!O122+$DF$42*AB123+$DF$43)/3.6,0)</f>
        <v>0</v>
      </c>
      <c r="AD123" s="32">
        <f>IF(OR($DF$5=5,$DF$5=6,$DF$5=7),(($DF$45*'貼り付けシート（日別）'!O122+$DF$46*SUM(AI123:AK123,AM123)+$DF$47)*AE123+(0.01723*AO123+0.06099))*10^3/3600,0)</f>
        <v>0</v>
      </c>
      <c r="AE123" s="32">
        <f>IF('貼り付けシート（日別）'!O122&lt;7,1+(7-'貼り付けシート（日別）'!O122)*0.0091,1)</f>
        <v>1.0011375</v>
      </c>
      <c r="AF123" s="32">
        <f>IF(OR($DF$5=5,$DF$5=6,$DF$5=7),(($DF$48*'貼り付けシート（日別）'!O122+$DF$49*SUM(AI123:AK123,AM123)+$DF$50)*AH123+AO123/AG123),0)</f>
        <v>0</v>
      </c>
      <c r="AG123" s="32">
        <f>$DF$51*'貼り付けシート（日別）'!O122+$DF$52*AO123+$DF$53</f>
        <v>0.80845624999999999</v>
      </c>
      <c r="AH123" s="32">
        <f>IF('貼り付けシート（日別）'!O122&lt;7,1+(7-'貼り付けシート（日別）'!O122)*0.0205,1)</f>
        <v>1.0025625</v>
      </c>
      <c r="AI123" s="109">
        <f>'貼り付けシート（日別）'!B122</f>
        <v>7.3875803005007992</v>
      </c>
      <c r="AJ123" s="109">
        <f>'貼り付けシート（日別）'!C122</f>
        <v>9.8578387055348191</v>
      </c>
      <c r="AK123" s="109">
        <f>'貼り付けシート（日別）'!D122</f>
        <v>2.0295550276101095</v>
      </c>
      <c r="AL123" s="109">
        <f>'貼り付けシート（日別）'!E122</f>
        <v>0</v>
      </c>
      <c r="AM123" s="109">
        <f>'貼り付けシート（日別）'!F122</f>
        <v>24.970601843459999</v>
      </c>
      <c r="AN123" s="109">
        <f>'貼り付けシート（日別）'!G122</f>
        <v>0</v>
      </c>
      <c r="AO123" s="109">
        <f>'貼り付けシート（日別）'!H122</f>
        <v>3.5093750000000004</v>
      </c>
      <c r="AP123" s="102">
        <f>IF(入力データと計算結果!$E$9=バックデータ一覧!$A$25,'貼り付けシート（日別）'!Q122,0)</f>
        <v>0</v>
      </c>
      <c r="AR123" s="36">
        <v>41755</v>
      </c>
      <c r="AS123" s="104">
        <f t="shared" si="48"/>
        <v>0.15111069209027778</v>
      </c>
      <c r="AT123" s="104">
        <f t="shared" si="49"/>
        <v>79.130065527297489</v>
      </c>
      <c r="AU123" s="104">
        <f t="shared" si="50"/>
        <v>0</v>
      </c>
      <c r="AV123" s="107">
        <v>0</v>
      </c>
      <c r="AW123" s="101">
        <f>IF(OR(計算過程!$DF$5&lt;=4,計算過程!$DF$5=8),AX123+AY123+AZ123,0)</f>
        <v>0.15111069209027778</v>
      </c>
      <c r="AX123" s="101">
        <f>IF(AND(計算過程!$DF$5&gt;4,計算過程!$DF$5&lt;&gt;8),0,((VLOOKUP(入力データと計算結果!$E$6,バックデータ一覧!$V$12:$AA$15,2)*'貼り付けシート（日別）'!AG122+VLOOKUP(入力データと計算結果!$E$6,バックデータ一覧!$V$12:$AA$15,3)*('貼り付けシート（日別）'!AA122+'貼り付けシート（日別）'!AB122+'貼り付けシート（日別）'!AC122+'貼り付けシート（日別）'!AD122+'貼り付けシート（日別）'!AF122)+(VLOOKUP(入力データと計算結果!$E$6,バックデータ一覧!$V$12:$AA$15,4)))*10^3/3600))</f>
        <v>9.379282316666665E-2</v>
      </c>
      <c r="AY123" s="101">
        <f>IF(AND(OR(計算過程!$DF$5&gt;4,計算過程!$DF$5&lt;&gt;8),入力データと計算結果!$E$7&lt;&gt;バックデータ一覧!$A$16,SUM(BX123:BY123)&gt;0),0.07*10^3/3600,0)</f>
        <v>1.9444444444444445E-2</v>
      </c>
      <c r="AZ123" s="101">
        <f>IF(AND(OR(計算過程!$DF$5&lt;=4),入力データと計算結果!$E$7=バックデータ一覧!$A$18,BY123&gt;0),(VLOOKUP(入力データと計算結果!$E$6,バックデータ一覧!$V$12:$AA$15,5,FALSE)*CA123+VLOOKUP(入力データと計算結果!$E$6,バックデータ一覧!$V$12:$AA$15,6,FALSE))*10^3/3600,0)</f>
        <v>3.7873424479166667E-2</v>
      </c>
      <c r="BA123" s="101">
        <f>IF(OR(計算過程!$DF$5&lt;=2,計算過程!$DF$5=8),IF(入力データと計算結果!$E$7=バックデータ一覧!$A$16,BU123/BC123+BV123/BD123+BW123/BE123+BX123/BF123+BZ123/BH123,IF(入力データと計算結果!$E$7=バックデータ一覧!$A$17,BU123/BC123+BV123/BD123+BW123/BE123+BY123/BG123+BZ123/BH123,BU123/BC123+BV123/BD123+BW123/BE123+BY123/BG123+CA123/BI123)),0)</f>
        <v>79.130065527297489</v>
      </c>
      <c r="BB123" s="101">
        <f>IF(OR(計算過程!$DF$5=3,計算過程!$DF$5=4),IF(入力データと計算結果!$E$7=バックデータ一覧!$A$16,BU123/BC123+BV123/BD123+BW123/BE123+BX123/BF123+BZ123/BH123,IF(入力データと計算結果!$E$7=バックデータ一覧!$A$17,BU123/BC123+BV123/BD123+BW123/BE123+BY123/BG123+BZ123/BH123,BU123/BC123+BV123/BD123+BW123/BE123+BY123/BG123+CA123/BI123)),0)</f>
        <v>0</v>
      </c>
      <c r="BC123" s="101">
        <f>MIN(1,計算過程!$DF$7*'貼り付けシート（日別）'!AG122+計算過程!$DF$14*(BU123+BW123)+計算過程!$DF$21)</f>
        <v>0.61706010527928445</v>
      </c>
      <c r="BD123" s="101">
        <f>MIN(1,計算過程!$DF$8*'貼り付けシート（日別）'!AG122+計算過程!$DF$15*BV123+計算過程!$DF$22)</f>
        <v>0.68285946311560797</v>
      </c>
      <c r="BE123" s="101">
        <f>MIN(1,計算過程!$DF$9*'貼り付けシート（日別）'!AG122+計算過程!$DF$16*(BU123+BW123)+計算過程!$DF$23)</f>
        <v>0.61706010527928445</v>
      </c>
      <c r="BF123" s="32">
        <f>MIN(1,計算過程!$DF$10*'貼り付けシート（日別）'!AG122+計算過程!$DF$17*BX123+計算過程!$DF$24)</f>
        <v>0.71159348488590612</v>
      </c>
      <c r="BG123" s="32">
        <f>MIN(1,計算過程!$DF$11*'貼り付けシート（日別）'!AG122+計算過程!$DF$18*BY123+計算過程!$DF$25)</f>
        <v>0.69926128482707517</v>
      </c>
      <c r="BH123" s="32">
        <f>MIN(1,計算過程!$DF$12*'貼り付けシート（日別）'!AG122+計算過程!$DF$19*BZ123+計算過程!$DF$26)</f>
        <v>0.71159348488590612</v>
      </c>
      <c r="BI123" s="32">
        <f>MIN(1,計算過程!$DF$13*'貼り付けシート（日別）'!AG122+計算過程!$DF$20*CA123+計算過程!$DF$27)</f>
        <v>0.62193596238120807</v>
      </c>
      <c r="BJ123" s="32">
        <f>IF(計算過程!$DF$5=11,(計算過程!$DF$33*BK123+計算過程!$DF$34*BN123+計算過程!$DF$35*計算過程!$DF$39+計算過程!$DF$36)*(1+計算過程!$DF$37*計算過程!$DF$38)*BL123*BM123*10^3/3600,0)</f>
        <v>0</v>
      </c>
      <c r="BK123" s="32">
        <f>'貼り付けシート（日別）'!AH122</f>
        <v>0.11249999999999999</v>
      </c>
      <c r="BL123" s="32">
        <f t="shared" si="51"/>
        <v>1.09160375</v>
      </c>
      <c r="BM123" s="32">
        <f t="shared" si="52"/>
        <v>1.1191562500000001</v>
      </c>
      <c r="BN123" s="32">
        <f t="shared" si="53"/>
        <v>53.092996109398456</v>
      </c>
      <c r="BO123" s="32">
        <f>IF(計算過程!$DF$5=10,(計算過程!$DF$41*'貼り付けシート（日別）'!AG122+計算過程!$DF$42*BN123+計算過程!$DF$43)/3.6,0)</f>
        <v>0</v>
      </c>
      <c r="BP123" s="32">
        <f>IF(OR(計算過程!$DF$5=5,計算過程!$DF$5=6,計算過程!$DF$5=7),((計算過程!$DF$45*'貼り付けシート（日別）'!AG122+計算過程!$DF$46*SUM(BU123:BW123,BY123)+計算過程!$DF$47)*BQ123+(0.01723*CA123+0.06099))*10^3/3600,0)</f>
        <v>0</v>
      </c>
      <c r="BQ123" s="32">
        <f>IF('貼り付けシート（日別）'!AG122&lt;7,1+(7-'貼り付けシート（日別）'!AG122)*0.0091,1)</f>
        <v>1.0011375</v>
      </c>
      <c r="BR123" s="32">
        <f>IF(OR(計算過程!$DF$5=5,計算過程!$DF$5=6,計算過程!$DF$5=7),((計算過程!$DF$48*'貼り付けシート（日別）'!AG122+計算過程!$DF$49*SUM(BU123:BW123,BY123)+計算過程!$DF$50)*BT123+CA123/BS123),0)</f>
        <v>0</v>
      </c>
      <c r="BS123" s="32">
        <f>計算過程!$DF$51*'貼り付けシート（日別）'!AG122+計算過程!$DF$52*CA123+計算過程!$DF$53</f>
        <v>0.8136406249999999</v>
      </c>
      <c r="BT123" s="32">
        <f>IF('貼り付けシート（日別）'!AG122&lt;7,1+(7-'貼り付けシート（日別）'!AG122)*0.0205,1)</f>
        <v>1.0025625</v>
      </c>
      <c r="BU123" s="109">
        <f>'貼り付けシート（日別）'!T122</f>
        <v>7.7233794050690188</v>
      </c>
      <c r="BV123" s="109">
        <f>'貼り付けシート（日別）'!U122</f>
        <v>13.442507325729299</v>
      </c>
      <c r="BW123" s="109">
        <f>'貼り付けシート（日別）'!V122</f>
        <v>2.5830700351401394</v>
      </c>
      <c r="BX123" s="109">
        <f>'貼り付けシート（日別）'!W122</f>
        <v>0</v>
      </c>
      <c r="BY123" s="109">
        <f>'貼り付けシート（日別）'!X122</f>
        <v>24.970601843459999</v>
      </c>
      <c r="BZ123" s="109">
        <f>'貼り付けシート（日別）'!Y122</f>
        <v>0</v>
      </c>
      <c r="CA123" s="109">
        <f>'貼り付けシート（日別）'!Z122</f>
        <v>4.3734374999999996</v>
      </c>
      <c r="CB123" s="102">
        <f>IF(入力データと計算結果!$E$9=バックデータ一覧!$A$25,'貼り付けシート（日別）'!AI122,0)</f>
        <v>0</v>
      </c>
      <c r="CC123" s="166"/>
      <c r="CD123" s="32">
        <f>IF(計算過程!$DF$5=9,((CI123*'貼り付けシート（日別）'!AG122+CJ123*(CQ123+CR123+CS123+CU123)+CK123*CX123+CL123)*CE123+(0.01723*CW123+0.06099))*10^3/3600,0)</f>
        <v>0</v>
      </c>
      <c r="CE123" s="32">
        <f>IF(7&lt;='貼り付けシート（日別）'!AG122,1,1+(7-'貼り付けシート（日別）'!AG122)*0.0091)</f>
        <v>1.0011375</v>
      </c>
      <c r="CF123" s="32">
        <f>IF(計算過程!$DF$5=9,((CM123*'貼り付けシート（日別）'!AG122+CN123*(CQ123+CR123+CS123+CU123)+CO123*CX123+CP123)*CH123+CW123/CG123),0)</f>
        <v>0</v>
      </c>
      <c r="CG123" s="32">
        <f>計算過程!$DF$55*'貼り付けシート（日別）'!AG122+計算過程!$DF$56*CW123+計算過程!$DF$57</f>
        <v>0.8136406249999999</v>
      </c>
      <c r="CH123" s="32">
        <f>IF(7&lt;='貼り付けシート（日別）'!AG122,1,1+(7-'貼り付けシート（日別）'!AG122)*0.0205)</f>
        <v>1.0025625</v>
      </c>
      <c r="CI123" s="100">
        <f>IF($CX123&gt;0,バックデータ一覧!$S$4,バックデータ一覧!$T$4)</f>
        <v>-0.18114</v>
      </c>
      <c r="CJ123" s="100">
        <f>IF($CX123&gt;0,バックデータ一覧!$S$5,バックデータ一覧!$T$5)</f>
        <v>0.10483000000000001</v>
      </c>
      <c r="CK123" s="100">
        <f>IF($CX123&gt;0,バックデータ一覧!$S$6,バックデータ一覧!$T$6)</f>
        <v>0</v>
      </c>
      <c r="CL123" s="100">
        <f>IF($CX123&gt;0,バックデータ一覧!$S$7,バックデータ一覧!$T$7)</f>
        <v>5.8528500000000001</v>
      </c>
      <c r="CM123" s="100">
        <f>IF($CX123&gt;0,バックデータ一覧!$S$12,バックデータ一覧!$T$12)</f>
        <v>-5.7700000000000001E-2</v>
      </c>
      <c r="CN123" s="100">
        <f>IF($CX123&gt;0,バックデータ一覧!$S$13,バックデータ一覧!$T$13)</f>
        <v>0.47525000000000001</v>
      </c>
      <c r="CO123" s="100">
        <f>IF($CX123&gt;0,バックデータ一覧!$S$14,バックデータ一覧!$T$14)</f>
        <v>0</v>
      </c>
      <c r="CP123" s="173">
        <f>IF($CX123&gt;0,バックデータ一覧!$S$15,バックデータ一覧!$T$15)</f>
        <v>-6.3459300000000001</v>
      </c>
      <c r="CQ123" s="102">
        <f>IF($DF$4=4,'貼り付けシート（日別）'!T122,'貼り付けシート（日別）'!B122*(INT($DF$4)+1-$DF$4)+'貼り付けシート（日別）'!T122*($DF$4-INT($DF$4)))</f>
        <v>7.7233794050690188</v>
      </c>
      <c r="CR123" s="102">
        <f>IF($DF$4=4,'貼り付けシート（日別）'!U122,'貼り付けシート（日別）'!C122*(INT($DF$4)+1-$DF$4)+'貼り付けシート（日別）'!U122*($DF$4-INT($DF$4)))</f>
        <v>13.442507325729299</v>
      </c>
      <c r="CS123" s="102">
        <f>IF($DF$4=4,'貼り付けシート（日別）'!V122,'貼り付けシート（日別）'!D122*(INT($DF$4)+1-$DF$4)+'貼り付けシート（日別）'!V122*($DF$4-INT($DF$4)))</f>
        <v>2.5830700351401394</v>
      </c>
      <c r="CT123" s="102">
        <f>IF($DF$4=4,'貼り付けシート（日別）'!W122,'貼り付けシート（日別）'!E122*(INT($DF$4)+1-$DF$4)+'貼り付けシート（日別）'!W122*($DF$4-INT($DF$4)))</f>
        <v>0</v>
      </c>
      <c r="CU123" s="102">
        <f>IF($DF$4=4,'貼り付けシート（日別）'!X122,'貼り付けシート（日別）'!F122*(INT($DF$4)+1-$DF$4)+'貼り付けシート（日別）'!X122*($DF$4-INT($DF$4)))</f>
        <v>24.970601843459999</v>
      </c>
      <c r="CV123" s="102">
        <f>IF($DF$4=4,'貼り付けシート（日別）'!Y122,'貼り付けシート（日別）'!G122*(INT($DF$4)+1-$DF$4)+'貼り付けシート（日別）'!Y122*($DF$4-INT($DF$4)))</f>
        <v>0</v>
      </c>
      <c r="CW123" s="102">
        <f>IF($DF$4=4,'貼り付けシート（日別）'!Z122,'貼り付けシート（日別）'!H122*(INT($DF$4)+1-$DF$4)+'貼り付けシート（日別）'!Z122*($DF$4-INT($DF$4)))</f>
        <v>4.3734374999999996</v>
      </c>
      <c r="CX123" s="32">
        <f>SUMIF('貼り付けシート（時刻別）'!$A$6:$A$8765,AR123,'貼り付けシート（時刻別）'!$C$6:$C$8765)</f>
        <v>0</v>
      </c>
      <c r="CY123" s="102">
        <f t="shared" si="54"/>
        <v>0</v>
      </c>
      <c r="CZ123" s="166"/>
    </row>
    <row r="124" spans="1:104" x14ac:dyDescent="0.15">
      <c r="A124" s="36">
        <v>41756</v>
      </c>
      <c r="B124" s="139">
        <f>IF(計算過程!$DF$5=9,計算過程!CD124+計算過程!CY124,IF($DF$4=4,AS124,G124*(INT($DF$4)+1-$DF$4)+AS124*($DF$4-INT($DF$4))))</f>
        <v>0.1497192953888889</v>
      </c>
      <c r="C124" s="139">
        <f>IF(計算過程!$DF$5=9,CF124,IF($DF$4=4,AT124,H124*(INT($DF$4)+1-$DF$4)+AT124*($DF$4-INT($DF$4))))</f>
        <v>78.070651052049143</v>
      </c>
      <c r="D124" s="139">
        <f>IF(計算過程!$DF$5=9,0,IF($DF$4=4,AU124,I124*(INT($DF$4)+1-$DF$4)+AU124*($DF$4-INT($DF$4))))</f>
        <v>0</v>
      </c>
      <c r="E124" s="139">
        <v>0</v>
      </c>
      <c r="F124" s="138"/>
      <c r="G124" s="104">
        <f t="shared" si="41"/>
        <v>0.14256714308333335</v>
      </c>
      <c r="H124" s="104">
        <f t="shared" si="42"/>
        <v>70.417576652370485</v>
      </c>
      <c r="I124" s="104">
        <f t="shared" si="43"/>
        <v>0</v>
      </c>
      <c r="J124" s="107">
        <v>0</v>
      </c>
      <c r="K124" s="101">
        <f>IF(OR(計算過程!$DF$5&lt;=4,計算過程!$DF$5=8),L124+M124+N124,0)</f>
        <v>0.14256714308333335</v>
      </c>
      <c r="L124" s="101">
        <f>IF(AND($DF$5&gt;4,$DF$5&lt;&gt;8),0,((VLOOKUP(入力データと計算結果!$E$6,バックデータ一覧!$V$12:$AA$15,2)*'貼り付けシート（日別）'!O123+VLOOKUP(入力データと計算結果!$E$6,バックデータ一覧!$V$12:$AA$15,3)*('貼り付けシート（日別）'!I123+'貼り付けシート（日別）'!J123+'貼り付けシート（日別）'!K123+'貼り付けシート（日別）'!L123+'貼り付けシート（日別）'!N123)+(VLOOKUP(入力データと計算結果!$E$6,バックデータ一覧!$V$12:$AA$15,4)))*10^3/3600))</f>
        <v>8.9662966000000011E-2</v>
      </c>
      <c r="M124" s="101">
        <f>IF(AND(OR($DF$5&gt;4,$DF$5&lt;&gt;8),入力データと計算結果!$E$7&lt;&gt;バックデータ一覧!$A$16,SUM(AL124:AM124)&gt;0),0.07*10^3/3600,0)</f>
        <v>1.9444444444444445E-2</v>
      </c>
      <c r="N124" s="101">
        <f>IF(AND(OR($DF$5&lt;=4),入力データと計算結果!$E$7=バックデータ一覧!$A$18,AM124&gt;0),(VLOOKUP(入力データと計算結果!$E$6,バックデータ一覧!$V$12:$AA$15,5,FALSE)*AO124+VLOOKUP(入力データと計算結果!$E$6,バックデータ一覧!$V$12:$AA$15,6,FALSE))*10^3/3600,0)</f>
        <v>3.3459732638888892E-2</v>
      </c>
      <c r="O124" s="101">
        <f>IF(OR(計算過程!$DF$5&lt;=2,計算過程!$DF$5=8),IF(入力データと計算結果!$E$7=バックデータ一覧!$A$16,AI124/Q124+AJ124/R124+AK124/S124+AL124/T124+AN124/V124,IF(入力データと計算結果!$E$7=バックデータ一覧!$A$17,AI124/Q124+AJ124/R124+AK124/S124+AM124/U124+AN124/V124,AI124/Q124+AJ124/R124+AK124/S124+AM124/U124+AO124/W124)),0)</f>
        <v>70.417576652370485</v>
      </c>
      <c r="P124" s="101">
        <f>IF(OR(計算過程!$DF$5=3,計算過程!$DF$5=4),IF(入力データと計算結果!$E$7=バックデータ一覧!$A$16,AI124/Q124+AJ124/R124+AK124/S124+AL124/T124+AN124/V124,IF(入力データと計算結果!$E$7=バックデータ一覧!$A$17,AI124/Q124+AJ124/R124+AK124/S124+AM124/U124+AN124/V124,AI124/Q124+AJ124/R124+AK124/S124+AM124/U124+AO124/W124)),0)</f>
        <v>0</v>
      </c>
      <c r="Q124" s="101">
        <f>MIN(1,$DF$7*'貼り付けシート（日別）'!O123+計算過程!$DF$14*(AI124+AK124)+$DF$21)</f>
        <v>0.61810069092349063</v>
      </c>
      <c r="R124" s="101">
        <f>MIN(1,$DF$8*'貼り付けシート（日別）'!O123+$DF$15*AJ124+$DF$22)</f>
        <v>0.68188300670063728</v>
      </c>
      <c r="S124" s="101">
        <f>MIN(1,$DF$9*'貼り付けシート（日別）'!O123+$DF$16*(AI124+AK124)+$DF$23)</f>
        <v>0.61810069092349063</v>
      </c>
      <c r="T124" s="32">
        <f>MIN(1,$DF$10*'貼り付けシート（日別）'!O123+$DF$17*AL124+$DF$24)</f>
        <v>0.71159348488590612</v>
      </c>
      <c r="U124" s="32">
        <f>MIN(1,$DF$11*'貼り付けシート（日別）'!O123+$DF$18*AM124+$DF$25)</f>
        <v>0.69937244323699121</v>
      </c>
      <c r="V124" s="32">
        <f>MIN(1,$DF$12*'貼り付けシート（日別）'!O123+$DF$19*AN124+$DF$26)</f>
        <v>0.71159348488590612</v>
      </c>
      <c r="W124" s="32">
        <f>MIN(1,$DF$13*'貼り付けシート（日別）'!O123+$DF$20*AO124+$DF$27)</f>
        <v>0.60951513168966442</v>
      </c>
      <c r="X124" s="32">
        <f t="shared" si="44"/>
        <v>0</v>
      </c>
      <c r="Y124" s="32">
        <f>'貼り付けシート（日別）'!P123</f>
        <v>5.5499999999999989</v>
      </c>
      <c r="Z124" s="32">
        <f t="shared" si="45"/>
        <v>1.019285</v>
      </c>
      <c r="AA124" s="32">
        <f t="shared" si="46"/>
        <v>1</v>
      </c>
      <c r="AB124" s="32">
        <f t="shared" si="47"/>
        <v>47.262873706732648</v>
      </c>
      <c r="AC124" s="32">
        <f>IF($DF$5=10,($DF$41*'貼り付けシート（日別）'!O123+$DF$42*AB124+$DF$43)/3.6,0)</f>
        <v>0</v>
      </c>
      <c r="AD124" s="32">
        <f>IF(OR($DF$5=5,$DF$5=6,$DF$5=7),(($DF$45*'貼り付けシート（日別）'!O123+$DF$46*SUM(AI124:AK124,AM124)+$DF$47)*AE124+(0.01723*AO124+0.06099))*10^3/3600,0)</f>
        <v>0</v>
      </c>
      <c r="AE124" s="32">
        <f>IF('貼り付けシート（日別）'!O123&lt;7,1+(7-'貼り付けシート（日別）'!O123)*0.0091,1)</f>
        <v>1</v>
      </c>
      <c r="AF124" s="32">
        <f>IF(OR($DF$5=5,$DF$5=6,$DF$5=7),(($DF$48*'貼り付けシート（日別）'!O123+$DF$49*SUM(AI124:AK124,AM124)+$DF$50)*AH124+AO124/AG124),0)</f>
        <v>0</v>
      </c>
      <c r="AG124" s="32">
        <f>$DF$51*'貼り付けシート（日別）'!O123+$DF$52*AO124+$DF$53</f>
        <v>0.81422749999999999</v>
      </c>
      <c r="AH124" s="32">
        <f>IF('貼り付けシート（日別）'!O123&lt;7,1+(7-'貼り付けシート（日別）'!O123)*0.0205,1)</f>
        <v>1</v>
      </c>
      <c r="AI124" s="109">
        <f>'貼り付けシート（日別）'!B123</f>
        <v>7.3151243217581525</v>
      </c>
      <c r="AJ124" s="109">
        <f>'貼り付けシート（日別）'!C123</f>
        <v>9.7611549034449467</v>
      </c>
      <c r="AK124" s="109">
        <f>'貼り付けシート（日別）'!D123</f>
        <v>2.0096495389445477</v>
      </c>
      <c r="AL124" s="109">
        <f>'貼り付けシート（日別）'!E123</f>
        <v>0</v>
      </c>
      <c r="AM124" s="109">
        <f>'貼り付けシート（日別）'!F123</f>
        <v>24.725694942585001</v>
      </c>
      <c r="AN124" s="109">
        <f>'貼り付けシート（日別）'!G123</f>
        <v>0</v>
      </c>
      <c r="AO124" s="109">
        <f>'貼り付けシート（日別）'!H123</f>
        <v>3.4512499999999999</v>
      </c>
      <c r="AP124" s="102">
        <f>IF(入力データと計算結果!$E$9=バックデータ一覧!$A$25,'貼り付けシート（日別）'!Q123,0)</f>
        <v>0</v>
      </c>
      <c r="AR124" s="36">
        <v>41756</v>
      </c>
      <c r="AS124" s="104">
        <f t="shared" si="48"/>
        <v>0.1497192953888889</v>
      </c>
      <c r="AT124" s="104">
        <f t="shared" si="49"/>
        <v>78.070651052049143</v>
      </c>
      <c r="AU124" s="104">
        <f t="shared" si="50"/>
        <v>0</v>
      </c>
      <c r="AV124" s="107">
        <v>0</v>
      </c>
      <c r="AW124" s="101">
        <f>IF(OR(計算過程!$DF$5&lt;=4,計算過程!$DF$5=8),AX124+AY124+AZ124,0)</f>
        <v>0.1497192953888889</v>
      </c>
      <c r="AX124" s="101">
        <f>IF(AND(計算過程!$DF$5&gt;4,計算過程!$DF$5&lt;&gt;8),0,((VLOOKUP(入力データと計算結果!$E$6,バックデータ一覧!$V$12:$AA$15,2)*'貼り付けシート（日別）'!AG123+VLOOKUP(入力データと計算結果!$E$6,バックデータ一覧!$V$12:$AA$15,3)*('貼り付けシート（日別）'!AA123+'貼り付けシート（日別）'!AB123+'貼り付けシート（日別）'!AC123+'貼り付けシート（日別）'!AD123+'貼り付けシート（日別）'!AF123)+(VLOOKUP(入力データと計算結果!$E$6,バックデータ一覧!$V$12:$AA$15,4)))*10^3/3600))</f>
        <v>9.3183656500000003E-2</v>
      </c>
      <c r="AY124" s="101">
        <f>IF(AND(OR(計算過程!$DF$5&gt;4,計算過程!$DF$5&lt;&gt;8),入力データと計算結果!$E$7&lt;&gt;バックデータ一覧!$A$16,SUM(BX124:BY124)&gt;0),0.07*10^3/3600,0)</f>
        <v>1.9444444444444445E-2</v>
      </c>
      <c r="AZ124" s="101">
        <f>IF(AND(OR(計算過程!$DF$5&lt;=4),入力データと計算結果!$E$7=バックデータ一覧!$A$18,BY124&gt;0),(VLOOKUP(入力データと計算結果!$E$6,バックデータ一覧!$V$12:$AA$15,5,FALSE)*CA124+VLOOKUP(入力データと計算結果!$E$6,バックデータ一覧!$V$12:$AA$15,6,FALSE))*10^3/3600,0)</f>
        <v>3.7091194444444447E-2</v>
      </c>
      <c r="BA124" s="101">
        <f>IF(OR(計算過程!$DF$5&lt;=2,計算過程!$DF$5=8),IF(入力データと計算結果!$E$7=バックデータ一覧!$A$16,BU124/BC124+BV124/BD124+BW124/BE124+BX124/BF124+BZ124/BH124,IF(入力データと計算結果!$E$7=バックデータ一覧!$A$17,BU124/BC124+BV124/BD124+BW124/BE124+BY124/BG124+BZ124/BH124,BU124/BC124+BV124/BD124+BW124/BE124+BY124/BG124+CA124/BI124)),0)</f>
        <v>78.070651052049143</v>
      </c>
      <c r="BB124" s="101">
        <f>IF(OR(計算過程!$DF$5=3,計算過程!$DF$5=4),IF(入力データと計算結果!$E$7=バックデータ一覧!$A$16,BU124/BC124+BV124/BD124+BW124/BE124+BX124/BF124+BZ124/BH124,IF(入力データと計算結果!$E$7=バックデータ一覧!$A$17,BU124/BC124+BV124/BD124+BW124/BE124+BY124/BG124+BZ124/BH124,BU124/BC124+BV124/BD124+BW124/BE124+BY124/BG124+CA124/BI124)),0)</f>
        <v>0</v>
      </c>
      <c r="BC124" s="101">
        <f>MIN(1,計算過程!$DF$7*'貼り付けシート（日別）'!AG123+計算過程!$DF$14*(BU124+BW124)+計算過程!$DF$21)</f>
        <v>0.6191398674591001</v>
      </c>
      <c r="BD124" s="101">
        <f>MIN(1,計算過程!$DF$8*'貼り付けシート（日別）'!AG123+計算過程!$DF$15*BV124+計算過程!$DF$22)</f>
        <v>0.68349405964900822</v>
      </c>
      <c r="BE124" s="101">
        <f>MIN(1,計算過程!$DF$9*'貼り付けシート（日別）'!AG123+計算過程!$DF$16*(BU124+BW124)+計算過程!$DF$23)</f>
        <v>0.6191398674591001</v>
      </c>
      <c r="BF124" s="32">
        <f>MIN(1,計算過程!$DF$10*'貼り付けシート（日別）'!AG123+計算過程!$DF$17*BX124+計算過程!$DF$24)</f>
        <v>0.71159348488590612</v>
      </c>
      <c r="BG124" s="32">
        <f>MIN(1,計算過程!$DF$11*'貼り付けシート（日別）'!AG123+計算過程!$DF$18*BY124+計算過程!$DF$25)</f>
        <v>0.69937244323699121</v>
      </c>
      <c r="BH124" s="32">
        <f>MIN(1,計算過程!$DF$12*'貼り付けシート（日別）'!AG123+計算過程!$DF$19*BZ124+計算過程!$DF$26)</f>
        <v>0.71159348488590612</v>
      </c>
      <c r="BI124" s="32">
        <f>MIN(1,計算過程!$DF$13*'貼り付けシート（日別）'!AG123+計算過程!$DF$20*CA124+計算過程!$DF$27)</f>
        <v>0.62287713985288584</v>
      </c>
      <c r="BJ124" s="32">
        <f>IF(計算過程!$DF$5=11,(計算過程!$DF$33*BK124+計算過程!$DF$34*BN124+計算過程!$DF$35*計算過程!$DF$39+計算過程!$DF$36)*(1+計算過程!$DF$37*計算過程!$DF$38)*BL124*BM124*10^3/3600,0)</f>
        <v>0</v>
      </c>
      <c r="BK124" s="32">
        <f>'貼り付けシート（日別）'!AH123</f>
        <v>5.5499999999999989</v>
      </c>
      <c r="BL124" s="32">
        <f t="shared" si="51"/>
        <v>1.019285</v>
      </c>
      <c r="BM124" s="32">
        <f t="shared" si="52"/>
        <v>1</v>
      </c>
      <c r="BN124" s="32">
        <f t="shared" si="53"/>
        <v>52.451726469595599</v>
      </c>
      <c r="BO124" s="32">
        <f>IF(計算過程!$DF$5=10,(計算過程!$DF$41*'貼り付けシート（日別）'!AG123+計算過程!$DF$42*BN124+計算過程!$DF$43)/3.6,0)</f>
        <v>0</v>
      </c>
      <c r="BP124" s="32">
        <f>IF(OR(計算過程!$DF$5=5,計算過程!$DF$5=6,計算過程!$DF$5=7),((計算過程!$DF$45*'貼り付けシート（日別）'!AG123+計算過程!$DF$46*SUM(BU124:BW124,BY124)+計算過程!$DF$47)*BQ124+(0.01723*CA124+0.06099))*10^3/3600,0)</f>
        <v>0</v>
      </c>
      <c r="BQ124" s="32">
        <f>IF('貼り付けシート（日別）'!AG123&lt;7,1+(7-'貼り付けシート（日別）'!AG123)*0.0091,1)</f>
        <v>1</v>
      </c>
      <c r="BR124" s="32">
        <f>IF(OR(計算過程!$DF$5=5,計算過程!$DF$5=6,計算過程!$DF$5=7),((計算過程!$DF$48*'貼り付けシート（日別）'!AG123+計算過程!$DF$49*SUM(BU124:BW124,BY124)+計算過程!$DF$50)*BT124+CA124/BS124),0)</f>
        <v>0</v>
      </c>
      <c r="BS124" s="32">
        <f>計算過程!$DF$51*'貼り付けシート（日別）'!AG123+計算過程!$DF$52*CA124+計算過程!$DF$53</f>
        <v>0.81877999999999995</v>
      </c>
      <c r="BT124" s="32">
        <f>IF('貼り付けシート（日別）'!AG123&lt;7,1+(7-'貼り付けシート（日別）'!AG123)*0.0205,1)</f>
        <v>1</v>
      </c>
      <c r="BU124" s="109">
        <f>'貼り付けシート（日別）'!T123</f>
        <v>7.6476299727471595</v>
      </c>
      <c r="BV124" s="109">
        <f>'貼り付けシート（日別）'!U123</f>
        <v>13.310665777424925</v>
      </c>
      <c r="BW124" s="109">
        <f>'貼り付けシート（日別）'!V123</f>
        <v>2.5577357768385145</v>
      </c>
      <c r="BX124" s="109">
        <f>'貼り付けシート（日別）'!W123</f>
        <v>0</v>
      </c>
      <c r="BY124" s="109">
        <f>'貼り付けシート（日別）'!X123</f>
        <v>24.725694942585001</v>
      </c>
      <c r="BZ124" s="109">
        <f>'貼り付けシート（日別）'!Y123</f>
        <v>0</v>
      </c>
      <c r="CA124" s="109">
        <f>'貼り付けシート（日別）'!Z123</f>
        <v>4.2099999999999991</v>
      </c>
      <c r="CB124" s="102">
        <f>IF(入力データと計算結果!$E$9=バックデータ一覧!$A$25,'貼り付けシート（日別）'!AI123,0)</f>
        <v>0</v>
      </c>
      <c r="CC124" s="166"/>
      <c r="CD124" s="32">
        <f>IF(計算過程!$DF$5=9,((CI124*'貼り付けシート（日別）'!AG123+CJ124*(CQ124+CR124+CS124+CU124)+CK124*CX124+CL124)*CE124+(0.01723*CW124+0.06099))*10^3/3600,0)</f>
        <v>0</v>
      </c>
      <c r="CE124" s="32">
        <f>IF(7&lt;='貼り付けシート（日別）'!AG123,1,1+(7-'貼り付けシート（日別）'!AG123)*0.0091)</f>
        <v>1</v>
      </c>
      <c r="CF124" s="32">
        <f>IF(計算過程!$DF$5=9,((CM124*'貼り付けシート（日別）'!AG123+CN124*(CQ124+CR124+CS124+CU124)+CO124*CX124+CP124)*CH124+CW124/CG124),0)</f>
        <v>0</v>
      </c>
      <c r="CG124" s="32">
        <f>計算過程!$DF$55*'貼り付けシート（日別）'!AG123+計算過程!$DF$56*CW124+計算過程!$DF$57</f>
        <v>0.81877999999999995</v>
      </c>
      <c r="CH124" s="32">
        <f>IF(7&lt;='貼り付けシート（日別）'!AG123,1,1+(7-'貼り付けシート（日別）'!AG123)*0.0205)</f>
        <v>1</v>
      </c>
      <c r="CI124" s="100">
        <f>IF($CX124&gt;0,バックデータ一覧!$S$4,バックデータ一覧!$T$4)</f>
        <v>-0.18114</v>
      </c>
      <c r="CJ124" s="100">
        <f>IF($CX124&gt;0,バックデータ一覧!$S$5,バックデータ一覧!$T$5)</f>
        <v>0.10483000000000001</v>
      </c>
      <c r="CK124" s="100">
        <f>IF($CX124&gt;0,バックデータ一覧!$S$6,バックデータ一覧!$T$6)</f>
        <v>0</v>
      </c>
      <c r="CL124" s="100">
        <f>IF($CX124&gt;0,バックデータ一覧!$S$7,バックデータ一覧!$T$7)</f>
        <v>5.8528500000000001</v>
      </c>
      <c r="CM124" s="100">
        <f>IF($CX124&gt;0,バックデータ一覧!$S$12,バックデータ一覧!$T$12)</f>
        <v>-5.7700000000000001E-2</v>
      </c>
      <c r="CN124" s="100">
        <f>IF($CX124&gt;0,バックデータ一覧!$S$13,バックデータ一覧!$T$13)</f>
        <v>0.47525000000000001</v>
      </c>
      <c r="CO124" s="100">
        <f>IF($CX124&gt;0,バックデータ一覧!$S$14,バックデータ一覧!$T$14)</f>
        <v>0</v>
      </c>
      <c r="CP124" s="173">
        <f>IF($CX124&gt;0,バックデータ一覧!$S$15,バックデータ一覧!$T$15)</f>
        <v>-6.3459300000000001</v>
      </c>
      <c r="CQ124" s="102">
        <f>IF($DF$4=4,'貼り付けシート（日別）'!T123,'貼り付けシート（日別）'!B123*(INT($DF$4)+1-$DF$4)+'貼り付けシート（日別）'!T123*($DF$4-INT($DF$4)))</f>
        <v>7.6476299727471595</v>
      </c>
      <c r="CR124" s="102">
        <f>IF($DF$4=4,'貼り付けシート（日別）'!U123,'貼り付けシート（日別）'!C123*(INT($DF$4)+1-$DF$4)+'貼り付けシート（日別）'!U123*($DF$4-INT($DF$4)))</f>
        <v>13.310665777424925</v>
      </c>
      <c r="CS124" s="102">
        <f>IF($DF$4=4,'貼り付けシート（日別）'!V123,'貼り付けシート（日別）'!D123*(INT($DF$4)+1-$DF$4)+'貼り付けシート（日別）'!V123*($DF$4-INT($DF$4)))</f>
        <v>2.5577357768385145</v>
      </c>
      <c r="CT124" s="102">
        <f>IF($DF$4=4,'貼り付けシート（日別）'!W123,'貼り付けシート（日別）'!E123*(INT($DF$4)+1-$DF$4)+'貼り付けシート（日別）'!W123*($DF$4-INT($DF$4)))</f>
        <v>0</v>
      </c>
      <c r="CU124" s="102">
        <f>IF($DF$4=4,'貼り付けシート（日別）'!X123,'貼り付けシート（日別）'!F123*(INT($DF$4)+1-$DF$4)+'貼り付けシート（日別）'!X123*($DF$4-INT($DF$4)))</f>
        <v>24.725694942585001</v>
      </c>
      <c r="CV124" s="102">
        <f>IF($DF$4=4,'貼り付けシート（日別）'!Y123,'貼り付けシート（日別）'!G123*(INT($DF$4)+1-$DF$4)+'貼り付けシート（日別）'!Y123*($DF$4-INT($DF$4)))</f>
        <v>0</v>
      </c>
      <c r="CW124" s="102">
        <f>IF($DF$4=4,'貼り付けシート（日別）'!Z123,'貼り付けシート（日別）'!H123*(INT($DF$4)+1-$DF$4)+'貼り付けシート（日別）'!Z123*($DF$4-INT($DF$4)))</f>
        <v>4.2099999999999991</v>
      </c>
      <c r="CX124" s="32">
        <f>SUMIF('貼り付けシート（時刻別）'!$A$6:$A$8765,AR124,'貼り付けシート（時刻別）'!$C$6:$C$8765)</f>
        <v>0</v>
      </c>
      <c r="CY124" s="102">
        <f t="shared" si="54"/>
        <v>0</v>
      </c>
      <c r="CZ124" s="166"/>
    </row>
    <row r="125" spans="1:104" x14ac:dyDescent="0.15">
      <c r="A125" s="36">
        <v>41757</v>
      </c>
      <c r="B125" s="139">
        <f>IF(計算過程!$DF$5=9,計算過程!CD125+計算過程!CY125,IF($DF$4=4,AS125,G125*(INT($DF$4)+1-$DF$4)+AS125*($DF$4-INT($DF$4))))</f>
        <v>0.14395705233333334</v>
      </c>
      <c r="C125" s="139">
        <f>IF(計算過程!$DF$5=9,CF125,IF($DF$4=4,AT125,H125*(INT($DF$4)+1-$DF$4)+AT125*($DF$4-INT($DF$4))))</f>
        <v>76.651918095916557</v>
      </c>
      <c r="D125" s="139">
        <f>IF(計算過程!$DF$5=9,0,IF($DF$4=4,AU125,I125*(INT($DF$4)+1-$DF$4)+AU125*($DF$4-INT($DF$4))))</f>
        <v>0</v>
      </c>
      <c r="E125" s="139">
        <v>0</v>
      </c>
      <c r="F125" s="138"/>
      <c r="G125" s="104">
        <f t="shared" si="41"/>
        <v>0.13752580801388892</v>
      </c>
      <c r="H125" s="104">
        <f t="shared" si="42"/>
        <v>69.261719433262698</v>
      </c>
      <c r="I125" s="104">
        <f t="shared" si="43"/>
        <v>0</v>
      </c>
      <c r="J125" s="107">
        <v>0</v>
      </c>
      <c r="K125" s="101">
        <f>IF(OR(計算過程!$DF$5&lt;=4,計算過程!$DF$5=8),L125+M125+N125,0)</f>
        <v>0.13752580801388892</v>
      </c>
      <c r="L125" s="101">
        <f>IF(AND($DF$5&gt;4,$DF$5&lt;&gt;8),0,((VLOOKUP(入力データと計算結果!$E$6,バックデータ一覧!$V$12:$AA$15,2)*'貼り付けシート（日別）'!O124+VLOOKUP(入力データと計算結果!$E$6,バックデータ一覧!$V$12:$AA$15,3)*('貼り付けシート（日別）'!I124+'貼り付けシート（日別）'!J124+'貼り付けシート（日別）'!K124+'貼り付けシート（日別）'!L124+'貼り付けシート（日別）'!N124)+(VLOOKUP(入力データと計算結果!$E$6,バックデータ一覧!$V$12:$AA$15,4)))*10^3/3600))</f>
        <v>8.6784354888888901E-2</v>
      </c>
      <c r="M125" s="101">
        <f>IF(AND(OR($DF$5&gt;4,$DF$5&lt;&gt;8),入力データと計算結果!$E$7&lt;&gt;バックデータ一覧!$A$16,SUM(AL125:AM125)&gt;0),0.07*10^3/3600,0)</f>
        <v>1.9444444444444445E-2</v>
      </c>
      <c r="N125" s="101">
        <f>IF(AND(OR($DF$5&lt;=4),入力データと計算結果!$E$7=バックデータ一覧!$A$18,AM125&gt;0),(VLOOKUP(入力データと計算結果!$E$6,バックデータ一覧!$V$12:$AA$15,5,FALSE)*AO125+VLOOKUP(入力データと計算結果!$E$6,バックデータ一覧!$V$12:$AA$15,6,FALSE))*10^3/3600,0)</f>
        <v>3.1297008680555558E-2</v>
      </c>
      <c r="O125" s="101">
        <f>IF(OR(計算過程!$DF$5&lt;=2,計算過程!$DF$5=8),IF(入力データと計算結果!$E$7=バックデータ一覧!$A$16,AI125/Q125+AJ125/R125+AK125/S125+AL125/T125+AN125/V125,IF(入力データと計算結果!$E$7=バックデータ一覧!$A$17,AI125/Q125+AJ125/R125+AK125/S125+AM125/U125+AN125/V125,AI125/Q125+AJ125/R125+AK125/S125+AM125/U125+AO125/W125)),0)</f>
        <v>69.261719433262698</v>
      </c>
      <c r="P125" s="101">
        <f>IF(OR(計算過程!$DF$5=3,計算過程!$DF$5=4),IF(入力データと計算結果!$E$7=バックデータ一覧!$A$16,AI125/Q125+AJ125/R125+AK125/S125+AL125/T125+AN125/V125,IF(入力データと計算結果!$E$7=バックデータ一覧!$A$17,AI125/Q125+AJ125/R125+AK125/S125+AM125/U125+AN125/V125,AI125/Q125+AJ125/R125+AK125/S125+AM125/U125+AO125/W125)),0)</f>
        <v>0</v>
      </c>
      <c r="Q125" s="101">
        <f>MIN(1,$DF$7*'貼り付けシート（日別）'!O124+計算過程!$DF$14*(AI125+AK125)+$DF$21)</f>
        <v>0.62848949682578692</v>
      </c>
      <c r="R125" s="101">
        <f>MIN(1,$DF$8*'貼り付けシート（日別）'!O124+$DF$15*AJ125+$DF$22)</f>
        <v>0.6851634406278736</v>
      </c>
      <c r="S125" s="101">
        <f>MIN(1,$DF$9*'貼り付けシート（日別）'!O124+$DF$16*(AI125+AK125)+$DF$23)</f>
        <v>0.62848949682578692</v>
      </c>
      <c r="T125" s="32">
        <f>MIN(1,$DF$10*'貼り付けシート（日別）'!O124+$DF$17*AL125+$DF$24)</f>
        <v>0.71159348488590612</v>
      </c>
      <c r="U125" s="32">
        <f>MIN(1,$DF$11*'貼り付けシート（日別）'!O124+$DF$18*AM125+$DF$25)</f>
        <v>0.69937528132405291</v>
      </c>
      <c r="V125" s="32">
        <f>MIN(1,$DF$12*'貼り付けシート（日別）'!O124+$DF$19*AN125+$DF$26)</f>
        <v>0.71159348488590612</v>
      </c>
      <c r="W125" s="32">
        <f>MIN(1,$DF$13*'貼り付けシート（日別）'!O124+$DF$20*AO125+$DF$27)</f>
        <v>0.61960591128805365</v>
      </c>
      <c r="X125" s="32">
        <f t="shared" si="44"/>
        <v>0</v>
      </c>
      <c r="Y125" s="32">
        <f>'貼り付けシート（日別）'!P124</f>
        <v>1.6125</v>
      </c>
      <c r="Z125" s="32">
        <f t="shared" si="45"/>
        <v>1.0716537500000001</v>
      </c>
      <c r="AA125" s="32">
        <f t="shared" si="46"/>
        <v>1.1079062500000001</v>
      </c>
      <c r="AB125" s="32">
        <f t="shared" si="47"/>
        <v>46.79991907685077</v>
      </c>
      <c r="AC125" s="32">
        <f>IF($DF$5=10,($DF$41*'貼り付けシート（日別）'!O124+$DF$42*AB125+$DF$43)/3.6,0)</f>
        <v>0</v>
      </c>
      <c r="AD125" s="32">
        <f>IF(OR($DF$5=5,$DF$5=6,$DF$5=7),(($DF$45*'貼り付けシート（日別）'!O124+$DF$46*SUM(AI125:AK125,AM125)+$DF$47)*AE125+(0.01723*AO125+0.06099))*10^3/3600,0)</f>
        <v>0</v>
      </c>
      <c r="AE125" s="32">
        <f>IF('貼り付けシート（日別）'!O124&lt;7,1+(7-'貼り付けシート（日別）'!O124)*0.0091,1)</f>
        <v>1</v>
      </c>
      <c r="AF125" s="32">
        <f>IF(OR($DF$5=5,$DF$5=6,$DF$5=7),(($DF$48*'貼り付けシート（日別）'!O124+$DF$49*SUM(AI125:AK125,AM125)+$DF$50)*AH125+AO125/AG125),0)</f>
        <v>0</v>
      </c>
      <c r="AG125" s="32">
        <f>$DF$51*'貼り付けシート（日別）'!O124+$DF$52*AO125+$DF$53</f>
        <v>0.84043625</v>
      </c>
      <c r="AH125" s="32">
        <f>IF('貼り付けシート（日別）'!O124&lt;7,1+(7-'貼り付けシート（日別）'!O124)*0.0205,1)</f>
        <v>1</v>
      </c>
      <c r="AI125" s="109">
        <f>'貼り付けシート（日別）'!B124</f>
        <v>7.3132743818753605</v>
      </c>
      <c r="AJ125" s="109">
        <f>'貼り付けシート（日別）'!C124</f>
        <v>9.7586863808383946</v>
      </c>
      <c r="AK125" s="109">
        <f>'貼り付けシート（日別）'!D124</f>
        <v>2.0091413137020222</v>
      </c>
      <c r="AL125" s="109">
        <f>'貼り付けシート（日別）'!E124</f>
        <v>0</v>
      </c>
      <c r="AM125" s="109">
        <f>'貼り付けシート（日別）'!F124</f>
        <v>24.719442000434999</v>
      </c>
      <c r="AN125" s="109">
        <f>'貼り付けシート（日別）'!G124</f>
        <v>0</v>
      </c>
      <c r="AO125" s="109">
        <f>'貼り付けシート（日別）'!H124</f>
        <v>2.9993750000000001</v>
      </c>
      <c r="AP125" s="102">
        <f>IF(入力データと計算結果!$E$9=バックデータ一覧!$A$25,'貼り付けシート（日別）'!Q124,0)</f>
        <v>0</v>
      </c>
      <c r="AR125" s="36">
        <v>41757</v>
      </c>
      <c r="AS125" s="104">
        <f t="shared" si="48"/>
        <v>0.14395705233333334</v>
      </c>
      <c r="AT125" s="104">
        <f t="shared" si="49"/>
        <v>76.651918095916557</v>
      </c>
      <c r="AU125" s="104">
        <f t="shared" si="50"/>
        <v>0</v>
      </c>
      <c r="AV125" s="107">
        <v>0</v>
      </c>
      <c r="AW125" s="101">
        <f>IF(OR(計算過程!$DF$5&lt;=4,計算過程!$DF$5=8),AX125+AY125+AZ125,0)</f>
        <v>0.14395705233333334</v>
      </c>
      <c r="AX125" s="101">
        <f>IF(AND(計算過程!$DF$5&gt;4,計算過程!$DF$5&lt;&gt;8),0,((VLOOKUP(入力データと計算結果!$E$6,バックデータ一覧!$V$12:$AA$15,2)*'貼り付けシート（日別）'!AG124+VLOOKUP(入力データと計算結果!$E$6,バックデータ一覧!$V$12:$AA$15,3)*('貼り付けシート（日別）'!AA124+'貼り付けシート（日別）'!AB124+'貼り付けシート（日別）'!AC124+'貼り付けシート（日別）'!AD124+'貼り付けシート（日別）'!AF124)+(VLOOKUP(入力データと計算結果!$E$6,バックデータ一覧!$V$12:$AA$15,4)))*10^3/3600))</f>
        <v>9.0305045388888894E-2</v>
      </c>
      <c r="AY125" s="101">
        <f>IF(AND(OR(計算過程!$DF$5&gt;4,計算過程!$DF$5&lt;&gt;8),入力データと計算結果!$E$7&lt;&gt;バックデータ一覧!$A$16,SUM(BX125:BY125)&gt;0),0.07*10^3/3600,0)</f>
        <v>1.9444444444444445E-2</v>
      </c>
      <c r="AZ125" s="101">
        <f>IF(AND(OR(計算過程!$DF$5&lt;=4),入力データと計算結果!$E$7=バックデータ一覧!$A$18,BY125&gt;0),(VLOOKUP(入力データと計算結果!$E$6,バックデータ一覧!$V$12:$AA$15,5,FALSE)*CA125+VLOOKUP(入力データと計算結果!$E$6,バックデータ一覧!$V$12:$AA$15,6,FALSE))*10^3/3600,0)</f>
        <v>3.4207562500000004E-2</v>
      </c>
      <c r="BA125" s="101">
        <f>IF(OR(計算過程!$DF$5&lt;=2,計算過程!$DF$5=8),IF(入力データと計算結果!$E$7=バックデータ一覧!$A$16,BU125/BC125+BV125/BD125+BW125/BE125+BX125/BF125+BZ125/BH125,IF(入力データと計算結果!$E$7=バックデータ一覧!$A$17,BU125/BC125+BV125/BD125+BW125/BE125+BY125/BG125+BZ125/BH125,BU125/BC125+BV125/BD125+BW125/BE125+BY125/BG125+CA125/BI125)),0)</f>
        <v>76.651918095916557</v>
      </c>
      <c r="BB125" s="101">
        <f>IF(OR(計算過程!$DF$5=3,計算過程!$DF$5=4),IF(入力データと計算結果!$E$7=バックデータ一覧!$A$16,BU125/BC125+BV125/BD125+BW125/BE125+BX125/BF125+BZ125/BH125,IF(入力データと計算結果!$E$7=バックデータ一覧!$A$17,BU125/BC125+BV125/BD125+BW125/BE125+BY125/BG125+BZ125/BH125,BU125/BC125+BV125/BD125+BW125/BE125+BY125/BG125+CA125/BI125)),0)</f>
        <v>0</v>
      </c>
      <c r="BC125" s="101">
        <f>MIN(1,計算過程!$DF$7*'貼り付けシート（日別）'!AG124+計算過程!$DF$14*(BU125+BW125)+計算過程!$DF$21)</f>
        <v>0.62952841056147202</v>
      </c>
      <c r="BD125" s="101">
        <f>MIN(1,計算過程!$DF$8*'貼り付けシート（日別）'!AG124+計算過程!$DF$15*BV125+計算過程!$DF$22)</f>
        <v>0.68677408615307955</v>
      </c>
      <c r="BE125" s="101">
        <f>MIN(1,計算過程!$DF$9*'貼り付けシート（日別）'!AG124+計算過程!$DF$16*(BU125+BW125)+計算過程!$DF$23)</f>
        <v>0.62952841056147202</v>
      </c>
      <c r="BF125" s="32">
        <f>MIN(1,計算過程!$DF$10*'貼り付けシート（日別）'!AG124+計算過程!$DF$17*BX125+計算過程!$DF$24)</f>
        <v>0.71159348488590612</v>
      </c>
      <c r="BG125" s="32">
        <f>MIN(1,計算過程!$DF$11*'貼り付けシート（日別）'!AG124+計算過程!$DF$18*BY125+計算過程!$DF$25)</f>
        <v>0.69937528132405291</v>
      </c>
      <c r="BH125" s="32">
        <f>MIN(1,計算過程!$DF$12*'貼り付けシート（日別）'!AG124+計算過程!$DF$19*BZ125+計算過程!$DF$26)</f>
        <v>0.71159348488590612</v>
      </c>
      <c r="BI125" s="32">
        <f>MIN(1,計算過程!$DF$13*'貼り付けシート（日別）'!AG124+計算過程!$DF$20*CA125+計算過程!$DF$27)</f>
        <v>0.63031532969234894</v>
      </c>
      <c r="BJ125" s="32">
        <f>IF(計算過程!$DF$5=11,(計算過程!$DF$33*BK125+計算過程!$DF$34*BN125+計算過程!$DF$35*計算過程!$DF$39+計算過程!$DF$36)*(1+計算過程!$DF$37*計算過程!$DF$38)*BL125*BM125*10^3/3600,0)</f>
        <v>0</v>
      </c>
      <c r="BK125" s="32">
        <f>'貼り付けシート（日別）'!AH124</f>
        <v>1.6125</v>
      </c>
      <c r="BL125" s="32">
        <f t="shared" si="51"/>
        <v>1.0716537500000001</v>
      </c>
      <c r="BM125" s="32">
        <f t="shared" si="52"/>
        <v>1.1079062500000001</v>
      </c>
      <c r="BN125" s="32">
        <f t="shared" si="53"/>
        <v>51.837026500068717</v>
      </c>
      <c r="BO125" s="32">
        <f>IF(計算過程!$DF$5=10,(計算過程!$DF$41*'貼り付けシート（日別）'!AG124+計算過程!$DF$42*BN125+計算過程!$DF$43)/3.6,0)</f>
        <v>0</v>
      </c>
      <c r="BP125" s="32">
        <f>IF(OR(計算過程!$DF$5=5,計算過程!$DF$5=6,計算過程!$DF$5=7),((計算過程!$DF$45*'貼り付けシート（日別）'!AG124+計算過程!$DF$46*SUM(BU125:BW125,BY125)+計算過程!$DF$47)*BQ125+(0.01723*CA125+0.06099))*10^3/3600,0)</f>
        <v>0</v>
      </c>
      <c r="BQ125" s="32">
        <f>IF('貼り付けシート（日別）'!AG124&lt;7,1+(7-'貼り付けシート（日別）'!AG124)*0.0091,1)</f>
        <v>1</v>
      </c>
      <c r="BR125" s="32">
        <f>IF(OR(計算過程!$DF$5=5,計算過程!$DF$5=6,計算過程!$DF$5=7),((計算過程!$DF$48*'貼り付けシート（日別）'!AG124+計算過程!$DF$49*SUM(BU125:BW125,BY125)+計算過程!$DF$50)*BT125+CA125/BS125),0)</f>
        <v>0</v>
      </c>
      <c r="BS125" s="32">
        <f>計算過程!$DF$51*'貼り付けシート（日別）'!AG124+計算過程!$DF$52*CA125+計算過程!$DF$53</f>
        <v>0.84408499999999997</v>
      </c>
      <c r="BT125" s="32">
        <f>IF('貼り付けシート（日別）'!AG124&lt;7,1+(7-'貼り付けシート（日別）'!AG124)*0.0205,1)</f>
        <v>1</v>
      </c>
      <c r="BU125" s="109">
        <f>'貼り付けシート（日別）'!T124</f>
        <v>7.6456959446878781</v>
      </c>
      <c r="BV125" s="109">
        <f>'貼り付けシート（日別）'!U124</f>
        <v>13.307299610234177</v>
      </c>
      <c r="BW125" s="109">
        <f>'貼り付けシート（日別）'!V124</f>
        <v>2.5570889447116647</v>
      </c>
      <c r="BX125" s="109">
        <f>'貼り付けシート（日別）'!W124</f>
        <v>0</v>
      </c>
      <c r="BY125" s="109">
        <f>'貼り付けシート（日別）'!X124</f>
        <v>24.719442000434999</v>
      </c>
      <c r="BZ125" s="109">
        <f>'貼り付けシート（日別）'!Y124</f>
        <v>0</v>
      </c>
      <c r="CA125" s="109">
        <f>'貼り付けシート（日別）'!Z124</f>
        <v>3.6074999999999995</v>
      </c>
      <c r="CB125" s="102">
        <f>IF(入力データと計算結果!$E$9=バックデータ一覧!$A$25,'貼り付けシート（日別）'!AI124,0)</f>
        <v>0</v>
      </c>
      <c r="CC125" s="166"/>
      <c r="CD125" s="32">
        <f>IF(計算過程!$DF$5=9,((CI125*'貼り付けシート（日別）'!AG124+CJ125*(CQ125+CR125+CS125+CU125)+CK125*CX125+CL125)*CE125+(0.01723*CW125+0.06099))*10^3/3600,0)</f>
        <v>0</v>
      </c>
      <c r="CE125" s="32">
        <f>IF(7&lt;='貼り付けシート（日別）'!AG124,1,1+(7-'貼り付けシート（日別）'!AG124)*0.0091)</f>
        <v>1</v>
      </c>
      <c r="CF125" s="32">
        <f>IF(計算過程!$DF$5=9,((CM125*'貼り付けシート（日別）'!AG124+CN125*(CQ125+CR125+CS125+CU125)+CO125*CX125+CP125)*CH125+CW125/CG125),0)</f>
        <v>0</v>
      </c>
      <c r="CG125" s="32">
        <f>計算過程!$DF$55*'貼り付けシート（日別）'!AG124+計算過程!$DF$56*CW125+計算過程!$DF$57</f>
        <v>0.84408499999999997</v>
      </c>
      <c r="CH125" s="32">
        <f>IF(7&lt;='貼り付けシート（日別）'!AG124,1,1+(7-'貼り付けシート（日別）'!AG124)*0.0205)</f>
        <v>1</v>
      </c>
      <c r="CI125" s="100">
        <f>IF($CX125&gt;0,バックデータ一覧!$S$4,バックデータ一覧!$T$4)</f>
        <v>-0.18114</v>
      </c>
      <c r="CJ125" s="100">
        <f>IF($CX125&gt;0,バックデータ一覧!$S$5,バックデータ一覧!$T$5)</f>
        <v>0.10483000000000001</v>
      </c>
      <c r="CK125" s="100">
        <f>IF($CX125&gt;0,バックデータ一覧!$S$6,バックデータ一覧!$T$6)</f>
        <v>0</v>
      </c>
      <c r="CL125" s="100">
        <f>IF($CX125&gt;0,バックデータ一覧!$S$7,バックデータ一覧!$T$7)</f>
        <v>5.8528500000000001</v>
      </c>
      <c r="CM125" s="100">
        <f>IF($CX125&gt;0,バックデータ一覧!$S$12,バックデータ一覧!$T$12)</f>
        <v>-5.7700000000000001E-2</v>
      </c>
      <c r="CN125" s="100">
        <f>IF($CX125&gt;0,バックデータ一覧!$S$13,バックデータ一覧!$T$13)</f>
        <v>0.47525000000000001</v>
      </c>
      <c r="CO125" s="100">
        <f>IF($CX125&gt;0,バックデータ一覧!$S$14,バックデータ一覧!$T$14)</f>
        <v>0</v>
      </c>
      <c r="CP125" s="173">
        <f>IF($CX125&gt;0,バックデータ一覧!$S$15,バックデータ一覧!$T$15)</f>
        <v>-6.3459300000000001</v>
      </c>
      <c r="CQ125" s="102">
        <f>IF($DF$4=4,'貼り付けシート（日別）'!T124,'貼り付けシート（日別）'!B124*(INT($DF$4)+1-$DF$4)+'貼り付けシート（日別）'!T124*($DF$4-INT($DF$4)))</f>
        <v>7.6456959446878781</v>
      </c>
      <c r="CR125" s="102">
        <f>IF($DF$4=4,'貼り付けシート（日別）'!U124,'貼り付けシート（日別）'!C124*(INT($DF$4)+1-$DF$4)+'貼り付けシート（日別）'!U124*($DF$4-INT($DF$4)))</f>
        <v>13.307299610234177</v>
      </c>
      <c r="CS125" s="102">
        <f>IF($DF$4=4,'貼り付けシート（日別）'!V124,'貼り付けシート（日別）'!D124*(INT($DF$4)+1-$DF$4)+'貼り付けシート（日別）'!V124*($DF$4-INT($DF$4)))</f>
        <v>2.5570889447116647</v>
      </c>
      <c r="CT125" s="102">
        <f>IF($DF$4=4,'貼り付けシート（日別）'!W124,'貼り付けシート（日別）'!E124*(INT($DF$4)+1-$DF$4)+'貼り付けシート（日別）'!W124*($DF$4-INT($DF$4)))</f>
        <v>0</v>
      </c>
      <c r="CU125" s="102">
        <f>IF($DF$4=4,'貼り付けシート（日別）'!X124,'貼り付けシート（日別）'!F124*(INT($DF$4)+1-$DF$4)+'貼り付けシート（日別）'!X124*($DF$4-INT($DF$4)))</f>
        <v>24.719442000434999</v>
      </c>
      <c r="CV125" s="102">
        <f>IF($DF$4=4,'貼り付けシート（日別）'!Y124,'貼り付けシート（日別）'!G124*(INT($DF$4)+1-$DF$4)+'貼り付けシート（日別）'!Y124*($DF$4-INT($DF$4)))</f>
        <v>0</v>
      </c>
      <c r="CW125" s="102">
        <f>IF($DF$4=4,'貼り付けシート（日別）'!Z124,'貼り付けシート（日別）'!H124*(INT($DF$4)+1-$DF$4)+'貼り付けシート（日別）'!Z124*($DF$4-INT($DF$4)))</f>
        <v>3.6074999999999995</v>
      </c>
      <c r="CX125" s="32">
        <f>SUMIF('貼り付けシート（時刻別）'!$A$6:$A$8765,AR125,'貼り付けシート（時刻別）'!$C$6:$C$8765)</f>
        <v>0</v>
      </c>
      <c r="CY125" s="102">
        <f t="shared" si="54"/>
        <v>0</v>
      </c>
      <c r="CZ125" s="166"/>
    </row>
    <row r="126" spans="1:104" x14ac:dyDescent="0.15">
      <c r="A126" s="36">
        <v>41758</v>
      </c>
      <c r="B126" s="139">
        <f>IF(計算過程!$DF$5=9,計算過程!CD126+計算過程!CY126,IF($DF$4=4,AS126,G126*(INT($DF$4)+1-$DF$4)+AS126*($DF$4-INT($DF$4))))</f>
        <v>0.14659012872685184</v>
      </c>
      <c r="C126" s="139">
        <f>IF(計算過程!$DF$5=9,CF126,IF($DF$4=4,AT126,H126*(INT($DF$4)+1-$DF$4)+AT126*($DF$4-INT($DF$4))))</f>
        <v>88.022626299363935</v>
      </c>
      <c r="D126" s="139">
        <f>IF(計算過程!$DF$5=9,0,IF($DF$4=4,AU126,I126*(INT($DF$4)+1-$DF$4)+AU126*($DF$4-INT($DF$4))))</f>
        <v>0</v>
      </c>
      <c r="E126" s="139">
        <v>0</v>
      </c>
      <c r="F126" s="138"/>
      <c r="G126" s="104">
        <f t="shared" si="41"/>
        <v>0.14049490929166669</v>
      </c>
      <c r="H126" s="104">
        <f t="shared" si="42"/>
        <v>80.841468897698206</v>
      </c>
      <c r="I126" s="104">
        <f t="shared" si="43"/>
        <v>0</v>
      </c>
      <c r="J126" s="107">
        <v>0</v>
      </c>
      <c r="K126" s="101">
        <f>IF(OR(計算過程!$DF$5&lt;=4,計算過程!$DF$5=8),L126+M126+N126,0)</f>
        <v>0.14049490929166669</v>
      </c>
      <c r="L126" s="101">
        <f>IF(AND($DF$5&gt;4,$DF$5&lt;&gt;8),0,((VLOOKUP(入力データと計算結果!$E$6,バックデータ一覧!$V$12:$AA$15,2)*'貼り付けシート（日別）'!O125+VLOOKUP(入力データと計算結果!$E$6,バックデータ一覧!$V$12:$AA$15,3)*('貼り付けシート（日別）'!I125+'貼り付けシート（日別）'!J125+'貼り付けシート（日別）'!K125+'貼り付けシート（日別）'!L125+'貼り付けシート（日別）'!N125)+(VLOOKUP(入力データと計算結果!$E$6,バックデータ一覧!$V$12:$AA$15,4)))*10^3/3600))</f>
        <v>9.1568189962962981E-2</v>
      </c>
      <c r="M126" s="101">
        <f>IF(AND(OR($DF$5&gt;4,$DF$5&lt;&gt;8),入力データと計算結果!$E$7&lt;&gt;バックデータ一覧!$A$16,SUM(AL126:AM126)&gt;0),0.07*10^3/3600,0)</f>
        <v>1.9444444444444445E-2</v>
      </c>
      <c r="N126" s="101">
        <f>IF(AND(OR($DF$5&lt;=4),入力データと計算結果!$E$7=バックデータ一覧!$A$18,AM126&gt;0),(VLOOKUP(入力データと計算結果!$E$6,バックデータ一覧!$V$12:$AA$15,5,FALSE)*AO126+VLOOKUP(入力データと計算結果!$E$6,バックデータ一覧!$V$12:$AA$15,6,FALSE))*10^3/3600,0)</f>
        <v>2.9482274884259255E-2</v>
      </c>
      <c r="O126" s="101">
        <f>IF(OR(計算過程!$DF$5&lt;=2,計算過程!$DF$5=8),IF(入力データと計算結果!$E$7=バックデータ一覧!$A$16,AI126/Q126+AJ126/R126+AK126/S126+AL126/T126+AN126/V126,IF(入力データと計算結果!$E$7=バックデータ一覧!$A$17,AI126/Q126+AJ126/R126+AK126/S126+AM126/U126+AN126/V126,AI126/Q126+AJ126/R126+AK126/S126+AM126/U126+AO126/W126)),0)</f>
        <v>80.841468897698206</v>
      </c>
      <c r="P126" s="101">
        <f>IF(OR(計算過程!$DF$5=3,計算過程!$DF$5=4),IF(入力データと計算結果!$E$7=バックデータ一覧!$A$16,AI126/Q126+AJ126/R126+AK126/S126+AL126/T126+AN126/V126,IF(入力データと計算結果!$E$7=バックデータ一覧!$A$17,AI126/Q126+AJ126/R126+AK126/S126+AM126/U126+AN126/V126,AI126/Q126+AJ126/R126+AK126/S126+AM126/U126+AO126/W126)),0)</f>
        <v>0</v>
      </c>
      <c r="Q126" s="101">
        <f>MIN(1,$DF$7*'貼り付けシート（日別）'!O125+計算過程!$DF$14*(AI126+AK126)+$DF$21)</f>
        <v>0.64077424315798548</v>
      </c>
      <c r="R126" s="101">
        <f>MIN(1,$DF$8*'貼り付けシート（日別）'!O125+$DF$15*AJ126+$DF$22)</f>
        <v>0.68949538645473585</v>
      </c>
      <c r="S126" s="101">
        <f>MIN(1,$DF$9*'貼り付けシート（日別）'!O125+$DF$16*(AI126+AK126)+$DF$23)</f>
        <v>0.64077424315798548</v>
      </c>
      <c r="T126" s="32">
        <f>MIN(1,$DF$10*'貼り付けシート（日別）'!O125+$DF$17*AL126+$DF$24)</f>
        <v>0.71159348488590612</v>
      </c>
      <c r="U126" s="32">
        <f>MIN(1,$DF$11*'貼り付けシート（日別）'!O125+$DF$18*AM126+$DF$25)</f>
        <v>0.69942390721570968</v>
      </c>
      <c r="V126" s="32">
        <f>MIN(1,$DF$12*'貼り付けシート（日別）'!O125+$DF$19*AN126+$DF$26)</f>
        <v>0.71159348488590612</v>
      </c>
      <c r="W126" s="32">
        <f>MIN(1,$DF$13*'貼り付けシート（日別）'!O125+$DF$20*AO126+$DF$27)</f>
        <v>0.62583466150550338</v>
      </c>
      <c r="X126" s="32">
        <f t="shared" si="44"/>
        <v>0</v>
      </c>
      <c r="Y126" s="32">
        <f>'貼り付けシート（日別）'!P125</f>
        <v>13.137500000000001</v>
      </c>
      <c r="Z126" s="32">
        <f t="shared" si="45"/>
        <v>1</v>
      </c>
      <c r="AA126" s="32">
        <f t="shared" si="46"/>
        <v>1</v>
      </c>
      <c r="AB126" s="32">
        <f t="shared" si="47"/>
        <v>54.801091235791056</v>
      </c>
      <c r="AC126" s="32">
        <f>IF($DF$5=10,($DF$41*'貼り付けシート（日別）'!O125+$DF$42*AB126+$DF$43)/3.6,0)</f>
        <v>0</v>
      </c>
      <c r="AD126" s="32">
        <f>IF(OR($DF$5=5,$DF$5=6,$DF$5=7),(($DF$45*'貼り付けシート（日別）'!O125+$DF$46*SUM(AI126:AK126,AM126)+$DF$47)*AE126+(0.01723*AO126+0.06099))*10^3/3600,0)</f>
        <v>0</v>
      </c>
      <c r="AE126" s="32">
        <f>IF('貼り付けシート（日別）'!O125&lt;7,1+(7-'貼り付けシート（日別）'!O125)*0.0091,1)</f>
        <v>1</v>
      </c>
      <c r="AF126" s="32">
        <f>IF(OR($DF$5=5,$DF$5=6,$DF$5=7),(($DF$48*'貼り付けシート（日別）'!O125+$DF$49*SUM(AI126:AK126,AM126)+$DF$50)*AH126+AO126/AG126),0)</f>
        <v>0</v>
      </c>
      <c r="AG126" s="32">
        <f>$DF$51*'貼り付けシート（日別）'!O125+$DF$52*AO126+$DF$53</f>
        <v>0.85884125</v>
      </c>
      <c r="AH126" s="32">
        <f>IF('貼り付けシート（日別）'!O125&lt;7,1+(7-'貼り付けシート（日別）'!O125)*0.0205,1)</f>
        <v>1</v>
      </c>
      <c r="AI126" s="109">
        <f>'貼り付けシート（日別）'!B125</f>
        <v>11.253348969880625</v>
      </c>
      <c r="AJ126" s="109">
        <f>'貼り付けシート（日別）'!C125</f>
        <v>14.132934342079277</v>
      </c>
      <c r="AK126" s="109">
        <f>'貼り付けシート（日別）'!D125</f>
        <v>2.1822913322328295</v>
      </c>
      <c r="AL126" s="109">
        <f>'貼り付けシート（日別）'!E125</f>
        <v>0</v>
      </c>
      <c r="AM126" s="109">
        <f>'貼り付けシート（日別）'!F125</f>
        <v>24.612308258264996</v>
      </c>
      <c r="AN126" s="109">
        <f>'貼り付けシート（日別）'!G125</f>
        <v>0</v>
      </c>
      <c r="AO126" s="109">
        <f>'貼り付けシート（日別）'!H125</f>
        <v>2.6202083333333324</v>
      </c>
      <c r="AP126" s="102">
        <f>IF(入力データと計算結果!$E$9=バックデータ一覧!$A$25,'貼り付けシート（日別）'!Q125,0)</f>
        <v>0</v>
      </c>
      <c r="AR126" s="36">
        <v>41758</v>
      </c>
      <c r="AS126" s="104">
        <f t="shared" si="48"/>
        <v>0.14659012872685184</v>
      </c>
      <c r="AT126" s="104">
        <f t="shared" si="49"/>
        <v>88.022626299363935</v>
      </c>
      <c r="AU126" s="104">
        <f t="shared" si="50"/>
        <v>0</v>
      </c>
      <c r="AV126" s="107">
        <v>0</v>
      </c>
      <c r="AW126" s="101">
        <f>IF(OR(計算過程!$DF$5&lt;=4,計算過程!$DF$5=8),AX126+AY126+AZ126,0)</f>
        <v>0.14659012872685184</v>
      </c>
      <c r="AX126" s="101">
        <f>IF(AND(計算過程!$DF$5&gt;4,計算過程!$DF$5&lt;&gt;8),0,((VLOOKUP(入力データと計算結果!$E$6,バックデータ一覧!$V$12:$AA$15,2)*'貼り付けシート（日別）'!AG125+VLOOKUP(入力データと計算結果!$E$6,バックデータ一覧!$V$12:$AA$15,3)*('貼り付けシート（日別）'!AA125+'貼り付けシート（日別）'!AB125+'貼り付けシート（日別）'!AC125+'貼り付けシート（日別）'!AD125+'貼り付けシート（日別）'!AF125)+(VLOOKUP(入力データと計算結果!$E$6,バックデータ一覧!$V$12:$AA$15,4)))*10^3/3600))</f>
        <v>9.508888046296296E-2</v>
      </c>
      <c r="AY126" s="101">
        <f>IF(AND(OR(計算過程!$DF$5&gt;4,計算過程!$DF$5&lt;&gt;8),入力データと計算結果!$E$7&lt;&gt;バックデータ一覧!$A$16,SUM(BX126:BY126)&gt;0),0.07*10^3/3600,0)</f>
        <v>1.9444444444444445E-2</v>
      </c>
      <c r="AZ126" s="101">
        <f>IF(AND(OR(計算過程!$DF$5&lt;=4),入力データと計算結果!$E$7=バックデータ一覧!$A$18,BY126&gt;0),(VLOOKUP(入力データと計算結果!$E$6,バックデータ一覧!$V$12:$AA$15,5,FALSE)*CA126+VLOOKUP(入力データと計算結果!$E$6,バックデータ一覧!$V$12:$AA$15,6,FALSE))*10^3/3600,0)</f>
        <v>3.2056803819444445E-2</v>
      </c>
      <c r="BA126" s="101">
        <f>IF(OR(計算過程!$DF$5&lt;=2,計算過程!$DF$5=8),IF(入力データと計算結果!$E$7=バックデータ一覧!$A$16,BU126/BC126+BV126/BD126+BW126/BE126+BX126/BF126+BZ126/BH126,IF(入力データと計算結果!$E$7=バックデータ一覧!$A$17,BU126/BC126+BV126/BD126+BW126/BE126+BY126/BG126+BZ126/BH126,BU126/BC126+BV126/BD126+BW126/BE126+BY126/BG126+CA126/BI126)),0)</f>
        <v>88.022626299363935</v>
      </c>
      <c r="BB126" s="101">
        <f>IF(OR(計算過程!$DF$5=3,計算過程!$DF$5=4),IF(入力データと計算結果!$E$7=バックデータ一覧!$A$16,BU126/BC126+BV126/BD126+BW126/BE126+BX126/BF126+BZ126/BH126,IF(入力データと計算結果!$E$7=バックデータ一覧!$A$17,BU126/BC126+BV126/BD126+BW126/BE126+BY126/BG126+BZ126/BH126,BU126/BC126+BV126/BD126+BW126/BE126+BY126/BG126+CA126/BI126)),0)</f>
        <v>0</v>
      </c>
      <c r="BC126" s="101">
        <f>MIN(1,計算過程!$DF$7*'貼り付けシート（日別）'!AG125+計算過程!$DF$14*(BU126+BW126)+計算過程!$DF$21)</f>
        <v>0.64180865425496636</v>
      </c>
      <c r="BD126" s="101">
        <f>MIN(1,計算過程!$DF$8*'貼り付けシート（日別）'!AG125+計算過程!$DF$15*BV126+計算過程!$DF$22)</f>
        <v>0.69109905146305062</v>
      </c>
      <c r="BE126" s="101">
        <f>MIN(1,計算過程!$DF$9*'貼り付けシート（日別）'!AG125+計算過程!$DF$16*(BU126+BW126)+計算過程!$DF$23)</f>
        <v>0.64180865425496636</v>
      </c>
      <c r="BF126" s="32">
        <f>MIN(1,計算過程!$DF$10*'貼り付けシート（日別）'!AG125+計算過程!$DF$17*BX126+計算過程!$DF$24)</f>
        <v>0.71159348488590612</v>
      </c>
      <c r="BG126" s="32">
        <f>MIN(1,計算過程!$DF$11*'貼り付けシート（日別）'!AG125+計算過程!$DF$18*BY126+計算過程!$DF$25)</f>
        <v>0.69942390721570968</v>
      </c>
      <c r="BH126" s="32">
        <f>MIN(1,計算過程!$DF$12*'貼り付けシート（日別）'!AG125+計算過程!$DF$19*BZ126+計算過程!$DF$26)</f>
        <v>0.71159348488590612</v>
      </c>
      <c r="BI126" s="32">
        <f>MIN(1,計算過程!$DF$13*'貼り付けシート（日別）'!AG125+計算過程!$DF$20*CA126+計算過程!$DF$27)</f>
        <v>0.63530767223516782</v>
      </c>
      <c r="BJ126" s="32">
        <f>IF(計算過程!$DF$5=11,(計算過程!$DF$33*BK126+計算過程!$DF$34*BN126+計算過程!$DF$35*計算過程!$DF$39+計算過程!$DF$36)*(1+計算過程!$DF$37*計算過程!$DF$38)*BL126*BM126*10^3/3600,0)</f>
        <v>0</v>
      </c>
      <c r="BK126" s="32">
        <f>'貼り付けシート（日別）'!AH125</f>
        <v>13.137500000000001</v>
      </c>
      <c r="BL126" s="32">
        <f t="shared" si="51"/>
        <v>1</v>
      </c>
      <c r="BM126" s="32">
        <f t="shared" si="52"/>
        <v>1</v>
      </c>
      <c r="BN126" s="32">
        <f t="shared" si="53"/>
        <v>59.748795173091068</v>
      </c>
      <c r="BO126" s="32">
        <f>IF(計算過程!$DF$5=10,(計算過程!$DF$41*'貼り付けシート（日別）'!AG125+計算過程!$DF$42*BN126+計算過程!$DF$43)/3.6,0)</f>
        <v>0</v>
      </c>
      <c r="BP126" s="32">
        <f>IF(OR(計算過程!$DF$5=5,計算過程!$DF$5=6,計算過程!$DF$5=7),((計算過程!$DF$45*'貼り付けシート（日別）'!AG125+計算過程!$DF$46*SUM(BU126:BW126,BY126)+計算過程!$DF$47)*BQ126+(0.01723*CA126+0.06099))*10^3/3600,0)</f>
        <v>0</v>
      </c>
      <c r="BQ126" s="32">
        <f>IF('貼り付けシート（日別）'!AG125&lt;7,1+(7-'貼り付けシート（日別）'!AG125)*0.0091,1)</f>
        <v>1</v>
      </c>
      <c r="BR126" s="32">
        <f>IF(OR(計算過程!$DF$5=5,計算過程!$DF$5=6,計算過程!$DF$5=7),((計算過程!$DF$48*'貼り付けシート（日別）'!AG125+計算過程!$DF$49*SUM(BU126:BW126,BY126)+計算過程!$DF$50)*BT126+CA126/BS126),0)</f>
        <v>0</v>
      </c>
      <c r="BS126" s="32">
        <f>計算過程!$DF$51*'貼り付けシート（日別）'!AG125+計算過程!$DF$52*CA126+計算過程!$DF$53</f>
        <v>0.86206874999999994</v>
      </c>
      <c r="BT126" s="32">
        <f>IF('貼り付けシート（日別）'!AG125&lt;7,1+(7-'貼り付けシート（日別）'!AG125)*0.0205,1)</f>
        <v>1</v>
      </c>
      <c r="BU126" s="109">
        <f>'貼り付けシート（日別）'!T125</f>
        <v>11.584329821935938</v>
      </c>
      <c r="BV126" s="109">
        <f>'貼り付けシート（日別）'!U125</f>
        <v>17.666167927599098</v>
      </c>
      <c r="BW126" s="109">
        <f>'貼り付けシート（日別）'!V125</f>
        <v>2.7278641652910371</v>
      </c>
      <c r="BX126" s="109">
        <f>'貼り付けシート（日別）'!W125</f>
        <v>0</v>
      </c>
      <c r="BY126" s="109">
        <f>'貼り付けシート（日別）'!X125</f>
        <v>24.612308258264996</v>
      </c>
      <c r="BZ126" s="109">
        <f>'貼り付けシート（日別）'!Y125</f>
        <v>0</v>
      </c>
      <c r="CA126" s="109">
        <f>'貼り付けシート（日別）'!Z125</f>
        <v>3.1581250000000001</v>
      </c>
      <c r="CB126" s="102">
        <f>IF(入力データと計算結果!$E$9=バックデータ一覧!$A$25,'貼り付けシート（日別）'!AI125,0)</f>
        <v>0</v>
      </c>
      <c r="CC126" s="166"/>
      <c r="CD126" s="32">
        <f>IF(計算過程!$DF$5=9,((CI126*'貼り付けシート（日別）'!AG125+CJ126*(CQ126+CR126+CS126+CU126)+CK126*CX126+CL126)*CE126+(0.01723*CW126+0.06099))*10^3/3600,0)</f>
        <v>0</v>
      </c>
      <c r="CE126" s="32">
        <f>IF(7&lt;='貼り付けシート（日別）'!AG125,1,1+(7-'貼り付けシート（日別）'!AG125)*0.0091)</f>
        <v>1</v>
      </c>
      <c r="CF126" s="32">
        <f>IF(計算過程!$DF$5=9,((CM126*'貼り付けシート（日別）'!AG125+CN126*(CQ126+CR126+CS126+CU126)+CO126*CX126+CP126)*CH126+CW126/CG126),0)</f>
        <v>0</v>
      </c>
      <c r="CG126" s="32">
        <f>計算過程!$DF$55*'貼り付けシート（日別）'!AG125+計算過程!$DF$56*CW126+計算過程!$DF$57</f>
        <v>0.86206874999999994</v>
      </c>
      <c r="CH126" s="32">
        <f>IF(7&lt;='貼り付けシート（日別）'!AG125,1,1+(7-'貼り付けシート（日別）'!AG125)*0.0205)</f>
        <v>1</v>
      </c>
      <c r="CI126" s="100">
        <f>IF($CX126&gt;0,バックデータ一覧!$S$4,バックデータ一覧!$T$4)</f>
        <v>-0.18114</v>
      </c>
      <c r="CJ126" s="100">
        <f>IF($CX126&gt;0,バックデータ一覧!$S$5,バックデータ一覧!$T$5)</f>
        <v>0.10483000000000001</v>
      </c>
      <c r="CK126" s="100">
        <f>IF($CX126&gt;0,バックデータ一覧!$S$6,バックデータ一覧!$T$6)</f>
        <v>0</v>
      </c>
      <c r="CL126" s="100">
        <f>IF($CX126&gt;0,バックデータ一覧!$S$7,バックデータ一覧!$T$7)</f>
        <v>5.8528500000000001</v>
      </c>
      <c r="CM126" s="100">
        <f>IF($CX126&gt;0,バックデータ一覧!$S$12,バックデータ一覧!$T$12)</f>
        <v>-5.7700000000000001E-2</v>
      </c>
      <c r="CN126" s="100">
        <f>IF($CX126&gt;0,バックデータ一覧!$S$13,バックデータ一覧!$T$13)</f>
        <v>0.47525000000000001</v>
      </c>
      <c r="CO126" s="100">
        <f>IF($CX126&gt;0,バックデータ一覧!$S$14,バックデータ一覧!$T$14)</f>
        <v>0</v>
      </c>
      <c r="CP126" s="173">
        <f>IF($CX126&gt;0,バックデータ一覧!$S$15,バックデータ一覧!$T$15)</f>
        <v>-6.3459300000000001</v>
      </c>
      <c r="CQ126" s="102">
        <f>IF($DF$4=4,'貼り付けシート（日別）'!T125,'貼り付けシート（日別）'!B125*(INT($DF$4)+1-$DF$4)+'貼り付けシート（日別）'!T125*($DF$4-INT($DF$4)))</f>
        <v>11.584329821935938</v>
      </c>
      <c r="CR126" s="102">
        <f>IF($DF$4=4,'貼り付けシート（日別）'!U125,'貼り付けシート（日別）'!C125*(INT($DF$4)+1-$DF$4)+'貼り付けシート（日別）'!U125*($DF$4-INT($DF$4)))</f>
        <v>17.666167927599098</v>
      </c>
      <c r="CS126" s="102">
        <f>IF($DF$4=4,'貼り付けシート（日別）'!V125,'貼り付けシート（日別）'!D125*(INT($DF$4)+1-$DF$4)+'貼り付けシート（日別）'!V125*($DF$4-INT($DF$4)))</f>
        <v>2.7278641652910371</v>
      </c>
      <c r="CT126" s="102">
        <f>IF($DF$4=4,'貼り付けシート（日別）'!W125,'貼り付けシート（日別）'!E125*(INT($DF$4)+1-$DF$4)+'貼り付けシート（日別）'!W125*($DF$4-INT($DF$4)))</f>
        <v>0</v>
      </c>
      <c r="CU126" s="102">
        <f>IF($DF$4=4,'貼り付けシート（日別）'!X125,'貼り付けシート（日別）'!F125*(INT($DF$4)+1-$DF$4)+'貼り付けシート（日別）'!X125*($DF$4-INT($DF$4)))</f>
        <v>24.612308258264996</v>
      </c>
      <c r="CV126" s="102">
        <f>IF($DF$4=4,'貼り付けシート（日別）'!Y125,'貼り付けシート（日別）'!G125*(INT($DF$4)+1-$DF$4)+'貼り付けシート（日別）'!Y125*($DF$4-INT($DF$4)))</f>
        <v>0</v>
      </c>
      <c r="CW126" s="102">
        <f>IF($DF$4=4,'貼り付けシート（日別）'!Z125,'貼り付けシート（日別）'!H125*(INT($DF$4)+1-$DF$4)+'貼り付けシート（日別）'!Z125*($DF$4-INT($DF$4)))</f>
        <v>3.1581250000000001</v>
      </c>
      <c r="CX126" s="32">
        <f>SUMIF('貼り付けシート（時刻別）'!$A$6:$A$8765,AR126,'貼り付けシート（時刻別）'!$C$6:$C$8765)</f>
        <v>0</v>
      </c>
      <c r="CY126" s="102">
        <f t="shared" si="54"/>
        <v>0</v>
      </c>
      <c r="CZ126" s="166"/>
    </row>
    <row r="127" spans="1:104" x14ac:dyDescent="0.15">
      <c r="A127" s="36">
        <v>41759</v>
      </c>
      <c r="B127" s="139">
        <f>IF(計算過程!$DF$5=9,計算過程!CD127+計算過程!CY127,IF($DF$4=4,AS127,G127*(INT($DF$4)+1-$DF$4)+AS127*($DF$4-INT($DF$4))))</f>
        <v>9.1338059185185186E-2</v>
      </c>
      <c r="C127" s="139">
        <f>IF(計算過程!$DF$5=9,CF127,IF($DF$4=4,AT127,H127*(INT($DF$4)+1-$DF$4)+AT127*($DF$4-INT($DF$4))))</f>
        <v>32.382360437110641</v>
      </c>
      <c r="D127" s="139">
        <f>IF(計算過程!$DF$5=9,0,IF($DF$4=4,AU127,I127*(INT($DF$4)+1-$DF$4)+AU127*($DF$4-INT($DF$4))))</f>
        <v>0</v>
      </c>
      <c r="E127" s="139">
        <v>0</v>
      </c>
      <c r="F127" s="138"/>
      <c r="G127" s="104">
        <f t="shared" si="41"/>
        <v>8.7704326601851859E-2</v>
      </c>
      <c r="H127" s="104">
        <f t="shared" si="42"/>
        <v>26.268780309601816</v>
      </c>
      <c r="I127" s="104">
        <f t="shared" si="43"/>
        <v>0</v>
      </c>
      <c r="J127" s="107">
        <v>0</v>
      </c>
      <c r="K127" s="101">
        <f>IF(OR(計算過程!$DF$5&lt;=4,計算過程!$DF$5=8),L127+M127+N127,0)</f>
        <v>8.7704326601851859E-2</v>
      </c>
      <c r="L127" s="101">
        <f>IF(AND($DF$5&gt;4,$DF$5&lt;&gt;8),0,((VLOOKUP(入力データと計算結果!$E$6,バックデータ一覧!$V$12:$AA$15,2)*'貼り付けシート（日別）'!O126+VLOOKUP(入力データと計算結果!$E$6,バックデータ一覧!$V$12:$AA$15,3)*('貼り付けシート（日別）'!I126+'貼り付けシート（日別）'!J126+'貼り付けシート（日別）'!K126+'貼り付けシート（日別）'!L126+'貼り付けシート（日別）'!N126)+(VLOOKUP(入力データと計算結果!$E$6,バックデータ一覧!$V$12:$AA$15,4)))*10^3/3600))</f>
        <v>8.7704326601851859E-2</v>
      </c>
      <c r="M127" s="101">
        <f>IF(AND(OR($DF$5&gt;4,$DF$5&lt;&gt;8),入力データと計算結果!$E$7&lt;&gt;バックデータ一覧!$A$16,SUM(AL127:AM127)&gt;0),0.07*10^3/3600,0)</f>
        <v>0</v>
      </c>
      <c r="N127" s="101">
        <f>IF(AND(OR($DF$5&lt;=4),入力データと計算結果!$E$7=バックデータ一覧!$A$18,AM127&gt;0),(VLOOKUP(入力データと計算結果!$E$6,バックデータ一覧!$V$12:$AA$15,5,FALSE)*AO127+VLOOKUP(入力データと計算結果!$E$6,バックデータ一覧!$V$12:$AA$15,6,FALSE))*10^3/3600,0)</f>
        <v>0</v>
      </c>
      <c r="O127" s="101">
        <f>IF(OR(計算過程!$DF$5&lt;=2,計算過程!$DF$5=8),IF(入力データと計算結果!$E$7=バックデータ一覧!$A$16,AI127/Q127+AJ127/R127+AK127/S127+AL127/T127+AN127/V127,IF(入力データと計算結果!$E$7=バックデータ一覧!$A$17,AI127/Q127+AJ127/R127+AK127/S127+AM127/U127+AN127/V127,AI127/Q127+AJ127/R127+AK127/S127+AM127/U127+AO127/W127)),0)</f>
        <v>26.268780309601816</v>
      </c>
      <c r="P127" s="101">
        <f>IF(OR(計算過程!$DF$5=3,計算過程!$DF$5=4),IF(入力データと計算結果!$E$7=バックデータ一覧!$A$16,AI127/Q127+AJ127/R127+AK127/S127+AL127/T127+AN127/V127,IF(入力データと計算結果!$E$7=バックデータ一覧!$A$17,AI127/Q127+AJ127/R127+AK127/S127+AM127/U127+AN127/V127,AI127/Q127+AJ127/R127+AK127/S127+AM127/U127+AO127/W127)),0)</f>
        <v>0</v>
      </c>
      <c r="Q127" s="101">
        <f>MIN(1,$DF$7*'貼り付けシート（日別）'!O126+計算過程!$DF$14*(AI127+AK127)+$DF$21)</f>
        <v>0.61858484289695803</v>
      </c>
      <c r="R127" s="101">
        <f>MIN(1,$DF$8*'貼り付けシート（日別）'!O126+$DF$15*AJ127+$DF$22)</f>
        <v>0.68259309043462724</v>
      </c>
      <c r="S127" s="101">
        <f>MIN(1,$DF$9*'貼り付けシート（日別）'!O126+$DF$16*(AI127+AK127)+$DF$23)</f>
        <v>0.61858484289695803</v>
      </c>
      <c r="T127" s="32">
        <f>MIN(1,$DF$10*'貼り付けシート（日別）'!O126+$DF$17*AL127+$DF$24)</f>
        <v>0.71159348488590612</v>
      </c>
      <c r="U127" s="32">
        <f>MIN(1,$DF$11*'貼り付けシート（日別）'!O126+$DF$18*AM127+$DF$25)</f>
        <v>0.71059494829530212</v>
      </c>
      <c r="V127" s="32">
        <f>MIN(1,$DF$12*'貼り付けシート（日別）'!O126+$DF$19*AN127+$DF$26)</f>
        <v>0.71159348488590612</v>
      </c>
      <c r="W127" s="32">
        <f>MIN(1,$DF$13*'貼り付けシート（日別）'!O126+$DF$20*AO127+$DF$27)</f>
        <v>0.55314274846711409</v>
      </c>
      <c r="X127" s="32">
        <f t="shared" si="44"/>
        <v>0</v>
      </c>
      <c r="Y127" s="32">
        <f>'貼り付けシート（日別）'!P126</f>
        <v>11.85</v>
      </c>
      <c r="Z127" s="32">
        <f t="shared" si="45"/>
        <v>1</v>
      </c>
      <c r="AA127" s="32">
        <f t="shared" si="46"/>
        <v>1</v>
      </c>
      <c r="AB127" s="32">
        <f t="shared" si="47"/>
        <v>17.145990400933851</v>
      </c>
      <c r="AC127" s="32">
        <f>IF($DF$5=10,($DF$41*'貼り付けシート（日別）'!O126+$DF$42*AB127+$DF$43)/3.6,0)</f>
        <v>0</v>
      </c>
      <c r="AD127" s="32">
        <f>IF(OR($DF$5=5,$DF$5=6,$DF$5=7),(($DF$45*'貼り付けシート（日別）'!O126+$DF$46*SUM(AI127:AK127,AM127)+$DF$47)*AE127+(0.01723*AO127+0.06099))*10^3/3600,0)</f>
        <v>0</v>
      </c>
      <c r="AE127" s="32">
        <f>IF('貼り付けシート（日別）'!O126&lt;7,1+(7-'貼り付けシート（日別）'!O126)*0.0091,1)</f>
        <v>1</v>
      </c>
      <c r="AF127" s="32">
        <f>IF(OR($DF$5=5,$DF$5=6,$DF$5=7),(($DF$48*'貼り付けシート（日別）'!O126+$DF$49*SUM(AI127:AK127,AM127)+$DF$50)*AH127+AO127/AG127),0)</f>
        <v>0</v>
      </c>
      <c r="AG127" s="32">
        <f>$DF$51*'貼り付けシート（日別）'!O126+$DF$52*AO127+$DF$53</f>
        <v>0.80057999999999996</v>
      </c>
      <c r="AH127" s="32">
        <f>IF('貼り付けシート（日別）'!O126&lt;7,1+(7-'貼り付けシート（日別）'!O126)*0.0205,1)</f>
        <v>1</v>
      </c>
      <c r="AI127" s="109">
        <f>'貼り付けシート（日別）'!B126</f>
        <v>4.7222858777220482</v>
      </c>
      <c r="AJ127" s="109">
        <f>'貼り付けシート（日別）'!C126</f>
        <v>9.5606285837062028</v>
      </c>
      <c r="AK127" s="109">
        <f>'貼り付けシート（日別）'!D126</f>
        <v>2.8630759395055998</v>
      </c>
      <c r="AL127" s="109">
        <f>'貼り付けシート（日別）'!E126</f>
        <v>0</v>
      </c>
      <c r="AM127" s="109">
        <f>'貼り付けシート（日別）'!F126</f>
        <v>0</v>
      </c>
      <c r="AN127" s="109">
        <f>'貼り付けシート（日別）'!G126</f>
        <v>0</v>
      </c>
      <c r="AO127" s="109">
        <f>'貼り付けシート（日別）'!H126</f>
        <v>0</v>
      </c>
      <c r="AP127" s="102">
        <f>IF(入力データと計算結果!$E$9=バックデータ一覧!$A$25,'貼り付けシート（日別）'!Q126,0)</f>
        <v>0</v>
      </c>
      <c r="AR127" s="36">
        <v>41759</v>
      </c>
      <c r="AS127" s="104">
        <f t="shared" si="48"/>
        <v>9.1338059185185186E-2</v>
      </c>
      <c r="AT127" s="104">
        <f t="shared" si="49"/>
        <v>32.382360437110641</v>
      </c>
      <c r="AU127" s="104">
        <f t="shared" si="50"/>
        <v>0</v>
      </c>
      <c r="AV127" s="107">
        <v>0</v>
      </c>
      <c r="AW127" s="101">
        <f>IF(OR(計算過程!$DF$5&lt;=4,計算過程!$DF$5=8),AX127+AY127+AZ127,0)</f>
        <v>9.1338059185185186E-2</v>
      </c>
      <c r="AX127" s="101">
        <f>IF(AND(計算過程!$DF$5&gt;4,計算過程!$DF$5&lt;&gt;8),0,((VLOOKUP(入力データと計算結果!$E$6,バックデータ一覧!$V$12:$AA$15,2)*'貼り付けシート（日別）'!AG126+VLOOKUP(入力データと計算結果!$E$6,バックデータ一覧!$V$12:$AA$15,3)*('貼り付けシート（日別）'!AA126+'貼り付けシート（日別）'!AB126+'貼り付けシート（日別）'!AC126+'貼り付けシート（日別）'!AD126+'貼り付けシート（日別）'!AF126)+(VLOOKUP(入力データと計算結果!$E$6,バックデータ一覧!$V$12:$AA$15,4)))*10^3/3600))</f>
        <v>9.1338059185185186E-2</v>
      </c>
      <c r="AY127" s="101">
        <f>IF(AND(OR(計算過程!$DF$5&gt;4,計算過程!$DF$5&lt;&gt;8),入力データと計算結果!$E$7&lt;&gt;バックデータ一覧!$A$16,SUM(BX127:BY127)&gt;0),0.07*10^3/3600,0)</f>
        <v>0</v>
      </c>
      <c r="AZ127" s="101">
        <f>IF(AND(OR(計算過程!$DF$5&lt;=4),入力データと計算結果!$E$7=バックデータ一覧!$A$18,BY127&gt;0),(VLOOKUP(入力データと計算結果!$E$6,バックデータ一覧!$V$12:$AA$15,5,FALSE)*CA127+VLOOKUP(入力データと計算結果!$E$6,バックデータ一覧!$V$12:$AA$15,6,FALSE))*10^3/3600,0)</f>
        <v>0</v>
      </c>
      <c r="BA127" s="101">
        <f>IF(OR(計算過程!$DF$5&lt;=2,計算過程!$DF$5=8),IF(入力データと計算結果!$E$7=バックデータ一覧!$A$16,BU127/BC127+BV127/BD127+BW127/BE127+BX127/BF127+BZ127/BH127,IF(入力データと計算結果!$E$7=バックデータ一覧!$A$17,BU127/BC127+BV127/BD127+BW127/BE127+BY127/BG127+BZ127/BH127,BU127/BC127+BV127/BD127+BW127/BE127+BY127/BG127+CA127/BI127)),0)</f>
        <v>32.382360437110641</v>
      </c>
      <c r="BB127" s="101">
        <f>IF(OR(計算過程!$DF$5=3,計算過程!$DF$5=4),IF(入力データと計算結果!$E$7=バックデータ一覧!$A$16,BU127/BC127+BV127/BD127+BW127/BE127+BX127/BF127+BZ127/BH127,IF(入力データと計算結果!$E$7=バックデータ一覧!$A$17,BU127/BC127+BV127/BD127+BW127/BE127+BY127/BG127+BZ127/BH127,BU127/BC127+BV127/BD127+BW127/BE127+BY127/BG127+CA127/BI127)),0)</f>
        <v>0</v>
      </c>
      <c r="BC127" s="101">
        <f>MIN(1,計算過程!$DF$7*'貼り付けシート（日別）'!AG126+計算過程!$DF$14*(BU127+BW127)+計算過程!$DF$21)</f>
        <v>0.61566439329678158</v>
      </c>
      <c r="BD127" s="101">
        <f>MIN(1,計算過程!$DF$8*'貼り付けシート（日別）'!AG126+計算過程!$DF$15*BV127+計算過程!$DF$22)</f>
        <v>0.68574900364785218</v>
      </c>
      <c r="BE127" s="101">
        <f>MIN(1,計算過程!$DF$9*'貼り付けシート（日別）'!AG126+計算過程!$DF$16*(BU127+BW127)+計算過程!$DF$23)</f>
        <v>0.61566439329678158</v>
      </c>
      <c r="BF127" s="32">
        <f>MIN(1,計算過程!$DF$10*'貼り付けシート（日別）'!AG126+計算過程!$DF$17*BX127+計算過程!$DF$24)</f>
        <v>0.71159348488590612</v>
      </c>
      <c r="BG127" s="32">
        <f>MIN(1,計算過程!$DF$11*'貼り付けシート（日別）'!AG126+計算過程!$DF$18*BY127+計算過程!$DF$25)</f>
        <v>0.71059494829530212</v>
      </c>
      <c r="BH127" s="32">
        <f>MIN(1,計算過程!$DF$12*'貼り付けシート（日別）'!AG126+計算過程!$DF$19*BZ127+計算過程!$DF$26)</f>
        <v>0.71159348488590612</v>
      </c>
      <c r="BI127" s="32">
        <f>MIN(1,計算過程!$DF$13*'貼り付けシート（日別）'!AG126+計算過程!$DF$20*CA127+計算過程!$DF$27)</f>
        <v>0.55314274846711409</v>
      </c>
      <c r="BJ127" s="32">
        <f>IF(計算過程!$DF$5=11,(計算過程!$DF$33*BK127+計算過程!$DF$34*BN127+計算過程!$DF$35*計算過程!$DF$39+計算過程!$DF$36)*(1+計算過程!$DF$37*計算過程!$DF$38)*BL127*BM127*10^3/3600,0)</f>
        <v>0</v>
      </c>
      <c r="BK127" s="32">
        <f>'貼り付けシート（日別）'!AH126</f>
        <v>11.85</v>
      </c>
      <c r="BL127" s="32">
        <f t="shared" si="51"/>
        <v>1</v>
      </c>
      <c r="BM127" s="32">
        <f t="shared" si="52"/>
        <v>1</v>
      </c>
      <c r="BN127" s="32">
        <f t="shared" si="53"/>
        <v>21.624403560237301</v>
      </c>
      <c r="BO127" s="32">
        <f>IF(計算過程!$DF$5=10,(計算過程!$DF$41*'貼り付けシート（日別）'!AG126+計算過程!$DF$42*BN127+計算過程!$DF$43)/3.6,0)</f>
        <v>0</v>
      </c>
      <c r="BP127" s="32">
        <f>IF(OR(計算過程!$DF$5=5,計算過程!$DF$5=6,計算過程!$DF$5=7),((計算過程!$DF$45*'貼り付けシート（日別）'!AG126+計算過程!$DF$46*SUM(BU127:BW127,BY127)+計算過程!$DF$47)*BQ127+(0.01723*CA127+0.06099))*10^3/3600,0)</f>
        <v>0</v>
      </c>
      <c r="BQ127" s="32">
        <f>IF('貼り付けシート（日別）'!AG126&lt;7,1+(7-'貼り付けシート（日別）'!AG126)*0.0091,1)</f>
        <v>1</v>
      </c>
      <c r="BR127" s="32">
        <f>IF(OR(計算過程!$DF$5=5,計算過程!$DF$5=6,計算過程!$DF$5=7),((計算過程!$DF$48*'貼り付けシート（日別）'!AG126+計算過程!$DF$49*SUM(BU127:BW127,BY127)+計算過程!$DF$50)*BT127+CA127/BS127),0)</f>
        <v>0</v>
      </c>
      <c r="BS127" s="32">
        <f>計算過程!$DF$51*'貼り付けシート（日別）'!AG126+計算過程!$DF$52*CA127+計算過程!$DF$53</f>
        <v>0.80057999999999996</v>
      </c>
      <c r="BT127" s="32">
        <f>IF('貼り付けシート（日別）'!AG126&lt;7,1+(7-'貼り付けシート（日別）'!AG126)*0.0205,1)</f>
        <v>1</v>
      </c>
      <c r="BU127" s="109">
        <f>'貼り付けシート（日別）'!T126</f>
        <v>2.605399104950096</v>
      </c>
      <c r="BV127" s="109">
        <f>'貼り付けシート（日別）'!U126</f>
        <v>16.513813008219806</v>
      </c>
      <c r="BW127" s="109">
        <f>'貼り付けシート（日別）'!V126</f>
        <v>2.5051914470673995</v>
      </c>
      <c r="BX127" s="109">
        <f>'貼り付けシート（日別）'!W126</f>
        <v>0</v>
      </c>
      <c r="BY127" s="109">
        <f>'貼り付けシート（日別）'!X126</f>
        <v>0</v>
      </c>
      <c r="BZ127" s="109">
        <f>'貼り付けシート（日別）'!Y126</f>
        <v>0</v>
      </c>
      <c r="CA127" s="109">
        <f>'貼り付けシート（日別）'!Z126</f>
        <v>0</v>
      </c>
      <c r="CB127" s="102">
        <f>IF(入力データと計算結果!$E$9=バックデータ一覧!$A$25,'貼り付けシート（日別）'!AI126,0)</f>
        <v>0</v>
      </c>
      <c r="CC127" s="166"/>
      <c r="CD127" s="32">
        <f>IF(計算過程!$DF$5=9,((CI127*'貼り付けシート（日別）'!AG126+CJ127*(CQ127+CR127+CS127+CU127)+CK127*CX127+CL127)*CE127+(0.01723*CW127+0.06099))*10^3/3600,0)</f>
        <v>0</v>
      </c>
      <c r="CE127" s="32">
        <f>IF(7&lt;='貼り付けシート（日別）'!AG126,1,1+(7-'貼り付けシート（日別）'!AG126)*0.0091)</f>
        <v>1</v>
      </c>
      <c r="CF127" s="32">
        <f>IF(計算過程!$DF$5=9,((CM127*'貼り付けシート（日別）'!AG126+CN127*(CQ127+CR127+CS127+CU127)+CO127*CX127+CP127)*CH127+CW127/CG127),0)</f>
        <v>0</v>
      </c>
      <c r="CG127" s="32">
        <f>計算過程!$DF$55*'貼り付けシート（日別）'!AG126+計算過程!$DF$56*CW127+計算過程!$DF$57</f>
        <v>0.80057999999999996</v>
      </c>
      <c r="CH127" s="32">
        <f>IF(7&lt;='貼り付けシート（日別）'!AG126,1,1+(7-'貼り付けシート（日別）'!AG126)*0.0205)</f>
        <v>1</v>
      </c>
      <c r="CI127" s="100">
        <f>IF($CX127&gt;0,バックデータ一覧!$S$4,バックデータ一覧!$T$4)</f>
        <v>-0.18114</v>
      </c>
      <c r="CJ127" s="100">
        <f>IF($CX127&gt;0,バックデータ一覧!$S$5,バックデータ一覧!$T$5)</f>
        <v>0.10483000000000001</v>
      </c>
      <c r="CK127" s="100">
        <f>IF($CX127&gt;0,バックデータ一覧!$S$6,バックデータ一覧!$T$6)</f>
        <v>0</v>
      </c>
      <c r="CL127" s="100">
        <f>IF($CX127&gt;0,バックデータ一覧!$S$7,バックデータ一覧!$T$7)</f>
        <v>5.8528500000000001</v>
      </c>
      <c r="CM127" s="100">
        <f>IF($CX127&gt;0,バックデータ一覧!$S$12,バックデータ一覧!$T$12)</f>
        <v>-5.7700000000000001E-2</v>
      </c>
      <c r="CN127" s="100">
        <f>IF($CX127&gt;0,バックデータ一覧!$S$13,バックデータ一覧!$T$13)</f>
        <v>0.47525000000000001</v>
      </c>
      <c r="CO127" s="100">
        <f>IF($CX127&gt;0,バックデータ一覧!$S$14,バックデータ一覧!$T$14)</f>
        <v>0</v>
      </c>
      <c r="CP127" s="173">
        <f>IF($CX127&gt;0,バックデータ一覧!$S$15,バックデータ一覧!$T$15)</f>
        <v>-6.3459300000000001</v>
      </c>
      <c r="CQ127" s="102">
        <f>IF($DF$4=4,'貼り付けシート（日別）'!T126,'貼り付けシート（日別）'!B126*(INT($DF$4)+1-$DF$4)+'貼り付けシート（日別）'!T126*($DF$4-INT($DF$4)))</f>
        <v>2.605399104950096</v>
      </c>
      <c r="CR127" s="102">
        <f>IF($DF$4=4,'貼り付けシート（日別）'!U126,'貼り付けシート（日別）'!C126*(INT($DF$4)+1-$DF$4)+'貼り付けシート（日別）'!U126*($DF$4-INT($DF$4)))</f>
        <v>16.513813008219806</v>
      </c>
      <c r="CS127" s="102">
        <f>IF($DF$4=4,'貼り付けシート（日別）'!V126,'貼り付けシート（日別）'!D126*(INT($DF$4)+1-$DF$4)+'貼り付けシート（日別）'!V126*($DF$4-INT($DF$4)))</f>
        <v>2.5051914470673995</v>
      </c>
      <c r="CT127" s="102">
        <f>IF($DF$4=4,'貼り付けシート（日別）'!W126,'貼り付けシート（日別）'!E126*(INT($DF$4)+1-$DF$4)+'貼り付けシート（日別）'!W126*($DF$4-INT($DF$4)))</f>
        <v>0</v>
      </c>
      <c r="CU127" s="102">
        <f>IF($DF$4=4,'貼り付けシート（日別）'!X126,'貼り付けシート（日別）'!F126*(INT($DF$4)+1-$DF$4)+'貼り付けシート（日別）'!X126*($DF$4-INT($DF$4)))</f>
        <v>0</v>
      </c>
      <c r="CV127" s="102">
        <f>IF($DF$4=4,'貼り付けシート（日別）'!Y126,'貼り付けシート（日別）'!G126*(INT($DF$4)+1-$DF$4)+'貼り付けシート（日別）'!Y126*($DF$4-INT($DF$4)))</f>
        <v>0</v>
      </c>
      <c r="CW127" s="102">
        <f>IF($DF$4=4,'貼り付けシート（日別）'!Z126,'貼り付けシート（日別）'!H126*(INT($DF$4)+1-$DF$4)+'貼り付けシート（日別）'!Z126*($DF$4-INT($DF$4)))</f>
        <v>0</v>
      </c>
      <c r="CX127" s="32">
        <f>SUMIF('貼り付けシート（時刻別）'!$A$6:$A$8765,AR127,'貼り付けシート（時刻別）'!$C$6:$C$8765)</f>
        <v>0</v>
      </c>
      <c r="CY127" s="102">
        <f t="shared" si="54"/>
        <v>0</v>
      </c>
      <c r="CZ127" s="166"/>
    </row>
    <row r="128" spans="1:104" x14ac:dyDescent="0.15">
      <c r="A128" s="36">
        <v>41760</v>
      </c>
      <c r="B128" s="139">
        <f>IF(計算過程!$DF$5=9,計算過程!CD128+計算過程!CY128,IF($DF$4=4,AS128,G128*(INT($DF$4)+1-$DF$4)+AS128*($DF$4-INT($DF$4))))</f>
        <v>0.15142822464236111</v>
      </c>
      <c r="C128" s="139">
        <f>IF(計算過程!$DF$5=9,CF128,IF($DF$4=4,AT128,H128*(INT($DF$4)+1-$DF$4)+AT128*($DF$4-INT($DF$4))))</f>
        <v>76.736112379866938</v>
      </c>
      <c r="D128" s="139">
        <f>IF(計算過程!$DF$5=9,0,IF($DF$4=4,AU128,I128*(INT($DF$4)+1-$DF$4)+AU128*($DF$4-INT($DF$4))))</f>
        <v>0</v>
      </c>
      <c r="E128" s="139">
        <v>0</v>
      </c>
      <c r="F128" s="138"/>
      <c r="G128" s="104">
        <f t="shared" si="41"/>
        <v>0.14375084649768519</v>
      </c>
      <c r="H128" s="104">
        <f t="shared" si="42"/>
        <v>69.071701172720452</v>
      </c>
      <c r="I128" s="104">
        <f t="shared" si="43"/>
        <v>0</v>
      </c>
      <c r="J128" s="107">
        <v>0</v>
      </c>
      <c r="K128" s="101">
        <f>IF(OR(計算過程!$DF$5&lt;=4,計算過程!$DF$5=8),L128+M128+N128,0)</f>
        <v>0.14375084649768519</v>
      </c>
      <c r="L128" s="101">
        <f>IF(AND($DF$5&gt;4,$DF$5&lt;&gt;8),0,((VLOOKUP(入力データと計算結果!$E$6,バックデータ一覧!$V$12:$AA$15,2)*'貼り付けシート（日別）'!O127+VLOOKUP(入力データと計算結果!$E$6,バックデータ一覧!$V$12:$AA$15,3)*('貼り付けシート（日別）'!I127+'貼り付けシート（日別）'!J127+'貼り付けシート（日別）'!K127+'貼り付けシート（日別）'!L127+'貼り付けシート（日別）'!N127)+(VLOOKUP(入力データと計算結果!$E$6,バックデータ一覧!$V$12:$AA$15,4)))*10^3/3600))</f>
        <v>9.0441345629629633E-2</v>
      </c>
      <c r="M128" s="101">
        <f>IF(AND(OR($DF$5&gt;4,$DF$5&lt;&gt;8),入力データと計算結果!$E$7&lt;&gt;バックデータ一覧!$A$16,SUM(AL128:AM128)&gt;0),0.07*10^3/3600,0)</f>
        <v>1.9444444444444445E-2</v>
      </c>
      <c r="N128" s="101">
        <f>IF(AND(OR($DF$5&lt;=4),入力データと計算結果!$E$7=バックデータ一覧!$A$18,AM128&gt;0),(VLOOKUP(入力データと計算結果!$E$6,バックデータ一覧!$V$12:$AA$15,5,FALSE)*AO128+VLOOKUP(入力データと計算結果!$E$6,バックデータ一覧!$V$12:$AA$15,6,FALSE))*10^3/3600,0)</f>
        <v>3.3865056423611116E-2</v>
      </c>
      <c r="O128" s="101">
        <f>IF(OR(計算過程!$DF$5&lt;=2,計算過程!$DF$5=8),IF(入力データと計算結果!$E$7=バックデータ一覧!$A$16,AI128/Q128+AJ128/R128+AK128/S128+AL128/T128+AN128/V128,IF(入力データと計算結果!$E$7=バックデータ一覧!$A$17,AI128/Q128+AJ128/R128+AK128/S128+AM128/U128+AN128/V128,AI128/Q128+AJ128/R128+AK128/S128+AM128/U128+AO128/W128)),0)</f>
        <v>69.071701172720452</v>
      </c>
      <c r="P128" s="101">
        <f>IF(OR(計算過程!$DF$5=3,計算過程!$DF$5=4),IF(入力データと計算結果!$E$7=バックデータ一覧!$A$16,AI128/Q128+AJ128/R128+AK128/S128+AL128/T128+AN128/V128,IF(入力データと計算結果!$E$7=バックデータ一覧!$A$17,AI128/Q128+AJ128/R128+AK128/S128+AM128/U128+AN128/V128,AI128/Q128+AJ128/R128+AK128/S128+AM128/U128+AO128/W128)),0)</f>
        <v>0</v>
      </c>
      <c r="Q128" s="101">
        <f>MIN(1,$DF$7*'貼り付けシート（日別）'!O127+計算過程!$DF$14*(AI128+AK128)+$DF$21)</f>
        <v>0.61501928101404824</v>
      </c>
      <c r="R128" s="101">
        <f>MIN(1,$DF$8*'貼り付けシート（日別）'!O127+$DF$15*AJ128+$DF$22)</f>
        <v>0.6808863557454814</v>
      </c>
      <c r="S128" s="101">
        <f>MIN(1,$DF$9*'貼り付けシート（日別）'!O127+$DF$16*(AI128+AK128)+$DF$23)</f>
        <v>0.61501928101404824</v>
      </c>
      <c r="T128" s="32">
        <f>MIN(1,$DF$10*'貼り付けシート（日別）'!O127+$DF$17*AL128+$DF$24)</f>
        <v>0.71159348488590612</v>
      </c>
      <c r="U128" s="32">
        <f>MIN(1,$DF$11*'貼り付けシート（日別）'!O127+$DF$18*AM128+$DF$25)</f>
        <v>0.69964934593130945</v>
      </c>
      <c r="V128" s="32">
        <f>MIN(1,$DF$12*'貼り付けシート（日別）'!O127+$DF$19*AN128+$DF$26)</f>
        <v>0.71159348488590612</v>
      </c>
      <c r="W128" s="32">
        <f>MIN(1,$DF$13*'貼り付けシート（日別）'!O127+$DF$20*AO128+$DF$27)</f>
        <v>0.60612617793020129</v>
      </c>
      <c r="X128" s="32">
        <f t="shared" si="44"/>
        <v>0</v>
      </c>
      <c r="Y128" s="32">
        <f>'貼り付けシート（日別）'!P127</f>
        <v>2.7</v>
      </c>
      <c r="Z128" s="32">
        <f t="shared" si="45"/>
        <v>1.0571900000000001</v>
      </c>
      <c r="AA128" s="32">
        <f t="shared" si="46"/>
        <v>1.0805</v>
      </c>
      <c r="AB128" s="32">
        <f t="shared" si="47"/>
        <v>46.266558651258592</v>
      </c>
      <c r="AC128" s="32">
        <f>IF($DF$5=10,($DF$41*'貼り付けシート（日別）'!O127+$DF$42*AB128+$DF$43)/3.6,0)</f>
        <v>0</v>
      </c>
      <c r="AD128" s="32">
        <f>IF(OR($DF$5=5,$DF$5=6,$DF$5=7),(($DF$45*'貼り付けシート（日別）'!O127+$DF$46*SUM(AI128:AK128,AM128)+$DF$47)*AE128+(0.01723*AO128+0.06099))*10^3/3600,0)</f>
        <v>0</v>
      </c>
      <c r="AE128" s="32">
        <f>IF('貼り付けシート（日別）'!O127&lt;7,1+(7-'貼り付けシート（日別）'!O127)*0.0091,1)</f>
        <v>1.0043604166666666</v>
      </c>
      <c r="AF128" s="32">
        <f>IF(OR($DF$5=5,$DF$5=6,$DF$5=7),(($DF$48*'貼り付けシート（日別）'!O127+$DF$49*SUM(AI128:AK128,AM128)+$DF$50)*AH128+AO128/AG128),0)</f>
        <v>0</v>
      </c>
      <c r="AG128" s="32">
        <f>$DF$51*'貼り付けシート（日別）'!O127+$DF$52*AO128+$DF$53</f>
        <v>0.80691562499999991</v>
      </c>
      <c r="AH128" s="32">
        <f>IF('貼り付けシート（日別）'!O127&lt;7,1+(7-'貼り付けシート（日別）'!O127)*0.0205,1)</f>
        <v>1.0098229166666668</v>
      </c>
      <c r="AI128" s="109">
        <f>'貼り付けシート（日別）'!B127</f>
        <v>7.13463185386051</v>
      </c>
      <c r="AJ128" s="109">
        <f>'貼り付けシート（日別）'!C127</f>
        <v>9.5203093811325488</v>
      </c>
      <c r="AK128" s="109">
        <f>'貼り付けシート（日別）'!D127</f>
        <v>1.9600636961155247</v>
      </c>
      <c r="AL128" s="109">
        <f>'貼り付けシート（日別）'!E127</f>
        <v>0</v>
      </c>
      <c r="AM128" s="109">
        <f>'貼り付けシート（日別）'!F127</f>
        <v>24.115616220150002</v>
      </c>
      <c r="AN128" s="109">
        <f>'貼り付けシート（日別）'!G127</f>
        <v>0</v>
      </c>
      <c r="AO128" s="109">
        <f>'貼り付けシート（日別）'!H127</f>
        <v>3.5359375000000002</v>
      </c>
      <c r="AP128" s="102">
        <f>IF(入力データと計算結果!$E$9=バックデータ一覧!$A$25,'貼り付けシート（日別）'!Q127,0)</f>
        <v>0</v>
      </c>
      <c r="AR128" s="36">
        <v>41760</v>
      </c>
      <c r="AS128" s="104">
        <f t="shared" si="48"/>
        <v>0.15142822464236111</v>
      </c>
      <c r="AT128" s="104">
        <f t="shared" si="49"/>
        <v>76.736112379866938</v>
      </c>
      <c r="AU128" s="104">
        <f t="shared" si="50"/>
        <v>0</v>
      </c>
      <c r="AV128" s="107">
        <v>0</v>
      </c>
      <c r="AW128" s="101">
        <f>IF(OR(計算過程!$DF$5&lt;=4,計算過程!$DF$5=8),AX128+AY128+AZ128,0)</f>
        <v>0.15142822464236111</v>
      </c>
      <c r="AX128" s="101">
        <f>IF(AND(計算過程!$DF$5&gt;4,計算過程!$DF$5&lt;&gt;8),0,((VLOOKUP(入力データと計算結果!$E$6,バックデータ一覧!$V$12:$AA$15,2)*'貼り付けシート（日別）'!AG127+VLOOKUP(入力データと計算結果!$E$6,バックデータ一覧!$V$12:$AA$15,3)*('貼り付けシート（日別）'!AA127+'貼り付けシート（日別）'!AB127+'貼り付けシート（日別）'!AC127+'貼り付けシート（日別）'!AD127+'貼り付けシート（日別）'!AF127)+(VLOOKUP(入力データと計算結果!$E$6,バックデータ一覧!$V$12:$AA$15,4)))*10^3/3600))</f>
        <v>9.3962036129629639E-2</v>
      </c>
      <c r="AY128" s="101">
        <f>IF(AND(OR(計算過程!$DF$5&gt;4,計算過程!$DF$5&lt;&gt;8),入力データと計算結果!$E$7&lt;&gt;バックデータ一覧!$A$16,SUM(BX128:BY128)&gt;0),0.07*10^3/3600,0)</f>
        <v>1.9444444444444445E-2</v>
      </c>
      <c r="AZ128" s="101">
        <f>IF(AND(OR(計算過程!$DF$5&lt;=4),入力データと計算結果!$E$7=バックデータ一覧!$A$18,BY128&gt;0),(VLOOKUP(入力データと計算結果!$E$6,バックデータ一覧!$V$12:$AA$15,5,FALSE)*CA128+VLOOKUP(入力データと計算結果!$E$6,バックデータ一覧!$V$12:$AA$15,6,FALSE))*10^3/3600,0)</f>
        <v>3.8021744068287032E-2</v>
      </c>
      <c r="BA128" s="101">
        <f>IF(OR(計算過程!$DF$5&lt;=2,計算過程!$DF$5=8),IF(入力データと計算結果!$E$7=バックデータ一覧!$A$16,BU128/BC128+BV128/BD128+BW128/BE128+BX128/BF128+BZ128/BH128,IF(入力データと計算結果!$E$7=バックデータ一覧!$A$17,BU128/BC128+BV128/BD128+BW128/BE128+BY128/BG128+BZ128/BH128,BU128/BC128+BV128/BD128+BW128/BE128+BY128/BG128+CA128/BI128)),0)</f>
        <v>76.736112379866938</v>
      </c>
      <c r="BB128" s="101">
        <f>IF(OR(計算過程!$DF$5=3,計算過程!$DF$5=4),IF(入力データと計算結果!$E$7=バックデータ一覧!$A$16,BU128/BC128+BV128/BD128+BW128/BE128+BX128/BF128+BZ128/BH128,IF(入力データと計算結果!$E$7=バックデータ一覧!$A$17,BU128/BC128+BV128/BD128+BW128/BE128+BY128/BG128+BZ128/BH128,BU128/BC128+BV128/BD128+BW128/BE128+BY128/BG128+CA128/BI128)),0)</f>
        <v>0</v>
      </c>
      <c r="BC128" s="101">
        <f>MIN(1,計算過程!$DF$7*'貼り付けシート（日別）'!AG127+計算過程!$DF$14*(BU128+BW128)+計算過程!$DF$21)</f>
        <v>0.61603281703703705</v>
      </c>
      <c r="BD128" s="101">
        <f>MIN(1,計算過程!$DF$8*'貼り付けシート（日別）'!AG127+計算過程!$DF$15*BV128+計算過程!$DF$22)</f>
        <v>0.68245765777373457</v>
      </c>
      <c r="BE128" s="101">
        <f>MIN(1,計算過程!$DF$9*'貼り付けシート（日別）'!AG127+計算過程!$DF$16*(BU128+BW128)+計算過程!$DF$23)</f>
        <v>0.61603281703703705</v>
      </c>
      <c r="BF128" s="32">
        <f>MIN(1,計算過程!$DF$10*'貼り付けシート（日別）'!AG127+計算過程!$DF$17*BX128+計算過程!$DF$24)</f>
        <v>0.71159348488590612</v>
      </c>
      <c r="BG128" s="32">
        <f>MIN(1,計算過程!$DF$11*'貼り付けシート（日別）'!AG127+計算過程!$DF$18*BY128+計算過程!$DF$25)</f>
        <v>0.69964934593130945</v>
      </c>
      <c r="BH128" s="32">
        <f>MIN(1,計算過程!$DF$12*'貼り付けシート（日別）'!AG127+計算過程!$DF$19*BZ128+計算過程!$DF$26)</f>
        <v>0.71159348488590612</v>
      </c>
      <c r="BI128" s="32">
        <f>MIN(1,計算過程!$DF$13*'貼り付けシート（日別）'!AG127+計算過程!$DF$20*CA128+計算過程!$DF$27)</f>
        <v>0.62142076099731547</v>
      </c>
      <c r="BJ128" s="32">
        <f>IF(計算過程!$DF$5=11,(計算過程!$DF$33*BK128+計算過程!$DF$34*BN128+計算過程!$DF$35*計算過程!$DF$39+計算過程!$DF$36)*(1+計算過程!$DF$37*計算過程!$DF$38)*BL128*BM128*10^3/3600,0)</f>
        <v>0</v>
      </c>
      <c r="BK128" s="32">
        <f>'貼り付けシート（日別）'!AH127</f>
        <v>2.7</v>
      </c>
      <c r="BL128" s="32">
        <f t="shared" si="51"/>
        <v>1.0571900000000001</v>
      </c>
      <c r="BM128" s="32">
        <f t="shared" si="52"/>
        <v>1.0805</v>
      </c>
      <c r="BN128" s="32">
        <f t="shared" si="53"/>
        <v>51.455843192756191</v>
      </c>
      <c r="BO128" s="32">
        <f>IF(計算過程!$DF$5=10,(計算過程!$DF$41*'貼り付けシート（日別）'!AG127+計算過程!$DF$42*BN128+計算過程!$DF$43)/3.6,0)</f>
        <v>0</v>
      </c>
      <c r="BP128" s="32">
        <f>IF(OR(計算過程!$DF$5=5,計算過程!$DF$5=6,計算過程!$DF$5=7),((計算過程!$DF$45*'貼り付けシート（日別）'!AG127+計算過程!$DF$46*SUM(BU128:BW128,BY128)+計算過程!$DF$47)*BQ128+(0.01723*CA128+0.06099))*10^3/3600,0)</f>
        <v>0</v>
      </c>
      <c r="BQ128" s="32">
        <f>IF('貼り付けシート（日別）'!AG127&lt;7,1+(7-'貼り付けシート（日別）'!AG127)*0.0091,1)</f>
        <v>1.0043604166666666</v>
      </c>
      <c r="BR128" s="32">
        <f>IF(OR(計算過程!$DF$5=5,計算過程!$DF$5=6,計算過程!$DF$5=7),((計算過程!$DF$48*'貼り付けシート（日別）'!AG127+計算過程!$DF$49*SUM(BU128:BW128,BY128)+計算過程!$DF$50)*BT128+CA128/BS128),0)</f>
        <v>0</v>
      </c>
      <c r="BS128" s="32">
        <f>計算過程!$DF$51*'貼り付けシート（日別）'!AG127+計算過程!$DF$52*CA128+計算過程!$DF$53</f>
        <v>0.81212656249999993</v>
      </c>
      <c r="BT128" s="32">
        <f>IF('貼り付けシート（日別）'!AG127&lt;7,1+(7-'貼り付けシート（日別）'!AG127)*0.0205,1)</f>
        <v>1.0098229166666668</v>
      </c>
      <c r="BU128" s="109">
        <f>'貼り付けシート（日別）'!T127</f>
        <v>7.4589333017632606</v>
      </c>
      <c r="BV128" s="109">
        <f>'貼り付けシート（日別）'!U127</f>
        <v>12.982240065180751</v>
      </c>
      <c r="BW128" s="109">
        <f>'貼り付けシート（日別）'!V127</f>
        <v>2.4946265223288497</v>
      </c>
      <c r="BX128" s="109">
        <f>'貼り付けシート（日別）'!W127</f>
        <v>0</v>
      </c>
      <c r="BY128" s="109">
        <f>'貼り付けシート（日別）'!X127</f>
        <v>24.115616220150002</v>
      </c>
      <c r="BZ128" s="109">
        <f>'貼り付けシート（日別）'!Y127</f>
        <v>0</v>
      </c>
      <c r="CA128" s="109">
        <f>'貼り付けシート（日別）'!Z127</f>
        <v>4.4044270833333332</v>
      </c>
      <c r="CB128" s="102">
        <f>IF(入力データと計算結果!$E$9=バックデータ一覧!$A$25,'貼り付けシート（日別）'!AI127,0)</f>
        <v>0</v>
      </c>
      <c r="CC128" s="166"/>
      <c r="CD128" s="32">
        <f>IF(計算過程!$DF$5=9,((CI128*'貼り付けシート（日別）'!AG127+CJ128*(CQ128+CR128+CS128+CU128)+CK128*CX128+CL128)*CE128+(0.01723*CW128+0.06099))*10^3/3600,0)</f>
        <v>0</v>
      </c>
      <c r="CE128" s="32">
        <f>IF(7&lt;='貼り付けシート（日別）'!AG127,1,1+(7-'貼り付けシート（日別）'!AG127)*0.0091)</f>
        <v>1.0043604166666666</v>
      </c>
      <c r="CF128" s="32">
        <f>IF(計算過程!$DF$5=9,((CM128*'貼り付けシート（日別）'!AG127+CN128*(CQ128+CR128+CS128+CU128)+CO128*CX128+CP128)*CH128+CW128/CG128),0)</f>
        <v>0</v>
      </c>
      <c r="CG128" s="32">
        <f>計算過程!$DF$55*'貼り付けシート（日別）'!AG127+計算過程!$DF$56*CW128+計算過程!$DF$57</f>
        <v>0.81212656249999993</v>
      </c>
      <c r="CH128" s="32">
        <f>IF(7&lt;='貼り付けシート（日別）'!AG127,1,1+(7-'貼り付けシート（日別）'!AG127)*0.0205)</f>
        <v>1.0098229166666668</v>
      </c>
      <c r="CI128" s="100">
        <f>IF($CX128&gt;0,バックデータ一覧!$S$4,バックデータ一覧!$T$4)</f>
        <v>-0.18114</v>
      </c>
      <c r="CJ128" s="100">
        <f>IF($CX128&gt;0,バックデータ一覧!$S$5,バックデータ一覧!$T$5)</f>
        <v>0.10483000000000001</v>
      </c>
      <c r="CK128" s="100">
        <f>IF($CX128&gt;0,バックデータ一覧!$S$6,バックデータ一覧!$T$6)</f>
        <v>0</v>
      </c>
      <c r="CL128" s="100">
        <f>IF($CX128&gt;0,バックデータ一覧!$S$7,バックデータ一覧!$T$7)</f>
        <v>5.8528500000000001</v>
      </c>
      <c r="CM128" s="100">
        <f>IF($CX128&gt;0,バックデータ一覧!$S$12,バックデータ一覧!$T$12)</f>
        <v>-5.7700000000000001E-2</v>
      </c>
      <c r="CN128" s="100">
        <f>IF($CX128&gt;0,バックデータ一覧!$S$13,バックデータ一覧!$T$13)</f>
        <v>0.47525000000000001</v>
      </c>
      <c r="CO128" s="100">
        <f>IF($CX128&gt;0,バックデータ一覧!$S$14,バックデータ一覧!$T$14)</f>
        <v>0</v>
      </c>
      <c r="CP128" s="173">
        <f>IF($CX128&gt;0,バックデータ一覧!$S$15,バックデータ一覧!$T$15)</f>
        <v>-6.3459300000000001</v>
      </c>
      <c r="CQ128" s="102">
        <f>IF($DF$4=4,'貼り付けシート（日別）'!T127,'貼り付けシート（日別）'!B127*(INT($DF$4)+1-$DF$4)+'貼り付けシート（日別）'!T127*($DF$4-INT($DF$4)))</f>
        <v>7.4589333017632606</v>
      </c>
      <c r="CR128" s="102">
        <f>IF($DF$4=4,'貼り付けシート（日別）'!U127,'貼り付けシート（日別）'!C127*(INT($DF$4)+1-$DF$4)+'貼り付けシート（日別）'!U127*($DF$4-INT($DF$4)))</f>
        <v>12.982240065180751</v>
      </c>
      <c r="CS128" s="102">
        <f>IF($DF$4=4,'貼り付けシート（日別）'!V127,'貼り付けシート（日別）'!D127*(INT($DF$4)+1-$DF$4)+'貼り付けシート（日別）'!V127*($DF$4-INT($DF$4)))</f>
        <v>2.4946265223288497</v>
      </c>
      <c r="CT128" s="102">
        <f>IF($DF$4=4,'貼り付けシート（日別）'!W127,'貼り付けシート（日別）'!E127*(INT($DF$4)+1-$DF$4)+'貼り付けシート（日別）'!W127*($DF$4-INT($DF$4)))</f>
        <v>0</v>
      </c>
      <c r="CU128" s="102">
        <f>IF($DF$4=4,'貼り付けシート（日別）'!X127,'貼り付けシート（日別）'!F127*(INT($DF$4)+1-$DF$4)+'貼り付けシート（日別）'!X127*($DF$4-INT($DF$4)))</f>
        <v>24.115616220150002</v>
      </c>
      <c r="CV128" s="102">
        <f>IF($DF$4=4,'貼り付けシート（日別）'!Y127,'貼り付けシート（日別）'!G127*(INT($DF$4)+1-$DF$4)+'貼り付けシート（日別）'!Y127*($DF$4-INT($DF$4)))</f>
        <v>0</v>
      </c>
      <c r="CW128" s="102">
        <f>IF($DF$4=4,'貼り付けシート（日別）'!Z127,'貼り付けシート（日別）'!H127*(INT($DF$4)+1-$DF$4)+'貼り付けシート（日別）'!Z127*($DF$4-INT($DF$4)))</f>
        <v>4.4044270833333332</v>
      </c>
      <c r="CX128" s="32">
        <f>SUMIF('貼り付けシート（時刻別）'!$A$6:$A$8765,AR128,'貼り付けシート（時刻別）'!$C$6:$C$8765)</f>
        <v>0</v>
      </c>
      <c r="CY128" s="102">
        <f t="shared" si="54"/>
        <v>0</v>
      </c>
      <c r="CZ128" s="166"/>
    </row>
    <row r="129" spans="1:104" x14ac:dyDescent="0.15">
      <c r="A129" s="36">
        <v>41761</v>
      </c>
      <c r="B129" s="139">
        <f>IF(計算過程!$DF$5=9,計算過程!CD129+計算過程!CY129,IF($DF$4=4,AS129,G129*(INT($DF$4)+1-$DF$4)+AS129*($DF$4-INT($DF$4))))</f>
        <v>0.14255619649999998</v>
      </c>
      <c r="C129" s="139">
        <f>IF(計算過程!$DF$5=9,CF129,IF($DF$4=4,AT129,H129*(INT($DF$4)+1-$DF$4)+AT129*($DF$4-INT($DF$4))))</f>
        <v>62.523140856127604</v>
      </c>
      <c r="D129" s="139">
        <f>IF(計算過程!$DF$5=9,0,IF($DF$4=4,AU129,I129*(INT($DF$4)+1-$DF$4)+AU129*($DF$4-INT($DF$4))))</f>
        <v>0</v>
      </c>
      <c r="E129" s="139">
        <v>0</v>
      </c>
      <c r="F129" s="138"/>
      <c r="G129" s="104">
        <f t="shared" si="41"/>
        <v>0.13549480665972224</v>
      </c>
      <c r="H129" s="104">
        <f t="shared" si="42"/>
        <v>55.194140516214475</v>
      </c>
      <c r="I129" s="104">
        <f t="shared" si="43"/>
        <v>0</v>
      </c>
      <c r="J129" s="107">
        <v>0</v>
      </c>
      <c r="K129" s="101">
        <f>IF(OR(計算過程!$DF$5&lt;=4,計算過程!$DF$5=8),L129+M129+N129,0)</f>
        <v>0.13549480665972224</v>
      </c>
      <c r="L129" s="101">
        <f>IF(AND($DF$5&gt;4,$DF$5&lt;&gt;8),0,((VLOOKUP(入力データと計算結果!$E$6,バックデータ一覧!$V$12:$AA$15,2)*'貼り付けシート（日別）'!O128+VLOOKUP(入力データと計算結果!$E$6,バックデータ一覧!$V$12:$AA$15,3)*('貼り付けシート（日別）'!I128+'貼り付けシート（日別）'!J128+'貼り付けシート（日別）'!K128+'貼り付けシート（日別）'!L128+'貼り付けシート（日別）'!N128)+(VLOOKUP(入力データと計算結果!$E$6,バックデータ一覧!$V$12:$AA$15,4)))*10^3/3600))</f>
        <v>8.2666908222222238E-2</v>
      </c>
      <c r="M129" s="101">
        <f>IF(AND(OR($DF$5&gt;4,$DF$5&lt;&gt;8),入力データと計算結果!$E$7&lt;&gt;バックデータ一覧!$A$16,SUM(AL129:AM129)&gt;0),0.07*10^3/3600,0)</f>
        <v>1.9444444444444445E-2</v>
      </c>
      <c r="N129" s="101">
        <f>IF(AND(OR($DF$5&lt;=4),入力データと計算結果!$E$7=バックデータ一覧!$A$18,AM129&gt;0),(VLOOKUP(入力データと計算結果!$E$6,バックデータ一覧!$V$12:$AA$15,5,FALSE)*AO129+VLOOKUP(入力データと計算結果!$E$6,バックデータ一覧!$V$12:$AA$15,6,FALSE))*10^3/3600,0)</f>
        <v>3.3383453993055555E-2</v>
      </c>
      <c r="O129" s="101">
        <f>IF(OR(計算過程!$DF$5&lt;=2,計算過程!$DF$5=8),IF(入力データと計算結果!$E$7=バックデータ一覧!$A$16,AI129/Q129+AJ129/R129+AK129/S129+AL129/T129+AN129/V129,IF(入力データと計算結果!$E$7=バックデータ一覧!$A$17,AI129/Q129+AJ129/R129+AK129/S129+AM129/U129+AN129/V129,AI129/Q129+AJ129/R129+AK129/S129+AM129/U129+AO129/W129)),0)</f>
        <v>55.194140516214475</v>
      </c>
      <c r="P129" s="101">
        <f>IF(OR(計算過程!$DF$5=3,計算過程!$DF$5=4),IF(入力データと計算結果!$E$7=バックデータ一覧!$A$16,AI129/Q129+AJ129/R129+AK129/S129+AL129/T129+AN129/V129,IF(入力データと計算結果!$E$7=バックデータ一覧!$A$17,AI129/Q129+AJ129/R129+AK129/S129+AM129/U129+AN129/V129,AI129/Q129+AJ129/R129+AK129/S129+AM129/U129+AO129/W129)),0)</f>
        <v>0</v>
      </c>
      <c r="Q129" s="101">
        <f>MIN(1,$DF$7*'貼り付けシート（日別）'!O128+計算過程!$DF$14*(AI129+AK129)+$DF$21)</f>
        <v>0.61324409227711463</v>
      </c>
      <c r="R129" s="101">
        <f>MIN(1,$DF$8*'貼り付けシート（日別）'!O128+$DF$15*AJ129+$DF$22)</f>
        <v>0.67989584690863458</v>
      </c>
      <c r="S129" s="101">
        <f>MIN(1,$DF$9*'貼り付けシート（日別）'!O128+$DF$16*(AI129+AK129)+$DF$23)</f>
        <v>0.61324409227711463</v>
      </c>
      <c r="T129" s="32">
        <f>MIN(1,$DF$10*'貼り付けシート（日別）'!O128+$DF$17*AL129+$DF$24)</f>
        <v>0.71159348488590612</v>
      </c>
      <c r="U129" s="32">
        <f>MIN(1,$DF$11*'貼り付けシート（日別）'!O128+$DF$18*AM129+$DF$25)</f>
        <v>0.69978614172768272</v>
      </c>
      <c r="V129" s="32">
        <f>MIN(1,$DF$12*'貼り付けシート（日別）'!O128+$DF$19*AN129+$DF$26)</f>
        <v>0.71159348488590612</v>
      </c>
      <c r="W129" s="32">
        <f>MIN(1,$DF$13*'貼り付けシート（日別）'!O128+$DF$20*AO129+$DF$27)</f>
        <v>0.60987103055516778</v>
      </c>
      <c r="X129" s="32">
        <f t="shared" si="44"/>
        <v>0</v>
      </c>
      <c r="Y129" s="32">
        <f>'貼り付けシート（日別）'!P128</f>
        <v>5.5875000000000004</v>
      </c>
      <c r="Z129" s="32">
        <f t="shared" si="45"/>
        <v>1.01878625</v>
      </c>
      <c r="AA129" s="32">
        <f t="shared" si="46"/>
        <v>1</v>
      </c>
      <c r="AB129" s="32">
        <f t="shared" si="47"/>
        <v>37.276277953483266</v>
      </c>
      <c r="AC129" s="32">
        <f>IF($DF$5=10,($DF$41*'貼り付けシート（日別）'!O128+$DF$42*AB129+$DF$43)/3.6,0)</f>
        <v>0</v>
      </c>
      <c r="AD129" s="32">
        <f>IF(OR($DF$5=5,$DF$5=6,$DF$5=7),(($DF$45*'貼り付けシート（日別）'!O128+$DF$46*SUM(AI129:AK129,AM129)+$DF$47)*AE129+(0.01723*AO129+0.06099))*10^3/3600,0)</f>
        <v>0</v>
      </c>
      <c r="AE129" s="32">
        <f>IF('貼り付けシート（日別）'!O128&lt;7,1+(7-'貼り付けシート（日別）'!O128)*0.0091,1)</f>
        <v>1</v>
      </c>
      <c r="AF129" s="32">
        <f>IF(OR($DF$5=5,$DF$5=6,$DF$5=7),(($DF$48*'貼り付けシート（日別）'!O128+$DF$49*SUM(AI129:AK129,AM129)+$DF$50)*AH129+AO129/AG129),0)</f>
        <v>0</v>
      </c>
      <c r="AG129" s="32">
        <f>$DF$51*'貼り付けシート（日別）'!O128+$DF$52*AO129+$DF$53</f>
        <v>0.81515187499999997</v>
      </c>
      <c r="AH129" s="32">
        <f>IF('貼り付けシート（日別）'!O128&lt;7,1+(7-'貼り付けシート（日別）'!O128)*0.0205,1)</f>
        <v>1</v>
      </c>
      <c r="AI129" s="109">
        <f>'貼り付けシート（日別）'!B128</f>
        <v>3.842980773550901</v>
      </c>
      <c r="AJ129" s="109">
        <f>'貼り付けシート（日別）'!C128</f>
        <v>5.1279963226346403</v>
      </c>
      <c r="AK129" s="109">
        <f>'貼り付けシート（日別）'!D128</f>
        <v>1.05576394877772</v>
      </c>
      <c r="AL129" s="109">
        <f>'貼り付けシート（日別）'!E128</f>
        <v>0</v>
      </c>
      <c r="AM129" s="109">
        <f>'貼り付けシート（日別）'!F128</f>
        <v>23.814224408520001</v>
      </c>
      <c r="AN129" s="109">
        <f>'貼り付けシート（日別）'!G128</f>
        <v>0</v>
      </c>
      <c r="AO129" s="109">
        <f>'貼り付けシート（日別）'!H128</f>
        <v>3.4353125000000002</v>
      </c>
      <c r="AP129" s="102">
        <f>IF(入力データと計算結果!$E$9=バックデータ一覧!$A$25,'貼り付けシート（日別）'!Q128,0)</f>
        <v>0</v>
      </c>
      <c r="AR129" s="36">
        <v>41761</v>
      </c>
      <c r="AS129" s="104">
        <f t="shared" si="48"/>
        <v>0.14255619649999998</v>
      </c>
      <c r="AT129" s="104">
        <f t="shared" si="49"/>
        <v>62.523140856127604</v>
      </c>
      <c r="AU129" s="104">
        <f t="shared" si="50"/>
        <v>0</v>
      </c>
      <c r="AV129" s="107">
        <v>0</v>
      </c>
      <c r="AW129" s="101">
        <f>IF(OR(計算過程!$DF$5&lt;=4,計算過程!$DF$5=8),AX129+AY129+AZ129,0)</f>
        <v>0.14255619649999998</v>
      </c>
      <c r="AX129" s="101">
        <f>IF(AND(計算過程!$DF$5&gt;4,計算過程!$DF$5&lt;&gt;8),0,((VLOOKUP(入力データと計算結果!$E$6,バックデータ一覧!$V$12:$AA$15,2)*'貼り付けシート（日別）'!AG128+VLOOKUP(入力データと計算結果!$E$6,バックデータ一覧!$V$12:$AA$15,3)*('貼り付けシート（日別）'!AA128+'貼り付けシート（日別）'!AB128+'貼り付けシート（日別）'!AC128+'貼り付けシート（日別）'!AD128+'貼り付けシート（日別）'!AF128)+(VLOOKUP(入力データと計算結果!$E$6,バックデータ一覧!$V$12:$AA$15,4)))*10^3/3600))</f>
        <v>8.6122262472222211E-2</v>
      </c>
      <c r="AY129" s="101">
        <f>IF(AND(OR(計算過程!$DF$5&gt;4,計算過程!$DF$5&lt;&gt;8),入力データと計算結果!$E$7&lt;&gt;バックデータ一覧!$A$16,SUM(BX129:BY129)&gt;0),0.07*10^3/3600,0)</f>
        <v>1.9444444444444445E-2</v>
      </c>
      <c r="AZ129" s="101">
        <f>IF(AND(OR(計算過程!$DF$5&lt;=4),入力データと計算結果!$E$7=バックデータ一覧!$A$18,BY129&gt;0),(VLOOKUP(入力データと計算結果!$E$6,バックデータ一覧!$V$12:$AA$15,5,FALSE)*CA129+VLOOKUP(入力データと計算結果!$E$6,バックデータ一覧!$V$12:$AA$15,6,FALSE))*10^3/3600,0)</f>
        <v>3.6989489583333333E-2</v>
      </c>
      <c r="BA129" s="101">
        <f>IF(OR(計算過程!$DF$5&lt;=2,計算過程!$DF$5=8),IF(入力データと計算結果!$E$7=バックデータ一覧!$A$16,BU129/BC129+BV129/BD129+BW129/BE129+BX129/BF129+BZ129/BH129,IF(入力データと計算結果!$E$7=バックデータ一覧!$A$17,BU129/BC129+BV129/BD129+BW129/BE129+BY129/BG129+BZ129/BH129,BU129/BC129+BV129/BD129+BW129/BE129+BY129/BG129+CA129/BI129)),0)</f>
        <v>62.523140856127604</v>
      </c>
      <c r="BB129" s="101">
        <f>IF(OR(計算過程!$DF$5=3,計算過程!$DF$5=4),IF(入力データと計算結果!$E$7=バックデータ一覧!$A$16,BU129/BC129+BV129/BD129+BW129/BE129+BX129/BF129+BZ129/BH129,IF(入力データと計算結果!$E$7=バックデータ一覧!$A$17,BU129/BC129+BV129/BD129+BW129/BE129+BY129/BG129+BZ129/BH129,BU129/BC129+BV129/BD129+BW129/BE129+BY129/BG129+CA129/BI129)),0)</f>
        <v>0</v>
      </c>
      <c r="BC129" s="101">
        <f>MIN(1,計算過程!$DF$7*'貼り付けシート（日別）'!AG128+計算過程!$DF$14*(BU129+BW129)+計算過程!$DF$21)</f>
        <v>0.614151519210972</v>
      </c>
      <c r="BD129" s="101">
        <f>MIN(1,計算過程!$DF$8*'貼り付けシート（日別）'!AG128+計算過程!$DF$15*BV129+計算過程!$DF$22)</f>
        <v>0.68144751114034174</v>
      </c>
      <c r="BE129" s="101">
        <f>MIN(1,計算過程!$DF$9*'貼り付けシート（日別）'!AG128+計算過程!$DF$16*(BU129+BW129)+計算過程!$DF$23)</f>
        <v>0.614151519210972</v>
      </c>
      <c r="BF129" s="32">
        <f>MIN(1,計算過程!$DF$10*'貼り付けシート（日別）'!AG128+計算過程!$DF$17*BX129+計算過程!$DF$24)</f>
        <v>0.71159348488590612</v>
      </c>
      <c r="BG129" s="32">
        <f>MIN(1,計算過程!$DF$11*'貼り付けシート（日別）'!AG128+計算過程!$DF$18*BY129+計算過程!$DF$25)</f>
        <v>0.69978614172768272</v>
      </c>
      <c r="BH129" s="32">
        <f>MIN(1,計算過程!$DF$12*'貼り付けシート（日別）'!AG128+計算過程!$DF$19*BZ129+計算過程!$DF$26)</f>
        <v>0.71159348488590612</v>
      </c>
      <c r="BI129" s="32">
        <f>MIN(1,計算過程!$DF$13*'貼り付けシート（日別）'!AG128+計算過程!$DF$20*CA129+計算過程!$DF$27)</f>
        <v>0.62313948264805363</v>
      </c>
      <c r="BJ129" s="32">
        <f>IF(計算過程!$DF$5=11,(計算過程!$DF$33*BK129+計算過程!$DF$34*BN129+計算過程!$DF$35*計算過程!$DF$39+計算過程!$DF$36)*(1+計算過程!$DF$37*計算過程!$DF$38)*BL129*BM129*10^3/3600,0)</f>
        <v>0</v>
      </c>
      <c r="BK129" s="32">
        <f>'貼り付けシート（日別）'!AH128</f>
        <v>5.5875000000000004</v>
      </c>
      <c r="BL129" s="32">
        <f t="shared" si="51"/>
        <v>1.01878625</v>
      </c>
      <c r="BM129" s="32">
        <f t="shared" si="52"/>
        <v>1</v>
      </c>
      <c r="BN129" s="32">
        <f t="shared" si="53"/>
        <v>42.217327744599459</v>
      </c>
      <c r="BO129" s="32">
        <f>IF(計算過程!$DF$5=10,(計算過程!$DF$41*'貼り付けシート（日別）'!AG128+計算過程!$DF$42*BN129+計算過程!$DF$43)/3.6,0)</f>
        <v>0</v>
      </c>
      <c r="BP129" s="32">
        <f>IF(OR(計算過程!$DF$5=5,計算過程!$DF$5=6,計算過程!$DF$5=7),((計算過程!$DF$45*'貼り付けシート（日別）'!AG128+計算過程!$DF$46*SUM(BU129:BW129,BY129)+計算過程!$DF$47)*BQ129+(0.01723*CA129+0.06099))*10^3/3600,0)</f>
        <v>0</v>
      </c>
      <c r="BQ129" s="32">
        <f>IF('貼り付けシート（日別）'!AG128&lt;7,1+(7-'貼り付けシート（日別）'!AG128)*0.0091,1)</f>
        <v>1</v>
      </c>
      <c r="BR129" s="32">
        <f>IF(OR(計算過程!$DF$5=5,計算過程!$DF$5=6,計算過程!$DF$5=7),((計算過程!$DF$48*'貼り付けシート（日別）'!AG128+計算過程!$DF$49*SUM(BU129:BW129,BY129)+計算過程!$DF$50)*BT129+CA129/BS129),0)</f>
        <v>0</v>
      </c>
      <c r="BS129" s="32">
        <f>計算過程!$DF$51*'貼り付けシート（日別）'!AG128+計算過程!$DF$52*CA129+計算過程!$DF$53</f>
        <v>0.81967249999999992</v>
      </c>
      <c r="BT129" s="32">
        <f>IF('貼り付けシート（日別）'!AG128&lt;7,1+(7-'貼り付けシート（日別）'!AG128)*0.0205,1)</f>
        <v>1</v>
      </c>
      <c r="BU129" s="109">
        <f>'貼り付けシート（日別）'!T128</f>
        <v>4.9638501658365808</v>
      </c>
      <c r="BV129" s="109">
        <f>'貼り付けシート（日別）'!U128</f>
        <v>8.5466605377243994</v>
      </c>
      <c r="BW129" s="109">
        <f>'貼り付けシート（日別）'!V128</f>
        <v>0.70384263251848</v>
      </c>
      <c r="BX129" s="109">
        <f>'貼り付けシート（日別）'!W128</f>
        <v>0</v>
      </c>
      <c r="BY129" s="109">
        <f>'貼り付けシート（日別）'!X128</f>
        <v>23.814224408520001</v>
      </c>
      <c r="BZ129" s="109">
        <f>'貼り付けシート（日別）'!Y128</f>
        <v>0</v>
      </c>
      <c r="CA129" s="109">
        <f>'貼り付けシート（日別）'!Z128</f>
        <v>4.1887499999999998</v>
      </c>
      <c r="CB129" s="102">
        <f>IF(入力データと計算結果!$E$9=バックデータ一覧!$A$25,'貼り付けシート（日別）'!AI128,0)</f>
        <v>0</v>
      </c>
      <c r="CC129" s="166"/>
      <c r="CD129" s="32">
        <f>IF(計算過程!$DF$5=9,((CI129*'貼り付けシート（日別）'!AG128+CJ129*(CQ129+CR129+CS129+CU129)+CK129*CX129+CL129)*CE129+(0.01723*CW129+0.06099))*10^3/3600,0)</f>
        <v>0</v>
      </c>
      <c r="CE129" s="32">
        <f>IF(7&lt;='貼り付けシート（日別）'!AG128,1,1+(7-'貼り付けシート（日別）'!AG128)*0.0091)</f>
        <v>1</v>
      </c>
      <c r="CF129" s="32">
        <f>IF(計算過程!$DF$5=9,((CM129*'貼り付けシート（日別）'!AG128+CN129*(CQ129+CR129+CS129+CU129)+CO129*CX129+CP129)*CH129+CW129/CG129),0)</f>
        <v>0</v>
      </c>
      <c r="CG129" s="32">
        <f>計算過程!$DF$55*'貼り付けシート（日別）'!AG128+計算過程!$DF$56*CW129+計算過程!$DF$57</f>
        <v>0.81967249999999992</v>
      </c>
      <c r="CH129" s="32">
        <f>IF(7&lt;='貼り付けシート（日別）'!AG128,1,1+(7-'貼り付けシート（日別）'!AG128)*0.0205)</f>
        <v>1</v>
      </c>
      <c r="CI129" s="100">
        <f>IF($CX129&gt;0,バックデータ一覧!$S$4,バックデータ一覧!$T$4)</f>
        <v>-0.18114</v>
      </c>
      <c r="CJ129" s="100">
        <f>IF($CX129&gt;0,バックデータ一覧!$S$5,バックデータ一覧!$T$5)</f>
        <v>0.10483000000000001</v>
      </c>
      <c r="CK129" s="100">
        <f>IF($CX129&gt;0,バックデータ一覧!$S$6,バックデータ一覧!$T$6)</f>
        <v>0</v>
      </c>
      <c r="CL129" s="100">
        <f>IF($CX129&gt;0,バックデータ一覧!$S$7,バックデータ一覧!$T$7)</f>
        <v>5.8528500000000001</v>
      </c>
      <c r="CM129" s="100">
        <f>IF($CX129&gt;0,バックデータ一覧!$S$12,バックデータ一覧!$T$12)</f>
        <v>-5.7700000000000001E-2</v>
      </c>
      <c r="CN129" s="100">
        <f>IF($CX129&gt;0,バックデータ一覧!$S$13,バックデータ一覧!$T$13)</f>
        <v>0.47525000000000001</v>
      </c>
      <c r="CO129" s="100">
        <f>IF($CX129&gt;0,バックデータ一覧!$S$14,バックデータ一覧!$T$14)</f>
        <v>0</v>
      </c>
      <c r="CP129" s="173">
        <f>IF($CX129&gt;0,バックデータ一覧!$S$15,バックデータ一覧!$T$15)</f>
        <v>-6.3459300000000001</v>
      </c>
      <c r="CQ129" s="102">
        <f>IF($DF$4=4,'貼り付けシート（日別）'!T128,'貼り付けシート（日別）'!B128*(INT($DF$4)+1-$DF$4)+'貼り付けシート（日別）'!T128*($DF$4-INT($DF$4)))</f>
        <v>4.9638501658365808</v>
      </c>
      <c r="CR129" s="102">
        <f>IF($DF$4=4,'貼り付けシート（日別）'!U128,'貼り付けシート（日別）'!C128*(INT($DF$4)+1-$DF$4)+'貼り付けシート（日別）'!U128*($DF$4-INT($DF$4)))</f>
        <v>8.5466605377243994</v>
      </c>
      <c r="CS129" s="102">
        <f>IF($DF$4=4,'貼り付けシート（日別）'!V128,'貼り付けシート（日別）'!D128*(INT($DF$4)+1-$DF$4)+'貼り付けシート（日別）'!V128*($DF$4-INT($DF$4)))</f>
        <v>0.70384263251848</v>
      </c>
      <c r="CT129" s="102">
        <f>IF($DF$4=4,'貼り付けシート（日別）'!W128,'貼り付けシート（日別）'!E128*(INT($DF$4)+1-$DF$4)+'貼り付けシート（日別）'!W128*($DF$4-INT($DF$4)))</f>
        <v>0</v>
      </c>
      <c r="CU129" s="102">
        <f>IF($DF$4=4,'貼り付けシート（日別）'!X128,'貼り付けシート（日別）'!F128*(INT($DF$4)+1-$DF$4)+'貼り付けシート（日別）'!X128*($DF$4-INT($DF$4)))</f>
        <v>23.814224408520001</v>
      </c>
      <c r="CV129" s="102">
        <f>IF($DF$4=4,'貼り付けシート（日別）'!Y128,'貼り付けシート（日別）'!G128*(INT($DF$4)+1-$DF$4)+'貼り付けシート（日別）'!Y128*($DF$4-INT($DF$4)))</f>
        <v>0</v>
      </c>
      <c r="CW129" s="102">
        <f>IF($DF$4=4,'貼り付けシート（日別）'!Z128,'貼り付けシート（日別）'!H128*(INT($DF$4)+1-$DF$4)+'貼り付けシート（日別）'!Z128*($DF$4-INT($DF$4)))</f>
        <v>4.1887499999999998</v>
      </c>
      <c r="CX129" s="32">
        <f>SUMIF('貼り付けシート（時刻別）'!$A$6:$A$8765,AR129,'貼り付けシート（時刻別）'!$C$6:$C$8765)</f>
        <v>0</v>
      </c>
      <c r="CY129" s="102">
        <f t="shared" si="54"/>
        <v>0</v>
      </c>
      <c r="CZ129" s="166"/>
    </row>
    <row r="130" spans="1:104" x14ac:dyDescent="0.15">
      <c r="A130" s="36">
        <v>41762</v>
      </c>
      <c r="B130" s="139">
        <f>IF(計算過程!$DF$5=9,計算過程!CD130+計算過程!CY130,IF($DF$4=4,AS130,G130*(INT($DF$4)+1-$DF$4)+AS130*($DF$4-INT($DF$4))))</f>
        <v>9.2765420296296294E-2</v>
      </c>
      <c r="C130" s="139">
        <f>IF(計算過程!$DF$5=9,CF130,IF($DF$4=4,AT130,H130*(INT($DF$4)+1-$DF$4)+AT130*($DF$4-INT($DF$4))))</f>
        <v>31.607860753622965</v>
      </c>
      <c r="D130" s="139">
        <f>IF(計算過程!$DF$5=9,0,IF($DF$4=4,AU130,I130*(INT($DF$4)+1-$DF$4)+AU130*($DF$4-INT($DF$4))))</f>
        <v>0</v>
      </c>
      <c r="E130" s="139">
        <v>0</v>
      </c>
      <c r="F130" s="138"/>
      <c r="G130" s="104">
        <f t="shared" si="41"/>
        <v>8.9131687712962954E-2</v>
      </c>
      <c r="H130" s="104">
        <f t="shared" si="42"/>
        <v>25.672425864688051</v>
      </c>
      <c r="I130" s="104">
        <f t="shared" si="43"/>
        <v>0</v>
      </c>
      <c r="J130" s="107">
        <v>0</v>
      </c>
      <c r="K130" s="101">
        <f>IF(OR(計算過程!$DF$5&lt;=4,計算過程!$DF$5=8),L130+M130+N130,0)</f>
        <v>8.9131687712962954E-2</v>
      </c>
      <c r="L130" s="101">
        <f>IF(AND($DF$5&gt;4,$DF$5&lt;&gt;8),0,((VLOOKUP(入力データと計算結果!$E$6,バックデータ一覧!$V$12:$AA$15,2)*'貼り付けシート（日別）'!O129+VLOOKUP(入力データと計算結果!$E$6,バックデータ一覧!$V$12:$AA$15,3)*('貼り付けシート（日別）'!I129+'貼り付けシート（日別）'!J129+'貼り付けシート（日別）'!K129+'貼り付けシート（日別）'!L129+'貼り付けシート（日別）'!N129)+(VLOOKUP(入力データと計算結果!$E$6,バックデータ一覧!$V$12:$AA$15,4)))*10^3/3600))</f>
        <v>8.9131687712962954E-2</v>
      </c>
      <c r="M130" s="101">
        <f>IF(AND(OR($DF$5&gt;4,$DF$5&lt;&gt;8),入力データと計算結果!$E$7&lt;&gt;バックデータ一覧!$A$16,SUM(AL130:AM130)&gt;0),0.07*10^3/3600,0)</f>
        <v>0</v>
      </c>
      <c r="N130" s="101">
        <f>IF(AND(OR($DF$5&lt;=4),入力データと計算結果!$E$7=バックデータ一覧!$A$18,AM130&gt;0),(VLOOKUP(入力データと計算結果!$E$6,バックデータ一覧!$V$12:$AA$15,5,FALSE)*AO130+VLOOKUP(入力データと計算結果!$E$6,バックデータ一覧!$V$12:$AA$15,6,FALSE))*10^3/3600,0)</f>
        <v>0</v>
      </c>
      <c r="O130" s="101">
        <f>IF(OR(計算過程!$DF$5&lt;=2,計算過程!$DF$5=8),IF(入力データと計算結果!$E$7=バックデータ一覧!$A$16,AI130/Q130+AJ130/R130+AK130/S130+AL130/T130+AN130/V130,IF(入力データと計算結果!$E$7=バックデータ一覧!$A$17,AI130/Q130+AJ130/R130+AK130/S130+AM130/U130+AN130/V130,AI130/Q130+AJ130/R130+AK130/S130+AM130/U130+AO130/W130)),0)</f>
        <v>25.672425864688051</v>
      </c>
      <c r="P130" s="101">
        <f>IF(OR(計算過程!$DF$5=3,計算過程!$DF$5=4),IF(入力データと計算結果!$E$7=バックデータ一覧!$A$16,AI130/Q130+AJ130/R130+AK130/S130+AL130/T130+AN130/V130,IF(入力データと計算結果!$E$7=バックデータ一覧!$A$17,AI130/Q130+AJ130/R130+AK130/S130+AM130/U130+AN130/V130,AI130/Q130+AJ130/R130+AK130/S130+AM130/U130+AO130/W130)),0)</f>
        <v>0</v>
      </c>
      <c r="Q130" s="101">
        <f>MIN(1,$DF$7*'貼り付けシート（日別）'!O129+計算過程!$DF$14*(AI130+AK130)+$DF$21)</f>
        <v>0.61318124550890851</v>
      </c>
      <c r="R130" s="101">
        <f>MIN(1,$DF$8*'貼り付けシート（日別）'!O129+$DF$15*AJ130+$DF$22)</f>
        <v>0.68084429009115055</v>
      </c>
      <c r="S130" s="101">
        <f>MIN(1,$DF$9*'貼り付けシート（日別）'!O129+$DF$16*(AI130+AK130)+$DF$23)</f>
        <v>0.61318124550890851</v>
      </c>
      <c r="T130" s="32">
        <f>MIN(1,$DF$10*'貼り付けシート（日別）'!O129+$DF$17*AL130+$DF$24)</f>
        <v>0.71159348488590612</v>
      </c>
      <c r="U130" s="32">
        <f>MIN(1,$DF$11*'貼り付けシート（日別）'!O129+$DF$18*AM130+$DF$25)</f>
        <v>0.71059494829530212</v>
      </c>
      <c r="V130" s="32">
        <f>MIN(1,$DF$12*'貼り付けシート（日別）'!O129+$DF$19*AN130+$DF$26)</f>
        <v>0.71159348488590612</v>
      </c>
      <c r="W130" s="32">
        <f>MIN(1,$DF$13*'貼り付けシート（日別）'!O129+$DF$20*AO130+$DF$27)</f>
        <v>0.54419336427382548</v>
      </c>
      <c r="X130" s="32">
        <f t="shared" si="44"/>
        <v>0</v>
      </c>
      <c r="Y130" s="32">
        <f>'貼り付けシート（日別）'!P129</f>
        <v>6.2874999999999988</v>
      </c>
      <c r="Z130" s="32">
        <f t="shared" si="45"/>
        <v>1.0094762500000001</v>
      </c>
      <c r="AA130" s="32">
        <f t="shared" si="46"/>
        <v>1</v>
      </c>
      <c r="AB130" s="32">
        <f t="shared" si="47"/>
        <v>16.66536165487129</v>
      </c>
      <c r="AC130" s="32">
        <f>IF($DF$5=10,($DF$41*'貼り付けシート（日別）'!O129+$DF$42*AB130+$DF$43)/3.6,0)</f>
        <v>0</v>
      </c>
      <c r="AD130" s="32">
        <f>IF(OR($DF$5=5,$DF$5=6,$DF$5=7),(($DF$45*'貼り付けシート（日別）'!O129+$DF$46*SUM(AI130:AK130,AM130)+$DF$47)*AE130+(0.01723*AO130+0.06099))*10^3/3600,0)</f>
        <v>0</v>
      </c>
      <c r="AE130" s="32">
        <f>IF('貼り付けシート（日別）'!O129&lt;7,1+(7-'貼り付けシート（日別）'!O129)*0.0091,1)</f>
        <v>1.0033366666666668</v>
      </c>
      <c r="AF130" s="32">
        <f>IF(OR($DF$5=5,$DF$5=6,$DF$5=7),(($DF$48*'貼り付けシート（日別）'!O129+$DF$49*SUM(AI130:AK130,AM130)+$DF$50)*AH130+AO130/AG130),0)</f>
        <v>0</v>
      </c>
      <c r="AG130" s="32">
        <f>$DF$51*'貼り付けシート（日別）'!O129+$DF$52*AO130+$DF$53</f>
        <v>0.78623999999999994</v>
      </c>
      <c r="AH130" s="32">
        <f>IF('貼り付けシート（日別）'!O129&lt;7,1+(7-'貼り付けシート（日別）'!O129)*0.0205,1)</f>
        <v>1.0075166666666666</v>
      </c>
      <c r="AI130" s="109">
        <f>'貼り付けシート（日別）'!B129</f>
        <v>4.5899128688210951</v>
      </c>
      <c r="AJ130" s="109">
        <f>'貼り付けシート（日別）'!C129</f>
        <v>9.2926293127217559</v>
      </c>
      <c r="AK130" s="109">
        <f>'貼り付けシート（日別）'!D129</f>
        <v>2.7828194733284395</v>
      </c>
      <c r="AL130" s="109">
        <f>'貼り付けシート（日別）'!E129</f>
        <v>0</v>
      </c>
      <c r="AM130" s="109">
        <f>'貼り付けシート（日別）'!F129</f>
        <v>0</v>
      </c>
      <c r="AN130" s="109">
        <f>'貼り付けシート（日別）'!G129</f>
        <v>0</v>
      </c>
      <c r="AO130" s="109">
        <f>'貼り付けシート（日別）'!H129</f>
        <v>0</v>
      </c>
      <c r="AP130" s="102">
        <f>IF(入力データと計算結果!$E$9=バックデータ一覧!$A$25,'貼り付けシート（日別）'!Q129,0)</f>
        <v>0</v>
      </c>
      <c r="AR130" s="36">
        <v>41762</v>
      </c>
      <c r="AS130" s="104">
        <f t="shared" si="48"/>
        <v>9.2765420296296294E-2</v>
      </c>
      <c r="AT130" s="104">
        <f t="shared" si="49"/>
        <v>31.607860753622965</v>
      </c>
      <c r="AU130" s="104">
        <f t="shared" si="50"/>
        <v>0</v>
      </c>
      <c r="AV130" s="107">
        <v>0</v>
      </c>
      <c r="AW130" s="101">
        <f>IF(OR(計算過程!$DF$5&lt;=4,計算過程!$DF$5=8),AX130+AY130+AZ130,0)</f>
        <v>9.2765420296296294E-2</v>
      </c>
      <c r="AX130" s="101">
        <f>IF(AND(計算過程!$DF$5&gt;4,計算過程!$DF$5&lt;&gt;8),0,((VLOOKUP(入力データと計算結果!$E$6,バックデータ一覧!$V$12:$AA$15,2)*'貼り付けシート（日別）'!AG129+VLOOKUP(入力データと計算結果!$E$6,バックデータ一覧!$V$12:$AA$15,3)*('貼り付けシート（日別）'!AA129+'貼り付けシート（日別）'!AB129+'貼り付けシート（日別）'!AC129+'貼り付けシート（日別）'!AD129+'貼り付けシート（日別）'!AF129)+(VLOOKUP(入力データと計算結果!$E$6,バックデータ一覧!$V$12:$AA$15,4)))*10^3/3600))</f>
        <v>9.2765420296296294E-2</v>
      </c>
      <c r="AY130" s="101">
        <f>IF(AND(OR(計算過程!$DF$5&gt;4,計算過程!$DF$5&lt;&gt;8),入力データと計算結果!$E$7&lt;&gt;バックデータ一覧!$A$16,SUM(BX130:BY130)&gt;0),0.07*10^3/3600,0)</f>
        <v>0</v>
      </c>
      <c r="AZ130" s="101">
        <f>IF(AND(OR(計算過程!$DF$5&lt;=4),入力データと計算結果!$E$7=バックデータ一覧!$A$18,BY130&gt;0),(VLOOKUP(入力データと計算結果!$E$6,バックデータ一覧!$V$12:$AA$15,5,FALSE)*CA130+VLOOKUP(入力データと計算結果!$E$6,バックデータ一覧!$V$12:$AA$15,6,FALSE))*10^3/3600,0)</f>
        <v>0</v>
      </c>
      <c r="BA130" s="101">
        <f>IF(OR(計算過程!$DF$5&lt;=2,計算過程!$DF$5=8),IF(入力データと計算結果!$E$7=バックデータ一覧!$A$16,BU130/BC130+BV130/BD130+BW130/BE130+BX130/BF130+BZ130/BH130,IF(入力データと計算結果!$E$7=バックデータ一覧!$A$17,BU130/BC130+BV130/BD130+BW130/BE130+BY130/BG130+BZ130/BH130,BU130/BC130+BV130/BD130+BW130/BE130+BY130/BG130+CA130/BI130)),0)</f>
        <v>31.607860753622965</v>
      </c>
      <c r="BB130" s="101">
        <f>IF(OR(計算過程!$DF$5=3,計算過程!$DF$5=4),IF(入力データと計算結果!$E$7=バックデータ一覧!$A$16,BU130/BC130+BV130/BD130+BW130/BE130+BX130/BF130+BZ130/BH130,IF(入力データと計算結果!$E$7=バックデータ一覧!$A$17,BU130/BC130+BV130/BD130+BW130/BE130+BY130/BG130+BZ130/BH130,BU130/BC130+BV130/BD130+BW130/BE130+BY130/BG130+CA130/BI130)),0)</f>
        <v>0</v>
      </c>
      <c r="BC130" s="101">
        <f>MIN(1,計算過程!$DF$7*'貼り付けシート（日別）'!AG129+計算過程!$DF$14*(BU130+BW130)+計算過程!$DF$21)</f>
        <v>0.6103426606477439</v>
      </c>
      <c r="BD130" s="101">
        <f>MIN(1,計算過程!$DF$8*'貼り付けシート（日別）'!AG129+計算過程!$DF$15*BV130+計算過程!$DF$22)</f>
        <v>0.68391173815451334</v>
      </c>
      <c r="BE130" s="101">
        <f>MIN(1,計算過程!$DF$9*'貼り付けシート（日別）'!AG129+計算過程!$DF$16*(BU130+BW130)+計算過程!$DF$23)</f>
        <v>0.6103426606477439</v>
      </c>
      <c r="BF130" s="32">
        <f>MIN(1,計算過程!$DF$10*'貼り付けシート（日別）'!AG129+計算過程!$DF$17*BX130+計算過程!$DF$24)</f>
        <v>0.71159348488590612</v>
      </c>
      <c r="BG130" s="32">
        <f>MIN(1,計算過程!$DF$11*'貼り付けシート（日別）'!AG129+計算過程!$DF$18*BY130+計算過程!$DF$25)</f>
        <v>0.71059494829530212</v>
      </c>
      <c r="BH130" s="32">
        <f>MIN(1,計算過程!$DF$12*'貼り付けシート（日別）'!AG129+計算過程!$DF$19*BZ130+計算過程!$DF$26)</f>
        <v>0.71159348488590612</v>
      </c>
      <c r="BI130" s="32">
        <f>MIN(1,計算過程!$DF$13*'貼り付けシート（日別）'!AG129+計算過程!$DF$20*CA130+計算過程!$DF$27)</f>
        <v>0.54419336427382548</v>
      </c>
      <c r="BJ130" s="32">
        <f>IF(計算過程!$DF$5=11,(計算過程!$DF$33*BK130+計算過程!$DF$34*BN130+計算過程!$DF$35*計算過程!$DF$39+計算過程!$DF$36)*(1+計算過程!$DF$37*計算過程!$DF$38)*BL130*BM130*10^3/3600,0)</f>
        <v>0</v>
      </c>
      <c r="BK130" s="32">
        <f>'貼り付けシート（日別）'!AH129</f>
        <v>6.2874999999999988</v>
      </c>
      <c r="BL130" s="32">
        <f t="shared" si="51"/>
        <v>1.0094762500000001</v>
      </c>
      <c r="BM130" s="32">
        <f t="shared" si="52"/>
        <v>1</v>
      </c>
      <c r="BN130" s="32">
        <f t="shared" si="53"/>
        <v>21.01823793641066</v>
      </c>
      <c r="BO130" s="32">
        <f>IF(計算過程!$DF$5=10,(計算過程!$DF$41*'貼り付けシート（日別）'!AG129+計算過程!$DF$42*BN130+計算過程!$DF$43)/3.6,0)</f>
        <v>0</v>
      </c>
      <c r="BP130" s="32">
        <f>IF(OR(計算過程!$DF$5=5,計算過程!$DF$5=6,計算過程!$DF$5=7),((計算過程!$DF$45*'貼り付けシート（日別）'!AG129+計算過程!$DF$46*SUM(BU130:BW130,BY130)+計算過程!$DF$47)*BQ130+(0.01723*CA130+0.06099))*10^3/3600,0)</f>
        <v>0</v>
      </c>
      <c r="BQ130" s="32">
        <f>IF('貼り付けシート（日別）'!AG129&lt;7,1+(7-'貼り付けシート（日別）'!AG129)*0.0091,1)</f>
        <v>1.0033366666666668</v>
      </c>
      <c r="BR130" s="32">
        <f>IF(OR(計算過程!$DF$5=5,計算過程!$DF$5=6,計算過程!$DF$5=7),((計算過程!$DF$48*'貼り付けシート（日別）'!AG129+計算過程!$DF$49*SUM(BU130:BW130,BY130)+計算過程!$DF$50)*BT130+CA130/BS130),0)</f>
        <v>0</v>
      </c>
      <c r="BS130" s="32">
        <f>計算過程!$DF$51*'貼り付けシート（日別）'!AG129+計算過程!$DF$52*CA130+計算過程!$DF$53</f>
        <v>0.78623999999999994</v>
      </c>
      <c r="BT130" s="32">
        <f>IF('貼り付けシート（日別）'!AG129&lt;7,1+(7-'貼り付けシート（日別）'!AG129)*0.0205,1)</f>
        <v>1.0075166666666666</v>
      </c>
      <c r="BU130" s="109">
        <f>'貼り付けシート（日別）'!T129</f>
        <v>2.5323657207288801</v>
      </c>
      <c r="BV130" s="109">
        <f>'貼り付けシート（日別）'!U129</f>
        <v>16.050905176519397</v>
      </c>
      <c r="BW130" s="109">
        <f>'貼り付けシート（日別）'!V129</f>
        <v>2.4349670391623843</v>
      </c>
      <c r="BX130" s="109">
        <f>'貼り付けシート（日別）'!W129</f>
        <v>0</v>
      </c>
      <c r="BY130" s="109">
        <f>'貼り付けシート（日別）'!X129</f>
        <v>0</v>
      </c>
      <c r="BZ130" s="109">
        <f>'貼り付けシート（日別）'!Y129</f>
        <v>0</v>
      </c>
      <c r="CA130" s="109">
        <f>'貼り付けシート（日別）'!Z129</f>
        <v>0</v>
      </c>
      <c r="CB130" s="102">
        <f>IF(入力データと計算結果!$E$9=バックデータ一覧!$A$25,'貼り付けシート（日別）'!AI129,0)</f>
        <v>0</v>
      </c>
      <c r="CC130" s="166"/>
      <c r="CD130" s="32">
        <f>IF(計算過程!$DF$5=9,((CI130*'貼り付けシート（日別）'!AG129+CJ130*(CQ130+CR130+CS130+CU130)+CK130*CX130+CL130)*CE130+(0.01723*CW130+0.06099))*10^3/3600,0)</f>
        <v>0</v>
      </c>
      <c r="CE130" s="32">
        <f>IF(7&lt;='貼り付けシート（日別）'!AG129,1,1+(7-'貼り付けシート（日別）'!AG129)*0.0091)</f>
        <v>1.0033366666666668</v>
      </c>
      <c r="CF130" s="32">
        <f>IF(計算過程!$DF$5=9,((CM130*'貼り付けシート（日別）'!AG129+CN130*(CQ130+CR130+CS130+CU130)+CO130*CX130+CP130)*CH130+CW130/CG130),0)</f>
        <v>0</v>
      </c>
      <c r="CG130" s="32">
        <f>計算過程!$DF$55*'貼り付けシート（日別）'!AG129+計算過程!$DF$56*CW130+計算過程!$DF$57</f>
        <v>0.78623999999999994</v>
      </c>
      <c r="CH130" s="32">
        <f>IF(7&lt;='貼り付けシート（日別）'!AG129,1,1+(7-'貼り付けシート（日別）'!AG129)*0.0205)</f>
        <v>1.0075166666666666</v>
      </c>
      <c r="CI130" s="100">
        <f>IF($CX130&gt;0,バックデータ一覧!$S$4,バックデータ一覧!$T$4)</f>
        <v>-0.18114</v>
      </c>
      <c r="CJ130" s="100">
        <f>IF($CX130&gt;0,バックデータ一覧!$S$5,バックデータ一覧!$T$5)</f>
        <v>0.10483000000000001</v>
      </c>
      <c r="CK130" s="100">
        <f>IF($CX130&gt;0,バックデータ一覧!$S$6,バックデータ一覧!$T$6)</f>
        <v>0</v>
      </c>
      <c r="CL130" s="100">
        <f>IF($CX130&gt;0,バックデータ一覧!$S$7,バックデータ一覧!$T$7)</f>
        <v>5.8528500000000001</v>
      </c>
      <c r="CM130" s="100">
        <f>IF($CX130&gt;0,バックデータ一覧!$S$12,バックデータ一覧!$T$12)</f>
        <v>-5.7700000000000001E-2</v>
      </c>
      <c r="CN130" s="100">
        <f>IF($CX130&gt;0,バックデータ一覧!$S$13,バックデータ一覧!$T$13)</f>
        <v>0.47525000000000001</v>
      </c>
      <c r="CO130" s="100">
        <f>IF($CX130&gt;0,バックデータ一覧!$S$14,バックデータ一覧!$T$14)</f>
        <v>0</v>
      </c>
      <c r="CP130" s="173">
        <f>IF($CX130&gt;0,バックデータ一覧!$S$15,バックデータ一覧!$T$15)</f>
        <v>-6.3459300000000001</v>
      </c>
      <c r="CQ130" s="102">
        <f>IF($DF$4=4,'貼り付けシート（日別）'!T129,'貼り付けシート（日別）'!B129*(INT($DF$4)+1-$DF$4)+'貼り付けシート（日別）'!T129*($DF$4-INT($DF$4)))</f>
        <v>2.5323657207288801</v>
      </c>
      <c r="CR130" s="102">
        <f>IF($DF$4=4,'貼り付けシート（日別）'!U129,'貼り付けシート（日別）'!C129*(INT($DF$4)+1-$DF$4)+'貼り付けシート（日別）'!U129*($DF$4-INT($DF$4)))</f>
        <v>16.050905176519397</v>
      </c>
      <c r="CS130" s="102">
        <f>IF($DF$4=4,'貼り付けシート（日別）'!V129,'貼り付けシート（日別）'!D129*(INT($DF$4)+1-$DF$4)+'貼り付けシート（日別）'!V129*($DF$4-INT($DF$4)))</f>
        <v>2.4349670391623843</v>
      </c>
      <c r="CT130" s="102">
        <f>IF($DF$4=4,'貼り付けシート（日別）'!W129,'貼り付けシート（日別）'!E129*(INT($DF$4)+1-$DF$4)+'貼り付けシート（日別）'!W129*($DF$4-INT($DF$4)))</f>
        <v>0</v>
      </c>
      <c r="CU130" s="102">
        <f>IF($DF$4=4,'貼り付けシート（日別）'!X129,'貼り付けシート（日別）'!F129*(INT($DF$4)+1-$DF$4)+'貼り付けシート（日別）'!X129*($DF$4-INT($DF$4)))</f>
        <v>0</v>
      </c>
      <c r="CV130" s="102">
        <f>IF($DF$4=4,'貼り付けシート（日別）'!Y129,'貼り付けシート（日別）'!G129*(INT($DF$4)+1-$DF$4)+'貼り付けシート（日別）'!Y129*($DF$4-INT($DF$4)))</f>
        <v>0</v>
      </c>
      <c r="CW130" s="102">
        <f>IF($DF$4=4,'貼り付けシート（日別）'!Z129,'貼り付けシート（日別）'!H129*(INT($DF$4)+1-$DF$4)+'貼り付けシート（日別）'!Z129*($DF$4-INT($DF$4)))</f>
        <v>0</v>
      </c>
      <c r="CX130" s="32">
        <f>SUMIF('貼り付けシート（時刻別）'!$A$6:$A$8765,AR130,'貼り付けシート（時刻別）'!$C$6:$C$8765)</f>
        <v>0</v>
      </c>
      <c r="CY130" s="102">
        <f t="shared" si="54"/>
        <v>0</v>
      </c>
      <c r="CZ130" s="166"/>
    </row>
    <row r="131" spans="1:104" x14ac:dyDescent="0.15">
      <c r="A131" s="36">
        <v>41763</v>
      </c>
      <c r="B131" s="139">
        <f>IF(計算過程!$DF$5=9,計算過程!CD131+計算過程!CY131,IF($DF$4=4,AS131,G131*(INT($DF$4)+1-$DF$4)+AS131*($DF$4-INT($DF$4))))</f>
        <v>9.3354679555555556E-2</v>
      </c>
      <c r="C131" s="139">
        <f>IF(計算過程!$DF$5=9,CF131,IF($DF$4=4,AT131,H131*(INT($DF$4)+1-$DF$4)+AT131*($DF$4-INT($DF$4))))</f>
        <v>31.404149661109091</v>
      </c>
      <c r="D131" s="139">
        <f>IF(計算過程!$DF$5=9,0,IF($DF$4=4,AU131,I131*(INT($DF$4)+1-$DF$4)+AU131*($DF$4-INT($DF$4))))</f>
        <v>0</v>
      </c>
      <c r="E131" s="139">
        <v>0</v>
      </c>
      <c r="F131" s="138"/>
      <c r="G131" s="104">
        <f t="shared" si="41"/>
        <v>8.9720946972222229E-2</v>
      </c>
      <c r="H131" s="104">
        <f t="shared" si="42"/>
        <v>25.520246646512966</v>
      </c>
      <c r="I131" s="104">
        <f t="shared" si="43"/>
        <v>0</v>
      </c>
      <c r="J131" s="107">
        <v>0</v>
      </c>
      <c r="K131" s="101">
        <f>IF(OR(計算過程!$DF$5&lt;=4,計算過程!$DF$5=8),L131+M131+N131,0)</f>
        <v>8.9720946972222229E-2</v>
      </c>
      <c r="L131" s="101">
        <f>IF(AND($DF$5&gt;4,$DF$5&lt;&gt;8),0,((VLOOKUP(入力データと計算結果!$E$6,バックデータ一覧!$V$12:$AA$15,2)*'貼り付けシート（日別）'!O130+VLOOKUP(入力データと計算結果!$E$6,バックデータ一覧!$V$12:$AA$15,3)*('貼り付けシート（日別）'!I130+'貼り付けシート（日別）'!J130+'貼り付けシート（日別）'!K130+'貼り付けシート（日別）'!L130+'貼り付けシート（日別）'!N130)+(VLOOKUP(入力データと計算結果!$E$6,バックデータ一覧!$V$12:$AA$15,4)))*10^3/3600))</f>
        <v>8.9720946972222229E-2</v>
      </c>
      <c r="M131" s="101">
        <f>IF(AND(OR($DF$5&gt;4,$DF$5&lt;&gt;8),入力データと計算結果!$E$7&lt;&gt;バックデータ一覧!$A$16,SUM(AL131:AM131)&gt;0),0.07*10^3/3600,0)</f>
        <v>0</v>
      </c>
      <c r="N131" s="101">
        <f>IF(AND(OR($DF$5&lt;=4),入力データと計算結果!$E$7=バックデータ一覧!$A$18,AM131&gt;0),(VLOOKUP(入力データと計算結果!$E$6,バックデータ一覧!$V$12:$AA$15,5,FALSE)*AO131+VLOOKUP(入力データと計算結果!$E$6,バックデータ一覧!$V$12:$AA$15,6,FALSE))*10^3/3600,0)</f>
        <v>0</v>
      </c>
      <c r="O131" s="101">
        <f>IF(OR(計算過程!$DF$5&lt;=2,計算過程!$DF$5=8),IF(入力データと計算結果!$E$7=バックデータ一覧!$A$16,AI131/Q131+AJ131/R131+AK131/S131+AL131/T131+AN131/V131,IF(入力データと計算結果!$E$7=バックデータ一覧!$A$17,AI131/Q131+AJ131/R131+AK131/S131+AM131/U131+AN131/V131,AI131/Q131+AJ131/R131+AK131/S131+AM131/U131+AO131/W131)),0)</f>
        <v>25.520246646512966</v>
      </c>
      <c r="P131" s="101">
        <f>IF(OR(計算過程!$DF$5=3,計算過程!$DF$5=4),IF(入力データと計算結果!$E$7=バックデータ一覧!$A$16,AI131/Q131+AJ131/R131+AK131/S131+AL131/T131+AN131/V131,IF(入力データと計算結果!$E$7=バックデータ一覧!$A$17,AI131/Q131+AJ131/R131+AK131/S131+AM131/U131+AN131/V131,AI131/Q131+AJ131/R131+AK131/S131+AM131/U131+AO131/W131)),0)</f>
        <v>0</v>
      </c>
      <c r="Q131" s="101">
        <f>MIN(1,$DF$7*'貼り付けシート（日別）'!O130+計算過程!$DF$14*(AI131+AK131)+$DF$21)</f>
        <v>0.61098318251733807</v>
      </c>
      <c r="R131" s="101">
        <f>MIN(1,$DF$8*'貼り付けシート（日別）'!O130+$DF$15*AJ131+$DF$22)</f>
        <v>0.6801381879402657</v>
      </c>
      <c r="S131" s="101">
        <f>MIN(1,$DF$9*'貼り付けシート（日別）'!O130+$DF$16*(AI131+AK131)+$DF$23)</f>
        <v>0.61098318251733807</v>
      </c>
      <c r="T131" s="32">
        <f>MIN(1,$DF$10*'貼り付けシート（日別）'!O130+$DF$17*AL131+$DF$24)</f>
        <v>0.71159348488590612</v>
      </c>
      <c r="U131" s="32">
        <f>MIN(1,$DF$11*'貼り付けシート（日別）'!O130+$DF$18*AM131+$DF$25)</f>
        <v>0.71059494829530212</v>
      </c>
      <c r="V131" s="32">
        <f>MIN(1,$DF$12*'貼り付けシート（日別）'!O130+$DF$19*AN131+$DF$26)</f>
        <v>0.71159348488590612</v>
      </c>
      <c r="W131" s="32">
        <f>MIN(1,$DF$13*'貼り付けシート（日別）'!O130+$DF$20*AO131+$DF$27)</f>
        <v>0.54049877888859055</v>
      </c>
      <c r="X131" s="32">
        <f t="shared" si="44"/>
        <v>0</v>
      </c>
      <c r="Y131" s="32">
        <f>'貼り付けシート（日別）'!P130</f>
        <v>5.3999999999999995</v>
      </c>
      <c r="Z131" s="32">
        <f t="shared" si="45"/>
        <v>1.02128</v>
      </c>
      <c r="AA131" s="32">
        <f t="shared" si="46"/>
        <v>1</v>
      </c>
      <c r="AB131" s="32">
        <f t="shared" si="47"/>
        <v>16.52959915982138</v>
      </c>
      <c r="AC131" s="32">
        <f>IF($DF$5=10,($DF$41*'貼り付けシート（日別）'!O130+$DF$42*AB131+$DF$43)/3.6,0)</f>
        <v>0</v>
      </c>
      <c r="AD131" s="32">
        <f>IF(OR($DF$5=5,$DF$5=6,$DF$5=7),(($DF$45*'貼り付けシート（日別）'!O130+$DF$46*SUM(AI131:AK131,AM131)+$DF$47)*AE131+(0.01723*AO131+0.06099))*10^3/3600,0)</f>
        <v>0</v>
      </c>
      <c r="AE131" s="32">
        <f>IF('貼り付けシート（日別）'!O130&lt;7,1+(7-'貼り付けシート（日別）'!O130)*0.0091,1)</f>
        <v>1.0145599999999999</v>
      </c>
      <c r="AF131" s="32">
        <f>IF(OR($DF$5=5,$DF$5=6,$DF$5=7),(($DF$48*'貼り付けシート（日別）'!O130+$DF$49*SUM(AI131:AK131,AM131)+$DF$50)*AH131+AO131/AG131),0)</f>
        <v>0</v>
      </c>
      <c r="AG131" s="32">
        <f>$DF$51*'貼り付けシート（日別）'!O130+$DF$52*AO131+$DF$53</f>
        <v>0.78032000000000001</v>
      </c>
      <c r="AH131" s="32">
        <f>IF('貼り付けシート（日別）'!O130&lt;7,1+(7-'貼り付けシート（日別）'!O130)*0.0205,1)</f>
        <v>1.0327999999999999</v>
      </c>
      <c r="AI131" s="109">
        <f>'貼り付けシート（日別）'!B130</f>
        <v>4.5525216596749862</v>
      </c>
      <c r="AJ131" s="109">
        <f>'貼り付けシート（日別）'!C130</f>
        <v>9.2169279527875556</v>
      </c>
      <c r="AK131" s="109">
        <f>'貼り付けシート（日別）'!D130</f>
        <v>2.7601495473588393</v>
      </c>
      <c r="AL131" s="109">
        <f>'貼り付けシート（日別）'!E130</f>
        <v>0</v>
      </c>
      <c r="AM131" s="109">
        <f>'貼り付けシート（日別）'!F130</f>
        <v>0</v>
      </c>
      <c r="AN131" s="109">
        <f>'貼り付けシート（日別）'!G130</f>
        <v>0</v>
      </c>
      <c r="AO131" s="109">
        <f>'貼り付けシート（日別）'!H130</f>
        <v>0</v>
      </c>
      <c r="AP131" s="102">
        <f>IF(入力データと計算結果!$E$9=バックデータ一覧!$A$25,'貼り付けシート（日別）'!Q130,0)</f>
        <v>0</v>
      </c>
      <c r="AR131" s="36">
        <v>41763</v>
      </c>
      <c r="AS131" s="104">
        <f t="shared" si="48"/>
        <v>9.3354679555555556E-2</v>
      </c>
      <c r="AT131" s="104">
        <f t="shared" si="49"/>
        <v>31.404149661109091</v>
      </c>
      <c r="AU131" s="104">
        <f t="shared" si="50"/>
        <v>0</v>
      </c>
      <c r="AV131" s="107">
        <v>0</v>
      </c>
      <c r="AW131" s="101">
        <f>IF(OR(計算過程!$DF$5&lt;=4,計算過程!$DF$5=8),AX131+AY131+AZ131,0)</f>
        <v>9.3354679555555556E-2</v>
      </c>
      <c r="AX131" s="101">
        <f>IF(AND(計算過程!$DF$5&gt;4,計算過程!$DF$5&lt;&gt;8),0,((VLOOKUP(入力データと計算結果!$E$6,バックデータ一覧!$V$12:$AA$15,2)*'貼り付けシート（日別）'!AG130+VLOOKUP(入力データと計算結果!$E$6,バックデータ一覧!$V$12:$AA$15,3)*('貼り付けシート（日別）'!AA130+'貼り付けシート（日別）'!AB130+'貼り付けシート（日別）'!AC130+'貼り付けシート（日別）'!AD130+'貼り付けシート（日別）'!AF130)+(VLOOKUP(入力データと計算結果!$E$6,バックデータ一覧!$V$12:$AA$15,4)))*10^3/3600))</f>
        <v>9.3354679555555556E-2</v>
      </c>
      <c r="AY131" s="101">
        <f>IF(AND(OR(計算過程!$DF$5&gt;4,計算過程!$DF$5&lt;&gt;8),入力データと計算結果!$E$7&lt;&gt;バックデータ一覧!$A$16,SUM(BX131:BY131)&gt;0),0.07*10^3/3600,0)</f>
        <v>0</v>
      </c>
      <c r="AZ131" s="101">
        <f>IF(AND(OR(計算過程!$DF$5&lt;=4),入力データと計算結果!$E$7=バックデータ一覧!$A$18,BY131&gt;0),(VLOOKUP(入力データと計算結果!$E$6,バックデータ一覧!$V$12:$AA$15,5,FALSE)*CA131+VLOOKUP(入力データと計算結果!$E$6,バックデータ一覧!$V$12:$AA$15,6,FALSE))*10^3/3600,0)</f>
        <v>0</v>
      </c>
      <c r="BA131" s="101">
        <f>IF(OR(計算過程!$DF$5&lt;=2,計算過程!$DF$5=8),IF(入力データと計算結果!$E$7=バックデータ一覧!$A$16,BU131/BC131+BV131/BD131+BW131/BE131+BX131/BF131+BZ131/BH131,IF(入力データと計算結果!$E$7=バックデータ一覧!$A$17,BU131/BC131+BV131/BD131+BW131/BE131+BY131/BG131+BZ131/BH131,BU131/BC131+BV131/BD131+BW131/BE131+BY131/BG131+CA131/BI131)),0)</f>
        <v>31.404149661109091</v>
      </c>
      <c r="BB131" s="101">
        <f>IF(OR(計算過程!$DF$5=3,計算過程!$DF$5=4),IF(入力データと計算結果!$E$7=バックデータ一覧!$A$16,BU131/BC131+BV131/BD131+BW131/BE131+BX131/BF131+BZ131/BH131,IF(入力データと計算結果!$E$7=バックデータ一覧!$A$17,BU131/BC131+BV131/BD131+BW131/BE131+BY131/BG131+BZ131/BH131,BU131/BC131+BV131/BD131+BW131/BE131+BY131/BG131+CA131/BI131)),0)</f>
        <v>0</v>
      </c>
      <c r="BC131" s="101">
        <f>MIN(1,計算過程!$DF$7*'貼り付けシート（日別）'!AG130+計算過程!$DF$14*(BU131+BW131)+計算過程!$DF$21)</f>
        <v>0.60816772186860535</v>
      </c>
      <c r="BD131" s="101">
        <f>MIN(1,計算過程!$DF$8*'貼り付けシート（日別）'!AG130+計算過程!$DF$15*BV131+計算過程!$DF$22)</f>
        <v>0.68318064738285067</v>
      </c>
      <c r="BE131" s="101">
        <f>MIN(1,計算過程!$DF$9*'貼り付けシート（日別）'!AG130+計算過程!$DF$16*(BU131+BW131)+計算過程!$DF$23)</f>
        <v>0.60816772186860535</v>
      </c>
      <c r="BF131" s="32">
        <f>MIN(1,計算過程!$DF$10*'貼り付けシート（日別）'!AG130+計算過程!$DF$17*BX131+計算過程!$DF$24)</f>
        <v>0.71159348488590612</v>
      </c>
      <c r="BG131" s="32">
        <f>MIN(1,計算過程!$DF$11*'貼り付けシート（日別）'!AG130+計算過程!$DF$18*BY131+計算過程!$DF$25)</f>
        <v>0.71059494829530212</v>
      </c>
      <c r="BH131" s="32">
        <f>MIN(1,計算過程!$DF$12*'貼り付けシート（日別）'!AG130+計算過程!$DF$19*BZ131+計算過程!$DF$26)</f>
        <v>0.71159348488590612</v>
      </c>
      <c r="BI131" s="32">
        <f>MIN(1,計算過程!$DF$13*'貼り付けシート（日別）'!AG130+計算過程!$DF$20*CA131+計算過程!$DF$27)</f>
        <v>0.54049877888859055</v>
      </c>
      <c r="BJ131" s="32">
        <f>IF(計算過程!$DF$5=11,(計算過程!$DF$33*BK131+計算過程!$DF$34*BN131+計算過程!$DF$35*計算過程!$DF$39+計算過程!$DF$36)*(1+計算過程!$DF$37*計算過程!$DF$38)*BL131*BM131*10^3/3600,0)</f>
        <v>0</v>
      </c>
      <c r="BK131" s="32">
        <f>'貼り付けシート（日別）'!AH130</f>
        <v>5.3999999999999995</v>
      </c>
      <c r="BL131" s="32">
        <f t="shared" si="51"/>
        <v>1.02128</v>
      </c>
      <c r="BM131" s="32">
        <f t="shared" si="52"/>
        <v>1</v>
      </c>
      <c r="BN131" s="32">
        <f t="shared" si="53"/>
        <v>20.847015224123123</v>
      </c>
      <c r="BO131" s="32">
        <f>IF(計算過程!$DF$5=10,(計算過程!$DF$41*'貼り付けシート（日別）'!AG130+計算過程!$DF$42*BN131+計算過程!$DF$43)/3.6,0)</f>
        <v>0</v>
      </c>
      <c r="BP131" s="32">
        <f>IF(OR(計算過程!$DF$5=5,計算過程!$DF$5=6,計算過程!$DF$5=7),((計算過程!$DF$45*'貼り付けシート（日別）'!AG130+計算過程!$DF$46*SUM(BU131:BW131,BY131)+計算過程!$DF$47)*BQ131+(0.01723*CA131+0.06099))*10^3/3600,0)</f>
        <v>0</v>
      </c>
      <c r="BQ131" s="32">
        <f>IF('貼り付けシート（日別）'!AG130&lt;7,1+(7-'貼り付けシート（日別）'!AG130)*0.0091,1)</f>
        <v>1.0145599999999999</v>
      </c>
      <c r="BR131" s="32">
        <f>IF(OR(計算過程!$DF$5=5,計算過程!$DF$5=6,計算過程!$DF$5=7),((計算過程!$DF$48*'貼り付けシート（日別）'!AG130+計算過程!$DF$49*SUM(BU131:BW131,BY131)+計算過程!$DF$50)*BT131+CA131/BS131),0)</f>
        <v>0</v>
      </c>
      <c r="BS131" s="32">
        <f>計算過程!$DF$51*'貼り付けシート（日別）'!AG130+計算過程!$DF$52*CA131+計算過程!$DF$53</f>
        <v>0.78032000000000001</v>
      </c>
      <c r="BT131" s="32">
        <f>IF('貼り付けシート（日別）'!AG130&lt;7,1+(7-'貼り付けシート（日別）'!AG130)*0.0205,1)</f>
        <v>1.0327999999999999</v>
      </c>
      <c r="BU131" s="109">
        <f>'貼り付けシート（日別）'!T130</f>
        <v>2.5117360880965438</v>
      </c>
      <c r="BV131" s="109">
        <f>'貼り付けシート（日別）'!U130</f>
        <v>15.920148282087595</v>
      </c>
      <c r="BW131" s="109">
        <f>'貼り付けシート（日別）'!V130</f>
        <v>2.4151308539389844</v>
      </c>
      <c r="BX131" s="109">
        <f>'貼り付けシート（日別）'!W130</f>
        <v>0</v>
      </c>
      <c r="BY131" s="109">
        <f>'貼り付けシート（日別）'!X130</f>
        <v>0</v>
      </c>
      <c r="BZ131" s="109">
        <f>'貼り付けシート（日別）'!Y130</f>
        <v>0</v>
      </c>
      <c r="CA131" s="109">
        <f>'貼り付けシート（日別）'!Z130</f>
        <v>0</v>
      </c>
      <c r="CB131" s="102">
        <f>IF(入力データと計算結果!$E$9=バックデータ一覧!$A$25,'貼り付けシート（日別）'!AI130,0)</f>
        <v>0</v>
      </c>
      <c r="CC131" s="166"/>
      <c r="CD131" s="32">
        <f>IF(計算過程!$DF$5=9,((CI131*'貼り付けシート（日別）'!AG130+CJ131*(CQ131+CR131+CS131+CU131)+CK131*CX131+CL131)*CE131+(0.01723*CW131+0.06099))*10^3/3600,0)</f>
        <v>0</v>
      </c>
      <c r="CE131" s="32">
        <f>IF(7&lt;='貼り付けシート（日別）'!AG130,1,1+(7-'貼り付けシート（日別）'!AG130)*0.0091)</f>
        <v>1.0145599999999999</v>
      </c>
      <c r="CF131" s="32">
        <f>IF(計算過程!$DF$5=9,((CM131*'貼り付けシート（日別）'!AG130+CN131*(CQ131+CR131+CS131+CU131)+CO131*CX131+CP131)*CH131+CW131/CG131),0)</f>
        <v>0</v>
      </c>
      <c r="CG131" s="32">
        <f>計算過程!$DF$55*'貼り付けシート（日別）'!AG130+計算過程!$DF$56*CW131+計算過程!$DF$57</f>
        <v>0.78032000000000001</v>
      </c>
      <c r="CH131" s="32">
        <f>IF(7&lt;='貼り付けシート（日別）'!AG130,1,1+(7-'貼り付けシート（日別）'!AG130)*0.0205)</f>
        <v>1.0327999999999999</v>
      </c>
      <c r="CI131" s="100">
        <f>IF($CX131&gt;0,バックデータ一覧!$S$4,バックデータ一覧!$T$4)</f>
        <v>-0.18114</v>
      </c>
      <c r="CJ131" s="100">
        <f>IF($CX131&gt;0,バックデータ一覧!$S$5,バックデータ一覧!$T$5)</f>
        <v>0.10483000000000001</v>
      </c>
      <c r="CK131" s="100">
        <f>IF($CX131&gt;0,バックデータ一覧!$S$6,バックデータ一覧!$T$6)</f>
        <v>0</v>
      </c>
      <c r="CL131" s="100">
        <f>IF($CX131&gt;0,バックデータ一覧!$S$7,バックデータ一覧!$T$7)</f>
        <v>5.8528500000000001</v>
      </c>
      <c r="CM131" s="100">
        <f>IF($CX131&gt;0,バックデータ一覧!$S$12,バックデータ一覧!$T$12)</f>
        <v>-5.7700000000000001E-2</v>
      </c>
      <c r="CN131" s="100">
        <f>IF($CX131&gt;0,バックデータ一覧!$S$13,バックデータ一覧!$T$13)</f>
        <v>0.47525000000000001</v>
      </c>
      <c r="CO131" s="100">
        <f>IF($CX131&gt;0,バックデータ一覧!$S$14,バックデータ一覧!$T$14)</f>
        <v>0</v>
      </c>
      <c r="CP131" s="173">
        <f>IF($CX131&gt;0,バックデータ一覧!$S$15,バックデータ一覧!$T$15)</f>
        <v>-6.3459300000000001</v>
      </c>
      <c r="CQ131" s="102">
        <f>IF($DF$4=4,'貼り付けシート（日別）'!T130,'貼り付けシート（日別）'!B130*(INT($DF$4)+1-$DF$4)+'貼り付けシート（日別）'!T130*($DF$4-INT($DF$4)))</f>
        <v>2.5117360880965438</v>
      </c>
      <c r="CR131" s="102">
        <f>IF($DF$4=4,'貼り付けシート（日別）'!U130,'貼り付けシート（日別）'!C130*(INT($DF$4)+1-$DF$4)+'貼り付けシート（日別）'!U130*($DF$4-INT($DF$4)))</f>
        <v>15.920148282087595</v>
      </c>
      <c r="CS131" s="102">
        <f>IF($DF$4=4,'貼り付けシート（日別）'!V130,'貼り付けシート（日別）'!D130*(INT($DF$4)+1-$DF$4)+'貼り付けシート（日別）'!V130*($DF$4-INT($DF$4)))</f>
        <v>2.4151308539389844</v>
      </c>
      <c r="CT131" s="102">
        <f>IF($DF$4=4,'貼り付けシート（日別）'!W130,'貼り付けシート（日別）'!E130*(INT($DF$4)+1-$DF$4)+'貼り付けシート（日別）'!W130*($DF$4-INT($DF$4)))</f>
        <v>0</v>
      </c>
      <c r="CU131" s="102">
        <f>IF($DF$4=4,'貼り付けシート（日別）'!X130,'貼り付けシート（日別）'!F130*(INT($DF$4)+1-$DF$4)+'貼り付けシート（日別）'!X130*($DF$4-INT($DF$4)))</f>
        <v>0</v>
      </c>
      <c r="CV131" s="102">
        <f>IF($DF$4=4,'貼り付けシート（日別）'!Y130,'貼り付けシート（日別）'!G130*(INT($DF$4)+1-$DF$4)+'貼り付けシート（日別）'!Y130*($DF$4-INT($DF$4)))</f>
        <v>0</v>
      </c>
      <c r="CW131" s="102">
        <f>IF($DF$4=4,'貼り付けシート（日別）'!Z130,'貼り付けシート（日別）'!H130*(INT($DF$4)+1-$DF$4)+'貼り付けシート（日別）'!Z130*($DF$4-INT($DF$4)))</f>
        <v>0</v>
      </c>
      <c r="CX131" s="32">
        <f>SUMIF('貼り付けシート（時刻別）'!$A$6:$A$8765,AR131,'貼り付けシート（時刻別）'!$C$6:$C$8765)</f>
        <v>0</v>
      </c>
      <c r="CY131" s="102">
        <f t="shared" si="54"/>
        <v>0</v>
      </c>
      <c r="CZ131" s="166"/>
    </row>
    <row r="132" spans="1:104" x14ac:dyDescent="0.15">
      <c r="A132" s="36">
        <v>41764</v>
      </c>
      <c r="B132" s="139">
        <f>IF(計算過程!$DF$5=9,計算過程!CD132+計算過程!CY132,IF($DF$4=4,AS132,G132*(INT($DF$4)+1-$DF$4)+AS132*($DF$4-INT($DF$4))))</f>
        <v>0.16061275517361112</v>
      </c>
      <c r="C132" s="139">
        <f>IF(計算過程!$DF$5=9,CF132,IF($DF$4=4,AT132,H132*(INT($DF$4)+1-$DF$4)+AT132*($DF$4-INT($DF$4))))</f>
        <v>86.668859072047638</v>
      </c>
      <c r="D132" s="139">
        <f>IF(計算過程!$DF$5=9,0,IF($DF$4=4,AU132,I132*(INT($DF$4)+1-$DF$4)+AU132*($DF$4-INT($DF$4))))</f>
        <v>0</v>
      </c>
      <c r="E132" s="139">
        <v>0</v>
      </c>
      <c r="F132" s="138"/>
      <c r="G132" s="104">
        <f t="shared" si="41"/>
        <v>0.15277908058796297</v>
      </c>
      <c r="H132" s="104">
        <f t="shared" si="42"/>
        <v>79.245563317176206</v>
      </c>
      <c r="I132" s="104">
        <f t="shared" si="43"/>
        <v>0</v>
      </c>
      <c r="J132" s="107">
        <v>0</v>
      </c>
      <c r="K132" s="101">
        <f>IF(OR(計算過程!$DF$5&lt;=4,計算過程!$DF$5=8),L132+M132+N132,0)</f>
        <v>0.15277908058796297</v>
      </c>
      <c r="L132" s="101">
        <f>IF(AND($DF$5&gt;4,$DF$5&lt;&gt;8),0,((VLOOKUP(入力データと計算結果!$E$6,バックデータ一覧!$V$12:$AA$15,2)*'貼り付けシート（日別）'!O131+VLOOKUP(入力データと計算結果!$E$6,バックデータ一覧!$V$12:$AA$15,3)*('貼り付けシート（日別）'!I131+'貼り付けシート（日別）'!J131+'貼り付けシート（日別）'!K131+'貼り付けシート（日別）'!L131+'貼り付けシート（日別）'!N131)+(VLOOKUP(入力データと計算結果!$E$6,バックデータ一覧!$V$12:$AA$15,4)))*10^3/3600))</f>
        <v>9.8531801074074082E-2</v>
      </c>
      <c r="M132" s="101">
        <f>IF(AND(OR($DF$5&gt;4,$DF$5&lt;&gt;8),入力データと計算結果!$E$7&lt;&gt;バックデータ一覧!$A$16,SUM(AL132:AM132)&gt;0),0.07*10^3/3600,0)</f>
        <v>1.9444444444444445E-2</v>
      </c>
      <c r="N132" s="101">
        <f>IF(AND(OR($DF$5&lt;=4),入力データと計算結果!$E$7=バックデータ一覧!$A$18,AM132&gt;0),(VLOOKUP(入力データと計算結果!$E$6,バックデータ一覧!$V$12:$AA$15,5,FALSE)*AO132+VLOOKUP(入力データと計算結果!$E$6,バックデータ一覧!$V$12:$AA$15,6,FALSE))*10^3/3600,0)</f>
        <v>3.480283506944444E-2</v>
      </c>
      <c r="O132" s="101">
        <f>IF(OR(計算過程!$DF$5&lt;=2,計算過程!$DF$5=8),IF(入力データと計算結果!$E$7=バックデータ一覧!$A$16,AI132/Q132+AJ132/R132+AK132/S132+AL132/T132+AN132/V132,IF(入力データと計算結果!$E$7=バックデータ一覧!$A$17,AI132/Q132+AJ132/R132+AK132/S132+AM132/U132+AN132/V132,AI132/Q132+AJ132/R132+AK132/S132+AM132/U132+AO132/W132)),0)</f>
        <v>79.245563317176206</v>
      </c>
      <c r="P132" s="101">
        <f>IF(OR(計算過程!$DF$5=3,計算過程!$DF$5=4),IF(入力データと計算結果!$E$7=バックデータ一覧!$A$16,AI132/Q132+AJ132/R132+AK132/S132+AL132/T132+AN132/V132,IF(入力データと計算結果!$E$7=バックデータ一覧!$A$17,AI132/Q132+AJ132/R132+AK132/S132+AM132/U132+AN132/V132,AI132/Q132+AJ132/R132+AK132/S132+AM132/U132+AO132/W132)),0)</f>
        <v>0</v>
      </c>
      <c r="Q132" s="101">
        <f>MIN(1,$DF$7*'貼り付けシート（日別）'!O131+計算過程!$DF$14*(AI132+AK132)+$DF$21)</f>
        <v>0.6146741634876991</v>
      </c>
      <c r="R132" s="101">
        <f>MIN(1,$DF$8*'貼り付けシート（日別）'!O131+$DF$15*AJ132+$DF$22)</f>
        <v>0.68116784995236423</v>
      </c>
      <c r="S132" s="101">
        <f>MIN(1,$DF$9*'貼り付けシート（日別）'!O131+$DF$16*(AI132+AK132)+$DF$23)</f>
        <v>0.6146741634876991</v>
      </c>
      <c r="T132" s="32">
        <f>MIN(1,$DF$10*'貼り付けシート（日別）'!O131+$DF$17*AL132+$DF$24)</f>
        <v>0.71159348488590612</v>
      </c>
      <c r="U132" s="32">
        <f>MIN(1,$DF$11*'貼り付けシート（日別）'!O131+$DF$18*AM132+$DF$25)</f>
        <v>0.70010164240603989</v>
      </c>
      <c r="V132" s="32">
        <f>MIN(1,$DF$12*'貼り付けシート（日別）'!O131+$DF$19*AN132+$DF$26)</f>
        <v>0.71159348488590612</v>
      </c>
      <c r="W132" s="32">
        <f>MIN(1,$DF$13*'貼り付けシート（日別）'!O131+$DF$20*AO132+$DF$27)</f>
        <v>0.60175071540724834</v>
      </c>
      <c r="X132" s="32">
        <f t="shared" si="44"/>
        <v>0</v>
      </c>
      <c r="Y132" s="32">
        <f>'貼り付けシート（日別）'!P131</f>
        <v>2.8749999999999996</v>
      </c>
      <c r="Z132" s="32">
        <f t="shared" si="45"/>
        <v>1.0548625</v>
      </c>
      <c r="AA132" s="32">
        <f t="shared" si="46"/>
        <v>1.0743750000000001</v>
      </c>
      <c r="AB132" s="32">
        <f t="shared" si="47"/>
        <v>52.746999191740983</v>
      </c>
      <c r="AC132" s="32">
        <f>IF($DF$5=10,($DF$41*'貼り付けシート（日別）'!O131+$DF$42*AB132+$DF$43)/3.6,0)</f>
        <v>0</v>
      </c>
      <c r="AD132" s="32">
        <f>IF(OR($DF$5=5,$DF$5=6,$DF$5=7),(($DF$45*'貼り付けシート（日別）'!O131+$DF$46*SUM(AI132:AK132,AM132)+$DF$47)*AE132+(0.01723*AO132+0.06099))*10^3/3600,0)</f>
        <v>0</v>
      </c>
      <c r="AE132" s="32">
        <f>IF('貼り付けシート（日別）'!O131&lt;7,1+(7-'貼り付けシート（日別）'!O131)*0.0091,1)</f>
        <v>1.0281341666666666</v>
      </c>
      <c r="AF132" s="32">
        <f>IF(OR($DF$5=5,$DF$5=6,$DF$5=7),(($DF$48*'貼り付けシート（日別）'!O131+$DF$49*SUM(AI132:AK132,AM132)+$DF$50)*AH132+AO132/AG132),0)</f>
        <v>0</v>
      </c>
      <c r="AG132" s="32">
        <f>$DF$51*'貼り付けシート（日別）'!O131+$DF$52*AO132+$DF$53</f>
        <v>0.79555124999999993</v>
      </c>
      <c r="AH132" s="32">
        <f>IF('貼り付けシート（日別）'!O131&lt;7,1+(7-'貼り付けシート（日別）'!O131)*0.0205,1)</f>
        <v>1.0633791666666668</v>
      </c>
      <c r="AI132" s="109">
        <f>'貼り付けシート（日別）'!B131</f>
        <v>10.570620247318956</v>
      </c>
      <c r="AJ132" s="109">
        <f>'貼り付けシート（日別）'!C131</f>
        <v>13.275504235251438</v>
      </c>
      <c r="AK132" s="109">
        <f>'貼り付けシート（日別）'!D131</f>
        <v>2.0498940363255893</v>
      </c>
      <c r="AL132" s="109">
        <f>'貼り付けシート（日別）'!E131</f>
        <v>0</v>
      </c>
      <c r="AM132" s="109">
        <f>'貼り付けシート（日別）'!F131</f>
        <v>23.119105672844999</v>
      </c>
      <c r="AN132" s="109">
        <f>'貼り付けシート（日別）'!G131</f>
        <v>0</v>
      </c>
      <c r="AO132" s="109">
        <f>'貼り付けシート（日別）'!H131</f>
        <v>3.7318750000000001</v>
      </c>
      <c r="AP132" s="102">
        <f>IF(入力データと計算結果!$E$9=バックデータ一覧!$A$25,'貼り付けシート（日別）'!Q131,0)</f>
        <v>0</v>
      </c>
      <c r="AR132" s="36">
        <v>41764</v>
      </c>
      <c r="AS132" s="104">
        <f t="shared" si="48"/>
        <v>0.16061275517361112</v>
      </c>
      <c r="AT132" s="104">
        <f t="shared" si="49"/>
        <v>86.668859072047638</v>
      </c>
      <c r="AU132" s="104">
        <f t="shared" si="50"/>
        <v>0</v>
      </c>
      <c r="AV132" s="107">
        <v>0</v>
      </c>
      <c r="AW132" s="101">
        <f>IF(OR(計算過程!$DF$5&lt;=4,計算過程!$DF$5=8),AX132+AY132+AZ132,0)</f>
        <v>0.16061275517361112</v>
      </c>
      <c r="AX132" s="101">
        <f>IF(AND(計算過程!$DF$5&gt;4,計算過程!$DF$5&lt;&gt;8),0,((VLOOKUP(入力データと計算結果!$E$6,バックデータ一覧!$V$12:$AA$15,2)*'貼り付けシート（日別）'!AG131+VLOOKUP(入力データと計算結果!$E$6,バックデータ一覧!$V$12:$AA$15,3)*('貼り付けシート（日別）'!AA131+'貼り付けシート（日別）'!AB131+'貼り付けシート（日別）'!AC131+'貼り付けシート（日別）'!AD131+'貼り付けシート（日別）'!AF131)+(VLOOKUP(入力データと計算結果!$E$6,バックデータ一覧!$V$12:$AA$15,4)))*10^3/3600))</f>
        <v>0.10205249157407409</v>
      </c>
      <c r="AY132" s="101">
        <f>IF(AND(OR(計算過程!$DF$5&gt;4,計算過程!$DF$5&lt;&gt;8),入力データと計算結果!$E$7&lt;&gt;バックデータ一覧!$A$16,SUM(BX132:BY132)&gt;0),0.07*10^3/3600,0)</f>
        <v>1.9444444444444445E-2</v>
      </c>
      <c r="AZ132" s="101">
        <f>IF(AND(OR(計算過程!$DF$5&lt;=4),入力データと計算結果!$E$7=バックデータ一覧!$A$18,BY132&gt;0),(VLOOKUP(入力データと計算結果!$E$6,バックデータ一覧!$V$12:$AA$15,5,FALSE)*CA132+VLOOKUP(入力データと計算結果!$E$6,バックデータ一覧!$V$12:$AA$15,6,FALSE))*10^3/3600,0)</f>
        <v>3.9115819155092588E-2</v>
      </c>
      <c r="BA132" s="101">
        <f>IF(OR(計算過程!$DF$5&lt;=2,計算過程!$DF$5=8),IF(入力データと計算結果!$E$7=バックデータ一覧!$A$16,BU132/BC132+BV132/BD132+BW132/BE132+BX132/BF132+BZ132/BH132,IF(入力データと計算結果!$E$7=バックデータ一覧!$A$17,BU132/BC132+BV132/BD132+BW132/BE132+BY132/BG132+BZ132/BH132,BU132/BC132+BV132/BD132+BW132/BE132+BY132/BG132+CA132/BI132)),0)</f>
        <v>86.668859072047638</v>
      </c>
      <c r="BB132" s="101">
        <f>IF(OR(計算過程!$DF$5=3,計算過程!$DF$5=4),IF(入力データと計算結果!$E$7=バックデータ一覧!$A$16,BU132/BC132+BV132/BD132+BW132/BE132+BX132/BF132+BZ132/BH132,IF(入力データと計算結果!$E$7=バックデータ一覧!$A$17,BU132/BC132+BV132/BD132+BW132/BE132+BY132/BG132+BZ132/BH132,BU132/BC132+BV132/BD132+BW132/BE132+BY132/BG132+CA132/BI132)),0)</f>
        <v>0</v>
      </c>
      <c r="BC132" s="101">
        <f>MIN(1,計算過程!$DF$7*'貼り付けシート（日別）'!AG131+計算過程!$DF$14*(BU132+BW132)+計算過程!$DF$21)</f>
        <v>0.61564581796274154</v>
      </c>
      <c r="BD132" s="101">
        <f>MIN(1,計算過程!$DF$8*'貼り付けシート（日別）'!AG131+計算過程!$DF$15*BV132+計算過程!$DF$22)</f>
        <v>0.68267422230891162</v>
      </c>
      <c r="BE132" s="101">
        <f>MIN(1,計算過程!$DF$9*'貼り付けシート（日別）'!AG131+計算過程!$DF$16*(BU132+BW132)+計算過程!$DF$23)</f>
        <v>0.61564581796274154</v>
      </c>
      <c r="BF132" s="32">
        <f>MIN(1,計算過程!$DF$10*'貼り付けシート（日別）'!AG131+計算過程!$DF$17*BX132+計算過程!$DF$24)</f>
        <v>0.71159348488590612</v>
      </c>
      <c r="BG132" s="32">
        <f>MIN(1,計算過程!$DF$11*'貼り付けシート（日別）'!AG131+計算過程!$DF$18*BY132+計算過程!$DF$25)</f>
        <v>0.70010164240603989</v>
      </c>
      <c r="BH132" s="32">
        <f>MIN(1,計算過程!$DF$12*'貼り付けシート（日別）'!AG131+計算過程!$DF$19*BZ132+計算過程!$DF$26)</f>
        <v>0.71159348488590612</v>
      </c>
      <c r="BI132" s="32">
        <f>MIN(1,計算過程!$DF$13*'貼り付けシート（日別）'!AG131+計算過程!$DF$20*CA132+計算過程!$DF$27)</f>
        <v>0.61762039314201345</v>
      </c>
      <c r="BJ132" s="32">
        <f>IF(計算過程!$DF$5=11,(計算過程!$DF$33*BK132+計算過程!$DF$34*BN132+計算過程!$DF$35*計算過程!$DF$39+計算過程!$DF$36)*(1+計算過程!$DF$37*計算過程!$DF$38)*BL132*BM132*10^3/3600,0)</f>
        <v>0</v>
      </c>
      <c r="BK132" s="32">
        <f>'貼り付けシート（日別）'!AH131</f>
        <v>2.8749999999999996</v>
      </c>
      <c r="BL132" s="32">
        <f t="shared" si="51"/>
        <v>1.0548625</v>
      </c>
      <c r="BM132" s="32">
        <f t="shared" si="52"/>
        <v>1.0743750000000001</v>
      </c>
      <c r="BN132" s="32">
        <f t="shared" si="53"/>
        <v>57.790395188477959</v>
      </c>
      <c r="BO132" s="32">
        <f>IF(計算過程!$DF$5=10,(計算過程!$DF$41*'貼り付けシート（日別）'!AG131+計算過程!$DF$42*BN132+計算過程!$DF$43)/3.6,0)</f>
        <v>0</v>
      </c>
      <c r="BP132" s="32">
        <f>IF(OR(計算過程!$DF$5=5,計算過程!$DF$5=6,計算過程!$DF$5=7),((計算過程!$DF$45*'貼り付けシート（日別）'!AG131+計算過程!$DF$46*SUM(BU132:BW132,BY132)+計算過程!$DF$47)*BQ132+(0.01723*CA132+0.06099))*10^3/3600,0)</f>
        <v>0</v>
      </c>
      <c r="BQ132" s="32">
        <f>IF('貼り付けシート（日別）'!AG131&lt;7,1+(7-'貼り付けシート（日別）'!AG131)*0.0091,1)</f>
        <v>1.0281341666666666</v>
      </c>
      <c r="BR132" s="32">
        <f>IF(OR(計算過程!$DF$5=5,計算過程!$DF$5=6,計算過程!$DF$5=7),((計算過程!$DF$48*'貼り付けシート（日別）'!AG131+計算過程!$DF$49*SUM(BU132:BW132,BY132)+計算過程!$DF$50)*BT132+CA132/BS132),0)</f>
        <v>0</v>
      </c>
      <c r="BS132" s="32">
        <f>計算過程!$DF$51*'貼り付けシート（日別）'!AG131+計算過程!$DF$52*CA132+計算過程!$DF$53</f>
        <v>0.80095812499999997</v>
      </c>
      <c r="BT132" s="32">
        <f>IF('貼り付けシート（日別）'!AG131&lt;7,1+(7-'貼り付けシート（日別）'!AG131)*0.0205,1)</f>
        <v>1.0633791666666668</v>
      </c>
      <c r="BU132" s="109">
        <f>'貼り付けシート（日別）'!T131</f>
        <v>10.881520842828341</v>
      </c>
      <c r="BV132" s="109">
        <f>'貼り付けシート（日別）'!U131</f>
        <v>16.594380294064297</v>
      </c>
      <c r="BW132" s="109">
        <f>'貼り付けシート（日別）'!V131</f>
        <v>2.5623675454069876</v>
      </c>
      <c r="BX132" s="109">
        <f>'貼り付けシート（日別）'!W131</f>
        <v>0</v>
      </c>
      <c r="BY132" s="109">
        <f>'貼り付けシート（日別）'!X131</f>
        <v>23.119105672844999</v>
      </c>
      <c r="BZ132" s="109">
        <f>'貼り付けシート（日別）'!Y131</f>
        <v>0</v>
      </c>
      <c r="CA132" s="109">
        <f>'貼り付けシート（日別）'!Z131</f>
        <v>4.6330208333333331</v>
      </c>
      <c r="CB132" s="102">
        <f>IF(入力データと計算結果!$E$9=バックデータ一覧!$A$25,'貼り付けシート（日別）'!AI131,0)</f>
        <v>0</v>
      </c>
      <c r="CC132" s="166"/>
      <c r="CD132" s="32">
        <f>IF(計算過程!$DF$5=9,((CI132*'貼り付けシート（日別）'!AG131+CJ132*(CQ132+CR132+CS132+CU132)+CK132*CX132+CL132)*CE132+(0.01723*CW132+0.06099))*10^3/3600,0)</f>
        <v>0</v>
      </c>
      <c r="CE132" s="32">
        <f>IF(7&lt;='貼り付けシート（日別）'!AG131,1,1+(7-'貼り付けシート（日別）'!AG131)*0.0091)</f>
        <v>1.0281341666666666</v>
      </c>
      <c r="CF132" s="32">
        <f>IF(計算過程!$DF$5=9,((CM132*'貼り付けシート（日別）'!AG131+CN132*(CQ132+CR132+CS132+CU132)+CO132*CX132+CP132)*CH132+CW132/CG132),0)</f>
        <v>0</v>
      </c>
      <c r="CG132" s="32">
        <f>計算過程!$DF$55*'貼り付けシート（日別）'!AG131+計算過程!$DF$56*CW132+計算過程!$DF$57</f>
        <v>0.80095812499999997</v>
      </c>
      <c r="CH132" s="32">
        <f>IF(7&lt;='貼り付けシート（日別）'!AG131,1,1+(7-'貼り付けシート（日別）'!AG131)*0.0205)</f>
        <v>1.0633791666666668</v>
      </c>
      <c r="CI132" s="100">
        <f>IF($CX132&gt;0,バックデータ一覧!$S$4,バックデータ一覧!$T$4)</f>
        <v>-0.18114</v>
      </c>
      <c r="CJ132" s="100">
        <f>IF($CX132&gt;0,バックデータ一覧!$S$5,バックデータ一覧!$T$5)</f>
        <v>0.10483000000000001</v>
      </c>
      <c r="CK132" s="100">
        <f>IF($CX132&gt;0,バックデータ一覧!$S$6,バックデータ一覧!$T$6)</f>
        <v>0</v>
      </c>
      <c r="CL132" s="100">
        <f>IF($CX132&gt;0,バックデータ一覧!$S$7,バックデータ一覧!$T$7)</f>
        <v>5.8528500000000001</v>
      </c>
      <c r="CM132" s="100">
        <f>IF($CX132&gt;0,バックデータ一覧!$S$12,バックデータ一覧!$T$12)</f>
        <v>-5.7700000000000001E-2</v>
      </c>
      <c r="CN132" s="100">
        <f>IF($CX132&gt;0,バックデータ一覧!$S$13,バックデータ一覧!$T$13)</f>
        <v>0.47525000000000001</v>
      </c>
      <c r="CO132" s="100">
        <f>IF($CX132&gt;0,バックデータ一覧!$S$14,バックデータ一覧!$T$14)</f>
        <v>0</v>
      </c>
      <c r="CP132" s="173">
        <f>IF($CX132&gt;0,バックデータ一覧!$S$15,バックデータ一覧!$T$15)</f>
        <v>-6.3459300000000001</v>
      </c>
      <c r="CQ132" s="102">
        <f>IF($DF$4=4,'貼り付けシート（日別）'!T131,'貼り付けシート（日別）'!B131*(INT($DF$4)+1-$DF$4)+'貼り付けシート（日別）'!T131*($DF$4-INT($DF$4)))</f>
        <v>10.881520842828341</v>
      </c>
      <c r="CR132" s="102">
        <f>IF($DF$4=4,'貼り付けシート（日別）'!U131,'貼り付けシート（日別）'!C131*(INT($DF$4)+1-$DF$4)+'貼り付けシート（日別）'!U131*($DF$4-INT($DF$4)))</f>
        <v>16.594380294064297</v>
      </c>
      <c r="CS132" s="102">
        <f>IF($DF$4=4,'貼り付けシート（日別）'!V131,'貼り付けシート（日別）'!D131*(INT($DF$4)+1-$DF$4)+'貼り付けシート（日別）'!V131*($DF$4-INT($DF$4)))</f>
        <v>2.5623675454069876</v>
      </c>
      <c r="CT132" s="102">
        <f>IF($DF$4=4,'貼り付けシート（日別）'!W131,'貼り付けシート（日別）'!E131*(INT($DF$4)+1-$DF$4)+'貼り付けシート（日別）'!W131*($DF$4-INT($DF$4)))</f>
        <v>0</v>
      </c>
      <c r="CU132" s="102">
        <f>IF($DF$4=4,'貼り付けシート（日別）'!X131,'貼り付けシート（日別）'!F131*(INT($DF$4)+1-$DF$4)+'貼り付けシート（日別）'!X131*($DF$4-INT($DF$4)))</f>
        <v>23.119105672844999</v>
      </c>
      <c r="CV132" s="102">
        <f>IF($DF$4=4,'貼り付けシート（日別）'!Y131,'貼り付けシート（日別）'!G131*(INT($DF$4)+1-$DF$4)+'貼り付けシート（日別）'!Y131*($DF$4-INT($DF$4)))</f>
        <v>0</v>
      </c>
      <c r="CW132" s="102">
        <f>IF($DF$4=4,'貼り付けシート（日別）'!Z131,'貼り付けシート（日別）'!H131*(INT($DF$4)+1-$DF$4)+'貼り付けシート（日別）'!Z131*($DF$4-INT($DF$4)))</f>
        <v>4.6330208333333331</v>
      </c>
      <c r="CX132" s="32">
        <f>SUMIF('貼り付けシート（時刻別）'!$A$6:$A$8765,AR132,'貼り付けシート（時刻別）'!$C$6:$C$8765)</f>
        <v>0</v>
      </c>
      <c r="CY132" s="102">
        <f t="shared" si="54"/>
        <v>0</v>
      </c>
      <c r="CZ132" s="166"/>
    </row>
    <row r="133" spans="1:104" x14ac:dyDescent="0.15">
      <c r="A133" s="36">
        <v>41765</v>
      </c>
      <c r="B133" s="139">
        <f>IF(計算過程!$DF$5=9,計算過程!CD133+計算過程!CY133,IF($DF$4=4,AS133,G133*(INT($DF$4)+1-$DF$4)+AS133*($DF$4-INT($DF$4))))</f>
        <v>0.15850583329861112</v>
      </c>
      <c r="C133" s="139">
        <f>IF(計算過程!$DF$5=9,CF133,IF($DF$4=4,AT133,H133*(INT($DF$4)+1-$DF$4)+AT133*($DF$4-INT($DF$4))))</f>
        <v>86.108154075732813</v>
      </c>
      <c r="D133" s="139">
        <f>IF(計算過程!$DF$5=9,0,IF($DF$4=4,AU133,I133*(INT($DF$4)+1-$DF$4)+AU133*($DF$4-INT($DF$4))))</f>
        <v>0</v>
      </c>
      <c r="E133" s="139">
        <v>0</v>
      </c>
      <c r="F133" s="138"/>
      <c r="G133" s="104">
        <f t="shared" si="41"/>
        <v>0.15081275072685185</v>
      </c>
      <c r="H133" s="104">
        <f t="shared" si="42"/>
        <v>78.743218277459846</v>
      </c>
      <c r="I133" s="104">
        <f t="shared" si="43"/>
        <v>0</v>
      </c>
      <c r="J133" s="107">
        <v>0</v>
      </c>
      <c r="K133" s="101">
        <f>IF(OR(計算過程!$DF$5&lt;=4,計算過程!$DF$5=8),L133+M133+N133,0)</f>
        <v>0.15081275072685185</v>
      </c>
      <c r="L133" s="101">
        <f>IF(AND($DF$5&gt;4,$DF$5&lt;&gt;8),0,((VLOOKUP(入力データと計算結果!$E$6,バックデータ一覧!$V$12:$AA$15,2)*'貼り付けシート（日別）'!O132+VLOOKUP(入力データと計算結果!$E$6,バックデータ一覧!$V$12:$AA$15,3)*('貼り付けシート（日別）'!I132+'貼り付けシート（日別）'!J132+'貼り付けシート（日別）'!K132+'貼り付けシート（日別）'!L132+'貼り付けシート（日別）'!N132)+(VLOOKUP(入力データと計算結果!$E$6,バックデータ一覧!$V$12:$AA$15,4)))*10^3/3600))</f>
        <v>9.740902329629629E-2</v>
      </c>
      <c r="M133" s="101">
        <f>IF(AND(OR($DF$5&gt;4,$DF$5&lt;&gt;8),入力データと計算結果!$E$7&lt;&gt;バックデータ一覧!$A$16,SUM(AL133:AM133)&gt;0),0.07*10^3/3600,0)</f>
        <v>1.9444444444444445E-2</v>
      </c>
      <c r="N133" s="101">
        <f>IF(AND(OR($DF$5&lt;=4),入力データと計算結果!$E$7=バックデータ一覧!$A$18,AM133&gt;0),(VLOOKUP(入力データと計算結果!$E$6,バックデータ一覧!$V$12:$AA$15,5,FALSE)*AO133+VLOOKUP(入力データと計算結果!$E$6,バックデータ一覧!$V$12:$AA$15,6,FALSE))*10^3/3600,0)</f>
        <v>3.3959282986111117E-2</v>
      </c>
      <c r="O133" s="101">
        <f>IF(OR(計算過程!$DF$5&lt;=2,計算過程!$DF$5=8),IF(入力データと計算結果!$E$7=バックデータ一覧!$A$16,AI133/Q133+AJ133/R133+AK133/S133+AL133/T133+AN133/V133,IF(入力データと計算結果!$E$7=バックデータ一覧!$A$17,AI133/Q133+AJ133/R133+AK133/S133+AM133/U133+AN133/V133,AI133/Q133+AJ133/R133+AK133/S133+AM133/U133+AO133/W133)),0)</f>
        <v>78.743218277459846</v>
      </c>
      <c r="P133" s="101">
        <f>IF(OR(計算過程!$DF$5=3,計算過程!$DF$5=4),IF(入力データと計算結果!$E$7=バックデータ一覧!$A$16,AI133/Q133+AJ133/R133+AK133/S133+AL133/T133+AN133/V133,IF(入力データと計算結果!$E$7=バックデータ一覧!$A$17,AI133/Q133+AJ133/R133+AK133/S133+AM133/U133+AN133/V133,AI133/Q133+AJ133/R133+AK133/S133+AM133/U133+AO133/W133)),0)</f>
        <v>0</v>
      </c>
      <c r="Q133" s="101">
        <f>MIN(1,$DF$7*'貼り付けシート（日別）'!O132+計算過程!$DF$14*(AI133+AK133)+$DF$21)</f>
        <v>0.61872731428501448</v>
      </c>
      <c r="R133" s="101">
        <f>MIN(1,$DF$8*'貼り付けシート（日別）'!O132+$DF$15*AJ133+$DF$22)</f>
        <v>0.68244779230941122</v>
      </c>
      <c r="S133" s="101">
        <f>MIN(1,$DF$9*'貼り付けシート（日別）'!O132+$DF$16*(AI133+AK133)+$DF$23)</f>
        <v>0.61872731428501448</v>
      </c>
      <c r="T133" s="32">
        <f>MIN(1,$DF$10*'貼り付けシート（日別）'!O132+$DF$17*AL133+$DF$24)</f>
        <v>0.71159348488590612</v>
      </c>
      <c r="U133" s="32">
        <f>MIN(1,$DF$11*'貼り付けシート（日別）'!O132+$DF$18*AM133+$DF$25)</f>
        <v>0.70010164240603989</v>
      </c>
      <c r="V133" s="32">
        <f>MIN(1,$DF$12*'貼り付けシート（日別）'!O132+$DF$19*AN133+$DF$26)</f>
        <v>0.71159348488590612</v>
      </c>
      <c r="W133" s="32">
        <f>MIN(1,$DF$13*'貼り付けシート（日別）'!O132+$DF$20*AO133+$DF$27)</f>
        <v>0.60568653815516782</v>
      </c>
      <c r="X133" s="32">
        <f t="shared" si="44"/>
        <v>0</v>
      </c>
      <c r="Y133" s="32">
        <f>'貼り付けシート（日別）'!P132</f>
        <v>3.2</v>
      </c>
      <c r="Z133" s="32">
        <f t="shared" si="45"/>
        <v>1.05054</v>
      </c>
      <c r="AA133" s="32">
        <f t="shared" si="46"/>
        <v>1.0629999999999999</v>
      </c>
      <c r="AB133" s="32">
        <f t="shared" si="47"/>
        <v>52.57074919174098</v>
      </c>
      <c r="AC133" s="32">
        <f>IF($DF$5=10,($DF$41*'貼り付けシート（日別）'!O132+$DF$42*AB133+$DF$43)/3.6,0)</f>
        <v>0</v>
      </c>
      <c r="AD133" s="32">
        <f>IF(OR($DF$5=5,$DF$5=6,$DF$5=7),(($DF$45*'貼り付けシート（日別）'!O132+$DF$46*SUM(AI133:AK133,AM133)+$DF$47)*AE133+(0.01723*AO133+0.06099))*10^3/3600,0)</f>
        <v>0</v>
      </c>
      <c r="AE133" s="32">
        <f>IF('貼り付けシート（日別）'!O132&lt;7,1+(7-'貼り付けシート（日別）'!O132)*0.0091,1)</f>
        <v>1.0067491666666666</v>
      </c>
      <c r="AF133" s="32">
        <f>IF(OR($DF$5=5,$DF$5=6,$DF$5=7),(($DF$48*'貼り付けシート（日別）'!O132+$DF$49*SUM(AI133:AK133,AM133)+$DF$50)*AH133+AO133/AG133),0)</f>
        <v>0</v>
      </c>
      <c r="AG133" s="32">
        <f>$DF$51*'貼り付けシート（日別）'!O132+$DF$52*AO133+$DF$53</f>
        <v>0.80577374999999996</v>
      </c>
      <c r="AH133" s="32">
        <f>IF('貼り付けシート（日別）'!O132&lt;7,1+(7-'貼り付けシート（日別）'!O132)*0.0205,1)</f>
        <v>1.0152041666666667</v>
      </c>
      <c r="AI133" s="109">
        <f>'貼り付けシート（日別）'!B132</f>
        <v>10.570620247318956</v>
      </c>
      <c r="AJ133" s="109">
        <f>'貼り付けシート（日別）'!C132</f>
        <v>13.275504235251438</v>
      </c>
      <c r="AK133" s="109">
        <f>'貼り付けシート（日別）'!D132</f>
        <v>2.0498940363255893</v>
      </c>
      <c r="AL133" s="109">
        <f>'貼り付けシート（日別）'!E132</f>
        <v>0</v>
      </c>
      <c r="AM133" s="109">
        <f>'貼り付けシート（日別）'!F132</f>
        <v>23.119105672844999</v>
      </c>
      <c r="AN133" s="109">
        <f>'貼り付けシート（日別）'!G132</f>
        <v>0</v>
      </c>
      <c r="AO133" s="109">
        <f>'貼り付けシート（日別）'!H132</f>
        <v>3.5556250000000005</v>
      </c>
      <c r="AP133" s="102">
        <f>IF(入力データと計算結果!$E$9=バックデータ一覧!$A$25,'貼り付けシート（日別）'!Q132,0)</f>
        <v>0</v>
      </c>
      <c r="AR133" s="36">
        <v>41765</v>
      </c>
      <c r="AS133" s="104">
        <f t="shared" si="48"/>
        <v>0.15850583329861112</v>
      </c>
      <c r="AT133" s="104">
        <f t="shared" si="49"/>
        <v>86.108154075732813</v>
      </c>
      <c r="AU133" s="104">
        <f t="shared" si="50"/>
        <v>0</v>
      </c>
      <c r="AV133" s="107">
        <v>0</v>
      </c>
      <c r="AW133" s="101">
        <f>IF(OR(計算過程!$DF$5&lt;=4,計算過程!$DF$5=8),AX133+AY133+AZ133,0)</f>
        <v>0.15850583329861112</v>
      </c>
      <c r="AX133" s="101">
        <f>IF(AND(計算過程!$DF$5&gt;4,計算過程!$DF$5&lt;&gt;8),0,((VLOOKUP(入力データと計算結果!$E$6,バックデータ一覧!$V$12:$AA$15,2)*'貼り付けシート（日別）'!AG132+VLOOKUP(入力データと計算結果!$E$6,バックデータ一覧!$V$12:$AA$15,3)*('貼り付けシート（日別）'!AA132+'貼り付けシート（日別）'!AB132+'貼り付けシート（日別）'!AC132+'貼り付けシート（日別）'!AD132+'貼り付けシート（日別）'!AF132)+(VLOOKUP(入力データと計算結果!$E$6,バックデータ一覧!$V$12:$AA$15,4)))*10^3/3600))</f>
        <v>0.1009297137962963</v>
      </c>
      <c r="AY133" s="101">
        <f>IF(AND(OR(計算過程!$DF$5&gt;4,計算過程!$DF$5&lt;&gt;8),入力データと計算結果!$E$7&lt;&gt;バックデータ一覧!$A$16,SUM(BX133:BY133)&gt;0),0.07*10^3/3600,0)</f>
        <v>1.9444444444444445E-2</v>
      </c>
      <c r="AZ133" s="101">
        <f>IF(AND(OR(計算過程!$DF$5&lt;=4),入力データと計算結果!$E$7=バックデータ一覧!$A$18,BY133&gt;0),(VLOOKUP(入力データと計算結果!$E$6,バックデータ一覧!$V$12:$AA$15,5,FALSE)*CA133+VLOOKUP(入力データと計算結果!$E$6,バックデータ一覧!$V$12:$AA$15,6,FALSE))*10^3/3600,0)</f>
        <v>3.8131675057870372E-2</v>
      </c>
      <c r="BA133" s="101">
        <f>IF(OR(計算過程!$DF$5&lt;=2,計算過程!$DF$5=8),IF(入力データと計算結果!$E$7=バックデータ一覧!$A$16,BU133/BC133+BV133/BD133+BW133/BE133+BX133/BF133+BZ133/BH133,IF(入力データと計算結果!$E$7=バックデータ一覧!$A$17,BU133/BC133+BV133/BD133+BW133/BE133+BY133/BG133+BZ133/BH133,BU133/BC133+BV133/BD133+BW133/BE133+BY133/BG133+CA133/BI133)),0)</f>
        <v>86.108154075732813</v>
      </c>
      <c r="BB133" s="101">
        <f>IF(OR(計算過程!$DF$5=3,計算過程!$DF$5=4),IF(入力データと計算結果!$E$7=バックデータ一覧!$A$16,BU133/BC133+BV133/BD133+BW133/BE133+BX133/BF133+BZ133/BH133,IF(入力データと計算結果!$E$7=バックデータ一覧!$A$17,BU133/BC133+BV133/BD133+BW133/BE133+BY133/BG133+BZ133/BH133,BU133/BC133+BV133/BD133+BW133/BE133+BY133/BG133+CA133/BI133)),0)</f>
        <v>0</v>
      </c>
      <c r="BC133" s="101">
        <f>MIN(1,計算過程!$DF$7*'貼り付けシート（日別）'!AG132+計算過程!$DF$14*(BU133+BW133)+計算過程!$DF$21)</f>
        <v>0.61969896876005692</v>
      </c>
      <c r="BD133" s="101">
        <f>MIN(1,計算過程!$DF$8*'貼り付けシート（日別）'!AG132+計算過程!$DF$15*BV133+計算過程!$DF$22)</f>
        <v>0.6839541646659586</v>
      </c>
      <c r="BE133" s="101">
        <f>MIN(1,計算過程!$DF$9*'貼り付けシート（日別）'!AG132+計算過程!$DF$16*(BU133+BW133)+計算過程!$DF$23)</f>
        <v>0.61969896876005692</v>
      </c>
      <c r="BF133" s="32">
        <f>MIN(1,計算過程!$DF$10*'貼り付けシート（日別）'!AG132+計算過程!$DF$17*BX133+計算過程!$DF$24)</f>
        <v>0.71159348488590612</v>
      </c>
      <c r="BG133" s="32">
        <f>MIN(1,計算過程!$DF$11*'貼り付けシート（日別）'!AG132+計算過程!$DF$18*BY133+計算過程!$DF$25)</f>
        <v>0.70010164240603989</v>
      </c>
      <c r="BH133" s="32">
        <f>MIN(1,計算過程!$DF$12*'貼り付けシート（日別）'!AG132+計算過程!$DF$19*BZ133+計算過程!$DF$26)</f>
        <v>0.71159348488590612</v>
      </c>
      <c r="BI133" s="32">
        <f>MIN(1,計算過程!$DF$13*'貼り付けシート（日別）'!AG132+計算過程!$DF$20*CA133+計算過程!$DF$27)</f>
        <v>0.62103890585395971</v>
      </c>
      <c r="BJ133" s="32">
        <f>IF(計算過程!$DF$5=11,(計算過程!$DF$33*BK133+計算過程!$DF$34*BN133+計算過程!$DF$35*計算過程!$DF$39+計算過程!$DF$36)*(1+計算過程!$DF$37*計算過程!$DF$38)*BL133*BM133*10^3/3600,0)</f>
        <v>0</v>
      </c>
      <c r="BK133" s="32">
        <f>'貼り付けシート（日別）'!AH132</f>
        <v>3.2</v>
      </c>
      <c r="BL133" s="32">
        <f t="shared" si="51"/>
        <v>1.05054</v>
      </c>
      <c r="BM133" s="32">
        <f t="shared" si="52"/>
        <v>1.0629999999999999</v>
      </c>
      <c r="BN133" s="32">
        <f t="shared" si="53"/>
        <v>57.584770188477961</v>
      </c>
      <c r="BO133" s="32">
        <f>IF(計算過程!$DF$5=10,(計算過程!$DF$41*'貼り付けシート（日別）'!AG132+計算過程!$DF$42*BN133+計算過程!$DF$43)/3.6,0)</f>
        <v>0</v>
      </c>
      <c r="BP133" s="32">
        <f>IF(OR(計算過程!$DF$5=5,計算過程!$DF$5=6,計算過程!$DF$5=7),((計算過程!$DF$45*'貼り付けシート（日別）'!AG132+計算過程!$DF$46*SUM(BU133:BW133,BY133)+計算過程!$DF$47)*BQ133+(0.01723*CA133+0.06099))*10^3/3600,0)</f>
        <v>0</v>
      </c>
      <c r="BQ133" s="32">
        <f>IF('貼り付けシート（日別）'!AG132&lt;7,1+(7-'貼り付けシート（日別）'!AG132)*0.0091,1)</f>
        <v>1.0067491666666666</v>
      </c>
      <c r="BR133" s="32">
        <f>IF(OR(計算過程!$DF$5=5,計算過程!$DF$5=6,計算過程!$DF$5=7),((計算過程!$DF$48*'貼り付けシート（日別）'!AG132+計算過程!$DF$49*SUM(BU133:BW133,BY133)+計算過程!$DF$50)*BT133+CA133/BS133),0)</f>
        <v>0</v>
      </c>
      <c r="BS133" s="32">
        <f>計算過程!$DF$51*'貼り付けシート（日別）'!AG132+計算過程!$DF$52*CA133+計算過程!$DF$53</f>
        <v>0.811004375</v>
      </c>
      <c r="BT133" s="32">
        <f>IF('貼り付けシート（日別）'!AG132&lt;7,1+(7-'貼り付けシート（日別）'!AG132)*0.0205,1)</f>
        <v>1.0152041666666667</v>
      </c>
      <c r="BU133" s="109">
        <f>'貼り付けシート（日別）'!T132</f>
        <v>10.881520842828341</v>
      </c>
      <c r="BV133" s="109">
        <f>'貼り付けシート（日別）'!U132</f>
        <v>16.594380294064297</v>
      </c>
      <c r="BW133" s="109">
        <f>'貼り付けシート（日別）'!V132</f>
        <v>2.5623675454069876</v>
      </c>
      <c r="BX133" s="109">
        <f>'貼り付けシート（日別）'!W132</f>
        <v>0</v>
      </c>
      <c r="BY133" s="109">
        <f>'貼り付けシート（日別）'!X132</f>
        <v>23.119105672844999</v>
      </c>
      <c r="BZ133" s="109">
        <f>'貼り付けシート（日別）'!Y132</f>
        <v>0</v>
      </c>
      <c r="CA133" s="109">
        <f>'貼り付けシート（日別）'!Z132</f>
        <v>4.4273958333333336</v>
      </c>
      <c r="CB133" s="102">
        <f>IF(入力データと計算結果!$E$9=バックデータ一覧!$A$25,'貼り付けシート（日別）'!AI132,0)</f>
        <v>0</v>
      </c>
      <c r="CC133" s="166"/>
      <c r="CD133" s="32">
        <f>IF(計算過程!$DF$5=9,((CI133*'貼り付けシート（日別）'!AG132+CJ133*(CQ133+CR133+CS133+CU133)+CK133*CX133+CL133)*CE133+(0.01723*CW133+0.06099))*10^3/3600,0)</f>
        <v>0</v>
      </c>
      <c r="CE133" s="32">
        <f>IF(7&lt;='貼り付けシート（日別）'!AG132,1,1+(7-'貼り付けシート（日別）'!AG132)*0.0091)</f>
        <v>1.0067491666666666</v>
      </c>
      <c r="CF133" s="32">
        <f>IF(計算過程!$DF$5=9,((CM133*'貼り付けシート（日別）'!AG132+CN133*(CQ133+CR133+CS133+CU133)+CO133*CX133+CP133)*CH133+CW133/CG133),0)</f>
        <v>0</v>
      </c>
      <c r="CG133" s="32">
        <f>計算過程!$DF$55*'貼り付けシート（日別）'!AG132+計算過程!$DF$56*CW133+計算過程!$DF$57</f>
        <v>0.811004375</v>
      </c>
      <c r="CH133" s="32">
        <f>IF(7&lt;='貼り付けシート（日別）'!AG132,1,1+(7-'貼り付けシート（日別）'!AG132)*0.0205)</f>
        <v>1.0152041666666667</v>
      </c>
      <c r="CI133" s="100">
        <f>IF($CX133&gt;0,バックデータ一覧!$S$4,バックデータ一覧!$T$4)</f>
        <v>-0.18114</v>
      </c>
      <c r="CJ133" s="100">
        <f>IF($CX133&gt;0,バックデータ一覧!$S$5,バックデータ一覧!$T$5)</f>
        <v>0.10483000000000001</v>
      </c>
      <c r="CK133" s="100">
        <f>IF($CX133&gt;0,バックデータ一覧!$S$6,バックデータ一覧!$T$6)</f>
        <v>0</v>
      </c>
      <c r="CL133" s="100">
        <f>IF($CX133&gt;0,バックデータ一覧!$S$7,バックデータ一覧!$T$7)</f>
        <v>5.8528500000000001</v>
      </c>
      <c r="CM133" s="100">
        <f>IF($CX133&gt;0,バックデータ一覧!$S$12,バックデータ一覧!$T$12)</f>
        <v>-5.7700000000000001E-2</v>
      </c>
      <c r="CN133" s="100">
        <f>IF($CX133&gt;0,バックデータ一覧!$S$13,バックデータ一覧!$T$13)</f>
        <v>0.47525000000000001</v>
      </c>
      <c r="CO133" s="100">
        <f>IF($CX133&gt;0,バックデータ一覧!$S$14,バックデータ一覧!$T$14)</f>
        <v>0</v>
      </c>
      <c r="CP133" s="173">
        <f>IF($CX133&gt;0,バックデータ一覧!$S$15,バックデータ一覧!$T$15)</f>
        <v>-6.3459300000000001</v>
      </c>
      <c r="CQ133" s="102">
        <f>IF($DF$4=4,'貼り付けシート（日別）'!T132,'貼り付けシート（日別）'!B132*(INT($DF$4)+1-$DF$4)+'貼り付けシート（日別）'!T132*($DF$4-INT($DF$4)))</f>
        <v>10.881520842828341</v>
      </c>
      <c r="CR133" s="102">
        <f>IF($DF$4=4,'貼り付けシート（日別）'!U132,'貼り付けシート（日別）'!C132*(INT($DF$4)+1-$DF$4)+'貼り付けシート（日別）'!U132*($DF$4-INT($DF$4)))</f>
        <v>16.594380294064297</v>
      </c>
      <c r="CS133" s="102">
        <f>IF($DF$4=4,'貼り付けシート（日別）'!V132,'貼り付けシート（日別）'!D132*(INT($DF$4)+1-$DF$4)+'貼り付けシート（日別）'!V132*($DF$4-INT($DF$4)))</f>
        <v>2.5623675454069876</v>
      </c>
      <c r="CT133" s="102">
        <f>IF($DF$4=4,'貼り付けシート（日別）'!W132,'貼り付けシート（日別）'!E132*(INT($DF$4)+1-$DF$4)+'貼り付けシート（日別）'!W132*($DF$4-INT($DF$4)))</f>
        <v>0</v>
      </c>
      <c r="CU133" s="102">
        <f>IF($DF$4=4,'貼り付けシート（日別）'!X132,'貼り付けシート（日別）'!F132*(INT($DF$4)+1-$DF$4)+'貼り付けシート（日別）'!X132*($DF$4-INT($DF$4)))</f>
        <v>23.119105672844999</v>
      </c>
      <c r="CV133" s="102">
        <f>IF($DF$4=4,'貼り付けシート（日別）'!Y132,'貼り付けシート（日別）'!G132*(INT($DF$4)+1-$DF$4)+'貼り付けシート（日別）'!Y132*($DF$4-INT($DF$4)))</f>
        <v>0</v>
      </c>
      <c r="CW133" s="102">
        <f>IF($DF$4=4,'貼り付けシート（日別）'!Z132,'貼り付けシート（日別）'!H132*(INT($DF$4)+1-$DF$4)+'貼り付けシート（日別）'!Z132*($DF$4-INT($DF$4)))</f>
        <v>4.4273958333333336</v>
      </c>
      <c r="CX133" s="32">
        <f>SUMIF('貼り付けシート（時刻別）'!$A$6:$A$8765,AR133,'貼り付けシート（時刻別）'!$C$6:$C$8765)</f>
        <v>0</v>
      </c>
      <c r="CY133" s="102">
        <f t="shared" si="54"/>
        <v>0</v>
      </c>
      <c r="CZ133" s="166"/>
    </row>
    <row r="134" spans="1:104" x14ac:dyDescent="0.15">
      <c r="A134" s="36">
        <v>41766</v>
      </c>
      <c r="B134" s="139">
        <f>IF(計算過程!$DF$5=9,計算過程!CD134+計算過程!CY134,IF($DF$4=4,AS134,G134*(INT($DF$4)+1-$DF$4)+AS134*($DF$4-INT($DF$4))))</f>
        <v>0.16343475374074073</v>
      </c>
      <c r="C134" s="139">
        <f>IF(計算過程!$DF$5=9,CF134,IF($DF$4=4,AT134,H134*(INT($DF$4)+1-$DF$4)+AT134*($DF$4-INT($DF$4))))</f>
        <v>97.905558358643333</v>
      </c>
      <c r="D134" s="139">
        <f>IF(計算過程!$DF$5=9,0,IF($DF$4=4,AU134,I134*(INT($DF$4)+1-$DF$4)+AU134*($DF$4-INT($DF$4))))</f>
        <v>0</v>
      </c>
      <c r="E134" s="139">
        <v>0</v>
      </c>
      <c r="F134" s="138"/>
      <c r="G134" s="104">
        <f t="shared" si="41"/>
        <v>0.15636839198148147</v>
      </c>
      <c r="H134" s="104">
        <f t="shared" si="42"/>
        <v>90.822628188681392</v>
      </c>
      <c r="I134" s="104">
        <f t="shared" si="43"/>
        <v>0</v>
      </c>
      <c r="J134" s="107">
        <v>0</v>
      </c>
      <c r="K134" s="101">
        <f>IF(OR(計算過程!$DF$5&lt;=4,計算過程!$DF$5=8),L134+M134+N134,0)</f>
        <v>0.15636839198148147</v>
      </c>
      <c r="L134" s="101">
        <f>IF(AND($DF$5&gt;4,$DF$5&lt;&gt;8),0,((VLOOKUP(入力データと計算結果!$E$6,バックデータ一覧!$V$12:$AA$15,2)*'貼り付けシート（日別）'!O133+VLOOKUP(入力データと計算結果!$E$6,バックデータ一覧!$V$12:$AA$15,3)*('貼り付けシート（日別）'!I133+'貼り付けシート（日別）'!J133+'貼り付けシート（日別）'!K133+'貼り付けシート（日別）'!L133+'貼り付けシート（日別）'!N133)+(VLOOKUP(入力データと計算結果!$E$6,バックデータ一覧!$V$12:$AA$15,4)))*10^3/3600))</f>
        <v>0.10347019753703704</v>
      </c>
      <c r="M134" s="101">
        <f>IF(AND(OR($DF$5&gt;4,$DF$5&lt;&gt;8),入力データと計算結果!$E$7&lt;&gt;バックデータ一覧!$A$16,SUM(AL134:AM134)&gt;0),0.07*10^3/3600,0)</f>
        <v>1.9444444444444445E-2</v>
      </c>
      <c r="N134" s="101">
        <f>IF(AND(OR($DF$5&lt;=4),入力データと計算結果!$E$7=バックデータ一覧!$A$18,AM134&gt;0),(VLOOKUP(入力データと計算結果!$E$6,バックデータ一覧!$V$12:$AA$15,5,FALSE)*AO134+VLOOKUP(入力データと計算結果!$E$6,バックデータ一覧!$V$12:$AA$15,6,FALSE))*10^3/3600,0)</f>
        <v>3.3453749999999997E-2</v>
      </c>
      <c r="O134" s="101">
        <f>IF(OR(計算過程!$DF$5&lt;=2,計算過程!$DF$5=8),IF(入力データと計算結果!$E$7=バックデータ一覧!$A$16,AI134/Q134+AJ134/R134+AK134/S134+AL134/T134+AN134/V134,IF(入力データと計算結果!$E$7=バックデータ一覧!$A$17,AI134/Q134+AJ134/R134+AK134/S134+AM134/U134+AN134/V134,AI134/Q134+AJ134/R134+AK134/S134+AM134/U134+AO134/W134)),0)</f>
        <v>90.822628188681392</v>
      </c>
      <c r="P134" s="101">
        <f>IF(OR(計算過程!$DF$5=3,計算過程!$DF$5=4),IF(入力データと計算結果!$E$7=バックデータ一覧!$A$16,AI134/Q134+AJ134/R134+AK134/S134+AL134/T134+AN134/V134,IF(入力データと計算結果!$E$7=バックデータ一覧!$A$17,AI134/Q134+AJ134/R134+AK134/S134+AM134/U134+AN134/V134,AI134/Q134+AJ134/R134+AK134/S134+AM134/U134+AO134/W134)),0)</f>
        <v>0</v>
      </c>
      <c r="Q134" s="101">
        <f>MIN(1,$DF$7*'貼り付けシート（日別）'!O133+計算過程!$DF$14*(AI134+AK134)+$DF$21)</f>
        <v>0.62683066111725094</v>
      </c>
      <c r="R134" s="101">
        <f>MIN(1,$DF$8*'貼り付けシート（日別）'!O133+$DF$15*AJ134+$DF$22)</f>
        <v>0.6853806958298303</v>
      </c>
      <c r="S134" s="101">
        <f>MIN(1,$DF$9*'貼り付けシート（日別）'!O133+$DF$16*(AI134+AK134)+$DF$23)</f>
        <v>0.62683066111725094</v>
      </c>
      <c r="T134" s="32">
        <f>MIN(1,$DF$10*'貼り付けシート（日別）'!O133+$DF$17*AL134+$DF$24)</f>
        <v>0.71159348488590612</v>
      </c>
      <c r="U134" s="32">
        <f>MIN(1,$DF$11*'貼り付けシート（日別）'!O133+$DF$18*AM134+$DF$25)</f>
        <v>0.70008764117653555</v>
      </c>
      <c r="V134" s="32">
        <f>MIN(1,$DF$12*'貼り付けシート（日別）'!O133+$DF$19*AN134+$DF$26)</f>
        <v>0.71159348488590612</v>
      </c>
      <c r="W134" s="32">
        <f>MIN(1,$DF$13*'貼り付けシート（日別）'!O133+$DF$20*AO134+$DF$27)</f>
        <v>0.60954304532617454</v>
      </c>
      <c r="X134" s="32">
        <f t="shared" si="44"/>
        <v>0</v>
      </c>
      <c r="Y134" s="32">
        <f>'貼り付けシート（日別）'!P133</f>
        <v>2.6875</v>
      </c>
      <c r="Z134" s="32">
        <f t="shared" si="45"/>
        <v>1.05735625</v>
      </c>
      <c r="AA134" s="32">
        <f t="shared" si="46"/>
        <v>1.0809375000000001</v>
      </c>
      <c r="AB134" s="32">
        <f t="shared" si="47"/>
        <v>60.745440465337246</v>
      </c>
      <c r="AC134" s="32">
        <f>IF($DF$5=10,($DF$41*'貼り付けシート（日別）'!O133+$DF$42*AB134+$DF$43)/3.6,0)</f>
        <v>0</v>
      </c>
      <c r="AD134" s="32">
        <f>IF(OR($DF$5=5,$DF$5=6,$DF$5=7),(($DF$45*'貼り付けシート（日別）'!O133+$DF$46*SUM(AI134:AK134,AM134)+$DF$47)*AE134+(0.01723*AO134+0.06099))*10^3/3600,0)</f>
        <v>0</v>
      </c>
      <c r="AE134" s="32">
        <f>IF('貼り付けシート（日別）'!O133&lt;7,1+(7-'貼り付けシート（日別）'!O133)*0.0091,1)</f>
        <v>1</v>
      </c>
      <c r="AF134" s="32">
        <f>IF(OR($DF$5=5,$DF$5=6,$DF$5=7),(($DF$48*'貼り付けシート（日別）'!O133+$DF$49*SUM(AI134:AK134,AM134)+$DF$50)*AH134+AO134/AG134),0)</f>
        <v>0</v>
      </c>
      <c r="AG134" s="32">
        <f>$DF$51*'貼り付けシート（日別）'!O133+$DF$52*AO134+$DF$53</f>
        <v>0.81429999999999991</v>
      </c>
      <c r="AH134" s="32">
        <f>IF('貼り付けシート（日別）'!O133&lt;7,1+(7-'貼り付けシート（日別）'!O133)*0.0205,1)</f>
        <v>1</v>
      </c>
      <c r="AI134" s="109">
        <f>'貼り付けシート（日別）'!B133</f>
        <v>12.763932651049439</v>
      </c>
      <c r="AJ134" s="109">
        <f>'貼り付けシート（日別）'!C133</f>
        <v>17.447348303498295</v>
      </c>
      <c r="AK134" s="109">
        <f>'貼り付けシート（日別）'!D133</f>
        <v>3.9342059900045165</v>
      </c>
      <c r="AL134" s="109">
        <f>'貼り付けシート（日別）'!E133</f>
        <v>0</v>
      </c>
      <c r="AM134" s="109">
        <f>'貼り付けシート（日別）'!F133</f>
        <v>23.149953520784997</v>
      </c>
      <c r="AN134" s="109">
        <f>'貼り付けシート（日別）'!G133</f>
        <v>0</v>
      </c>
      <c r="AO134" s="109">
        <f>'貼り付けシート（日別）'!H133</f>
        <v>3.45</v>
      </c>
      <c r="AP134" s="102">
        <f>IF(入力データと計算結果!$E$9=バックデータ一覧!$A$25,'貼り付けシート（日別）'!Q133,0)</f>
        <v>0</v>
      </c>
      <c r="AR134" s="36">
        <v>41766</v>
      </c>
      <c r="AS134" s="104">
        <f t="shared" si="48"/>
        <v>0.16343475374074073</v>
      </c>
      <c r="AT134" s="104">
        <f t="shared" si="49"/>
        <v>97.905558358643333</v>
      </c>
      <c r="AU134" s="104">
        <f t="shared" si="50"/>
        <v>0</v>
      </c>
      <c r="AV134" s="107">
        <v>0</v>
      </c>
      <c r="AW134" s="101">
        <f>IF(OR(計算過程!$DF$5&lt;=4,計算過程!$DF$5=8),AX134+AY134+AZ134,0)</f>
        <v>0.16343475374074073</v>
      </c>
      <c r="AX134" s="101">
        <f>IF(AND(計算過程!$DF$5&gt;4,計算過程!$DF$5&lt;&gt;8),0,((VLOOKUP(入力データと計算結果!$E$6,バックデータ一覧!$V$12:$AA$15,2)*'貼り付けシート（日別）'!AG133+VLOOKUP(入力データと計算結果!$E$6,バックデータ一覧!$V$12:$AA$15,3)*('貼り付けシート（日別）'!AA133+'貼り付けシート（日別）'!AB133+'貼り付けシート（日別）'!AC133+'貼り付けシート（日別）'!AD133+'貼り付けシート（日別）'!AF133)+(VLOOKUP(入力データと計算結果!$E$6,バックデータ一覧!$V$12:$AA$15,4)))*10^3/3600))</f>
        <v>0.10690709170370372</v>
      </c>
      <c r="AY134" s="101">
        <f>IF(AND(OR(計算過程!$DF$5&gt;4,計算過程!$DF$5&lt;&gt;8),入力データと計算結果!$E$7&lt;&gt;バックデータ一覧!$A$16,SUM(BX134:BY134)&gt;0),0.07*10^3/3600,0)</f>
        <v>1.9444444444444445E-2</v>
      </c>
      <c r="AZ134" s="101">
        <f>IF(AND(OR(計算過程!$DF$5&lt;=4),入力データと計算結果!$E$7=バックデータ一覧!$A$18,BY134&gt;0),(VLOOKUP(入力データと計算結果!$E$6,バックデータ一覧!$V$12:$AA$15,5,FALSE)*CA134+VLOOKUP(入力データと計算結果!$E$6,バックデータ一覧!$V$12:$AA$15,6,FALSE))*10^3/3600,0)</f>
        <v>3.7083217592592595E-2</v>
      </c>
      <c r="BA134" s="101">
        <f>IF(OR(計算過程!$DF$5&lt;=2,計算過程!$DF$5=8),IF(入力データと計算結果!$E$7=バックデータ一覧!$A$16,BU134/BC134+BV134/BD134+BW134/BE134+BX134/BF134+BZ134/BH134,IF(入力データと計算結果!$E$7=バックデータ一覧!$A$17,BU134/BC134+BV134/BD134+BW134/BE134+BY134/BG134+BZ134/BH134,BU134/BC134+BV134/BD134+BW134/BE134+BY134/BG134+CA134/BI134)),0)</f>
        <v>97.905558358643333</v>
      </c>
      <c r="BB134" s="101">
        <f>IF(OR(計算過程!$DF$5=3,計算過程!$DF$5=4),IF(入力データと計算結果!$E$7=バックデータ一覧!$A$16,BU134/BC134+BV134/BD134+BW134/BE134+BX134/BF134+BZ134/BH134,IF(入力データと計算結果!$E$7=バックデータ一覧!$A$17,BU134/BC134+BV134/BD134+BW134/BE134+BY134/BG134+BZ134/BH134,BU134/BC134+BV134/BD134+BW134/BE134+BY134/BG134+CA134/BI134)),0)</f>
        <v>0</v>
      </c>
      <c r="BC134" s="101">
        <f>MIN(1,計算過程!$DF$7*'貼り付けシート（日別）'!AG133+計算過程!$DF$14*(BU134+BW134)+計算過程!$DF$21)</f>
        <v>0.62866756022253945</v>
      </c>
      <c r="BD134" s="101">
        <f>MIN(1,計算過程!$DF$8*'貼り付けシート（日別）'!AG133+計算過程!$DF$15*BV134+計算過程!$DF$22)</f>
        <v>0.68651198256295087</v>
      </c>
      <c r="BE134" s="101">
        <f>MIN(1,計算過程!$DF$9*'貼り付けシート（日別）'!AG133+計算過程!$DF$16*(BU134+BW134)+計算過程!$DF$23)</f>
        <v>0.62866756022253945</v>
      </c>
      <c r="BF134" s="32">
        <f>MIN(1,計算過程!$DF$10*'貼り付けシート（日別）'!AG133+計算過程!$DF$17*BX134+計算過程!$DF$24)</f>
        <v>0.71159348488590612</v>
      </c>
      <c r="BG134" s="32">
        <f>MIN(1,計算過程!$DF$11*'貼り付けシート（日別）'!AG133+計算過程!$DF$18*BY134+計算過程!$DF$25)</f>
        <v>0.70008764117653555</v>
      </c>
      <c r="BH134" s="32">
        <f>MIN(1,計算過程!$DF$12*'貼り付けシート（日別）'!AG133+計算過程!$DF$19*BZ134+計算過程!$DF$26)</f>
        <v>0.71159348488590612</v>
      </c>
      <c r="BI134" s="32">
        <f>MIN(1,計算過程!$DF$13*'貼り付けシート（日別）'!AG133+計算過程!$DF$20*CA134+計算過程!$DF$27)</f>
        <v>0.62289771575838926</v>
      </c>
      <c r="BJ134" s="32">
        <f>IF(計算過程!$DF$5=11,(計算過程!$DF$33*BK134+計算過程!$DF$34*BN134+計算過程!$DF$35*計算過程!$DF$39+計算過程!$DF$36)*(1+計算過程!$DF$37*計算過程!$DF$38)*BL134*BM134*10^3/3600,0)</f>
        <v>0</v>
      </c>
      <c r="BK134" s="32">
        <f>'貼り付けシート（日別）'!AH133</f>
        <v>2.6875</v>
      </c>
      <c r="BL134" s="32">
        <f t="shared" si="51"/>
        <v>1.05735625</v>
      </c>
      <c r="BM134" s="32">
        <f t="shared" si="52"/>
        <v>1.0809375000000001</v>
      </c>
      <c r="BN134" s="32">
        <f t="shared" si="53"/>
        <v>65.552829280308771</v>
      </c>
      <c r="BO134" s="32">
        <f>IF(計算過程!$DF$5=10,(計算過程!$DF$41*'貼り付けシート（日別）'!AG133+計算過程!$DF$42*BN134+計算過程!$DF$43)/3.6,0)</f>
        <v>0</v>
      </c>
      <c r="BP134" s="32">
        <f>IF(OR(計算過程!$DF$5=5,計算過程!$DF$5=6,計算過程!$DF$5=7),((計算過程!$DF$45*'貼り付けシート（日別）'!AG133+計算過程!$DF$46*SUM(BU134:BW134,BY134)+計算過程!$DF$47)*BQ134+(0.01723*CA134+0.06099))*10^3/3600,0)</f>
        <v>0</v>
      </c>
      <c r="BQ134" s="32">
        <f>IF('貼り付けシート（日別）'!AG133&lt;7,1+(7-'貼り付けシート（日別）'!AG133)*0.0091,1)</f>
        <v>1</v>
      </c>
      <c r="BR134" s="32">
        <f>IF(OR(計算過程!$DF$5=5,計算過程!$DF$5=6,計算過程!$DF$5=7),((計算過程!$DF$48*'貼り付けシート（日別）'!AG133+計算過程!$DF$49*SUM(BU134:BW134,BY134)+計算過程!$DF$50)*BT134+CA134/BS134),0)</f>
        <v>0</v>
      </c>
      <c r="BS134" s="32">
        <f>計算過程!$DF$51*'貼り付けシート（日別）'!AG133+計算過程!$DF$52*CA134+計算過程!$DF$53</f>
        <v>0.81884999999999997</v>
      </c>
      <c r="BT134" s="32">
        <f>IF('貼り付けシート（日別）'!AG133&lt;7,1+(7-'貼り付けシート（日別）'!AG133)*0.0205,1)</f>
        <v>1</v>
      </c>
      <c r="BU134" s="109">
        <f>'貼り付けシート（日別）'!T133</f>
        <v>14.320509803616444</v>
      </c>
      <c r="BV134" s="109">
        <f>'貼り付けシート（日別）'!U133</f>
        <v>19.939826632569481</v>
      </c>
      <c r="BW134" s="109">
        <f>'貼り付けシート（日別）'!V133</f>
        <v>3.9342059900045165</v>
      </c>
      <c r="BX134" s="109">
        <f>'貼り付けシート（日別）'!W133</f>
        <v>0</v>
      </c>
      <c r="BY134" s="109">
        <f>'貼り付けシート（日別）'!X133</f>
        <v>23.149953520784997</v>
      </c>
      <c r="BZ134" s="109">
        <f>'貼り付けシート（日別）'!Y133</f>
        <v>0</v>
      </c>
      <c r="CA134" s="109">
        <f>'貼り付けシート（日別）'!Z133</f>
        <v>4.208333333333333</v>
      </c>
      <c r="CB134" s="102">
        <f>IF(入力データと計算結果!$E$9=バックデータ一覧!$A$25,'貼り付けシート（日別）'!AI133,0)</f>
        <v>0</v>
      </c>
      <c r="CC134" s="166"/>
      <c r="CD134" s="32">
        <f>IF(計算過程!$DF$5=9,((CI134*'貼り付けシート（日別）'!AG133+CJ134*(CQ134+CR134+CS134+CU134)+CK134*CX134+CL134)*CE134+(0.01723*CW134+0.06099))*10^3/3600,0)</f>
        <v>0</v>
      </c>
      <c r="CE134" s="32">
        <f>IF(7&lt;='貼り付けシート（日別）'!AG133,1,1+(7-'貼り付けシート（日別）'!AG133)*0.0091)</f>
        <v>1</v>
      </c>
      <c r="CF134" s="32">
        <f>IF(計算過程!$DF$5=9,((CM134*'貼り付けシート（日別）'!AG133+CN134*(CQ134+CR134+CS134+CU134)+CO134*CX134+CP134)*CH134+CW134/CG134),0)</f>
        <v>0</v>
      </c>
      <c r="CG134" s="32">
        <f>計算過程!$DF$55*'貼り付けシート（日別）'!AG133+計算過程!$DF$56*CW134+計算過程!$DF$57</f>
        <v>0.81884999999999997</v>
      </c>
      <c r="CH134" s="32">
        <f>IF(7&lt;='貼り付けシート（日別）'!AG133,1,1+(7-'貼り付けシート（日別）'!AG133)*0.0205)</f>
        <v>1</v>
      </c>
      <c r="CI134" s="100">
        <f>IF($CX134&gt;0,バックデータ一覧!$S$4,バックデータ一覧!$T$4)</f>
        <v>-0.18114</v>
      </c>
      <c r="CJ134" s="100">
        <f>IF($CX134&gt;0,バックデータ一覧!$S$5,バックデータ一覧!$T$5)</f>
        <v>0.10483000000000001</v>
      </c>
      <c r="CK134" s="100">
        <f>IF($CX134&gt;0,バックデータ一覧!$S$6,バックデータ一覧!$T$6)</f>
        <v>0</v>
      </c>
      <c r="CL134" s="100">
        <f>IF($CX134&gt;0,バックデータ一覧!$S$7,バックデータ一覧!$T$7)</f>
        <v>5.8528500000000001</v>
      </c>
      <c r="CM134" s="100">
        <f>IF($CX134&gt;0,バックデータ一覧!$S$12,バックデータ一覧!$T$12)</f>
        <v>-5.7700000000000001E-2</v>
      </c>
      <c r="CN134" s="100">
        <f>IF($CX134&gt;0,バックデータ一覧!$S$13,バックデータ一覧!$T$13)</f>
        <v>0.47525000000000001</v>
      </c>
      <c r="CO134" s="100">
        <f>IF($CX134&gt;0,バックデータ一覧!$S$14,バックデータ一覧!$T$14)</f>
        <v>0</v>
      </c>
      <c r="CP134" s="173">
        <f>IF($CX134&gt;0,バックデータ一覧!$S$15,バックデータ一覧!$T$15)</f>
        <v>-6.3459300000000001</v>
      </c>
      <c r="CQ134" s="102">
        <f>IF($DF$4=4,'貼り付けシート（日別）'!T133,'貼り付けシート（日別）'!B133*(INT($DF$4)+1-$DF$4)+'貼り付けシート（日別）'!T133*($DF$4-INT($DF$4)))</f>
        <v>14.320509803616444</v>
      </c>
      <c r="CR134" s="102">
        <f>IF($DF$4=4,'貼り付けシート（日別）'!U133,'貼り付けシート（日別）'!C133*(INT($DF$4)+1-$DF$4)+'貼り付けシート（日別）'!U133*($DF$4-INT($DF$4)))</f>
        <v>19.939826632569481</v>
      </c>
      <c r="CS134" s="102">
        <f>IF($DF$4=4,'貼り付けシート（日別）'!V133,'貼り付けシート（日別）'!D133*(INT($DF$4)+1-$DF$4)+'貼り付けシート（日別）'!V133*($DF$4-INT($DF$4)))</f>
        <v>3.9342059900045165</v>
      </c>
      <c r="CT134" s="102">
        <f>IF($DF$4=4,'貼り付けシート（日別）'!W133,'貼り付けシート（日別）'!E133*(INT($DF$4)+1-$DF$4)+'貼り付けシート（日別）'!W133*($DF$4-INT($DF$4)))</f>
        <v>0</v>
      </c>
      <c r="CU134" s="102">
        <f>IF($DF$4=4,'貼り付けシート（日別）'!X133,'貼り付けシート（日別）'!F133*(INT($DF$4)+1-$DF$4)+'貼り付けシート（日別）'!X133*($DF$4-INT($DF$4)))</f>
        <v>23.149953520784997</v>
      </c>
      <c r="CV134" s="102">
        <f>IF($DF$4=4,'貼り付けシート（日別）'!Y133,'貼り付けシート（日別）'!G133*(INT($DF$4)+1-$DF$4)+'貼り付けシート（日別）'!Y133*($DF$4-INT($DF$4)))</f>
        <v>0</v>
      </c>
      <c r="CW134" s="102">
        <f>IF($DF$4=4,'貼り付けシート（日別）'!Z133,'貼り付けシート（日別）'!H133*(INT($DF$4)+1-$DF$4)+'貼り付けシート（日別）'!Z133*($DF$4-INT($DF$4)))</f>
        <v>4.208333333333333</v>
      </c>
      <c r="CX134" s="32">
        <f>SUMIF('貼り付けシート（時刻別）'!$A$6:$A$8765,AR134,'貼り付けシート（時刻別）'!$C$6:$C$8765)</f>
        <v>0</v>
      </c>
      <c r="CY134" s="102">
        <f t="shared" si="54"/>
        <v>0</v>
      </c>
      <c r="CZ134" s="166"/>
    </row>
    <row r="135" spans="1:104" x14ac:dyDescent="0.15">
      <c r="A135" s="36">
        <v>41767</v>
      </c>
      <c r="B135" s="139">
        <f>IF(計算過程!$DF$5=9,計算過程!CD135+計算過程!CY135,IF($DF$4=4,AS135,G135*(INT($DF$4)+1-$DF$4)+AS135*($DF$4-INT($DF$4))))</f>
        <v>0.15070756390740742</v>
      </c>
      <c r="C135" s="139">
        <f>IF(計算過程!$DF$5=9,CF135,IF($DF$4=4,AT135,H135*(INT($DF$4)+1-$DF$4)+AT135*($DF$4-INT($DF$4))))</f>
        <v>73.759056990953113</v>
      </c>
      <c r="D135" s="139">
        <f>IF(計算過程!$DF$5=9,0,IF($DF$4=4,AU135,I135*(INT($DF$4)+1-$DF$4)+AU135*($DF$4-INT($DF$4))))</f>
        <v>0</v>
      </c>
      <c r="E135" s="139">
        <v>0</v>
      </c>
      <c r="F135" s="138"/>
      <c r="G135" s="104">
        <f t="shared" si="41"/>
        <v>0.14343177039814814</v>
      </c>
      <c r="H135" s="104">
        <f t="shared" si="42"/>
        <v>66.472036177014189</v>
      </c>
      <c r="I135" s="104">
        <f t="shared" si="43"/>
        <v>0</v>
      </c>
      <c r="J135" s="107">
        <v>0</v>
      </c>
      <c r="K135" s="101">
        <f>IF(OR(計算過程!$DF$5&lt;=4,計算過程!$DF$5=8),L135+M135+N135,0)</f>
        <v>0.14343177039814814</v>
      </c>
      <c r="L135" s="101">
        <f>IF(AND($DF$5&gt;4,$DF$5&lt;&gt;8),0,((VLOOKUP(入力データと計算結果!$E$6,バックデータ一覧!$V$12:$AA$15,2)*'貼り付けシート（日別）'!O134+VLOOKUP(入力データと計算結果!$E$6,バックデータ一覧!$V$12:$AA$15,3)*('貼り付けシート（日別）'!I134+'貼り付けシート（日別）'!J134+'貼り付けシート（日別）'!K134+'貼り付けシート（日別）'!L134+'貼り付けシート（日別）'!N134)+(VLOOKUP(入力データと計算結果!$E$6,バックデータ一覧!$V$12:$AA$15,4)))*10^3/3600))</f>
        <v>9.0156669703703687E-2</v>
      </c>
      <c r="M135" s="101">
        <f>IF(AND(OR($DF$5&gt;4,$DF$5&lt;&gt;8),入力データと計算結果!$E$7&lt;&gt;バックデータ一覧!$A$16,SUM(AL135:AM135)&gt;0),0.07*10^3/3600,0)</f>
        <v>1.9444444444444445E-2</v>
      </c>
      <c r="N135" s="101">
        <f>IF(AND(OR($DF$5&lt;=4),入力データと計算結果!$E$7=バックデータ一覧!$A$18,AM135&gt;0),(VLOOKUP(入力データと計算結果!$E$6,バックデータ一覧!$V$12:$AA$15,5,FALSE)*AO135+VLOOKUP(入力データと計算結果!$E$6,バックデータ一覧!$V$12:$AA$15,6,FALSE))*10^3/3600,0)</f>
        <v>3.383065625E-2</v>
      </c>
      <c r="O135" s="101">
        <f>IF(OR(計算過程!$DF$5&lt;=2,計算過程!$DF$5=8),IF(入力データと計算結果!$E$7=バックデータ一覧!$A$16,AI135/Q135+AJ135/R135+AK135/S135+AL135/T135+AN135/V135,IF(入力データと計算結果!$E$7=バックデータ一覧!$A$17,AI135/Q135+AJ135/R135+AK135/S135+AM135/U135+AN135/V135,AI135/Q135+AJ135/R135+AK135/S135+AM135/U135+AO135/W135)),0)</f>
        <v>66.472036177014189</v>
      </c>
      <c r="P135" s="101">
        <f>IF(OR(計算過程!$DF$5=3,計算過程!$DF$5=4),IF(入力データと計算結果!$E$7=バックデータ一覧!$A$16,AI135/Q135+AJ135/R135+AK135/S135+AL135/T135+AN135/V135,IF(入力データと計算結果!$E$7=バックデータ一覧!$A$17,AI135/Q135+AJ135/R135+AK135/S135+AM135/U135+AN135/V135,AI135/Q135+AJ135/R135+AK135/S135+AM135/U135+AO135/W135)),0)</f>
        <v>0</v>
      </c>
      <c r="Q135" s="101">
        <f>MIN(1,$DF$7*'貼り付けシート（日別）'!O134+計算過程!$DF$14*(AI135+AK135)+$DF$21)</f>
        <v>0.61561680666569929</v>
      </c>
      <c r="R135" s="101">
        <f>MIN(1,$DF$8*'貼り付けシート（日別）'!O134+$DF$15*AJ135+$DF$22)</f>
        <v>0.68103770152601306</v>
      </c>
      <c r="S135" s="101">
        <f>MIN(1,$DF$9*'貼り付けシート（日別）'!O134+$DF$16*(AI135+AK135)+$DF$23)</f>
        <v>0.61561680666569929</v>
      </c>
      <c r="T135" s="32">
        <f>MIN(1,$DF$10*'貼り付けシート（日別）'!O134+$DF$17*AL135+$DF$24)</f>
        <v>0.71159348488590612</v>
      </c>
      <c r="U135" s="32">
        <f>MIN(1,$DF$11*'貼り付けシート（日別）'!O134+$DF$18*AM135+$DF$25)</f>
        <v>0.70008801958814382</v>
      </c>
      <c r="V135" s="32">
        <f>MIN(1,$DF$12*'貼り付けシート（日別）'!O134+$DF$19*AN135+$DF$26)</f>
        <v>0.71159348488590612</v>
      </c>
      <c r="W135" s="32">
        <f>MIN(1,$DF$13*'貼り付けシート（日別）'!O134+$DF$20*AO135+$DF$27)</f>
        <v>0.6077844862260402</v>
      </c>
      <c r="X135" s="32">
        <f t="shared" si="44"/>
        <v>0</v>
      </c>
      <c r="Y135" s="32">
        <f>'貼り付けシート（日別）'!P134</f>
        <v>4.1375000000000002</v>
      </c>
      <c r="Z135" s="32">
        <f t="shared" si="45"/>
        <v>1.03807125</v>
      </c>
      <c r="AA135" s="32">
        <f t="shared" si="46"/>
        <v>1.0301875</v>
      </c>
      <c r="AB135" s="32">
        <f t="shared" si="47"/>
        <v>44.546829692518166</v>
      </c>
      <c r="AC135" s="32">
        <f>IF($DF$5=10,($DF$41*'貼り付けシート（日別）'!O134+$DF$42*AB135+$DF$43)/3.6,0)</f>
        <v>0</v>
      </c>
      <c r="AD135" s="32">
        <f>IF(OR($DF$5=5,$DF$5=6,$DF$5=7),(($DF$45*'貼り付けシート（日別）'!O134+$DF$46*SUM(AI135:AK135,AM135)+$DF$47)*AE135+(0.01723*AO135+0.06099))*10^3/3600,0)</f>
        <v>0</v>
      </c>
      <c r="AE135" s="32">
        <f>IF('貼り付けシート（日別）'!O134&lt;7,1+(7-'貼り付けシート（日別）'!O134)*0.0091,1)</f>
        <v>1</v>
      </c>
      <c r="AF135" s="32">
        <f>IF(OR($DF$5=5,$DF$5=6,$DF$5=7),(($DF$48*'貼り付けシート（日別）'!O134+$DF$49*SUM(AI135:AK135,AM135)+$DF$50)*AH135+AO135/AG135),0)</f>
        <v>0</v>
      </c>
      <c r="AG135" s="32">
        <f>$DF$51*'貼り付けシート（日別）'!O134+$DF$52*AO135+$DF$53</f>
        <v>0.80973249999999997</v>
      </c>
      <c r="AH135" s="32">
        <f>IF('貼り付けシート（日別）'!O134&lt;7,1+(7-'貼り付けシート（日別）'!O134)*0.0205,1)</f>
        <v>1</v>
      </c>
      <c r="AI135" s="109">
        <f>'貼り付けシート（日別）'!B134</f>
        <v>6.8486928126437814</v>
      </c>
      <c r="AJ135" s="109">
        <f>'貼り付けシート（日別）'!C134</f>
        <v>9.138758070246805</v>
      </c>
      <c r="AK135" s="109">
        <f>'貼り付けシート（日別）'!D134</f>
        <v>1.8815090144625772</v>
      </c>
      <c r="AL135" s="109">
        <f>'貼り付けシート（日別）'!E134</f>
        <v>0</v>
      </c>
      <c r="AM135" s="109">
        <f>'貼り付けシート（日別）'!F134</f>
        <v>23.149119795164999</v>
      </c>
      <c r="AN135" s="109">
        <f>'貼り付けシート（日別）'!G134</f>
        <v>0</v>
      </c>
      <c r="AO135" s="109">
        <f>'貼り付けシート（日別）'!H134</f>
        <v>3.5287500000000001</v>
      </c>
      <c r="AP135" s="102">
        <f>IF(入力データと計算結果!$E$9=バックデータ一覧!$A$25,'貼り付けシート（日別）'!Q134,0)</f>
        <v>0</v>
      </c>
      <c r="AR135" s="36">
        <v>41767</v>
      </c>
      <c r="AS135" s="104">
        <f t="shared" si="48"/>
        <v>0.15070756390740742</v>
      </c>
      <c r="AT135" s="104">
        <f t="shared" si="49"/>
        <v>73.759056990953113</v>
      </c>
      <c r="AU135" s="104">
        <f t="shared" si="50"/>
        <v>0</v>
      </c>
      <c r="AV135" s="107">
        <v>0</v>
      </c>
      <c r="AW135" s="101">
        <f>IF(OR(計算過程!$DF$5&lt;=4,計算過程!$DF$5=8),AX135+AY135+AZ135,0)</f>
        <v>0.15070756390740742</v>
      </c>
      <c r="AX135" s="101">
        <f>IF(AND(計算過程!$DF$5&gt;4,計算過程!$DF$5&lt;&gt;8),0,((VLOOKUP(入力データと計算結果!$E$6,バックデータ一覧!$V$12:$AA$15,2)*'貼り付けシート（日別）'!AG134+VLOOKUP(入力データと計算結果!$E$6,バックデータ一覧!$V$12:$AA$15,3)*('貼り付けシート（日別）'!AA134+'貼り付けシート（日別）'!AB134+'貼り付けシート（日別）'!AC134+'貼り付けシート（日別）'!AD134+'貼り付けシート（日別）'!AF134)+(VLOOKUP(入力データと計算結果!$E$6,バックデータ一覧!$V$12:$AA$15,4)))*10^3/3600))</f>
        <v>9.3677360203703708E-2</v>
      </c>
      <c r="AY135" s="101">
        <f>IF(AND(OR(計算過程!$DF$5&gt;4,計算過程!$DF$5&lt;&gt;8),入力データと計算結果!$E$7&lt;&gt;バックデータ一覧!$A$16,SUM(BX135:BY135)&gt;0),0.07*10^3/3600,0)</f>
        <v>1.9444444444444445E-2</v>
      </c>
      <c r="AZ135" s="101">
        <f>IF(AND(OR(計算過程!$DF$5&lt;=4),入力データと計算結果!$E$7=バックデータ一覧!$A$18,BY135&gt;0),(VLOOKUP(入力データと計算結果!$E$6,バックデータ一覧!$V$12:$AA$15,5,FALSE)*CA135+VLOOKUP(入力データと計算結果!$E$6,バックデータ一覧!$V$12:$AA$15,6,FALSE))*10^3/3600,0)</f>
        <v>3.7585759259259256E-2</v>
      </c>
      <c r="BA135" s="101">
        <f>IF(OR(計算過程!$DF$5&lt;=2,計算過程!$DF$5=8),IF(入力データと計算結果!$E$7=バックデータ一覧!$A$16,BU135/BC135+BV135/BD135+BW135/BE135+BX135/BF135+BZ135/BH135,IF(入力データと計算結果!$E$7=バックデータ一覧!$A$17,BU135/BC135+BV135/BD135+BW135/BE135+BY135/BG135+BZ135/BH135,BU135/BC135+BV135/BD135+BW135/BE135+BY135/BG135+CA135/BI135)),0)</f>
        <v>73.759056990953113</v>
      </c>
      <c r="BB135" s="101">
        <f>IF(OR(計算過程!$DF$5=3,計算過程!$DF$5=4),IF(入力データと計算結果!$E$7=バックデータ一覧!$A$16,BU135/BC135+BV135/BD135+BW135/BE135+BX135/BF135+BZ135/BH135,IF(入力データと計算結果!$E$7=バックデータ一覧!$A$17,BU135/BC135+BV135/BD135+BW135/BE135+BY135/BG135+BZ135/BH135,BU135/BC135+BV135/BD135+BW135/BE135+BY135/BG135+CA135/BI135)),0)</f>
        <v>0</v>
      </c>
      <c r="BC135" s="101">
        <f>MIN(1,計算過程!$DF$7*'貼り付けシート（日別）'!AG134+計算過程!$DF$14*(BU135+BW135)+計算過程!$DF$21)</f>
        <v>0.6165897225803787</v>
      </c>
      <c r="BD135" s="101">
        <f>MIN(1,計算過程!$DF$8*'貼り付けシート（日別）'!AG134+計算過程!$DF$15*BV135+計算過程!$DF$22)</f>
        <v>0.68254602951375176</v>
      </c>
      <c r="BE135" s="101">
        <f>MIN(1,計算過程!$DF$9*'貼り付けシート（日別）'!AG134+計算過程!$DF$16*(BU135+BW135)+計算過程!$DF$23)</f>
        <v>0.6165897225803787</v>
      </c>
      <c r="BF135" s="32">
        <f>MIN(1,計算過程!$DF$10*'貼り付けシート（日別）'!AG134+計算過程!$DF$17*BX135+計算過程!$DF$24)</f>
        <v>0.71159348488590612</v>
      </c>
      <c r="BG135" s="32">
        <f>MIN(1,計算過程!$DF$11*'貼り付けシート（日別）'!AG134+計算過程!$DF$18*BY135+計算過程!$DF$25)</f>
        <v>0.70008801958814382</v>
      </c>
      <c r="BH135" s="32">
        <f>MIN(1,計算過程!$DF$12*'貼り付けシート（日別）'!AG134+計算過程!$DF$19*BZ135+計算過程!$DF$26)</f>
        <v>0.71159348488590612</v>
      </c>
      <c r="BI135" s="32">
        <f>MIN(1,計算過程!$DF$13*'貼り付けシート（日別）'!AG134+計算過程!$DF$20*CA135+計算過程!$DF$27)</f>
        <v>0.62160143371167786</v>
      </c>
      <c r="BJ135" s="32">
        <f>IF(計算過程!$DF$5=11,(計算過程!$DF$33*BK135+計算過程!$DF$34*BN135+計算過程!$DF$35*計算過程!$DF$39+計算過程!$DF$36)*(1+計算過程!$DF$37*計算過程!$DF$38)*BL135*BM135*10^3/3600,0)</f>
        <v>0</v>
      </c>
      <c r="BK135" s="32">
        <f>'貼り付けシート（日別）'!AH134</f>
        <v>4.1375000000000002</v>
      </c>
      <c r="BL135" s="32">
        <f t="shared" si="51"/>
        <v>1.03807125</v>
      </c>
      <c r="BM135" s="32">
        <f t="shared" si="52"/>
        <v>1.0301875</v>
      </c>
      <c r="BN135" s="32">
        <f t="shared" si="53"/>
        <v>49.479040819551216</v>
      </c>
      <c r="BO135" s="32">
        <f>IF(計算過程!$DF$5=10,(計算過程!$DF$41*'貼り付けシート（日別）'!AG134+計算過程!$DF$42*BN135+計算過程!$DF$43)/3.6,0)</f>
        <v>0</v>
      </c>
      <c r="BP135" s="32">
        <f>IF(OR(計算過程!$DF$5=5,計算過程!$DF$5=6,計算過程!$DF$5=7),((計算過程!$DF$45*'貼り付けシート（日別）'!AG134+計算過程!$DF$46*SUM(BU135:BW135,BY135)+計算過程!$DF$47)*BQ135+(0.01723*CA135+0.06099))*10^3/3600,0)</f>
        <v>0</v>
      </c>
      <c r="BQ135" s="32">
        <f>IF('貼り付けシート（日別）'!AG134&lt;7,1+(7-'貼り付けシート（日別）'!AG134)*0.0091,1)</f>
        <v>1</v>
      </c>
      <c r="BR135" s="32">
        <f>IF(OR(計算過程!$DF$5=5,計算過程!$DF$5=6,計算過程!$DF$5=7),((計算過程!$DF$48*'貼り付けシート（日別）'!AG134+計算過程!$DF$49*SUM(BU135:BW135,BY135)+計算過程!$DF$50)*BT135+CA135/BS135),0)</f>
        <v>0</v>
      </c>
      <c r="BS135" s="32">
        <f>計算過程!$DF$51*'貼り付けシート（日別）'!AG134+計算過程!$DF$52*CA135+計算過程!$DF$53</f>
        <v>0.81443999999999994</v>
      </c>
      <c r="BT135" s="32">
        <f>IF('貼り付けシート（日別）'!AG134&lt;7,1+(7-'貼り付けシート（日別）'!AG134)*0.0205,1)</f>
        <v>1</v>
      </c>
      <c r="BU135" s="109">
        <f>'貼り付けシート（日別）'!T134</f>
        <v>7.1599970314003176</v>
      </c>
      <c r="BV135" s="109">
        <f>'貼り付けシート（日別）'!U134</f>
        <v>12.461942823063826</v>
      </c>
      <c r="BW135" s="109">
        <f>'貼り付けシート（日別）'!V134</f>
        <v>2.3946478365887347</v>
      </c>
      <c r="BX135" s="109">
        <f>'貼り付けシート（日別）'!W134</f>
        <v>0</v>
      </c>
      <c r="BY135" s="109">
        <f>'貼り付けシート（日別）'!X134</f>
        <v>23.149119795164999</v>
      </c>
      <c r="BZ135" s="109">
        <f>'貼り付けシート（日別）'!Y134</f>
        <v>0</v>
      </c>
      <c r="CA135" s="109">
        <f>'貼り付けシート（日別）'!Z134</f>
        <v>4.3133333333333326</v>
      </c>
      <c r="CB135" s="102">
        <f>IF(入力データと計算結果!$E$9=バックデータ一覧!$A$25,'貼り付けシート（日別）'!AI134,0)</f>
        <v>0</v>
      </c>
      <c r="CC135" s="166"/>
      <c r="CD135" s="32">
        <f>IF(計算過程!$DF$5=9,((CI135*'貼り付けシート（日別）'!AG134+CJ135*(CQ135+CR135+CS135+CU135)+CK135*CX135+CL135)*CE135+(0.01723*CW135+0.06099))*10^3/3600,0)</f>
        <v>0</v>
      </c>
      <c r="CE135" s="32">
        <f>IF(7&lt;='貼り付けシート（日別）'!AG134,1,1+(7-'貼り付けシート（日別）'!AG134)*0.0091)</f>
        <v>1</v>
      </c>
      <c r="CF135" s="32">
        <f>IF(計算過程!$DF$5=9,((CM135*'貼り付けシート（日別）'!AG134+CN135*(CQ135+CR135+CS135+CU135)+CO135*CX135+CP135)*CH135+CW135/CG135),0)</f>
        <v>0</v>
      </c>
      <c r="CG135" s="32">
        <f>計算過程!$DF$55*'貼り付けシート（日別）'!AG134+計算過程!$DF$56*CW135+計算過程!$DF$57</f>
        <v>0.81443999999999994</v>
      </c>
      <c r="CH135" s="32">
        <f>IF(7&lt;='貼り付けシート（日別）'!AG134,1,1+(7-'貼り付けシート（日別）'!AG134)*0.0205)</f>
        <v>1</v>
      </c>
      <c r="CI135" s="100">
        <f>IF($CX135&gt;0,バックデータ一覧!$S$4,バックデータ一覧!$T$4)</f>
        <v>-0.18114</v>
      </c>
      <c r="CJ135" s="100">
        <f>IF($CX135&gt;0,バックデータ一覧!$S$5,バックデータ一覧!$T$5)</f>
        <v>0.10483000000000001</v>
      </c>
      <c r="CK135" s="100">
        <f>IF($CX135&gt;0,バックデータ一覧!$S$6,バックデータ一覧!$T$6)</f>
        <v>0</v>
      </c>
      <c r="CL135" s="100">
        <f>IF($CX135&gt;0,バックデータ一覧!$S$7,バックデータ一覧!$T$7)</f>
        <v>5.8528500000000001</v>
      </c>
      <c r="CM135" s="100">
        <f>IF($CX135&gt;0,バックデータ一覧!$S$12,バックデータ一覧!$T$12)</f>
        <v>-5.7700000000000001E-2</v>
      </c>
      <c r="CN135" s="100">
        <f>IF($CX135&gt;0,バックデータ一覧!$S$13,バックデータ一覧!$T$13)</f>
        <v>0.47525000000000001</v>
      </c>
      <c r="CO135" s="100">
        <f>IF($CX135&gt;0,バックデータ一覧!$S$14,バックデータ一覧!$T$14)</f>
        <v>0</v>
      </c>
      <c r="CP135" s="173">
        <f>IF($CX135&gt;0,バックデータ一覧!$S$15,バックデータ一覧!$T$15)</f>
        <v>-6.3459300000000001</v>
      </c>
      <c r="CQ135" s="102">
        <f>IF($DF$4=4,'貼り付けシート（日別）'!T134,'貼り付けシート（日別）'!B134*(INT($DF$4)+1-$DF$4)+'貼り付けシート（日別）'!T134*($DF$4-INT($DF$4)))</f>
        <v>7.1599970314003176</v>
      </c>
      <c r="CR135" s="102">
        <f>IF($DF$4=4,'貼り付けシート（日別）'!U134,'貼り付けシート（日別）'!C134*(INT($DF$4)+1-$DF$4)+'貼り付けシート（日別）'!U134*($DF$4-INT($DF$4)))</f>
        <v>12.461942823063826</v>
      </c>
      <c r="CS135" s="102">
        <f>IF($DF$4=4,'貼り付けシート（日別）'!V134,'貼り付けシート（日別）'!D134*(INT($DF$4)+1-$DF$4)+'貼り付けシート（日別）'!V134*($DF$4-INT($DF$4)))</f>
        <v>2.3946478365887347</v>
      </c>
      <c r="CT135" s="102">
        <f>IF($DF$4=4,'貼り付けシート（日別）'!W134,'貼り付けシート（日別）'!E134*(INT($DF$4)+1-$DF$4)+'貼り付けシート（日別）'!W134*($DF$4-INT($DF$4)))</f>
        <v>0</v>
      </c>
      <c r="CU135" s="102">
        <f>IF($DF$4=4,'貼り付けシート（日別）'!X134,'貼り付けシート（日別）'!F134*(INT($DF$4)+1-$DF$4)+'貼り付けシート（日別）'!X134*($DF$4-INT($DF$4)))</f>
        <v>23.149119795164999</v>
      </c>
      <c r="CV135" s="102">
        <f>IF($DF$4=4,'貼り付けシート（日別）'!Y134,'貼り付けシート（日別）'!G134*(INT($DF$4)+1-$DF$4)+'貼り付けシート（日別）'!Y134*($DF$4-INT($DF$4)))</f>
        <v>0</v>
      </c>
      <c r="CW135" s="102">
        <f>IF($DF$4=4,'貼り付けシート（日別）'!Z134,'貼り付けシート（日別）'!H134*(INT($DF$4)+1-$DF$4)+'貼り付けシート（日別）'!Z134*($DF$4-INT($DF$4)))</f>
        <v>4.3133333333333326</v>
      </c>
      <c r="CX135" s="32">
        <f>SUMIF('貼り付けシート（時刻別）'!$A$6:$A$8765,AR135,'貼り付けシート（時刻別）'!$C$6:$C$8765)</f>
        <v>0</v>
      </c>
      <c r="CY135" s="102">
        <f t="shared" si="54"/>
        <v>0</v>
      </c>
      <c r="CZ135" s="166"/>
    </row>
    <row r="136" spans="1:104" x14ac:dyDescent="0.15">
      <c r="A136" s="36">
        <v>41768</v>
      </c>
      <c r="B136" s="139">
        <f>IF(計算過程!$DF$5=9,計算過程!CD136+計算過程!CY136,IF($DF$4=4,AS136,G136*(INT($DF$4)+1-$DF$4)+AS136*($DF$4-INT($DF$4))))</f>
        <v>0.14532756412152775</v>
      </c>
      <c r="C136" s="139">
        <f>IF(計算過程!$DF$5=9,CF136,IF($DF$4=4,AT136,H136*(INT($DF$4)+1-$DF$4)+AT136*($DF$4-INT($DF$4))))</f>
        <v>62.404256000833065</v>
      </c>
      <c r="D136" s="139">
        <f>IF(計算過程!$DF$5=9,0,IF($DF$4=4,AU136,I136*(INT($DF$4)+1-$DF$4)+AU136*($DF$4-INT($DF$4))))</f>
        <v>0</v>
      </c>
      <c r="E136" s="139">
        <v>0</v>
      </c>
      <c r="F136" s="138"/>
      <c r="G136" s="104">
        <f t="shared" si="41"/>
        <v>0.13765818860416668</v>
      </c>
      <c r="H136" s="104">
        <f t="shared" si="42"/>
        <v>54.953810390071723</v>
      </c>
      <c r="I136" s="104">
        <f t="shared" si="43"/>
        <v>0</v>
      </c>
      <c r="J136" s="107">
        <v>0</v>
      </c>
      <c r="K136" s="101">
        <f>IF(OR(計算過程!$DF$5&lt;=4,計算過程!$DF$5=8),L136+M136+N136,0)</f>
        <v>0.13765818860416668</v>
      </c>
      <c r="L136" s="101">
        <f>IF(AND($DF$5&gt;4,$DF$5&lt;&gt;8),0,((VLOOKUP(入力データと計算結果!$E$6,バックデータ一覧!$V$12:$AA$15,2)*'貼り付けシート（日別）'!O135+VLOOKUP(入力データと計算結果!$E$6,バックデータ一覧!$V$12:$AA$15,3)*('貼り付けシート（日別）'!I135+'貼り付けシート（日別）'!J135+'貼り付けシート（日別）'!K135+'貼り付けシート（日別）'!L135+'貼り付けシート（日別）'!N135)+(VLOOKUP(入力データと計算結果!$E$6,バックデータ一覧!$V$12:$AA$15,4)))*10^3/3600))</f>
        <v>8.4004686000000009E-2</v>
      </c>
      <c r="M136" s="101">
        <f>IF(AND(OR($DF$5&gt;4,$DF$5&lt;&gt;8),入力データと計算結果!$E$7&lt;&gt;バックデータ一覧!$A$16,SUM(AL136:AM136)&gt;0),0.07*10^3/3600,0)</f>
        <v>1.9444444444444445E-2</v>
      </c>
      <c r="N136" s="101">
        <f>IF(AND(OR($DF$5&lt;=4),入力データと計算結果!$E$7=バックデータ一覧!$A$18,AM136&gt;0),(VLOOKUP(入力データと計算結果!$E$6,バックデータ一覧!$V$12:$AA$15,5,FALSE)*AO136+VLOOKUP(入力データと計算結果!$E$6,バックデータ一覧!$V$12:$AA$15,6,FALSE))*10^3/3600,0)</f>
        <v>3.4209058159722222E-2</v>
      </c>
      <c r="O136" s="101">
        <f>IF(OR(計算過程!$DF$5&lt;=2,計算過程!$DF$5=8),IF(入力データと計算結果!$E$7=バックデータ一覧!$A$16,AI136/Q136+AJ136/R136+AK136/S136+AL136/T136+AN136/V136,IF(入力データと計算結果!$E$7=バックデータ一覧!$A$17,AI136/Q136+AJ136/R136+AK136/S136+AM136/U136+AN136/V136,AI136/Q136+AJ136/R136+AK136/S136+AM136/U136+AO136/W136)),0)</f>
        <v>54.953810390071723</v>
      </c>
      <c r="P136" s="101">
        <f>IF(OR(計算過程!$DF$5=3,計算過程!$DF$5=4),IF(入力データと計算結果!$E$7=バックデータ一覧!$A$16,AI136/Q136+AJ136/R136+AK136/S136+AL136/T136+AN136/V136,IF(入力データと計算結果!$E$7=バックデータ一覧!$A$17,AI136/Q136+AJ136/R136+AK136/S136+AM136/U136+AN136/V136,AI136/Q136+AJ136/R136+AK136/S136+AM136/U136+AO136/W136)),0)</f>
        <v>0</v>
      </c>
      <c r="Q136" s="101">
        <f>MIN(1,$DF$7*'貼り付けシート（日別）'!O135+計算過程!$DF$14*(AI136+AK136)+$DF$21)</f>
        <v>0.60833906226643841</v>
      </c>
      <c r="R136" s="101">
        <f>MIN(1,$DF$8*'貼り付けシート（日別）'!O135+$DF$15*AJ136+$DF$22)</f>
        <v>0.67834031358273172</v>
      </c>
      <c r="S136" s="101">
        <f>MIN(1,$DF$9*'貼り付けシート（日別）'!O135+$DF$16*(AI136+AK136)+$DF$23)</f>
        <v>0.60833906226643841</v>
      </c>
      <c r="T136" s="32">
        <f>MIN(1,$DF$10*'貼り付けシート（日別）'!O135+$DF$17*AL136+$DF$24)</f>
        <v>0.71159348488590612</v>
      </c>
      <c r="U136" s="32">
        <f>MIN(1,$DF$11*'貼り付けシート（日別）'!O135+$DF$18*AM136+$DF$25)</f>
        <v>0.69992776227206077</v>
      </c>
      <c r="V136" s="32">
        <f>MIN(1,$DF$12*'貼り付けシート（日別）'!O135+$DF$19*AN136+$DF$26)</f>
        <v>0.71159348488590612</v>
      </c>
      <c r="W136" s="32">
        <f>MIN(1,$DF$13*'貼り付けシート（日別）'!O135+$DF$20*AO136+$DF$27)</f>
        <v>0.60452114383087252</v>
      </c>
      <c r="X136" s="32">
        <f t="shared" si="44"/>
        <v>0</v>
      </c>
      <c r="Y136" s="32">
        <f>'貼り付けシート（日別）'!P135</f>
        <v>4.9249999999999998</v>
      </c>
      <c r="Z136" s="32">
        <f t="shared" si="45"/>
        <v>1.0275974999999999</v>
      </c>
      <c r="AA136" s="32">
        <f t="shared" si="46"/>
        <v>1.0026250000000001</v>
      </c>
      <c r="AB136" s="32">
        <f t="shared" si="47"/>
        <v>37.005382475932748</v>
      </c>
      <c r="AC136" s="32">
        <f>IF($DF$5=10,($DF$41*'貼り付けシート（日別）'!O135+$DF$42*AB136+$DF$43)/3.6,0)</f>
        <v>0</v>
      </c>
      <c r="AD136" s="32">
        <f>IF(OR($DF$5=5,$DF$5=6,$DF$5=7),(($DF$45*'貼り付けシート（日別）'!O135+$DF$46*SUM(AI136:AK136,AM136)+$DF$47)*AE136+(0.01723*AO136+0.06099))*10^3/3600,0)</f>
        <v>0</v>
      </c>
      <c r="AE136" s="32">
        <f>IF('貼り付けシート（日別）'!O135&lt;7,1+(7-'貼り付けシート（日別）'!O135)*0.0091,1)</f>
        <v>1.0130812499999999</v>
      </c>
      <c r="AF136" s="32">
        <f>IF(OR($DF$5=5,$DF$5=6,$DF$5=7),(($DF$48*'貼り付けシート（日別）'!O135+$DF$49*SUM(AI136:AK136,AM136)+$DF$50)*AH136+AO136/AG136),0)</f>
        <v>0</v>
      </c>
      <c r="AG136" s="32">
        <f>$DF$51*'貼り付けシート（日別）'!O135+$DF$52*AO136+$DF$53</f>
        <v>0.80274687499999997</v>
      </c>
      <c r="AH136" s="32">
        <f>IF('貼り付けシート（日別）'!O135&lt;7,1+(7-'貼り付けシート（日別）'!O135)*0.0205,1)</f>
        <v>1.0294687499999999</v>
      </c>
      <c r="AI136" s="109">
        <f>'貼り付けシート（日別）'!B135</f>
        <v>3.7926287734683894</v>
      </c>
      <c r="AJ136" s="109">
        <f>'貼り付けシート（日別）'!C135</f>
        <v>5.0608076255072705</v>
      </c>
      <c r="AK136" s="109">
        <f>'貼り付けシート（日別）'!D135</f>
        <v>1.041930981722085</v>
      </c>
      <c r="AL136" s="109">
        <f>'貼り付けシート（日別）'!E135</f>
        <v>0</v>
      </c>
      <c r="AM136" s="109">
        <f>'貼り付けシート（日別）'!F135</f>
        <v>23.502202595235001</v>
      </c>
      <c r="AN136" s="109">
        <f>'貼り付けシート（日別）'!G135</f>
        <v>0</v>
      </c>
      <c r="AO136" s="109">
        <f>'貼り付けシート（日別）'!H135</f>
        <v>3.6078125000000005</v>
      </c>
      <c r="AP136" s="102">
        <f>IF(入力データと計算結果!$E$9=バックデータ一覧!$A$25,'貼り付けシート（日別）'!Q135,0)</f>
        <v>0</v>
      </c>
      <c r="AR136" s="36">
        <v>41768</v>
      </c>
      <c r="AS136" s="104">
        <f t="shared" si="48"/>
        <v>0.14532756412152775</v>
      </c>
      <c r="AT136" s="104">
        <f t="shared" si="49"/>
        <v>62.404256000833065</v>
      </c>
      <c r="AU136" s="104">
        <f t="shared" si="50"/>
        <v>0</v>
      </c>
      <c r="AV136" s="107">
        <v>0</v>
      </c>
      <c r="AW136" s="101">
        <f>IF(OR(計算過程!$DF$5&lt;=4,計算過程!$DF$5=8),AX136+AY136+AZ136,0)</f>
        <v>0.14532756412152775</v>
      </c>
      <c r="AX136" s="101">
        <f>IF(AND(計算過程!$DF$5&gt;4,計算過程!$DF$5&lt;&gt;8),0,((VLOOKUP(入力データと計算結果!$E$6,バックデータ一覧!$V$12:$AA$15,2)*'貼り付けシート（日別）'!AG135+VLOOKUP(入力データと計算結果!$E$6,バックデータ一覧!$V$12:$AA$15,3)*('貼り付けシート（日別）'!AA135+'貼り付けシート（日別）'!AB135+'貼り付けシート（日別）'!AC135+'貼り付けシート（日別）'!AD135+'貼り付けシート（日別）'!AF135)+(VLOOKUP(入力データと計算結果!$E$6,バックデータ一覧!$V$12:$AA$15,4)))*10^3/3600))</f>
        <v>8.7460040249999996E-2</v>
      </c>
      <c r="AY136" s="101">
        <f>IF(AND(OR(計算過程!$DF$5&gt;4,計算過程!$DF$5&lt;&gt;8),入力データと計算結果!$E$7&lt;&gt;バックデータ一覧!$A$16,SUM(BX136:BY136)&gt;0),0.07*10^3/3600,0)</f>
        <v>1.9444444444444445E-2</v>
      </c>
      <c r="AZ136" s="101">
        <f>IF(AND(OR(計算過程!$DF$5&lt;=4),入力データと計算結果!$E$7=バックデータ一覧!$A$18,BY136&gt;0),(VLOOKUP(入力データと計算結果!$E$6,バックデータ一覧!$V$12:$AA$15,5,FALSE)*CA136+VLOOKUP(入力データと計算結果!$E$6,バックデータ一覧!$V$12:$AA$15,6,FALSE))*10^3/3600,0)</f>
        <v>3.8423079427083326E-2</v>
      </c>
      <c r="BA136" s="101">
        <f>IF(OR(計算過程!$DF$5&lt;=2,計算過程!$DF$5=8),IF(入力データと計算結果!$E$7=バックデータ一覧!$A$16,BU136/BC136+BV136/BD136+BW136/BE136+BX136/BF136+BZ136/BH136,IF(入力データと計算結果!$E$7=バックデータ一覧!$A$17,BU136/BC136+BV136/BD136+BW136/BE136+BY136/BG136+BZ136/BH136,BU136/BC136+BV136/BD136+BW136/BE136+BY136/BG136+CA136/BI136)),0)</f>
        <v>62.404256000833065</v>
      </c>
      <c r="BB136" s="101">
        <f>IF(OR(計算過程!$DF$5=3,計算過程!$DF$5=4),IF(入力データと計算結果!$E$7=バックデータ一覧!$A$16,BU136/BC136+BV136/BD136+BW136/BE136+BX136/BF136+BZ136/BH136,IF(入力データと計算結果!$E$7=バックデータ一覧!$A$17,BU136/BC136+BV136/BD136+BW136/BE136+BY136/BG136+BZ136/BH136,BU136/BC136+BV136/BD136+BW136/BE136+BY136/BG136+CA136/BI136)),0)</f>
        <v>0</v>
      </c>
      <c r="BC136" s="101">
        <f>MIN(1,計算過程!$DF$7*'貼り付けシート（日別）'!AG135+計算過程!$DF$14*(BU136+BW136)+計算過程!$DF$21)</f>
        <v>0.609234599793676</v>
      </c>
      <c r="BD136" s="101">
        <f>MIN(1,計算過程!$DF$8*'貼り付けシート（日別）'!AG135+計算過程!$DF$15*BV136+計算過程!$DF$22)</f>
        <v>0.67987164739851258</v>
      </c>
      <c r="BE136" s="101">
        <f>MIN(1,計算過程!$DF$9*'貼り付けシート（日別）'!AG135+計算過程!$DF$16*(BU136+BW136)+計算過程!$DF$23)</f>
        <v>0.609234599793676</v>
      </c>
      <c r="BF136" s="32">
        <f>MIN(1,計算過程!$DF$10*'貼り付けシート（日別）'!AG135+計算過程!$DF$17*BX136+計算過程!$DF$24)</f>
        <v>0.71159348488590612</v>
      </c>
      <c r="BG136" s="32">
        <f>MIN(1,計算過程!$DF$11*'貼り付けシート（日別）'!AG135+計算過程!$DF$18*BY136+計算過程!$DF$25)</f>
        <v>0.69992776227206077</v>
      </c>
      <c r="BH136" s="32">
        <f>MIN(1,計算過程!$DF$12*'貼り付けシート（日別）'!AG135+計算過程!$DF$19*BZ136+計算過程!$DF$26)</f>
        <v>0.71159348488590612</v>
      </c>
      <c r="BI136" s="32">
        <f>MIN(1,計算過程!$DF$13*'貼り付けシート（日別）'!AG135+計算過程!$DF$20*CA136+計算過程!$DF$27)</f>
        <v>0.6200266866644295</v>
      </c>
      <c r="BJ136" s="32">
        <f>IF(計算過程!$DF$5=11,(計算過程!$DF$33*BK136+計算過程!$DF$34*BN136+計算過程!$DF$35*計算過程!$DF$39+計算過程!$DF$36)*(1+計算過程!$DF$37*計算過程!$DF$38)*BL136*BM136*10^3/3600,0)</f>
        <v>0</v>
      </c>
      <c r="BK136" s="32">
        <f>'貼り付けシート（日別）'!AH135</f>
        <v>4.9249999999999998</v>
      </c>
      <c r="BL136" s="32">
        <f t="shared" si="51"/>
        <v>1.0275974999999999</v>
      </c>
      <c r="BM136" s="32">
        <f t="shared" si="52"/>
        <v>1.0026250000000001</v>
      </c>
      <c r="BN136" s="32">
        <f t="shared" si="53"/>
        <v>42.018596041291843</v>
      </c>
      <c r="BO136" s="32">
        <f>IF(計算過程!$DF$5=10,(計算過程!$DF$41*'貼り付けシート（日別）'!AG135+計算過程!$DF$42*BN136+計算過程!$DF$43)/3.6,0)</f>
        <v>0</v>
      </c>
      <c r="BP136" s="32">
        <f>IF(OR(計算過程!$DF$5=5,計算過程!$DF$5=6,計算過程!$DF$5=7),((計算過程!$DF$45*'貼り付けシート（日別）'!AG135+計算過程!$DF$46*SUM(BU136:BW136,BY136)+計算過程!$DF$47)*BQ136+(0.01723*CA136+0.06099))*10^3/3600,0)</f>
        <v>0</v>
      </c>
      <c r="BQ136" s="32">
        <f>IF('貼り付けシート（日別）'!AG135&lt;7,1+(7-'貼り付けシート（日別）'!AG135)*0.0091,1)</f>
        <v>1.0130812499999999</v>
      </c>
      <c r="BR136" s="32">
        <f>IF(OR(計算過程!$DF$5=5,計算過程!$DF$5=6,計算過程!$DF$5=7),((計算過程!$DF$48*'貼り付けシート（日別）'!AG135+計算過程!$DF$49*SUM(BU136:BW136,BY136)+計算過程!$DF$50)*BT136+CA136/BS136),0)</f>
        <v>0</v>
      </c>
      <c r="BS136" s="32">
        <f>計算過程!$DF$51*'貼り付けシート（日別）'!AG135+計算過程!$DF$52*CA136+計算過程!$DF$53</f>
        <v>0.80802968749999993</v>
      </c>
      <c r="BT136" s="32">
        <f>IF('貼り付けシート（日別）'!AG135&lt;7,1+(7-'貼り付けシート（日別）'!AG135)*0.0205,1)</f>
        <v>1.0294687499999999</v>
      </c>
      <c r="BU136" s="109">
        <f>'貼り付けシート（日別）'!T135</f>
        <v>4.8988121657300034</v>
      </c>
      <c r="BV136" s="109">
        <f>'貼り付けシート（日別）'!U135</f>
        <v>8.4346793758454499</v>
      </c>
      <c r="BW136" s="109">
        <f>'貼り付けシート（日別）'!V135</f>
        <v>0.69462065448138999</v>
      </c>
      <c r="BX136" s="109">
        <f>'貼り付けシート（日別）'!W135</f>
        <v>0</v>
      </c>
      <c r="BY136" s="109">
        <f>'貼り付けシート（日別）'!X135</f>
        <v>23.502202595235001</v>
      </c>
      <c r="BZ136" s="109">
        <f>'貼り付けシート（日別）'!Y135</f>
        <v>0</v>
      </c>
      <c r="CA136" s="109">
        <f>'貼り付けシート（日別）'!Z135</f>
        <v>4.48828125</v>
      </c>
      <c r="CB136" s="102">
        <f>IF(入力データと計算結果!$E$9=バックデータ一覧!$A$25,'貼り付けシート（日別）'!AI135,0)</f>
        <v>0</v>
      </c>
      <c r="CC136" s="166"/>
      <c r="CD136" s="32">
        <f>IF(計算過程!$DF$5=9,((CI136*'貼り付けシート（日別）'!AG135+CJ136*(CQ136+CR136+CS136+CU136)+CK136*CX136+CL136)*CE136+(0.01723*CW136+0.06099))*10^3/3600,0)</f>
        <v>0</v>
      </c>
      <c r="CE136" s="32">
        <f>IF(7&lt;='貼り付けシート（日別）'!AG135,1,1+(7-'貼り付けシート（日別）'!AG135)*0.0091)</f>
        <v>1.0130812499999999</v>
      </c>
      <c r="CF136" s="32">
        <f>IF(計算過程!$DF$5=9,((CM136*'貼り付けシート（日別）'!AG135+CN136*(CQ136+CR136+CS136+CU136)+CO136*CX136+CP136)*CH136+CW136/CG136),0)</f>
        <v>0</v>
      </c>
      <c r="CG136" s="32">
        <f>計算過程!$DF$55*'貼り付けシート（日別）'!AG135+計算過程!$DF$56*CW136+計算過程!$DF$57</f>
        <v>0.80802968749999993</v>
      </c>
      <c r="CH136" s="32">
        <f>IF(7&lt;='貼り付けシート（日別）'!AG135,1,1+(7-'貼り付けシート（日別）'!AG135)*0.0205)</f>
        <v>1.0294687499999999</v>
      </c>
      <c r="CI136" s="100">
        <f>IF($CX136&gt;0,バックデータ一覧!$S$4,バックデータ一覧!$T$4)</f>
        <v>-0.18114</v>
      </c>
      <c r="CJ136" s="100">
        <f>IF($CX136&gt;0,バックデータ一覧!$S$5,バックデータ一覧!$T$5)</f>
        <v>0.10483000000000001</v>
      </c>
      <c r="CK136" s="100">
        <f>IF($CX136&gt;0,バックデータ一覧!$S$6,バックデータ一覧!$T$6)</f>
        <v>0</v>
      </c>
      <c r="CL136" s="100">
        <f>IF($CX136&gt;0,バックデータ一覧!$S$7,バックデータ一覧!$T$7)</f>
        <v>5.8528500000000001</v>
      </c>
      <c r="CM136" s="100">
        <f>IF($CX136&gt;0,バックデータ一覧!$S$12,バックデータ一覧!$T$12)</f>
        <v>-5.7700000000000001E-2</v>
      </c>
      <c r="CN136" s="100">
        <f>IF($CX136&gt;0,バックデータ一覧!$S$13,バックデータ一覧!$T$13)</f>
        <v>0.47525000000000001</v>
      </c>
      <c r="CO136" s="100">
        <f>IF($CX136&gt;0,バックデータ一覧!$S$14,バックデータ一覧!$T$14)</f>
        <v>0</v>
      </c>
      <c r="CP136" s="173">
        <f>IF($CX136&gt;0,バックデータ一覧!$S$15,バックデータ一覧!$T$15)</f>
        <v>-6.3459300000000001</v>
      </c>
      <c r="CQ136" s="102">
        <f>IF($DF$4=4,'貼り付けシート（日別）'!T135,'貼り付けシート（日別）'!B135*(INT($DF$4)+1-$DF$4)+'貼り付けシート（日別）'!T135*($DF$4-INT($DF$4)))</f>
        <v>4.8988121657300034</v>
      </c>
      <c r="CR136" s="102">
        <f>IF($DF$4=4,'貼り付けシート（日別）'!U135,'貼り付けシート（日別）'!C135*(INT($DF$4)+1-$DF$4)+'貼り付けシート（日別）'!U135*($DF$4-INT($DF$4)))</f>
        <v>8.4346793758454499</v>
      </c>
      <c r="CS136" s="102">
        <f>IF($DF$4=4,'貼り付けシート（日別）'!V135,'貼り付けシート（日別）'!D135*(INT($DF$4)+1-$DF$4)+'貼り付けシート（日別）'!V135*($DF$4-INT($DF$4)))</f>
        <v>0.69462065448138999</v>
      </c>
      <c r="CT136" s="102">
        <f>IF($DF$4=4,'貼り付けシート（日別）'!W135,'貼り付けシート（日別）'!E135*(INT($DF$4)+1-$DF$4)+'貼り付けシート（日別）'!W135*($DF$4-INT($DF$4)))</f>
        <v>0</v>
      </c>
      <c r="CU136" s="102">
        <f>IF($DF$4=4,'貼り付けシート（日別）'!X135,'貼り付けシート（日別）'!F135*(INT($DF$4)+1-$DF$4)+'貼り付けシート（日別）'!X135*($DF$4-INT($DF$4)))</f>
        <v>23.502202595235001</v>
      </c>
      <c r="CV136" s="102">
        <f>IF($DF$4=4,'貼り付けシート（日別）'!Y135,'貼り付けシート（日別）'!G135*(INT($DF$4)+1-$DF$4)+'貼り付けシート（日別）'!Y135*($DF$4-INT($DF$4)))</f>
        <v>0</v>
      </c>
      <c r="CW136" s="102">
        <f>IF($DF$4=4,'貼り付けシート（日別）'!Z135,'貼り付けシート（日別）'!H135*(INT($DF$4)+1-$DF$4)+'貼り付けシート（日別）'!Z135*($DF$4-INT($DF$4)))</f>
        <v>4.48828125</v>
      </c>
      <c r="CX136" s="32">
        <f>SUMIF('貼り付けシート（時刻別）'!$A$6:$A$8765,AR136,'貼り付けシート（時刻別）'!$C$6:$C$8765)</f>
        <v>0</v>
      </c>
      <c r="CY136" s="102">
        <f t="shared" si="54"/>
        <v>0</v>
      </c>
      <c r="CZ136" s="166"/>
    </row>
    <row r="137" spans="1:104" x14ac:dyDescent="0.15">
      <c r="A137" s="36">
        <v>41769</v>
      </c>
      <c r="B137" s="139">
        <f>IF(計算過程!$DF$5=9,計算過程!CD137+計算過程!CY137,IF($DF$4=4,AS137,G137*(INT($DF$4)+1-$DF$4)+AS137*($DF$4-INT($DF$4))))</f>
        <v>0.15548516995486111</v>
      </c>
      <c r="C137" s="139">
        <f>IF(計算過程!$DF$5=9,CF137,IF($DF$4=4,AT137,H137*(INT($DF$4)+1-$DF$4)+AT137*($DF$4-INT($DF$4))))</f>
        <v>77.827802039279305</v>
      </c>
      <c r="D137" s="139">
        <f>IF(計算過程!$DF$5=9,0,IF($DF$4=4,AU137,I137*(INT($DF$4)+1-$DF$4)+AU137*($DF$4-INT($DF$4))))</f>
        <v>0</v>
      </c>
      <c r="E137" s="139">
        <v>0</v>
      </c>
      <c r="F137" s="138"/>
      <c r="G137" s="104">
        <f t="shared" si="41"/>
        <v>0.14753707740046296</v>
      </c>
      <c r="H137" s="104">
        <f t="shared" si="42"/>
        <v>70.040360580508874</v>
      </c>
      <c r="I137" s="104">
        <f t="shared" si="43"/>
        <v>0</v>
      </c>
      <c r="J137" s="107">
        <v>0</v>
      </c>
      <c r="K137" s="101">
        <f>IF(OR(計算過程!$DF$5&lt;=4,計算過程!$DF$5=8),L137+M137+N137,0)</f>
        <v>0.14753707740046296</v>
      </c>
      <c r="L137" s="101">
        <f>IF(AND($DF$5&gt;4,$DF$5&lt;&gt;8),0,((VLOOKUP(入力データと計算結果!$E$6,バックデータ一覧!$V$12:$AA$15,2)*'貼り付けシート（日別）'!O136+VLOOKUP(入力データと計算結果!$E$6,バックデータ一覧!$V$12:$AA$15,3)*('貼り付けシート（日別）'!I136+'貼り付けシート（日別）'!J136+'貼り付けシート（日別）'!K136+'貼り付けシート（日別）'!L136+'貼り付けシート（日別）'!N136)+(VLOOKUP(入力データと計算結果!$E$6,バックデータ一覧!$V$12:$AA$15,4)))*10^3/3600))</f>
        <v>9.2603290074074071E-2</v>
      </c>
      <c r="M137" s="101">
        <f>IF(AND(OR($DF$5&gt;4,$DF$5&lt;&gt;8),入力データと計算結果!$E$7&lt;&gt;バックデータ一覧!$A$16,SUM(AL137:AM137)&gt;0),0.07*10^3/3600,0)</f>
        <v>1.9444444444444445E-2</v>
      </c>
      <c r="N137" s="101">
        <f>IF(AND(OR($DF$5&lt;=4),入力データと計算結果!$E$7=バックデータ一覧!$A$18,AM137&gt;0),(VLOOKUP(入力データと計算結果!$E$6,バックデータ一覧!$V$12:$AA$15,5,FALSE)*AO137+VLOOKUP(入力データと計算結果!$E$6,バックデータ一覧!$V$12:$AA$15,6,FALSE))*10^3/3600,0)</f>
        <v>3.5489342881944441E-2</v>
      </c>
      <c r="O137" s="101">
        <f>IF(OR(計算過程!$DF$5&lt;=2,計算過程!$DF$5=8),IF(入力データと計算結果!$E$7=バックデータ一覧!$A$16,AI137/Q137+AJ137/R137+AK137/S137+AL137/T137+AN137/V137,IF(入力データと計算結果!$E$7=バックデータ一覧!$A$17,AI137/Q137+AJ137/R137+AK137/S137+AM137/U137+AN137/V137,AI137/Q137+AJ137/R137+AK137/S137+AM137/U137+AO137/W137)),0)</f>
        <v>70.040360580508874</v>
      </c>
      <c r="P137" s="101">
        <f>IF(OR(計算過程!$DF$5=3,計算過程!$DF$5=4),IF(入力データと計算結果!$E$7=バックデータ一覧!$A$16,AI137/Q137+AJ137/R137+AK137/S137+AL137/T137+AN137/V137,IF(入力データと計算結果!$E$7=バックデータ一覧!$A$17,AI137/Q137+AJ137/R137+AK137/S137+AM137/U137+AN137/V137,AI137/Q137+AJ137/R137+AK137/S137+AM137/U137+AO137/W137)),0)</f>
        <v>0</v>
      </c>
      <c r="Q137" s="101">
        <f>MIN(1,$DF$7*'貼り付けシート（日別）'!O136+計算過程!$DF$14*(AI137+AK137)+$DF$21)</f>
        <v>0.60722946610973938</v>
      </c>
      <c r="R137" s="101">
        <f>MIN(1,$DF$8*'貼り付けシート（日別）'!O136+$DF$15*AJ137+$DF$22)</f>
        <v>0.67842768673326759</v>
      </c>
      <c r="S137" s="101">
        <f>MIN(1,$DF$9*'貼り付けシート（日別）'!O136+$DF$16*(AI137+AK137)+$DF$23)</f>
        <v>0.60722946610973938</v>
      </c>
      <c r="T137" s="32">
        <f>MIN(1,$DF$10*'貼り付けシート（日別）'!O136+$DF$17*AL137+$DF$24)</f>
        <v>0.71159348488590612</v>
      </c>
      <c r="U137" s="32">
        <f>MIN(1,$DF$11*'貼り付けシート（日別）'!O136+$DF$18*AM137+$DF$25)</f>
        <v>0.69963439867278465</v>
      </c>
      <c r="V137" s="32">
        <f>MIN(1,$DF$12*'貼り付けシート（日別）'!O136+$DF$19*AN137+$DF$26)</f>
        <v>0.71159348488590612</v>
      </c>
      <c r="W137" s="32">
        <f>MIN(1,$DF$13*'貼り付けシート（日別）'!O136+$DF$20*AO137+$DF$27)</f>
        <v>0.59854762561771813</v>
      </c>
      <c r="X137" s="32">
        <f t="shared" si="44"/>
        <v>0</v>
      </c>
      <c r="Y137" s="32">
        <f>'貼り付けシート（日別）'!P136</f>
        <v>2.5249999999999999</v>
      </c>
      <c r="Z137" s="32">
        <f t="shared" si="45"/>
        <v>1.0595174999999999</v>
      </c>
      <c r="AA137" s="32">
        <f t="shared" si="46"/>
        <v>1.086625</v>
      </c>
      <c r="AB137" s="32">
        <f t="shared" si="47"/>
        <v>46.664286368636418</v>
      </c>
      <c r="AC137" s="32">
        <f>IF($DF$5=10,($DF$41*'貼り付けシート（日別）'!O136+$DF$42*AB137+$DF$43)/3.6,0)</f>
        <v>0</v>
      </c>
      <c r="AD137" s="32">
        <f>IF(OR($DF$5=5,$DF$5=6,$DF$5=7),(($DF$45*'貼り付けシート（日別）'!O136+$DF$46*SUM(AI137:AK137,AM137)+$DF$47)*AE137+(0.01723*AO137+0.06099))*10^3/3600,0)</f>
        <v>0</v>
      </c>
      <c r="AE137" s="32">
        <f>IF('貼り付けシート（日別）'!O136&lt;7,1+(7-'貼り付けシート（日別）'!O136)*0.0091,1)</f>
        <v>1.0455379166666667</v>
      </c>
      <c r="AF137" s="32">
        <f>IF(OR($DF$5=5,$DF$5=6,$DF$5=7),(($DF$48*'貼り付けシート（日別）'!O136+$DF$49*SUM(AI137:AK137,AM137)+$DF$50)*AH137+AO137/AG137),0)</f>
        <v>0</v>
      </c>
      <c r="AG137" s="32">
        <f>$DF$51*'貼り付けシート（日別）'!O136+$DF$52*AO137+$DF$53</f>
        <v>0.78723187499999991</v>
      </c>
      <c r="AH137" s="32">
        <f>IF('貼り付けシート（日別）'!O136&lt;7,1+(7-'貼り付けシート（日別）'!O136)*0.0205,1)</f>
        <v>1.1025854166666667</v>
      </c>
      <c r="AI137" s="109">
        <f>'貼り付けシート（日別）'!B136</f>
        <v>7.1443748705765433</v>
      </c>
      <c r="AJ137" s="109">
        <f>'貼り付けシート（日別）'!C136</f>
        <v>9.5333102668603811</v>
      </c>
      <c r="AK137" s="109">
        <f>'貼り付けシート（日別）'!D136</f>
        <v>1.9627403490594897</v>
      </c>
      <c r="AL137" s="109">
        <f>'貼り付けシート（日別）'!E136</f>
        <v>0</v>
      </c>
      <c r="AM137" s="109">
        <f>'貼り付けシート（日別）'!F136</f>
        <v>24.148548382140007</v>
      </c>
      <c r="AN137" s="109">
        <f>'貼り付けシート（日別）'!G136</f>
        <v>0</v>
      </c>
      <c r="AO137" s="109">
        <f>'貼り付けシート（日別）'!H136</f>
        <v>3.8753125000000006</v>
      </c>
      <c r="AP137" s="102">
        <f>IF(入力データと計算結果!$E$9=バックデータ一覧!$A$25,'貼り付けシート（日別）'!Q136,0)</f>
        <v>0</v>
      </c>
      <c r="AR137" s="36">
        <v>41769</v>
      </c>
      <c r="AS137" s="104">
        <f t="shared" si="48"/>
        <v>0.15548516995486111</v>
      </c>
      <c r="AT137" s="104">
        <f t="shared" si="49"/>
        <v>77.827802039279305</v>
      </c>
      <c r="AU137" s="104">
        <f t="shared" si="50"/>
        <v>0</v>
      </c>
      <c r="AV137" s="107">
        <v>0</v>
      </c>
      <c r="AW137" s="101">
        <f>IF(OR(計算過程!$DF$5&lt;=4,計算過程!$DF$5=8),AX137+AY137+AZ137,0)</f>
        <v>0.15548516995486111</v>
      </c>
      <c r="AX137" s="101">
        <f>IF(AND(計算過程!$DF$5&gt;4,計算過程!$DF$5&lt;&gt;8),0,((VLOOKUP(入力データと計算結果!$E$6,バックデータ一覧!$V$12:$AA$15,2)*'貼り付けシート（日別）'!AG136+VLOOKUP(入力データと計算結果!$E$6,バックデータ一覧!$V$12:$AA$15,3)*('貼り付けシート（日別）'!AA136+'貼り付けシート（日別）'!AB136+'貼り付けシート（日別）'!AC136+'貼り付けシート（日別）'!AD136+'貼り付けシート（日別）'!AF136)+(VLOOKUP(入力データと計算結果!$E$6,バックデータ一覧!$V$12:$AA$15,4)))*10^3/3600))</f>
        <v>9.6123980574074092E-2</v>
      </c>
      <c r="AY137" s="101">
        <f>IF(AND(OR(計算過程!$DF$5&gt;4,計算過程!$DF$5&lt;&gt;8),入力データと計算結果!$E$7&lt;&gt;バックデータ一覧!$A$16,SUM(BX137:BY137)&gt;0),0.07*10^3/3600,0)</f>
        <v>1.9444444444444445E-2</v>
      </c>
      <c r="AZ137" s="101">
        <f>IF(AND(OR(計算過程!$DF$5&lt;=4),入力データと計算結果!$E$7=バックデータ一覧!$A$18,BY137&gt;0),(VLOOKUP(入力データと計算結果!$E$6,バックデータ一覧!$V$12:$AA$15,5,FALSE)*CA137+VLOOKUP(入力データと計算結果!$E$6,バックデータ一覧!$V$12:$AA$15,6,FALSE))*10^3/3600,0)</f>
        <v>3.9916744936342591E-2</v>
      </c>
      <c r="BA137" s="101">
        <f>IF(OR(計算過程!$DF$5&lt;=2,計算過程!$DF$5=8),IF(入力データと計算結果!$E$7=バックデータ一覧!$A$16,BU137/BC137+BV137/BD137+BW137/BE137+BX137/BF137+BZ137/BH137,IF(入力データと計算結果!$E$7=バックデータ一覧!$A$17,BU137/BC137+BV137/BD137+BW137/BE137+BY137/BG137+BZ137/BH137,BU137/BC137+BV137/BD137+BW137/BE137+BY137/BG137+CA137/BI137)),0)</f>
        <v>77.827802039279305</v>
      </c>
      <c r="BB137" s="101">
        <f>IF(OR(計算過程!$DF$5=3,計算過程!$DF$5=4),IF(入力データと計算結果!$E$7=バックデータ一覧!$A$16,BU137/BC137+BV137/BD137+BW137/BE137+BX137/BF137+BZ137/BH137,IF(入力データと計算結果!$E$7=バックデータ一覧!$A$17,BU137/BC137+BV137/BD137+BW137/BE137+BY137/BG137+BZ137/BH137,BU137/BC137+BV137/BD137+BW137/BE137+BY137/BG137+CA137/BI137)),0)</f>
        <v>0</v>
      </c>
      <c r="BC137" s="101">
        <f>MIN(1,計算過程!$DF$7*'貼り付けシート（日別）'!AG136+計算過程!$DF$14*(BU137+BW137)+計算過程!$DF$21)</f>
        <v>0.60824438621232979</v>
      </c>
      <c r="BD137" s="101">
        <f>MIN(1,計算過程!$DF$8*'貼り付けシート（日別）'!AG136+計算過程!$DF$15*BV137+計算過程!$DF$22)</f>
        <v>0.6800011345235224</v>
      </c>
      <c r="BE137" s="101">
        <f>MIN(1,計算過程!$DF$9*'貼り付けシート（日別）'!AG136+計算過程!$DF$16*(BU137+BW137)+計算過程!$DF$23)</f>
        <v>0.60824438621232979</v>
      </c>
      <c r="BF137" s="32">
        <f>MIN(1,計算過程!$DF$10*'貼り付けシート（日別）'!AG136+計算過程!$DF$17*BX137+計算過程!$DF$24)</f>
        <v>0.71159348488590612</v>
      </c>
      <c r="BG137" s="32">
        <f>MIN(1,計算過程!$DF$11*'貼り付けシート（日別）'!AG136+計算過程!$DF$18*BY137+計算過程!$DF$25)</f>
        <v>0.69963439867278465</v>
      </c>
      <c r="BH137" s="32">
        <f>MIN(1,計算過程!$DF$12*'貼り付けシート（日別）'!AG136+計算過程!$DF$19*BZ137+計算過程!$DF$26)</f>
        <v>0.71159348488590612</v>
      </c>
      <c r="BI137" s="32">
        <f>MIN(1,計算過程!$DF$13*'貼り付けシート（日別）'!AG136+計算過程!$DF$20*CA137+計算過程!$DF$27)</f>
        <v>0.61483830566899322</v>
      </c>
      <c r="BJ137" s="32">
        <f>IF(計算過程!$DF$5=11,(計算過程!$DF$33*BK137+計算過程!$DF$34*BN137+計算過程!$DF$35*計算過程!$DF$39+計算過程!$DF$36)*(1+計算過程!$DF$37*計算過程!$DF$38)*BL137*BM137*10^3/3600,0)</f>
        <v>0</v>
      </c>
      <c r="BK137" s="32">
        <f>'貼り付けシート（日別）'!AH136</f>
        <v>2.5249999999999999</v>
      </c>
      <c r="BL137" s="32">
        <f t="shared" si="51"/>
        <v>1.0595174999999999</v>
      </c>
      <c r="BM137" s="32">
        <f t="shared" si="52"/>
        <v>1.086625</v>
      </c>
      <c r="BN137" s="32">
        <f t="shared" si="53"/>
        <v>51.916033865597782</v>
      </c>
      <c r="BO137" s="32">
        <f>IF(計算過程!$DF$5=10,(計算過程!$DF$41*'貼り付けシート（日別）'!AG136+計算過程!$DF$42*BN137+計算過程!$DF$43)/3.6,0)</f>
        <v>0</v>
      </c>
      <c r="BP137" s="32">
        <f>IF(OR(計算過程!$DF$5=5,計算過程!$DF$5=6,計算過程!$DF$5=7),((計算過程!$DF$45*'貼り付けシート（日別）'!AG136+計算過程!$DF$46*SUM(BU137:BW137,BY137)+計算過程!$DF$47)*BQ137+(0.01723*CA137+0.06099))*10^3/3600,0)</f>
        <v>0</v>
      </c>
      <c r="BQ137" s="32">
        <f>IF('貼り付けシート（日別）'!AG136&lt;7,1+(7-'貼り付けシート（日別）'!AG136)*0.0091,1)</f>
        <v>1.0455379166666667</v>
      </c>
      <c r="BR137" s="32">
        <f>IF(OR(計算過程!$DF$5=5,計算過程!$DF$5=6,計算過程!$DF$5=7),((計算過程!$DF$48*'貼り付けシート（日別）'!AG136+計算過程!$DF$49*SUM(BU137:BW137,BY137)+計算過程!$DF$50)*BT137+CA137/BS137),0)</f>
        <v>0</v>
      </c>
      <c r="BS137" s="32">
        <f>計算過程!$DF$51*'貼り付けシート（日別）'!AG136+計算過程!$DF$52*CA137+計算過程!$DF$53</f>
        <v>0.79278218749999996</v>
      </c>
      <c r="BT137" s="32">
        <f>IF('貼り付けシート（日別）'!AG136&lt;7,1+(7-'貼り付けシート（日別）'!AG136)*0.0205,1)</f>
        <v>1.1025854166666667</v>
      </c>
      <c r="BU137" s="109">
        <f>'貼り付けシート（日別）'!T136</f>
        <v>7.4691191828754784</v>
      </c>
      <c r="BV137" s="109">
        <f>'貼り付けシート（日別）'!U136</f>
        <v>12.999968545718701</v>
      </c>
      <c r="BW137" s="109">
        <f>'貼り付けシート（日別）'!V136</f>
        <v>2.4980331715302602</v>
      </c>
      <c r="BX137" s="109">
        <f>'貼り付けシート（日別）'!W136</f>
        <v>0</v>
      </c>
      <c r="BY137" s="109">
        <f>'貼り付けシート（日別）'!X136</f>
        <v>24.148548382140007</v>
      </c>
      <c r="BZ137" s="109">
        <f>'貼り付けシート（日別）'!Y136</f>
        <v>0</v>
      </c>
      <c r="CA137" s="109">
        <f>'貼り付けシート（日別）'!Z136</f>
        <v>4.8003645833333328</v>
      </c>
      <c r="CB137" s="102">
        <f>IF(入力データと計算結果!$E$9=バックデータ一覧!$A$25,'貼り付けシート（日別）'!AI136,0)</f>
        <v>0</v>
      </c>
      <c r="CC137" s="166"/>
      <c r="CD137" s="32">
        <f>IF(計算過程!$DF$5=9,((CI137*'貼り付けシート（日別）'!AG136+CJ137*(CQ137+CR137+CS137+CU137)+CK137*CX137+CL137)*CE137+(0.01723*CW137+0.06099))*10^3/3600,0)</f>
        <v>0</v>
      </c>
      <c r="CE137" s="32">
        <f>IF(7&lt;='貼り付けシート（日別）'!AG136,1,1+(7-'貼り付けシート（日別）'!AG136)*0.0091)</f>
        <v>1.0455379166666667</v>
      </c>
      <c r="CF137" s="32">
        <f>IF(計算過程!$DF$5=9,((CM137*'貼り付けシート（日別）'!AG136+CN137*(CQ137+CR137+CS137+CU137)+CO137*CX137+CP137)*CH137+CW137/CG137),0)</f>
        <v>0</v>
      </c>
      <c r="CG137" s="32">
        <f>計算過程!$DF$55*'貼り付けシート（日別）'!AG136+計算過程!$DF$56*CW137+計算過程!$DF$57</f>
        <v>0.79278218749999996</v>
      </c>
      <c r="CH137" s="32">
        <f>IF(7&lt;='貼り付けシート（日別）'!AG136,1,1+(7-'貼り付けシート（日別）'!AG136)*0.0205)</f>
        <v>1.1025854166666667</v>
      </c>
      <c r="CI137" s="100">
        <f>IF($CX137&gt;0,バックデータ一覧!$S$4,バックデータ一覧!$T$4)</f>
        <v>-0.18114</v>
      </c>
      <c r="CJ137" s="100">
        <f>IF($CX137&gt;0,バックデータ一覧!$S$5,バックデータ一覧!$T$5)</f>
        <v>0.10483000000000001</v>
      </c>
      <c r="CK137" s="100">
        <f>IF($CX137&gt;0,バックデータ一覧!$S$6,バックデータ一覧!$T$6)</f>
        <v>0</v>
      </c>
      <c r="CL137" s="100">
        <f>IF($CX137&gt;0,バックデータ一覧!$S$7,バックデータ一覧!$T$7)</f>
        <v>5.8528500000000001</v>
      </c>
      <c r="CM137" s="100">
        <f>IF($CX137&gt;0,バックデータ一覧!$S$12,バックデータ一覧!$T$12)</f>
        <v>-5.7700000000000001E-2</v>
      </c>
      <c r="CN137" s="100">
        <f>IF($CX137&gt;0,バックデータ一覧!$S$13,バックデータ一覧!$T$13)</f>
        <v>0.47525000000000001</v>
      </c>
      <c r="CO137" s="100">
        <f>IF($CX137&gt;0,バックデータ一覧!$S$14,バックデータ一覧!$T$14)</f>
        <v>0</v>
      </c>
      <c r="CP137" s="173">
        <f>IF($CX137&gt;0,バックデータ一覧!$S$15,バックデータ一覧!$T$15)</f>
        <v>-6.3459300000000001</v>
      </c>
      <c r="CQ137" s="102">
        <f>IF($DF$4=4,'貼り付けシート（日別）'!T136,'貼り付けシート（日別）'!B136*(INT($DF$4)+1-$DF$4)+'貼り付けシート（日別）'!T136*($DF$4-INT($DF$4)))</f>
        <v>7.4691191828754784</v>
      </c>
      <c r="CR137" s="102">
        <f>IF($DF$4=4,'貼り付けシート（日別）'!U136,'貼り付けシート（日別）'!C136*(INT($DF$4)+1-$DF$4)+'貼り付けシート（日別）'!U136*($DF$4-INT($DF$4)))</f>
        <v>12.999968545718701</v>
      </c>
      <c r="CS137" s="102">
        <f>IF($DF$4=4,'貼り付けシート（日別）'!V136,'貼り付けシート（日別）'!D136*(INT($DF$4)+1-$DF$4)+'貼り付けシート（日別）'!V136*($DF$4-INT($DF$4)))</f>
        <v>2.4980331715302602</v>
      </c>
      <c r="CT137" s="102">
        <f>IF($DF$4=4,'貼り付けシート（日別）'!W136,'貼り付けシート（日別）'!E136*(INT($DF$4)+1-$DF$4)+'貼り付けシート（日別）'!W136*($DF$4-INT($DF$4)))</f>
        <v>0</v>
      </c>
      <c r="CU137" s="102">
        <f>IF($DF$4=4,'貼り付けシート（日別）'!X136,'貼り付けシート（日別）'!F136*(INT($DF$4)+1-$DF$4)+'貼り付けシート（日別）'!X136*($DF$4-INT($DF$4)))</f>
        <v>24.148548382140007</v>
      </c>
      <c r="CV137" s="102">
        <f>IF($DF$4=4,'貼り付けシート（日別）'!Y136,'貼り付けシート（日別）'!G136*(INT($DF$4)+1-$DF$4)+'貼り付けシート（日別）'!Y136*($DF$4-INT($DF$4)))</f>
        <v>0</v>
      </c>
      <c r="CW137" s="102">
        <f>IF($DF$4=4,'貼り付けシート（日別）'!Z136,'貼り付けシート（日別）'!H136*(INT($DF$4)+1-$DF$4)+'貼り付けシート（日別）'!Z136*($DF$4-INT($DF$4)))</f>
        <v>4.8003645833333328</v>
      </c>
      <c r="CX137" s="32">
        <f>SUMIF('貼り付けシート（時刻別）'!$A$6:$A$8765,AR137,'貼り付けシート（時刻別）'!$C$6:$C$8765)</f>
        <v>0</v>
      </c>
      <c r="CY137" s="102">
        <f t="shared" si="54"/>
        <v>0</v>
      </c>
      <c r="CZ137" s="166"/>
    </row>
    <row r="138" spans="1:104" x14ac:dyDescent="0.15">
      <c r="A138" s="36">
        <v>41770</v>
      </c>
      <c r="B138" s="139">
        <f>IF(計算過程!$DF$5=9,計算過程!CD138+計算過程!CY138,IF($DF$4=4,AS138,G138*(INT($DF$4)+1-$DF$4)+AS138*($DF$4-INT($DF$4))))</f>
        <v>0.15505930276736113</v>
      </c>
      <c r="C138" s="139">
        <f>IF(計算過程!$DF$5=9,CF138,IF($DF$4=4,AT138,H138*(INT($DF$4)+1-$DF$4)+AT138*($DF$4-INT($DF$4))))</f>
        <v>78.828667948323641</v>
      </c>
      <c r="D138" s="139">
        <f>IF(計算過程!$DF$5=9,0,IF($DF$4=4,AU138,I138*(INT($DF$4)+1-$DF$4)+AU138*($DF$4-INT($DF$4))))</f>
        <v>0</v>
      </c>
      <c r="E138" s="139">
        <v>0</v>
      </c>
      <c r="F138" s="138"/>
      <c r="G138" s="104">
        <f t="shared" si="41"/>
        <v>0.14713962774768519</v>
      </c>
      <c r="H138" s="104">
        <f t="shared" si="42"/>
        <v>70.953384489529768</v>
      </c>
      <c r="I138" s="104">
        <f t="shared" si="43"/>
        <v>0</v>
      </c>
      <c r="J138" s="107">
        <v>0</v>
      </c>
      <c r="K138" s="101">
        <f>IF(OR(計算過程!$DF$5&lt;=4,計算過程!$DF$5=8),L138+M138+N138,0)</f>
        <v>0.14713962774768519</v>
      </c>
      <c r="L138" s="101">
        <f>IF(AND($DF$5&gt;4,$DF$5&lt;&gt;8),0,((VLOOKUP(入力データと計算結果!$E$6,バックデータ一覧!$V$12:$AA$15,2)*'貼り付けシート（日別）'!O137+VLOOKUP(入力データと計算結果!$E$6,バックデータ一覧!$V$12:$AA$15,3)*('貼り付けシート（日別）'!I137+'貼り付けシート（日別）'!J137+'貼り付けシート（日別）'!K137+'貼り付けシート（日別）'!L137+'貼り付けシート（日別）'!N137)+(VLOOKUP(入力データと計算結果!$E$6,バックデータ一覧!$V$12:$AA$15,4)))*10^3/3600))</f>
        <v>9.2376345629629625E-2</v>
      </c>
      <c r="M138" s="101">
        <f>IF(AND(OR($DF$5&gt;4,$DF$5&lt;&gt;8),入力データと計算結果!$E$7&lt;&gt;バックデータ一覧!$A$16,SUM(AL138:AM138)&gt;0),0.07*10^3/3600,0)</f>
        <v>1.9444444444444445E-2</v>
      </c>
      <c r="N138" s="101">
        <f>IF(AND(OR($DF$5&lt;=4),入力データと計算結果!$E$7=バックデータ一覧!$A$18,AM138&gt;0),(VLOOKUP(入力データと計算結果!$E$6,バックデータ一覧!$V$12:$AA$15,5,FALSE)*AO138+VLOOKUP(入力データと計算結果!$E$6,バックデータ一覧!$V$12:$AA$15,6,FALSE))*10^3/3600,0)</f>
        <v>3.531883767361111E-2</v>
      </c>
      <c r="O138" s="101">
        <f>IF(OR(計算過程!$DF$5&lt;=2,計算過程!$DF$5=8),IF(入力データと計算結果!$E$7=バックデータ一覧!$A$16,AI138/Q138+AJ138/R138+AK138/S138+AL138/T138+AN138/V138,IF(入力データと計算結果!$E$7=バックデータ一覧!$A$17,AI138/Q138+AJ138/R138+AK138/S138+AM138/U138+AN138/V138,AI138/Q138+AJ138/R138+AK138/S138+AM138/U138+AO138/W138)),0)</f>
        <v>70.953384489529768</v>
      </c>
      <c r="P138" s="101">
        <f>IF(OR(計算過程!$DF$5=3,計算過程!$DF$5=4),IF(入力データと計算結果!$E$7=バックデータ一覧!$A$16,AI138/Q138+AJ138/R138+AK138/S138+AL138/T138+AN138/V138,IF(入力データと計算結果!$E$7=バックデータ一覧!$A$17,AI138/Q138+AJ138/R138+AK138/S138+AM138/U138+AN138/V138,AI138/Q138+AJ138/R138+AK138/S138+AM138/U138+AO138/W138)),0)</f>
        <v>0</v>
      </c>
      <c r="Q138" s="101">
        <f>MIN(1,$DF$7*'貼り付けシート（日別）'!O137+計算過程!$DF$14*(AI138+AK138)+$DF$21)</f>
        <v>0.60821847347905778</v>
      </c>
      <c r="R138" s="101">
        <f>MIN(1,$DF$8*'貼り付けシート（日別）'!O137+$DF$15*AJ138+$DF$22)</f>
        <v>0.67875474372219224</v>
      </c>
      <c r="S138" s="101">
        <f>MIN(1,$DF$9*'貼り付けシート（日別）'!O137+$DF$16*(AI138+AK138)+$DF$23)</f>
        <v>0.60821847347905778</v>
      </c>
      <c r="T138" s="32">
        <f>MIN(1,$DF$10*'貼り付けシート（日別）'!O137+$DF$17*AL138+$DF$24)</f>
        <v>0.71159348488590612</v>
      </c>
      <c r="U138" s="32">
        <f>MIN(1,$DF$11*'貼り付けシート（日別）'!O137+$DF$18*AM138+$DF$25)</f>
        <v>0.69946127536202185</v>
      </c>
      <c r="V138" s="32">
        <f>MIN(1,$DF$12*'貼り付けシート（日別）'!O137+$DF$19*AN138+$DF$26)</f>
        <v>0.71159348488590612</v>
      </c>
      <c r="W138" s="32">
        <f>MIN(1,$DF$13*'貼り付けシート（日別）'!O137+$DF$20*AO138+$DF$27)</f>
        <v>0.59934316425825507</v>
      </c>
      <c r="X138" s="32">
        <f t="shared" si="44"/>
        <v>0</v>
      </c>
      <c r="Y138" s="32">
        <f>'貼り付けシート（日別）'!P137</f>
        <v>0.6875</v>
      </c>
      <c r="Z138" s="32">
        <f t="shared" si="45"/>
        <v>1.08395625</v>
      </c>
      <c r="AA138" s="32">
        <f t="shared" si="46"/>
        <v>1.1148437500000001</v>
      </c>
      <c r="AB138" s="32">
        <f t="shared" si="47"/>
        <v>47.30451879143024</v>
      </c>
      <c r="AC138" s="32">
        <f>IF($DF$5=10,($DF$41*'貼り付けシート（日別）'!O137+$DF$42*AB138+$DF$43)/3.6,0)</f>
        <v>0</v>
      </c>
      <c r="AD138" s="32">
        <f>IF(OR($DF$5=5,$DF$5=6,$DF$5=7),(($DF$45*'貼り付けシート（日別）'!O137+$DF$46*SUM(AI138:AK138,AM138)+$DF$47)*AE138+(0.01723*AO138+0.06099))*10^3/3600,0)</f>
        <v>0</v>
      </c>
      <c r="AE138" s="32">
        <f>IF('貼り付けシート（日別）'!O137&lt;7,1+(7-'貼り付けシート（日別）'!O137)*0.0091,1)</f>
        <v>1.0412154166666667</v>
      </c>
      <c r="AF138" s="32">
        <f>IF(OR($DF$5=5,$DF$5=6,$DF$5=7),(($DF$48*'貼り付けシート（日別）'!O137+$DF$49*SUM(AI138:AK138,AM138)+$DF$50)*AH138+AO138/AG138),0)</f>
        <v>0</v>
      </c>
      <c r="AG138" s="32">
        <f>$DF$51*'貼り付けシート（日別）'!O137+$DF$52*AO138+$DF$53</f>
        <v>0.78929812499999996</v>
      </c>
      <c r="AH138" s="32">
        <f>IF('貼り付けシート（日別）'!O137&lt;7,1+(7-'貼り付けシート（日別）'!O137)*0.0205,1)</f>
        <v>1.0928479166666667</v>
      </c>
      <c r="AI138" s="109">
        <f>'貼り付けシート（日別）'!B137</f>
        <v>7.257221203426794</v>
      </c>
      <c r="AJ138" s="109">
        <f>'貼り付けシート（日別）'!C137</f>
        <v>9.6838901458599302</v>
      </c>
      <c r="AK138" s="109">
        <f>'貼り付けシート（日別）'!D137</f>
        <v>1.9937420888535149</v>
      </c>
      <c r="AL138" s="109">
        <f>'貼り付けシート（日別）'!E137</f>
        <v>0</v>
      </c>
      <c r="AM138" s="109">
        <f>'貼り付けシート（日別）'!F137</f>
        <v>24.529977853290003</v>
      </c>
      <c r="AN138" s="109">
        <f>'貼り付けシート（日別）'!G137</f>
        <v>0</v>
      </c>
      <c r="AO138" s="109">
        <f>'貼り付けシート（日別）'!H137</f>
        <v>3.8396875000000001</v>
      </c>
      <c r="AP138" s="102">
        <f>IF(入力データと計算結果!$E$9=バックデータ一覧!$A$25,'貼り付けシート（日別）'!Q137,0)</f>
        <v>0</v>
      </c>
      <c r="AR138" s="36">
        <v>41770</v>
      </c>
      <c r="AS138" s="104">
        <f t="shared" si="48"/>
        <v>0.15505930276736113</v>
      </c>
      <c r="AT138" s="104">
        <f t="shared" si="49"/>
        <v>78.828667948323641</v>
      </c>
      <c r="AU138" s="104">
        <f t="shared" si="50"/>
        <v>0</v>
      </c>
      <c r="AV138" s="107">
        <v>0</v>
      </c>
      <c r="AW138" s="101">
        <f>IF(OR(計算過程!$DF$5&lt;=4,計算過程!$DF$5=8),AX138+AY138+AZ138,0)</f>
        <v>0.15505930276736113</v>
      </c>
      <c r="AX138" s="101">
        <f>IF(AND(計算過程!$DF$5&gt;4,計算過程!$DF$5&lt;&gt;8),0,((VLOOKUP(入力データと計算結果!$E$6,バックデータ一覧!$V$12:$AA$15,2)*'貼り付けシート（日別）'!AG137+VLOOKUP(入力データと計算結果!$E$6,バックデータ一覧!$V$12:$AA$15,3)*('貼り付けシート（日別）'!AA137+'貼り付けシート（日別）'!AB137+'貼り付けシート（日別）'!AC137+'貼り付けシート（日別）'!AD137+'貼り付けシート（日別）'!AF137)+(VLOOKUP(入力データと計算結果!$E$6,バックデータ一覧!$V$12:$AA$15,4)))*10^3/3600))</f>
        <v>9.5897036129629631E-2</v>
      </c>
      <c r="AY138" s="101">
        <f>IF(AND(OR(計算過程!$DF$5&gt;4,計算過程!$DF$5&lt;&gt;8),入力データと計算結果!$E$7&lt;&gt;バックデータ一覧!$A$16,SUM(BX138:BY138)&gt;0),0.07*10^3/3600,0)</f>
        <v>1.9444444444444445E-2</v>
      </c>
      <c r="AZ138" s="101">
        <f>IF(AND(OR(計算過程!$DF$5&lt;=4),入力データと計算結果!$E$7=バックデータ一覧!$A$18,BY138&gt;0),(VLOOKUP(入力データと計算結果!$E$6,バックデータ一覧!$V$12:$AA$15,5,FALSE)*CA138+VLOOKUP(入力データと計算結果!$E$6,バックデータ一覧!$V$12:$AA$15,6,FALSE))*10^3/3600,0)</f>
        <v>3.9717822193287039E-2</v>
      </c>
      <c r="BA138" s="101">
        <f>IF(OR(計算過程!$DF$5&lt;=2,計算過程!$DF$5=8),IF(入力データと計算結果!$E$7=バックデータ一覧!$A$16,BU138/BC138+BV138/BD138+BW138/BE138+BX138/BF138+BZ138/BH138,IF(入力データと計算結果!$E$7=バックデータ一覧!$A$17,BU138/BC138+BV138/BD138+BW138/BE138+BY138/BG138+BZ138/BH138,BU138/BC138+BV138/BD138+BW138/BE138+BY138/BG138+CA138/BI138)),0)</f>
        <v>78.828667948323641</v>
      </c>
      <c r="BB138" s="101">
        <f>IF(OR(計算過程!$DF$5=3,計算過程!$DF$5=4),IF(入力データと計算結果!$E$7=バックデータ一覧!$A$16,BU138/BC138+BV138/BD138+BW138/BE138+BX138/BF138+BZ138/BH138,IF(入力データと計算結果!$E$7=バックデータ一覧!$A$17,BU138/BC138+BV138/BD138+BW138/BE138+BY138/BG138+BZ138/BH138,BU138/BC138+BV138/BD138+BW138/BE138+BY138/BG138+CA138/BI138)),0)</f>
        <v>0</v>
      </c>
      <c r="BC138" s="101">
        <f>MIN(1,計算過程!$DF$7*'貼り付けシート（日別）'!AG137+計算過程!$DF$14*(BU138+BW138)+計算過程!$DF$21)</f>
        <v>0.60924942437703455</v>
      </c>
      <c r="BD138" s="101">
        <f>MIN(1,計算過程!$DF$8*'貼り付けシート（日別）'!AG137+計算過程!$DF$15*BV138+計算過程!$DF$22)</f>
        <v>0.68035304432550314</v>
      </c>
      <c r="BE138" s="101">
        <f>MIN(1,計算過程!$DF$9*'貼り付けシート（日別）'!AG137+計算過程!$DF$16*(BU138+BW138)+計算過程!$DF$23)</f>
        <v>0.60924942437703455</v>
      </c>
      <c r="BF138" s="32">
        <f>MIN(1,計算過程!$DF$10*'貼り付けシート（日別）'!AG137+計算過程!$DF$17*BX138+計算過程!$DF$24)</f>
        <v>0.71159348488590612</v>
      </c>
      <c r="BG138" s="32">
        <f>MIN(1,計算過程!$DF$11*'貼り付けシート（日別）'!AG137+計算過程!$DF$18*BY138+計算過程!$DF$25)</f>
        <v>0.69946127536202185</v>
      </c>
      <c r="BH138" s="32">
        <f>MIN(1,計算過程!$DF$12*'貼り付けシート（日別）'!AG137+計算過程!$DF$19*BZ138+計算過程!$DF$26)</f>
        <v>0.71159348488590612</v>
      </c>
      <c r="BI138" s="32">
        <f>MIN(1,計算過程!$DF$13*'貼り付けシート（日別）'!AG137+計算過程!$DF$20*CA138+計算過程!$DF$27)</f>
        <v>0.6155292816426845</v>
      </c>
      <c r="BJ138" s="32">
        <f>IF(計算過程!$DF$5=11,(計算過程!$DF$33*BK138+計算過程!$DF$34*BN138+計算過程!$DF$35*計算過程!$DF$39+計算過程!$DF$36)*(1+計算過程!$DF$37*計算過程!$DF$38)*BL138*BM138*10^3/3600,0)</f>
        <v>0</v>
      </c>
      <c r="BK138" s="32">
        <f>'貼り付けシート（日別）'!AH137</f>
        <v>0.6875</v>
      </c>
      <c r="BL138" s="32">
        <f t="shared" si="51"/>
        <v>1.08395625</v>
      </c>
      <c r="BM138" s="32">
        <f t="shared" si="52"/>
        <v>1.1148437500000001</v>
      </c>
      <c r="BN138" s="32">
        <f t="shared" si="53"/>
        <v>52.618669506737547</v>
      </c>
      <c r="BO138" s="32">
        <f>IF(計算過程!$DF$5=10,(計算過程!$DF$41*'貼り付けシート（日別）'!AG137+計算過程!$DF$42*BN138+計算過程!$DF$43)/3.6,0)</f>
        <v>0</v>
      </c>
      <c r="BP138" s="32">
        <f>IF(OR(計算過程!$DF$5=5,計算過程!$DF$5=6,計算過程!$DF$5=7),((計算過程!$DF$45*'貼り付けシート（日別）'!AG137+計算過程!$DF$46*SUM(BU138:BW138,BY138)+計算過程!$DF$47)*BQ138+(0.01723*CA138+0.06099))*10^3/3600,0)</f>
        <v>0</v>
      </c>
      <c r="BQ138" s="32">
        <f>IF('貼り付けシート（日別）'!AG137&lt;7,1+(7-'貼り付けシート（日別）'!AG137)*0.0091,1)</f>
        <v>1.0412154166666667</v>
      </c>
      <c r="BR138" s="32">
        <f>IF(OR(計算過程!$DF$5=5,計算過程!$DF$5=6,計算過程!$DF$5=7),((計算過程!$DF$48*'貼り付けシート（日別）'!AG137+計算過程!$DF$49*SUM(BU138:BW138,BY138)+計算過程!$DF$50)*BT138+CA138/BS138),0)</f>
        <v>0</v>
      </c>
      <c r="BS138" s="32">
        <f>計算過程!$DF$51*'貼り付けシート（日別）'!AG137+計算過程!$DF$52*CA138+計算過程!$DF$53</f>
        <v>0.79481281249999991</v>
      </c>
      <c r="BT138" s="32">
        <f>IF('貼り付けシート（日別）'!AG137&lt;7,1+(7-'貼り付けシート（日別）'!AG137)*0.0205,1)</f>
        <v>1.0928479166666667</v>
      </c>
      <c r="BU138" s="109">
        <f>'貼り付けシート（日別）'!T137</f>
        <v>7.5870948944916492</v>
      </c>
      <c r="BV138" s="109">
        <f>'貼り付けシート（日別）'!U137</f>
        <v>13.205304744354452</v>
      </c>
      <c r="BW138" s="109">
        <f>'貼り付けシート（日別）'!V137</f>
        <v>2.5374899312681096</v>
      </c>
      <c r="BX138" s="109">
        <f>'貼り付けシート（日別）'!W137</f>
        <v>0</v>
      </c>
      <c r="BY138" s="109">
        <f>'貼り付けシート（日別）'!X137</f>
        <v>24.529977853290003</v>
      </c>
      <c r="BZ138" s="109">
        <f>'貼り付けシート（日別）'!Y137</f>
        <v>0</v>
      </c>
      <c r="CA138" s="109">
        <f>'貼り付けシート（日別）'!Z137</f>
        <v>4.7588020833333333</v>
      </c>
      <c r="CB138" s="102">
        <f>IF(入力データと計算結果!$E$9=バックデータ一覧!$A$25,'貼り付けシート（日別）'!AI137,0)</f>
        <v>0</v>
      </c>
      <c r="CC138" s="166"/>
      <c r="CD138" s="32">
        <f>IF(計算過程!$DF$5=9,((CI138*'貼り付けシート（日別）'!AG137+CJ138*(CQ138+CR138+CS138+CU138)+CK138*CX138+CL138)*CE138+(0.01723*CW138+0.06099))*10^3/3600,0)</f>
        <v>0</v>
      </c>
      <c r="CE138" s="32">
        <f>IF(7&lt;='貼り付けシート（日別）'!AG137,1,1+(7-'貼り付けシート（日別）'!AG137)*0.0091)</f>
        <v>1.0412154166666667</v>
      </c>
      <c r="CF138" s="32">
        <f>IF(計算過程!$DF$5=9,((CM138*'貼り付けシート（日別）'!AG137+CN138*(CQ138+CR138+CS138+CU138)+CO138*CX138+CP138)*CH138+CW138/CG138),0)</f>
        <v>0</v>
      </c>
      <c r="CG138" s="32">
        <f>計算過程!$DF$55*'貼り付けシート（日別）'!AG137+計算過程!$DF$56*CW138+計算過程!$DF$57</f>
        <v>0.79481281249999991</v>
      </c>
      <c r="CH138" s="32">
        <f>IF(7&lt;='貼り付けシート（日別）'!AG137,1,1+(7-'貼り付けシート（日別）'!AG137)*0.0205)</f>
        <v>1.0928479166666667</v>
      </c>
      <c r="CI138" s="100">
        <f>IF($CX138&gt;0,バックデータ一覧!$S$4,バックデータ一覧!$T$4)</f>
        <v>-0.18114</v>
      </c>
      <c r="CJ138" s="100">
        <f>IF($CX138&gt;0,バックデータ一覧!$S$5,バックデータ一覧!$T$5)</f>
        <v>0.10483000000000001</v>
      </c>
      <c r="CK138" s="100">
        <f>IF($CX138&gt;0,バックデータ一覧!$S$6,バックデータ一覧!$T$6)</f>
        <v>0</v>
      </c>
      <c r="CL138" s="100">
        <f>IF($CX138&gt;0,バックデータ一覧!$S$7,バックデータ一覧!$T$7)</f>
        <v>5.8528500000000001</v>
      </c>
      <c r="CM138" s="100">
        <f>IF($CX138&gt;0,バックデータ一覧!$S$12,バックデータ一覧!$T$12)</f>
        <v>-5.7700000000000001E-2</v>
      </c>
      <c r="CN138" s="100">
        <f>IF($CX138&gt;0,バックデータ一覧!$S$13,バックデータ一覧!$T$13)</f>
        <v>0.47525000000000001</v>
      </c>
      <c r="CO138" s="100">
        <f>IF($CX138&gt;0,バックデータ一覧!$S$14,バックデータ一覧!$T$14)</f>
        <v>0</v>
      </c>
      <c r="CP138" s="173">
        <f>IF($CX138&gt;0,バックデータ一覧!$S$15,バックデータ一覧!$T$15)</f>
        <v>-6.3459300000000001</v>
      </c>
      <c r="CQ138" s="102">
        <f>IF($DF$4=4,'貼り付けシート（日別）'!T137,'貼り付けシート（日別）'!B137*(INT($DF$4)+1-$DF$4)+'貼り付けシート（日別）'!T137*($DF$4-INT($DF$4)))</f>
        <v>7.5870948944916492</v>
      </c>
      <c r="CR138" s="102">
        <f>IF($DF$4=4,'貼り付けシート（日別）'!U137,'貼り付けシート（日別）'!C137*(INT($DF$4)+1-$DF$4)+'貼り付けシート（日別）'!U137*($DF$4-INT($DF$4)))</f>
        <v>13.205304744354452</v>
      </c>
      <c r="CS138" s="102">
        <f>IF($DF$4=4,'貼り付けシート（日別）'!V137,'貼り付けシート（日別）'!D137*(INT($DF$4)+1-$DF$4)+'貼り付けシート（日別）'!V137*($DF$4-INT($DF$4)))</f>
        <v>2.5374899312681096</v>
      </c>
      <c r="CT138" s="102">
        <f>IF($DF$4=4,'貼り付けシート（日別）'!W137,'貼り付けシート（日別）'!E137*(INT($DF$4)+1-$DF$4)+'貼り付けシート（日別）'!W137*($DF$4-INT($DF$4)))</f>
        <v>0</v>
      </c>
      <c r="CU138" s="102">
        <f>IF($DF$4=4,'貼り付けシート（日別）'!X137,'貼り付けシート（日別）'!F137*(INT($DF$4)+1-$DF$4)+'貼り付けシート（日別）'!X137*($DF$4-INT($DF$4)))</f>
        <v>24.529977853290003</v>
      </c>
      <c r="CV138" s="102">
        <f>IF($DF$4=4,'貼り付けシート（日別）'!Y137,'貼り付けシート（日別）'!G137*(INT($DF$4)+1-$DF$4)+'貼り付けシート（日別）'!Y137*($DF$4-INT($DF$4)))</f>
        <v>0</v>
      </c>
      <c r="CW138" s="102">
        <f>IF($DF$4=4,'貼り付けシート（日別）'!Z137,'貼り付けシート（日別）'!H137*(INT($DF$4)+1-$DF$4)+'貼り付けシート（日別）'!Z137*($DF$4-INT($DF$4)))</f>
        <v>4.7588020833333333</v>
      </c>
      <c r="CX138" s="32">
        <f>SUMIF('貼り付けシート（時刻別）'!$A$6:$A$8765,AR138,'貼り付けシート（時刻別）'!$C$6:$C$8765)</f>
        <v>0</v>
      </c>
      <c r="CY138" s="102">
        <f t="shared" si="54"/>
        <v>0</v>
      </c>
      <c r="CZ138" s="166"/>
    </row>
    <row r="139" spans="1:104" x14ac:dyDescent="0.15">
      <c r="A139" s="36">
        <v>41771</v>
      </c>
      <c r="B139" s="139">
        <f>IF(計算過程!$DF$5=9,計算過程!CD139+計算過程!CY139,IF($DF$4=4,AS139,G139*(INT($DF$4)+1-$DF$4)+AS139*($DF$4-INT($DF$4))))</f>
        <v>0.15427107490277778</v>
      </c>
      <c r="C139" s="139">
        <f>IF(計算過程!$DF$5=9,CF139,IF($DF$4=4,AT139,H139*(INT($DF$4)+1-$DF$4)+AT139*($DF$4-INT($DF$4))))</f>
        <v>79.220285144293626</v>
      </c>
      <c r="D139" s="139">
        <f>IF(計算過程!$DF$5=9,0,IF($DF$4=4,AU139,I139*(INT($DF$4)+1-$DF$4)+AU139*($DF$4-INT($DF$4))))</f>
        <v>0</v>
      </c>
      <c r="E139" s="139">
        <v>0</v>
      </c>
      <c r="F139" s="138"/>
      <c r="G139" s="104">
        <f t="shared" si="41"/>
        <v>0.14640399724999997</v>
      </c>
      <c r="H139" s="104">
        <f t="shared" si="42"/>
        <v>71.314376199574411</v>
      </c>
      <c r="I139" s="104">
        <f t="shared" si="43"/>
        <v>0</v>
      </c>
      <c r="J139" s="107">
        <v>0</v>
      </c>
      <c r="K139" s="101">
        <f>IF(OR(計算過程!$DF$5&lt;=4,計算過程!$DF$5=8),L139+M139+N139,0)</f>
        <v>0.14640399724999997</v>
      </c>
      <c r="L139" s="101">
        <f>IF(AND($DF$5&gt;4,$DF$5&lt;&gt;8),0,((VLOOKUP(入力データと計算結果!$E$6,バックデータ一覧!$V$12:$AA$15,2)*'貼り付けシート（日別）'!O138+VLOOKUP(入力データと計算結果!$E$6,バックデータ一覧!$V$12:$AA$15,3)*('貼り付けシート（日別）'!I138+'貼り付けシート（日別）'!J138+'貼り付けシート（日別）'!K138+'貼り付けシート（日別）'!L138+'貼り付けシート（日別）'!N138)+(VLOOKUP(入力データと計算結果!$E$6,バックデータ一覧!$V$12:$AA$15,4)))*10^3/3600))</f>
        <v>9.1956299333333325E-2</v>
      </c>
      <c r="M139" s="101">
        <f>IF(AND(OR($DF$5&gt;4,$DF$5&lt;&gt;8),入力データと計算結果!$E$7&lt;&gt;バックデータ一覧!$A$16,SUM(AL139:AM139)&gt;0),0.07*10^3/3600,0)</f>
        <v>1.9444444444444445E-2</v>
      </c>
      <c r="N139" s="101">
        <f>IF(AND(OR($DF$5&lt;=4),入力データと計算結果!$E$7=バックデータ一覧!$A$18,AM139&gt;0),(VLOOKUP(入力データと計算結果!$E$6,バックデータ一覧!$V$12:$AA$15,5,FALSE)*AO139+VLOOKUP(入力データと計算結果!$E$6,バックデータ一覧!$V$12:$AA$15,6,FALSE))*10^3/3600,0)</f>
        <v>3.5003253472222218E-2</v>
      </c>
      <c r="O139" s="101">
        <f>IF(OR(計算過程!$DF$5&lt;=2,計算過程!$DF$5=8),IF(入力データと計算結果!$E$7=バックデータ一覧!$A$16,AI139/Q139+AJ139/R139+AK139/S139+AL139/T139+AN139/V139,IF(入力データと計算結果!$E$7=バックデータ一覧!$A$17,AI139/Q139+AJ139/R139+AK139/S139+AM139/U139+AN139/V139,AI139/Q139+AJ139/R139+AK139/S139+AM139/U139+AO139/W139)),0)</f>
        <v>71.314376199574411</v>
      </c>
      <c r="P139" s="101">
        <f>IF(OR(計算過程!$DF$5=3,計算過程!$DF$5=4),IF(入力データと計算結果!$E$7=バックデータ一覧!$A$16,AI139/Q139+AJ139/R139+AK139/S139+AL139/T139+AN139/V139,IF(入力データと計算結果!$E$7=バックデータ一覧!$A$17,AI139/Q139+AJ139/R139+AK139/S139+AM139/U139+AN139/V139,AI139/Q139+AJ139/R139+AK139/S139+AM139/U139+AO139/W139)),0)</f>
        <v>0</v>
      </c>
      <c r="Q139" s="101">
        <f>MIN(1,$DF$7*'貼り付けシート（日別）'!O138+計算過程!$DF$14*(AI139+AK139)+$DF$21)</f>
        <v>0.60982497595525997</v>
      </c>
      <c r="R139" s="101">
        <f>MIN(1,$DF$8*'貼り付けシート（日別）'!O138+$DF$15*AJ139+$DF$22)</f>
        <v>0.67926988880940231</v>
      </c>
      <c r="S139" s="101">
        <f>MIN(1,$DF$9*'貼り付けシート（日別）'!O138+$DF$16*(AI139+AK139)+$DF$23)</f>
        <v>0.60982497595525997</v>
      </c>
      <c r="T139" s="32">
        <f>MIN(1,$DF$10*'貼り付けシート（日別）'!O138+$DF$17*AL139+$DF$24)</f>
        <v>0.71159348488590612</v>
      </c>
      <c r="U139" s="32">
        <f>MIN(1,$DF$11*'貼り付けシート（日別）'!O138+$DF$18*AM139+$DF$25)</f>
        <v>0.69936932134122332</v>
      </c>
      <c r="V139" s="32">
        <f>MIN(1,$DF$12*'貼り付けシート（日別）'!O138+$DF$19*AN139+$DF$26)</f>
        <v>0.71159348488590612</v>
      </c>
      <c r="W139" s="32">
        <f>MIN(1,$DF$13*'貼り付けシート（日別）'!O138+$DF$20*AO139+$DF$27)</f>
        <v>0.60081560858416105</v>
      </c>
      <c r="X139" s="32">
        <f t="shared" si="44"/>
        <v>0</v>
      </c>
      <c r="Y139" s="32">
        <f>'貼り付けシート（日別）'!P138</f>
        <v>1.1375000000000002</v>
      </c>
      <c r="Z139" s="32">
        <f t="shared" si="45"/>
        <v>1.07797125</v>
      </c>
      <c r="AA139" s="32">
        <f t="shared" si="46"/>
        <v>1.11146875</v>
      </c>
      <c r="AB139" s="32">
        <f t="shared" si="47"/>
        <v>47.597561299602695</v>
      </c>
      <c r="AC139" s="32">
        <f>IF($DF$5=10,($DF$41*'貼り付けシート（日別）'!O138+$DF$42*AB139+$DF$43)/3.6,0)</f>
        <v>0</v>
      </c>
      <c r="AD139" s="32">
        <f>IF(OR($DF$5=5,$DF$5=6,$DF$5=7),(($DF$45*'貼り付けシート（日別）'!O138+$DF$46*SUM(AI139:AK139,AM139)+$DF$47)*AE139+(0.01723*AO139+0.06099))*10^3/3600,0)</f>
        <v>0</v>
      </c>
      <c r="AE139" s="32">
        <f>IF('貼り付けシート（日別）'!O138&lt;7,1+(7-'貼り付けシート（日別）'!O138)*0.0091,1)</f>
        <v>1.033215</v>
      </c>
      <c r="AF139" s="32">
        <f>IF(OR($DF$5=5,$DF$5=6,$DF$5=7),(($DF$48*'貼り付けシート（日別）'!O138+$DF$49*SUM(AI139:AK139,AM139)+$DF$50)*AH139+AO139/AG139),0)</f>
        <v>0</v>
      </c>
      <c r="AG139" s="32">
        <f>$DF$51*'貼り付けシート（日別）'!O138+$DF$52*AO139+$DF$53</f>
        <v>0.79312249999999995</v>
      </c>
      <c r="AH139" s="32">
        <f>IF('貼り付けシート（日別）'!O138&lt;7,1+(7-'貼り付けシート（日別）'!O138)*0.0205,1)</f>
        <v>1.0748249999999999</v>
      </c>
      <c r="AI139" s="109">
        <f>'貼り付けシート（日別）'!B138</f>
        <v>7.317159255629222</v>
      </c>
      <c r="AJ139" s="109">
        <f>'貼り付けシート（日別）'!C138</f>
        <v>9.7638702783121492</v>
      </c>
      <c r="AK139" s="109">
        <f>'貼り付けシート（日別）'!D138</f>
        <v>2.0102085867113244</v>
      </c>
      <c r="AL139" s="109">
        <f>'貼り付けシート（日別）'!E138</f>
        <v>0</v>
      </c>
      <c r="AM139" s="109">
        <f>'貼り付けシート（日別）'!F138</f>
        <v>24.732573178949998</v>
      </c>
      <c r="AN139" s="109">
        <f>'貼り付けシート（日別）'!G138</f>
        <v>0</v>
      </c>
      <c r="AO139" s="109">
        <f>'貼り付けシート（日別）'!H138</f>
        <v>3.7737500000000002</v>
      </c>
      <c r="AP139" s="102">
        <f>IF(入力データと計算結果!$E$9=バックデータ一覧!$A$25,'貼り付けシート（日別）'!Q138,0)</f>
        <v>0</v>
      </c>
      <c r="AR139" s="36">
        <v>41771</v>
      </c>
      <c r="AS139" s="104">
        <f t="shared" si="48"/>
        <v>0.15427107490277778</v>
      </c>
      <c r="AT139" s="104">
        <f t="shared" si="49"/>
        <v>79.220285144293626</v>
      </c>
      <c r="AU139" s="104">
        <f t="shared" si="50"/>
        <v>0</v>
      </c>
      <c r="AV139" s="107">
        <v>0</v>
      </c>
      <c r="AW139" s="101">
        <f>IF(OR(計算過程!$DF$5&lt;=4,計算過程!$DF$5=8),AX139+AY139+AZ139,0)</f>
        <v>0.15427107490277778</v>
      </c>
      <c r="AX139" s="101">
        <f>IF(AND(計算過程!$DF$5&gt;4,計算過程!$DF$5&lt;&gt;8),0,((VLOOKUP(入力データと計算結果!$E$6,バックデータ一覧!$V$12:$AA$15,2)*'貼り付けシート（日別）'!AG138+VLOOKUP(入力データと計算結果!$E$6,バックデータ一覧!$V$12:$AA$15,3)*('貼り付けシート（日別）'!AA138+'貼り付けシート（日別）'!AB138+'貼り付けシート（日別）'!AC138+'貼り付けシート（日別）'!AD138+'貼り付けシート（日別）'!AF138)+(VLOOKUP(入力データと計算結果!$E$6,バックデータ一覧!$V$12:$AA$15,4)))*10^3/3600))</f>
        <v>9.5476989833333331E-2</v>
      </c>
      <c r="AY139" s="101">
        <f>IF(AND(OR(計算過程!$DF$5&gt;4,計算過程!$DF$5&lt;&gt;8),入力データと計算結果!$E$7&lt;&gt;バックデータ一覧!$A$16,SUM(BX139:BY139)&gt;0),0.07*10^3/3600,0)</f>
        <v>1.9444444444444445E-2</v>
      </c>
      <c r="AZ139" s="101">
        <f>IF(AND(OR(計算過程!$DF$5&lt;=4),入力データと計算結果!$E$7=バックデータ一覧!$A$18,BY139&gt;0),(VLOOKUP(入力データと計算結果!$E$6,バックデータ一覧!$V$12:$AA$15,5,FALSE)*CA139+VLOOKUP(入力データと計算結果!$E$6,バックデータ一覧!$V$12:$AA$15,6,FALSE))*10^3/3600,0)</f>
        <v>3.9349640625000001E-2</v>
      </c>
      <c r="BA139" s="101">
        <f>IF(OR(計算過程!$DF$5&lt;=2,計算過程!$DF$5=8),IF(入力データと計算結果!$E$7=バックデータ一覧!$A$16,BU139/BC139+BV139/BD139+BW139/BE139+BX139/BF139+BZ139/BH139,IF(入力データと計算結果!$E$7=バックデータ一覧!$A$17,BU139/BC139+BV139/BD139+BW139/BE139+BY139/BG139+BZ139/BH139,BU139/BC139+BV139/BD139+BW139/BE139+BY139/BG139+CA139/BI139)),0)</f>
        <v>79.220285144293626</v>
      </c>
      <c r="BB139" s="101">
        <f>IF(OR(計算過程!$DF$5=3,計算過程!$DF$5=4),IF(入力データと計算結果!$E$7=バックデータ一覧!$A$16,BU139/BC139+BV139/BD139+BW139/BE139+BX139/BF139+BZ139/BH139,IF(入力データと計算結果!$E$7=バックデータ一覧!$A$17,BU139/BC139+BV139/BD139+BW139/BE139+BY139/BG139+BZ139/BH139,BU139/BC139+BV139/BD139+BW139/BE139+BY139/BG139+CA139/BI139)),0)</f>
        <v>0</v>
      </c>
      <c r="BC139" s="101">
        <f>MIN(1,計算過程!$DF$7*'貼り付けシート（日別）'!AG138+計算過程!$DF$14*(BU139+BW139)+計算過程!$DF$21)</f>
        <v>0.61086444157078623</v>
      </c>
      <c r="BD139" s="101">
        <f>MIN(1,計算過程!$DF$8*'貼り付けシート（日別）'!AG138+計算過程!$DF$15*BV139+計算過程!$DF$22)</f>
        <v>0.68088138992325453</v>
      </c>
      <c r="BE139" s="101">
        <f>MIN(1,計算過程!$DF$9*'貼り付けシート（日別）'!AG138+計算過程!$DF$16*(BU139+BW139)+計算過程!$DF$23)</f>
        <v>0.61086444157078623</v>
      </c>
      <c r="BF139" s="32">
        <f>MIN(1,計算過程!$DF$10*'貼り付けシート（日別）'!AG138+計算過程!$DF$17*BX139+計算過程!$DF$24)</f>
        <v>0.71159348488590612</v>
      </c>
      <c r="BG139" s="32">
        <f>MIN(1,計算過程!$DF$11*'貼り付けシート（日別）'!AG138+計算過程!$DF$18*BY139+計算過程!$DF$25)</f>
        <v>0.69936932134122332</v>
      </c>
      <c r="BH139" s="32">
        <f>MIN(1,計算過程!$DF$12*'貼り付けシート（日別）'!AG138+計算過程!$DF$19*BZ139+計算過程!$DF$26)</f>
        <v>0.71159348488590612</v>
      </c>
      <c r="BI139" s="32">
        <f>MIN(1,計算過程!$DF$13*'貼り付けシート（日別）'!AG138+計算過程!$DF$20*CA139+計算過程!$DF$27)</f>
        <v>0.61680819331328851</v>
      </c>
      <c r="BJ139" s="32">
        <f>IF(計算過程!$DF$5=11,(計算過程!$DF$33*BK139+計算過程!$DF$34*BN139+計算過程!$DF$35*計算過程!$DF$39+計算過程!$DF$36)*(1+計算過程!$DF$37*計算過程!$DF$38)*BL139*BM139*10^3/3600,0)</f>
        <v>0</v>
      </c>
      <c r="BK139" s="32">
        <f>'貼り付けシート（日別）'!AH138</f>
        <v>1.1375000000000002</v>
      </c>
      <c r="BL139" s="32">
        <f t="shared" si="51"/>
        <v>1.07797125</v>
      </c>
      <c r="BM139" s="32">
        <f t="shared" si="52"/>
        <v>1.11146875</v>
      </c>
      <c r="BN139" s="32">
        <f t="shared" si="53"/>
        <v>52.937021436075163</v>
      </c>
      <c r="BO139" s="32">
        <f>IF(計算過程!$DF$5=10,(計算過程!$DF$41*'貼り付けシート（日別）'!AG138+計算過程!$DF$42*BN139+計算過程!$DF$43)/3.6,0)</f>
        <v>0</v>
      </c>
      <c r="BP139" s="32">
        <f>IF(OR(計算過程!$DF$5=5,計算過程!$DF$5=6,計算過程!$DF$5=7),((計算過程!$DF$45*'貼り付けシート（日別）'!AG138+計算過程!$DF$46*SUM(BU139:BW139,BY139)+計算過程!$DF$47)*BQ139+(0.01723*CA139+0.06099))*10^3/3600,0)</f>
        <v>0</v>
      </c>
      <c r="BQ139" s="32">
        <f>IF('貼り付けシート（日別）'!AG138&lt;7,1+(7-'貼り付けシート（日別）'!AG138)*0.0091,1)</f>
        <v>1.033215</v>
      </c>
      <c r="BR139" s="32">
        <f>IF(OR(計算過程!$DF$5=5,計算過程!$DF$5=6,計算過程!$DF$5=7),((計算過程!$DF$48*'貼り付けシート（日別）'!AG138+計算過程!$DF$49*SUM(BU139:BW139,BY139)+計算過程!$DF$50)*BT139+CA139/BS139),0)</f>
        <v>0</v>
      </c>
      <c r="BS139" s="32">
        <f>計算過程!$DF$51*'貼り付けシート（日別）'!AG138+計算過程!$DF$52*CA139+計算過程!$DF$53</f>
        <v>0.79857124999999995</v>
      </c>
      <c r="BT139" s="32">
        <f>IF('貼り付けシート（日別）'!AG138&lt;7,1+(7-'貼り付けシート（日別）'!AG138)*0.0205,1)</f>
        <v>1.0748249999999999</v>
      </c>
      <c r="BU139" s="109">
        <f>'貼り付けシート（日別）'!T138</f>
        <v>7.6497574036123686</v>
      </c>
      <c r="BV139" s="109">
        <f>'貼り付けシート（日別）'!U138</f>
        <v>13.314368561334751</v>
      </c>
      <c r="BW139" s="109">
        <f>'貼り付けシート（日別）'!V138</f>
        <v>2.5584472921780494</v>
      </c>
      <c r="BX139" s="109">
        <f>'貼り付けシート（日別）'!W138</f>
        <v>0</v>
      </c>
      <c r="BY139" s="109">
        <f>'貼り付けシート（日別）'!X138</f>
        <v>24.732573178949998</v>
      </c>
      <c r="BZ139" s="109">
        <f>'貼り付けシート（日別）'!Y138</f>
        <v>0</v>
      </c>
      <c r="CA139" s="109">
        <f>'貼り付けシート（日別）'!Z138</f>
        <v>4.6818749999999998</v>
      </c>
      <c r="CB139" s="102">
        <f>IF(入力データと計算結果!$E$9=バックデータ一覧!$A$25,'貼り付けシート（日別）'!AI138,0)</f>
        <v>0</v>
      </c>
      <c r="CC139" s="166"/>
      <c r="CD139" s="32">
        <f>IF(計算過程!$DF$5=9,((CI139*'貼り付けシート（日別）'!AG138+CJ139*(CQ139+CR139+CS139+CU139)+CK139*CX139+CL139)*CE139+(0.01723*CW139+0.06099))*10^3/3600,0)</f>
        <v>0</v>
      </c>
      <c r="CE139" s="32">
        <f>IF(7&lt;='貼り付けシート（日別）'!AG138,1,1+(7-'貼り付けシート（日別）'!AG138)*0.0091)</f>
        <v>1.033215</v>
      </c>
      <c r="CF139" s="32">
        <f>IF(計算過程!$DF$5=9,((CM139*'貼り付けシート（日別）'!AG138+CN139*(CQ139+CR139+CS139+CU139)+CO139*CX139+CP139)*CH139+CW139/CG139),0)</f>
        <v>0</v>
      </c>
      <c r="CG139" s="32">
        <f>計算過程!$DF$55*'貼り付けシート（日別）'!AG138+計算過程!$DF$56*CW139+計算過程!$DF$57</f>
        <v>0.79857124999999995</v>
      </c>
      <c r="CH139" s="32">
        <f>IF(7&lt;='貼り付けシート（日別）'!AG138,1,1+(7-'貼り付けシート（日別）'!AG138)*0.0205)</f>
        <v>1.0748249999999999</v>
      </c>
      <c r="CI139" s="100">
        <f>IF($CX139&gt;0,バックデータ一覧!$S$4,バックデータ一覧!$T$4)</f>
        <v>-0.18114</v>
      </c>
      <c r="CJ139" s="100">
        <f>IF($CX139&gt;0,バックデータ一覧!$S$5,バックデータ一覧!$T$5)</f>
        <v>0.10483000000000001</v>
      </c>
      <c r="CK139" s="100">
        <f>IF($CX139&gt;0,バックデータ一覧!$S$6,バックデータ一覧!$T$6)</f>
        <v>0</v>
      </c>
      <c r="CL139" s="100">
        <f>IF($CX139&gt;0,バックデータ一覧!$S$7,バックデータ一覧!$T$7)</f>
        <v>5.8528500000000001</v>
      </c>
      <c r="CM139" s="100">
        <f>IF($CX139&gt;0,バックデータ一覧!$S$12,バックデータ一覧!$T$12)</f>
        <v>-5.7700000000000001E-2</v>
      </c>
      <c r="CN139" s="100">
        <f>IF($CX139&gt;0,バックデータ一覧!$S$13,バックデータ一覧!$T$13)</f>
        <v>0.47525000000000001</v>
      </c>
      <c r="CO139" s="100">
        <f>IF($CX139&gt;0,バックデータ一覧!$S$14,バックデータ一覧!$T$14)</f>
        <v>0</v>
      </c>
      <c r="CP139" s="173">
        <f>IF($CX139&gt;0,バックデータ一覧!$S$15,バックデータ一覧!$T$15)</f>
        <v>-6.3459300000000001</v>
      </c>
      <c r="CQ139" s="102">
        <f>IF($DF$4=4,'貼り付けシート（日別）'!T138,'貼り付けシート（日別）'!B138*(INT($DF$4)+1-$DF$4)+'貼り付けシート（日別）'!T138*($DF$4-INT($DF$4)))</f>
        <v>7.6497574036123686</v>
      </c>
      <c r="CR139" s="102">
        <f>IF($DF$4=4,'貼り付けシート（日別）'!U138,'貼り付けシート（日別）'!C138*(INT($DF$4)+1-$DF$4)+'貼り付けシート（日別）'!U138*($DF$4-INT($DF$4)))</f>
        <v>13.314368561334751</v>
      </c>
      <c r="CS139" s="102">
        <f>IF($DF$4=4,'貼り付けシート（日別）'!V138,'貼り付けシート（日別）'!D138*(INT($DF$4)+1-$DF$4)+'貼り付けシート（日別）'!V138*($DF$4-INT($DF$4)))</f>
        <v>2.5584472921780494</v>
      </c>
      <c r="CT139" s="102">
        <f>IF($DF$4=4,'貼り付けシート（日別）'!W138,'貼り付けシート（日別）'!E138*(INT($DF$4)+1-$DF$4)+'貼り付けシート（日別）'!W138*($DF$4-INT($DF$4)))</f>
        <v>0</v>
      </c>
      <c r="CU139" s="102">
        <f>IF($DF$4=4,'貼り付けシート（日別）'!X138,'貼り付けシート（日別）'!F138*(INT($DF$4)+1-$DF$4)+'貼り付けシート（日別）'!X138*($DF$4-INT($DF$4)))</f>
        <v>24.732573178949998</v>
      </c>
      <c r="CV139" s="102">
        <f>IF($DF$4=4,'貼り付けシート（日別）'!Y138,'貼り付けシート（日別）'!G138*(INT($DF$4)+1-$DF$4)+'貼り付けシート（日別）'!Y138*($DF$4-INT($DF$4)))</f>
        <v>0</v>
      </c>
      <c r="CW139" s="102">
        <f>IF($DF$4=4,'貼り付けシート（日別）'!Z138,'貼り付けシート（日別）'!H138*(INT($DF$4)+1-$DF$4)+'貼り付けシート（日別）'!Z138*($DF$4-INT($DF$4)))</f>
        <v>4.6818749999999998</v>
      </c>
      <c r="CX139" s="32">
        <f>SUMIF('貼り付けシート（時刻別）'!$A$6:$A$8765,AR139,'貼り付けシート（時刻別）'!$C$6:$C$8765)</f>
        <v>0</v>
      </c>
      <c r="CY139" s="102">
        <f t="shared" si="54"/>
        <v>0</v>
      </c>
      <c r="CZ139" s="166"/>
    </row>
    <row r="140" spans="1:104" x14ac:dyDescent="0.15">
      <c r="A140" s="36">
        <v>41772</v>
      </c>
      <c r="B140" s="139">
        <f>IF(計算過程!$DF$5=9,計算過程!CD140+計算過程!CY140,IF($DF$4=4,AS140,G140*(INT($DF$4)+1-$DF$4)+AS140*($DF$4-INT($DF$4))))</f>
        <v>0.1582928997048611</v>
      </c>
      <c r="C140" s="139">
        <f>IF(計算過程!$DF$5=9,CF140,IF($DF$4=4,AT140,H140*(INT($DF$4)+1-$DF$4)+AT140*($DF$4-INT($DF$4))))</f>
        <v>92.390486914716263</v>
      </c>
      <c r="D140" s="139">
        <f>IF(計算過程!$DF$5=9,0,IF($DF$4=4,AU140,I140*(INT($DF$4)+1-$DF$4)+AU140*($DF$4-INT($DF$4))))</f>
        <v>0</v>
      </c>
      <c r="E140" s="139">
        <v>0</v>
      </c>
      <c r="F140" s="138"/>
      <c r="G140" s="104">
        <f t="shared" si="41"/>
        <v>0.15061402590046297</v>
      </c>
      <c r="H140" s="104">
        <f t="shared" si="42"/>
        <v>84.553099710605693</v>
      </c>
      <c r="I140" s="104">
        <f t="shared" si="43"/>
        <v>0</v>
      </c>
      <c r="J140" s="107">
        <v>0</v>
      </c>
      <c r="K140" s="101">
        <f>IF(OR(計算過程!$DF$5&lt;=4,計算過程!$DF$5=8),L140+M140+N140,0)</f>
        <v>0.15061402590046297</v>
      </c>
      <c r="L140" s="101">
        <f>IF(AND($DF$5&gt;4,$DF$5&lt;&gt;8),0,((VLOOKUP(入力データと計算結果!$E$6,バックデータ一覧!$V$12:$AA$15,2)*'貼り付けシート（日別）'!O139+VLOOKUP(入力データと計算結果!$E$6,バックデータ一覧!$V$12:$AA$15,3)*('貼り付けシート（日別）'!I139+'貼り付けシート（日別）'!J139+'貼り付けシート（日別）'!K139+'貼り付けシート（日別）'!L139+'貼り付けシート（日別）'!N139)+(VLOOKUP(入力データと計算結果!$E$6,バックデータ一覧!$V$12:$AA$15,4)))*10^3/3600))</f>
        <v>9.7295551074074088E-2</v>
      </c>
      <c r="M140" s="101">
        <f>IF(AND(OR($DF$5&gt;4,$DF$5&lt;&gt;8),入力データと計算結果!$E$7&lt;&gt;バックデータ一覧!$A$16,SUM(AL140:AM140)&gt;0),0.07*10^3/3600,0)</f>
        <v>1.9444444444444445E-2</v>
      </c>
      <c r="N140" s="101">
        <f>IF(AND(OR($DF$5&lt;=4),入力データと計算結果!$E$7=バックデータ一覧!$A$18,AM140&gt;0),(VLOOKUP(入力データと計算結果!$E$6,バックデータ一覧!$V$12:$AA$15,5,FALSE)*AO140+VLOOKUP(入力データと計算結果!$E$6,バックデータ一覧!$V$12:$AA$15,6,FALSE))*10^3/3600,0)</f>
        <v>3.3874030381944448E-2</v>
      </c>
      <c r="O140" s="101">
        <f>IF(OR(計算過程!$DF$5&lt;=2,計算過程!$DF$5=8),IF(入力データと計算結果!$E$7=バックデータ一覧!$A$16,AI140/Q140+AJ140/R140+AK140/S140+AL140/T140+AN140/V140,IF(入力データと計算結果!$E$7=バックデータ一覧!$A$17,AI140/Q140+AJ140/R140+AK140/S140+AM140/U140+AN140/V140,AI140/Q140+AJ140/R140+AK140/S140+AM140/U140+AO140/W140)),0)</f>
        <v>84.553099710605693</v>
      </c>
      <c r="P140" s="101">
        <f>IF(OR(計算過程!$DF$5=3,計算過程!$DF$5=4),IF(入力データと計算結果!$E$7=バックデータ一覧!$A$16,AI140/Q140+AJ140/R140+AK140/S140+AL140/T140+AN140/V140,IF(入力データと計算結果!$E$7=バックデータ一覧!$A$17,AI140/Q140+AJ140/R140+AK140/S140+AM140/U140+AN140/V140,AI140/Q140+AJ140/R140+AK140/S140+AM140/U140+AO140/W140)),0)</f>
        <v>0</v>
      </c>
      <c r="Q140" s="101">
        <f>MIN(1,$DF$7*'貼り付けシート（日別）'!O139+計算過程!$DF$14*(AI140+AK140)+$DF$21)</f>
        <v>0.62033786549312098</v>
      </c>
      <c r="R140" s="101">
        <f>MIN(1,$DF$8*'貼り付けシート（日別）'!O139+$DF$15*AJ140+$DF$22)</f>
        <v>0.68306301389078317</v>
      </c>
      <c r="S140" s="101">
        <f>MIN(1,$DF$9*'貼り付けシート（日別）'!O139+$DF$16*(AI140+AK140)+$DF$23)</f>
        <v>0.62033786549312098</v>
      </c>
      <c r="T140" s="32">
        <f>MIN(1,$DF$10*'貼り付けシート（日別）'!O139+$DF$17*AL140+$DF$24)</f>
        <v>0.71159348488590612</v>
      </c>
      <c r="U140" s="32">
        <f>MIN(1,$DF$11*'貼り付けシート（日別）'!O139+$DF$18*AM140+$DF$25)</f>
        <v>0.69925551405004982</v>
      </c>
      <c r="V140" s="32">
        <f>MIN(1,$DF$12*'貼り付けシート（日別）'!O139+$DF$19*AN140+$DF$26)</f>
        <v>0.71159348488590612</v>
      </c>
      <c r="W140" s="32">
        <f>MIN(1,$DF$13*'貼り付けシート（日別）'!O139+$DF$20*AO140+$DF$27)</f>
        <v>0.60608430747543629</v>
      </c>
      <c r="X140" s="32">
        <f t="shared" si="44"/>
        <v>0</v>
      </c>
      <c r="Y140" s="32">
        <f>'貼り付けシート（日別）'!P139</f>
        <v>2.4125000000000001</v>
      </c>
      <c r="Z140" s="32">
        <f t="shared" si="45"/>
        <v>1.0610137500000001</v>
      </c>
      <c r="AA140" s="32">
        <f t="shared" si="46"/>
        <v>1.0905625000000001</v>
      </c>
      <c r="AB140" s="32">
        <f t="shared" si="47"/>
        <v>56.505274199927833</v>
      </c>
      <c r="AC140" s="32">
        <f>IF($DF$5=10,($DF$41*'貼り付けシート（日別）'!O139+$DF$42*AB140+$DF$43)/3.6,0)</f>
        <v>0</v>
      </c>
      <c r="AD140" s="32">
        <f>IF(OR($DF$5=5,$DF$5=6,$DF$5=7),(($DF$45*'貼り付けシート（日別）'!O139+$DF$46*SUM(AI140:AK140,AM140)+$DF$47)*AE140+(0.01723*AO140+0.06099))*10^3/3600,0)</f>
        <v>0</v>
      </c>
      <c r="AE140" s="32">
        <f>IF('貼り付けシート（日別）'!O139&lt;7,1+(7-'貼り付けシート（日別）'!O139)*0.0091,1)</f>
        <v>1.0045879166666667</v>
      </c>
      <c r="AF140" s="32">
        <f>IF(OR($DF$5=5,$DF$5=6,$DF$5=7),(($DF$48*'貼り付けシート（日別）'!O139+$DF$49*SUM(AI140:AK140,AM140)+$DF$50)*AH140+AO140/AG140),0)</f>
        <v>0</v>
      </c>
      <c r="AG140" s="32">
        <f>$DF$51*'貼り付けシート（日別）'!O139+$DF$52*AO140+$DF$53</f>
        <v>0.80680687499999992</v>
      </c>
      <c r="AH140" s="32">
        <f>IF('貼り付けシート（日別）'!O139&lt;7,1+(7-'貼り付けシート（日別）'!O139)*0.0205,1)</f>
        <v>1.0103354166666667</v>
      </c>
      <c r="AI140" s="109">
        <f>'貼り付けシート（日別）'!B139</f>
        <v>11.422982851254126</v>
      </c>
      <c r="AJ140" s="109">
        <f>'貼り付けシート（日別）'!C139</f>
        <v>14.345975323396079</v>
      </c>
      <c r="AK140" s="109">
        <f>'貼り付けシート（日別）'!D139</f>
        <v>2.2151873661126293</v>
      </c>
      <c r="AL140" s="109">
        <f>'貼り付けシート（日別）'!E139</f>
        <v>0</v>
      </c>
      <c r="AM140" s="109">
        <f>'貼り付けシート（日別）'!F139</f>
        <v>24.983316159164996</v>
      </c>
      <c r="AN140" s="109">
        <f>'貼り付けシート（日別）'!G139</f>
        <v>0</v>
      </c>
      <c r="AO140" s="109">
        <f>'貼り付けシート（日別）'!H139</f>
        <v>3.5378125000000002</v>
      </c>
      <c r="AP140" s="102">
        <f>IF(入力データと計算結果!$E$9=バックデータ一覧!$A$25,'貼り付けシート（日別）'!Q139,0)</f>
        <v>0</v>
      </c>
      <c r="AR140" s="36">
        <v>41772</v>
      </c>
      <c r="AS140" s="104">
        <f t="shared" si="48"/>
        <v>0.1582928997048611</v>
      </c>
      <c r="AT140" s="104">
        <f t="shared" si="49"/>
        <v>92.390486914716263</v>
      </c>
      <c r="AU140" s="104">
        <f t="shared" si="50"/>
        <v>0</v>
      </c>
      <c r="AV140" s="107">
        <v>0</v>
      </c>
      <c r="AW140" s="101">
        <f>IF(OR(計算過程!$DF$5&lt;=4,計算過程!$DF$5=8),AX140+AY140+AZ140,0)</f>
        <v>0.1582928997048611</v>
      </c>
      <c r="AX140" s="101">
        <f>IF(AND(計算過程!$DF$5&gt;4,計算過程!$DF$5&lt;&gt;8),0,((VLOOKUP(入力データと計算結果!$E$6,バックデータ一覧!$V$12:$AA$15,2)*'貼り付けシート（日別）'!AG139+VLOOKUP(入力データと計算結果!$E$6,バックデータ一覧!$V$12:$AA$15,3)*('貼り付けシート（日別）'!AA139+'貼り付けシート（日別）'!AB139+'貼り付けシート（日別）'!AC139+'貼り付けシート（日別）'!AD139+'貼り付けシート（日別）'!AF139)+(VLOOKUP(入力データと計算結果!$E$6,バックデータ一覧!$V$12:$AA$15,4)))*10^3/3600))</f>
        <v>0.10081624157407407</v>
      </c>
      <c r="AY140" s="101">
        <f>IF(AND(OR(計算過程!$DF$5&gt;4,計算過程!$DF$5&lt;&gt;8),入力データと計算結果!$E$7&lt;&gt;バックデータ一覧!$A$16,SUM(BX140:BY140)&gt;0),0.07*10^3/3600,0)</f>
        <v>1.9444444444444445E-2</v>
      </c>
      <c r="AZ140" s="101">
        <f>IF(AND(OR(計算過程!$DF$5&lt;=4),入力データと計算結果!$E$7=バックデータ一覧!$A$18,BY140&gt;0),(VLOOKUP(入力データと計算結果!$E$6,バックデータ一覧!$V$12:$AA$15,5,FALSE)*CA140+VLOOKUP(入力データと計算結果!$E$6,バックデータ一覧!$V$12:$AA$15,6,FALSE))*10^3/3600,0)</f>
        <v>3.8032213686342589E-2</v>
      </c>
      <c r="BA140" s="101">
        <f>IF(OR(計算過程!$DF$5&lt;=2,計算過程!$DF$5=8),IF(入力データと計算結果!$E$7=バックデータ一覧!$A$16,BU140/BC140+BV140/BD140+BW140/BE140+BX140/BF140+BZ140/BH140,IF(入力データと計算結果!$E$7=バックデータ一覧!$A$17,BU140/BC140+BV140/BD140+BW140/BE140+BY140/BG140+BZ140/BH140,BU140/BC140+BV140/BD140+BW140/BE140+BY140/BG140+CA140/BI140)),0)</f>
        <v>92.390486914716263</v>
      </c>
      <c r="BB140" s="101">
        <f>IF(OR(計算過程!$DF$5=3,計算過程!$DF$5=4),IF(入力データと計算結果!$E$7=バックデータ一覧!$A$16,BU140/BC140+BV140/BD140+BW140/BE140+BX140/BF140+BZ140/BH140,IF(入力データと計算結果!$E$7=バックデータ一覧!$A$17,BU140/BC140+BV140/BD140+BW140/BE140+BY140/BG140+BZ140/BH140,BU140/BC140+BV140/BD140+BW140/BE140+BY140/BG140+CA140/BI140)),0)</f>
        <v>0</v>
      </c>
      <c r="BC140" s="101">
        <f>MIN(1,計算過程!$DF$7*'貼り付けシート（日別）'!AG139+計算過程!$DF$14*(BU140+BW140)+計算過程!$DF$21)</f>
        <v>0.6213878693856143</v>
      </c>
      <c r="BD140" s="101">
        <f>MIN(1,計算過程!$DF$8*'貼り付けシート（日別）'!AG139+計算過程!$DF$15*BV140+計算過程!$DF$22)</f>
        <v>0.68469085267354601</v>
      </c>
      <c r="BE140" s="101">
        <f>MIN(1,計算過程!$DF$9*'貼り付けシート（日別）'!AG139+計算過程!$DF$16*(BU140+BW140)+計算過程!$DF$23)</f>
        <v>0.6213878693856143</v>
      </c>
      <c r="BF140" s="32">
        <f>MIN(1,計算過程!$DF$10*'貼り付けシート（日別）'!AG139+計算過程!$DF$17*BX140+計算過程!$DF$24)</f>
        <v>0.71159348488590612</v>
      </c>
      <c r="BG140" s="32">
        <f>MIN(1,計算過程!$DF$11*'貼り付けシート（日別）'!AG139+計算過程!$DF$18*BY140+計算過程!$DF$25)</f>
        <v>0.69925551405004982</v>
      </c>
      <c r="BH140" s="32">
        <f>MIN(1,計算過程!$DF$12*'貼り付けシート（日別）'!AG139+計算過程!$DF$19*BZ140+計算過程!$DF$26)</f>
        <v>0.71159348488590612</v>
      </c>
      <c r="BI140" s="32">
        <f>MIN(1,計算過程!$DF$13*'貼り付けシート（日別）'!AG139+計算過程!$DF$20*CA140+計算過程!$DF$27)</f>
        <v>0.62138439384080535</v>
      </c>
      <c r="BJ140" s="32">
        <f>IF(計算過程!$DF$5=11,(計算過程!$DF$33*BK140+計算過程!$DF$34*BN140+計算過程!$DF$35*計算過程!$DF$39+計算過程!$DF$36)*(1+計算過程!$DF$37*計算過程!$DF$38)*BL140*BM140*10^3/3600,0)</f>
        <v>0</v>
      </c>
      <c r="BK140" s="32">
        <f>'貼り付けシート（日別）'!AH139</f>
        <v>2.4125000000000001</v>
      </c>
      <c r="BL140" s="32">
        <f t="shared" si="51"/>
        <v>1.0610137500000001</v>
      </c>
      <c r="BM140" s="32">
        <f t="shared" si="52"/>
        <v>1.0905625000000001</v>
      </c>
      <c r="BN140" s="32">
        <f t="shared" si="53"/>
        <v>61.850337039498754</v>
      </c>
      <c r="BO140" s="32">
        <f>IF(計算過程!$DF$5=10,(計算過程!$DF$41*'貼り付けシート（日別）'!AG139+計算過程!$DF$42*BN140+計算過程!$DF$43)/3.6,0)</f>
        <v>0</v>
      </c>
      <c r="BP140" s="32">
        <f>IF(OR(計算過程!$DF$5=5,計算過程!$DF$5=6,計算過程!$DF$5=7),((計算過程!$DF$45*'貼り付けシート（日別）'!AG139+計算過程!$DF$46*SUM(BU140:BW140,BY140)+計算過程!$DF$47)*BQ140+(0.01723*CA140+0.06099))*10^3/3600,0)</f>
        <v>0</v>
      </c>
      <c r="BQ140" s="32">
        <f>IF('貼り付けシート（日別）'!AG139&lt;7,1+(7-'貼り付けシート（日別）'!AG139)*0.0091,1)</f>
        <v>1.0045879166666667</v>
      </c>
      <c r="BR140" s="32">
        <f>IF(OR(計算過程!$DF$5=5,計算過程!$DF$5=6,計算過程!$DF$5=7),((計算過程!$DF$48*'貼り付けシート（日別）'!AG139+計算過程!$DF$49*SUM(BU140:BW140,BY140)+計算過程!$DF$50)*BT140+CA140/BS140),0)</f>
        <v>0</v>
      </c>
      <c r="BS140" s="32">
        <f>計算過程!$DF$51*'貼り付けシート（日別）'!AG139+計算過程!$DF$52*CA140+計算過程!$DF$53</f>
        <v>0.81201968749999998</v>
      </c>
      <c r="BT140" s="32">
        <f>IF('貼り付けシート（日別）'!AG139&lt;7,1+(7-'貼り付けシート（日別）'!AG139)*0.0205,1)</f>
        <v>1.0103354166666667</v>
      </c>
      <c r="BU140" s="109">
        <f>'貼り付けシート（日別）'!T139</f>
        <v>11.758952935114543</v>
      </c>
      <c r="BV140" s="109">
        <f>'貼り付けシート（日別）'!U139</f>
        <v>17.932469154245098</v>
      </c>
      <c r="BW140" s="109">
        <f>'貼り付けシート（日別）'!V139</f>
        <v>2.7689842076407873</v>
      </c>
      <c r="BX140" s="109">
        <f>'貼り付けシート（日別）'!W139</f>
        <v>0</v>
      </c>
      <c r="BY140" s="109">
        <f>'貼り付けシート（日別）'!X139</f>
        <v>24.983316159164996</v>
      </c>
      <c r="BZ140" s="109">
        <f>'貼り付けシート（日別）'!Y139</f>
        <v>0</v>
      </c>
      <c r="CA140" s="109">
        <f>'貼り付けシート（日別）'!Z139</f>
        <v>4.406614583333333</v>
      </c>
      <c r="CB140" s="102">
        <f>IF(入力データと計算結果!$E$9=バックデータ一覧!$A$25,'貼り付けシート（日別）'!AI139,0)</f>
        <v>0</v>
      </c>
      <c r="CC140" s="166"/>
      <c r="CD140" s="32">
        <f>IF(計算過程!$DF$5=9,((CI140*'貼り付けシート（日別）'!AG139+CJ140*(CQ140+CR140+CS140+CU140)+CK140*CX140+CL140)*CE140+(0.01723*CW140+0.06099))*10^3/3600,0)</f>
        <v>0</v>
      </c>
      <c r="CE140" s="32">
        <f>IF(7&lt;='貼り付けシート（日別）'!AG139,1,1+(7-'貼り付けシート（日別）'!AG139)*0.0091)</f>
        <v>1.0045879166666667</v>
      </c>
      <c r="CF140" s="32">
        <f>IF(計算過程!$DF$5=9,((CM140*'貼り付けシート（日別）'!AG139+CN140*(CQ140+CR140+CS140+CU140)+CO140*CX140+CP140)*CH140+CW140/CG140),0)</f>
        <v>0</v>
      </c>
      <c r="CG140" s="32">
        <f>計算過程!$DF$55*'貼り付けシート（日別）'!AG139+計算過程!$DF$56*CW140+計算過程!$DF$57</f>
        <v>0.81201968749999998</v>
      </c>
      <c r="CH140" s="32">
        <f>IF(7&lt;='貼り付けシート（日別）'!AG139,1,1+(7-'貼り付けシート（日別）'!AG139)*0.0205)</f>
        <v>1.0103354166666667</v>
      </c>
      <c r="CI140" s="100">
        <f>IF($CX140&gt;0,バックデータ一覧!$S$4,バックデータ一覧!$T$4)</f>
        <v>-0.18114</v>
      </c>
      <c r="CJ140" s="100">
        <f>IF($CX140&gt;0,バックデータ一覧!$S$5,バックデータ一覧!$T$5)</f>
        <v>0.10483000000000001</v>
      </c>
      <c r="CK140" s="100">
        <f>IF($CX140&gt;0,バックデータ一覧!$S$6,バックデータ一覧!$T$6)</f>
        <v>0</v>
      </c>
      <c r="CL140" s="100">
        <f>IF($CX140&gt;0,バックデータ一覧!$S$7,バックデータ一覧!$T$7)</f>
        <v>5.8528500000000001</v>
      </c>
      <c r="CM140" s="100">
        <f>IF($CX140&gt;0,バックデータ一覧!$S$12,バックデータ一覧!$T$12)</f>
        <v>-5.7700000000000001E-2</v>
      </c>
      <c r="CN140" s="100">
        <f>IF($CX140&gt;0,バックデータ一覧!$S$13,バックデータ一覧!$T$13)</f>
        <v>0.47525000000000001</v>
      </c>
      <c r="CO140" s="100">
        <f>IF($CX140&gt;0,バックデータ一覧!$S$14,バックデータ一覧!$T$14)</f>
        <v>0</v>
      </c>
      <c r="CP140" s="173">
        <f>IF($CX140&gt;0,バックデータ一覧!$S$15,バックデータ一覧!$T$15)</f>
        <v>-6.3459300000000001</v>
      </c>
      <c r="CQ140" s="102">
        <f>IF($DF$4=4,'貼り付けシート（日別）'!T139,'貼り付けシート（日別）'!B139*(INT($DF$4)+1-$DF$4)+'貼り付けシート（日別）'!T139*($DF$4-INT($DF$4)))</f>
        <v>11.758952935114543</v>
      </c>
      <c r="CR140" s="102">
        <f>IF($DF$4=4,'貼り付けシート（日別）'!U139,'貼り付けシート（日別）'!C139*(INT($DF$4)+1-$DF$4)+'貼り付けシート（日別）'!U139*($DF$4-INT($DF$4)))</f>
        <v>17.932469154245098</v>
      </c>
      <c r="CS140" s="102">
        <f>IF($DF$4=4,'貼り付けシート（日別）'!V139,'貼り付けシート（日別）'!D139*(INT($DF$4)+1-$DF$4)+'貼り付けシート（日別）'!V139*($DF$4-INT($DF$4)))</f>
        <v>2.7689842076407873</v>
      </c>
      <c r="CT140" s="102">
        <f>IF($DF$4=4,'貼り付けシート（日別）'!W139,'貼り付けシート（日別）'!E139*(INT($DF$4)+1-$DF$4)+'貼り付けシート（日別）'!W139*($DF$4-INT($DF$4)))</f>
        <v>0</v>
      </c>
      <c r="CU140" s="102">
        <f>IF($DF$4=4,'貼り付けシート（日別）'!X139,'貼り付けシート（日別）'!F139*(INT($DF$4)+1-$DF$4)+'貼り付けシート（日別）'!X139*($DF$4-INT($DF$4)))</f>
        <v>24.983316159164996</v>
      </c>
      <c r="CV140" s="102">
        <f>IF($DF$4=4,'貼り付けシート（日別）'!Y139,'貼り付けシート（日別）'!G139*(INT($DF$4)+1-$DF$4)+'貼り付けシート（日別）'!Y139*($DF$4-INT($DF$4)))</f>
        <v>0</v>
      </c>
      <c r="CW140" s="102">
        <f>IF($DF$4=4,'貼り付けシート（日別）'!Z139,'貼り付けシート（日別）'!H139*(INT($DF$4)+1-$DF$4)+'貼り付けシート（日別）'!Z139*($DF$4-INT($DF$4)))</f>
        <v>4.406614583333333</v>
      </c>
      <c r="CX140" s="32">
        <f>SUMIF('貼り付けシート（時刻別）'!$A$6:$A$8765,AR140,'貼り付けシート（時刻別）'!$C$6:$C$8765)</f>
        <v>0</v>
      </c>
      <c r="CY140" s="102">
        <f t="shared" si="54"/>
        <v>0</v>
      </c>
      <c r="CZ140" s="166"/>
    </row>
    <row r="141" spans="1:104" x14ac:dyDescent="0.15">
      <c r="A141" s="36">
        <v>41773</v>
      </c>
      <c r="B141" s="139">
        <f>IF(計算過程!$DF$5=9,計算過程!CD141+計算過程!CY141,IF($DF$4=4,AS141,G141*(INT($DF$4)+1-$DF$4)+AS141*($DF$4-INT($DF$4))))</f>
        <v>9.2297596222222236E-2</v>
      </c>
      <c r="C141" s="139">
        <f>IF(計算過程!$DF$5=9,CF141,IF($DF$4=4,AT141,H141*(INT($DF$4)+1-$DF$4)+AT141*($DF$4-INT($DF$4))))</f>
        <v>33.49199766747585</v>
      </c>
      <c r="D141" s="139">
        <f>IF(計算過程!$DF$5=9,0,IF($DF$4=4,AU141,I141*(INT($DF$4)+1-$DF$4)+AU141*($DF$4-INT($DF$4))))</f>
        <v>0</v>
      </c>
      <c r="E141" s="139">
        <v>0</v>
      </c>
      <c r="F141" s="138"/>
      <c r="G141" s="104">
        <f t="shared" si="41"/>
        <v>8.8663863638888896E-2</v>
      </c>
      <c r="H141" s="104">
        <f t="shared" si="42"/>
        <v>27.192256376858733</v>
      </c>
      <c r="I141" s="104">
        <f t="shared" si="43"/>
        <v>0</v>
      </c>
      <c r="J141" s="107">
        <v>0</v>
      </c>
      <c r="K141" s="101">
        <f>IF(OR(計算過程!$DF$5&lt;=4,計算過程!$DF$5=8),L141+M141+N141,0)</f>
        <v>8.8663863638888896E-2</v>
      </c>
      <c r="L141" s="101">
        <f>IF(AND($DF$5&gt;4,$DF$5&lt;&gt;8),0,((VLOOKUP(入力データと計算結果!$E$6,バックデータ一覧!$V$12:$AA$15,2)*'貼り付けシート（日別）'!O140+VLOOKUP(入力データと計算結果!$E$6,バックデータ一覧!$V$12:$AA$15,3)*('貼り付けシート（日別）'!I140+'貼り付けシート（日別）'!J140+'貼り付けシート（日別）'!K140+'貼り付けシート（日別）'!L140+'貼り付けシート（日別）'!N140)+(VLOOKUP(入力データと計算結果!$E$6,バックデータ一覧!$V$12:$AA$15,4)))*10^3/3600))</f>
        <v>8.8663863638888896E-2</v>
      </c>
      <c r="M141" s="101">
        <f>IF(AND(OR($DF$5&gt;4,$DF$5&lt;&gt;8),入力データと計算結果!$E$7&lt;&gt;バックデータ一覧!$A$16,SUM(AL141:AM141)&gt;0),0.07*10^3/3600,0)</f>
        <v>0</v>
      </c>
      <c r="N141" s="101">
        <f>IF(AND(OR($DF$5&lt;=4),入力データと計算結果!$E$7=バックデータ一覧!$A$18,AM141&gt;0),(VLOOKUP(入力データと計算結果!$E$6,バックデータ一覧!$V$12:$AA$15,5,FALSE)*AO141+VLOOKUP(入力データと計算結果!$E$6,バックデータ一覧!$V$12:$AA$15,6,FALSE))*10^3/3600,0)</f>
        <v>0</v>
      </c>
      <c r="O141" s="101">
        <f>IF(OR(計算過程!$DF$5&lt;=2,計算過程!$DF$5=8),IF(入力データと計算結果!$E$7=バックデータ一覧!$A$16,AI141/Q141+AJ141/R141+AK141/S141+AL141/T141+AN141/V141,IF(入力データと計算結果!$E$7=バックデータ一覧!$A$17,AI141/Q141+AJ141/R141+AK141/S141+AM141/U141+AN141/V141,AI141/Q141+AJ141/R141+AK141/S141+AM141/U141+AO141/W141)),0)</f>
        <v>27.192256376858733</v>
      </c>
      <c r="P141" s="101">
        <f>IF(OR(計算過程!$DF$5=3,計算過程!$DF$5=4),IF(入力データと計算結果!$E$7=バックデータ一覧!$A$16,AI141/Q141+AJ141/R141+AK141/S141+AL141/T141+AN141/V141,IF(入力データと計算結果!$E$7=バックデータ一覧!$A$17,AI141/Q141+AJ141/R141+AK141/S141+AM141/U141+AN141/V141,AI141/Q141+AJ141/R141+AK141/S141+AM141/U141+AO141/W141)),0)</f>
        <v>0</v>
      </c>
      <c r="Q141" s="101">
        <f>MIN(1,$DF$7*'貼り付けシート（日別）'!O140+計算過程!$DF$14*(AI141+AK141)+$DF$21)</f>
        <v>0.61540649290731764</v>
      </c>
      <c r="R141" s="101">
        <f>MIN(1,$DF$8*'貼り付けシート（日別）'!O140+$DF$15*AJ141+$DF$22)</f>
        <v>0.68163764742713473</v>
      </c>
      <c r="S141" s="101">
        <f>MIN(1,$DF$9*'貼り付けシート（日別）'!O140+$DF$16*(AI141+AK141)+$DF$23)</f>
        <v>0.61540649290731764</v>
      </c>
      <c r="T141" s="32">
        <f>MIN(1,$DF$10*'貼り付けシート（日別）'!O140+$DF$17*AL141+$DF$24)</f>
        <v>0.71159348488590612</v>
      </c>
      <c r="U141" s="32">
        <f>MIN(1,$DF$11*'貼り付けシート（日別）'!O140+$DF$18*AM141+$DF$25)</f>
        <v>0.71059494829530212</v>
      </c>
      <c r="V141" s="32">
        <f>MIN(1,$DF$12*'貼り付けシート（日別）'!O140+$DF$19*AN141+$DF$26)</f>
        <v>0.71159348488590612</v>
      </c>
      <c r="W141" s="32">
        <f>MIN(1,$DF$13*'貼り付けシート（日別）'!O140+$DF$20*AO141+$DF$27)</f>
        <v>0.54712656550872485</v>
      </c>
      <c r="X141" s="32">
        <f t="shared" si="44"/>
        <v>0</v>
      </c>
      <c r="Y141" s="32">
        <f>'貼り付けシート（日別）'!P140</f>
        <v>3.0374999999999996</v>
      </c>
      <c r="Z141" s="32">
        <f t="shared" si="45"/>
        <v>1.0527012499999999</v>
      </c>
      <c r="AA141" s="32">
        <f t="shared" si="46"/>
        <v>1.0686875</v>
      </c>
      <c r="AB141" s="32">
        <f t="shared" si="47"/>
        <v>17.692877147297938</v>
      </c>
      <c r="AC141" s="32">
        <f>IF($DF$5=10,($DF$41*'貼り付けシート（日別）'!O140+$DF$42*AB141+$DF$43)/3.6,0)</f>
        <v>0</v>
      </c>
      <c r="AD141" s="32">
        <f>IF(OR($DF$5=5,$DF$5=6,$DF$5=7),(($DF$45*'貼り付けシート（日別）'!O140+$DF$46*SUM(AI141:AK141,AM141)+$DF$47)*AE141+(0.01723*AO141+0.06099))*10^3/3600,0)</f>
        <v>0</v>
      </c>
      <c r="AE141" s="32">
        <f>IF('貼り付けシート（日別）'!O140&lt;7,1+(7-'貼り付けシート（日別）'!O140)*0.0091,1)</f>
        <v>1</v>
      </c>
      <c r="AF141" s="32">
        <f>IF(OR($DF$5=5,$DF$5=6,$DF$5=7),(($DF$48*'貼り付けシート（日別）'!O140+$DF$49*SUM(AI141:AK141,AM141)+$DF$50)*AH141+AO141/AG141),0)</f>
        <v>0</v>
      </c>
      <c r="AG141" s="32">
        <f>$DF$51*'貼り付けシート（日別）'!O140+$DF$52*AO141+$DF$53</f>
        <v>0.79093999999999998</v>
      </c>
      <c r="AH141" s="32">
        <f>IF('貼り付けシート（日別）'!O140&lt;7,1+(7-'貼り付けシート（日別）'!O140)*0.0205,1)</f>
        <v>1</v>
      </c>
      <c r="AI141" s="109">
        <f>'貼り付けシート（日別）'!B140</f>
        <v>4.872907422391048</v>
      </c>
      <c r="AJ141" s="109">
        <f>'貼り付けシート（日別）'!C140</f>
        <v>9.8655734097020105</v>
      </c>
      <c r="AK141" s="109">
        <f>'貼り付けシート（日別）'!D140</f>
        <v>2.95439631520488</v>
      </c>
      <c r="AL141" s="109">
        <f>'貼り付けシート（日別）'!E140</f>
        <v>0</v>
      </c>
      <c r="AM141" s="109">
        <f>'貼り付けシート（日別）'!F140</f>
        <v>0</v>
      </c>
      <c r="AN141" s="109">
        <f>'貼り付けシート（日別）'!G140</f>
        <v>0</v>
      </c>
      <c r="AO141" s="109">
        <f>'貼り付けシート（日別）'!H140</f>
        <v>0</v>
      </c>
      <c r="AP141" s="102">
        <f>IF(入力データと計算結果!$E$9=バックデータ一覧!$A$25,'貼り付けシート（日別）'!Q140,0)</f>
        <v>0</v>
      </c>
      <c r="AR141" s="36">
        <v>41773</v>
      </c>
      <c r="AS141" s="104">
        <f t="shared" si="48"/>
        <v>9.2297596222222236E-2</v>
      </c>
      <c r="AT141" s="104">
        <f t="shared" si="49"/>
        <v>33.49199766747585</v>
      </c>
      <c r="AU141" s="104">
        <f t="shared" si="50"/>
        <v>0</v>
      </c>
      <c r="AV141" s="107">
        <v>0</v>
      </c>
      <c r="AW141" s="101">
        <f>IF(OR(計算過程!$DF$5&lt;=4,計算過程!$DF$5=8),AX141+AY141+AZ141,0)</f>
        <v>9.2297596222222236E-2</v>
      </c>
      <c r="AX141" s="101">
        <f>IF(AND(計算過程!$DF$5&gt;4,計算過程!$DF$5&lt;&gt;8),0,((VLOOKUP(入力データと計算結果!$E$6,バックデータ一覧!$V$12:$AA$15,2)*'貼り付けシート（日別）'!AG140+VLOOKUP(入力データと計算結果!$E$6,バックデータ一覧!$V$12:$AA$15,3)*('貼り付けシート（日別）'!AA140+'貼り付けシート（日別）'!AB140+'貼り付けシート（日別）'!AC140+'貼り付けシート（日別）'!AD140+'貼り付けシート（日別）'!AF140)+(VLOOKUP(入力データと計算結果!$E$6,バックデータ一覧!$V$12:$AA$15,4)))*10^3/3600))</f>
        <v>9.2297596222222236E-2</v>
      </c>
      <c r="AY141" s="101">
        <f>IF(AND(OR(計算過程!$DF$5&gt;4,計算過程!$DF$5&lt;&gt;8),入力データと計算結果!$E$7&lt;&gt;バックデータ一覧!$A$16,SUM(BX141:BY141)&gt;0),0.07*10^3/3600,0)</f>
        <v>0</v>
      </c>
      <c r="AZ141" s="101">
        <f>IF(AND(OR(計算過程!$DF$5&lt;=4),入力データと計算結果!$E$7=バックデータ一覧!$A$18,BY141&gt;0),(VLOOKUP(入力データと計算結果!$E$6,バックデータ一覧!$V$12:$AA$15,5,FALSE)*CA141+VLOOKUP(入力データと計算結果!$E$6,バックデータ一覧!$V$12:$AA$15,6,FALSE))*10^3/3600,0)</f>
        <v>0</v>
      </c>
      <c r="BA141" s="101">
        <f>IF(OR(計算過程!$DF$5&lt;=2,計算過程!$DF$5=8),IF(入力データと計算結果!$E$7=バックデータ一覧!$A$16,BU141/BC141+BV141/BD141+BW141/BE141+BX141/BF141+BZ141/BH141,IF(入力データと計算結果!$E$7=バックデータ一覧!$A$17,BU141/BC141+BV141/BD141+BW141/BE141+BY141/BG141+BZ141/BH141,BU141/BC141+BV141/BD141+BW141/BE141+BY141/BG141+CA141/BI141)),0)</f>
        <v>33.49199766747585</v>
      </c>
      <c r="BB141" s="101">
        <f>IF(OR(計算過程!$DF$5=3,計算過程!$DF$5=4),IF(入力データと計算結果!$E$7=バックデータ一覧!$A$16,BU141/BC141+BV141/BD141+BW141/BE141+BX141/BF141+BZ141/BH141,IF(入力データと計算結果!$E$7=バックデータ一覧!$A$17,BU141/BC141+BV141/BD141+BW141/BE141+BY141/BG141+BZ141/BH141,BU141/BC141+BV141/BD141+BW141/BE141+BY141/BG141+CA141/BI141)),0)</f>
        <v>0</v>
      </c>
      <c r="BC141" s="101">
        <f>MIN(1,計算過程!$DF$7*'貼り付けシート（日別）'!AG140+計算過程!$DF$14*(BU141+BW141)+計算過程!$DF$21)</f>
        <v>0.61239289294706201</v>
      </c>
      <c r="BD141" s="101">
        <f>MIN(1,計算過程!$DF$8*'貼り付けシート（日別）'!AG140+計算過程!$DF$15*BV141+計算過程!$DF$22)</f>
        <v>0.68489422132362321</v>
      </c>
      <c r="BE141" s="101">
        <f>MIN(1,計算過程!$DF$9*'貼り付けシート（日別）'!AG140+計算過程!$DF$16*(BU141+BW141)+計算過程!$DF$23)</f>
        <v>0.61239289294706201</v>
      </c>
      <c r="BF141" s="32">
        <f>MIN(1,計算過程!$DF$10*'貼り付けシート（日別）'!AG140+計算過程!$DF$17*BX141+計算過程!$DF$24)</f>
        <v>0.71159348488590612</v>
      </c>
      <c r="BG141" s="32">
        <f>MIN(1,計算過程!$DF$11*'貼り付けシート（日別）'!AG140+計算過程!$DF$18*BY141+計算過程!$DF$25)</f>
        <v>0.71059494829530212</v>
      </c>
      <c r="BH141" s="32">
        <f>MIN(1,計算過程!$DF$12*'貼り付けシート（日別）'!AG140+計算過程!$DF$19*BZ141+計算過程!$DF$26)</f>
        <v>0.71159348488590612</v>
      </c>
      <c r="BI141" s="32">
        <f>MIN(1,計算過程!$DF$13*'貼り付けシート（日別）'!AG140+計算過程!$DF$20*CA141+計算過程!$DF$27)</f>
        <v>0.54712656550872485</v>
      </c>
      <c r="BJ141" s="32">
        <f>IF(計算過程!$DF$5=11,(計算過程!$DF$33*BK141+計算過程!$DF$34*BN141+計算過程!$DF$35*計算過程!$DF$39+計算過程!$DF$36)*(1+計算過程!$DF$37*計算過程!$DF$38)*BL141*BM141*10^3/3600,0)</f>
        <v>0</v>
      </c>
      <c r="BK141" s="32">
        <f>'貼り付けシート（日別）'!AH140</f>
        <v>3.0374999999999996</v>
      </c>
      <c r="BL141" s="32">
        <f t="shared" si="51"/>
        <v>1.0527012499999999</v>
      </c>
      <c r="BM141" s="32">
        <f t="shared" si="52"/>
        <v>1.0686875</v>
      </c>
      <c r="BN141" s="32">
        <f t="shared" si="53"/>
        <v>22.314133312126003</v>
      </c>
      <c r="BO141" s="32">
        <f>IF(計算過程!$DF$5=10,(計算過程!$DF$41*'貼り付けシート（日別）'!AG140+計算過程!$DF$42*BN141+計算過程!$DF$43)/3.6,0)</f>
        <v>0</v>
      </c>
      <c r="BP141" s="32">
        <f>IF(OR(計算過程!$DF$5=5,計算過程!$DF$5=6,計算過程!$DF$5=7),((計算過程!$DF$45*'貼り付けシート（日別）'!AG140+計算過程!$DF$46*SUM(BU141:BW141,BY141)+計算過程!$DF$47)*BQ141+(0.01723*CA141+0.06099))*10^3/3600,0)</f>
        <v>0</v>
      </c>
      <c r="BQ141" s="32">
        <f>IF('貼り付けシート（日別）'!AG140&lt;7,1+(7-'貼り付けシート（日別）'!AG140)*0.0091,1)</f>
        <v>1</v>
      </c>
      <c r="BR141" s="32">
        <f>IF(OR(計算過程!$DF$5=5,計算過程!$DF$5=6,計算過程!$DF$5=7),((計算過程!$DF$48*'貼り付けシート（日別）'!AG140+計算過程!$DF$49*SUM(BU141:BW141,BY141)+計算過程!$DF$50)*BT141+CA141/BS141),0)</f>
        <v>0</v>
      </c>
      <c r="BS141" s="32">
        <f>計算過程!$DF$51*'貼り付けシート（日別）'!AG140+計算過程!$DF$52*CA141+計算過程!$DF$53</f>
        <v>0.79093999999999998</v>
      </c>
      <c r="BT141" s="32">
        <f>IF('貼り付けシート（日別）'!AG140&lt;7,1+(7-'貼り付けシート（日別）'!AG140)*0.0205,1)</f>
        <v>1</v>
      </c>
      <c r="BU141" s="109">
        <f>'貼り付けシート（日別）'!T140</f>
        <v>2.6885006468364407</v>
      </c>
      <c r="BV141" s="109">
        <f>'貼り付けシート（日別）'!U140</f>
        <v>17.040535889485291</v>
      </c>
      <c r="BW141" s="109">
        <f>'貼り付けシート（日別）'!V140</f>
        <v>2.5850967758042698</v>
      </c>
      <c r="BX141" s="109">
        <f>'貼り付けシート（日別）'!W140</f>
        <v>0</v>
      </c>
      <c r="BY141" s="109">
        <f>'貼り付けシート（日別）'!X140</f>
        <v>0</v>
      </c>
      <c r="BZ141" s="109">
        <f>'貼り付けシート（日別）'!Y140</f>
        <v>0</v>
      </c>
      <c r="CA141" s="109">
        <f>'貼り付けシート（日別）'!Z140</f>
        <v>0</v>
      </c>
      <c r="CB141" s="102">
        <f>IF(入力データと計算結果!$E$9=バックデータ一覧!$A$25,'貼り付けシート（日別）'!AI140,0)</f>
        <v>0</v>
      </c>
      <c r="CC141" s="166"/>
      <c r="CD141" s="32">
        <f>IF(計算過程!$DF$5=9,((CI141*'貼り付けシート（日別）'!AG140+CJ141*(CQ141+CR141+CS141+CU141)+CK141*CX141+CL141)*CE141+(0.01723*CW141+0.06099))*10^3/3600,0)</f>
        <v>0</v>
      </c>
      <c r="CE141" s="32">
        <f>IF(7&lt;='貼り付けシート（日別）'!AG140,1,1+(7-'貼り付けシート（日別）'!AG140)*0.0091)</f>
        <v>1</v>
      </c>
      <c r="CF141" s="32">
        <f>IF(計算過程!$DF$5=9,((CM141*'貼り付けシート（日別）'!AG140+CN141*(CQ141+CR141+CS141+CU141)+CO141*CX141+CP141)*CH141+CW141/CG141),0)</f>
        <v>0</v>
      </c>
      <c r="CG141" s="32">
        <f>計算過程!$DF$55*'貼り付けシート（日別）'!AG140+計算過程!$DF$56*CW141+計算過程!$DF$57</f>
        <v>0.79093999999999998</v>
      </c>
      <c r="CH141" s="32">
        <f>IF(7&lt;='貼り付けシート（日別）'!AG140,1,1+(7-'貼り付けシート（日別）'!AG140)*0.0205)</f>
        <v>1</v>
      </c>
      <c r="CI141" s="100">
        <f>IF($CX141&gt;0,バックデータ一覧!$S$4,バックデータ一覧!$T$4)</f>
        <v>-0.18114</v>
      </c>
      <c r="CJ141" s="100">
        <f>IF($CX141&gt;0,バックデータ一覧!$S$5,バックデータ一覧!$T$5)</f>
        <v>0.10483000000000001</v>
      </c>
      <c r="CK141" s="100">
        <f>IF($CX141&gt;0,バックデータ一覧!$S$6,バックデータ一覧!$T$6)</f>
        <v>0</v>
      </c>
      <c r="CL141" s="100">
        <f>IF($CX141&gt;0,バックデータ一覧!$S$7,バックデータ一覧!$T$7)</f>
        <v>5.8528500000000001</v>
      </c>
      <c r="CM141" s="100">
        <f>IF($CX141&gt;0,バックデータ一覧!$S$12,バックデータ一覧!$T$12)</f>
        <v>-5.7700000000000001E-2</v>
      </c>
      <c r="CN141" s="100">
        <f>IF($CX141&gt;0,バックデータ一覧!$S$13,バックデータ一覧!$T$13)</f>
        <v>0.47525000000000001</v>
      </c>
      <c r="CO141" s="100">
        <f>IF($CX141&gt;0,バックデータ一覧!$S$14,バックデータ一覧!$T$14)</f>
        <v>0</v>
      </c>
      <c r="CP141" s="173">
        <f>IF($CX141&gt;0,バックデータ一覧!$S$15,バックデータ一覧!$T$15)</f>
        <v>-6.3459300000000001</v>
      </c>
      <c r="CQ141" s="102">
        <f>IF($DF$4=4,'貼り付けシート（日別）'!T140,'貼り付けシート（日別）'!B140*(INT($DF$4)+1-$DF$4)+'貼り付けシート（日別）'!T140*($DF$4-INT($DF$4)))</f>
        <v>2.6885006468364407</v>
      </c>
      <c r="CR141" s="102">
        <f>IF($DF$4=4,'貼り付けシート（日別）'!U140,'貼り付けシート（日別）'!C140*(INT($DF$4)+1-$DF$4)+'貼り付けシート（日別）'!U140*($DF$4-INT($DF$4)))</f>
        <v>17.040535889485291</v>
      </c>
      <c r="CS141" s="102">
        <f>IF($DF$4=4,'貼り付けシート（日別）'!V140,'貼り付けシート（日別）'!D140*(INT($DF$4)+1-$DF$4)+'貼り付けシート（日別）'!V140*($DF$4-INT($DF$4)))</f>
        <v>2.5850967758042698</v>
      </c>
      <c r="CT141" s="102">
        <f>IF($DF$4=4,'貼り付けシート（日別）'!W140,'貼り付けシート（日別）'!E140*(INT($DF$4)+1-$DF$4)+'貼り付けシート（日別）'!W140*($DF$4-INT($DF$4)))</f>
        <v>0</v>
      </c>
      <c r="CU141" s="102">
        <f>IF($DF$4=4,'貼り付けシート（日別）'!X140,'貼り付けシート（日別）'!F140*(INT($DF$4)+1-$DF$4)+'貼り付けシート（日別）'!X140*($DF$4-INT($DF$4)))</f>
        <v>0</v>
      </c>
      <c r="CV141" s="102">
        <f>IF($DF$4=4,'貼り付けシート（日別）'!Y140,'貼り付けシート（日別）'!G140*(INT($DF$4)+1-$DF$4)+'貼り付けシート（日別）'!Y140*($DF$4-INT($DF$4)))</f>
        <v>0</v>
      </c>
      <c r="CW141" s="102">
        <f>IF($DF$4=4,'貼り付けシート（日別）'!Z140,'貼り付けシート（日別）'!H140*(INT($DF$4)+1-$DF$4)+'貼り付けシート（日別）'!Z140*($DF$4-INT($DF$4)))</f>
        <v>0</v>
      </c>
      <c r="CX141" s="32">
        <f>SUMIF('貼り付けシート（時刻別）'!$A$6:$A$8765,AR141,'貼り付けシート（時刻別）'!$C$6:$C$8765)</f>
        <v>0</v>
      </c>
      <c r="CY141" s="102">
        <f t="shared" si="54"/>
        <v>0</v>
      </c>
      <c r="CZ141" s="166"/>
    </row>
    <row r="142" spans="1:104" x14ac:dyDescent="0.15">
      <c r="A142" s="36">
        <v>41774</v>
      </c>
      <c r="B142" s="139">
        <f>IF(計算過程!$DF$5=9,計算過程!CD142+計算過程!CY142,IF($DF$4=4,AS142,G142*(INT($DF$4)+1-$DF$4)+AS142*($DF$4-INT($DF$4))))</f>
        <v>0.14863538798148149</v>
      </c>
      <c r="C142" s="139">
        <f>IF(計算過程!$DF$5=9,CF142,IF($DF$4=4,AT142,H142*(INT($DF$4)+1-$DF$4)+AT142*($DF$4-INT($DF$4))))</f>
        <v>78.248202244061645</v>
      </c>
      <c r="D142" s="139">
        <f>IF(計算過程!$DF$5=9,0,IF($DF$4=4,AU142,I142*(INT($DF$4)+1-$DF$4)+AU142*($DF$4-INT($DF$4))))</f>
        <v>0</v>
      </c>
      <c r="E142" s="139">
        <v>0</v>
      </c>
      <c r="F142" s="138"/>
      <c r="G142" s="104">
        <f t="shared" si="41"/>
        <v>0.14161884215740742</v>
      </c>
      <c r="H142" s="104">
        <f t="shared" si="42"/>
        <v>70.604246398281617</v>
      </c>
      <c r="I142" s="104">
        <f t="shared" si="43"/>
        <v>0</v>
      </c>
      <c r="J142" s="107">
        <v>0</v>
      </c>
      <c r="K142" s="101">
        <f>IF(OR(計算過程!$DF$5&lt;=4,計算過程!$DF$5=8),L142+M142+N142,0)</f>
        <v>0.14161884215740742</v>
      </c>
      <c r="L142" s="101">
        <f>IF(AND($DF$5&gt;4,$DF$5&lt;&gt;8),0,((VLOOKUP(入力データと計算結果!$E$6,バックデータ一覧!$V$12:$AA$15,2)*'貼り付けシート（日別）'!O141+VLOOKUP(入力データと計算結果!$E$6,バックデータ一覧!$V$12:$AA$15,3)*('貼り付けシート（日別）'!I141+'貼り付けシート（日別）'!J141+'貼り付けシート（日別）'!K141+'貼り付けシート（日別）'!L141+'貼り付けシート（日別）'!N141)+(VLOOKUP(入力データと計算結果!$E$6,バックデータ一覧!$V$12:$AA$15,4)))*10^3/3600))</f>
        <v>8.9121484518518521E-2</v>
      </c>
      <c r="M142" s="101">
        <f>IF(AND(OR($DF$5&gt;4,$DF$5&lt;&gt;8),入力データと計算結果!$E$7&lt;&gt;バックデータ一覧!$A$16,SUM(AL142:AM142)&gt;0),0.07*10^3/3600,0)</f>
        <v>1.9444444444444445E-2</v>
      </c>
      <c r="N142" s="101">
        <f>IF(AND(OR($DF$5&lt;=4),入力データと計算結果!$E$7=バックデータ一覧!$A$18,AM142&gt;0),(VLOOKUP(入力データと計算結果!$E$6,バックデータ一覧!$V$12:$AA$15,5,FALSE)*AO142+VLOOKUP(入力データと計算結果!$E$6,バックデータ一覧!$V$12:$AA$15,6,FALSE))*10^3/3600,0)</f>
        <v>3.3052913194444443E-2</v>
      </c>
      <c r="O142" s="101">
        <f>IF(OR(計算過程!$DF$5&lt;=2,計算過程!$DF$5=8),IF(入力データと計算結果!$E$7=バックデータ一覧!$A$16,AI142/Q142+AJ142/R142+AK142/S142+AL142/T142+AN142/V142,IF(入力データと計算結果!$E$7=バックデータ一覧!$A$17,AI142/Q142+AJ142/R142+AK142/S142+AM142/U142+AN142/V142,AI142/Q142+AJ142/R142+AK142/S142+AM142/U142+AO142/W142)),0)</f>
        <v>70.604246398281617</v>
      </c>
      <c r="P142" s="101">
        <f>IF(OR(計算過程!$DF$5=3,計算過程!$DF$5=4),IF(入力データと計算結果!$E$7=バックデータ一覧!$A$16,AI142/Q142+AJ142/R142+AK142/S142+AL142/T142+AN142/V142,IF(入力データと計算結果!$E$7=バックデータ一覧!$A$17,AI142/Q142+AJ142/R142+AK142/S142+AM142/U142+AN142/V142,AI142/Q142+AJ142/R142+AK142/S142+AM142/U142+AO142/W142)),0)</f>
        <v>0</v>
      </c>
      <c r="Q142" s="101">
        <f>MIN(1,$DF$7*'貼り付けシート（日別）'!O141+計算過程!$DF$14*(AI142+AK142)+$DF$21)</f>
        <v>0.62012385990901375</v>
      </c>
      <c r="R142" s="101">
        <f>MIN(1,$DF$8*'貼り付けシート（日別）'!O141+$DF$15*AJ142+$DF$22)</f>
        <v>0.68252784604284045</v>
      </c>
      <c r="S142" s="101">
        <f>MIN(1,$DF$9*'貼り付けシート（日別）'!O141+$DF$16*(AI142+AK142)+$DF$23)</f>
        <v>0.62012385990901375</v>
      </c>
      <c r="T142" s="32">
        <f>MIN(1,$DF$10*'貼り付けシート（日別）'!O141+$DF$17*AL142+$DF$24)</f>
        <v>0.71159348488590612</v>
      </c>
      <c r="U142" s="32">
        <f>MIN(1,$DF$11*'貼り付けシート（日別）'!O141+$DF$18*AM142+$DF$25)</f>
        <v>0.69930262629527373</v>
      </c>
      <c r="V142" s="32">
        <f>MIN(1,$DF$12*'貼り付けシート（日別）'!O141+$DF$19*AN142+$DF$26)</f>
        <v>0.71159348488590612</v>
      </c>
      <c r="W142" s="32">
        <f>MIN(1,$DF$13*'貼り付けシート（日別）'!O141+$DF$20*AO142+$DF$27)</f>
        <v>0.61141325897234899</v>
      </c>
      <c r="X142" s="32">
        <f t="shared" si="44"/>
        <v>0</v>
      </c>
      <c r="Y142" s="32">
        <f>'貼り付けシート（日別）'!P141</f>
        <v>4.0124999999999993</v>
      </c>
      <c r="Z142" s="32">
        <f t="shared" si="45"/>
        <v>1.0397337499999999</v>
      </c>
      <c r="AA142" s="32">
        <f t="shared" si="46"/>
        <v>1.0345625000000001</v>
      </c>
      <c r="AB142" s="32">
        <f t="shared" si="47"/>
        <v>47.450432601826556</v>
      </c>
      <c r="AC142" s="32">
        <f>IF($DF$5=10,($DF$41*'貼り付けシート（日別）'!O141+$DF$42*AB142+$DF$43)/3.6,0)</f>
        <v>0</v>
      </c>
      <c r="AD142" s="32">
        <f>IF(OR($DF$5=5,$DF$5=6,$DF$5=7),(($DF$45*'貼り付けシート（日別）'!O141+$DF$46*SUM(AI142:AK142,AM142)+$DF$47)*AE142+(0.01723*AO142+0.06099))*10^3/3600,0)</f>
        <v>0</v>
      </c>
      <c r="AE142" s="32">
        <f>IF('貼り付けシート（日別）'!O141&lt;7,1+(7-'貼り付けシート（日別）'!O141)*0.0091,1)</f>
        <v>1</v>
      </c>
      <c r="AF142" s="32">
        <f>IF(OR($DF$5=5,$DF$5=6,$DF$5=7),(($DF$48*'貼り付けシート（日別）'!O141+$DF$49*SUM(AI142:AK142,AM142)+$DF$50)*AH142+AO142/AG142),0)</f>
        <v>0</v>
      </c>
      <c r="AG142" s="32">
        <f>$DF$51*'貼り付けシート（日別）'!O141+$DF$52*AO142+$DF$53</f>
        <v>0.81915749999999998</v>
      </c>
      <c r="AH142" s="32">
        <f>IF('貼り付けシート（日別）'!O141&lt;7,1+(7-'貼り付けシート（日別）'!O141)*0.0205,1)</f>
        <v>1</v>
      </c>
      <c r="AI142" s="109">
        <f>'貼り付けシート（日別）'!B141</f>
        <v>7.3606328428748116</v>
      </c>
      <c r="AJ142" s="109">
        <f>'貼り付けシート（日別）'!C141</f>
        <v>9.8218805595660754</v>
      </c>
      <c r="AK142" s="109">
        <f>'貼り付けシート（日別）'!D141</f>
        <v>2.0221518799106621</v>
      </c>
      <c r="AL142" s="109">
        <f>'貼り付けシート（日別）'!E141</f>
        <v>0</v>
      </c>
      <c r="AM142" s="109">
        <f>'貼り付けシート（日別）'!F141</f>
        <v>24.879517319475003</v>
      </c>
      <c r="AN142" s="109">
        <f>'貼り付けシート（日別）'!G141</f>
        <v>0</v>
      </c>
      <c r="AO142" s="109">
        <f>'貼り付けシート（日別）'!H141</f>
        <v>3.36625</v>
      </c>
      <c r="AP142" s="102">
        <f>IF(入力データと計算結果!$E$9=バックデータ一覧!$A$25,'貼り付けシート（日別）'!Q141,0)</f>
        <v>0</v>
      </c>
      <c r="AR142" s="36">
        <v>41774</v>
      </c>
      <c r="AS142" s="104">
        <f t="shared" si="48"/>
        <v>0.14863538798148149</v>
      </c>
      <c r="AT142" s="104">
        <f t="shared" si="49"/>
        <v>78.248202244061645</v>
      </c>
      <c r="AU142" s="104">
        <f t="shared" si="50"/>
        <v>0</v>
      </c>
      <c r="AV142" s="107">
        <v>0</v>
      </c>
      <c r="AW142" s="101">
        <f>IF(OR(計算過程!$DF$5&lt;=4,計算過程!$DF$5=8),AX142+AY142+AZ142,0)</f>
        <v>0.14863538798148149</v>
      </c>
      <c r="AX142" s="101">
        <f>IF(AND(計算過程!$DF$5&gt;4,計算過程!$DF$5&lt;&gt;8),0,((VLOOKUP(入力データと計算結果!$E$6,バックデータ一覧!$V$12:$AA$15,2)*'貼り付けシート（日別）'!AG141+VLOOKUP(入力データと計算結果!$E$6,バックデータ一覧!$V$12:$AA$15,3)*('貼り付けシート（日別）'!AA141+'貼り付けシート（日別）'!AB141+'貼り付けシート（日別）'!AC141+'貼り付けシート（日別）'!AD141+'貼り付けシート（日別）'!AF141)+(VLOOKUP(入力データと計算結果!$E$6,バックデータ一覧!$V$12:$AA$15,4)))*10^3/3600))</f>
        <v>9.2642175018518527E-2</v>
      </c>
      <c r="AY142" s="101">
        <f>IF(AND(OR(計算過程!$DF$5&gt;4,計算過程!$DF$5&lt;&gt;8),入力データと計算結果!$E$7&lt;&gt;バックデータ一覧!$A$16,SUM(BX142:BY142)&gt;0),0.07*10^3/3600,0)</f>
        <v>1.9444444444444445E-2</v>
      </c>
      <c r="AZ142" s="101">
        <f>IF(AND(OR(計算過程!$DF$5&lt;=4),入力データと計算結果!$E$7=バックデータ一覧!$A$18,BY142&gt;0),(VLOOKUP(入力データと計算結果!$E$6,バックデータ一覧!$V$12:$AA$15,5,FALSE)*CA142+VLOOKUP(入力データと計算結果!$E$6,バックデータ一覧!$V$12:$AA$15,6,FALSE))*10^3/3600,0)</f>
        <v>3.6548768518518515E-2</v>
      </c>
      <c r="BA142" s="101">
        <f>IF(OR(計算過程!$DF$5&lt;=2,計算過程!$DF$5=8),IF(入力データと計算結果!$E$7=バックデータ一覧!$A$16,BU142/BC142+BV142/BD142+BW142/BE142+BX142/BF142+BZ142/BH142,IF(入力データと計算結果!$E$7=バックデータ一覧!$A$17,BU142/BC142+BV142/BD142+BW142/BE142+BY142/BG142+BZ142/BH142,BU142/BC142+BV142/BD142+BW142/BE142+BY142/BG142+CA142/BI142)),0)</f>
        <v>78.248202244061645</v>
      </c>
      <c r="BB142" s="101">
        <f>IF(OR(計算過程!$DF$5=3,計算過程!$DF$5=4),IF(入力データと計算結果!$E$7=バックデータ一覧!$A$16,BU142/BC142+BV142/BD142+BW142/BE142+BX142/BF142+BZ142/BH142,IF(入力データと計算結果!$E$7=バックデータ一覧!$A$17,BU142/BC142+BV142/BD142+BW142/BE142+BY142/BG142+BZ142/BH142,BU142/BC142+BV142/BD142+BW142/BE142+BY142/BG142+CA142/BI142)),0)</f>
        <v>0</v>
      </c>
      <c r="BC142" s="101">
        <f>MIN(1,計算過程!$DF$7*'貼り付けシート（日別）'!AG141+計算過程!$DF$14*(BU142+BW142)+計算過程!$DF$21)</f>
        <v>0.62116950132276261</v>
      </c>
      <c r="BD142" s="101">
        <f>MIN(1,計算過程!$DF$8*'貼り付けシート（日別）'!AG141+計算過程!$DF$15*BV142+計算過程!$DF$22)</f>
        <v>0.68414892160106677</v>
      </c>
      <c r="BE142" s="101">
        <f>MIN(1,計算過程!$DF$9*'貼り付けシート（日別）'!AG141+計算過程!$DF$16*(BU142+BW142)+計算過程!$DF$23)</f>
        <v>0.62116950132276261</v>
      </c>
      <c r="BF142" s="32">
        <f>MIN(1,計算過程!$DF$10*'貼り付けシート（日別）'!AG141+計算過程!$DF$17*BX142+計算過程!$DF$24)</f>
        <v>0.71159348488590612</v>
      </c>
      <c r="BG142" s="32">
        <f>MIN(1,計算過程!$DF$11*'貼り付けシート（日別）'!AG141+計算過程!$DF$18*BY142+計算過程!$DF$25)</f>
        <v>0.69930262629527373</v>
      </c>
      <c r="BH142" s="32">
        <f>MIN(1,計算過程!$DF$12*'貼り付けシート（日別）'!AG141+計算過程!$DF$19*BZ142+計算過程!$DF$26)</f>
        <v>0.71159348488590612</v>
      </c>
      <c r="BI142" s="32">
        <f>MIN(1,計算過程!$DF$13*'貼り付けシート（日別）'!AG141+計算過程!$DF$20*CA142+計算過程!$DF$27)</f>
        <v>0.6242763014271141</v>
      </c>
      <c r="BJ142" s="32">
        <f>IF(計算過程!$DF$5=11,(計算過程!$DF$33*BK142+計算過程!$DF$34*BN142+計算過程!$DF$35*計算過程!$DF$39+計算過程!$DF$36)*(1+計算過程!$DF$37*計算過程!$DF$38)*BL142*BM142*10^3/3600,0)</f>
        <v>0</v>
      </c>
      <c r="BK142" s="32">
        <f>'貼り付けシート（日別）'!AH141</f>
        <v>4.0124999999999993</v>
      </c>
      <c r="BL142" s="32">
        <f t="shared" si="51"/>
        <v>1.0397337499999999</v>
      </c>
      <c r="BM142" s="32">
        <f t="shared" si="52"/>
        <v>1.0345625000000001</v>
      </c>
      <c r="BN142" s="32">
        <f t="shared" si="53"/>
        <v>52.63851238662356</v>
      </c>
      <c r="BO142" s="32">
        <f>IF(計算過程!$DF$5=10,(計算過程!$DF$41*'貼り付けシート（日別）'!AG141+計算過程!$DF$42*BN142+計算過程!$DF$43)/3.6,0)</f>
        <v>0</v>
      </c>
      <c r="BP142" s="32">
        <f>IF(OR(計算過程!$DF$5=5,計算過程!$DF$5=6,計算過程!$DF$5=7),((計算過程!$DF$45*'貼り付けシート（日別）'!AG141+計算過程!$DF$46*SUM(BU142:BW142,BY142)+計算過程!$DF$47)*BQ142+(0.01723*CA142+0.06099))*10^3/3600,0)</f>
        <v>0</v>
      </c>
      <c r="BQ142" s="32">
        <f>IF('貼り付けシート（日別）'!AG141&lt;7,1+(7-'貼り付けシート（日別）'!AG141)*0.0091,1)</f>
        <v>1</v>
      </c>
      <c r="BR142" s="32">
        <f>IF(OR(計算過程!$DF$5=5,計算過程!$DF$5=6,計算過程!$DF$5=7),((計算過程!$DF$48*'貼り付けシート（日別）'!AG141+計算過程!$DF$49*SUM(BU142:BW142,BY142)+計算過程!$DF$50)*BT142+CA142/BS142),0)</f>
        <v>0</v>
      </c>
      <c r="BS142" s="32">
        <f>計算過程!$DF$51*'貼り付けシート（日別）'!AG141+計算過程!$DF$52*CA142+計算過程!$DF$53</f>
        <v>0.82353999999999994</v>
      </c>
      <c r="BT142" s="32">
        <f>IF('貼り付けシート（日別）'!AG141&lt;7,1+(7-'貼り付けシート（日別）'!AG141)*0.0205,1)</f>
        <v>1</v>
      </c>
      <c r="BU142" s="109">
        <f>'貼り付けシート（日別）'!T141</f>
        <v>7.6952070630054861</v>
      </c>
      <c r="BV142" s="109">
        <f>'貼り付けシート（日別）'!U141</f>
        <v>13.393473490317378</v>
      </c>
      <c r="BW142" s="109">
        <f>'貼り付けシート（日別）'!V141</f>
        <v>2.5736478471590249</v>
      </c>
      <c r="BX142" s="109">
        <f>'貼り付けシート（日別）'!W141</f>
        <v>0</v>
      </c>
      <c r="BY142" s="109">
        <f>'貼り付けシート（日別）'!X141</f>
        <v>24.879517319475003</v>
      </c>
      <c r="BZ142" s="109">
        <f>'貼り付けシート（日別）'!Y141</f>
        <v>0</v>
      </c>
      <c r="CA142" s="109">
        <f>'貼り付けシート（日別）'!Z141</f>
        <v>4.0966666666666658</v>
      </c>
      <c r="CB142" s="102">
        <f>IF(入力データと計算結果!$E$9=バックデータ一覧!$A$25,'貼り付けシート（日別）'!AI141,0)</f>
        <v>0</v>
      </c>
      <c r="CC142" s="166"/>
      <c r="CD142" s="32">
        <f>IF(計算過程!$DF$5=9,((CI142*'貼り付けシート（日別）'!AG141+CJ142*(CQ142+CR142+CS142+CU142)+CK142*CX142+CL142)*CE142+(0.01723*CW142+0.06099))*10^3/3600,0)</f>
        <v>0</v>
      </c>
      <c r="CE142" s="32">
        <f>IF(7&lt;='貼り付けシート（日別）'!AG141,1,1+(7-'貼り付けシート（日別）'!AG141)*0.0091)</f>
        <v>1</v>
      </c>
      <c r="CF142" s="32">
        <f>IF(計算過程!$DF$5=9,((CM142*'貼り付けシート（日別）'!AG141+CN142*(CQ142+CR142+CS142+CU142)+CO142*CX142+CP142)*CH142+CW142/CG142),0)</f>
        <v>0</v>
      </c>
      <c r="CG142" s="32">
        <f>計算過程!$DF$55*'貼り付けシート（日別）'!AG141+計算過程!$DF$56*CW142+計算過程!$DF$57</f>
        <v>0.82353999999999994</v>
      </c>
      <c r="CH142" s="32">
        <f>IF(7&lt;='貼り付けシート（日別）'!AG141,1,1+(7-'貼り付けシート（日別）'!AG141)*0.0205)</f>
        <v>1</v>
      </c>
      <c r="CI142" s="100">
        <f>IF($CX142&gt;0,バックデータ一覧!$S$4,バックデータ一覧!$T$4)</f>
        <v>-0.18114</v>
      </c>
      <c r="CJ142" s="100">
        <f>IF($CX142&gt;0,バックデータ一覧!$S$5,バックデータ一覧!$T$5)</f>
        <v>0.10483000000000001</v>
      </c>
      <c r="CK142" s="100">
        <f>IF($CX142&gt;0,バックデータ一覧!$S$6,バックデータ一覧!$T$6)</f>
        <v>0</v>
      </c>
      <c r="CL142" s="100">
        <f>IF($CX142&gt;0,バックデータ一覧!$S$7,バックデータ一覧!$T$7)</f>
        <v>5.8528500000000001</v>
      </c>
      <c r="CM142" s="100">
        <f>IF($CX142&gt;0,バックデータ一覧!$S$12,バックデータ一覧!$T$12)</f>
        <v>-5.7700000000000001E-2</v>
      </c>
      <c r="CN142" s="100">
        <f>IF($CX142&gt;0,バックデータ一覧!$S$13,バックデータ一覧!$T$13)</f>
        <v>0.47525000000000001</v>
      </c>
      <c r="CO142" s="100">
        <f>IF($CX142&gt;0,バックデータ一覧!$S$14,バックデータ一覧!$T$14)</f>
        <v>0</v>
      </c>
      <c r="CP142" s="173">
        <f>IF($CX142&gt;0,バックデータ一覧!$S$15,バックデータ一覧!$T$15)</f>
        <v>-6.3459300000000001</v>
      </c>
      <c r="CQ142" s="102">
        <f>IF($DF$4=4,'貼り付けシート（日別）'!T141,'貼り付けシート（日別）'!B141*(INT($DF$4)+1-$DF$4)+'貼り付けシート（日別）'!T141*($DF$4-INT($DF$4)))</f>
        <v>7.6952070630054861</v>
      </c>
      <c r="CR142" s="102">
        <f>IF($DF$4=4,'貼り付けシート（日別）'!U141,'貼り付けシート（日別）'!C141*(INT($DF$4)+1-$DF$4)+'貼り付けシート（日別）'!U141*($DF$4-INT($DF$4)))</f>
        <v>13.393473490317378</v>
      </c>
      <c r="CS142" s="102">
        <f>IF($DF$4=4,'貼り付けシート（日別）'!V141,'貼り付けシート（日別）'!D141*(INT($DF$4)+1-$DF$4)+'貼り付けシート（日別）'!V141*($DF$4-INT($DF$4)))</f>
        <v>2.5736478471590249</v>
      </c>
      <c r="CT142" s="102">
        <f>IF($DF$4=4,'貼り付けシート（日別）'!W141,'貼り付けシート（日別）'!E141*(INT($DF$4)+1-$DF$4)+'貼り付けシート（日別）'!W141*($DF$4-INT($DF$4)))</f>
        <v>0</v>
      </c>
      <c r="CU142" s="102">
        <f>IF($DF$4=4,'貼り付けシート（日別）'!X141,'貼り付けシート（日別）'!F141*(INT($DF$4)+1-$DF$4)+'貼り付けシート（日別）'!X141*($DF$4-INT($DF$4)))</f>
        <v>24.879517319475003</v>
      </c>
      <c r="CV142" s="102">
        <f>IF($DF$4=4,'貼り付けシート（日別）'!Y141,'貼り付けシート（日別）'!G141*(INT($DF$4)+1-$DF$4)+'貼り付けシート（日別）'!Y141*($DF$4-INT($DF$4)))</f>
        <v>0</v>
      </c>
      <c r="CW142" s="102">
        <f>IF($DF$4=4,'貼り付けシート（日別）'!Z141,'貼り付けシート（日別）'!H141*(INT($DF$4)+1-$DF$4)+'貼り付けシート（日別）'!Z141*($DF$4-INT($DF$4)))</f>
        <v>4.0966666666666658</v>
      </c>
      <c r="CX142" s="32">
        <f>SUMIF('貼り付けシート（時刻別）'!$A$6:$A$8765,AR142,'貼り付けシート（時刻別）'!$C$6:$C$8765)</f>
        <v>0</v>
      </c>
      <c r="CY142" s="102">
        <f t="shared" si="54"/>
        <v>0</v>
      </c>
      <c r="CZ142" s="166"/>
    </row>
    <row r="143" spans="1:104" x14ac:dyDescent="0.15">
      <c r="A143" s="36">
        <v>41775</v>
      </c>
      <c r="B143" s="139">
        <f>IF(計算過程!$DF$5=9,計算過程!CD143+計算過程!CY143,IF($DF$4=4,AS143,G143*(INT($DF$4)+1-$DF$4)+AS143*($DF$4-INT($DF$4))))</f>
        <v>0.14286702288888889</v>
      </c>
      <c r="C143" s="139">
        <f>IF(計算過程!$DF$5=9,CF143,IF($DF$4=4,AT143,H143*(INT($DF$4)+1-$DF$4)+AT143*($DF$4-INT($DF$4))))</f>
        <v>64.470120965389341</v>
      </c>
      <c r="D143" s="139">
        <f>IF(計算過程!$DF$5=9,0,IF($DF$4=4,AU143,I143*(INT($DF$4)+1-$DF$4)+AU143*($DF$4-INT($DF$4))))</f>
        <v>0</v>
      </c>
      <c r="E143" s="139">
        <v>0</v>
      </c>
      <c r="F143" s="138"/>
      <c r="G143" s="104">
        <f t="shared" si="41"/>
        <v>0.13576674589583332</v>
      </c>
      <c r="H143" s="104">
        <f t="shared" si="42"/>
        <v>56.920907555451386</v>
      </c>
      <c r="I143" s="104">
        <f t="shared" si="43"/>
        <v>0</v>
      </c>
      <c r="J143" s="107">
        <v>0</v>
      </c>
      <c r="K143" s="101">
        <f>IF(OR(計算過程!$DF$5&lt;=4,計算過程!$DF$5=8),L143+M143+N143,0)</f>
        <v>0.13576674589583332</v>
      </c>
      <c r="L143" s="101">
        <f>IF(AND($DF$5&gt;4,$DF$5&lt;&gt;8),0,((VLOOKUP(入力データと計算結果!$E$6,バックデータ一覧!$V$12:$AA$15,2)*'貼り付けシート（日別）'!O142+VLOOKUP(入力データと計算結果!$E$6,バックデータ一覧!$V$12:$AA$15,3)*('貼り付けシート（日別）'!I142+'貼り付けシート（日別）'!J142+'貼り付けシート（日別）'!K142+'貼り付けシート（日別）'!L142+'貼り付けシート（日別）'!N142)+(VLOOKUP(入力データと計算結果!$E$6,バックデータ一覧!$V$12:$AA$15,4)))*10^3/3600))</f>
        <v>8.2822186000000006E-2</v>
      </c>
      <c r="M143" s="101">
        <f>IF(AND(OR($DF$5&gt;4,$DF$5&lt;&gt;8),入力データと計算結果!$E$7&lt;&gt;バックデータ一覧!$A$16,SUM(AL143:AM143)&gt;0),0.07*10^3/3600,0)</f>
        <v>1.9444444444444445E-2</v>
      </c>
      <c r="N143" s="101">
        <f>IF(AND(OR($DF$5&lt;=4),入力データと計算結果!$E$7=バックデータ一覧!$A$18,AM143&gt;0),(VLOOKUP(入力データと計算結果!$E$6,バックデータ一覧!$V$12:$AA$15,5,FALSE)*AO143+VLOOKUP(入力データと計算結果!$E$6,バックデータ一覧!$V$12:$AA$15,6,FALSE))*10^3/3600,0)</f>
        <v>3.3500115451388882E-2</v>
      </c>
      <c r="O143" s="101">
        <f>IF(OR(計算過程!$DF$5&lt;=2,計算過程!$DF$5=8),IF(入力データと計算結果!$E$7=バックデータ一覧!$A$16,AI143/Q143+AJ143/R143+AK143/S143+AL143/T143+AN143/V143,IF(入力データと計算結果!$E$7=バックデータ一覧!$A$17,AI143/Q143+AJ143/R143+AK143/S143+AM143/U143+AN143/V143,AI143/Q143+AJ143/R143+AK143/S143+AM143/U143+AO143/W143)),0)</f>
        <v>56.920907555451386</v>
      </c>
      <c r="P143" s="101">
        <f>IF(OR(計算過程!$DF$5=3,計算過程!$DF$5=4),IF(入力データと計算結果!$E$7=バックデータ一覧!$A$16,AI143/Q143+AJ143/R143+AK143/S143+AL143/T143+AN143/V143,IF(入力データと計算結果!$E$7=バックデータ一覧!$A$17,AI143/Q143+AJ143/R143+AK143/S143+AM143/U143+AN143/V143,AI143/Q143+AJ143/R143+AK143/S143+AM143/U143+AO143/W143)),0)</f>
        <v>0</v>
      </c>
      <c r="Q143" s="101">
        <f>MIN(1,$DF$7*'貼り付けシート（日別）'!O142+計算過程!$DF$14*(AI143+AK143)+$DF$21)</f>
        <v>0.61287688190868506</v>
      </c>
      <c r="R143" s="101">
        <f>MIN(1,$DF$8*'貼り付けシート（日別）'!O142+$DF$15*AJ143+$DF$22)</f>
        <v>0.67979667179958214</v>
      </c>
      <c r="S143" s="101">
        <f>MIN(1,$DF$9*'貼り付けシート（日別）'!O142+$DF$16*(AI143+AK143)+$DF$23)</f>
        <v>0.61287688190868506</v>
      </c>
      <c r="T143" s="32">
        <f>MIN(1,$DF$10*'貼り付けシート（日別）'!O142+$DF$17*AL143+$DF$24)</f>
        <v>0.71159348488590612</v>
      </c>
      <c r="U143" s="32">
        <f>MIN(1,$DF$11*'貼り付けシート（日別）'!O142+$DF$18*AM143+$DF$25)</f>
        <v>0.69942466403892622</v>
      </c>
      <c r="V143" s="32">
        <f>MIN(1,$DF$12*'貼り付けシート（日別）'!O142+$DF$19*AN143+$DF$26)</f>
        <v>0.71159348488590612</v>
      </c>
      <c r="W143" s="32">
        <f>MIN(1,$DF$13*'貼り付けシート（日別）'!O142+$DF$20*AO143+$DF$27)</f>
        <v>0.60932671464322141</v>
      </c>
      <c r="X143" s="32">
        <f t="shared" si="44"/>
        <v>0</v>
      </c>
      <c r="Y143" s="32">
        <f>'貼り付けシート（日別）'!P142</f>
        <v>4.5374999999999996</v>
      </c>
      <c r="Z143" s="32">
        <f t="shared" si="45"/>
        <v>1.03275125</v>
      </c>
      <c r="AA143" s="32">
        <f t="shared" si="46"/>
        <v>1.0161875</v>
      </c>
      <c r="AB143" s="32">
        <f t="shared" si="47"/>
        <v>38.432392512414808</v>
      </c>
      <c r="AC143" s="32">
        <f>IF($DF$5=10,($DF$41*'貼り付けシート（日別）'!O142+$DF$42*AB143+$DF$43)/3.6,0)</f>
        <v>0</v>
      </c>
      <c r="AD143" s="32">
        <f>IF(OR($DF$5=5,$DF$5=6,$DF$5=7),(($DF$45*'貼り付けシート（日別）'!O142+$DF$46*SUM(AI143:AK143,AM143)+$DF$47)*AE143+(0.01723*AO143+0.06099))*10^3/3600,0)</f>
        <v>0</v>
      </c>
      <c r="AE143" s="32">
        <f>IF('貼り付けシート（日別）'!O142&lt;7,1+(7-'貼り付けシート（日別）'!O142)*0.0091,1)</f>
        <v>1</v>
      </c>
      <c r="AF143" s="32">
        <f>IF(OR($DF$5=5,$DF$5=6,$DF$5=7),(($DF$48*'貼り付けシート（日別）'!O142+$DF$49*SUM(AI143:AK143,AM143)+$DF$50)*AH143+AO143/AG143),0)</f>
        <v>0</v>
      </c>
      <c r="AG143" s="32">
        <f>$DF$51*'貼り付けシート（日別）'!O142+$DF$52*AO143+$DF$53</f>
        <v>0.81373812499999998</v>
      </c>
      <c r="AH143" s="32">
        <f>IF('貼り付けシート（日別）'!O142&lt;7,1+(7-'貼り付けシート（日別）'!O142)*0.0205,1)</f>
        <v>1</v>
      </c>
      <c r="AI143" s="109">
        <f>'貼り付けシート（日別）'!B142</f>
        <v>3.9715011424989815</v>
      </c>
      <c r="AJ143" s="109">
        <f>'貼り付けシート（日別）'!C142</f>
        <v>5.2994913204460508</v>
      </c>
      <c r="AK143" s="109">
        <f>'貼り付けシート（日別）'!D142</f>
        <v>1.0910717424447749</v>
      </c>
      <c r="AL143" s="109">
        <f>'貼り付けシート（日別）'!E142</f>
        <v>0</v>
      </c>
      <c r="AM143" s="109">
        <f>'貼り付けシート（日別）'!F142</f>
        <v>24.610640807024996</v>
      </c>
      <c r="AN143" s="109">
        <f>'貼り付けシート（日別）'!G142</f>
        <v>0</v>
      </c>
      <c r="AO143" s="109">
        <f>'貼り付けシート（日別）'!H142</f>
        <v>3.4596874999999998</v>
      </c>
      <c r="AP143" s="102">
        <f>IF(入力データと計算結果!$E$9=バックデータ一覧!$A$25,'貼り付けシート（日別）'!Q142,0)</f>
        <v>0</v>
      </c>
      <c r="AR143" s="36">
        <v>41775</v>
      </c>
      <c r="AS143" s="104">
        <f t="shared" si="48"/>
        <v>0.14286702288888889</v>
      </c>
      <c r="AT143" s="104">
        <f t="shared" si="49"/>
        <v>64.470120965389341</v>
      </c>
      <c r="AU143" s="104">
        <f t="shared" si="50"/>
        <v>0</v>
      </c>
      <c r="AV143" s="107">
        <v>0</v>
      </c>
      <c r="AW143" s="101">
        <f>IF(OR(計算過程!$DF$5&lt;=4,計算過程!$DF$5=8),AX143+AY143+AZ143,0)</f>
        <v>0.14286702288888889</v>
      </c>
      <c r="AX143" s="101">
        <f>IF(AND(計算過程!$DF$5&gt;4,計算過程!$DF$5&lt;&gt;8),0,((VLOOKUP(入力データと計算結果!$E$6,バックデータ一覧!$V$12:$AA$15,2)*'貼り付けシート（日別）'!AG142+VLOOKUP(入力データと計算結果!$E$6,バックデータ一覧!$V$12:$AA$15,3)*('貼り付けシート（日別）'!AA142+'貼り付けシート（日別）'!AB142+'貼り付けシート（日別）'!AC142+'貼り付けシート（日別）'!AD142+'貼り付けシート（日別）'!AF142)+(VLOOKUP(入力データと計算結果!$E$6,バックデータ一覧!$V$12:$AA$15,4)))*10^3/3600))</f>
        <v>8.6277540250000007E-2</v>
      </c>
      <c r="AY143" s="101">
        <f>IF(AND(OR(計算過程!$DF$5&gt;4,計算過程!$DF$5&lt;&gt;8),入力データと計算結果!$E$7&lt;&gt;バックデータ一覧!$A$16,SUM(BX143:BY143)&gt;0),0.07*10^3/3600,0)</f>
        <v>1.9444444444444445E-2</v>
      </c>
      <c r="AZ143" s="101">
        <f>IF(AND(OR(計算過程!$DF$5&lt;=4),入力データと計算結果!$E$7=バックデータ一覧!$A$18,BY143&gt;0),(VLOOKUP(入力データと計算結果!$E$6,バックデータ一覧!$V$12:$AA$15,5,FALSE)*CA143+VLOOKUP(入力データと計算結果!$E$6,バックデータ一覧!$V$12:$AA$15,6,FALSE))*10^3/3600,0)</f>
        <v>3.7145038194444445E-2</v>
      </c>
      <c r="BA143" s="101">
        <f>IF(OR(計算過程!$DF$5&lt;=2,計算過程!$DF$5=8),IF(入力データと計算結果!$E$7=バックデータ一覧!$A$16,BU143/BC143+BV143/BD143+BW143/BE143+BX143/BF143+BZ143/BH143,IF(入力データと計算結果!$E$7=バックデータ一覧!$A$17,BU143/BC143+BV143/BD143+BW143/BE143+BY143/BG143+BZ143/BH143,BU143/BC143+BV143/BD143+BW143/BE143+BY143/BG143+CA143/BI143)),0)</f>
        <v>64.470120965389341</v>
      </c>
      <c r="BB143" s="101">
        <f>IF(OR(計算過程!$DF$5=3,計算過程!$DF$5=4),IF(入力データと計算結果!$E$7=バックデータ一覧!$A$16,BU143/BC143+BV143/BD143+BW143/BE143+BX143/BF143+BZ143/BH143,IF(入力データと計算結果!$E$7=バックデータ一覧!$A$17,BU143/BC143+BV143/BD143+BW143/BE143+BY143/BG143+BZ143/BH143,BU143/BC143+BV143/BD143+BW143/BE143+BY143/BG143+CA143/BI143)),0)</f>
        <v>0</v>
      </c>
      <c r="BC143" s="101">
        <f>MIN(1,計算過程!$DF$7*'貼り付けシート（日別）'!AG142+計算過程!$DF$14*(BU143+BW143)+計算過程!$DF$21)</f>
        <v>0.61381465581828976</v>
      </c>
      <c r="BD143" s="101">
        <f>MIN(1,計算過程!$DF$8*'貼り付けシート（日別）'!AG142+計算過程!$DF$15*BV143+計算過程!$DF$22)</f>
        <v>0.68140022816171963</v>
      </c>
      <c r="BE143" s="101">
        <f>MIN(1,計算過程!$DF$9*'貼り付けシート（日別）'!AG142+計算過程!$DF$16*(BU143+BW143)+計算過程!$DF$23)</f>
        <v>0.61381465581828976</v>
      </c>
      <c r="BF143" s="32">
        <f>MIN(1,計算過程!$DF$10*'貼り付けシート（日別）'!AG142+計算過程!$DF$17*BX143+計算過程!$DF$24)</f>
        <v>0.71159348488590612</v>
      </c>
      <c r="BG143" s="32">
        <f>MIN(1,計算過程!$DF$11*'貼り付けシート（日別）'!AG142+計算過程!$DF$18*BY143+計算過程!$DF$25)</f>
        <v>0.69942466403892622</v>
      </c>
      <c r="BH143" s="32">
        <f>MIN(1,計算過程!$DF$12*'貼り付けシート（日別）'!AG142+計算過程!$DF$19*BZ143+計算過程!$DF$26)</f>
        <v>0.71159348488590612</v>
      </c>
      <c r="BI143" s="32">
        <f>MIN(1,計算過程!$DF$13*'貼り付けシート（日別）'!AG142+計算過程!$DF$20*CA143+計算過程!$DF$27)</f>
        <v>0.62273825249073822</v>
      </c>
      <c r="BJ143" s="32">
        <f>IF(計算過程!$DF$5=11,(計算過程!$DF$33*BK143+計算過程!$DF$34*BN143+計算過程!$DF$35*計算過程!$DF$39+計算過程!$DF$36)*(1+計算過程!$DF$37*計算過程!$DF$38)*BL143*BM143*10^3/3600,0)</f>
        <v>0</v>
      </c>
      <c r="BK143" s="32">
        <f>'貼り付けシート（日別）'!AH142</f>
        <v>4.5374999999999996</v>
      </c>
      <c r="BL143" s="32">
        <f t="shared" si="51"/>
        <v>1.03275125</v>
      </c>
      <c r="BM143" s="32">
        <f t="shared" si="52"/>
        <v>1.0161875</v>
      </c>
      <c r="BN143" s="32">
        <f t="shared" si="53"/>
        <v>43.521613145126111</v>
      </c>
      <c r="BO143" s="32">
        <f>IF(計算過程!$DF$5=10,(計算過程!$DF$41*'貼り付けシート（日別）'!AG142+計算過程!$DF$42*BN143+計算過程!$DF$43)/3.6,0)</f>
        <v>0</v>
      </c>
      <c r="BP143" s="32">
        <f>IF(OR(計算過程!$DF$5=5,計算過程!$DF$5=6,計算過程!$DF$5=7),((計算過程!$DF$45*'貼り付けシート（日別）'!AG142+計算過程!$DF$46*SUM(BU143:BW143,BY143)+計算過程!$DF$47)*BQ143+(0.01723*CA143+0.06099))*10^3/3600,0)</f>
        <v>0</v>
      </c>
      <c r="BQ143" s="32">
        <f>IF('貼り付けシート（日別）'!AG142&lt;7,1+(7-'貼り付けシート（日別）'!AG142)*0.0091,1)</f>
        <v>1</v>
      </c>
      <c r="BR143" s="32">
        <f>IF(OR(計算過程!$DF$5=5,計算過程!$DF$5=6,計算過程!$DF$5=7),((計算過程!$DF$48*'貼り付けシート（日別）'!AG142+計算過程!$DF$49*SUM(BU143:BW143,BY143)+計算過程!$DF$50)*BT143+CA143/BS143),0)</f>
        <v>0</v>
      </c>
      <c r="BS143" s="32">
        <f>計算過程!$DF$51*'貼り付けシート（日別）'!AG142+計算過程!$DF$52*CA143+計算過程!$DF$53</f>
        <v>0.81830749999999997</v>
      </c>
      <c r="BT143" s="32">
        <f>IF('貼り付けシート（日別）'!AG142&lt;7,1+(7-'貼り付けシート（日別）'!AG142)*0.0205,1)</f>
        <v>1</v>
      </c>
      <c r="BU143" s="109">
        <f>'貼り付けシート（日別）'!T142</f>
        <v>5.1298556423945172</v>
      </c>
      <c r="BV143" s="109">
        <f>'貼り付けシート（日別）'!U142</f>
        <v>8.8324855340767474</v>
      </c>
      <c r="BW143" s="109">
        <f>'貼り付けシート（日別）'!V142</f>
        <v>0.72738116162984989</v>
      </c>
      <c r="BX143" s="109">
        <f>'貼り付けシート（日別）'!W142</f>
        <v>0</v>
      </c>
      <c r="BY143" s="109">
        <f>'貼り付けシート（日別）'!X142</f>
        <v>24.610640807024996</v>
      </c>
      <c r="BZ143" s="109">
        <f>'貼り付けシート（日別）'!Y142</f>
        <v>0</v>
      </c>
      <c r="CA143" s="109">
        <f>'貼り付けシート（日別）'!Z142</f>
        <v>4.2212499999999995</v>
      </c>
      <c r="CB143" s="102">
        <f>IF(入力データと計算結果!$E$9=バックデータ一覧!$A$25,'貼り付けシート（日別）'!AI142,0)</f>
        <v>0</v>
      </c>
      <c r="CC143" s="166"/>
      <c r="CD143" s="32">
        <f>IF(計算過程!$DF$5=9,((CI143*'貼り付けシート（日別）'!AG142+CJ143*(CQ143+CR143+CS143+CU143)+CK143*CX143+CL143)*CE143+(0.01723*CW143+0.06099))*10^3/3600,0)</f>
        <v>0</v>
      </c>
      <c r="CE143" s="32">
        <f>IF(7&lt;='貼り付けシート（日別）'!AG142,1,1+(7-'貼り付けシート（日別）'!AG142)*0.0091)</f>
        <v>1</v>
      </c>
      <c r="CF143" s="32">
        <f>IF(計算過程!$DF$5=9,((CM143*'貼り付けシート（日別）'!AG142+CN143*(CQ143+CR143+CS143+CU143)+CO143*CX143+CP143)*CH143+CW143/CG143),0)</f>
        <v>0</v>
      </c>
      <c r="CG143" s="32">
        <f>計算過程!$DF$55*'貼り付けシート（日別）'!AG142+計算過程!$DF$56*CW143+計算過程!$DF$57</f>
        <v>0.81830749999999997</v>
      </c>
      <c r="CH143" s="32">
        <f>IF(7&lt;='貼り付けシート（日別）'!AG142,1,1+(7-'貼り付けシート（日別）'!AG142)*0.0205)</f>
        <v>1</v>
      </c>
      <c r="CI143" s="100">
        <f>IF($CX143&gt;0,バックデータ一覧!$S$4,バックデータ一覧!$T$4)</f>
        <v>-0.18114</v>
      </c>
      <c r="CJ143" s="100">
        <f>IF($CX143&gt;0,バックデータ一覧!$S$5,バックデータ一覧!$T$5)</f>
        <v>0.10483000000000001</v>
      </c>
      <c r="CK143" s="100">
        <f>IF($CX143&gt;0,バックデータ一覧!$S$6,バックデータ一覧!$T$6)</f>
        <v>0</v>
      </c>
      <c r="CL143" s="100">
        <f>IF($CX143&gt;0,バックデータ一覧!$S$7,バックデータ一覧!$T$7)</f>
        <v>5.8528500000000001</v>
      </c>
      <c r="CM143" s="100">
        <f>IF($CX143&gt;0,バックデータ一覧!$S$12,バックデータ一覧!$T$12)</f>
        <v>-5.7700000000000001E-2</v>
      </c>
      <c r="CN143" s="100">
        <f>IF($CX143&gt;0,バックデータ一覧!$S$13,バックデータ一覧!$T$13)</f>
        <v>0.47525000000000001</v>
      </c>
      <c r="CO143" s="100">
        <f>IF($CX143&gt;0,バックデータ一覧!$S$14,バックデータ一覧!$T$14)</f>
        <v>0</v>
      </c>
      <c r="CP143" s="173">
        <f>IF($CX143&gt;0,バックデータ一覧!$S$15,バックデータ一覧!$T$15)</f>
        <v>-6.3459300000000001</v>
      </c>
      <c r="CQ143" s="102">
        <f>IF($DF$4=4,'貼り付けシート（日別）'!T142,'貼り付けシート（日別）'!B142*(INT($DF$4)+1-$DF$4)+'貼り付けシート（日別）'!T142*($DF$4-INT($DF$4)))</f>
        <v>5.1298556423945172</v>
      </c>
      <c r="CR143" s="102">
        <f>IF($DF$4=4,'貼り付けシート（日別）'!U142,'貼り付けシート（日別）'!C142*(INT($DF$4)+1-$DF$4)+'貼り付けシート（日別）'!U142*($DF$4-INT($DF$4)))</f>
        <v>8.8324855340767474</v>
      </c>
      <c r="CS143" s="102">
        <f>IF($DF$4=4,'貼り付けシート（日別）'!V142,'貼り付けシート（日別）'!D142*(INT($DF$4)+1-$DF$4)+'貼り付けシート（日別）'!V142*($DF$4-INT($DF$4)))</f>
        <v>0.72738116162984989</v>
      </c>
      <c r="CT143" s="102">
        <f>IF($DF$4=4,'貼り付けシート（日別）'!W142,'貼り付けシート（日別）'!E142*(INT($DF$4)+1-$DF$4)+'貼り付けシート（日別）'!W142*($DF$4-INT($DF$4)))</f>
        <v>0</v>
      </c>
      <c r="CU143" s="102">
        <f>IF($DF$4=4,'貼り付けシート（日別）'!X142,'貼り付けシート（日別）'!F142*(INT($DF$4)+1-$DF$4)+'貼り付けシート（日別）'!X142*($DF$4-INT($DF$4)))</f>
        <v>24.610640807024996</v>
      </c>
      <c r="CV143" s="102">
        <f>IF($DF$4=4,'貼り付けシート（日別）'!Y142,'貼り付けシート（日別）'!G142*(INT($DF$4)+1-$DF$4)+'貼り付けシート（日別）'!Y142*($DF$4-INT($DF$4)))</f>
        <v>0</v>
      </c>
      <c r="CW143" s="102">
        <f>IF($DF$4=4,'貼り付けシート（日別）'!Z142,'貼り付けシート（日別）'!H142*(INT($DF$4)+1-$DF$4)+'貼り付けシート（日別）'!Z142*($DF$4-INT($DF$4)))</f>
        <v>4.2212499999999995</v>
      </c>
      <c r="CX143" s="32">
        <f>SUMIF('貼り付けシート（時刻別）'!$A$6:$A$8765,AR143,'貼り付けシート（時刻別）'!$C$6:$C$8765)</f>
        <v>0</v>
      </c>
      <c r="CY143" s="102">
        <f t="shared" si="54"/>
        <v>0</v>
      </c>
      <c r="CZ143" s="166"/>
    </row>
    <row r="144" spans="1:104" x14ac:dyDescent="0.15">
      <c r="A144" s="36">
        <v>41776</v>
      </c>
      <c r="B144" s="139">
        <f>IF(計算過程!$DF$5=9,計算過程!CD144+計算過程!CY144,IF($DF$4=4,AS144,G144*(INT($DF$4)+1-$DF$4)+AS144*($DF$4-INT($DF$4))))</f>
        <v>0.15400942584259258</v>
      </c>
      <c r="C144" s="139">
        <f>IF(計算過程!$DF$5=9,CF144,IF($DF$4=4,AT144,H144*(INT($DF$4)+1-$DF$4)+AT144*($DF$4-INT($DF$4))))</f>
        <v>89.709754682576119</v>
      </c>
      <c r="D144" s="139">
        <f>IF(計算過程!$DF$5=9,0,IF($DF$4=4,AU144,I144*(INT($DF$4)+1-$DF$4)+AU144*($DF$4-INT($DF$4))))</f>
        <v>0</v>
      </c>
      <c r="E144" s="139">
        <v>0</v>
      </c>
      <c r="F144" s="138"/>
      <c r="G144" s="104">
        <f t="shared" ref="G144:G207" si="55">SUM(K144+X144+AC144+AD144+AP144)</f>
        <v>0.14717983748379632</v>
      </c>
      <c r="H144" s="104">
        <f t="shared" ref="H144:H207" si="56">SUM(O144+AF144)</f>
        <v>82.277435572955639</v>
      </c>
      <c r="I144" s="104">
        <f t="shared" ref="I144:I207" si="57">P144</f>
        <v>0</v>
      </c>
      <c r="J144" s="107">
        <v>0</v>
      </c>
      <c r="K144" s="101">
        <f>IF(OR(計算過程!$DF$5&lt;=4,計算過程!$DF$5=8),L144+M144+N144,0)</f>
        <v>0.14717983748379632</v>
      </c>
      <c r="L144" s="101">
        <f>IF(AND($DF$5&gt;4,$DF$5&lt;&gt;8),0,((VLOOKUP(入力データと計算結果!$E$6,バックデータ一覧!$V$12:$AA$15,2)*'貼り付けシート（日別）'!O143+VLOOKUP(入力データと計算結果!$E$6,バックデータ一覧!$V$12:$AA$15,3)*('貼り付けシート（日別）'!I143+'貼り付けシート（日別）'!J143+'貼り付けシート（日別）'!K143+'貼り付けシート（日別）'!L143+'貼り付けシート（日別）'!N143)+(VLOOKUP(入力データと計算結果!$E$6,バックデータ一覧!$V$12:$AA$15,4)))*10^3/3600))</f>
        <v>9.5243352240740764E-2</v>
      </c>
      <c r="M144" s="101">
        <f>IF(AND(OR($DF$5&gt;4,$DF$5&lt;&gt;8),入力データと計算結果!$E$7&lt;&gt;バックデータ一覧!$A$16,SUM(AL144:AM144)&gt;0),0.07*10^3/3600,0)</f>
        <v>1.9444444444444445E-2</v>
      </c>
      <c r="N144" s="101">
        <f>IF(AND(OR($DF$5&lt;=4),入力データと計算結果!$E$7=バックデータ一覧!$A$18,AM144&gt;0),(VLOOKUP(入力データと計算結果!$E$6,バックデータ一覧!$V$12:$AA$15,5,FALSE)*AO144+VLOOKUP(入力データと計算結果!$E$6,バックデータ一覧!$V$12:$AA$15,6,FALSE))*10^3/3600,0)</f>
        <v>3.2492040798611108E-2</v>
      </c>
      <c r="O144" s="101">
        <f>IF(OR(計算過程!$DF$5&lt;=2,計算過程!$DF$5=8),IF(入力データと計算結果!$E$7=バックデータ一覧!$A$16,AI144/Q144+AJ144/R144+AK144/S144+AL144/T144+AN144/V144,IF(入力データと計算結果!$E$7=バックデータ一覧!$A$17,AI144/Q144+AJ144/R144+AK144/S144+AM144/U144+AN144/V144,AI144/Q144+AJ144/R144+AK144/S144+AM144/U144+AO144/W144)),0)</f>
        <v>82.277435572955639</v>
      </c>
      <c r="P144" s="101">
        <f>IF(OR(計算過程!$DF$5=3,計算過程!$DF$5=4),IF(入力データと計算結果!$E$7=バックデータ一覧!$A$16,AI144/Q144+AJ144/R144+AK144/S144+AL144/T144+AN144/V144,IF(入力データと計算結果!$E$7=バックデータ一覧!$A$17,AI144/Q144+AJ144/R144+AK144/S144+AM144/U144+AN144/V144,AI144/Q144+AJ144/R144+AK144/S144+AM144/U144+AO144/W144)),0)</f>
        <v>0</v>
      </c>
      <c r="Q144" s="101">
        <f>MIN(1,$DF$7*'貼り付けシート（日別）'!O143+計算過程!$DF$14*(AI144+AK144)+$DF$21)</f>
        <v>0.62758158212120774</v>
      </c>
      <c r="R144" s="101">
        <f>MIN(1,$DF$8*'貼り付けシート（日別）'!O143+$DF$15*AJ144+$DF$22)</f>
        <v>0.68531194325077149</v>
      </c>
      <c r="S144" s="101">
        <f>MIN(1,$DF$9*'貼り付けシート（日別）'!O143+$DF$16*(AI144+AK144)+$DF$23)</f>
        <v>0.62758158212120774</v>
      </c>
      <c r="T144" s="32">
        <f>MIN(1,$DF$10*'貼り付けシート（日別）'!O143+$DF$17*AL144+$DF$24)</f>
        <v>0.71159348488590612</v>
      </c>
      <c r="U144" s="32">
        <f>MIN(1,$DF$11*'貼り付けシート（日別）'!O143+$DF$18*AM144+$DF$25)</f>
        <v>0.69946505947810411</v>
      </c>
      <c r="V144" s="32">
        <f>MIN(1,$DF$12*'貼り付けシート（日別）'!O143+$DF$19*AN144+$DF$26)</f>
        <v>0.71159348488590612</v>
      </c>
      <c r="W144" s="32">
        <f>MIN(1,$DF$13*'貼り付けシート（日別）'!O143+$DF$20*AO144+$DF$27)</f>
        <v>0.61403016239516772</v>
      </c>
      <c r="X144" s="32">
        <f t="shared" ref="X144:X207" si="58">IF($DF$5=11,($DF$33*Y144+$DF$34*AB144+$DF$35*$DF$39+$DF$36)*(1+$DF$37*$DF$38)*Z144*AA144*10^3/3600,0)</f>
        <v>0</v>
      </c>
      <c r="Y144" s="32">
        <f>'貼り付けシート（日別）'!P143</f>
        <v>4.7625000000000002</v>
      </c>
      <c r="Z144" s="32">
        <f t="shared" ref="Z144:Z207" si="59">IF(Y144&lt;7,1+0.0133*(7-Y144),1)</f>
        <v>1.0297587500000001</v>
      </c>
      <c r="AA144" s="32">
        <f t="shared" ref="AA144:AA207" si="60">IF(AND(Y144&gt;=2,Y144&lt;5),1.175-Y144*0.035,IF(AND(Y144&gt;=-2,Y144&lt;2),1.12-Y144*0.0075,IF(AND(Y144&gt;=-15.5,Y144&lt;-2),1.155+Y144*0.01,1)))</f>
        <v>1.0083124999999999</v>
      </c>
      <c r="AB144" s="32">
        <f t="shared" ref="AB144:AB207" si="61">SUM(AI144:AO144)</f>
        <v>55.270333467092605</v>
      </c>
      <c r="AC144" s="32">
        <f>IF($DF$5=10,($DF$41*'貼り付けシート（日別）'!O143+$DF$42*AB144+$DF$43)/3.6,0)</f>
        <v>0</v>
      </c>
      <c r="AD144" s="32">
        <f>IF(OR($DF$5=5,$DF$5=6,$DF$5=7),(($DF$45*'貼り付けシート（日別）'!O143+$DF$46*SUM(AI144:AK144,AM144)+$DF$47)*AE144+(0.01723*AO144+0.06099))*10^3/3600,0)</f>
        <v>0</v>
      </c>
      <c r="AE144" s="32">
        <f>IF('貼り付けシート（日別）'!O143&lt;7,1+(7-'貼り付けシート（日別）'!O143)*0.0091,1)</f>
        <v>1</v>
      </c>
      <c r="AF144" s="32">
        <f>IF(OR($DF$5=5,$DF$5=6,$DF$5=7),(($DF$48*'貼り付けシート（日別）'!O143+$DF$49*SUM(AI144:AK144,AM144)+$DF$50)*AH144+AO144/AG144),0)</f>
        <v>0</v>
      </c>
      <c r="AG144" s="32">
        <f>$DF$51*'貼り付けシート（日別）'!O143+$DF$52*AO144+$DF$53</f>
        <v>0.82595437499999991</v>
      </c>
      <c r="AH144" s="32">
        <f>IF('貼り付けシート（日別）'!O143&lt;7,1+(7-'貼り付けシート（日別）'!O143)*0.0205,1)</f>
        <v>1</v>
      </c>
      <c r="AI144" s="109">
        <f>'貼り付けシート（日別）'!B143</f>
        <v>10.88213192537461</v>
      </c>
      <c r="AJ144" s="109">
        <f>'貼り付けシート（日別）'!C143</f>
        <v>14.080870956195678</v>
      </c>
      <c r="AK144" s="109">
        <f>'貼り付けシート（日別）'!D143</f>
        <v>2.5366274884323099</v>
      </c>
      <c r="AL144" s="109">
        <f>'貼り付けシート（日別）'!E143</f>
        <v>0</v>
      </c>
      <c r="AM144" s="109">
        <f>'貼り付けシート（日別）'!F143</f>
        <v>24.521640597090002</v>
      </c>
      <c r="AN144" s="109">
        <f>'貼り付けシート（日別）'!G143</f>
        <v>0</v>
      </c>
      <c r="AO144" s="109">
        <f>'貼り付けシート（日別）'!H143</f>
        <v>3.2490625</v>
      </c>
      <c r="AP144" s="102">
        <f>IF(入力データと計算結果!$E$9=バックデータ一覧!$A$25,'貼り付けシート（日別）'!Q143,0)</f>
        <v>0</v>
      </c>
      <c r="AR144" s="36">
        <v>41776</v>
      </c>
      <c r="AS144" s="104">
        <f t="shared" ref="AS144:AS207" si="62">SUM(AW144+BJ144+BO144+BP144+CB144)</f>
        <v>0.15400942584259258</v>
      </c>
      <c r="AT144" s="104">
        <f t="shared" ref="AT144:AT207" si="63">SUM(BA144+BR144)</f>
        <v>89.709754682576119</v>
      </c>
      <c r="AU144" s="104">
        <f t="shared" ref="AU144:AU207" si="64">BB144</f>
        <v>0</v>
      </c>
      <c r="AV144" s="107">
        <v>0</v>
      </c>
      <c r="AW144" s="101">
        <f>IF(OR(計算過程!$DF$5&lt;=4,計算過程!$DF$5=8),AX144+AY144+AZ144,0)</f>
        <v>0.15400942584259258</v>
      </c>
      <c r="AX144" s="101">
        <f>IF(AND(計算過程!$DF$5&gt;4,計算過程!$DF$5&lt;&gt;8),0,((VLOOKUP(入力データと計算結果!$E$6,バックデータ一覧!$V$12:$AA$15,2)*'貼り付けシート（日別）'!AG143+VLOOKUP(入力データと計算結果!$E$6,バックデータ一覧!$V$12:$AA$15,3)*('貼り付けシート（日別）'!AA143+'貼り付けシート（日別）'!AB143+'貼り付けシート（日別）'!AC143+'貼り付けシート（日別）'!AD143+'貼り付けシート（日別）'!AF143)+(VLOOKUP(入力データと計算結果!$E$6,バックデータ一覧!$V$12:$AA$15,4)))*10^3/3600))</f>
        <v>9.8764042740740743E-2</v>
      </c>
      <c r="AY144" s="101">
        <f>IF(AND(OR(計算過程!$DF$5&gt;4,計算過程!$DF$5&lt;&gt;8),入力データと計算結果!$E$7&lt;&gt;バックデータ一覧!$A$16,SUM(BX144:BY144)&gt;0),0.07*10^3/3600,0)</f>
        <v>1.9444444444444445E-2</v>
      </c>
      <c r="AZ144" s="101">
        <f>IF(AND(OR(計算過程!$DF$5&lt;=4),入力データと計算結果!$E$7=バックデータ一覧!$A$18,BY144&gt;0),(VLOOKUP(入力データと計算結果!$E$6,バックデータ一覧!$V$12:$AA$15,5,FALSE)*CA144+VLOOKUP(入力データと計算結果!$E$6,バックデータ一覧!$V$12:$AA$15,6,FALSE))*10^3/3600,0)</f>
        <v>3.5800938657407404E-2</v>
      </c>
      <c r="BA144" s="101">
        <f>IF(OR(計算過程!$DF$5&lt;=2,計算過程!$DF$5=8),IF(入力データと計算結果!$E$7=バックデータ一覧!$A$16,BU144/BC144+BV144/BD144+BW144/BE144+BX144/BF144+BZ144/BH144,IF(入力データと計算結果!$E$7=バックデータ一覧!$A$17,BU144/BC144+BV144/BD144+BW144/BE144+BY144/BG144+BZ144/BH144,BU144/BC144+BV144/BD144+BW144/BE144+BY144/BG144+CA144/BI144)),0)</f>
        <v>89.709754682576119</v>
      </c>
      <c r="BB144" s="101">
        <f>IF(OR(計算過程!$DF$5=3,計算過程!$DF$5=4),IF(入力データと計算結果!$E$7=バックデータ一覧!$A$16,BU144/BC144+BV144/BD144+BW144/BE144+BX144/BF144+BZ144/BH144,IF(入力データと計算結果!$E$7=バックデータ一覧!$A$17,BU144/BC144+BV144/BD144+BW144/BE144+BY144/BG144+BZ144/BH144,BU144/BC144+BV144/BD144+BW144/BE144+BY144/BG144+CA144/BI144)),0)</f>
        <v>0</v>
      </c>
      <c r="BC144" s="101">
        <f>MIN(1,計算過程!$DF$7*'貼り付けシート（日別）'!AG143+計算過程!$DF$14*(BU144+BW144)+計算過程!$DF$21)</f>
        <v>0.62861218261928542</v>
      </c>
      <c r="BD144" s="101">
        <f>MIN(1,計算過程!$DF$8*'貼り付けシート（日別）'!AG143+計算過程!$DF$15*BV144+計算過程!$DF$22)</f>
        <v>0.6869097006231959</v>
      </c>
      <c r="BE144" s="101">
        <f>MIN(1,計算過程!$DF$9*'貼り付けシート（日別）'!AG143+計算過程!$DF$16*(BU144+BW144)+計算過程!$DF$23)</f>
        <v>0.62861218261928542</v>
      </c>
      <c r="BF144" s="32">
        <f>MIN(1,計算過程!$DF$10*'貼り付けシート（日別）'!AG143+計算過程!$DF$17*BX144+計算過程!$DF$24)</f>
        <v>0.71159348488590612</v>
      </c>
      <c r="BG144" s="32">
        <f>MIN(1,計算過程!$DF$11*'貼り付けシート（日別）'!AG143+計算過程!$DF$18*BY144+計算過程!$DF$25)</f>
        <v>0.69946505947810411</v>
      </c>
      <c r="BH144" s="32">
        <f>MIN(1,計算過程!$DF$12*'貼り付けシート（日別）'!AG143+計算過程!$DF$19*BZ144+計算過程!$DF$26)</f>
        <v>0.71159348488590612</v>
      </c>
      <c r="BI144" s="32">
        <f>MIN(1,計算過程!$DF$13*'貼り付けシート（日別）'!AG143+計算過程!$DF$20*CA144+計算過程!$DF$27)</f>
        <v>0.62620529256805368</v>
      </c>
      <c r="BJ144" s="32">
        <f>IF(計算過程!$DF$5=11,(計算過程!$DF$33*BK144+計算過程!$DF$34*BN144+計算過程!$DF$35*計算過程!$DF$39+計算過程!$DF$36)*(1+計算過程!$DF$37*計算過程!$DF$38)*BL144*BM144*10^3/3600,0)</f>
        <v>0</v>
      </c>
      <c r="BK144" s="32">
        <f>'貼り付けシート（日別）'!AH143</f>
        <v>4.7625000000000002</v>
      </c>
      <c r="BL144" s="32">
        <f t="shared" ref="BL144:BL207" si="65">IF(BK144&lt;7,1+0.0133*(7-BK144),1)</f>
        <v>1.0297587500000001</v>
      </c>
      <c r="BM144" s="32">
        <f t="shared" ref="BM144:BM207" si="66">IF(AND(BK144&gt;=2,BK144&lt;5),1.175-BK144*0.035,IF(AND(BK144&gt;=-2,BK144&lt;2),1.12-BK144*0.0075,IF(AND(BK144&gt;=-15.5,BK144&lt;-2),1.155+BK144*0.01,1)))</f>
        <v>1.0083124999999999</v>
      </c>
      <c r="BN144" s="32">
        <f t="shared" ref="BN144:BN207" si="67">SUM(BU144:CA144)</f>
        <v>60.355229979539871</v>
      </c>
      <c r="BO144" s="32">
        <f>IF(計算過程!$DF$5=10,(計算過程!$DF$41*'貼り付けシート（日別）'!AG143+計算過程!$DF$42*BN144+計算過程!$DF$43)/3.6,0)</f>
        <v>0</v>
      </c>
      <c r="BP144" s="32">
        <f>IF(OR(計算過程!$DF$5=5,計算過程!$DF$5=6,計算過程!$DF$5=7),((計算過程!$DF$45*'貼り付けシート（日別）'!AG143+計算過程!$DF$46*SUM(BU144:BW144,BY144)+計算過程!$DF$47)*BQ144+(0.01723*CA144+0.06099))*10^3/3600,0)</f>
        <v>0</v>
      </c>
      <c r="BQ144" s="32">
        <f>IF('貼り付けシート（日別）'!AG143&lt;7,1+(7-'貼り付けシート（日別）'!AG143)*0.0091,1)</f>
        <v>1</v>
      </c>
      <c r="BR144" s="32">
        <f>IF(OR(計算過程!$DF$5=5,計算過程!$DF$5=6,計算過程!$DF$5=7),((計算過程!$DF$48*'貼り付けシート（日別）'!AG143+計算過程!$DF$49*SUM(BU144:BW144,BY144)+計算過程!$DF$50)*BT144+CA144/BS144),0)</f>
        <v>0</v>
      </c>
      <c r="BS144" s="32">
        <f>計算過程!$DF$51*'貼り付けシート（日別）'!AG143+計算過程!$DF$52*CA144+計算過程!$DF$53</f>
        <v>0.83010249999999997</v>
      </c>
      <c r="BT144" s="32">
        <f>IF('貼り付けシート（日別）'!AG143&lt;7,1+(7-'貼り付けシート（日別）'!AG143)*0.0205,1)</f>
        <v>1</v>
      </c>
      <c r="BU144" s="109">
        <f>'貼り付けシート（日別）'!T143</f>
        <v>11.211893498870808</v>
      </c>
      <c r="BV144" s="109">
        <f>'貼り付けシート（日別）'!U143</f>
        <v>17.601088695244599</v>
      </c>
      <c r="BW144" s="109">
        <f>'貼り付けシート（日別）'!V143</f>
        <v>3.080190521667804</v>
      </c>
      <c r="BX144" s="109">
        <f>'貼り付けシート（日別）'!W143</f>
        <v>0</v>
      </c>
      <c r="BY144" s="109">
        <f>'貼り付けシート（日別）'!X143</f>
        <v>24.521640597090002</v>
      </c>
      <c r="BZ144" s="109">
        <f>'貼り付けシート（日別）'!Y143</f>
        <v>0</v>
      </c>
      <c r="CA144" s="109">
        <f>'貼り付けシート（日別）'!Z143</f>
        <v>3.9404166666666662</v>
      </c>
      <c r="CB144" s="102">
        <f>IF(入力データと計算結果!$E$9=バックデータ一覧!$A$25,'貼り付けシート（日別）'!AI143,0)</f>
        <v>0</v>
      </c>
      <c r="CC144" s="166"/>
      <c r="CD144" s="32">
        <f>IF(計算過程!$DF$5=9,((CI144*'貼り付けシート（日別）'!AG143+CJ144*(CQ144+CR144+CS144+CU144)+CK144*CX144+CL144)*CE144+(0.01723*CW144+0.06099))*10^3/3600,0)</f>
        <v>0</v>
      </c>
      <c r="CE144" s="32">
        <f>IF(7&lt;='貼り付けシート（日別）'!AG143,1,1+(7-'貼り付けシート（日別）'!AG143)*0.0091)</f>
        <v>1</v>
      </c>
      <c r="CF144" s="32">
        <f>IF(計算過程!$DF$5=9,((CM144*'貼り付けシート（日別）'!AG143+CN144*(CQ144+CR144+CS144+CU144)+CO144*CX144+CP144)*CH144+CW144/CG144),0)</f>
        <v>0</v>
      </c>
      <c r="CG144" s="32">
        <f>計算過程!$DF$55*'貼り付けシート（日別）'!AG143+計算過程!$DF$56*CW144+計算過程!$DF$57</f>
        <v>0.83010249999999997</v>
      </c>
      <c r="CH144" s="32">
        <f>IF(7&lt;='貼り付けシート（日別）'!AG143,1,1+(7-'貼り付けシート（日別）'!AG143)*0.0205)</f>
        <v>1</v>
      </c>
      <c r="CI144" s="100">
        <f>IF($CX144&gt;0,バックデータ一覧!$S$4,バックデータ一覧!$T$4)</f>
        <v>-0.18114</v>
      </c>
      <c r="CJ144" s="100">
        <f>IF($CX144&gt;0,バックデータ一覧!$S$5,バックデータ一覧!$T$5)</f>
        <v>0.10483000000000001</v>
      </c>
      <c r="CK144" s="100">
        <f>IF($CX144&gt;0,バックデータ一覧!$S$6,バックデータ一覧!$T$6)</f>
        <v>0</v>
      </c>
      <c r="CL144" s="100">
        <f>IF($CX144&gt;0,バックデータ一覧!$S$7,バックデータ一覧!$T$7)</f>
        <v>5.8528500000000001</v>
      </c>
      <c r="CM144" s="100">
        <f>IF($CX144&gt;0,バックデータ一覧!$S$12,バックデータ一覧!$T$12)</f>
        <v>-5.7700000000000001E-2</v>
      </c>
      <c r="CN144" s="100">
        <f>IF($CX144&gt;0,バックデータ一覧!$S$13,バックデータ一覧!$T$13)</f>
        <v>0.47525000000000001</v>
      </c>
      <c r="CO144" s="100">
        <f>IF($CX144&gt;0,バックデータ一覧!$S$14,バックデータ一覧!$T$14)</f>
        <v>0</v>
      </c>
      <c r="CP144" s="173">
        <f>IF($CX144&gt;0,バックデータ一覧!$S$15,バックデータ一覧!$T$15)</f>
        <v>-6.3459300000000001</v>
      </c>
      <c r="CQ144" s="102">
        <f>IF($DF$4=4,'貼り付けシート（日別）'!T143,'貼り付けシート（日別）'!B143*(INT($DF$4)+1-$DF$4)+'貼り付けシート（日別）'!T143*($DF$4-INT($DF$4)))</f>
        <v>11.211893498870808</v>
      </c>
      <c r="CR144" s="102">
        <f>IF($DF$4=4,'貼り付けシート（日別）'!U143,'貼り付けシート（日別）'!C143*(INT($DF$4)+1-$DF$4)+'貼り付けシート（日別）'!U143*($DF$4-INT($DF$4)))</f>
        <v>17.601088695244599</v>
      </c>
      <c r="CS144" s="102">
        <f>IF($DF$4=4,'貼り付けシート（日別）'!V143,'貼り付けシート（日別）'!D143*(INT($DF$4)+1-$DF$4)+'貼り付けシート（日別）'!V143*($DF$4-INT($DF$4)))</f>
        <v>3.080190521667804</v>
      </c>
      <c r="CT144" s="102">
        <f>IF($DF$4=4,'貼り付けシート（日別）'!W143,'貼り付けシート（日別）'!E143*(INT($DF$4)+1-$DF$4)+'貼り付けシート（日別）'!W143*($DF$4-INT($DF$4)))</f>
        <v>0</v>
      </c>
      <c r="CU144" s="102">
        <f>IF($DF$4=4,'貼り付けシート（日別）'!X143,'貼り付けシート（日別）'!F143*(INT($DF$4)+1-$DF$4)+'貼り付けシート（日別）'!X143*($DF$4-INT($DF$4)))</f>
        <v>24.521640597090002</v>
      </c>
      <c r="CV144" s="102">
        <f>IF($DF$4=4,'貼り付けシート（日別）'!Y143,'貼り付けシート（日別）'!G143*(INT($DF$4)+1-$DF$4)+'貼り付けシート（日別）'!Y143*($DF$4-INT($DF$4)))</f>
        <v>0</v>
      </c>
      <c r="CW144" s="102">
        <f>IF($DF$4=4,'貼り付けシート（日別）'!Z143,'貼り付けシート（日別）'!H143*(INT($DF$4)+1-$DF$4)+'貼り付けシート（日別）'!Z143*($DF$4-INT($DF$4)))</f>
        <v>3.9404166666666662</v>
      </c>
      <c r="CX144" s="32">
        <f>SUMIF('貼り付けシート（時刻別）'!$A$6:$A$8765,AR144,'貼り付けシート（時刻別）'!$C$6:$C$8765)</f>
        <v>0</v>
      </c>
      <c r="CY144" s="102">
        <f t="shared" si="54"/>
        <v>0</v>
      </c>
      <c r="CZ144" s="166"/>
    </row>
    <row r="145" spans="1:104" x14ac:dyDescent="0.15">
      <c r="A145" s="36">
        <v>41777</v>
      </c>
      <c r="B145" s="139">
        <f>IF(計算過程!$DF$5=9,計算過程!CD145+計算過程!CY145,IF($DF$4=4,AS145,G145*(INT($DF$4)+1-$DF$4)+AS145*($DF$4-INT($DF$4))))</f>
        <v>0.14153604835185185</v>
      </c>
      <c r="C145" s="139">
        <f>IF(計算過程!$DF$5=9,CF145,IF($DF$4=4,AT145,H145*(INT($DF$4)+1-$DF$4)+AT145*($DF$4-INT($DF$4))))</f>
        <v>63.651299670395922</v>
      </c>
      <c r="D145" s="139">
        <f>IF(計算過程!$DF$5=9,0,IF($DF$4=4,AU145,I145*(INT($DF$4)+1-$DF$4)+AU145*($DF$4-INT($DF$4))))</f>
        <v>0</v>
      </c>
      <c r="E145" s="139">
        <v>0</v>
      </c>
      <c r="F145" s="138"/>
      <c r="G145" s="104">
        <f t="shared" si="55"/>
        <v>0.1346022881412037</v>
      </c>
      <c r="H145" s="104">
        <f t="shared" si="56"/>
        <v>56.219646812374577</v>
      </c>
      <c r="I145" s="104">
        <f t="shared" si="57"/>
        <v>0</v>
      </c>
      <c r="J145" s="107">
        <v>0</v>
      </c>
      <c r="K145" s="101">
        <f>IF(OR(計算過程!$DF$5&lt;=4,計算過程!$DF$5=8),L145+M145+N145,0)</f>
        <v>0.1346022881412037</v>
      </c>
      <c r="L145" s="101">
        <f>IF(AND($DF$5&gt;4,$DF$5&lt;&gt;8),0,((VLOOKUP(入力データと計算結果!$E$6,バックデータ一覧!$V$12:$AA$15,2)*'貼り付けシート（日別）'!O144+VLOOKUP(入力データと計算結果!$E$6,バックデータ一覧!$V$12:$AA$15,3)*('貼り付けシート（日別）'!I144+'貼り付けシート（日別）'!J144+'貼り付けシート（日別）'!K144+'貼り付けシート（日別）'!L144+'貼り付けシート（日別）'!N144)+(VLOOKUP(入力データと計算結果!$E$6,バックデータ一覧!$V$12:$AA$15,4)))*10^3/3600))</f>
        <v>8.2157278592592586E-2</v>
      </c>
      <c r="M145" s="101">
        <f>IF(AND(OR($DF$5&gt;4,$DF$5&lt;&gt;8),入力データと計算結果!$E$7&lt;&gt;バックデータ一覧!$A$16,SUM(AL145:AM145)&gt;0),0.07*10^3/3600,0)</f>
        <v>1.9444444444444445E-2</v>
      </c>
      <c r="N145" s="101">
        <f>IF(AND(OR($DF$5&lt;=4),入力データと計算結果!$E$7=バックデータ一覧!$A$18,AM145&gt;0),(VLOOKUP(入力データと計算結果!$E$6,バックデータ一覧!$V$12:$AA$15,5,FALSE)*AO145+VLOOKUP(入力データと計算結果!$E$6,バックデータ一覧!$V$12:$AA$15,6,FALSE))*10^3/3600,0)</f>
        <v>3.3000565104166671E-2</v>
      </c>
      <c r="O145" s="101">
        <f>IF(OR(計算過程!$DF$5&lt;=2,計算過程!$DF$5=8),IF(入力データと計算結果!$E$7=バックデータ一覧!$A$16,AI145/Q145+AJ145/R145+AK145/S145+AL145/T145+AN145/V145,IF(入力データと計算結果!$E$7=バックデータ一覧!$A$17,AI145/Q145+AJ145/R145+AK145/S145+AM145/U145+AN145/V145,AI145/Q145+AJ145/R145+AK145/S145+AM145/U145+AO145/W145)),0)</f>
        <v>56.219646812374577</v>
      </c>
      <c r="P145" s="101">
        <f>IF(OR(計算過程!$DF$5=3,計算過程!$DF$5=4),IF(入力データと計算結果!$E$7=バックデータ一覧!$A$16,AI145/Q145+AJ145/R145+AK145/S145+AL145/T145+AN145/V145,IF(入力データと計算結果!$E$7=バックデータ一覧!$A$17,AI145/Q145+AJ145/R145+AK145/S145+AM145/U145+AN145/V145,AI145/Q145+AJ145/R145+AK145/S145+AM145/U145+AO145/W145)),0)</f>
        <v>0</v>
      </c>
      <c r="Q145" s="101">
        <f>MIN(1,$DF$7*'貼り付けシート（日別）'!O144+計算過程!$DF$14*(AI145+AK145)+$DF$21)</f>
        <v>0.61522301309637362</v>
      </c>
      <c r="R145" s="101">
        <f>MIN(1,$DF$8*'貼り付けシート（日別）'!O144+$DF$15*AJ145+$DF$22)</f>
        <v>0.68053285470858449</v>
      </c>
      <c r="S145" s="101">
        <f>MIN(1,$DF$9*'貼り付けシート（日別）'!O144+$DF$16*(AI145+AK145)+$DF$23)</f>
        <v>0.61522301309637362</v>
      </c>
      <c r="T145" s="32">
        <f>MIN(1,$DF$10*'貼り付けシート（日別）'!O144+$DF$17*AL145+$DF$24)</f>
        <v>0.71159348488590612</v>
      </c>
      <c r="U145" s="32">
        <f>MIN(1,$DF$11*'貼り付けシート（日別）'!O144+$DF$18*AM145+$DF$25)</f>
        <v>0.69952588914412628</v>
      </c>
      <c r="V145" s="32">
        <f>MIN(1,$DF$12*'貼り付けシート（日別）'!O144+$DF$19*AN145+$DF$26)</f>
        <v>0.71159348488590612</v>
      </c>
      <c r="W145" s="32">
        <f>MIN(1,$DF$13*'貼り付けシート（日別）'!O144+$DF$20*AO145+$DF$27)</f>
        <v>0.61165750329181212</v>
      </c>
      <c r="X145" s="32">
        <f t="shared" si="58"/>
        <v>0</v>
      </c>
      <c r="Y145" s="32">
        <f>'貼り付けシート（日別）'!P144</f>
        <v>5.125</v>
      </c>
      <c r="Z145" s="32">
        <f t="shared" si="59"/>
        <v>1.0249375000000001</v>
      </c>
      <c r="AA145" s="32">
        <f t="shared" si="60"/>
        <v>1</v>
      </c>
      <c r="AB145" s="32">
        <f t="shared" si="61"/>
        <v>38.011094893190318</v>
      </c>
      <c r="AC145" s="32">
        <f>IF($DF$5=10,($DF$41*'貼り付けシート（日別）'!O144+$DF$42*AB145+$DF$43)/3.6,0)</f>
        <v>0</v>
      </c>
      <c r="AD145" s="32">
        <f>IF(OR($DF$5=5,$DF$5=6,$DF$5=7),(($DF$45*'貼り付けシート（日別）'!O144+$DF$46*SUM(AI145:AK145,AM145)+$DF$47)*AE145+(0.01723*AO145+0.06099))*10^3/3600,0)</f>
        <v>0</v>
      </c>
      <c r="AE145" s="32">
        <f>IF('貼り付けシート（日別）'!O144&lt;7,1+(7-'貼り付けシート（日別）'!O144)*0.0091,1)</f>
        <v>1</v>
      </c>
      <c r="AF145" s="32">
        <f>IF(OR($DF$5=5,$DF$5=6,$DF$5=7),(($DF$48*'貼り付けシート（日別）'!O144+$DF$49*SUM(AI145:AK145,AM145)+$DF$50)*AH145+AO145/AG145),0)</f>
        <v>0</v>
      </c>
      <c r="AG145" s="32">
        <f>$DF$51*'貼り付けシート（日別）'!O144+$DF$52*AO145+$DF$53</f>
        <v>0.81979187499999995</v>
      </c>
      <c r="AH145" s="32">
        <f>IF('貼り付けシート（日別）'!O144&lt;7,1+(7-'貼り付けシート（日別）'!O144)*0.0205,1)</f>
        <v>1</v>
      </c>
      <c r="AI145" s="109">
        <f>'貼り付けシート（日別）'!B144</f>
        <v>3.9355114029610472</v>
      </c>
      <c r="AJ145" s="109">
        <f>'貼り付けシート（日別）'!C144</f>
        <v>5.251467335191351</v>
      </c>
      <c r="AK145" s="109">
        <f>'貼り付けシート（日別）'!D144</f>
        <v>1.081184451362925</v>
      </c>
      <c r="AL145" s="109">
        <f>'貼り付けシート（日別）'!E144</f>
        <v>0</v>
      </c>
      <c r="AM145" s="109">
        <f>'貼り付けシート（日別）'!F144</f>
        <v>24.387619203675001</v>
      </c>
      <c r="AN145" s="109">
        <f>'貼り付けシート（日別）'!G144</f>
        <v>0</v>
      </c>
      <c r="AO145" s="109">
        <f>'貼り付けシート（日別）'!H144</f>
        <v>3.3553125000000001</v>
      </c>
      <c r="AP145" s="102">
        <f>IF(入力データと計算結果!$E$9=バックデータ一覧!$A$25,'貼り付けシート（日別）'!Q144,0)</f>
        <v>0</v>
      </c>
      <c r="AR145" s="36">
        <v>41777</v>
      </c>
      <c r="AS145" s="104">
        <f t="shared" si="62"/>
        <v>0.14153604835185185</v>
      </c>
      <c r="AT145" s="104">
        <f t="shared" si="63"/>
        <v>63.651299670395922</v>
      </c>
      <c r="AU145" s="104">
        <f t="shared" si="64"/>
        <v>0</v>
      </c>
      <c r="AV145" s="107">
        <v>0</v>
      </c>
      <c r="AW145" s="101">
        <f>IF(OR(計算過程!$DF$5&lt;=4,計算過程!$DF$5=8),AX145+AY145+AZ145,0)</f>
        <v>0.14153604835185185</v>
      </c>
      <c r="AX145" s="101">
        <f>IF(AND(計算過程!$DF$5&gt;4,計算過程!$DF$5&lt;&gt;8),0,((VLOOKUP(入力データと計算結果!$E$6,バックデータ一覧!$V$12:$AA$15,2)*'貼り付けシート（日別）'!AG144+VLOOKUP(入力データと計算結果!$E$6,バックデータ一覧!$V$12:$AA$15,3)*('貼り付けシート（日別）'!AA144+'貼り付けシート（日別）'!AB144+'貼り付けシート（日別）'!AC144+'貼り付けシート（日別）'!AD144+'貼り付けシート（日別）'!AF144)+(VLOOKUP(入力データと計算結果!$E$6,バックデータ一覧!$V$12:$AA$15,4)))*10^3/3600))</f>
        <v>8.5612632842592587E-2</v>
      </c>
      <c r="AY145" s="101">
        <f>IF(AND(OR(計算過程!$DF$5&gt;4,計算過程!$DF$5&lt;&gt;8),入力データと計算結果!$E$7&lt;&gt;バックデータ一覧!$A$16,SUM(BX145:BY145)&gt;0),0.07*10^3/3600,0)</f>
        <v>1.9444444444444445E-2</v>
      </c>
      <c r="AZ145" s="101">
        <f>IF(AND(OR(計算過程!$DF$5&lt;=4),入力データと計算結果!$E$7=バックデータ一覧!$A$18,BY145&gt;0),(VLOOKUP(入力データと計算結果!$E$6,バックデータ一覧!$V$12:$AA$15,5,FALSE)*CA145+VLOOKUP(入力データと計算結果!$E$6,バックデータ一覧!$V$12:$AA$15,6,FALSE))*10^3/3600,0)</f>
        <v>3.6478971064814819E-2</v>
      </c>
      <c r="BA145" s="101">
        <f>IF(OR(計算過程!$DF$5&lt;=2,計算過程!$DF$5=8),IF(入力データと計算結果!$E$7=バックデータ一覧!$A$16,BU145/BC145+BV145/BD145+BW145/BE145+BX145/BF145+BZ145/BH145,IF(入力データと計算結果!$E$7=バックデータ一覧!$A$17,BU145/BC145+BV145/BD145+BW145/BE145+BY145/BG145+BZ145/BH145,BU145/BC145+BV145/BD145+BW145/BE145+BY145/BG145+CA145/BI145)),0)</f>
        <v>63.651299670395922</v>
      </c>
      <c r="BB145" s="101">
        <f>IF(OR(計算過程!$DF$5=3,計算過程!$DF$5=4),IF(入力データと計算結果!$E$7=バックデータ一覧!$A$16,BU145/BC145+BV145/BD145+BW145/BE145+BX145/BF145+BZ145/BH145,IF(入力データと計算結果!$E$7=バックデータ一覧!$A$17,BU145/BC145+BV145/BD145+BW145/BE145+BY145/BG145+BZ145/BH145,BU145/BC145+BV145/BD145+BW145/BE145+BY145/BG145+CA145/BI145)),0)</f>
        <v>0</v>
      </c>
      <c r="BC145" s="101">
        <f>MIN(1,計算過程!$DF$7*'貼り付けシート（日別）'!AG144+計算過程!$DF$14*(BU145+BW145)+計算過程!$DF$21)</f>
        <v>0.61615228889971041</v>
      </c>
      <c r="BD145" s="101">
        <f>MIN(1,計算過程!$DF$8*'貼り付けシート（日別）'!AG144+計算過程!$DF$15*BV145+計算過程!$DF$22)</f>
        <v>0.68212187964450888</v>
      </c>
      <c r="BE145" s="101">
        <f>MIN(1,計算過程!$DF$9*'貼り付けシート（日別）'!AG144+計算過程!$DF$16*(BU145+BW145)+計算過程!$DF$23)</f>
        <v>0.61615228889971041</v>
      </c>
      <c r="BF145" s="32">
        <f>MIN(1,計算過程!$DF$10*'貼り付けシート（日別）'!AG144+計算過程!$DF$17*BX145+計算過程!$DF$24)</f>
        <v>0.71159348488590612</v>
      </c>
      <c r="BG145" s="32">
        <f>MIN(1,計算過程!$DF$11*'貼り付けシート（日別）'!AG144+計算過程!$DF$18*BY145+計算過程!$DF$25)</f>
        <v>0.69952588914412628</v>
      </c>
      <c r="BH145" s="32">
        <f>MIN(1,計算過程!$DF$12*'貼り付けシート（日別）'!AG144+計算過程!$DF$19*BZ145+計算過程!$DF$26)</f>
        <v>0.71159348488590612</v>
      </c>
      <c r="BI145" s="32">
        <f>MIN(1,計算過程!$DF$13*'貼り付けシート（日別）'!AG144+計算過程!$DF$20*CA145+計算過程!$DF$27)</f>
        <v>0.62445634060026844</v>
      </c>
      <c r="BJ145" s="32">
        <f>IF(計算過程!$DF$5=11,(計算過程!$DF$33*BK145+計算過程!$DF$34*BN145+計算過程!$DF$35*計算過程!$DF$39+計算過程!$DF$36)*(1+計算過程!$DF$37*計算過程!$DF$38)*BL145*BM145*10^3/3600,0)</f>
        <v>0</v>
      </c>
      <c r="BK145" s="32">
        <f>'貼り付けシート（日別）'!AH144</f>
        <v>5.125</v>
      </c>
      <c r="BL145" s="32">
        <f t="shared" si="65"/>
        <v>1.0249375000000001</v>
      </c>
      <c r="BM145" s="32">
        <f t="shared" si="66"/>
        <v>1</v>
      </c>
      <c r="BN145" s="32">
        <f t="shared" si="67"/>
        <v>43.026306625393886</v>
      </c>
      <c r="BO145" s="32">
        <f>IF(計算過程!$DF$5=10,(計算過程!$DF$41*'貼り付けシート（日別）'!AG144+計算過程!$DF$42*BN145+計算過程!$DF$43)/3.6,0)</f>
        <v>0</v>
      </c>
      <c r="BP145" s="32">
        <f>IF(OR(計算過程!$DF$5=5,計算過程!$DF$5=6,計算過程!$DF$5=7),((計算過程!$DF$45*'貼り付けシート（日別）'!AG144+計算過程!$DF$46*SUM(BU145:BW145,BY145)+計算過程!$DF$47)*BQ145+(0.01723*CA145+0.06099))*10^3/3600,0)</f>
        <v>0</v>
      </c>
      <c r="BQ145" s="32">
        <f>IF('貼り付けシート（日別）'!AG144&lt;7,1+(7-'貼り付けシート（日別）'!AG144)*0.0091,1)</f>
        <v>1</v>
      </c>
      <c r="BR145" s="32">
        <f>IF(OR(計算過程!$DF$5=5,計算過程!$DF$5=6,計算過程!$DF$5=7),((計算過程!$DF$48*'貼り付けシート（日別）'!AG144+計算過程!$DF$49*SUM(BU145:BW145,BY145)+計算過程!$DF$50)*BT145+CA145/BS145),0)</f>
        <v>0</v>
      </c>
      <c r="BS145" s="32">
        <f>計算過程!$DF$51*'貼り付けシート（日別）'!AG144+計算過程!$DF$52*CA145+計算過程!$DF$53</f>
        <v>0.82415249999999995</v>
      </c>
      <c r="BT145" s="32">
        <f>IF('貼り付けシート（日別）'!AG144&lt;7,1+(7-'貼り付けシート（日別）'!AG144)*0.0205,1)</f>
        <v>1</v>
      </c>
      <c r="BU145" s="109">
        <f>'貼り付けシート（日別）'!T144</f>
        <v>5.0833688954913523</v>
      </c>
      <c r="BV145" s="109">
        <f>'貼り付けシート（日別）'!U144</f>
        <v>8.7524455586522496</v>
      </c>
      <c r="BW145" s="109">
        <f>'貼り付けシート（日別）'!V144</f>
        <v>0.72078963424194986</v>
      </c>
      <c r="BX145" s="109">
        <f>'貼り付けシート（日別）'!W144</f>
        <v>0</v>
      </c>
      <c r="BY145" s="109">
        <f>'貼り付けシート（日別）'!X144</f>
        <v>24.387619203675001</v>
      </c>
      <c r="BZ145" s="109">
        <f>'貼り付けシート（日別）'!Y144</f>
        <v>0</v>
      </c>
      <c r="CA145" s="109">
        <f>'貼り付けシート（日別）'!Z144</f>
        <v>4.0820833333333333</v>
      </c>
      <c r="CB145" s="102">
        <f>IF(入力データと計算結果!$E$9=バックデータ一覧!$A$25,'貼り付けシート（日別）'!AI144,0)</f>
        <v>0</v>
      </c>
      <c r="CC145" s="166"/>
      <c r="CD145" s="32">
        <f>IF(計算過程!$DF$5=9,((CI145*'貼り付けシート（日別）'!AG144+CJ145*(CQ145+CR145+CS145+CU145)+CK145*CX145+CL145)*CE145+(0.01723*CW145+0.06099))*10^3/3600,0)</f>
        <v>0</v>
      </c>
      <c r="CE145" s="32">
        <f>IF(7&lt;='貼り付けシート（日別）'!AG144,1,1+(7-'貼り付けシート（日別）'!AG144)*0.0091)</f>
        <v>1</v>
      </c>
      <c r="CF145" s="32">
        <f>IF(計算過程!$DF$5=9,((CM145*'貼り付けシート（日別）'!AG144+CN145*(CQ145+CR145+CS145+CU145)+CO145*CX145+CP145)*CH145+CW145/CG145),0)</f>
        <v>0</v>
      </c>
      <c r="CG145" s="32">
        <f>計算過程!$DF$55*'貼り付けシート（日別）'!AG144+計算過程!$DF$56*CW145+計算過程!$DF$57</f>
        <v>0.82415249999999995</v>
      </c>
      <c r="CH145" s="32">
        <f>IF(7&lt;='貼り付けシート（日別）'!AG144,1,1+(7-'貼り付けシート（日別）'!AG144)*0.0205)</f>
        <v>1</v>
      </c>
      <c r="CI145" s="100">
        <f>IF($CX145&gt;0,バックデータ一覧!$S$4,バックデータ一覧!$T$4)</f>
        <v>-0.18114</v>
      </c>
      <c r="CJ145" s="100">
        <f>IF($CX145&gt;0,バックデータ一覧!$S$5,バックデータ一覧!$T$5)</f>
        <v>0.10483000000000001</v>
      </c>
      <c r="CK145" s="100">
        <f>IF($CX145&gt;0,バックデータ一覧!$S$6,バックデータ一覧!$T$6)</f>
        <v>0</v>
      </c>
      <c r="CL145" s="100">
        <f>IF($CX145&gt;0,バックデータ一覧!$S$7,バックデータ一覧!$T$7)</f>
        <v>5.8528500000000001</v>
      </c>
      <c r="CM145" s="100">
        <f>IF($CX145&gt;0,バックデータ一覧!$S$12,バックデータ一覧!$T$12)</f>
        <v>-5.7700000000000001E-2</v>
      </c>
      <c r="CN145" s="100">
        <f>IF($CX145&gt;0,バックデータ一覧!$S$13,バックデータ一覧!$T$13)</f>
        <v>0.47525000000000001</v>
      </c>
      <c r="CO145" s="100">
        <f>IF($CX145&gt;0,バックデータ一覧!$S$14,バックデータ一覧!$T$14)</f>
        <v>0</v>
      </c>
      <c r="CP145" s="173">
        <f>IF($CX145&gt;0,バックデータ一覧!$S$15,バックデータ一覧!$T$15)</f>
        <v>-6.3459300000000001</v>
      </c>
      <c r="CQ145" s="102">
        <f>IF($DF$4=4,'貼り付けシート（日別）'!T144,'貼り付けシート（日別）'!B144*(INT($DF$4)+1-$DF$4)+'貼り付けシート（日別）'!T144*($DF$4-INT($DF$4)))</f>
        <v>5.0833688954913523</v>
      </c>
      <c r="CR145" s="102">
        <f>IF($DF$4=4,'貼り付けシート（日別）'!U144,'貼り付けシート（日別）'!C144*(INT($DF$4)+1-$DF$4)+'貼り付けシート（日別）'!U144*($DF$4-INT($DF$4)))</f>
        <v>8.7524455586522496</v>
      </c>
      <c r="CS145" s="102">
        <f>IF($DF$4=4,'貼り付けシート（日別）'!V144,'貼り付けシート（日別）'!D144*(INT($DF$4)+1-$DF$4)+'貼り付けシート（日別）'!V144*($DF$4-INT($DF$4)))</f>
        <v>0.72078963424194986</v>
      </c>
      <c r="CT145" s="102">
        <f>IF($DF$4=4,'貼り付けシート（日別）'!W144,'貼り付けシート（日別）'!E144*(INT($DF$4)+1-$DF$4)+'貼り付けシート（日別）'!W144*($DF$4-INT($DF$4)))</f>
        <v>0</v>
      </c>
      <c r="CU145" s="102">
        <f>IF($DF$4=4,'貼り付けシート（日別）'!X144,'貼り付けシート（日別）'!F144*(INT($DF$4)+1-$DF$4)+'貼り付けシート（日別）'!X144*($DF$4-INT($DF$4)))</f>
        <v>24.387619203675001</v>
      </c>
      <c r="CV145" s="102">
        <f>IF($DF$4=4,'貼り付けシート（日別）'!Y144,'貼り付けシート（日別）'!G144*(INT($DF$4)+1-$DF$4)+'貼り付けシート（日別）'!Y144*($DF$4-INT($DF$4)))</f>
        <v>0</v>
      </c>
      <c r="CW145" s="102">
        <f>IF($DF$4=4,'貼り付けシート（日別）'!Z144,'貼り付けシート（日別）'!H144*(INT($DF$4)+1-$DF$4)+'貼り付けシート（日別）'!Z144*($DF$4-INT($DF$4)))</f>
        <v>4.0820833333333333</v>
      </c>
      <c r="CX145" s="32">
        <f>SUMIF('貼り付けシート（時刻別）'!$A$6:$A$8765,AR145,'貼り付けシート（時刻別）'!$C$6:$C$8765)</f>
        <v>0</v>
      </c>
      <c r="CY145" s="102">
        <f t="shared" si="54"/>
        <v>0</v>
      </c>
      <c r="CZ145" s="166"/>
    </row>
    <row r="146" spans="1:104" x14ac:dyDescent="0.15">
      <c r="A146" s="36">
        <v>41778</v>
      </c>
      <c r="B146" s="139">
        <f>IF(計算過程!$DF$5=9,計算過程!CD146+計算過程!CY146,IF($DF$4=4,AS146,G146*(INT($DF$4)+1-$DF$4)+AS146*($DF$4-INT($DF$4))))</f>
        <v>0.14621253612962964</v>
      </c>
      <c r="C146" s="139">
        <f>IF(計算過程!$DF$5=9,CF146,IF($DF$4=4,AT146,H146*(INT($DF$4)+1-$DF$4)+AT146*($DF$4-INT($DF$4))))</f>
        <v>75.908016512492651</v>
      </c>
      <c r="D146" s="139">
        <f>IF(計算過程!$DF$5=9,0,IF($DF$4=4,AU146,I146*(INT($DF$4)+1-$DF$4)+AU146*($DF$4-INT($DF$4))))</f>
        <v>0</v>
      </c>
      <c r="E146" s="139">
        <v>0</v>
      </c>
      <c r="F146" s="138"/>
      <c r="G146" s="104">
        <f t="shared" si="55"/>
        <v>0.13949911067592591</v>
      </c>
      <c r="H146" s="104">
        <f t="shared" si="56"/>
        <v>68.531227721682114</v>
      </c>
      <c r="I146" s="104">
        <f t="shared" si="57"/>
        <v>0</v>
      </c>
      <c r="J146" s="107">
        <v>0</v>
      </c>
      <c r="K146" s="101">
        <f>IF(OR(計算過程!$DF$5&lt;=4,計算過程!$DF$5=8),L146+M146+N146,0)</f>
        <v>0.13949911067592591</v>
      </c>
      <c r="L146" s="101">
        <f>IF(AND($DF$5&gt;4,$DF$5&lt;&gt;8),0,((VLOOKUP(入力データと計算結果!$E$6,バックデータ一覧!$V$12:$AA$15,2)*'貼り付けシート（日別）'!O145+VLOOKUP(入力データと計算結果!$E$6,バックデータ一覧!$V$12:$AA$15,3)*('貼り付けシート（日別）'!I145+'貼り付けシート（日別）'!J145+'貼り付けシート（日別）'!K145+'貼り付けシート（日別）'!L145+'貼り付けシート（日別）'!N145)+(VLOOKUP(入力データと計算結果!$E$6,バックデータ一覧!$V$12:$AA$15,4)))*10^3/3600))</f>
        <v>8.7911114148148145E-2</v>
      </c>
      <c r="M146" s="101">
        <f>IF(AND(OR($DF$5&gt;4,$DF$5&lt;&gt;8),入力データと計算結果!$E$7&lt;&gt;バックデータ一覧!$A$16,SUM(AL146:AM146)&gt;0),0.07*10^3/3600,0)</f>
        <v>1.9444444444444445E-2</v>
      </c>
      <c r="N146" s="101">
        <f>IF(AND(OR($DF$5&lt;=4),入力データと計算結果!$E$7=バックデータ一覧!$A$18,AM146&gt;0),(VLOOKUP(入力データと計算結果!$E$6,バックデータ一覧!$V$12:$AA$15,5,FALSE)*AO146+VLOOKUP(入力データと計算結果!$E$6,バックデータ一覧!$V$12:$AA$15,6,FALSE))*10^3/3600,0)</f>
        <v>3.2143552083333332E-2</v>
      </c>
      <c r="O146" s="101">
        <f>IF(OR(計算過程!$DF$5&lt;=2,計算過程!$DF$5=8),IF(入力データと計算結果!$E$7=バックデータ一覧!$A$16,AI146/Q146+AJ146/R146+AK146/S146+AL146/T146+AN146/V146,IF(入力データと計算結果!$E$7=バックデータ一覧!$A$17,AI146/Q146+AJ146/R146+AK146/S146+AM146/U146+AN146/V146,AI146/Q146+AJ146/R146+AK146/S146+AM146/U146+AO146/W146)),0)</f>
        <v>68.531227721682114</v>
      </c>
      <c r="P146" s="101">
        <f>IF(OR(計算過程!$DF$5=3,計算過程!$DF$5=4),IF(入力データと計算結果!$E$7=バックデータ一覧!$A$16,AI146/Q146+AJ146/R146+AK146/S146+AL146/T146+AN146/V146,IF(入力データと計算結果!$E$7=バックデータ一覧!$A$17,AI146/Q146+AJ146/R146+AK146/S146+AM146/U146+AN146/V146,AI146/Q146+AJ146/R146+AK146/S146+AM146/U146+AO146/W146)),0)</f>
        <v>0</v>
      </c>
      <c r="Q146" s="101">
        <f>MIN(1,$DF$7*'貼り付けシート（日別）'!O145+計算過程!$DF$14*(AI146+AK146)+$DF$21)</f>
        <v>0.62422281428348503</v>
      </c>
      <c r="R146" s="101">
        <f>MIN(1,$DF$8*'貼り付けシート（日別）'!O145+$DF$15*AJ146+$DF$22)</f>
        <v>0.68379877519410548</v>
      </c>
      <c r="S146" s="101">
        <f>MIN(1,$DF$9*'貼り付けシート（日別）'!O145+$DF$16*(AI146+AK146)+$DF$23)</f>
        <v>0.62422281428348503</v>
      </c>
      <c r="T146" s="32">
        <f>MIN(1,$DF$10*'貼り付けシート（日別）'!O145+$DF$17*AL146+$DF$24)</f>
        <v>0.71159348488590612</v>
      </c>
      <c r="U146" s="32">
        <f>MIN(1,$DF$11*'貼り付けシート（日別）'!O145+$DF$18*AM146+$DF$25)</f>
        <v>0.69957839375476738</v>
      </c>
      <c r="V146" s="32">
        <f>MIN(1,$DF$12*'貼り付けシート（日別）'!O145+$DF$19*AN146+$DF$26)</f>
        <v>0.71159348488590612</v>
      </c>
      <c r="W146" s="32">
        <f>MIN(1,$DF$13*'貼り付けシート（日別）'!O145+$DF$20*AO146+$DF$27)</f>
        <v>0.61565613172187916</v>
      </c>
      <c r="X146" s="32">
        <f t="shared" si="58"/>
        <v>0</v>
      </c>
      <c r="Y146" s="32">
        <f>'貼り付けシート（日別）'!P145</f>
        <v>4.8374999999999995</v>
      </c>
      <c r="Z146" s="32">
        <f t="shared" si="59"/>
        <v>1.0287612500000001</v>
      </c>
      <c r="AA146" s="32">
        <f t="shared" si="60"/>
        <v>1.0056875000000001</v>
      </c>
      <c r="AB146" s="32">
        <f t="shared" si="61"/>
        <v>46.183861898305246</v>
      </c>
      <c r="AC146" s="32">
        <f>IF($DF$5=10,($DF$41*'貼り付けシート（日別）'!O145+$DF$42*AB146+$DF$43)/3.6,0)</f>
        <v>0</v>
      </c>
      <c r="AD146" s="32">
        <f>IF(OR($DF$5=5,$DF$5=6,$DF$5=7),(($DF$45*'貼り付けシート（日別）'!O145+$DF$46*SUM(AI146:AK146,AM146)+$DF$47)*AE146+(0.01723*AO146+0.06099))*10^3/3600,0)</f>
        <v>0</v>
      </c>
      <c r="AE146" s="32">
        <f>IF('貼り付けシート（日別）'!O145&lt;7,1+(7-'貼り付けシート（日別）'!O145)*0.0091,1)</f>
        <v>1</v>
      </c>
      <c r="AF146" s="32">
        <f>IF(OR($DF$5=5,$DF$5=6,$DF$5=7),(($DF$48*'貼り付けシート（日別）'!O145+$DF$49*SUM(AI146:AK146,AM146)+$DF$50)*AH146+AO146/AG146),0)</f>
        <v>0</v>
      </c>
      <c r="AG146" s="32">
        <f>$DF$51*'貼り付けシート（日別）'!O145+$DF$52*AO146+$DF$53</f>
        <v>0.8301774999999999</v>
      </c>
      <c r="AH146" s="32">
        <f>IF('貼り付けシート（日別）'!O145&lt;7,1+(7-'貼り付けシート（日別）'!O145)*0.0205,1)</f>
        <v>1</v>
      </c>
      <c r="AI146" s="109">
        <f>'貼り付けシート（日別）'!B145</f>
        <v>7.1808803509302859</v>
      </c>
      <c r="AJ146" s="109">
        <f>'貼り付けシート（日別）'!C145</f>
        <v>9.5820224462963015</v>
      </c>
      <c r="AK146" s="109">
        <f>'貼り付けシート（日別）'!D145</f>
        <v>1.9727693271786497</v>
      </c>
      <c r="AL146" s="109">
        <f>'貼り付けシート（日別）'!E145</f>
        <v>0</v>
      </c>
      <c r="AM146" s="109">
        <f>'貼り付けシート（日別）'!F145</f>
        <v>24.271939773900002</v>
      </c>
      <c r="AN146" s="109">
        <f>'貼り付けシート（日別）'!G145</f>
        <v>0</v>
      </c>
      <c r="AO146" s="109">
        <f>'貼り付けシート（日別）'!H145</f>
        <v>3.1762500000000005</v>
      </c>
      <c r="AP146" s="102">
        <f>IF(入力データと計算結果!$E$9=バックデータ一覧!$A$25,'貼り付けシート（日別）'!Q145,0)</f>
        <v>0</v>
      </c>
      <c r="AR146" s="36">
        <v>41778</v>
      </c>
      <c r="AS146" s="104">
        <f t="shared" si="62"/>
        <v>0.14621253612962964</v>
      </c>
      <c r="AT146" s="104">
        <f t="shared" si="63"/>
        <v>75.908016512492651</v>
      </c>
      <c r="AU146" s="104">
        <f t="shared" si="64"/>
        <v>0</v>
      </c>
      <c r="AV146" s="107">
        <v>0</v>
      </c>
      <c r="AW146" s="101">
        <f>IF(OR(計算過程!$DF$5&lt;=4,計算過程!$DF$5=8),AX146+AY146+AZ146,0)</f>
        <v>0.14621253612962964</v>
      </c>
      <c r="AX146" s="101">
        <f>IF(AND(計算過程!$DF$5&gt;4,計算過程!$DF$5&lt;&gt;8),0,((VLOOKUP(入力データと計算結果!$E$6,バックデータ一覧!$V$12:$AA$15,2)*'貼り付けシート（日別）'!AG145+VLOOKUP(入力データと計算結果!$E$6,バックデータ一覧!$V$12:$AA$15,3)*('貼り付けシート（日別）'!AA145+'貼り付けシート（日別）'!AB145+'貼り付けシート（日別）'!AC145+'貼り付けシート（日別）'!AD145+'貼り付けシート（日別）'!AF145)+(VLOOKUP(入力データと計算結果!$E$6,バックデータ一覧!$V$12:$AA$15,4)))*10^3/3600))</f>
        <v>9.1431804648148152E-2</v>
      </c>
      <c r="AY146" s="101">
        <f>IF(AND(OR(計算過程!$DF$5&gt;4,計算過程!$DF$5&lt;&gt;8),入力データと計算結果!$E$7&lt;&gt;バックデータ一覧!$A$16,SUM(BX146:BY146)&gt;0),0.07*10^3/3600,0)</f>
        <v>1.9444444444444445E-2</v>
      </c>
      <c r="AZ146" s="101">
        <f>IF(AND(OR(計算過程!$DF$5&lt;=4),入力データと計算結果!$E$7=バックデータ一覧!$A$18,BY146&gt;0),(VLOOKUP(入力データと計算結果!$E$6,バックデータ一覧!$V$12:$AA$15,5,FALSE)*CA146+VLOOKUP(入力データと計算結果!$E$6,バックデータ一覧!$V$12:$AA$15,6,FALSE))*10^3/3600,0)</f>
        <v>3.5336287037037034E-2</v>
      </c>
      <c r="BA146" s="101">
        <f>IF(OR(計算過程!$DF$5&lt;=2,計算過程!$DF$5=8),IF(入力データと計算結果!$E$7=バックデータ一覧!$A$16,BU146/BC146+BV146/BD146+BW146/BE146+BX146/BF146+BZ146/BH146,IF(入力データと計算結果!$E$7=バックデータ一覧!$A$17,BU146/BC146+BV146/BD146+BW146/BE146+BY146/BG146+BZ146/BH146,BU146/BC146+BV146/BD146+BW146/BE146+BY146/BG146+CA146/BI146)),0)</f>
        <v>75.908016512492651</v>
      </c>
      <c r="BB146" s="101">
        <f>IF(OR(計算過程!$DF$5=3,計算過程!$DF$5=4),IF(入力データと計算結果!$E$7=バックデータ一覧!$A$16,BU146/BC146+BV146/BD146+BW146/BE146+BX146/BF146+BZ146/BH146,IF(入力データと計算結果!$E$7=バックデータ一覧!$A$17,BU146/BC146+BV146/BD146+BW146/BE146+BY146/BG146+BZ146/BH146,BU146/BC146+BV146/BD146+BW146/BE146+BY146/BG146+CA146/BI146)),0)</f>
        <v>0</v>
      </c>
      <c r="BC146" s="101">
        <f>MIN(1,計算過程!$DF$7*'貼り付けシート（日別）'!AG145+計算過程!$DF$14*(BU146+BW146)+計算過程!$DF$21)</f>
        <v>0.62524292030458295</v>
      </c>
      <c r="BD146" s="101">
        <f>MIN(1,計算過程!$DF$8*'貼り付けシート（日別）'!AG145+計算過程!$DF$15*BV146+計算過程!$DF$22)</f>
        <v>0.68538026280148001</v>
      </c>
      <c r="BE146" s="101">
        <f>MIN(1,計算過程!$DF$9*'貼り付けシート（日別）'!AG145+計算過程!$DF$16*(BU146+BW146)+計算過程!$DF$23)</f>
        <v>0.62524292030458295</v>
      </c>
      <c r="BF146" s="32">
        <f>MIN(1,計算過程!$DF$10*'貼り付けシート（日別）'!AG145+計算過程!$DF$17*BX146+計算過程!$DF$24)</f>
        <v>0.71159348488590612</v>
      </c>
      <c r="BG146" s="32">
        <f>MIN(1,計算過程!$DF$11*'貼り付けシート（日別）'!AG145+計算過程!$DF$18*BY146+計算過程!$DF$25)</f>
        <v>0.69957839375476738</v>
      </c>
      <c r="BH146" s="32">
        <f>MIN(1,計算過程!$DF$12*'貼り付けシート（日別）'!AG145+計算過程!$DF$19*BZ146+計算過程!$DF$26)</f>
        <v>0.71159348488590612</v>
      </c>
      <c r="BI146" s="32">
        <f>MIN(1,計算過程!$DF$13*'貼り付けシート（日別）'!AG145+計算過程!$DF$20*CA146+計算過程!$DF$27)</f>
        <v>0.62740383906362418</v>
      </c>
      <c r="BJ146" s="32">
        <f>IF(計算過程!$DF$5=11,(計算過程!$DF$33*BK146+計算過程!$DF$34*BN146+計算過程!$DF$35*計算過程!$DF$39+計算過程!$DF$36)*(1+計算過程!$DF$37*計算過程!$DF$38)*BL146*BM146*10^3/3600,0)</f>
        <v>0</v>
      </c>
      <c r="BK146" s="32">
        <f>'貼り付けシート（日別）'!AH145</f>
        <v>4.8374999999999995</v>
      </c>
      <c r="BL146" s="32">
        <f t="shared" si="65"/>
        <v>1.0287612500000001</v>
      </c>
      <c r="BM146" s="32">
        <f t="shared" si="66"/>
        <v>1.0056875000000001</v>
      </c>
      <c r="BN146" s="32">
        <f t="shared" si="67"/>
        <v>51.199748680928238</v>
      </c>
      <c r="BO146" s="32">
        <f>IF(計算過程!$DF$5=10,(計算過程!$DF$41*'貼り付けシート（日別）'!AG145+計算過程!$DF$42*BN146+計算過程!$DF$43)/3.6,0)</f>
        <v>0</v>
      </c>
      <c r="BP146" s="32">
        <f>IF(OR(計算過程!$DF$5=5,計算過程!$DF$5=6,計算過程!$DF$5=7),((計算過程!$DF$45*'貼り付けシート（日別）'!AG145+計算過程!$DF$46*SUM(BU146:BW146,BY146)+計算過程!$DF$47)*BQ146+(0.01723*CA146+0.06099))*10^3/3600,0)</f>
        <v>0</v>
      </c>
      <c r="BQ146" s="32">
        <f>IF('貼り付けシート（日別）'!AG145&lt;7,1+(7-'貼り付けシート（日別）'!AG145)*0.0091,1)</f>
        <v>1</v>
      </c>
      <c r="BR146" s="32">
        <f>IF(OR(計算過程!$DF$5=5,計算過程!$DF$5=6,計算過程!$DF$5=7),((計算過程!$DF$48*'貼り付けシート（日別）'!AG145+計算過程!$DF$49*SUM(BU146:BW146,BY146)+計算過程!$DF$50)*BT146+CA146/BS146),0)</f>
        <v>0</v>
      </c>
      <c r="BS146" s="32">
        <f>計算過程!$DF$51*'貼り付けシート（日別）'!AG145+計算過程!$DF$52*CA146+計算過程!$DF$53</f>
        <v>0.83417999999999992</v>
      </c>
      <c r="BT146" s="32">
        <f>IF('貼り付けシート（日別）'!AG145&lt;7,1+(7-'貼り付けシート（日別）'!AG145)*0.0205,1)</f>
        <v>1</v>
      </c>
      <c r="BU146" s="109">
        <f>'貼り付けシート（日別）'!T145</f>
        <v>7.5072840032452994</v>
      </c>
      <c r="BV146" s="109">
        <f>'貼り付けシート（日別）'!U145</f>
        <v>13.066394244949501</v>
      </c>
      <c r="BW146" s="109">
        <f>'貼り付けシート（日別）'!V145</f>
        <v>2.5107973255000999</v>
      </c>
      <c r="BX146" s="109">
        <f>'貼り付けシート（日別）'!W145</f>
        <v>0</v>
      </c>
      <c r="BY146" s="109">
        <f>'貼り付けシート（日別）'!X145</f>
        <v>24.271939773900002</v>
      </c>
      <c r="BZ146" s="109">
        <f>'貼り付けシート（日別）'!Y145</f>
        <v>0</v>
      </c>
      <c r="CA146" s="109">
        <f>'貼り付けシート（日別）'!Z145</f>
        <v>3.8433333333333328</v>
      </c>
      <c r="CB146" s="102">
        <f>IF(入力データと計算結果!$E$9=バックデータ一覧!$A$25,'貼り付けシート（日別）'!AI145,0)</f>
        <v>0</v>
      </c>
      <c r="CC146" s="166"/>
      <c r="CD146" s="32">
        <f>IF(計算過程!$DF$5=9,((CI146*'貼り付けシート（日別）'!AG145+CJ146*(CQ146+CR146+CS146+CU146)+CK146*CX146+CL146)*CE146+(0.01723*CW146+0.06099))*10^3/3600,0)</f>
        <v>0</v>
      </c>
      <c r="CE146" s="32">
        <f>IF(7&lt;='貼り付けシート（日別）'!AG145,1,1+(7-'貼り付けシート（日別）'!AG145)*0.0091)</f>
        <v>1</v>
      </c>
      <c r="CF146" s="32">
        <f>IF(計算過程!$DF$5=9,((CM146*'貼り付けシート（日別）'!AG145+CN146*(CQ146+CR146+CS146+CU146)+CO146*CX146+CP146)*CH146+CW146/CG146),0)</f>
        <v>0</v>
      </c>
      <c r="CG146" s="32">
        <f>計算過程!$DF$55*'貼り付けシート（日別）'!AG145+計算過程!$DF$56*CW146+計算過程!$DF$57</f>
        <v>0.83417999999999992</v>
      </c>
      <c r="CH146" s="32">
        <f>IF(7&lt;='貼り付けシート（日別）'!AG145,1,1+(7-'貼り付けシート（日別）'!AG145)*0.0205)</f>
        <v>1</v>
      </c>
      <c r="CI146" s="100">
        <f>IF($CX146&gt;0,バックデータ一覧!$S$4,バックデータ一覧!$T$4)</f>
        <v>-0.18114</v>
      </c>
      <c r="CJ146" s="100">
        <f>IF($CX146&gt;0,バックデータ一覧!$S$5,バックデータ一覧!$T$5)</f>
        <v>0.10483000000000001</v>
      </c>
      <c r="CK146" s="100">
        <f>IF($CX146&gt;0,バックデータ一覧!$S$6,バックデータ一覧!$T$6)</f>
        <v>0</v>
      </c>
      <c r="CL146" s="100">
        <f>IF($CX146&gt;0,バックデータ一覧!$S$7,バックデータ一覧!$T$7)</f>
        <v>5.8528500000000001</v>
      </c>
      <c r="CM146" s="100">
        <f>IF($CX146&gt;0,バックデータ一覧!$S$12,バックデータ一覧!$T$12)</f>
        <v>-5.7700000000000001E-2</v>
      </c>
      <c r="CN146" s="100">
        <f>IF($CX146&gt;0,バックデータ一覧!$S$13,バックデータ一覧!$T$13)</f>
        <v>0.47525000000000001</v>
      </c>
      <c r="CO146" s="100">
        <f>IF($CX146&gt;0,バックデータ一覧!$S$14,バックデータ一覧!$T$14)</f>
        <v>0</v>
      </c>
      <c r="CP146" s="173">
        <f>IF($CX146&gt;0,バックデータ一覧!$S$15,バックデータ一覧!$T$15)</f>
        <v>-6.3459300000000001</v>
      </c>
      <c r="CQ146" s="102">
        <f>IF($DF$4=4,'貼り付けシート（日別）'!T145,'貼り付けシート（日別）'!B145*(INT($DF$4)+1-$DF$4)+'貼り付けシート（日別）'!T145*($DF$4-INT($DF$4)))</f>
        <v>7.5072840032452994</v>
      </c>
      <c r="CR146" s="102">
        <f>IF($DF$4=4,'貼り付けシート（日別）'!U145,'貼り付けシート（日別）'!C145*(INT($DF$4)+1-$DF$4)+'貼り付けシート（日別）'!U145*($DF$4-INT($DF$4)))</f>
        <v>13.066394244949501</v>
      </c>
      <c r="CS146" s="102">
        <f>IF($DF$4=4,'貼り付けシート（日別）'!V145,'貼り付けシート（日別）'!D145*(INT($DF$4)+1-$DF$4)+'貼り付けシート（日別）'!V145*($DF$4-INT($DF$4)))</f>
        <v>2.5107973255000999</v>
      </c>
      <c r="CT146" s="102">
        <f>IF($DF$4=4,'貼り付けシート（日別）'!W145,'貼り付けシート（日別）'!E145*(INT($DF$4)+1-$DF$4)+'貼り付けシート（日別）'!W145*($DF$4-INT($DF$4)))</f>
        <v>0</v>
      </c>
      <c r="CU146" s="102">
        <f>IF($DF$4=4,'貼り付けシート（日別）'!X145,'貼り付けシート（日別）'!F145*(INT($DF$4)+1-$DF$4)+'貼り付けシート（日別）'!X145*($DF$4-INT($DF$4)))</f>
        <v>24.271939773900002</v>
      </c>
      <c r="CV146" s="102">
        <f>IF($DF$4=4,'貼り付けシート（日別）'!Y145,'貼り付けシート（日別）'!G145*(INT($DF$4)+1-$DF$4)+'貼り付けシート（日別）'!Y145*($DF$4-INT($DF$4)))</f>
        <v>0</v>
      </c>
      <c r="CW146" s="102">
        <f>IF($DF$4=4,'貼り付けシート（日別）'!Z145,'貼り付けシート（日別）'!H145*(INT($DF$4)+1-$DF$4)+'貼り付けシート（日別）'!Z145*($DF$4-INT($DF$4)))</f>
        <v>3.8433333333333328</v>
      </c>
      <c r="CX146" s="32">
        <f>SUMIF('貼り付けシート（時刻別）'!$A$6:$A$8765,AR146,'貼り付けシート（時刻別）'!$C$6:$C$8765)</f>
        <v>0</v>
      </c>
      <c r="CY146" s="102">
        <f t="shared" si="54"/>
        <v>0</v>
      </c>
      <c r="CZ146" s="166"/>
    </row>
    <row r="147" spans="1:104" x14ac:dyDescent="0.15">
      <c r="A147" s="36">
        <v>41779</v>
      </c>
      <c r="B147" s="139">
        <f>IF(計算過程!$DF$5=9,計算過程!CD147+計算過程!CY147,IF($DF$4=4,AS147,G147*(INT($DF$4)+1-$DF$4)+AS147*($DF$4-INT($DF$4))))</f>
        <v>0.15181547652777777</v>
      </c>
      <c r="C147" s="139">
        <f>IF(計算過程!$DF$5=9,CF147,IF($DF$4=4,AT147,H147*(INT($DF$4)+1-$DF$4)+AT147*($DF$4-INT($DF$4))))</f>
        <v>87.184067251751145</v>
      </c>
      <c r="D147" s="139">
        <f>IF(計算過程!$DF$5=9,0,IF($DF$4=4,AU147,I147*(INT($DF$4)+1-$DF$4)+AU147*($DF$4-INT($DF$4))))</f>
        <v>0</v>
      </c>
      <c r="E147" s="139">
        <v>0</v>
      </c>
      <c r="F147" s="138"/>
      <c r="G147" s="104">
        <f t="shared" si="55"/>
        <v>0.14525710113194445</v>
      </c>
      <c r="H147" s="104">
        <f t="shared" si="56"/>
        <v>79.992654577696797</v>
      </c>
      <c r="I147" s="104">
        <f t="shared" si="57"/>
        <v>0</v>
      </c>
      <c r="J147" s="107">
        <v>0</v>
      </c>
      <c r="K147" s="101">
        <f>IF(OR(計算過程!$DF$5&lt;=4,計算過程!$DF$5=8),L147+M147+N147,0)</f>
        <v>0.14525710113194445</v>
      </c>
      <c r="L147" s="101">
        <f>IF(AND($DF$5&gt;4,$DF$5&lt;&gt;8),0,((VLOOKUP(入力データと計算結果!$E$6,バックデータ一覧!$V$12:$AA$15,2)*'貼り付けシート（日別）'!O146+VLOOKUP(入力データと計算結果!$E$6,バックデータ一覧!$V$12:$AA$15,3)*('貼り付けシート（日別）'!I146+'貼り付けシート（日別）'!J146+'貼り付けシート（日別）'!K146+'貼り付けシート（日別）'!L146+'貼り付けシート（日別）'!N146)+(VLOOKUP(入力データと計算結果!$E$6,バックデータ一覧!$V$12:$AA$15,4)))*10^3/3600))</f>
        <v>9.4134254777777773E-2</v>
      </c>
      <c r="M147" s="101">
        <f>IF(AND(OR($DF$5&gt;4,$DF$5&lt;&gt;8),入力データと計算結果!$E$7&lt;&gt;バックデータ一覧!$A$16,SUM(AL147:AM147)&gt;0),0.07*10^3/3600,0)</f>
        <v>1.9444444444444445E-2</v>
      </c>
      <c r="N147" s="101">
        <f>IF(AND(OR($DF$5&lt;=4),入力データと計算結果!$E$7=バックデータ一覧!$A$18,AM147&gt;0),(VLOOKUP(入力データと計算結果!$E$6,バックデータ一覧!$V$12:$AA$15,5,FALSE)*AO147+VLOOKUP(入力データと計算結果!$E$6,バックデータ一覧!$V$12:$AA$15,6,FALSE))*10^3/3600,0)</f>
        <v>3.1678401909722223E-2</v>
      </c>
      <c r="O147" s="101">
        <f>IF(OR(計算過程!$DF$5&lt;=2,計算過程!$DF$5=8),IF(入力データと計算結果!$E$7=バックデータ一覧!$A$16,AI147/Q147+AJ147/R147+AK147/S147+AL147/T147+AN147/V147,IF(入力データと計算結果!$E$7=バックデータ一覧!$A$17,AI147/Q147+AJ147/R147+AK147/S147+AM147/U147+AN147/V147,AI147/Q147+AJ147/R147+AK147/S147+AM147/U147+AO147/W147)),0)</f>
        <v>79.992654577696797</v>
      </c>
      <c r="P147" s="101">
        <f>IF(OR(計算過程!$DF$5=3,計算過程!$DF$5=4),IF(入力データと計算結果!$E$7=バックデータ一覧!$A$16,AI147/Q147+AJ147/R147+AK147/S147+AL147/T147+AN147/V147,IF(入力データと計算結果!$E$7=バックデータ一覧!$A$17,AI147/Q147+AJ147/R147+AK147/S147+AM147/U147+AN147/V147,AI147/Q147+AJ147/R147+AK147/S147+AM147/U147+AO147/W147)),0)</f>
        <v>0</v>
      </c>
      <c r="Q147" s="101">
        <f>MIN(1,$DF$7*'貼り付けシート（日別）'!O146+計算過程!$DF$14*(AI147+AK147)+$DF$21)</f>
        <v>0.63109011824192141</v>
      </c>
      <c r="R147" s="101">
        <f>MIN(1,$DF$8*'貼り付けシート（日別）'!O146+$DF$15*AJ147+$DF$22)</f>
        <v>0.68639987956471371</v>
      </c>
      <c r="S147" s="101">
        <f>MIN(1,$DF$9*'貼り付けシート（日別）'!O146+$DF$16*(AI147+AK147)+$DF$23)</f>
        <v>0.63109011824192141</v>
      </c>
      <c r="T147" s="32">
        <f>MIN(1,$DF$10*'貼り付けシート（日別）'!O146+$DF$17*AL147+$DF$24)</f>
        <v>0.71159348488590612</v>
      </c>
      <c r="U147" s="32">
        <f>MIN(1,$DF$11*'貼り付けシート（日別）'!O146+$DF$18*AM147+$DF$25)</f>
        <v>0.6997203927107537</v>
      </c>
      <c r="V147" s="32">
        <f>MIN(1,$DF$12*'貼り付けシート（日別）'!O146+$DF$19*AN147+$DF$26)</f>
        <v>0.71159348488590612</v>
      </c>
      <c r="W147" s="32">
        <f>MIN(1,$DF$13*'貼り付けシート（日別）'!O146+$DF$20*AO147+$DF$27)</f>
        <v>0.61782641696053686</v>
      </c>
      <c r="X147" s="32">
        <f t="shared" si="58"/>
        <v>0</v>
      </c>
      <c r="Y147" s="32">
        <f>'貼り付けシート（日別）'!P146</f>
        <v>7.2249999999999996</v>
      </c>
      <c r="Z147" s="32">
        <f t="shared" si="59"/>
        <v>1</v>
      </c>
      <c r="AA147" s="32">
        <f t="shared" si="60"/>
        <v>1</v>
      </c>
      <c r="AB147" s="32">
        <f t="shared" si="61"/>
        <v>53.875036441069355</v>
      </c>
      <c r="AC147" s="32">
        <f>IF($DF$5=10,($DF$41*'貼り付けシート（日別）'!O146+$DF$42*AB147+$DF$43)/3.6,0)</f>
        <v>0</v>
      </c>
      <c r="AD147" s="32">
        <f>IF(OR($DF$5=5,$DF$5=6,$DF$5=7),(($DF$45*'貼り付けシート（日別）'!O146+$DF$46*SUM(AI147:AK147,AM147)+$DF$47)*AE147+(0.01723*AO147+0.06099))*10^3/3600,0)</f>
        <v>0</v>
      </c>
      <c r="AE147" s="32">
        <f>IF('貼り付けシート（日別）'!O146&lt;7,1+(7-'貼り付けシート（日別）'!O146)*0.0091,1)</f>
        <v>1</v>
      </c>
      <c r="AF147" s="32">
        <f>IF(OR($DF$5=5,$DF$5=6,$DF$5=7),(($DF$48*'貼り付けシート（日別）'!O146+$DF$49*SUM(AI147:AK147,AM147)+$DF$50)*AH147+AO147/AG147),0)</f>
        <v>0</v>
      </c>
      <c r="AG147" s="32">
        <f>$DF$51*'貼り付けシート（日別）'!O146+$DF$52*AO147+$DF$53</f>
        <v>0.835814375</v>
      </c>
      <c r="AH147" s="32">
        <f>IF('貼り付けシート（日別）'!O146&lt;7,1+(7-'貼り付けシート（日別）'!O146)*0.0205,1)</f>
        <v>1</v>
      </c>
      <c r="AI147" s="109">
        <f>'貼り付けシート（日別）'!B146</f>
        <v>10.954678978743233</v>
      </c>
      <c r="AJ147" s="109">
        <f>'貼り付けシート（日別）'!C146</f>
        <v>13.757838591828239</v>
      </c>
      <c r="AK147" s="109">
        <f>'貼り付けシート（日別）'!D146</f>
        <v>2.1243721355028895</v>
      </c>
      <c r="AL147" s="109">
        <f>'貼り付けシート（日別）'!E146</f>
        <v>0</v>
      </c>
      <c r="AM147" s="109">
        <f>'貼り付けシート（日別）'!F146</f>
        <v>23.959084234994997</v>
      </c>
      <c r="AN147" s="109">
        <f>'貼り付けシート（日別）'!G146</f>
        <v>0</v>
      </c>
      <c r="AO147" s="109">
        <f>'貼り付けシート（日別）'!H146</f>
        <v>3.0790625</v>
      </c>
      <c r="AP147" s="102">
        <f>IF(入力データと計算結果!$E$9=バックデータ一覧!$A$25,'貼り付けシート（日別）'!Q146,0)</f>
        <v>0</v>
      </c>
      <c r="AR147" s="36">
        <v>41779</v>
      </c>
      <c r="AS147" s="104">
        <f t="shared" si="62"/>
        <v>0.15181547652777777</v>
      </c>
      <c r="AT147" s="104">
        <f t="shared" si="63"/>
        <v>87.184067251751145</v>
      </c>
      <c r="AU147" s="104">
        <f t="shared" si="64"/>
        <v>0</v>
      </c>
      <c r="AV147" s="107">
        <v>0</v>
      </c>
      <c r="AW147" s="101">
        <f>IF(OR(計算過程!$DF$5&lt;=4,計算過程!$DF$5=8),AX147+AY147+AZ147,0)</f>
        <v>0.15181547652777777</v>
      </c>
      <c r="AX147" s="101">
        <f>IF(AND(計算過程!$DF$5&gt;4,計算過程!$DF$5&lt;&gt;8),0,((VLOOKUP(入力データと計算結果!$E$6,バックデータ一覧!$V$12:$AA$15,2)*'貼り付けシート（日別）'!AG146+VLOOKUP(入力データと計算結果!$E$6,バックデータ一覧!$V$12:$AA$15,3)*('貼り付けシート（日別）'!AA146+'貼り付けシート（日別）'!AB146+'貼り付けシート（日別）'!AC146+'貼り付けシート（日別）'!AD146+'貼り付けシート（日別）'!AF146)+(VLOOKUP(入力データと計算結果!$E$6,バックデータ一覧!$V$12:$AA$15,4)))*10^3/3600))</f>
        <v>9.7654945277777766E-2</v>
      </c>
      <c r="AY147" s="101">
        <f>IF(AND(OR(計算過程!$DF$5&gt;4,計算過程!$DF$5&lt;&gt;8),入力データと計算結果!$E$7&lt;&gt;バックデータ一覧!$A$16,SUM(BX147:BY147)&gt;0),0.07*10^3/3600,0)</f>
        <v>1.9444444444444445E-2</v>
      </c>
      <c r="AZ147" s="101">
        <f>IF(AND(OR(計算過程!$DF$5&lt;=4),入力データと計算結果!$E$7=バックデータ一覧!$A$18,BY147&gt;0),(VLOOKUP(入力データと計算結果!$E$6,バックデータ一覧!$V$12:$AA$15,5,FALSE)*CA147+VLOOKUP(入力データと計算結果!$E$6,バックデータ一覧!$V$12:$AA$15,6,FALSE))*10^3/3600,0)</f>
        <v>3.4716086805555553E-2</v>
      </c>
      <c r="BA147" s="101">
        <f>IF(OR(計算過程!$DF$5&lt;=2,計算過程!$DF$5=8),IF(入力データと計算結果!$E$7=バックデータ一覧!$A$16,BU147/BC147+BV147/BD147+BW147/BE147+BX147/BF147+BZ147/BH147,IF(入力データと計算結果!$E$7=バックデータ一覧!$A$17,BU147/BC147+BV147/BD147+BW147/BE147+BY147/BG147+BZ147/BH147,BU147/BC147+BV147/BD147+BW147/BE147+BY147/BG147+CA147/BI147)),0)</f>
        <v>87.184067251751145</v>
      </c>
      <c r="BB147" s="101">
        <f>IF(OR(計算過程!$DF$5=3,計算過程!$DF$5=4),IF(入力データと計算結果!$E$7=バックデータ一覧!$A$16,BU147/BC147+BV147/BD147+BW147/BE147+BX147/BF147+BZ147/BH147,IF(入力データと計算結果!$E$7=バックデータ一覧!$A$17,BU147/BC147+BV147/BD147+BW147/BE147+BY147/BG147+BZ147/BH147,BU147/BC147+BV147/BD147+BW147/BE147+BY147/BG147+CA147/BI147)),0)</f>
        <v>0</v>
      </c>
      <c r="BC147" s="101">
        <f>MIN(1,計算過程!$DF$7*'貼り付けシート（日別）'!AG146+計算過程!$DF$14*(BU147+BW147)+計算過程!$DF$21)</f>
        <v>0.63209707550680361</v>
      </c>
      <c r="BD147" s="101">
        <f>MIN(1,計算過程!$DF$8*'貼り付けシート（日別）'!AG146+計算過程!$DF$15*BV147+計算過程!$DF$22)</f>
        <v>0.68796098243307324</v>
      </c>
      <c r="BE147" s="101">
        <f>MIN(1,計算過程!$DF$9*'貼り付けシート（日別）'!AG146+計算過程!$DF$16*(BU147+BW147)+計算過程!$DF$23)</f>
        <v>0.63209707550680361</v>
      </c>
      <c r="BF147" s="32">
        <f>MIN(1,計算過程!$DF$10*'貼り付けシート（日別）'!AG146+計算過程!$DF$17*BX147+計算過程!$DF$24)</f>
        <v>0.71159348488590612</v>
      </c>
      <c r="BG147" s="32">
        <f>MIN(1,計算過程!$DF$11*'貼り付けシート（日別）'!AG146+計算過程!$DF$18*BY147+計算過程!$DF$25)</f>
        <v>0.6997203927107537</v>
      </c>
      <c r="BH147" s="32">
        <f>MIN(1,計算過程!$DF$12*'貼り付けシート（日別）'!AG146+計算過程!$DF$19*BZ147+計算過程!$DF$26)</f>
        <v>0.71159348488590612</v>
      </c>
      <c r="BI147" s="32">
        <f>MIN(1,計算過程!$DF$13*'貼り付けシート（日別）'!AG146+計算過程!$DF$20*CA147+計算過程!$DF$27)</f>
        <v>0.62900361571651009</v>
      </c>
      <c r="BJ147" s="32">
        <f>IF(計算過程!$DF$5=11,(計算過程!$DF$33*BK147+計算過程!$DF$34*BN147+計算過程!$DF$35*計算過程!$DF$39+計算過程!$DF$36)*(1+計算過程!$DF$37*計算過程!$DF$38)*BL147*BM147*10^3/3600,0)</f>
        <v>0</v>
      </c>
      <c r="BK147" s="32">
        <f>'貼り付けシート（日別）'!AH146</f>
        <v>7.2249999999999996</v>
      </c>
      <c r="BL147" s="32">
        <f t="shared" si="65"/>
        <v>1</v>
      </c>
      <c r="BM147" s="32">
        <f t="shared" si="66"/>
        <v>1</v>
      </c>
      <c r="BN147" s="32">
        <f t="shared" si="67"/>
        <v>58.802473063453412</v>
      </c>
      <c r="BO147" s="32">
        <f>IF(計算過程!$DF$5=10,(計算過程!$DF$41*'貼り付けシート（日別）'!AG146+計算過程!$DF$42*BN147+計算過程!$DF$43)/3.6,0)</f>
        <v>0</v>
      </c>
      <c r="BP147" s="32">
        <f>IF(OR(計算過程!$DF$5=5,計算過程!$DF$5=6,計算過程!$DF$5=7),((計算過程!$DF$45*'貼り付けシート（日別）'!AG146+計算過程!$DF$46*SUM(BU147:BW147,BY147)+計算過程!$DF$47)*BQ147+(0.01723*CA147+0.06099))*10^3/3600,0)</f>
        <v>0</v>
      </c>
      <c r="BQ147" s="32">
        <f>IF('貼り付けシート（日別）'!AG146&lt;7,1+(7-'貼り付けシート（日別）'!AG146)*0.0091,1)</f>
        <v>1</v>
      </c>
      <c r="BR147" s="32">
        <f>IF(OR(計算過程!$DF$5=5,計算過程!$DF$5=6,計算過程!$DF$5=7),((計算過程!$DF$48*'貼り付けシート（日別）'!AG146+計算過程!$DF$49*SUM(BU147:BW147,BY147)+計算過程!$DF$50)*BT147+CA147/BS147),0)</f>
        <v>0</v>
      </c>
      <c r="BS147" s="32">
        <f>計算過程!$DF$51*'貼り付けシート（日別）'!AG146+計算過程!$DF$52*CA147+計算過程!$DF$53</f>
        <v>0.83962249999999994</v>
      </c>
      <c r="BT147" s="32">
        <f>IF('貼り付けシート（日別）'!AG146&lt;7,1+(7-'貼り付けシート（日別）'!AG146)*0.0205,1)</f>
        <v>1</v>
      </c>
      <c r="BU147" s="109">
        <f>'貼り付けシート（日別）'!T146</f>
        <v>11.276875419294507</v>
      </c>
      <c r="BV147" s="109">
        <f>'貼り付けシート（日別）'!U146</f>
        <v>17.197298239785297</v>
      </c>
      <c r="BW147" s="109">
        <f>'貼り付けシート（日別）'!V146</f>
        <v>2.655465169378612</v>
      </c>
      <c r="BX147" s="109">
        <f>'貼り付けシート（日別）'!W146</f>
        <v>0</v>
      </c>
      <c r="BY147" s="109">
        <f>'貼り付けシート（日別）'!X146</f>
        <v>23.959084234994997</v>
      </c>
      <c r="BZ147" s="109">
        <f>'貼り付けシート（日別）'!Y146</f>
        <v>0</v>
      </c>
      <c r="CA147" s="109">
        <f>'貼り付けシート（日別）'!Z146</f>
        <v>3.7137499999999992</v>
      </c>
      <c r="CB147" s="102">
        <f>IF(入力データと計算結果!$E$9=バックデータ一覧!$A$25,'貼り付けシート（日別）'!AI146,0)</f>
        <v>0</v>
      </c>
      <c r="CC147" s="166"/>
      <c r="CD147" s="32">
        <f>IF(計算過程!$DF$5=9,((CI147*'貼り付けシート（日別）'!AG146+CJ147*(CQ147+CR147+CS147+CU147)+CK147*CX147+CL147)*CE147+(0.01723*CW147+0.06099))*10^3/3600,0)</f>
        <v>0</v>
      </c>
      <c r="CE147" s="32">
        <f>IF(7&lt;='貼り付けシート（日別）'!AG146,1,1+(7-'貼り付けシート（日別）'!AG146)*0.0091)</f>
        <v>1</v>
      </c>
      <c r="CF147" s="32">
        <f>IF(計算過程!$DF$5=9,((CM147*'貼り付けシート（日別）'!AG146+CN147*(CQ147+CR147+CS147+CU147)+CO147*CX147+CP147)*CH147+CW147/CG147),0)</f>
        <v>0</v>
      </c>
      <c r="CG147" s="32">
        <f>計算過程!$DF$55*'貼り付けシート（日別）'!AG146+計算過程!$DF$56*CW147+計算過程!$DF$57</f>
        <v>0.83962249999999994</v>
      </c>
      <c r="CH147" s="32">
        <f>IF(7&lt;='貼り付けシート（日別）'!AG146,1,1+(7-'貼り付けシート（日別）'!AG146)*0.0205)</f>
        <v>1</v>
      </c>
      <c r="CI147" s="100">
        <f>IF($CX147&gt;0,バックデータ一覧!$S$4,バックデータ一覧!$T$4)</f>
        <v>-0.18114</v>
      </c>
      <c r="CJ147" s="100">
        <f>IF($CX147&gt;0,バックデータ一覧!$S$5,バックデータ一覧!$T$5)</f>
        <v>0.10483000000000001</v>
      </c>
      <c r="CK147" s="100">
        <f>IF($CX147&gt;0,バックデータ一覧!$S$6,バックデータ一覧!$T$6)</f>
        <v>0</v>
      </c>
      <c r="CL147" s="100">
        <f>IF($CX147&gt;0,バックデータ一覧!$S$7,バックデータ一覧!$T$7)</f>
        <v>5.8528500000000001</v>
      </c>
      <c r="CM147" s="100">
        <f>IF($CX147&gt;0,バックデータ一覧!$S$12,バックデータ一覧!$T$12)</f>
        <v>-5.7700000000000001E-2</v>
      </c>
      <c r="CN147" s="100">
        <f>IF($CX147&gt;0,バックデータ一覧!$S$13,バックデータ一覧!$T$13)</f>
        <v>0.47525000000000001</v>
      </c>
      <c r="CO147" s="100">
        <f>IF($CX147&gt;0,バックデータ一覧!$S$14,バックデータ一覧!$T$14)</f>
        <v>0</v>
      </c>
      <c r="CP147" s="173">
        <f>IF($CX147&gt;0,バックデータ一覧!$S$15,バックデータ一覧!$T$15)</f>
        <v>-6.3459300000000001</v>
      </c>
      <c r="CQ147" s="102">
        <f>IF($DF$4=4,'貼り付けシート（日別）'!T146,'貼り付けシート（日別）'!B146*(INT($DF$4)+1-$DF$4)+'貼り付けシート（日別）'!T146*($DF$4-INT($DF$4)))</f>
        <v>11.276875419294507</v>
      </c>
      <c r="CR147" s="102">
        <f>IF($DF$4=4,'貼り付けシート（日別）'!U146,'貼り付けシート（日別）'!C146*(INT($DF$4)+1-$DF$4)+'貼り付けシート（日別）'!U146*($DF$4-INT($DF$4)))</f>
        <v>17.197298239785297</v>
      </c>
      <c r="CS147" s="102">
        <f>IF($DF$4=4,'貼り付けシート（日別）'!V146,'貼り付けシート（日別）'!D146*(INT($DF$4)+1-$DF$4)+'貼り付けシート（日別）'!V146*($DF$4-INT($DF$4)))</f>
        <v>2.655465169378612</v>
      </c>
      <c r="CT147" s="102">
        <f>IF($DF$4=4,'貼り付けシート（日別）'!W146,'貼り付けシート（日別）'!E146*(INT($DF$4)+1-$DF$4)+'貼り付けシート（日別）'!W146*($DF$4-INT($DF$4)))</f>
        <v>0</v>
      </c>
      <c r="CU147" s="102">
        <f>IF($DF$4=4,'貼り付けシート（日別）'!X146,'貼り付けシート（日別）'!F146*(INT($DF$4)+1-$DF$4)+'貼り付けシート（日別）'!X146*($DF$4-INT($DF$4)))</f>
        <v>23.959084234994997</v>
      </c>
      <c r="CV147" s="102">
        <f>IF($DF$4=4,'貼り付けシート（日別）'!Y146,'貼り付けシート（日別）'!G146*(INT($DF$4)+1-$DF$4)+'貼り付けシート（日別）'!Y146*($DF$4-INT($DF$4)))</f>
        <v>0</v>
      </c>
      <c r="CW147" s="102">
        <f>IF($DF$4=4,'貼り付けシート（日別）'!Z146,'貼り付けシート（日別）'!H146*(INT($DF$4)+1-$DF$4)+'貼り付けシート（日別）'!Z146*($DF$4-INT($DF$4)))</f>
        <v>3.7137499999999992</v>
      </c>
      <c r="CX147" s="32">
        <f>SUMIF('貼り付けシート（時刻別）'!$A$6:$A$8765,AR147,'貼り付けシート（時刻別）'!$C$6:$C$8765)</f>
        <v>0</v>
      </c>
      <c r="CY147" s="102">
        <f t="shared" si="54"/>
        <v>0</v>
      </c>
      <c r="CZ147" s="166"/>
    </row>
    <row r="148" spans="1:104" x14ac:dyDescent="0.15">
      <c r="A148" s="36">
        <v>41780</v>
      </c>
      <c r="B148" s="139">
        <f>IF(計算過程!$DF$5=9,計算過程!CD148+計算過程!CY148,IF($DF$4=4,AS148,G148*(INT($DF$4)+1-$DF$4)+AS148*($DF$4-INT($DF$4))))</f>
        <v>0.15849739610185185</v>
      </c>
      <c r="C148" s="139">
        <f>IF(計算過程!$DF$5=9,CF148,IF($DF$4=4,AT148,H148*(INT($DF$4)+1-$DF$4)+AT148*($DF$4-INT($DF$4))))</f>
        <v>97.473909850111184</v>
      </c>
      <c r="D148" s="139">
        <f>IF(計算過程!$DF$5=9,0,IF($DF$4=4,AU148,I148*(INT($DF$4)+1-$DF$4)+AU148*($DF$4-INT($DF$4))))</f>
        <v>0</v>
      </c>
      <c r="E148" s="139">
        <v>0</v>
      </c>
      <c r="F148" s="138"/>
      <c r="G148" s="104">
        <f t="shared" si="55"/>
        <v>0.15204874180787037</v>
      </c>
      <c r="H148" s="104">
        <f t="shared" si="56"/>
        <v>90.55893625958214</v>
      </c>
      <c r="I148" s="104">
        <f t="shared" si="57"/>
        <v>0</v>
      </c>
      <c r="J148" s="107">
        <v>0</v>
      </c>
      <c r="K148" s="101">
        <f>IF(OR(計算過程!$DF$5&lt;=4,計算過程!$DF$5=8),L148+M148+N148,0)</f>
        <v>0.15204874180787037</v>
      </c>
      <c r="L148" s="101">
        <f>IF(AND($DF$5&gt;4,$DF$5&lt;&gt;8),0,((VLOOKUP(入力データと計算結果!$E$6,バックデータ一覧!$V$12:$AA$15,2)*'貼り付けシート（日別）'!O147+VLOOKUP(入力データと計算結果!$E$6,バックデータ一覧!$V$12:$AA$15,3)*('貼り付けシート（日別）'!I147+'貼り付けシート（日別）'!J147+'貼り付けシート（日別）'!K147+'貼り付けシート（日別）'!L147+'貼り付けシート（日別）'!N147)+(VLOOKUP(入力データと計算結果!$E$6,バックデータ一覧!$V$12:$AA$15,4)))*10^3/3600))</f>
        <v>0.10100366975925926</v>
      </c>
      <c r="M148" s="101">
        <f>IF(AND(OR($DF$5&gt;4,$DF$5&lt;&gt;8),入力データと計算結果!$E$7&lt;&gt;バックデータ一覧!$A$16,SUM(AL148:AM148)&gt;0),0.07*10^3/3600,0)</f>
        <v>1.9444444444444445E-2</v>
      </c>
      <c r="N148" s="101">
        <f>IF(AND(OR($DF$5&lt;=4),入力データと計算結果!$E$7=バックデータ一覧!$A$18,AM148&gt;0),(VLOOKUP(入力データと計算結果!$E$6,バックデータ一覧!$V$12:$AA$15,5,FALSE)*AO148+VLOOKUP(入力データと計算結果!$E$6,バックデータ一覧!$V$12:$AA$15,6,FALSE))*10^3/3600,0)</f>
        <v>3.1600627604166667E-2</v>
      </c>
      <c r="O148" s="101">
        <f>IF(OR(計算過程!$DF$5&lt;=2,計算過程!$DF$5=8),IF(入力データと計算結果!$E$7=バックデータ一覧!$A$16,AI148/Q148+AJ148/R148+AK148/S148+AL148/T148+AN148/V148,IF(入力データと計算結果!$E$7=バックデータ一覧!$A$17,AI148/Q148+AJ148/R148+AK148/S148+AM148/U148+AN148/V148,AI148/Q148+AJ148/R148+AK148/S148+AM148/U148+AO148/W148)),0)</f>
        <v>90.55893625958214</v>
      </c>
      <c r="P148" s="101">
        <f>IF(OR(計算過程!$DF$5=3,計算過程!$DF$5=4),IF(入力データと計算結果!$E$7=バックデータ一覧!$A$16,AI148/Q148+AJ148/R148+AK148/S148+AL148/T148+AN148/V148,IF(入力データと計算結果!$E$7=バックデータ一覧!$A$17,AI148/Q148+AJ148/R148+AK148/S148+AM148/U148+AN148/V148,AI148/Q148+AJ148/R148+AK148/S148+AM148/U148+AO148/W148)),0)</f>
        <v>0</v>
      </c>
      <c r="Q148" s="101">
        <f>MIN(1,$DF$7*'貼り付けシート（日別）'!O147+計算過程!$DF$14*(AI148+AK148)+$DF$21)</f>
        <v>0.63595004177705872</v>
      </c>
      <c r="R148" s="101">
        <f>MIN(1,$DF$8*'貼り付けシート（日別）'!O147+$DF$15*AJ148+$DF$22)</f>
        <v>0.68827904114429095</v>
      </c>
      <c r="S148" s="101">
        <f>MIN(1,$DF$9*'貼り付けシート（日別）'!O147+$DF$16*(AI148+AK148)+$DF$23)</f>
        <v>0.63595004177705872</v>
      </c>
      <c r="T148" s="32">
        <f>MIN(1,$DF$10*'貼り付けシート（日別）'!O147+$DF$17*AL148+$DF$24)</f>
        <v>0.71159348488590612</v>
      </c>
      <c r="U148" s="32">
        <f>MIN(1,$DF$11*'貼り付けシート（日別）'!O147+$DF$18*AM148+$DF$25)</f>
        <v>0.69997279325343942</v>
      </c>
      <c r="V148" s="32">
        <f>MIN(1,$DF$12*'貼り付けシート（日別）'!O147+$DF$19*AN148+$DF$26)</f>
        <v>0.71159348488590612</v>
      </c>
      <c r="W148" s="32">
        <f>MIN(1,$DF$13*'貼り付けシート（日別）'!O147+$DF$20*AO148+$DF$27)</f>
        <v>0.61818929423516777</v>
      </c>
      <c r="X148" s="32">
        <f t="shared" si="58"/>
        <v>0</v>
      </c>
      <c r="Y148" s="32">
        <f>'貼り付けシート（日別）'!P147</f>
        <v>5.4375</v>
      </c>
      <c r="Z148" s="32">
        <f t="shared" si="59"/>
        <v>1.02078125</v>
      </c>
      <c r="AA148" s="32">
        <f t="shared" si="60"/>
        <v>1</v>
      </c>
      <c r="AB148" s="32">
        <f t="shared" si="61"/>
        <v>60.98450879529873</v>
      </c>
      <c r="AC148" s="32">
        <f>IF($DF$5=10,($DF$41*'貼り付けシート（日別）'!O147+$DF$42*AB148+$DF$43)/3.6,0)</f>
        <v>0</v>
      </c>
      <c r="AD148" s="32">
        <f>IF(OR($DF$5=5,$DF$5=6,$DF$5=7),(($DF$45*'貼り付けシート（日別）'!O147+$DF$46*SUM(AI148:AK148,AM148)+$DF$47)*AE148+(0.01723*AO148+0.06099))*10^3/3600,0)</f>
        <v>0</v>
      </c>
      <c r="AE148" s="32">
        <f>IF('貼り付けシート（日別）'!O147&lt;7,1+(7-'貼り付けシート（日別）'!O147)*0.0091,1)</f>
        <v>1</v>
      </c>
      <c r="AF148" s="32">
        <f>IF(OR($DF$5=5,$DF$5=6,$DF$5=7),(($DF$48*'貼り付けシート（日別）'!O147+$DF$49*SUM(AI148:AK148,AM148)+$DF$50)*AH148+AO148/AG148),0)</f>
        <v>0</v>
      </c>
      <c r="AG148" s="32">
        <f>$DF$51*'貼り付けシート（日別）'!O147+$DF$52*AO148+$DF$53</f>
        <v>0.83675687499999996</v>
      </c>
      <c r="AH148" s="32">
        <f>IF('貼り付けシート（日別）'!O147&lt;7,1+(7-'貼り付けシート（日別）'!O147)*0.0205,1)</f>
        <v>1</v>
      </c>
      <c r="AI148" s="109">
        <f>'貼り付けシート（日別）'!B147</f>
        <v>12.903446147604043</v>
      </c>
      <c r="AJ148" s="109">
        <f>'貼り付けシート（日別）'!C147</f>
        <v>17.638052895411583</v>
      </c>
      <c r="AK148" s="109">
        <f>'貼り付けシート（日別）'!D147</f>
        <v>3.9772080058281012</v>
      </c>
      <c r="AL148" s="109">
        <f>'貼り付けシート（日別）'!E147</f>
        <v>0</v>
      </c>
      <c r="AM148" s="109">
        <f>'貼り付けシート（日別）'!F147</f>
        <v>23.402989246455</v>
      </c>
      <c r="AN148" s="109">
        <f>'貼り付けシート（日別）'!G147</f>
        <v>0</v>
      </c>
      <c r="AO148" s="109">
        <f>'貼り付けシート（日別）'!H147</f>
        <v>3.0628125000000002</v>
      </c>
      <c r="AP148" s="102">
        <f>IF(入力データと計算結果!$E$9=バックデータ一覧!$A$25,'貼り付けシート（日別）'!Q147,0)</f>
        <v>0</v>
      </c>
      <c r="AR148" s="36">
        <v>41780</v>
      </c>
      <c r="AS148" s="104">
        <f t="shared" si="62"/>
        <v>0.15849739610185185</v>
      </c>
      <c r="AT148" s="104">
        <f t="shared" si="63"/>
        <v>97.473909850111184</v>
      </c>
      <c r="AU148" s="104">
        <f t="shared" si="64"/>
        <v>0</v>
      </c>
      <c r="AV148" s="107">
        <v>0</v>
      </c>
      <c r="AW148" s="101">
        <f>IF(OR(計算過程!$DF$5&lt;=4,計算過程!$DF$5=8),AX148+AY148+AZ148,0)</f>
        <v>0.15849739610185185</v>
      </c>
      <c r="AX148" s="101">
        <f>IF(AND(計算過程!$DF$5&gt;4,計算過程!$DF$5&lt;&gt;8),0,((VLOOKUP(入力データと計算結果!$E$6,バックデータ一覧!$V$12:$AA$15,2)*'貼り付けシート（日別）'!AG147+VLOOKUP(入力データと計算結果!$E$6,バックデータ一覧!$V$12:$AA$15,3)*('貼り付けシート（日別）'!AA147+'貼り付けシート（日別）'!AB147+'貼り付けシート（日別）'!AC147+'貼り付けシート（日別）'!AD147+'貼り付けシート（日別）'!AF147)+(VLOOKUP(入力データと計算結果!$E$6,バックデータ一覧!$V$12:$AA$15,4)))*10^3/3600))</f>
        <v>0.10444056392592592</v>
      </c>
      <c r="AY148" s="101">
        <f>IF(AND(OR(計算過程!$DF$5&gt;4,計算過程!$DF$5&lt;&gt;8),入力データと計算結果!$E$7&lt;&gt;バックデータ一覧!$A$16,SUM(BX148:BY148)&gt;0),0.07*10^3/3600,0)</f>
        <v>1.9444444444444445E-2</v>
      </c>
      <c r="AZ148" s="101">
        <f>IF(AND(OR(計算過程!$DF$5&lt;=4),入力データと計算結果!$E$7=バックデータ一覧!$A$18,BY148&gt;0),(VLOOKUP(入力データと計算結果!$E$6,バックデータ一覧!$V$12:$AA$15,5,FALSE)*CA148+VLOOKUP(入力データと計算結果!$E$6,バックデータ一覧!$V$12:$AA$15,6,FALSE))*10^3/3600,0)</f>
        <v>3.4612387731481481E-2</v>
      </c>
      <c r="BA148" s="101">
        <f>IF(OR(計算過程!$DF$5&lt;=2,計算過程!$DF$5=8),IF(入力データと計算結果!$E$7=バックデータ一覧!$A$16,BU148/BC148+BV148/BD148+BW148/BE148+BX148/BF148+BZ148/BH148,IF(入力データと計算結果!$E$7=バックデータ一覧!$A$17,BU148/BC148+BV148/BD148+BW148/BE148+BY148/BG148+BZ148/BH148,BU148/BC148+BV148/BD148+BW148/BE148+BY148/BG148+CA148/BI148)),0)</f>
        <v>97.473909850111184</v>
      </c>
      <c r="BB148" s="101">
        <f>IF(OR(計算過程!$DF$5=3,計算過程!$DF$5=4),IF(入力データと計算結果!$E$7=バックデータ一覧!$A$16,BU148/BC148+BV148/BD148+BW148/BE148+BX148/BF148+BZ148/BH148,IF(入力データと計算結果!$E$7=バックデータ一覧!$A$17,BU148/BC148+BV148/BD148+BW148/BE148+BY148/BG148+BZ148/BH148,BU148/BC148+BV148/BD148+BW148/BE148+BY148/BG148+CA148/BI148)),0)</f>
        <v>0</v>
      </c>
      <c r="BC148" s="101">
        <f>MIN(1,計算過程!$DF$7*'貼り付けシート（日別）'!AG147+計算過程!$DF$14*(BU148+BW148)+計算過程!$DF$21)</f>
        <v>0.63780701872387158</v>
      </c>
      <c r="BD148" s="101">
        <f>MIN(1,計算過程!$DF$8*'貼り付けシート（日別）'!AG147+計算過程!$DF$15*BV148+計算過程!$DF$22)</f>
        <v>0.6894226931704649</v>
      </c>
      <c r="BE148" s="101">
        <f>MIN(1,計算過程!$DF$9*'貼り付けシート（日別）'!AG147+計算過程!$DF$16*(BU148+BW148)+計算過程!$DF$23)</f>
        <v>0.63780701872387158</v>
      </c>
      <c r="BF148" s="32">
        <f>MIN(1,計算過程!$DF$10*'貼り付けシート（日別）'!AG147+計算過程!$DF$17*BX148+計算過程!$DF$24)</f>
        <v>0.71159348488590612</v>
      </c>
      <c r="BG148" s="32">
        <f>MIN(1,計算過程!$DF$11*'貼り付けシート（日別）'!AG147+計算過程!$DF$18*BY148+計算過程!$DF$25)</f>
        <v>0.69997279325343942</v>
      </c>
      <c r="BH148" s="32">
        <f>MIN(1,計算過程!$DF$12*'貼り付けシート（日別）'!AG147+計算過程!$DF$19*BZ148+計算過程!$DF$26)</f>
        <v>0.71159348488590612</v>
      </c>
      <c r="BI148" s="32">
        <f>MIN(1,計算過程!$DF$13*'貼り付けシート（日別）'!AG147+計算過程!$DF$20*CA148+計算過程!$DF$27)</f>
        <v>0.62927110248805362</v>
      </c>
      <c r="BJ148" s="32">
        <f>IF(計算過程!$DF$5=11,(計算過程!$DF$33*BK148+計算過程!$DF$34*BN148+計算過程!$DF$35*計算過程!$DF$39+計算過程!$DF$36)*(1+計算過程!$DF$37*計算過程!$DF$38)*BL148*BM148*10^3/3600,0)</f>
        <v>0</v>
      </c>
      <c r="BK148" s="32">
        <f>'貼り付けシート（日別）'!AH147</f>
        <v>5.4375</v>
      </c>
      <c r="BL148" s="32">
        <f t="shared" si="65"/>
        <v>1.02078125</v>
      </c>
      <c r="BM148" s="32">
        <f t="shared" si="66"/>
        <v>1</v>
      </c>
      <c r="BN148" s="32">
        <f t="shared" si="67"/>
        <v>65.707092464443974</v>
      </c>
      <c r="BO148" s="32">
        <f>IF(計算過程!$DF$5=10,(計算過程!$DF$41*'貼り付けシート（日別）'!AG147+計算過程!$DF$42*BN148+計算過程!$DF$43)/3.6,0)</f>
        <v>0</v>
      </c>
      <c r="BP148" s="32">
        <f>IF(OR(計算過程!$DF$5=5,計算過程!$DF$5=6,計算過程!$DF$5=7),((計算過程!$DF$45*'貼り付けシート（日別）'!AG147+計算過程!$DF$46*SUM(BU148:BW148,BY148)+計算過程!$DF$47)*BQ148+(0.01723*CA148+0.06099))*10^3/3600,0)</f>
        <v>0</v>
      </c>
      <c r="BQ148" s="32">
        <f>IF('貼り付けシート（日別）'!AG147&lt;7,1+(7-'貼り付けシート（日別）'!AG147)*0.0091,1)</f>
        <v>1</v>
      </c>
      <c r="BR148" s="32">
        <f>IF(OR(計算過程!$DF$5=5,計算過程!$DF$5=6,計算過程!$DF$5=7),((計算過程!$DF$48*'貼り付けシート（日別）'!AG147+計算過程!$DF$49*SUM(BU148:BW148,BY148)+計算過程!$DF$50)*BT148+CA148/BS148),0)</f>
        <v>0</v>
      </c>
      <c r="BS148" s="32">
        <f>計算過程!$DF$51*'貼り付けシート（日別）'!AG147+計算過程!$DF$52*CA148+計算過程!$DF$53</f>
        <v>0.8405324999999999</v>
      </c>
      <c r="BT148" s="32">
        <f>IF('貼り付けシート（日別）'!AG147&lt;7,1+(7-'貼り付けシート（日別）'!AG147)*0.0205,1)</f>
        <v>1</v>
      </c>
      <c r="BU148" s="109">
        <f>'貼り付けシート（日別）'!T147</f>
        <v>14.477037141214293</v>
      </c>
      <c r="BV148" s="109">
        <f>'貼り付けシート（日別）'!U147</f>
        <v>20.157774737613241</v>
      </c>
      <c r="BW148" s="109">
        <f>'貼り付けシート（日別）'!V147</f>
        <v>3.9772080058281012</v>
      </c>
      <c r="BX148" s="109">
        <f>'貼り付けシート（日別）'!W147</f>
        <v>0</v>
      </c>
      <c r="BY148" s="109">
        <f>'貼り付けシート（日別）'!X147</f>
        <v>23.402989246455</v>
      </c>
      <c r="BZ148" s="109">
        <f>'貼り付けシート（日別）'!Y147</f>
        <v>0</v>
      </c>
      <c r="CA148" s="109">
        <f>'貼り付けシート（日別）'!Z147</f>
        <v>3.6920833333333327</v>
      </c>
      <c r="CB148" s="102">
        <f>IF(入力データと計算結果!$E$9=バックデータ一覧!$A$25,'貼り付けシート（日別）'!AI147,0)</f>
        <v>0</v>
      </c>
      <c r="CC148" s="166"/>
      <c r="CD148" s="32">
        <f>IF(計算過程!$DF$5=9,((CI148*'貼り付けシート（日別）'!AG147+CJ148*(CQ148+CR148+CS148+CU148)+CK148*CX148+CL148)*CE148+(0.01723*CW148+0.06099))*10^3/3600,0)</f>
        <v>0</v>
      </c>
      <c r="CE148" s="32">
        <f>IF(7&lt;='貼り付けシート（日別）'!AG147,1,1+(7-'貼り付けシート（日別）'!AG147)*0.0091)</f>
        <v>1</v>
      </c>
      <c r="CF148" s="32">
        <f>IF(計算過程!$DF$5=9,((CM148*'貼り付けシート（日別）'!AG147+CN148*(CQ148+CR148+CS148+CU148)+CO148*CX148+CP148)*CH148+CW148/CG148),0)</f>
        <v>0</v>
      </c>
      <c r="CG148" s="32">
        <f>計算過程!$DF$55*'貼り付けシート（日別）'!AG147+計算過程!$DF$56*CW148+計算過程!$DF$57</f>
        <v>0.8405324999999999</v>
      </c>
      <c r="CH148" s="32">
        <f>IF(7&lt;='貼り付けシート（日別）'!AG147,1,1+(7-'貼り付けシート（日別）'!AG147)*0.0205)</f>
        <v>1</v>
      </c>
      <c r="CI148" s="100">
        <f>IF($CX148&gt;0,バックデータ一覧!$S$4,バックデータ一覧!$T$4)</f>
        <v>-0.18114</v>
      </c>
      <c r="CJ148" s="100">
        <f>IF($CX148&gt;0,バックデータ一覧!$S$5,バックデータ一覧!$T$5)</f>
        <v>0.10483000000000001</v>
      </c>
      <c r="CK148" s="100">
        <f>IF($CX148&gt;0,バックデータ一覧!$S$6,バックデータ一覧!$T$6)</f>
        <v>0</v>
      </c>
      <c r="CL148" s="100">
        <f>IF($CX148&gt;0,バックデータ一覧!$S$7,バックデータ一覧!$T$7)</f>
        <v>5.8528500000000001</v>
      </c>
      <c r="CM148" s="100">
        <f>IF($CX148&gt;0,バックデータ一覧!$S$12,バックデータ一覧!$T$12)</f>
        <v>-5.7700000000000001E-2</v>
      </c>
      <c r="CN148" s="100">
        <f>IF($CX148&gt;0,バックデータ一覧!$S$13,バックデータ一覧!$T$13)</f>
        <v>0.47525000000000001</v>
      </c>
      <c r="CO148" s="100">
        <f>IF($CX148&gt;0,バックデータ一覧!$S$14,バックデータ一覧!$T$14)</f>
        <v>0</v>
      </c>
      <c r="CP148" s="173">
        <f>IF($CX148&gt;0,バックデータ一覧!$S$15,バックデータ一覧!$T$15)</f>
        <v>-6.3459300000000001</v>
      </c>
      <c r="CQ148" s="102">
        <f>IF($DF$4=4,'貼り付けシート（日別）'!T147,'貼り付けシート（日別）'!B147*(INT($DF$4)+1-$DF$4)+'貼り付けシート（日別）'!T147*($DF$4-INT($DF$4)))</f>
        <v>14.477037141214293</v>
      </c>
      <c r="CR148" s="102">
        <f>IF($DF$4=4,'貼り付けシート（日別）'!U147,'貼り付けシート（日別）'!C147*(INT($DF$4)+1-$DF$4)+'貼り付けシート（日別）'!U147*($DF$4-INT($DF$4)))</f>
        <v>20.157774737613241</v>
      </c>
      <c r="CS148" s="102">
        <f>IF($DF$4=4,'貼り付けシート（日別）'!V147,'貼り付けシート（日別）'!D147*(INT($DF$4)+1-$DF$4)+'貼り付けシート（日別）'!V147*($DF$4-INT($DF$4)))</f>
        <v>3.9772080058281012</v>
      </c>
      <c r="CT148" s="102">
        <f>IF($DF$4=4,'貼り付けシート（日別）'!W147,'貼り付けシート（日別）'!E147*(INT($DF$4)+1-$DF$4)+'貼り付けシート（日別）'!W147*($DF$4-INT($DF$4)))</f>
        <v>0</v>
      </c>
      <c r="CU148" s="102">
        <f>IF($DF$4=4,'貼り付けシート（日別）'!X147,'貼り付けシート（日別）'!F147*(INT($DF$4)+1-$DF$4)+'貼り付けシート（日別）'!X147*($DF$4-INT($DF$4)))</f>
        <v>23.402989246455</v>
      </c>
      <c r="CV148" s="102">
        <f>IF($DF$4=4,'貼り付けシート（日別）'!Y147,'貼り付けシート（日別）'!G147*(INT($DF$4)+1-$DF$4)+'貼り付けシート（日別）'!Y147*($DF$4-INT($DF$4)))</f>
        <v>0</v>
      </c>
      <c r="CW148" s="102">
        <f>IF($DF$4=4,'貼り付けシート（日別）'!Z147,'貼り付けシート（日別）'!H147*(INT($DF$4)+1-$DF$4)+'貼り付けシート（日別）'!Z147*($DF$4-INT($DF$4)))</f>
        <v>3.6920833333333327</v>
      </c>
      <c r="CX148" s="32">
        <f>SUMIF('貼り付けシート（時刻別）'!$A$6:$A$8765,AR148,'貼り付けシート（時刻別）'!$C$6:$C$8765)</f>
        <v>0</v>
      </c>
      <c r="CY148" s="102">
        <f t="shared" si="54"/>
        <v>0</v>
      </c>
      <c r="CZ148" s="166"/>
    </row>
    <row r="149" spans="1:104" x14ac:dyDescent="0.15">
      <c r="A149" s="36">
        <v>41781</v>
      </c>
      <c r="B149" s="139">
        <f>IF(計算過程!$DF$5=9,計算過程!CD149+計算過程!CY149,IF($DF$4=4,AS149,G149*(INT($DF$4)+1-$DF$4)+AS149*($DF$4-INT($DF$4))))</f>
        <v>0.13988336309722221</v>
      </c>
      <c r="C149" s="139">
        <f>IF(計算過程!$DF$5=9,CF149,IF($DF$4=4,AT149,H149*(INT($DF$4)+1-$DF$4)+AT149*($DF$4-INT($DF$4))))</f>
        <v>70.353241181473265</v>
      </c>
      <c r="D149" s="139">
        <f>IF(計算過程!$DF$5=9,0,IF($DF$4=4,AU149,I149*(INT($DF$4)+1-$DF$4)+AU149*($DF$4-INT($DF$4))))</f>
        <v>0</v>
      </c>
      <c r="E149" s="139">
        <v>0</v>
      </c>
      <c r="F149" s="138"/>
      <c r="G149" s="104">
        <f t="shared" si="55"/>
        <v>0.13377218995833334</v>
      </c>
      <c r="H149" s="104">
        <f t="shared" si="56"/>
        <v>63.566984664613329</v>
      </c>
      <c r="I149" s="104">
        <f t="shared" si="57"/>
        <v>0</v>
      </c>
      <c r="J149" s="107">
        <v>0</v>
      </c>
      <c r="K149" s="101">
        <f>IF(OR(計算過程!$DF$5&lt;=4,計算過程!$DF$5=8),L149+M149+N149,0)</f>
        <v>0.13377218995833334</v>
      </c>
      <c r="L149" s="101">
        <f>IF(AND($DF$5&gt;4,$DF$5&lt;&gt;8),0,((VLOOKUP(入力データと計算結果!$E$6,バックデータ一覧!$V$12:$AA$15,2)*'貼り付けシート（日別）'!O148+VLOOKUP(入力データと計算結果!$E$6,バックデータ一覧!$V$12:$AA$15,3)*('貼り付けシート（日別）'!I148+'貼り付けシート（日別）'!J148+'貼り付けシート（日別）'!K148+'貼り付けシート（日別）'!L148+'貼り付けシート（日別）'!N148)+(VLOOKUP(入力データと計算結果!$E$6,バックデータ一覧!$V$12:$AA$15,4)))*10^3/3600))</f>
        <v>8.478963266666667E-2</v>
      </c>
      <c r="M149" s="101">
        <f>IF(AND(OR($DF$5&gt;4,$DF$5&lt;&gt;8),入力データと計算結果!$E$7&lt;&gt;バックデータ一覧!$A$16,SUM(AL149:AM149)&gt;0),0.07*10^3/3600,0)</f>
        <v>1.9444444444444445E-2</v>
      </c>
      <c r="N149" s="101">
        <f>IF(AND(OR($DF$5&lt;=4),入力データと計算結果!$E$7=バックデータ一覧!$A$18,AM149&gt;0),(VLOOKUP(入力データと計算結果!$E$6,バックデータ一覧!$V$12:$AA$15,5,FALSE)*AO149+VLOOKUP(入力データと計算結果!$E$6,バックデータ一覧!$V$12:$AA$15,6,FALSE))*10^3/3600,0)</f>
        <v>2.9538112847222218E-2</v>
      </c>
      <c r="O149" s="101">
        <f>IF(OR(計算過程!$DF$5&lt;=2,計算過程!$DF$5=8),IF(入力データと計算結果!$E$7=バックデータ一覧!$A$16,AI149/Q149+AJ149/R149+AK149/S149+AL149/T149+AN149/V149,IF(入力データと計算結果!$E$7=バックデータ一覧!$A$17,AI149/Q149+AJ149/R149+AK149/S149+AM149/U149+AN149/V149,AI149/Q149+AJ149/R149+AK149/S149+AM149/U149+AO149/W149)),0)</f>
        <v>63.566984664613329</v>
      </c>
      <c r="P149" s="101">
        <f>IF(OR(計算過程!$DF$5=3,計算過程!$DF$5=4),IF(入力データと計算結果!$E$7=バックデータ一覧!$A$16,AI149/Q149+AJ149/R149+AK149/S149+AL149/T149+AN149/V149,IF(入力データと計算結果!$E$7=バックデータ一覧!$A$17,AI149/Q149+AJ149/R149+AK149/S149+AM149/U149+AN149/V149,AI149/Q149+AJ149/R149+AK149/S149+AM149/U149+AO149/W149)),0)</f>
        <v>0</v>
      </c>
      <c r="Q149" s="101">
        <f>MIN(1,$DF$7*'貼り付けシート（日別）'!O148+計算過程!$DF$14*(AI149+AK149)+$DF$21)</f>
        <v>0.63486268947556812</v>
      </c>
      <c r="R149" s="101">
        <f>MIN(1,$DF$8*'貼り付けシート（日別）'!O148+$DF$15*AJ149+$DF$22)</f>
        <v>0.68710416973746324</v>
      </c>
      <c r="S149" s="101">
        <f>MIN(1,$DF$9*'貼り付けシート（日別）'!O148+$DF$16*(AI149+AK149)+$DF$23)</f>
        <v>0.63486268947556812</v>
      </c>
      <c r="T149" s="32">
        <f>MIN(1,$DF$10*'貼り付けシート（日別）'!O148+$DF$17*AL149+$DF$24)</f>
        <v>0.71159348488590612</v>
      </c>
      <c r="U149" s="32">
        <f>MIN(1,$DF$11*'貼り付けシート（日別）'!O148+$DF$18*AM149+$DF$25)</f>
        <v>0.70021932841619772</v>
      </c>
      <c r="V149" s="32">
        <f>MIN(1,$DF$12*'貼り付けシート（日別）'!O148+$DF$19*AN149+$DF$26)</f>
        <v>0.71159348488590612</v>
      </c>
      <c r="W149" s="32">
        <f>MIN(1,$DF$13*'貼り付けシート（日別）'!O148+$DF$20*AO149+$DF$27)</f>
        <v>0.62564070333744959</v>
      </c>
      <c r="X149" s="32">
        <f t="shared" si="58"/>
        <v>0</v>
      </c>
      <c r="Y149" s="32">
        <f>'貼り付けシート（日別）'!P148</f>
        <v>10.050000000000001</v>
      </c>
      <c r="Z149" s="32">
        <f t="shared" si="59"/>
        <v>1</v>
      </c>
      <c r="AA149" s="32">
        <f t="shared" si="60"/>
        <v>1</v>
      </c>
      <c r="AB149" s="32">
        <f t="shared" si="61"/>
        <v>43.137337149983829</v>
      </c>
      <c r="AC149" s="32">
        <f>IF($DF$5=10,($DF$41*'貼り付けシート（日別）'!O148+$DF$42*AB149+$DF$43)/3.6,0)</f>
        <v>0</v>
      </c>
      <c r="AD149" s="32">
        <f>IF(OR($DF$5=5,$DF$5=6,$DF$5=7),(($DF$45*'貼り付けシート（日別）'!O148+$DF$46*SUM(AI149:AK149,AM149)+$DF$47)*AE149+(0.01723*AO149+0.06099))*10^3/3600,0)</f>
        <v>0</v>
      </c>
      <c r="AE149" s="32">
        <f>IF('貼り付けシート（日別）'!O148&lt;7,1+(7-'貼り付けシート（日別）'!O148)*0.0091,1)</f>
        <v>1</v>
      </c>
      <c r="AF149" s="32">
        <f>IF(OR($DF$5=5,$DF$5=6,$DF$5=7),(($DF$48*'貼り付けシート（日別）'!O148+$DF$49*SUM(AI149:AK149,AM149)+$DF$50)*AH149+AO149/AG149),0)</f>
        <v>0</v>
      </c>
      <c r="AG149" s="32">
        <f>$DF$51*'貼り付けシート（日別）'!O148+$DF$52*AO149+$DF$53</f>
        <v>0.85827124999999993</v>
      </c>
      <c r="AH149" s="32">
        <f>IF('貼り付けシート（日別）'!O148&lt;7,1+(7-'貼り付けシート（日別）'!O148)*0.0205,1)</f>
        <v>1</v>
      </c>
      <c r="AI149" s="109">
        <f>'貼り付けシート（日別）'!B148</f>
        <v>6.7631022607333176</v>
      </c>
      <c r="AJ149" s="109">
        <f>'貼り付けシート（日別）'!C148</f>
        <v>9.0245477576504243</v>
      </c>
      <c r="AK149" s="109">
        <f>'貼り付けシート（日別）'!D148</f>
        <v>1.8579951265750869</v>
      </c>
      <c r="AL149" s="109">
        <f>'貼り付けシート（日別）'!E148</f>
        <v>0</v>
      </c>
      <c r="AM149" s="109">
        <f>'貼り付けシート（日別）'!F148</f>
        <v>22.859817005024997</v>
      </c>
      <c r="AN149" s="109">
        <f>'貼り付けシート（日別）'!G148</f>
        <v>0</v>
      </c>
      <c r="AO149" s="109">
        <f>'貼り付けシート（日別）'!H148</f>
        <v>2.6318749999999995</v>
      </c>
      <c r="AP149" s="102">
        <f>IF(入力データと計算結果!$E$9=バックデータ一覧!$A$25,'貼り付けシート（日別）'!Q148,0)</f>
        <v>0</v>
      </c>
      <c r="AR149" s="36">
        <v>41781</v>
      </c>
      <c r="AS149" s="104">
        <f t="shared" si="62"/>
        <v>0.13988336309722221</v>
      </c>
      <c r="AT149" s="104">
        <f t="shared" si="63"/>
        <v>70.353241181473265</v>
      </c>
      <c r="AU149" s="104">
        <f t="shared" si="64"/>
        <v>0</v>
      </c>
      <c r="AV149" s="107">
        <v>0</v>
      </c>
      <c r="AW149" s="101">
        <f>IF(OR(計算過程!$DF$5&lt;=4,計算過程!$DF$5=8),AX149+AY149+AZ149,0)</f>
        <v>0.13988336309722221</v>
      </c>
      <c r="AX149" s="101">
        <f>IF(AND(計算過程!$DF$5&gt;4,計算過程!$DF$5&lt;&gt;8),0,((VLOOKUP(入力データと計算結果!$E$6,バックデータ一覧!$V$12:$AA$15,2)*'貼り付けシート（日別）'!AG148+VLOOKUP(入力データと計算結果!$E$6,バックデータ一覧!$V$12:$AA$15,3)*('貼り付けシート（日別）'!AA148+'貼り付けシート（日別）'!AB148+'貼り付けシート（日別）'!AC148+'貼り付けシート（日別）'!AD148+'貼り付けシート（日別）'!AF148)+(VLOOKUP(入力データと計算結果!$E$6,バックデータ一覧!$V$12:$AA$15,4)))*10^3/3600))</f>
        <v>8.8310323166666663E-2</v>
      </c>
      <c r="AY149" s="101">
        <f>IF(AND(OR(計算過程!$DF$5&gt;4,計算過程!$DF$5&lt;&gt;8),入力データと計算結果!$E$7&lt;&gt;バックデータ一覧!$A$16,SUM(BX149:BY149)&gt;0),0.07*10^3/3600,0)</f>
        <v>1.9444444444444445E-2</v>
      </c>
      <c r="AZ149" s="101">
        <f>IF(AND(OR(計算過程!$DF$5&lt;=4),入力データと計算結果!$E$7=バックデータ一覧!$A$18,BY149&gt;0),(VLOOKUP(入力データと計算結果!$E$6,バックデータ一覧!$V$12:$AA$15,5,FALSE)*CA149+VLOOKUP(入力データと計算結果!$E$6,バックデータ一覧!$V$12:$AA$15,6,FALSE))*10^3/3600,0)</f>
        <v>3.2128595486111113E-2</v>
      </c>
      <c r="BA149" s="101">
        <f>IF(OR(計算過程!$DF$5&lt;=2,計算過程!$DF$5=8),IF(入力データと計算結果!$E$7=バックデータ一覧!$A$16,BU149/BC149+BV149/BD149+BW149/BE149+BX149/BF149+BZ149/BH149,IF(入力データと計算結果!$E$7=バックデータ一覧!$A$17,BU149/BC149+BV149/BD149+BW149/BE149+BY149/BG149+BZ149/BH149,BU149/BC149+BV149/BD149+BW149/BE149+BY149/BG149+CA149/BI149)),0)</f>
        <v>70.353241181473265</v>
      </c>
      <c r="BB149" s="101">
        <f>IF(OR(計算過程!$DF$5=3,計算過程!$DF$5=4),IF(入力データと計算結果!$E$7=バックデータ一覧!$A$16,BU149/BC149+BV149/BD149+BW149/BE149+BX149/BF149+BZ149/BH149,IF(入力データと計算結果!$E$7=バックデータ一覧!$A$17,BU149/BC149+BV149/BD149+BW149/BE149+BY149/BG149+BZ149/BH149,BU149/BC149+BV149/BD149+BW149/BE149+BY149/BG149+CA149/BI149)),0)</f>
        <v>0</v>
      </c>
      <c r="BC149" s="101">
        <f>MIN(1,計算過程!$DF$7*'貼り付けシート（日別）'!AG148+計算過程!$DF$14*(BU149+BW149)+計算過程!$DF$21)</f>
        <v>0.63582344651374678</v>
      </c>
      <c r="BD149" s="101">
        <f>MIN(1,計算過程!$DF$8*'貼り付けシート（日別）'!AG148+計算過程!$DF$15*BV149+計算過程!$DF$22)</f>
        <v>0.68859364761344133</v>
      </c>
      <c r="BE149" s="101">
        <f>MIN(1,計算過程!$DF$9*'貼り付けシート（日別）'!AG148+計算過程!$DF$16*(BU149+BW149)+計算過程!$DF$23)</f>
        <v>0.63582344651374678</v>
      </c>
      <c r="BF149" s="32">
        <f>MIN(1,計算過程!$DF$10*'貼り付けシート（日別）'!AG148+計算過程!$DF$17*BX149+計算過程!$DF$24)</f>
        <v>0.71159348488590612</v>
      </c>
      <c r="BG149" s="32">
        <f>MIN(1,計算過程!$DF$11*'貼り付けシート（日別）'!AG148+計算過程!$DF$18*BY149+計算過程!$DF$25)</f>
        <v>0.70021932841619772</v>
      </c>
      <c r="BH149" s="32">
        <f>MIN(1,計算過程!$DF$12*'貼り付けシート（日別）'!AG148+計算過程!$DF$19*BZ149+計算過程!$DF$26)</f>
        <v>0.71159348488590612</v>
      </c>
      <c r="BI149" s="32">
        <f>MIN(1,計算過程!$DF$13*'貼り付けシート（日別）'!AG148+計算過程!$DF$20*CA149+計算過程!$DF$27)</f>
        <v>0.63517241591516782</v>
      </c>
      <c r="BJ149" s="32">
        <f>IF(計算過程!$DF$5=11,(計算過程!$DF$33*BK149+計算過程!$DF$34*BN149+計算過程!$DF$35*計算過程!$DF$39+計算過程!$DF$36)*(1+計算過程!$DF$37*計算過程!$DF$38)*BL149*BM149*10^3/3600,0)</f>
        <v>0</v>
      </c>
      <c r="BK149" s="32">
        <f>'貼り付けシート（日別）'!AH148</f>
        <v>10.050000000000001</v>
      </c>
      <c r="BL149" s="32">
        <f t="shared" si="65"/>
        <v>1</v>
      </c>
      <c r="BM149" s="32">
        <f t="shared" si="66"/>
        <v>1</v>
      </c>
      <c r="BN149" s="32">
        <f t="shared" si="67"/>
        <v>47.774380562774155</v>
      </c>
      <c r="BO149" s="32">
        <f>IF(計算過程!$DF$5=10,(計算過程!$DF$41*'貼り付けシート（日別）'!AG148+計算過程!$DF$42*BN149+計算過程!$DF$43)/3.6,0)</f>
        <v>0</v>
      </c>
      <c r="BP149" s="32">
        <f>IF(OR(計算過程!$DF$5=5,計算過程!$DF$5=6,計算過程!$DF$5=7),((計算過程!$DF$45*'貼り付けシート（日別）'!AG148+計算過程!$DF$46*SUM(BU149:BW149,BY149)+計算過程!$DF$47)*BQ149+(0.01723*CA149+0.06099))*10^3/3600,0)</f>
        <v>0</v>
      </c>
      <c r="BQ149" s="32">
        <f>IF('貼り付けシート（日別）'!AG148&lt;7,1+(7-'貼り付けシート（日別）'!AG148)*0.0091,1)</f>
        <v>1</v>
      </c>
      <c r="BR149" s="32">
        <f>IF(OR(計算過程!$DF$5=5,計算過程!$DF$5=6,計算過程!$DF$5=7),((計算過程!$DF$48*'貼り付けシート（日別）'!AG148+計算過程!$DF$49*SUM(BU149:BW149,BY149)+計算過程!$DF$50)*BT149+CA149/BS149),0)</f>
        <v>0</v>
      </c>
      <c r="BS149" s="32">
        <f>計算過程!$DF$51*'貼り付けシート（日別）'!AG148+計算過程!$DF$52*CA149+計算過程!$DF$53</f>
        <v>0.86151875</v>
      </c>
      <c r="BT149" s="32">
        <f>IF('貼り付けシート（日別）'!AG148&lt;7,1+(7-'貼り付けシート（日別）'!AG148)*0.0205,1)</f>
        <v>1</v>
      </c>
      <c r="BU149" s="109">
        <f>'貼り付けシート（日別）'!T148</f>
        <v>7.0705159998575589</v>
      </c>
      <c r="BV149" s="109">
        <f>'貼り付けシート（日別）'!U148</f>
        <v>12.306201487705126</v>
      </c>
      <c r="BW149" s="109">
        <f>'貼り付けシート（日別）'!V148</f>
        <v>2.3647210701864747</v>
      </c>
      <c r="BX149" s="109">
        <f>'貼り付けシート（日別）'!W148</f>
        <v>0</v>
      </c>
      <c r="BY149" s="109">
        <f>'貼り付けシート（日別）'!X148</f>
        <v>22.859817005024997</v>
      </c>
      <c r="BZ149" s="109">
        <f>'貼り付けシート（日別）'!Y148</f>
        <v>0</v>
      </c>
      <c r="CA149" s="109">
        <f>'貼り付けシート（日別）'!Z148</f>
        <v>3.1731249999999998</v>
      </c>
      <c r="CB149" s="102">
        <f>IF(入力データと計算結果!$E$9=バックデータ一覧!$A$25,'貼り付けシート（日別）'!AI148,0)</f>
        <v>0</v>
      </c>
      <c r="CC149" s="166"/>
      <c r="CD149" s="32">
        <f>IF(計算過程!$DF$5=9,((CI149*'貼り付けシート（日別）'!AG148+CJ149*(CQ149+CR149+CS149+CU149)+CK149*CX149+CL149)*CE149+(0.01723*CW149+0.06099))*10^3/3600,0)</f>
        <v>0</v>
      </c>
      <c r="CE149" s="32">
        <f>IF(7&lt;='貼り付けシート（日別）'!AG148,1,1+(7-'貼り付けシート（日別）'!AG148)*0.0091)</f>
        <v>1</v>
      </c>
      <c r="CF149" s="32">
        <f>IF(計算過程!$DF$5=9,((CM149*'貼り付けシート（日別）'!AG148+CN149*(CQ149+CR149+CS149+CU149)+CO149*CX149+CP149)*CH149+CW149/CG149),0)</f>
        <v>0</v>
      </c>
      <c r="CG149" s="32">
        <f>計算過程!$DF$55*'貼り付けシート（日別）'!AG148+計算過程!$DF$56*CW149+計算過程!$DF$57</f>
        <v>0.86151875</v>
      </c>
      <c r="CH149" s="32">
        <f>IF(7&lt;='貼り付けシート（日別）'!AG148,1,1+(7-'貼り付けシート（日別）'!AG148)*0.0205)</f>
        <v>1</v>
      </c>
      <c r="CI149" s="100">
        <f>IF($CX149&gt;0,バックデータ一覧!$S$4,バックデータ一覧!$T$4)</f>
        <v>-0.18114</v>
      </c>
      <c r="CJ149" s="100">
        <f>IF($CX149&gt;0,バックデータ一覧!$S$5,バックデータ一覧!$T$5)</f>
        <v>0.10483000000000001</v>
      </c>
      <c r="CK149" s="100">
        <f>IF($CX149&gt;0,バックデータ一覧!$S$6,バックデータ一覧!$T$6)</f>
        <v>0</v>
      </c>
      <c r="CL149" s="100">
        <f>IF($CX149&gt;0,バックデータ一覧!$S$7,バックデータ一覧!$T$7)</f>
        <v>5.8528500000000001</v>
      </c>
      <c r="CM149" s="100">
        <f>IF($CX149&gt;0,バックデータ一覧!$S$12,バックデータ一覧!$T$12)</f>
        <v>-5.7700000000000001E-2</v>
      </c>
      <c r="CN149" s="100">
        <f>IF($CX149&gt;0,バックデータ一覧!$S$13,バックデータ一覧!$T$13)</f>
        <v>0.47525000000000001</v>
      </c>
      <c r="CO149" s="100">
        <f>IF($CX149&gt;0,バックデータ一覧!$S$14,バックデータ一覧!$T$14)</f>
        <v>0</v>
      </c>
      <c r="CP149" s="173">
        <f>IF($CX149&gt;0,バックデータ一覧!$S$15,バックデータ一覧!$T$15)</f>
        <v>-6.3459300000000001</v>
      </c>
      <c r="CQ149" s="102">
        <f>IF($DF$4=4,'貼り付けシート（日別）'!T148,'貼り付けシート（日別）'!B148*(INT($DF$4)+1-$DF$4)+'貼り付けシート（日別）'!T148*($DF$4-INT($DF$4)))</f>
        <v>7.0705159998575589</v>
      </c>
      <c r="CR149" s="102">
        <f>IF($DF$4=4,'貼り付けシート（日別）'!U148,'貼り付けシート（日別）'!C148*(INT($DF$4)+1-$DF$4)+'貼り付けシート（日別）'!U148*($DF$4-INT($DF$4)))</f>
        <v>12.306201487705126</v>
      </c>
      <c r="CS149" s="102">
        <f>IF($DF$4=4,'貼り付けシート（日別）'!V148,'貼り付けシート（日別）'!D148*(INT($DF$4)+1-$DF$4)+'貼り付けシート（日別）'!V148*($DF$4-INT($DF$4)))</f>
        <v>2.3647210701864747</v>
      </c>
      <c r="CT149" s="102">
        <f>IF($DF$4=4,'貼り付けシート（日別）'!W148,'貼り付けシート（日別）'!E148*(INT($DF$4)+1-$DF$4)+'貼り付けシート（日別）'!W148*($DF$4-INT($DF$4)))</f>
        <v>0</v>
      </c>
      <c r="CU149" s="102">
        <f>IF($DF$4=4,'貼り付けシート（日別）'!X148,'貼り付けシート（日別）'!F148*(INT($DF$4)+1-$DF$4)+'貼り付けシート（日別）'!X148*($DF$4-INT($DF$4)))</f>
        <v>22.859817005024997</v>
      </c>
      <c r="CV149" s="102">
        <f>IF($DF$4=4,'貼り付けシート（日別）'!Y148,'貼り付けシート（日別）'!G148*(INT($DF$4)+1-$DF$4)+'貼り付けシート（日別）'!Y148*($DF$4-INT($DF$4)))</f>
        <v>0</v>
      </c>
      <c r="CW149" s="102">
        <f>IF($DF$4=4,'貼り付けシート（日別）'!Z148,'貼り付けシート（日別）'!H148*(INT($DF$4)+1-$DF$4)+'貼り付けシート（日別）'!Z148*($DF$4-INT($DF$4)))</f>
        <v>3.1731249999999998</v>
      </c>
      <c r="CX149" s="32">
        <f>SUMIF('貼り付けシート（時刻別）'!$A$6:$A$8765,AR149,'貼り付けシート（時刻別）'!$C$6:$C$8765)</f>
        <v>0</v>
      </c>
      <c r="CY149" s="102">
        <f t="shared" si="54"/>
        <v>0</v>
      </c>
      <c r="CZ149" s="166"/>
    </row>
    <row r="150" spans="1:104" x14ac:dyDescent="0.15">
      <c r="A150" s="36">
        <v>41782</v>
      </c>
      <c r="B150" s="139">
        <f>IF(計算過程!$DF$5=9,計算過程!CD150+計算過程!CY150,IF($DF$4=4,AS150,G150*(INT($DF$4)+1-$DF$4)+AS150*($DF$4-INT($DF$4))))</f>
        <v>0.13172944389583333</v>
      </c>
      <c r="C150" s="139">
        <f>IF(計算過程!$DF$5=9,CF150,IF($DF$4=4,AT150,H150*(INT($DF$4)+1-$DF$4)+AT150*($DF$4-INT($DF$4))))</f>
        <v>56.197834567744785</v>
      </c>
      <c r="D150" s="139">
        <f>IF(計算過程!$DF$5=9,0,IF($DF$4=4,AU150,I150*(INT($DF$4)+1-$DF$4)+AU150*($DF$4-INT($DF$4))))</f>
        <v>0</v>
      </c>
      <c r="E150" s="139">
        <v>0</v>
      </c>
      <c r="F150" s="138"/>
      <c r="G150" s="104">
        <f t="shared" si="55"/>
        <v>0.12582419902083333</v>
      </c>
      <c r="H150" s="104">
        <f t="shared" si="56"/>
        <v>49.728437279974557</v>
      </c>
      <c r="I150" s="104">
        <f t="shared" si="57"/>
        <v>0</v>
      </c>
      <c r="J150" s="107">
        <v>0</v>
      </c>
      <c r="K150" s="101">
        <f>IF(OR(計算過程!$DF$5&lt;=4,計算過程!$DF$5=8),L150+M150+N150,0)</f>
        <v>0.12582419902083333</v>
      </c>
      <c r="L150" s="101">
        <f>IF(AND($DF$5&gt;4,$DF$5&lt;&gt;8),0,((VLOOKUP(入力データと計算結果!$E$6,バックデータ一覧!$V$12:$AA$15,2)*'貼り付けシート（日別）'!O149+VLOOKUP(入力データと計算結果!$E$6,バックデータ一覧!$V$12:$AA$15,3)*('貼り付けシート（日別）'!I149+'貼り付けシート（日別）'!J149+'貼り付けシート（日別）'!K149+'貼り付けシート（日別）'!L149+'貼り付けシート（日別）'!N149)+(VLOOKUP(入力データと計算結果!$E$6,バックデータ一覧!$V$12:$AA$15,4)))*10^3/3600))</f>
        <v>7.7333713777777785E-2</v>
      </c>
      <c r="M150" s="101">
        <f>IF(AND(OR($DF$5&gt;4,$DF$5&lt;&gt;8),入力データと計算結果!$E$7&lt;&gt;バックデータ一覧!$A$16,SUM(AL150:AM150)&gt;0),0.07*10^3/3600,0)</f>
        <v>1.9444444444444445E-2</v>
      </c>
      <c r="N150" s="101">
        <f>IF(AND(OR($DF$5&lt;=4),入力データと計算結果!$E$7=バックデータ一覧!$A$18,AM150&gt;0),(VLOOKUP(入力データと計算結果!$E$6,バックデータ一覧!$V$12:$AA$15,5,FALSE)*AO150+VLOOKUP(入力データと計算結果!$E$6,バックデータ一覧!$V$12:$AA$15,6,FALSE))*10^3/3600,0)</f>
        <v>2.9046040798611113E-2</v>
      </c>
      <c r="O150" s="101">
        <f>IF(OR(計算過程!$DF$5&lt;=2,計算過程!$DF$5=8),IF(入力データと計算結果!$E$7=バックデータ一覧!$A$16,AI150/Q150+AJ150/R150+AK150/S150+AL150/T150+AN150/V150,IF(入力データと計算結果!$E$7=バックデータ一覧!$A$17,AI150/Q150+AJ150/R150+AK150/S150+AM150/U150+AN150/V150,AI150/Q150+AJ150/R150+AK150/S150+AM150/U150+AO150/W150)),0)</f>
        <v>49.728437279974557</v>
      </c>
      <c r="P150" s="101">
        <f>IF(OR(計算過程!$DF$5=3,計算過程!$DF$5=4),IF(入力データと計算結果!$E$7=バックデータ一覧!$A$16,AI150/Q150+AJ150/R150+AK150/S150+AL150/T150+AN150/V150,IF(入力データと計算結果!$E$7=バックデータ一覧!$A$17,AI150/Q150+AJ150/R150+AK150/S150+AM150/U150+AN150/V150,AI150/Q150+AJ150/R150+AK150/S150+AM150/U150+AO150/W150)),0)</f>
        <v>0</v>
      </c>
      <c r="Q150" s="101">
        <f>MIN(1,$DF$7*'貼り付けシート（日別）'!O149+計算過程!$DF$14*(AI150+AK150)+$DF$21)</f>
        <v>0.63208272436114132</v>
      </c>
      <c r="R150" s="101">
        <f>MIN(1,$DF$8*'貼り付けシート（日別）'!O149+$DF$15*AJ150+$DF$22)</f>
        <v>0.68580895740134018</v>
      </c>
      <c r="S150" s="101">
        <f>MIN(1,$DF$9*'貼り付けシート（日別）'!O149+$DF$16*(AI150+AK150)+$DF$23)</f>
        <v>0.63208272436114132</v>
      </c>
      <c r="T150" s="32">
        <f>MIN(1,$DF$10*'貼り付けシート（日別）'!O149+$DF$17*AL150+$DF$24)</f>
        <v>0.71159348488590612</v>
      </c>
      <c r="U150" s="32">
        <f>MIN(1,$DF$11*'貼り付けシート（日別）'!O149+$DF$18*AM150+$DF$25)</f>
        <v>0.70055989886359982</v>
      </c>
      <c r="V150" s="32">
        <f>MIN(1,$DF$12*'貼り付けシート（日別）'!O149+$DF$19*AN150+$DF$26)</f>
        <v>0.71159348488590612</v>
      </c>
      <c r="W150" s="32">
        <f>MIN(1,$DF$13*'貼り付けシート（日別）'!O149+$DF$20*AO150+$DF$27)</f>
        <v>0.62734995969342278</v>
      </c>
      <c r="X150" s="32">
        <f t="shared" si="58"/>
        <v>0</v>
      </c>
      <c r="Y150" s="32">
        <f>'貼り付けシート（日別）'!P149</f>
        <v>11.787500000000001</v>
      </c>
      <c r="Z150" s="32">
        <f t="shared" si="59"/>
        <v>1</v>
      </c>
      <c r="AA150" s="32">
        <f t="shared" si="60"/>
        <v>1</v>
      </c>
      <c r="AB150" s="32">
        <f t="shared" si="61"/>
        <v>33.947495147280407</v>
      </c>
      <c r="AC150" s="32">
        <f>IF($DF$5=10,($DF$41*'貼り付けシート（日別）'!O149+$DF$42*AB150+$DF$43)/3.6,0)</f>
        <v>0</v>
      </c>
      <c r="AD150" s="32">
        <f>IF(OR($DF$5=5,$DF$5=6,$DF$5=7),(($DF$45*'貼り付けシート（日別）'!O149+$DF$46*SUM(AI150:AK150,AM150)+$DF$47)*AE150+(0.01723*AO150+0.06099))*10^3/3600,0)</f>
        <v>0</v>
      </c>
      <c r="AE150" s="32">
        <f>IF('貼り付けシート（日別）'!O149&lt;7,1+(7-'貼り付けシート（日別）'!O149)*0.0091,1)</f>
        <v>1</v>
      </c>
      <c r="AF150" s="32">
        <f>IF(OR($DF$5=5,$DF$5=6,$DF$5=7),(($DF$48*'貼り付けシート（日別）'!O149+$DF$49*SUM(AI150:AK150,AM150)+$DF$50)*AH150+AO150/AG150),0)</f>
        <v>0</v>
      </c>
      <c r="AG150" s="32">
        <f>$DF$51*'貼り付けシート（日別）'!O149+$DF$52*AO150+$DF$53</f>
        <v>0.86329437499999995</v>
      </c>
      <c r="AH150" s="32">
        <f>IF('貼り付けシート（日別）'!O149&lt;7,1+(7-'貼り付けシート（日別）'!O149)*0.0205,1)</f>
        <v>1</v>
      </c>
      <c r="AI150" s="109">
        <f>'貼り付けシート（日別）'!B149</f>
        <v>3.5678778953445804</v>
      </c>
      <c r="AJ150" s="109">
        <f>'貼り付けシート（日別）'!C149</f>
        <v>4.7609045699260495</v>
      </c>
      <c r="AK150" s="109">
        <f>'貼り付けシート（日別）'!D149</f>
        <v>0.98018623498477475</v>
      </c>
      <c r="AL150" s="109">
        <f>'貼り付けシート（日別）'!E149</f>
        <v>0</v>
      </c>
      <c r="AM150" s="109">
        <f>'貼り付けシート（日別）'!F149</f>
        <v>22.109463947024999</v>
      </c>
      <c r="AN150" s="109">
        <f>'貼り付けシート（日別）'!G149</f>
        <v>0</v>
      </c>
      <c r="AO150" s="109">
        <f>'貼り付けシート（日別）'!H149</f>
        <v>2.5290625000000002</v>
      </c>
      <c r="AP150" s="102">
        <f>IF(入力データと計算結果!$E$9=バックデータ一覧!$A$25,'貼り付けシート（日別）'!Q149,0)</f>
        <v>0</v>
      </c>
      <c r="AR150" s="36">
        <v>41782</v>
      </c>
      <c r="AS150" s="104">
        <f t="shared" si="62"/>
        <v>0.13172944389583333</v>
      </c>
      <c r="AT150" s="104">
        <f t="shared" si="63"/>
        <v>56.197834567744785</v>
      </c>
      <c r="AU150" s="104">
        <f t="shared" si="64"/>
        <v>0</v>
      </c>
      <c r="AV150" s="107">
        <v>0</v>
      </c>
      <c r="AW150" s="101">
        <f>IF(OR(計算過程!$DF$5&lt;=4,計算過程!$DF$5=8),AX150+AY150+AZ150,0)</f>
        <v>0.13172944389583333</v>
      </c>
      <c r="AX150" s="101">
        <f>IF(AND(計算過程!$DF$5&gt;4,計算過程!$DF$5&lt;&gt;8),0,((VLOOKUP(入力データと計算結果!$E$6,バックデータ一覧!$V$12:$AA$15,2)*'貼り付けシート（日別）'!AG149+VLOOKUP(入力データと計算結果!$E$6,バックデータ一覧!$V$12:$AA$15,3)*('貼り付けシート（日別）'!AA149+'貼り付けシート（日別）'!AB149+'貼り付けシート（日別）'!AC149+'貼り付けシート（日別）'!AD149+'貼り付けシート（日別）'!AF149)+(VLOOKUP(入力データと計算結果!$E$6,バックデータ一覧!$V$12:$AA$15,4)))*10^3/3600))</f>
        <v>8.0789068027777772E-2</v>
      </c>
      <c r="AY150" s="101">
        <f>IF(AND(OR(計算過程!$DF$5&gt;4,計算過程!$DF$5&lt;&gt;8),入力データと計算結果!$E$7&lt;&gt;バックデータ一覧!$A$16,SUM(BX150:BY150)&gt;0),0.07*10^3/3600,0)</f>
        <v>1.9444444444444445E-2</v>
      </c>
      <c r="AZ150" s="101">
        <f>IF(AND(OR(計算過程!$DF$5&lt;=4),入力データと計算結果!$E$7=バックデータ一覧!$A$18,BY150&gt;0),(VLOOKUP(入力データと計算結果!$E$6,バックデータ一覧!$V$12:$AA$15,5,FALSE)*CA150+VLOOKUP(入力データと計算結果!$E$6,バックデータ一覧!$V$12:$AA$15,6,FALSE))*10^3/3600,0)</f>
        <v>3.1495931423611116E-2</v>
      </c>
      <c r="BA150" s="101">
        <f>IF(OR(計算過程!$DF$5&lt;=2,計算過程!$DF$5=8),IF(入力データと計算結果!$E$7=バックデータ一覧!$A$16,BU150/BC150+BV150/BD150+BW150/BE150+BX150/BF150+BZ150/BH150,IF(入力データと計算結果!$E$7=バックデータ一覧!$A$17,BU150/BC150+BV150/BD150+BW150/BE150+BY150/BG150+BZ150/BH150,BU150/BC150+BV150/BD150+BW150/BE150+BY150/BG150+CA150/BI150)),0)</f>
        <v>56.197834567744785</v>
      </c>
      <c r="BB150" s="101">
        <f>IF(OR(計算過程!$DF$5=3,計算過程!$DF$5=4),IF(入力データと計算結果!$E$7=バックデータ一覧!$A$16,BU150/BC150+BV150/BD150+BW150/BE150+BX150/BF150+BZ150/BH150,IF(入力データと計算結果!$E$7=バックデータ一覧!$A$17,BU150/BC150+BV150/BD150+BW150/BE150+BY150/BG150+BZ150/BH150,BU150/BC150+BV150/BD150+BW150/BE150+BY150/BG150+CA150/BI150)),0)</f>
        <v>0</v>
      </c>
      <c r="BC150" s="101">
        <f>MIN(1,計算過程!$DF$7*'貼り付けシート（日別）'!AG149+計算過程!$DF$14*(BU150+BW150)+計算過程!$DF$21)</f>
        <v>0.63292519240605905</v>
      </c>
      <c r="BD150" s="101">
        <f>MIN(1,計算過程!$DF$8*'貼り付けシート（日別）'!AG149+計算過程!$DF$15*BV150+計算過程!$DF$22)</f>
        <v>0.68724954449753572</v>
      </c>
      <c r="BE150" s="101">
        <f>MIN(1,計算過程!$DF$9*'貼り付けシート（日別）'!AG149+計算過程!$DF$16*(BU150+BW150)+計算過程!$DF$23)</f>
        <v>0.63292519240605905</v>
      </c>
      <c r="BF150" s="32">
        <f>MIN(1,計算過程!$DF$10*'貼り付けシート（日別）'!AG149+計算過程!$DF$17*BX150+計算過程!$DF$24)</f>
        <v>0.71159348488590612</v>
      </c>
      <c r="BG150" s="32">
        <f>MIN(1,計算過程!$DF$11*'貼り付けシート（日別）'!AG149+計算過程!$DF$18*BY150+計算過程!$DF$25)</f>
        <v>0.70055989886359982</v>
      </c>
      <c r="BH150" s="32">
        <f>MIN(1,計算過程!$DF$12*'貼り付けシート（日別）'!AG149+計算過程!$DF$19*BZ150+計算過程!$DF$26)</f>
        <v>0.71159348488590612</v>
      </c>
      <c r="BI150" s="32">
        <f>MIN(1,計算過程!$DF$13*'貼り付けシート（日別）'!AG149+計算過程!$DF$20*CA150+計算過程!$DF$27)</f>
        <v>0.63636436223516779</v>
      </c>
      <c r="BJ150" s="32">
        <f>IF(計算過程!$DF$5=11,(計算過程!$DF$33*BK150+計算過程!$DF$34*BN150+計算過程!$DF$35*計算過程!$DF$39+計算過程!$DF$36)*(1+計算過程!$DF$37*計算過程!$DF$38)*BL150*BM150*10^3/3600,0)</f>
        <v>0</v>
      </c>
      <c r="BK150" s="32">
        <f>'貼り付けシート（日別）'!AH149</f>
        <v>11.787500000000001</v>
      </c>
      <c r="BL150" s="32">
        <f t="shared" si="65"/>
        <v>1</v>
      </c>
      <c r="BM150" s="32">
        <f t="shared" si="66"/>
        <v>1</v>
      </c>
      <c r="BN150" s="32">
        <f t="shared" si="67"/>
        <v>38.347208835045009</v>
      </c>
      <c r="BO150" s="32">
        <f>IF(計算過程!$DF$5=10,(計算過程!$DF$41*'貼り付けシート（日別）'!AG149+計算過程!$DF$42*BN150+計算過程!$DF$43)/3.6,0)</f>
        <v>0</v>
      </c>
      <c r="BP150" s="32">
        <f>IF(OR(計算過程!$DF$5=5,計算過程!$DF$5=6,計算過程!$DF$5=7),((計算過程!$DF$45*'貼り付けシート（日別）'!AG149+計算過程!$DF$46*SUM(BU150:BW150,BY150)+計算過程!$DF$47)*BQ150+(0.01723*CA150+0.06099))*10^3/3600,0)</f>
        <v>0</v>
      </c>
      <c r="BQ150" s="32">
        <f>IF('貼り付けシート（日別）'!AG149&lt;7,1+(7-'貼り付けシート（日別）'!AG149)*0.0091,1)</f>
        <v>1</v>
      </c>
      <c r="BR150" s="32">
        <f>IF(OR(計算過程!$DF$5=5,計算過程!$DF$5=6,計算過程!$DF$5=7),((計算過程!$DF$48*'貼り付けシート（日別）'!AG149+計算過程!$DF$49*SUM(BU150:BW150,BY150)+計算過程!$DF$50)*BT150+CA150/BS150),0)</f>
        <v>0</v>
      </c>
      <c r="BS150" s="32">
        <f>計算過程!$DF$51*'貼り付けシート（日別）'!AG149+計算過程!$DF$52*CA150+計算過程!$DF$53</f>
        <v>0.86636562499999992</v>
      </c>
      <c r="BT150" s="32">
        <f>IF('貼り付けシート（日別）'!AG149&lt;7,1+(7-'貼り付けシート（日別）'!AG149)*0.0205,1)</f>
        <v>1</v>
      </c>
      <c r="BU150" s="109">
        <f>'貼り付けシート（日別）'!T149</f>
        <v>4.6085089481534167</v>
      </c>
      <c r="BV150" s="109">
        <f>'貼り付けシート（日別）'!U149</f>
        <v>7.9348409498767491</v>
      </c>
      <c r="BW150" s="109">
        <f>'貼り付けシート（日別）'!V149</f>
        <v>0.65345748998984998</v>
      </c>
      <c r="BX150" s="109">
        <f>'貼り付けシート（日別）'!W149</f>
        <v>0</v>
      </c>
      <c r="BY150" s="109">
        <f>'貼り付けシート（日別）'!X149</f>
        <v>22.109463947024999</v>
      </c>
      <c r="BZ150" s="109">
        <f>'貼り付けシート（日別）'!Y149</f>
        <v>0</v>
      </c>
      <c r="CA150" s="109">
        <f>'貼り付けシート（日別）'!Z149</f>
        <v>3.0409375000000005</v>
      </c>
      <c r="CB150" s="102">
        <f>IF(入力データと計算結果!$E$9=バックデータ一覧!$A$25,'貼り付けシート（日別）'!AI149,0)</f>
        <v>0</v>
      </c>
      <c r="CC150" s="166"/>
      <c r="CD150" s="32">
        <f>IF(計算過程!$DF$5=9,((CI150*'貼り付けシート（日別）'!AG149+CJ150*(CQ150+CR150+CS150+CU150)+CK150*CX150+CL150)*CE150+(0.01723*CW150+0.06099))*10^3/3600,0)</f>
        <v>0</v>
      </c>
      <c r="CE150" s="32">
        <f>IF(7&lt;='貼り付けシート（日別）'!AG149,1,1+(7-'貼り付けシート（日別）'!AG149)*0.0091)</f>
        <v>1</v>
      </c>
      <c r="CF150" s="32">
        <f>IF(計算過程!$DF$5=9,((CM150*'貼り付けシート（日別）'!AG149+CN150*(CQ150+CR150+CS150+CU150)+CO150*CX150+CP150)*CH150+CW150/CG150),0)</f>
        <v>0</v>
      </c>
      <c r="CG150" s="32">
        <f>計算過程!$DF$55*'貼り付けシート（日別）'!AG149+計算過程!$DF$56*CW150+計算過程!$DF$57</f>
        <v>0.86636562499999992</v>
      </c>
      <c r="CH150" s="32">
        <f>IF(7&lt;='貼り付けシート（日別）'!AG149,1,1+(7-'貼り付けシート（日別）'!AG149)*0.0205)</f>
        <v>1</v>
      </c>
      <c r="CI150" s="100">
        <f>IF($CX150&gt;0,バックデータ一覧!$S$4,バックデータ一覧!$T$4)</f>
        <v>-0.18114</v>
      </c>
      <c r="CJ150" s="100">
        <f>IF($CX150&gt;0,バックデータ一覧!$S$5,バックデータ一覧!$T$5)</f>
        <v>0.10483000000000001</v>
      </c>
      <c r="CK150" s="100">
        <f>IF($CX150&gt;0,バックデータ一覧!$S$6,バックデータ一覧!$T$6)</f>
        <v>0</v>
      </c>
      <c r="CL150" s="100">
        <f>IF($CX150&gt;0,バックデータ一覧!$S$7,バックデータ一覧!$T$7)</f>
        <v>5.8528500000000001</v>
      </c>
      <c r="CM150" s="100">
        <f>IF($CX150&gt;0,バックデータ一覧!$S$12,バックデータ一覧!$T$12)</f>
        <v>-5.7700000000000001E-2</v>
      </c>
      <c r="CN150" s="100">
        <f>IF($CX150&gt;0,バックデータ一覧!$S$13,バックデータ一覧!$T$13)</f>
        <v>0.47525000000000001</v>
      </c>
      <c r="CO150" s="100">
        <f>IF($CX150&gt;0,バックデータ一覧!$S$14,バックデータ一覧!$T$14)</f>
        <v>0</v>
      </c>
      <c r="CP150" s="173">
        <f>IF($CX150&gt;0,バックデータ一覧!$S$15,バックデータ一覧!$T$15)</f>
        <v>-6.3459300000000001</v>
      </c>
      <c r="CQ150" s="102">
        <f>IF($DF$4=4,'貼り付けシート（日別）'!T149,'貼り付けシート（日別）'!B149*(INT($DF$4)+1-$DF$4)+'貼り付けシート（日別）'!T149*($DF$4-INT($DF$4)))</f>
        <v>4.6085089481534167</v>
      </c>
      <c r="CR150" s="102">
        <f>IF($DF$4=4,'貼り付けシート（日別）'!U149,'貼り付けシート（日別）'!C149*(INT($DF$4)+1-$DF$4)+'貼り付けシート（日別）'!U149*($DF$4-INT($DF$4)))</f>
        <v>7.9348409498767491</v>
      </c>
      <c r="CS150" s="102">
        <f>IF($DF$4=4,'貼り付けシート（日別）'!V149,'貼り付けシート（日別）'!D149*(INT($DF$4)+1-$DF$4)+'貼り付けシート（日別）'!V149*($DF$4-INT($DF$4)))</f>
        <v>0.65345748998984998</v>
      </c>
      <c r="CT150" s="102">
        <f>IF($DF$4=4,'貼り付けシート（日別）'!W149,'貼り付けシート（日別）'!E149*(INT($DF$4)+1-$DF$4)+'貼り付けシート（日別）'!W149*($DF$4-INT($DF$4)))</f>
        <v>0</v>
      </c>
      <c r="CU150" s="102">
        <f>IF($DF$4=4,'貼り付けシート（日別）'!X149,'貼り付けシート（日別）'!F149*(INT($DF$4)+1-$DF$4)+'貼り付けシート（日別）'!X149*($DF$4-INT($DF$4)))</f>
        <v>22.109463947024999</v>
      </c>
      <c r="CV150" s="102">
        <f>IF($DF$4=4,'貼り付けシート（日別）'!Y149,'貼り付けシート（日別）'!G149*(INT($DF$4)+1-$DF$4)+'貼り付けシート（日別）'!Y149*($DF$4-INT($DF$4)))</f>
        <v>0</v>
      </c>
      <c r="CW150" s="102">
        <f>IF($DF$4=4,'貼り付けシート（日別）'!Z149,'貼り付けシート（日別）'!H149*(INT($DF$4)+1-$DF$4)+'貼り付けシート（日別）'!Z149*($DF$4-INT($DF$4)))</f>
        <v>3.0409375000000005</v>
      </c>
      <c r="CX150" s="32">
        <f>SUMIF('貼り付けシート（時刻別）'!$A$6:$A$8765,AR150,'貼り付けシート（時刻別）'!$C$6:$C$8765)</f>
        <v>0</v>
      </c>
      <c r="CY150" s="102">
        <f t="shared" ref="CY150:CY213" si="68">IF($DF$4&lt;&gt;9,0,$AP150*(INT($DF$4)+1-$DF$4)+$CB150*($DF$4-INT($DF$4)))</f>
        <v>0</v>
      </c>
      <c r="CZ150" s="166"/>
    </row>
    <row r="151" spans="1:104" x14ac:dyDescent="0.15">
      <c r="A151" s="36">
        <v>41783</v>
      </c>
      <c r="B151" s="139">
        <f>IF(計算過程!$DF$5=9,計算過程!CD151+計算過程!CY151,IF($DF$4=4,AS151,G151*(INT($DF$4)+1-$DF$4)+AS151*($DF$4-INT($DF$4))))</f>
        <v>0.1433991588148148</v>
      </c>
      <c r="C151" s="139">
        <f>IF(計算過程!$DF$5=9,CF151,IF($DF$4=4,AT151,H151*(INT($DF$4)+1-$DF$4)+AT151*($DF$4-INT($DF$4))))</f>
        <v>67.153850289105463</v>
      </c>
      <c r="D151" s="139">
        <f>IF(計算過程!$DF$5=9,0,IF($DF$4=4,AU151,I151*(INT($DF$4)+1-$DF$4)+AU151*($DF$4-INT($DF$4))))</f>
        <v>0</v>
      </c>
      <c r="E151" s="139">
        <v>0</v>
      </c>
      <c r="F151" s="138"/>
      <c r="G151" s="104">
        <f t="shared" si="55"/>
        <v>0.13703771194907408</v>
      </c>
      <c r="H151" s="104">
        <f t="shared" si="56"/>
        <v>60.632363969225253</v>
      </c>
      <c r="I151" s="104">
        <f t="shared" si="57"/>
        <v>0</v>
      </c>
      <c r="J151" s="107">
        <v>0</v>
      </c>
      <c r="K151" s="101">
        <f>IF(OR(計算過程!$DF$5&lt;=4,計算過程!$DF$5=8),L151+M151+N151,0)</f>
        <v>0.13703771194907408</v>
      </c>
      <c r="L151" s="101">
        <f>IF(AND($DF$5&gt;4,$DF$5&lt;&gt;8),0,((VLOOKUP(入力データと計算結果!$E$6,バックデータ一覧!$V$12:$AA$15,2)*'貼り付けシート（日別）'!O150+VLOOKUP(入力データと計算結果!$E$6,バックデータ一覧!$V$12:$AA$15,3)*('貼り付けシート（日別）'!I150+'貼り付けシート（日別）'!J150+'貼り付けシート（日別）'!K150+'貼り付けシート（日別）'!L150+'貼り付けシート（日別）'!N150)+(VLOOKUP(入力データと計算結果!$E$6,バックデータ一覧!$V$12:$AA$15,4)))*10^3/3600))</f>
        <v>8.6505651185185176E-2</v>
      </c>
      <c r="M151" s="101">
        <f>IF(AND(OR($DF$5&gt;4,$DF$5&lt;&gt;8),入力データと計算結果!$E$7&lt;&gt;バックデータ一覧!$A$16,SUM(AL151:AM151)&gt;0),0.07*10^3/3600,0)</f>
        <v>1.9444444444444445E-2</v>
      </c>
      <c r="N151" s="101">
        <f>IF(AND(OR($DF$5&lt;=4),入力データと計算結果!$E$7=バックデータ一覧!$A$18,AM151&gt;0),(VLOOKUP(入力データと計算結果!$E$6,バックデータ一覧!$V$12:$AA$15,5,FALSE)*AO151+VLOOKUP(入力データと計算結果!$E$6,バックデータ一覧!$V$12:$AA$15,6,FALSE))*10^3/3600,0)</f>
        <v>3.1087616319444445E-2</v>
      </c>
      <c r="O151" s="101">
        <f>IF(OR(計算過程!$DF$5&lt;=2,計算過程!$DF$5=8),IF(入力データと計算結果!$E$7=バックデータ一覧!$A$16,AI151/Q151+AJ151/R151+AK151/S151+AL151/T151+AN151/V151,IF(入力データと計算結果!$E$7=バックデータ一覧!$A$17,AI151/Q151+AJ151/R151+AK151/S151+AM151/U151+AN151/V151,AI151/Q151+AJ151/R151+AK151/S151+AM151/U151+AO151/W151)),0)</f>
        <v>60.632363969225253</v>
      </c>
      <c r="P151" s="101">
        <f>IF(OR(計算過程!$DF$5=3,計算過程!$DF$5=4),IF(入力データと計算結果!$E$7=バックデータ一覧!$A$16,AI151/Q151+AJ151/R151+AK151/S151+AL151/T151+AN151/V151,IF(入力データと計算結果!$E$7=バックデータ一覧!$A$17,AI151/Q151+AJ151/R151+AK151/S151+AM151/U151+AN151/V151,AI151/Q151+AJ151/R151+AK151/S151+AM151/U151+AO151/W151)),0)</f>
        <v>0</v>
      </c>
      <c r="Q151" s="101">
        <f>MIN(1,$DF$7*'貼り付けシート（日別）'!O150+計算過程!$DF$14*(AI151+AK151)+$DF$21)</f>
        <v>0.62804397388921185</v>
      </c>
      <c r="R151" s="101">
        <f>MIN(1,$DF$8*'貼り付けシート（日別）'!O150+$DF$15*AJ151+$DF$22)</f>
        <v>0.68489671168100141</v>
      </c>
      <c r="S151" s="101">
        <f>MIN(1,$DF$9*'貼り付けシート（日別）'!O150+$DF$16*(AI151+AK151)+$DF$23)</f>
        <v>0.62804397388921185</v>
      </c>
      <c r="T151" s="32">
        <f>MIN(1,$DF$10*'貼り付けシート（日別）'!O150+$DF$17*AL151+$DF$24)</f>
        <v>0.71159348488590612</v>
      </c>
      <c r="U151" s="32">
        <f>MIN(1,$DF$11*'貼り付けシート（日別）'!O150+$DF$18*AM151+$DF$25)</f>
        <v>0.70085572213832936</v>
      </c>
      <c r="V151" s="32">
        <f>MIN(1,$DF$12*'貼り付けシート（日別）'!O150+$DF$19*AN151+$DF$26)</f>
        <v>0.71159348488590612</v>
      </c>
      <c r="W151" s="32">
        <f>MIN(1,$DF$13*'貼り付けシート（日別）'!O150+$DF$20*AO151+$DF$27)</f>
        <v>0.62058288856590604</v>
      </c>
      <c r="X151" s="32">
        <f t="shared" si="58"/>
        <v>0</v>
      </c>
      <c r="Y151" s="32">
        <f>'貼り付けシート（日別）'!P150</f>
        <v>10.4625</v>
      </c>
      <c r="Z151" s="32">
        <f t="shared" si="59"/>
        <v>1</v>
      </c>
      <c r="AA151" s="32">
        <f t="shared" si="60"/>
        <v>1</v>
      </c>
      <c r="AB151" s="32">
        <f t="shared" si="61"/>
        <v>40.976664809473405</v>
      </c>
      <c r="AC151" s="32">
        <f>IF($DF$5=10,($DF$41*'貼り付けシート（日別）'!O150+$DF$42*AB151+$DF$43)/3.6,0)</f>
        <v>0</v>
      </c>
      <c r="AD151" s="32">
        <f>IF(OR($DF$5=5,$DF$5=6,$DF$5=7),(($DF$45*'貼り付けシート（日別）'!O150+$DF$46*SUM(AI151:AK151,AM151)+$DF$47)*AE151+(0.01723*AO151+0.06099))*10^3/3600,0)</f>
        <v>0</v>
      </c>
      <c r="AE151" s="32">
        <f>IF('貼り付けシート（日別）'!O150&lt;7,1+(7-'貼り付けシート（日別）'!O150)*0.0091,1)</f>
        <v>1</v>
      </c>
      <c r="AF151" s="32">
        <f>IF(OR($DF$5=5,$DF$5=6,$DF$5=7),(($DF$48*'貼り付けシート（日別）'!O150+$DF$49*SUM(AI151:AK151,AM151)+$DF$50)*AH151+AO151/AG151),0)</f>
        <v>0</v>
      </c>
      <c r="AG151" s="32">
        <f>$DF$51*'貼り付けシート（日別）'!O150+$DF$52*AO151+$DF$53</f>
        <v>0.84297374999999997</v>
      </c>
      <c r="AH151" s="32">
        <f>IF('貼り付けシート（日別）'!O150&lt;7,1+(7-'貼り付けシート（日別）'!O150)*0.0205,1)</f>
        <v>1</v>
      </c>
      <c r="AI151" s="109">
        <f>'貼り付けシート（日別）'!B150</f>
        <v>6.3482840743488156</v>
      </c>
      <c r="AJ151" s="109">
        <f>'貼り付けシート（日別）'!C150</f>
        <v>8.4710227051750309</v>
      </c>
      <c r="AK151" s="109">
        <f>'貼り付けシート（日別）'!D150</f>
        <v>1.7440340863595643</v>
      </c>
      <c r="AL151" s="109">
        <f>'貼り付けシート（日別）'!E150</f>
        <v>0</v>
      </c>
      <c r="AM151" s="109">
        <f>'貼り付けシート（日別）'!F150</f>
        <v>21.457698943589996</v>
      </c>
      <c r="AN151" s="109">
        <f>'貼り付けシート（日別）'!G150</f>
        <v>0</v>
      </c>
      <c r="AO151" s="109">
        <f>'貼り付けシート（日別）'!H150</f>
        <v>2.9556249999999999</v>
      </c>
      <c r="AP151" s="102">
        <f>IF(入力データと計算結果!$E$9=バックデータ一覧!$A$25,'貼り付けシート（日別）'!Q150,0)</f>
        <v>0</v>
      </c>
      <c r="AR151" s="36">
        <v>41783</v>
      </c>
      <c r="AS151" s="104">
        <f t="shared" si="62"/>
        <v>0.1433991588148148</v>
      </c>
      <c r="AT151" s="104">
        <f t="shared" si="63"/>
        <v>67.153850289105463</v>
      </c>
      <c r="AU151" s="104">
        <f t="shared" si="64"/>
        <v>0</v>
      </c>
      <c r="AV151" s="107">
        <v>0</v>
      </c>
      <c r="AW151" s="101">
        <f>IF(OR(計算過程!$DF$5&lt;=4,計算過程!$DF$5=8),AX151+AY151+AZ151,0)</f>
        <v>0.1433991588148148</v>
      </c>
      <c r="AX151" s="101">
        <f>IF(AND(計算過程!$DF$5&gt;4,計算過程!$DF$5&lt;&gt;8),0,((VLOOKUP(入力データと計算結果!$E$6,バックデータ一覧!$V$12:$AA$15,2)*'貼り付けシート（日別）'!AG150+VLOOKUP(入力データと計算結果!$E$6,バックデータ一覧!$V$12:$AA$15,3)*('貼り付けシート（日別）'!AA150+'貼り付けシート（日別）'!AB150+'貼り付けシート（日別）'!AC150+'貼り付けシート（日別）'!AD150+'貼り付けシート（日別）'!AF150)+(VLOOKUP(入力データと計算結果!$E$6,バックデータ一覧!$V$12:$AA$15,4)))*10^3/3600))</f>
        <v>9.0026341685185182E-2</v>
      </c>
      <c r="AY151" s="101">
        <f>IF(AND(OR(計算過程!$DF$5&gt;4,計算過程!$DF$5&lt;&gt;8),入力データと計算結果!$E$7&lt;&gt;バックデータ一覧!$A$16,SUM(BX151:BY151)&gt;0),0.07*10^3/3600,0)</f>
        <v>1.9444444444444445E-2</v>
      </c>
      <c r="AZ151" s="101">
        <f>IF(AND(OR(計算過程!$DF$5&lt;=4),入力データと計算結果!$E$7=バックデータ一覧!$A$18,BY151&gt;0),(VLOOKUP(入力データと計算結果!$E$6,バックデータ一覧!$V$12:$AA$15,5,FALSE)*CA151+VLOOKUP(入力データと計算結果!$E$6,バックデータ一覧!$V$12:$AA$15,6,FALSE))*10^3/3600,0)</f>
        <v>3.3928372685185178E-2</v>
      </c>
      <c r="BA151" s="101">
        <f>IF(OR(計算過程!$DF$5&lt;=2,計算過程!$DF$5=8),IF(入力データと計算結果!$E$7=バックデータ一覧!$A$16,BU151/BC151+BV151/BD151+BW151/BE151+BX151/BF151+BZ151/BH151,IF(入力データと計算結果!$E$7=バックデータ一覧!$A$17,BU151/BC151+BV151/BD151+BW151/BE151+BY151/BG151+BZ151/BH151,BU151/BC151+BV151/BD151+BW151/BE151+BY151/BG151+CA151/BI151)),0)</f>
        <v>67.153850289105463</v>
      </c>
      <c r="BB151" s="101">
        <f>IF(OR(計算過程!$DF$5=3,計算過程!$DF$5=4),IF(入力データと計算結果!$E$7=バックデータ一覧!$A$16,BU151/BC151+BV151/BD151+BW151/BE151+BX151/BF151+BZ151/BH151,IF(入力データと計算結果!$E$7=バックデータ一覧!$A$17,BU151/BC151+BV151/BD151+BW151/BE151+BY151/BG151+BZ151/BH151,BU151/BC151+BV151/BD151+BW151/BE151+BY151/BG151+CA151/BI151)),0)</f>
        <v>0</v>
      </c>
      <c r="BC151" s="101">
        <f>MIN(1,計算過程!$DF$7*'貼り付けシート（日別）'!AG150+計算過程!$DF$14*(BU151+BW151)+計算過程!$DF$21)</f>
        <v>0.62894580242435028</v>
      </c>
      <c r="BD151" s="101">
        <f>MIN(1,計算過程!$DF$8*'貼り付けシート（日別）'!AG150+計算過程!$DF$15*BV151+計算過程!$DF$22)</f>
        <v>0.68629483170264682</v>
      </c>
      <c r="BE151" s="101">
        <f>MIN(1,計算過程!$DF$9*'貼り付けシート（日別）'!AG150+計算過程!$DF$16*(BU151+BW151)+計算過程!$DF$23)</f>
        <v>0.62894580242435028</v>
      </c>
      <c r="BF151" s="32">
        <f>MIN(1,計算過程!$DF$10*'貼り付けシート（日別）'!AG150+計算過程!$DF$17*BX151+計算過程!$DF$24)</f>
        <v>0.71159348488590612</v>
      </c>
      <c r="BG151" s="32">
        <f>MIN(1,計算過程!$DF$11*'貼り付けシート（日別）'!AG150+計算過程!$DF$18*BY151+計算過程!$DF$25)</f>
        <v>0.70085572213832936</v>
      </c>
      <c r="BH151" s="32">
        <f>MIN(1,計算過程!$DF$12*'貼り付けシート（日別）'!AG150+計算過程!$DF$19*BZ151+計算過程!$DF$26)</f>
        <v>0.71159348488590612</v>
      </c>
      <c r="BI151" s="32">
        <f>MIN(1,計算過程!$DF$13*'貼り付けシート（日別）'!AG150+計算過程!$DF$20*CA151+計算過程!$DF$27)</f>
        <v>0.63103548638496643</v>
      </c>
      <c r="BJ151" s="32">
        <f>IF(計算過程!$DF$5=11,(計算過程!$DF$33*BK151+計算過程!$DF$34*BN151+計算過程!$DF$35*計算過程!$DF$39+計算過程!$DF$36)*(1+計算過程!$DF$37*計算過程!$DF$38)*BL151*BM151*10^3/3600,0)</f>
        <v>0</v>
      </c>
      <c r="BK151" s="32">
        <f>'貼り付けシート（日別）'!AH150</f>
        <v>10.4625</v>
      </c>
      <c r="BL151" s="32">
        <f t="shared" si="65"/>
        <v>1</v>
      </c>
      <c r="BM151" s="32">
        <f t="shared" si="66"/>
        <v>1</v>
      </c>
      <c r="BN151" s="32">
        <f t="shared" si="67"/>
        <v>45.414782395863085</v>
      </c>
      <c r="BO151" s="32">
        <f>IF(計算過程!$DF$5=10,(計算過程!$DF$41*'貼り付けシート（日別）'!AG150+計算過程!$DF$42*BN151+計算過程!$DF$43)/3.6,0)</f>
        <v>0</v>
      </c>
      <c r="BP151" s="32">
        <f>IF(OR(計算過程!$DF$5=5,計算過程!$DF$5=6,計算過程!$DF$5=7),((計算過程!$DF$45*'貼り付けシート（日別）'!AG150+計算過程!$DF$46*SUM(BU151:BW151,BY151)+計算過程!$DF$47)*BQ151+(0.01723*CA151+0.06099))*10^3/3600,0)</f>
        <v>0</v>
      </c>
      <c r="BQ151" s="32">
        <f>IF('貼り付けシート（日別）'!AG150&lt;7,1+(7-'貼り付けシート（日別）'!AG150)*0.0091,1)</f>
        <v>1</v>
      </c>
      <c r="BR151" s="32">
        <f>IF(OR(計算過程!$DF$5=5,計算過程!$DF$5=6,計算過程!$DF$5=7),((計算過程!$DF$48*'貼り付けシート（日別）'!AG150+計算過程!$DF$49*SUM(BU151:BW151,BY151)+計算過程!$DF$50)*BT151+CA151/BS151),0)</f>
        <v>0</v>
      </c>
      <c r="BS151" s="32">
        <f>計算過程!$DF$51*'貼り付けシート（日別）'!AG150+計算過程!$DF$52*CA151+計算過程!$DF$53</f>
        <v>0.84653499999999993</v>
      </c>
      <c r="BT151" s="32">
        <f>IF('貼り付けシート（日別）'!AG150&lt;7,1+(7-'貼り付けシート（日別）'!AG150)*0.0205,1)</f>
        <v>1</v>
      </c>
      <c r="BU151" s="109">
        <f>'貼り付けシート（日別）'!T150</f>
        <v>6.6368424413646716</v>
      </c>
      <c r="BV151" s="109">
        <f>'貼り付けシート（日別）'!U150</f>
        <v>11.551394597965949</v>
      </c>
      <c r="BW151" s="109">
        <f>'貼り付けシート（日別）'!V150</f>
        <v>2.2196797462758098</v>
      </c>
      <c r="BX151" s="109">
        <f>'貼り付けシート（日別）'!W150</f>
        <v>0</v>
      </c>
      <c r="BY151" s="109">
        <f>'貼り付けシート（日別）'!X150</f>
        <v>21.457698943589996</v>
      </c>
      <c r="BZ151" s="109">
        <f>'貼り付けシート（日別）'!Y150</f>
        <v>0</v>
      </c>
      <c r="CA151" s="109">
        <f>'貼り付けシート（日別）'!Z150</f>
        <v>3.5491666666666659</v>
      </c>
      <c r="CB151" s="102">
        <f>IF(入力データと計算結果!$E$9=バックデータ一覧!$A$25,'貼り付けシート（日別）'!AI150,0)</f>
        <v>0</v>
      </c>
      <c r="CC151" s="166"/>
      <c r="CD151" s="32">
        <f>IF(計算過程!$DF$5=9,((CI151*'貼り付けシート（日別）'!AG150+CJ151*(CQ151+CR151+CS151+CU151)+CK151*CX151+CL151)*CE151+(0.01723*CW151+0.06099))*10^3/3600,0)</f>
        <v>0</v>
      </c>
      <c r="CE151" s="32">
        <f>IF(7&lt;='貼り付けシート（日別）'!AG150,1,1+(7-'貼り付けシート（日別）'!AG150)*0.0091)</f>
        <v>1</v>
      </c>
      <c r="CF151" s="32">
        <f>IF(計算過程!$DF$5=9,((CM151*'貼り付けシート（日別）'!AG150+CN151*(CQ151+CR151+CS151+CU151)+CO151*CX151+CP151)*CH151+CW151/CG151),0)</f>
        <v>0</v>
      </c>
      <c r="CG151" s="32">
        <f>計算過程!$DF$55*'貼り付けシート（日別）'!AG150+計算過程!$DF$56*CW151+計算過程!$DF$57</f>
        <v>0.84653499999999993</v>
      </c>
      <c r="CH151" s="32">
        <f>IF(7&lt;='貼り付けシート（日別）'!AG150,1,1+(7-'貼り付けシート（日別）'!AG150)*0.0205)</f>
        <v>1</v>
      </c>
      <c r="CI151" s="100">
        <f>IF($CX151&gt;0,バックデータ一覧!$S$4,バックデータ一覧!$T$4)</f>
        <v>-0.18114</v>
      </c>
      <c r="CJ151" s="100">
        <f>IF($CX151&gt;0,バックデータ一覧!$S$5,バックデータ一覧!$T$5)</f>
        <v>0.10483000000000001</v>
      </c>
      <c r="CK151" s="100">
        <f>IF($CX151&gt;0,バックデータ一覧!$S$6,バックデータ一覧!$T$6)</f>
        <v>0</v>
      </c>
      <c r="CL151" s="100">
        <f>IF($CX151&gt;0,バックデータ一覧!$S$7,バックデータ一覧!$T$7)</f>
        <v>5.8528500000000001</v>
      </c>
      <c r="CM151" s="100">
        <f>IF($CX151&gt;0,バックデータ一覧!$S$12,バックデータ一覧!$T$12)</f>
        <v>-5.7700000000000001E-2</v>
      </c>
      <c r="CN151" s="100">
        <f>IF($CX151&gt;0,バックデータ一覧!$S$13,バックデータ一覧!$T$13)</f>
        <v>0.47525000000000001</v>
      </c>
      <c r="CO151" s="100">
        <f>IF($CX151&gt;0,バックデータ一覧!$S$14,バックデータ一覧!$T$14)</f>
        <v>0</v>
      </c>
      <c r="CP151" s="173">
        <f>IF($CX151&gt;0,バックデータ一覧!$S$15,バックデータ一覧!$T$15)</f>
        <v>-6.3459300000000001</v>
      </c>
      <c r="CQ151" s="102">
        <f>IF($DF$4=4,'貼り付けシート（日別）'!T150,'貼り付けシート（日別）'!B150*(INT($DF$4)+1-$DF$4)+'貼り付けシート（日別）'!T150*($DF$4-INT($DF$4)))</f>
        <v>6.6368424413646716</v>
      </c>
      <c r="CR151" s="102">
        <f>IF($DF$4=4,'貼り付けシート（日別）'!U150,'貼り付けシート（日別）'!C150*(INT($DF$4)+1-$DF$4)+'貼り付けシート（日別）'!U150*($DF$4-INT($DF$4)))</f>
        <v>11.551394597965949</v>
      </c>
      <c r="CS151" s="102">
        <f>IF($DF$4=4,'貼り付けシート（日別）'!V150,'貼り付けシート（日別）'!D150*(INT($DF$4)+1-$DF$4)+'貼り付けシート（日別）'!V150*($DF$4-INT($DF$4)))</f>
        <v>2.2196797462758098</v>
      </c>
      <c r="CT151" s="102">
        <f>IF($DF$4=4,'貼り付けシート（日別）'!W150,'貼り付けシート（日別）'!E150*(INT($DF$4)+1-$DF$4)+'貼り付けシート（日別）'!W150*($DF$4-INT($DF$4)))</f>
        <v>0</v>
      </c>
      <c r="CU151" s="102">
        <f>IF($DF$4=4,'貼り付けシート（日別）'!X150,'貼り付けシート（日別）'!F150*(INT($DF$4)+1-$DF$4)+'貼り付けシート（日別）'!X150*($DF$4-INT($DF$4)))</f>
        <v>21.457698943589996</v>
      </c>
      <c r="CV151" s="102">
        <f>IF($DF$4=4,'貼り付けシート（日別）'!Y150,'貼り付けシート（日別）'!G150*(INT($DF$4)+1-$DF$4)+'貼り付けシート（日別）'!Y150*($DF$4-INT($DF$4)))</f>
        <v>0</v>
      </c>
      <c r="CW151" s="102">
        <f>IF($DF$4=4,'貼り付けシート（日別）'!Z150,'貼り付けシート（日別）'!H150*(INT($DF$4)+1-$DF$4)+'貼り付けシート（日別）'!Z150*($DF$4-INT($DF$4)))</f>
        <v>3.5491666666666659</v>
      </c>
      <c r="CX151" s="32">
        <f>SUMIF('貼り付けシート（時刻別）'!$A$6:$A$8765,AR151,'貼り付けシート（時刻別）'!$C$6:$C$8765)</f>
        <v>0</v>
      </c>
      <c r="CY151" s="102">
        <f t="shared" si="68"/>
        <v>0</v>
      </c>
      <c r="CZ151" s="166"/>
    </row>
    <row r="152" spans="1:104" x14ac:dyDescent="0.15">
      <c r="A152" s="36">
        <v>41784</v>
      </c>
      <c r="B152" s="139">
        <f>IF(計算過程!$DF$5=9,計算過程!CD152+計算過程!CY152,IF($DF$4=4,AS152,G152*(INT($DF$4)+1-$DF$4)+AS152*($DF$4-INT($DF$4))))</f>
        <v>0.14421208937037039</v>
      </c>
      <c r="C152" s="139">
        <f>IF(計算過程!$DF$5=9,CF152,IF($DF$4=4,AT152,H152*(INT($DF$4)+1-$DF$4)+AT152*($DF$4-INT($DF$4))))</f>
        <v>66.315652039611976</v>
      </c>
      <c r="D152" s="139">
        <f>IF(計算過程!$DF$5=9,0,IF($DF$4=4,AU152,I152*(INT($DF$4)+1-$DF$4)+AU152*($DF$4-INT($DF$4))))</f>
        <v>0</v>
      </c>
      <c r="E152" s="139">
        <v>0</v>
      </c>
      <c r="F152" s="138"/>
      <c r="G152" s="104">
        <f t="shared" si="55"/>
        <v>0.13774893764351853</v>
      </c>
      <c r="H152" s="104">
        <f t="shared" si="56"/>
        <v>59.850822009922311</v>
      </c>
      <c r="I152" s="104">
        <f t="shared" si="57"/>
        <v>0</v>
      </c>
      <c r="J152" s="107">
        <v>0</v>
      </c>
      <c r="K152" s="101">
        <f>IF(OR(計算過程!$DF$5&lt;=4,計算過程!$DF$5=8),L152+M152+N152,0)</f>
        <v>0.13774893764351853</v>
      </c>
      <c r="L152" s="101">
        <f>IF(AND($DF$5&gt;4,$DF$5&lt;&gt;8),0,((VLOOKUP(入力データと計算結果!$E$6,バックデータ一覧!$V$12:$AA$15,2)*'貼り付けシート（日別）'!O151+VLOOKUP(入力データと計算結果!$E$6,バックデータ一覧!$V$12:$AA$15,3)*('貼り付けシート（日別）'!I151+'貼り付けシート（日別）'!J151+'貼り付けシート（日別）'!K151+'貼り付けシート（日別）'!L151+'貼り付けシート（日別）'!N151)+(VLOOKUP(入力データと計算結果!$E$6,バックデータ一覧!$V$12:$AA$15,4)))*10^3/3600))</f>
        <v>8.6911762296296297E-2</v>
      </c>
      <c r="M152" s="101">
        <f>IF(AND(OR($DF$5&gt;4,$DF$5&lt;&gt;8),入力データと計算結果!$E$7&lt;&gt;バックデータ一覧!$A$16,SUM(AL152:AM152)&gt;0),0.07*10^3/3600,0)</f>
        <v>1.9444444444444445E-2</v>
      </c>
      <c r="N152" s="101">
        <f>IF(AND(OR($DF$5&lt;=4),入力データと計算結果!$E$7=バックデータ一覧!$A$18,AM152&gt;0),(VLOOKUP(入力データと計算結果!$E$6,バックデータ一覧!$V$12:$AA$15,5,FALSE)*AO152+VLOOKUP(入力データと計算結果!$E$6,バックデータ一覧!$V$12:$AA$15,6,FALSE))*10^3/3600,0)</f>
        <v>3.1392730902777777E-2</v>
      </c>
      <c r="O152" s="101">
        <f>IF(OR(計算過程!$DF$5&lt;=2,計算過程!$DF$5=8),IF(入力データと計算結果!$E$7=バックデータ一覧!$A$16,AI152/Q152+AJ152/R152+AK152/S152+AL152/T152+AN152/V152,IF(入力データと計算結果!$E$7=バックデータ一覧!$A$17,AI152/Q152+AJ152/R152+AK152/S152+AM152/U152+AN152/V152,AI152/Q152+AJ152/R152+AK152/S152+AM152/U152+AO152/W152)),0)</f>
        <v>59.850822009922311</v>
      </c>
      <c r="P152" s="101">
        <f>IF(OR(計算過程!$DF$5=3,計算過程!$DF$5=4),IF(入力データと計算結果!$E$7=バックデータ一覧!$A$16,AI152/Q152+AJ152/R152+AK152/S152+AL152/T152+AN152/V152,IF(入力データと計算結果!$E$7=バックデータ一覧!$A$17,AI152/Q152+AJ152/R152+AK152/S152+AM152/U152+AN152/V152,AI152/Q152+AJ152/R152+AK152/S152+AM152/U152+AO152/W152)),0)</f>
        <v>0</v>
      </c>
      <c r="Q152" s="101">
        <f>MIN(1,$DF$7*'貼り付けシート（日別）'!O151+計算過程!$DF$14*(AI152+AK152)+$DF$21)</f>
        <v>0.62641885470605718</v>
      </c>
      <c r="R152" s="101">
        <f>MIN(1,$DF$8*'貼り付けシート（日別）'!O151+$DF$15*AJ152+$DF$22)</f>
        <v>0.68436970349046766</v>
      </c>
      <c r="S152" s="101">
        <f>MIN(1,$DF$9*'貼り付けシート（日別）'!O151+$DF$16*(AI152+AK152)+$DF$23)</f>
        <v>0.62641885470605718</v>
      </c>
      <c r="T152" s="32">
        <f>MIN(1,$DF$10*'貼り付けシート（日別）'!O151+$DF$17*AL152+$DF$24)</f>
        <v>0.71159348488590612</v>
      </c>
      <c r="U152" s="32">
        <f>MIN(1,$DF$11*'貼り付けシート（日別）'!O151+$DF$18*AM152+$DF$25)</f>
        <v>0.70101796611535572</v>
      </c>
      <c r="V152" s="32">
        <f>MIN(1,$DF$12*'貼り付けシート（日別）'!O151+$DF$19*AN152+$DF$26)</f>
        <v>0.71159348488590612</v>
      </c>
      <c r="W152" s="32">
        <f>MIN(1,$DF$13*'貼り付けシート（日別）'!O151+$DF$20*AO152+$DF$27)</f>
        <v>0.61915929310389262</v>
      </c>
      <c r="X152" s="32">
        <f t="shared" si="58"/>
        <v>0</v>
      </c>
      <c r="Y152" s="32">
        <f>'貼り付けシート（日別）'!P151</f>
        <v>7.6</v>
      </c>
      <c r="Z152" s="32">
        <f t="shared" si="59"/>
        <v>1</v>
      </c>
      <c r="AA152" s="32">
        <f t="shared" si="60"/>
        <v>1</v>
      </c>
      <c r="AB152" s="32">
        <f t="shared" si="61"/>
        <v>40.407029301226743</v>
      </c>
      <c r="AC152" s="32">
        <f>IF($DF$5=10,($DF$41*'貼り付けシート（日別）'!O151+$DF$42*AB152+$DF$43)/3.6,0)</f>
        <v>0</v>
      </c>
      <c r="AD152" s="32">
        <f>IF(OR($DF$5=5,$DF$5=6,$DF$5=7),(($DF$45*'貼り付けシート（日別）'!O151+$DF$46*SUM(AI152:AK152,AM152)+$DF$47)*AE152+(0.01723*AO152+0.06099))*10^3/3600,0)</f>
        <v>0</v>
      </c>
      <c r="AE152" s="32">
        <f>IF('貼り付けシート（日別）'!O151&lt;7,1+(7-'貼り付けシート（日別）'!O151)*0.0091,1)</f>
        <v>1</v>
      </c>
      <c r="AF152" s="32">
        <f>IF(OR($DF$5=5,$DF$5=6,$DF$5=7),(($DF$48*'貼り付けシート（日別）'!O151+$DF$49*SUM(AI152:AK152,AM152)+$DF$50)*AH152+AO152/AG152),0)</f>
        <v>0</v>
      </c>
      <c r="AG152" s="32">
        <f>$DF$51*'貼り付けシート（日別）'!O151+$DF$52*AO152+$DF$53</f>
        <v>0.83927624999999995</v>
      </c>
      <c r="AH152" s="32">
        <f>IF('貼り付けシート（日別）'!O151&lt;7,1+(7-'貼り付けシート（日別）'!O151)*0.0205,1)</f>
        <v>1</v>
      </c>
      <c r="AI152" s="109">
        <f>'貼り付けシート（日別）'!B151</f>
        <v>6.2425291777159311</v>
      </c>
      <c r="AJ152" s="109">
        <f>'貼り付けシート（日別）'!C151</f>
        <v>8.329905496167255</v>
      </c>
      <c r="AK152" s="109">
        <f>'貼り付けシート（日別）'!D151</f>
        <v>1.7149805433285521</v>
      </c>
      <c r="AL152" s="109">
        <f>'貼り付けシート（日別）'!E151</f>
        <v>0</v>
      </c>
      <c r="AM152" s="109">
        <f>'貼り付けシート（日別）'!F151</f>
        <v>21.100239084015001</v>
      </c>
      <c r="AN152" s="109">
        <f>'貼り付けシート（日別）'!G151</f>
        <v>0</v>
      </c>
      <c r="AO152" s="109">
        <f>'貼り付けシート（日別）'!H151</f>
        <v>3.0193750000000001</v>
      </c>
      <c r="AP152" s="102">
        <f>IF(入力データと計算結果!$E$9=バックデータ一覧!$A$25,'貼り付けシート（日別）'!Q151,0)</f>
        <v>0</v>
      </c>
      <c r="AR152" s="36">
        <v>41784</v>
      </c>
      <c r="AS152" s="104">
        <f t="shared" si="62"/>
        <v>0.14421208937037039</v>
      </c>
      <c r="AT152" s="104">
        <f t="shared" si="63"/>
        <v>66.315652039611976</v>
      </c>
      <c r="AU152" s="104">
        <f t="shared" si="64"/>
        <v>0</v>
      </c>
      <c r="AV152" s="107">
        <v>0</v>
      </c>
      <c r="AW152" s="101">
        <f>IF(OR(計算過程!$DF$5&lt;=4,計算過程!$DF$5=8),AX152+AY152+AZ152,0)</f>
        <v>0.14421208937037039</v>
      </c>
      <c r="AX152" s="101">
        <f>IF(AND(計算過程!$DF$5&gt;4,計算過程!$DF$5&lt;&gt;8),0,((VLOOKUP(入力データと計算結果!$E$6,バックデータ一覧!$V$12:$AA$15,2)*'貼り付けシート（日別）'!AG151+VLOOKUP(入力データと計算結果!$E$6,バックデータ一覧!$V$12:$AA$15,3)*('貼り付けシート（日別）'!AA151+'貼り付けシート（日別）'!AB151+'貼り付けシート（日別）'!AC151+'貼り付けシート（日別）'!AD151+'貼り付けシート（日別）'!AF151)+(VLOOKUP(入力データと計算結果!$E$6,バックデータ一覧!$V$12:$AA$15,4)))*10^3/3600))</f>
        <v>9.0432452796296303E-2</v>
      </c>
      <c r="AY152" s="101">
        <f>IF(AND(OR(計算過程!$DF$5&gt;4,計算過程!$DF$5&lt;&gt;8),入力データと計算結果!$E$7&lt;&gt;バックデータ一覧!$A$16,SUM(BX152:BY152)&gt;0),0.07*10^3/3600,0)</f>
        <v>1.9444444444444445E-2</v>
      </c>
      <c r="AZ152" s="101">
        <f>IF(AND(OR(計算過程!$DF$5&lt;=4),入力データと計算結果!$E$7=バックデータ一覧!$A$18,BY152&gt;0),(VLOOKUP(入力データと計算結果!$E$6,バックデータ一覧!$V$12:$AA$15,5,FALSE)*CA152+VLOOKUP(入力データと計算結果!$E$6,バックデータ一覧!$V$12:$AA$15,6,FALSE))*10^3/3600,0)</f>
        <v>3.4335192129629627E-2</v>
      </c>
      <c r="BA152" s="101">
        <f>IF(OR(計算過程!$DF$5&lt;=2,計算過程!$DF$5=8),IF(入力データと計算結果!$E$7=バックデータ一覧!$A$16,BU152/BC152+BV152/BD152+BW152/BE152+BX152/BF152+BZ152/BH152,IF(入力データと計算結果!$E$7=バックデータ一覧!$A$17,BU152/BC152+BV152/BD152+BW152/BE152+BY152/BG152+BZ152/BH152,BU152/BC152+BV152/BD152+BW152/BE152+BY152/BG152+CA152/BI152)),0)</f>
        <v>66.315652039611976</v>
      </c>
      <c r="BB152" s="101">
        <f>IF(OR(計算過程!$DF$5=3,計算過程!$DF$5=4),IF(入力データと計算結果!$E$7=バックデータ一覧!$A$16,BU152/BC152+BV152/BD152+BW152/BE152+BX152/BF152+BZ152/BH152,IF(入力データと計算結果!$E$7=バックデータ一覧!$A$17,BU152/BC152+BV152/BD152+BW152/BE152+BY152/BG152+BZ152/BH152,BU152/BC152+BV152/BD152+BW152/BE152+BY152/BG152+CA152/BI152)),0)</f>
        <v>0</v>
      </c>
      <c r="BC152" s="101">
        <f>MIN(1,計算過程!$DF$7*'貼り付けシート（日別）'!AG151+計算過程!$DF$14*(BU152+BW152)+計算過程!$DF$21)</f>
        <v>0.62730565984551934</v>
      </c>
      <c r="BD152" s="101">
        <f>MIN(1,計算過程!$DF$8*'貼り付けシート（日別）'!AG151+計算過程!$DF$15*BV152+計算過程!$DF$22)</f>
        <v>0.6857445324878555</v>
      </c>
      <c r="BE152" s="101">
        <f>MIN(1,計算過程!$DF$9*'貼り付けシート（日別）'!AG151+計算過程!$DF$16*(BU152+BW152)+計算過程!$DF$23)</f>
        <v>0.62730565984551934</v>
      </c>
      <c r="BF152" s="32">
        <f>MIN(1,計算過程!$DF$10*'貼り付けシート（日別）'!AG151+計算過程!$DF$17*BX152+計算過程!$DF$24)</f>
        <v>0.71159348488590612</v>
      </c>
      <c r="BG152" s="32">
        <f>MIN(1,計算過程!$DF$11*'貼り付けシート（日別）'!AG151+計算過程!$DF$18*BY152+計算過程!$DF$25)</f>
        <v>0.70101796611535572</v>
      </c>
      <c r="BH152" s="32">
        <f>MIN(1,計算過程!$DF$12*'貼り付けシート（日別）'!AG151+計算過程!$DF$19*BZ152+計算過程!$DF$26)</f>
        <v>0.71159348488590612</v>
      </c>
      <c r="BI152" s="32">
        <f>MIN(1,計算過程!$DF$13*'貼り付けシート（日別）'!AG151+計算過程!$DF$20*CA152+計算過程!$DF$27)</f>
        <v>0.62998611520429526</v>
      </c>
      <c r="BJ152" s="32">
        <f>IF(計算過程!$DF$5=11,(計算過程!$DF$33*BK152+計算過程!$DF$34*BN152+計算過程!$DF$35*計算過程!$DF$39+計算過程!$DF$36)*(1+計算過程!$DF$37*計算過程!$DF$38)*BL152*BM152*10^3/3600,0)</f>
        <v>0</v>
      </c>
      <c r="BK152" s="32">
        <f>'貼り付けシート（日別）'!AH151</f>
        <v>7.6</v>
      </c>
      <c r="BL152" s="32">
        <f t="shared" si="65"/>
        <v>1</v>
      </c>
      <c r="BM152" s="32">
        <f t="shared" si="66"/>
        <v>1</v>
      </c>
      <c r="BN152" s="32">
        <f t="shared" si="67"/>
        <v>44.802350804576371</v>
      </c>
      <c r="BO152" s="32">
        <f>IF(計算過程!$DF$5=10,(計算過程!$DF$41*'貼り付けシート（日別）'!AG151+計算過程!$DF$42*BN152+計算過程!$DF$43)/3.6,0)</f>
        <v>0</v>
      </c>
      <c r="BP152" s="32">
        <f>IF(OR(計算過程!$DF$5=5,計算過程!$DF$5=6,計算過程!$DF$5=7),((計算過程!$DF$45*'貼り付けシート（日別）'!AG151+計算過程!$DF$46*SUM(BU152:BW152,BY152)+計算過程!$DF$47)*BQ152+(0.01723*CA152+0.06099))*10^3/3600,0)</f>
        <v>0</v>
      </c>
      <c r="BQ152" s="32">
        <f>IF('貼り付けシート（日別）'!AG151&lt;7,1+(7-'貼り付けシート（日別）'!AG151)*0.0091,1)</f>
        <v>1</v>
      </c>
      <c r="BR152" s="32">
        <f>IF(OR(計算過程!$DF$5=5,計算過程!$DF$5=6,計算過程!$DF$5=7),((計算過程!$DF$48*'貼り付けシート（日別）'!AG151+計算過程!$DF$49*SUM(BU152:BW152,BY152)+計算過程!$DF$50)*BT152+CA152/BS152),0)</f>
        <v>0</v>
      </c>
      <c r="BS152" s="32">
        <f>計算過程!$DF$51*'貼り付けシート（日別）'!AG151+計算過程!$DF$52*CA152+計算過程!$DF$53</f>
        <v>0.84296499999999996</v>
      </c>
      <c r="BT152" s="32">
        <f>IF('貼り付けシート（日別）'!AG151&lt;7,1+(7-'貼り付けシート（日別）'!AG151)*0.0205,1)</f>
        <v>1</v>
      </c>
      <c r="BU152" s="109">
        <f>'貼り付けシート（日別）'!T151</f>
        <v>6.5262805039757472</v>
      </c>
      <c r="BV152" s="109">
        <f>'貼り付けシート（日別）'!U151</f>
        <v>11.358962040228077</v>
      </c>
      <c r="BW152" s="109">
        <f>'貼り付けシート（日別）'!V151</f>
        <v>2.1827025096908845</v>
      </c>
      <c r="BX152" s="109">
        <f>'貼り付けシート（日別）'!W151</f>
        <v>0</v>
      </c>
      <c r="BY152" s="109">
        <f>'貼り付けシート（日別）'!X151</f>
        <v>21.100239084015001</v>
      </c>
      <c r="BZ152" s="109">
        <f>'貼り付けシート（日別）'!Y151</f>
        <v>0</v>
      </c>
      <c r="CA152" s="109">
        <f>'貼り付けシート（日別）'!Z151</f>
        <v>3.6341666666666663</v>
      </c>
      <c r="CB152" s="102">
        <f>IF(入力データと計算結果!$E$9=バックデータ一覧!$A$25,'貼り付けシート（日別）'!AI151,0)</f>
        <v>0</v>
      </c>
      <c r="CC152" s="166"/>
      <c r="CD152" s="32">
        <f>IF(計算過程!$DF$5=9,((CI152*'貼り付けシート（日別）'!AG151+CJ152*(CQ152+CR152+CS152+CU152)+CK152*CX152+CL152)*CE152+(0.01723*CW152+0.06099))*10^3/3600,0)</f>
        <v>0</v>
      </c>
      <c r="CE152" s="32">
        <f>IF(7&lt;='貼り付けシート（日別）'!AG151,1,1+(7-'貼り付けシート（日別）'!AG151)*0.0091)</f>
        <v>1</v>
      </c>
      <c r="CF152" s="32">
        <f>IF(計算過程!$DF$5=9,((CM152*'貼り付けシート（日別）'!AG151+CN152*(CQ152+CR152+CS152+CU152)+CO152*CX152+CP152)*CH152+CW152/CG152),0)</f>
        <v>0</v>
      </c>
      <c r="CG152" s="32">
        <f>計算過程!$DF$55*'貼り付けシート（日別）'!AG151+計算過程!$DF$56*CW152+計算過程!$DF$57</f>
        <v>0.84296499999999996</v>
      </c>
      <c r="CH152" s="32">
        <f>IF(7&lt;='貼り付けシート（日別）'!AG151,1,1+(7-'貼り付けシート（日別）'!AG151)*0.0205)</f>
        <v>1</v>
      </c>
      <c r="CI152" s="100">
        <f>IF($CX152&gt;0,バックデータ一覧!$S$4,バックデータ一覧!$T$4)</f>
        <v>-0.18114</v>
      </c>
      <c r="CJ152" s="100">
        <f>IF($CX152&gt;0,バックデータ一覧!$S$5,バックデータ一覧!$T$5)</f>
        <v>0.10483000000000001</v>
      </c>
      <c r="CK152" s="100">
        <f>IF($CX152&gt;0,バックデータ一覧!$S$6,バックデータ一覧!$T$6)</f>
        <v>0</v>
      </c>
      <c r="CL152" s="100">
        <f>IF($CX152&gt;0,バックデータ一覧!$S$7,バックデータ一覧!$T$7)</f>
        <v>5.8528500000000001</v>
      </c>
      <c r="CM152" s="100">
        <f>IF($CX152&gt;0,バックデータ一覧!$S$12,バックデータ一覧!$T$12)</f>
        <v>-5.7700000000000001E-2</v>
      </c>
      <c r="CN152" s="100">
        <f>IF($CX152&gt;0,バックデータ一覧!$S$13,バックデータ一覧!$T$13)</f>
        <v>0.47525000000000001</v>
      </c>
      <c r="CO152" s="100">
        <f>IF($CX152&gt;0,バックデータ一覧!$S$14,バックデータ一覧!$T$14)</f>
        <v>0</v>
      </c>
      <c r="CP152" s="173">
        <f>IF($CX152&gt;0,バックデータ一覧!$S$15,バックデータ一覧!$T$15)</f>
        <v>-6.3459300000000001</v>
      </c>
      <c r="CQ152" s="102">
        <f>IF($DF$4=4,'貼り付けシート（日別）'!T151,'貼り付けシート（日別）'!B151*(INT($DF$4)+1-$DF$4)+'貼り付けシート（日別）'!T151*($DF$4-INT($DF$4)))</f>
        <v>6.5262805039757472</v>
      </c>
      <c r="CR152" s="102">
        <f>IF($DF$4=4,'貼り付けシート（日別）'!U151,'貼り付けシート（日別）'!C151*(INT($DF$4)+1-$DF$4)+'貼り付けシート（日別）'!U151*($DF$4-INT($DF$4)))</f>
        <v>11.358962040228077</v>
      </c>
      <c r="CS152" s="102">
        <f>IF($DF$4=4,'貼り付けシート（日別）'!V151,'貼り付けシート（日別）'!D151*(INT($DF$4)+1-$DF$4)+'貼り付けシート（日別）'!V151*($DF$4-INT($DF$4)))</f>
        <v>2.1827025096908845</v>
      </c>
      <c r="CT152" s="102">
        <f>IF($DF$4=4,'貼り付けシート（日別）'!W151,'貼り付けシート（日別）'!E151*(INT($DF$4)+1-$DF$4)+'貼り付けシート（日別）'!W151*($DF$4-INT($DF$4)))</f>
        <v>0</v>
      </c>
      <c r="CU152" s="102">
        <f>IF($DF$4=4,'貼り付けシート（日別）'!X151,'貼り付けシート（日別）'!F151*(INT($DF$4)+1-$DF$4)+'貼り付けシート（日別）'!X151*($DF$4-INT($DF$4)))</f>
        <v>21.100239084015001</v>
      </c>
      <c r="CV152" s="102">
        <f>IF($DF$4=4,'貼り付けシート（日別）'!Y151,'貼り付けシート（日別）'!G151*(INT($DF$4)+1-$DF$4)+'貼り付けシート（日別）'!Y151*($DF$4-INT($DF$4)))</f>
        <v>0</v>
      </c>
      <c r="CW152" s="102">
        <f>IF($DF$4=4,'貼り付けシート（日別）'!Z151,'貼り付けシート（日別）'!H151*(INT($DF$4)+1-$DF$4)+'貼り付けシート（日別）'!Z151*($DF$4-INT($DF$4)))</f>
        <v>3.6341666666666663</v>
      </c>
      <c r="CX152" s="32">
        <f>SUMIF('貼り付けシート（時刻別）'!$A$6:$A$8765,AR152,'貼り付けシート（時刻別）'!$C$6:$C$8765)</f>
        <v>0</v>
      </c>
      <c r="CY152" s="102">
        <f t="shared" si="68"/>
        <v>0</v>
      </c>
      <c r="CZ152" s="166"/>
    </row>
    <row r="153" spans="1:104" x14ac:dyDescent="0.15">
      <c r="A153" s="36">
        <v>41785</v>
      </c>
      <c r="B153" s="139">
        <f>IF(計算過程!$DF$5=9,計算過程!CD153+計算過程!CY153,IF($DF$4=4,AS153,G153*(INT($DF$4)+1-$DF$4)+AS153*($DF$4-INT($DF$4))))</f>
        <v>0.1407217407013889</v>
      </c>
      <c r="C153" s="139">
        <f>IF(計算過程!$DF$5=9,CF153,IF($DF$4=4,AT153,H153*(INT($DF$4)+1-$DF$4)+AT153*($DF$4-INT($DF$4))))</f>
        <v>64.848903258723155</v>
      </c>
      <c r="D153" s="139">
        <f>IF(計算過程!$DF$5=9,0,IF($DF$4=4,AU153,I153*(INT($DF$4)+1-$DF$4)+AU153*($DF$4-INT($DF$4))))</f>
        <v>0</v>
      </c>
      <c r="E153" s="139">
        <v>0</v>
      </c>
      <c r="F153" s="138"/>
      <c r="G153" s="104">
        <f t="shared" si="55"/>
        <v>0.13451185402083335</v>
      </c>
      <c r="H153" s="104">
        <f t="shared" si="56"/>
        <v>58.541711145177693</v>
      </c>
      <c r="I153" s="104">
        <f t="shared" si="57"/>
        <v>0</v>
      </c>
      <c r="J153" s="107">
        <v>0</v>
      </c>
      <c r="K153" s="101">
        <f>IF(OR(計算過程!$DF$5&lt;=4,計算過程!$DF$5=8),L153+M153+N153,0)</f>
        <v>0.13451185402083335</v>
      </c>
      <c r="L153" s="101">
        <f>IF(AND($DF$5&gt;4,$DF$5&lt;&gt;8),0,((VLOOKUP(入力データと計算結果!$E$6,バックデータ一覧!$V$12:$AA$15,2)*'貼り付けシート（日別）'!O152+VLOOKUP(入力データと計算結果!$E$6,バックデータ一覧!$V$12:$AA$15,3)*('貼り付けシート（日別）'!I152+'貼り付けシート（日別）'!J152+'貼り付けシート（日別）'!K152+'貼り付けシート（日別）'!L152+'貼り付けシート（日別）'!N152)+(VLOOKUP(入力データと計算結果!$E$6,バックデータ一覧!$V$12:$AA$15,4)))*10^3/3600))</f>
        <v>8.5183799333333338E-2</v>
      </c>
      <c r="M153" s="101">
        <f>IF(AND(OR($DF$5&gt;4,$DF$5&lt;&gt;8),入力データと計算結果!$E$7&lt;&gt;バックデータ一覧!$A$16,SUM(AL153:AM153)&gt;0),0.07*10^3/3600,0)</f>
        <v>1.9444444444444445E-2</v>
      </c>
      <c r="N153" s="101">
        <f>IF(AND(OR($DF$5&lt;=4),入力データと計算結果!$E$7=バックデータ一覧!$A$18,AM153&gt;0),(VLOOKUP(入力データと計算結果!$E$6,バックデータ一覧!$V$12:$AA$15,5,FALSE)*AO153+VLOOKUP(入力データと計算結果!$E$6,バックデータ一覧!$V$12:$AA$15,6,FALSE))*10^3/3600,0)</f>
        <v>2.9883610243055556E-2</v>
      </c>
      <c r="O153" s="101">
        <f>IF(OR(計算過程!$DF$5&lt;=2,計算過程!$DF$5=8),IF(入力データと計算結果!$E$7=バックデータ一覧!$A$16,AI153/Q153+AJ153/R153+AK153/S153+AL153/T153+AN153/V153,IF(入力データと計算結果!$E$7=バックデータ一覧!$A$17,AI153/Q153+AJ153/R153+AK153/S153+AM153/U153+AN153/V153,AI153/Q153+AJ153/R153+AK153/S153+AM153/U153+AO153/W153)),0)</f>
        <v>58.541711145177693</v>
      </c>
      <c r="P153" s="101">
        <f>IF(OR(計算過程!$DF$5=3,計算過程!$DF$5=4),IF(入力データと計算結果!$E$7=バックデータ一覧!$A$16,AI153/Q153+AJ153/R153+AK153/S153+AL153/T153+AN153/V153,IF(入力データと計算結果!$E$7=バックデータ一覧!$A$17,AI153/Q153+AJ153/R153+AK153/S153+AM153/U153+AN153/V153,AI153/Q153+AJ153/R153+AK153/S153+AM153/U153+AO153/W153)),0)</f>
        <v>0</v>
      </c>
      <c r="Q153" s="101">
        <f>MIN(1,$DF$7*'貼り付けシート（日別）'!O152+計算過程!$DF$14*(AI153+AK153)+$DF$21)</f>
        <v>0.63255371730041821</v>
      </c>
      <c r="R153" s="101">
        <f>MIN(1,$DF$8*'貼り付けシート（日別）'!O152+$DF$15*AJ153+$DF$22)</f>
        <v>0.68629808854854435</v>
      </c>
      <c r="S153" s="101">
        <f>MIN(1,$DF$9*'貼り付けシート（日別）'!O152+$DF$16*(AI153+AK153)+$DF$23)</f>
        <v>0.63255371730041821</v>
      </c>
      <c r="T153" s="32">
        <f>MIN(1,$DF$10*'貼り付けシート（日別）'!O152+$DF$17*AL153+$DF$24)</f>
        <v>0.71159348488590612</v>
      </c>
      <c r="U153" s="32">
        <f>MIN(1,$DF$11*'貼り付けシート（日別）'!O152+$DF$18*AM153+$DF$25)</f>
        <v>0.70112297533663803</v>
      </c>
      <c r="V153" s="32">
        <f>MIN(1,$DF$12*'貼り付けシート（日別）'!O152+$DF$19*AN153+$DF$26)</f>
        <v>0.71159348488590612</v>
      </c>
      <c r="W153" s="32">
        <f>MIN(1,$DF$13*'貼り付けシート（日別）'!O152+$DF$20*AO153+$DF$27)</f>
        <v>0.62444058717261741</v>
      </c>
      <c r="X153" s="32">
        <f t="shared" si="58"/>
        <v>0</v>
      </c>
      <c r="Y153" s="32">
        <f>'貼り付けシート（日別）'!P152</f>
        <v>9.0749999999999993</v>
      </c>
      <c r="Z153" s="32">
        <f t="shared" si="59"/>
        <v>1</v>
      </c>
      <c r="AA153" s="32">
        <f t="shared" si="60"/>
        <v>1</v>
      </c>
      <c r="AB153" s="32">
        <f t="shared" si="61"/>
        <v>39.681770495597689</v>
      </c>
      <c r="AC153" s="32">
        <f>IF($DF$5=10,($DF$41*'貼り付けシート（日別）'!O152+$DF$42*AB153+$DF$43)/3.6,0)</f>
        <v>0</v>
      </c>
      <c r="AD153" s="32">
        <f>IF(OR($DF$5=5,$DF$5=6,$DF$5=7),(($DF$45*'貼り付けシート（日別）'!O152+$DF$46*SUM(AI153:AK153,AM153)+$DF$47)*AE153+(0.01723*AO153+0.06099))*10^3/3600,0)</f>
        <v>0</v>
      </c>
      <c r="AE153" s="32">
        <f>IF('貼り付けシート（日別）'!O152&lt;7,1+(7-'貼り付けシート（日別）'!O152)*0.0091,1)</f>
        <v>1</v>
      </c>
      <c r="AF153" s="32">
        <f>IF(OR($DF$5=5,$DF$5=6,$DF$5=7),(($DF$48*'貼り付けシート（日別）'!O152+$DF$49*SUM(AI153:AK153,AM153)+$DF$50)*AH153+AO153/AG153),0)</f>
        <v>0</v>
      </c>
      <c r="AG153" s="32">
        <f>$DF$51*'貼り付けシート（日別）'!O152+$DF$52*AO153+$DF$53</f>
        <v>0.85474437499999989</v>
      </c>
      <c r="AH153" s="32">
        <f>IF('貼り付けシート（日別）'!O152&lt;7,1+(7-'貼り付けシート（日別）'!O152)*0.0205,1)</f>
        <v>1</v>
      </c>
      <c r="AI153" s="109">
        <f>'貼り付けシート（日別）'!B152</f>
        <v>6.1740814020526633</v>
      </c>
      <c r="AJ153" s="109">
        <f>'貼り付けシート（日別）'!C152</f>
        <v>8.2385701597249046</v>
      </c>
      <c r="AK153" s="109">
        <f>'貼り付けシート（日別）'!D152</f>
        <v>1.6961762093551269</v>
      </c>
      <c r="AL153" s="109">
        <f>'貼り付けシート（日別）'!E152</f>
        <v>0</v>
      </c>
      <c r="AM153" s="109">
        <f>'貼り付けシート（日別）'!F152</f>
        <v>20.868880224464995</v>
      </c>
      <c r="AN153" s="109">
        <f>'貼り付けシート（日別）'!G152</f>
        <v>0</v>
      </c>
      <c r="AO153" s="109">
        <f>'貼り付けシート（日別）'!H152</f>
        <v>2.7040625</v>
      </c>
      <c r="AP153" s="102">
        <f>IF(入力データと計算結果!$E$9=バックデータ一覧!$A$25,'貼り付けシート（日別）'!Q152,0)</f>
        <v>0</v>
      </c>
      <c r="AR153" s="36">
        <v>41785</v>
      </c>
      <c r="AS153" s="104">
        <f t="shared" si="62"/>
        <v>0.1407217407013889</v>
      </c>
      <c r="AT153" s="104">
        <f t="shared" si="63"/>
        <v>64.848903258723155</v>
      </c>
      <c r="AU153" s="104">
        <f t="shared" si="64"/>
        <v>0</v>
      </c>
      <c r="AV153" s="107">
        <v>0</v>
      </c>
      <c r="AW153" s="101">
        <f>IF(OR(計算過程!$DF$5&lt;=4,計算過程!$DF$5=8),AX153+AY153+AZ153,0)</f>
        <v>0.1407217407013889</v>
      </c>
      <c r="AX153" s="101">
        <f>IF(AND(計算過程!$DF$5&gt;4,計算過程!$DF$5&lt;&gt;8),0,((VLOOKUP(入力データと計算結果!$E$6,バックデータ一覧!$V$12:$AA$15,2)*'貼り付けシート（日別）'!AG152+VLOOKUP(入力データと計算結果!$E$6,バックデータ一覧!$V$12:$AA$15,3)*('貼り付けシート（日別）'!AA152+'貼り付けシート（日別）'!AB152+'貼り付けシート（日別）'!AC152+'貼り付けシート（日別）'!AD152+'貼り付けシート（日別）'!AF152)+(VLOOKUP(入力データと計算結果!$E$6,バックデータ一覧!$V$12:$AA$15,4)))*10^3/3600))</f>
        <v>8.8704489833333344E-2</v>
      </c>
      <c r="AY153" s="101">
        <f>IF(AND(OR(計算過程!$DF$5&gt;4,計算過程!$DF$5&lt;&gt;8),入力データと計算結果!$E$7&lt;&gt;バックデータ一覧!$A$16,SUM(BX153:BY153)&gt;0),0.07*10^3/3600,0)</f>
        <v>1.9444444444444445E-2</v>
      </c>
      <c r="AZ153" s="101">
        <f>IF(AND(OR(計算過程!$DF$5&lt;=4),入力データと計算結果!$E$7=バックデータ一覧!$A$18,BY153&gt;0),(VLOOKUP(入力データと計算結果!$E$6,バックデータ一覧!$V$12:$AA$15,5,FALSE)*CA153+VLOOKUP(入力データと計算結果!$E$6,バックデータ一覧!$V$12:$AA$15,6,FALSE))*10^3/3600,0)</f>
        <v>3.2572806423611114E-2</v>
      </c>
      <c r="BA153" s="101">
        <f>IF(OR(計算過程!$DF$5&lt;=2,計算過程!$DF$5=8),IF(入力データと計算結果!$E$7=バックデータ一覧!$A$16,BU153/BC153+BV153/BD153+BW153/BE153+BX153/BF153+BZ153/BH153,IF(入力データと計算結果!$E$7=バックデータ一覧!$A$17,BU153/BC153+BV153/BD153+BW153/BE153+BY153/BG153+BZ153/BH153,BU153/BC153+BV153/BD153+BW153/BE153+BY153/BG153+CA153/BI153)),0)</f>
        <v>64.848903258723155</v>
      </c>
      <c r="BB153" s="101">
        <f>IF(OR(計算過程!$DF$5=3,計算過程!$DF$5=4),IF(入力データと計算結果!$E$7=バックデータ一覧!$A$16,BU153/BC153+BV153/BD153+BW153/BE153+BX153/BF153+BZ153/BH153,IF(入力データと計算結果!$E$7=バックデータ一覧!$A$17,BU153/BC153+BV153/BD153+BW153/BE153+BY153/BG153+BZ153/BH153,BU153/BC153+BV153/BD153+BW153/BE153+BY153/BG153+CA153/BI153)),0)</f>
        <v>0</v>
      </c>
      <c r="BC153" s="101">
        <f>MIN(1,計算過程!$DF$7*'貼り付けシート（日別）'!AG152+計算過程!$DF$14*(BU153+BW153)+計算過程!$DF$21)</f>
        <v>0.63343079884267883</v>
      </c>
      <c r="BD153" s="101">
        <f>MIN(1,計算過程!$DF$8*'貼り付けシート（日別）'!AG152+計算過程!$DF$15*BV153+計算過程!$DF$22)</f>
        <v>0.68765784288883258</v>
      </c>
      <c r="BE153" s="101">
        <f>MIN(1,計算過程!$DF$9*'貼り付けシート（日別）'!AG152+計算過程!$DF$16*(BU153+BW153)+計算過程!$DF$23)</f>
        <v>0.63343079884267883</v>
      </c>
      <c r="BF153" s="32">
        <f>MIN(1,計算過程!$DF$10*'貼り付けシート（日別）'!AG152+計算過程!$DF$17*BX153+計算過程!$DF$24)</f>
        <v>0.71159348488590612</v>
      </c>
      <c r="BG153" s="32">
        <f>MIN(1,計算過程!$DF$11*'貼り付けシート（日別）'!AG152+計算過程!$DF$18*BY153+計算過程!$DF$25)</f>
        <v>0.70112297533663803</v>
      </c>
      <c r="BH153" s="32">
        <f>MIN(1,計算過程!$DF$12*'貼り付けシート（日別）'!AG152+計算過程!$DF$19*BZ153+計算過程!$DF$26)</f>
        <v>0.71159348488590612</v>
      </c>
      <c r="BI153" s="32">
        <f>MIN(1,計算過程!$DF$13*'貼り付けシート（日別）'!AG152+計算過程!$DF$20*CA153+計算過程!$DF$27)</f>
        <v>0.63433551743516781</v>
      </c>
      <c r="BJ153" s="32">
        <f>IF(計算過程!$DF$5=11,(計算過程!$DF$33*BK153+計算過程!$DF$34*BN153+計算過程!$DF$35*計算過程!$DF$39+計算過程!$DF$36)*(1+計算過程!$DF$37*計算過程!$DF$38)*BL153*BM153*10^3/3600,0)</f>
        <v>0</v>
      </c>
      <c r="BK153" s="32">
        <f>'貼り付けシート（日別）'!AH152</f>
        <v>9.0749999999999993</v>
      </c>
      <c r="BL153" s="32">
        <f t="shared" si="65"/>
        <v>1</v>
      </c>
      <c r="BM153" s="32">
        <f t="shared" si="66"/>
        <v>1</v>
      </c>
      <c r="BN153" s="32">
        <f t="shared" si="67"/>
        <v>43.982722765415083</v>
      </c>
      <c r="BO153" s="32">
        <f>IF(計算過程!$DF$5=10,(計算過程!$DF$41*'貼り付けシート（日別）'!AG152+計算過程!$DF$42*BN153+計算過程!$DF$43)/3.6,0)</f>
        <v>0</v>
      </c>
      <c r="BP153" s="32">
        <f>IF(OR(計算過程!$DF$5=5,計算過程!$DF$5=6,計算過程!$DF$5=7),((計算過程!$DF$45*'貼り付けシート（日別）'!AG152+計算過程!$DF$46*SUM(BU153:BW153,BY153)+計算過程!$DF$47)*BQ153+(0.01723*CA153+0.06099))*10^3/3600,0)</f>
        <v>0</v>
      </c>
      <c r="BQ153" s="32">
        <f>IF('貼り付けシート（日別）'!AG152&lt;7,1+(7-'貼り付けシート（日別）'!AG152)*0.0091,1)</f>
        <v>1</v>
      </c>
      <c r="BR153" s="32">
        <f>IF(OR(計算過程!$DF$5=5,計算過程!$DF$5=6,計算過程!$DF$5=7),((計算過程!$DF$48*'貼り付けシート（日別）'!AG152+計算過程!$DF$49*SUM(BU153:BW153,BY153)+計算過程!$DF$50)*BT153+CA153/BS153),0)</f>
        <v>0</v>
      </c>
      <c r="BS153" s="32">
        <f>計算過程!$DF$51*'貼り付けシート（日別）'!AG152+計算過程!$DF$52*CA153+計算過程!$DF$53</f>
        <v>0.85811562499999994</v>
      </c>
      <c r="BT153" s="32">
        <f>IF('貼り付けシート（日別）'!AG152&lt;7,1+(7-'貼り付けシート（日別）'!AG152)*0.0205,1)</f>
        <v>1</v>
      </c>
      <c r="BU153" s="109">
        <f>'貼り付けシート（日別）'!T152</f>
        <v>6.4547214657823311</v>
      </c>
      <c r="BV153" s="109">
        <f>'貼り付けシート（日別）'!U152</f>
        <v>11.234413854170326</v>
      </c>
      <c r="BW153" s="109">
        <f>'貼り付けシート（日別）'!V152</f>
        <v>2.1587697209974346</v>
      </c>
      <c r="BX153" s="109">
        <f>'貼り付けシート（日別）'!W152</f>
        <v>0</v>
      </c>
      <c r="BY153" s="109">
        <f>'貼り付けシート（日別）'!X152</f>
        <v>20.868880224464995</v>
      </c>
      <c r="BZ153" s="109">
        <f>'貼り付けシート（日別）'!Y152</f>
        <v>0</v>
      </c>
      <c r="CA153" s="109">
        <f>'貼り付けシート（日別）'!Z152</f>
        <v>3.2659375000000006</v>
      </c>
      <c r="CB153" s="102">
        <f>IF(入力データと計算結果!$E$9=バックデータ一覧!$A$25,'貼り付けシート（日別）'!AI152,0)</f>
        <v>0</v>
      </c>
      <c r="CC153" s="166"/>
      <c r="CD153" s="32">
        <f>IF(計算過程!$DF$5=9,((CI153*'貼り付けシート（日別）'!AG152+CJ153*(CQ153+CR153+CS153+CU153)+CK153*CX153+CL153)*CE153+(0.01723*CW153+0.06099))*10^3/3600,0)</f>
        <v>0</v>
      </c>
      <c r="CE153" s="32">
        <f>IF(7&lt;='貼り付けシート（日別）'!AG152,1,1+(7-'貼り付けシート（日別）'!AG152)*0.0091)</f>
        <v>1</v>
      </c>
      <c r="CF153" s="32">
        <f>IF(計算過程!$DF$5=9,((CM153*'貼り付けシート（日別）'!AG152+CN153*(CQ153+CR153+CS153+CU153)+CO153*CX153+CP153)*CH153+CW153/CG153),0)</f>
        <v>0</v>
      </c>
      <c r="CG153" s="32">
        <f>計算過程!$DF$55*'貼り付けシート（日別）'!AG152+計算過程!$DF$56*CW153+計算過程!$DF$57</f>
        <v>0.85811562499999994</v>
      </c>
      <c r="CH153" s="32">
        <f>IF(7&lt;='貼り付けシート（日別）'!AG152,1,1+(7-'貼り付けシート（日別）'!AG152)*0.0205)</f>
        <v>1</v>
      </c>
      <c r="CI153" s="100">
        <f>IF($CX153&gt;0,バックデータ一覧!$S$4,バックデータ一覧!$T$4)</f>
        <v>-0.18114</v>
      </c>
      <c r="CJ153" s="100">
        <f>IF($CX153&gt;0,バックデータ一覧!$S$5,バックデータ一覧!$T$5)</f>
        <v>0.10483000000000001</v>
      </c>
      <c r="CK153" s="100">
        <f>IF($CX153&gt;0,バックデータ一覧!$S$6,バックデータ一覧!$T$6)</f>
        <v>0</v>
      </c>
      <c r="CL153" s="100">
        <f>IF($CX153&gt;0,バックデータ一覧!$S$7,バックデータ一覧!$T$7)</f>
        <v>5.8528500000000001</v>
      </c>
      <c r="CM153" s="100">
        <f>IF($CX153&gt;0,バックデータ一覧!$S$12,バックデータ一覧!$T$12)</f>
        <v>-5.7700000000000001E-2</v>
      </c>
      <c r="CN153" s="100">
        <f>IF($CX153&gt;0,バックデータ一覧!$S$13,バックデータ一覧!$T$13)</f>
        <v>0.47525000000000001</v>
      </c>
      <c r="CO153" s="100">
        <f>IF($CX153&gt;0,バックデータ一覧!$S$14,バックデータ一覧!$T$14)</f>
        <v>0</v>
      </c>
      <c r="CP153" s="173">
        <f>IF($CX153&gt;0,バックデータ一覧!$S$15,バックデータ一覧!$T$15)</f>
        <v>-6.3459300000000001</v>
      </c>
      <c r="CQ153" s="102">
        <f>IF($DF$4=4,'貼り付けシート（日別）'!T152,'貼り付けシート（日別）'!B152*(INT($DF$4)+1-$DF$4)+'貼り付けシート（日別）'!T152*($DF$4-INT($DF$4)))</f>
        <v>6.4547214657823311</v>
      </c>
      <c r="CR153" s="102">
        <f>IF($DF$4=4,'貼り付けシート（日別）'!U152,'貼り付けシート（日別）'!C152*(INT($DF$4)+1-$DF$4)+'貼り付けシート（日別）'!U152*($DF$4-INT($DF$4)))</f>
        <v>11.234413854170326</v>
      </c>
      <c r="CS153" s="102">
        <f>IF($DF$4=4,'貼り付けシート（日別）'!V152,'貼り付けシート（日別）'!D152*(INT($DF$4)+1-$DF$4)+'貼り付けシート（日別）'!V152*($DF$4-INT($DF$4)))</f>
        <v>2.1587697209974346</v>
      </c>
      <c r="CT153" s="102">
        <f>IF($DF$4=4,'貼り付けシート（日別）'!W152,'貼り付けシート（日別）'!E152*(INT($DF$4)+1-$DF$4)+'貼り付けシート（日別）'!W152*($DF$4-INT($DF$4)))</f>
        <v>0</v>
      </c>
      <c r="CU153" s="102">
        <f>IF($DF$4=4,'貼り付けシート（日別）'!X152,'貼り付けシート（日別）'!F152*(INT($DF$4)+1-$DF$4)+'貼り付けシート（日別）'!X152*($DF$4-INT($DF$4)))</f>
        <v>20.868880224464995</v>
      </c>
      <c r="CV153" s="102">
        <f>IF($DF$4=4,'貼り付けシート（日別）'!Y152,'貼り付けシート（日別）'!G152*(INT($DF$4)+1-$DF$4)+'貼り付けシート（日別）'!Y152*($DF$4-INT($DF$4)))</f>
        <v>0</v>
      </c>
      <c r="CW153" s="102">
        <f>IF($DF$4=4,'貼り付けシート（日別）'!Z152,'貼り付けシート（日別）'!H152*(INT($DF$4)+1-$DF$4)+'貼り付けシート（日別）'!Z152*($DF$4-INT($DF$4)))</f>
        <v>3.2659375000000006</v>
      </c>
      <c r="CX153" s="32">
        <f>SUMIF('貼り付けシート（時刻別）'!$A$6:$A$8765,AR153,'貼り付けシート（時刻別）'!$C$6:$C$8765)</f>
        <v>0</v>
      </c>
      <c r="CY153" s="102">
        <f t="shared" si="68"/>
        <v>0</v>
      </c>
      <c r="CZ153" s="166"/>
    </row>
    <row r="154" spans="1:104" x14ac:dyDescent="0.15">
      <c r="A154" s="36">
        <v>41786</v>
      </c>
      <c r="B154" s="139">
        <f>IF(計算過程!$DF$5=9,計算過程!CD154+計算過程!CY154,IF($DF$4=4,AS154,G154*(INT($DF$4)+1-$DF$4)+AS154*($DF$4-INT($DF$4))))</f>
        <v>0.14568823766782407</v>
      </c>
      <c r="C154" s="139">
        <f>IF(計算過程!$DF$5=9,CF154,IF($DF$4=4,AT154,H154*(INT($DF$4)+1-$DF$4)+AT154*($DF$4-INT($DF$4))))</f>
        <v>73.612465901329216</v>
      </c>
      <c r="D154" s="139">
        <f>IF(計算過程!$DF$5=9,0,IF($DF$4=4,AU154,I154*(INT($DF$4)+1-$DF$4)+AU154*($DF$4-INT($DF$4))))</f>
        <v>0</v>
      </c>
      <c r="E154" s="139">
        <v>0</v>
      </c>
      <c r="F154" s="138"/>
      <c r="G154" s="104">
        <f t="shared" si="55"/>
        <v>0.13969921007291666</v>
      </c>
      <c r="H154" s="104">
        <f t="shared" si="56"/>
        <v>67.539853688473443</v>
      </c>
      <c r="I154" s="104">
        <f t="shared" si="57"/>
        <v>0</v>
      </c>
      <c r="J154" s="107">
        <v>0</v>
      </c>
      <c r="K154" s="101">
        <f>IF(OR(計算過程!$DF$5&lt;=4,計算過程!$DF$5=8),L154+M154+N154,0)</f>
        <v>0.13969921007291666</v>
      </c>
      <c r="L154" s="101">
        <f>IF(AND($DF$5&gt;4,$DF$5&lt;&gt;8),0,((VLOOKUP(入力データと計算結果!$E$6,バックデータ一覧!$V$12:$AA$15,2)*'貼り付けシート（日別）'!O153+VLOOKUP(入力データと計算結果!$E$6,バックデータ一覧!$V$12:$AA$15,3)*('貼り付けシート（日別）'!I153+'貼り付けシート（日別）'!J153+'貼り付けシート（日別）'!K153+'貼り付けシート（日別）'!L153+'貼り付けシート（日別）'!N153)+(VLOOKUP(入力データと計算結果!$E$6,バックデータ一覧!$V$12:$AA$15,4)))*10^3/3600))</f>
        <v>9.1144162185185187E-2</v>
      </c>
      <c r="M154" s="101">
        <f>IF(AND(OR($DF$5&gt;4,$DF$5&lt;&gt;8),入力データと計算結果!$E$7&lt;&gt;バックデータ一覧!$A$16,SUM(AL154:AM154)&gt;0),0.07*10^3/3600,0)</f>
        <v>1.9444444444444445E-2</v>
      </c>
      <c r="N154" s="101">
        <f>IF(AND(OR($DF$5&lt;=4),入力データと計算結果!$E$7=バックデータ一覧!$A$18,AM154&gt;0),(VLOOKUP(入力データと計算結果!$E$6,バックデータ一覧!$V$12:$AA$15,5,FALSE)*AO154+VLOOKUP(入力データと計算結果!$E$6,バックデータ一覧!$V$12:$AA$15,6,FALSE))*10^3/3600,0)</f>
        <v>2.9110603443287038E-2</v>
      </c>
      <c r="O154" s="101">
        <f>IF(OR(計算過程!$DF$5&lt;=2,計算過程!$DF$5=8),IF(入力データと計算結果!$E$7=バックデータ一覧!$A$16,AI154/Q154+AJ154/R154+AK154/S154+AL154/T154+AN154/V154,IF(入力データと計算結果!$E$7=バックデータ一覧!$A$17,AI154/Q154+AJ154/R154+AK154/S154+AM154/U154+AN154/V154,AI154/Q154+AJ154/R154+AK154/S154+AM154/U154+AO154/W154)),0)</f>
        <v>67.539853688473443</v>
      </c>
      <c r="P154" s="101">
        <f>IF(OR(計算過程!$DF$5=3,計算過程!$DF$5=4),IF(入力データと計算結果!$E$7=バックデータ一覧!$A$16,AI154/Q154+AJ154/R154+AK154/S154+AL154/T154+AN154/V154,IF(入力データと計算結果!$E$7=バックデータ一覧!$A$17,AI154/Q154+AJ154/R154+AK154/S154+AM154/U154+AN154/V154,AI154/Q154+AJ154/R154+AK154/S154+AM154/U154+AO154/W154)),0)</f>
        <v>0</v>
      </c>
      <c r="Q154" s="101">
        <f>MIN(1,$DF$7*'貼り付けシート（日別）'!O153+計算過程!$DF$14*(AI154+AK154)+$DF$21)</f>
        <v>0.63958770208613058</v>
      </c>
      <c r="R154" s="101">
        <f>MIN(1,$DF$8*'貼り付けシート（日別）'!O153+$DF$15*AJ154+$DF$22)</f>
        <v>0.68887943259568551</v>
      </c>
      <c r="S154" s="101">
        <f>MIN(1,$DF$9*'貼り付けシート（日別）'!O153+$DF$16*(AI154+AK154)+$DF$23)</f>
        <v>0.63958770208613058</v>
      </c>
      <c r="T154" s="32">
        <f>MIN(1,$DF$10*'貼り付けシート（日別）'!O153+$DF$17*AL154+$DF$24)</f>
        <v>0.71159348488590612</v>
      </c>
      <c r="U154" s="32">
        <f>MIN(1,$DF$11*'貼り付けシート（日別）'!O153+$DF$18*AM154+$DF$25)</f>
        <v>0.70133838614461985</v>
      </c>
      <c r="V154" s="32">
        <f>MIN(1,$DF$12*'貼り付けシート（日別）'!O153+$DF$19*AN154+$DF$26)</f>
        <v>0.71159348488590612</v>
      </c>
      <c r="W154" s="32">
        <f>MIN(1,$DF$13*'貼り付けシート（日別）'!O153+$DF$20*AO154+$DF$27)</f>
        <v>0.62712569556161069</v>
      </c>
      <c r="X154" s="32">
        <f t="shared" si="58"/>
        <v>0</v>
      </c>
      <c r="Y154" s="32">
        <f>'貼り付けシート（日別）'!P153</f>
        <v>12.012499999999999</v>
      </c>
      <c r="Z154" s="32">
        <f t="shared" si="59"/>
        <v>1</v>
      </c>
      <c r="AA154" s="32">
        <f t="shared" si="60"/>
        <v>1</v>
      </c>
      <c r="AB154" s="32">
        <f t="shared" si="61"/>
        <v>45.780741095677328</v>
      </c>
      <c r="AC154" s="32">
        <f>IF($DF$5=10,($DF$41*'貼り付けシート（日別）'!O153+$DF$42*AB154+$DF$43)/3.6,0)</f>
        <v>0</v>
      </c>
      <c r="AD154" s="32">
        <f>IF(OR($DF$5=5,$DF$5=6,$DF$5=7),(($DF$45*'貼り付けシート（日別）'!O153+$DF$46*SUM(AI154:AK154,AM154)+$DF$47)*AE154+(0.01723*AO154+0.06099))*10^3/3600,0)</f>
        <v>0</v>
      </c>
      <c r="AE154" s="32">
        <f>IF('貼り付けシート（日別）'!O153&lt;7,1+(7-'貼り付けシート（日別）'!O153)*0.0091,1)</f>
        <v>1</v>
      </c>
      <c r="AF154" s="32">
        <f>IF(OR($DF$5=5,$DF$5=6,$DF$5=7),(($DF$48*'貼り付けシート（日別）'!O153+$DF$49*SUM(AI154:AK154,AM154)+$DF$50)*AH154+AO154/AG154),0)</f>
        <v>0</v>
      </c>
      <c r="AG154" s="32">
        <f>$DF$51*'貼り付けシート（日別）'!O153+$DF$52*AO154+$DF$53</f>
        <v>0.86263531249999992</v>
      </c>
      <c r="AH154" s="32">
        <f>IF('貼り付けシート（日別）'!O153&lt;7,1+(7-'貼り付けシート（日別）'!O153)*0.0205,1)</f>
        <v>1</v>
      </c>
      <c r="AI154" s="109">
        <f>'貼り付けシート（日別）'!B153</f>
        <v>9.3247642185572772</v>
      </c>
      <c r="AJ154" s="109">
        <f>'貼り付けシート（日別）'!C153</f>
        <v>11.710849882018557</v>
      </c>
      <c r="AK154" s="109">
        <f>'貼り付けシート（日別）'!D153</f>
        <v>1.8082929964881596</v>
      </c>
      <c r="AL154" s="109">
        <f>'貼り付けシート（日別）'!E153</f>
        <v>0</v>
      </c>
      <c r="AM154" s="109">
        <f>'貼り付けシート（日別）'!F153</f>
        <v>20.394281915279997</v>
      </c>
      <c r="AN154" s="109">
        <f>'貼り付けシート（日別）'!G153</f>
        <v>0</v>
      </c>
      <c r="AO154" s="109">
        <f>'貼り付けシート（日別）'!H153</f>
        <v>2.5425520833333337</v>
      </c>
      <c r="AP154" s="102">
        <f>IF(入力データと計算結果!$E$9=バックデータ一覧!$A$25,'貼り付けシート（日別）'!Q153,0)</f>
        <v>0</v>
      </c>
      <c r="AR154" s="36">
        <v>41786</v>
      </c>
      <c r="AS154" s="104">
        <f t="shared" si="62"/>
        <v>0.14568823766782407</v>
      </c>
      <c r="AT154" s="104">
        <f t="shared" si="63"/>
        <v>73.612465901329216</v>
      </c>
      <c r="AU154" s="104">
        <f t="shared" si="64"/>
        <v>0</v>
      </c>
      <c r="AV154" s="107">
        <v>0</v>
      </c>
      <c r="AW154" s="101">
        <f>IF(OR(計算過程!$DF$5&lt;=4,計算過程!$DF$5=8),AX154+AY154+AZ154,0)</f>
        <v>0.14568823766782407</v>
      </c>
      <c r="AX154" s="101">
        <f>IF(AND(計算過程!$DF$5&gt;4,計算過程!$DF$5&lt;&gt;8),0,((VLOOKUP(入力データと計算結果!$E$6,バックデータ一覧!$V$12:$AA$15,2)*'貼り付けシート（日別）'!AG153+VLOOKUP(入力データと計算結果!$E$6,バックデータ一覧!$V$12:$AA$15,3)*('貼り付けシート（日別）'!AA153+'貼り付けシート（日別）'!AB153+'貼り付けシート（日別）'!AC153+'貼り付けシート（日別）'!AD153+'貼り付けシート（日別）'!AF153)+(VLOOKUP(入力データと計算結果!$E$6,バックデータ一覧!$V$12:$AA$15,4)))*10^3/3600))</f>
        <v>9.4664852685185194E-2</v>
      </c>
      <c r="AY154" s="101">
        <f>IF(AND(OR(計算過程!$DF$5&gt;4,計算過程!$DF$5&lt;&gt;8),入力データと計算結果!$E$7&lt;&gt;バックデータ一覧!$A$16,SUM(BX154:BY154)&gt;0),0.07*10^3/3600,0)</f>
        <v>1.9444444444444445E-2</v>
      </c>
      <c r="AZ154" s="101">
        <f>IF(AND(OR(計算過程!$DF$5&lt;=4),入力データと計算結果!$E$7=バックデータ一覧!$A$18,BY154&gt;0),(VLOOKUP(入力データと計算結果!$E$6,バックデータ一覧!$V$12:$AA$15,5,FALSE)*CA154+VLOOKUP(入力データと計算結果!$E$6,バックデータ一覧!$V$12:$AA$15,6,FALSE))*10^3/3600,0)</f>
        <v>3.1578940538194447E-2</v>
      </c>
      <c r="BA154" s="101">
        <f>IF(OR(計算過程!$DF$5&lt;=2,計算過程!$DF$5=8),IF(入力データと計算結果!$E$7=バックデータ一覧!$A$16,BU154/BC154+BV154/BD154+BW154/BE154+BX154/BF154+BZ154/BH154,IF(入力データと計算結果!$E$7=バックデータ一覧!$A$17,BU154/BC154+BV154/BD154+BW154/BE154+BY154/BG154+BZ154/BH154,BU154/BC154+BV154/BD154+BW154/BE154+BY154/BG154+CA154/BI154)),0)</f>
        <v>73.612465901329216</v>
      </c>
      <c r="BB154" s="101">
        <f>IF(OR(計算過程!$DF$5=3,計算過程!$DF$5=4),IF(入力データと計算結果!$E$7=バックデータ一覧!$A$16,BU154/BC154+BV154/BD154+BW154/BE154+BX154/BF154+BZ154/BH154,IF(入力データと計算結果!$E$7=バックデータ一覧!$A$17,BU154/BC154+BV154/BD154+BW154/BE154+BY154/BG154+BZ154/BH154,BU154/BC154+BV154/BD154+BW154/BE154+BY154/BG154+CA154/BI154)),0)</f>
        <v>0</v>
      </c>
      <c r="BC154" s="101">
        <f>MIN(1,計算過程!$DF$7*'貼り付けシート（日別）'!AG153+計算過程!$DF$14*(BU154+BW154)+計算過程!$DF$21)</f>
        <v>0.6404448371141318</v>
      </c>
      <c r="BD154" s="101">
        <f>MIN(1,計算過程!$DF$8*'貼り付けシート（日別）'!AG153+計算過程!$DF$15*BV154+計算過程!$DF$22)</f>
        <v>0.69020826351776121</v>
      </c>
      <c r="BE154" s="101">
        <f>MIN(1,計算過程!$DF$9*'貼り付けシート（日別）'!AG153+計算過程!$DF$16*(BU154+BW154)+計算過程!$DF$23)</f>
        <v>0.6404448371141318</v>
      </c>
      <c r="BF154" s="32">
        <f>MIN(1,計算過程!$DF$10*'貼り付けシート（日別）'!AG153+計算過程!$DF$17*BX154+計算過程!$DF$24)</f>
        <v>0.71159348488590612</v>
      </c>
      <c r="BG154" s="32">
        <f>MIN(1,計算過程!$DF$11*'貼り付けシート（日別）'!AG153+計算過程!$DF$18*BY154+計算過程!$DF$25)</f>
        <v>0.70133838614461985</v>
      </c>
      <c r="BH154" s="32">
        <f>MIN(1,計算過程!$DF$12*'貼り付けシート（日別）'!AG153+計算過程!$DF$19*BZ154+計算過程!$DF$26)</f>
        <v>0.71159348488590612</v>
      </c>
      <c r="BI154" s="32">
        <f>MIN(1,計算過程!$DF$13*'貼り付けシート（日別）'!AG153+計算過程!$DF$20*CA154+計算過程!$DF$27)</f>
        <v>0.63620797211516777</v>
      </c>
      <c r="BJ154" s="32">
        <f>IF(計算過程!$DF$5=11,(計算過程!$DF$33*BK154+計算過程!$DF$34*BN154+計算過程!$DF$35*計算過程!$DF$39+計算過程!$DF$36)*(1+計算過程!$DF$37*計算過程!$DF$38)*BL154*BM154*10^3/3600,0)</f>
        <v>0</v>
      </c>
      <c r="BK154" s="32">
        <f>'貼り付けシート（日別）'!AH153</f>
        <v>12.012499999999999</v>
      </c>
      <c r="BL154" s="32">
        <f t="shared" si="65"/>
        <v>1</v>
      </c>
      <c r="BM154" s="32">
        <f t="shared" si="66"/>
        <v>1</v>
      </c>
      <c r="BN154" s="32">
        <f t="shared" si="67"/>
        <v>49.950513753104708</v>
      </c>
      <c r="BO154" s="32">
        <f>IF(計算過程!$DF$5=10,(計算過程!$DF$41*'貼り付けシート（日別）'!AG153+計算過程!$DF$42*BN154+計算過程!$DF$43)/3.6,0)</f>
        <v>0</v>
      </c>
      <c r="BP154" s="32">
        <f>IF(OR(計算過程!$DF$5=5,計算過程!$DF$5=6,計算過程!$DF$5=7),((計算過程!$DF$45*'貼り付けシート（日別）'!AG153+計算過程!$DF$46*SUM(BU154:BW154,BY154)+計算過程!$DF$47)*BQ154+(0.01723*CA154+0.06099))*10^3/3600,0)</f>
        <v>0</v>
      </c>
      <c r="BQ154" s="32">
        <f>IF('貼り付けシート（日別）'!AG153&lt;7,1+(7-'貼り付けシート（日別）'!AG153)*0.0091,1)</f>
        <v>1</v>
      </c>
      <c r="BR154" s="32">
        <f>IF(OR(計算過程!$DF$5=5,計算過程!$DF$5=6,計算過程!$DF$5=7),((計算過程!$DF$48*'貼り付けシート（日別）'!AG153+計算過程!$DF$49*SUM(BU154:BW154,BY154)+計算過程!$DF$50)*BT154+CA154/BS154),0)</f>
        <v>0</v>
      </c>
      <c r="BS154" s="32">
        <f>計算過程!$DF$51*'貼り付けシート（日別）'!AG153+計算過程!$DF$52*CA154+計算過程!$DF$53</f>
        <v>0.86572968750000001</v>
      </c>
      <c r="BT154" s="32">
        <f>IF('貼り付けシート（日別）'!AG153&lt;7,1+(7-'貼り付けシート（日別）'!AG153)*0.0205,1)</f>
        <v>1</v>
      </c>
      <c r="BU154" s="109">
        <f>'貼り付けシート（日別）'!T153</f>
        <v>9.599021989691316</v>
      </c>
      <c r="BV154" s="109">
        <f>'貼り付けシート（日別）'!U153</f>
        <v>14.638562352523197</v>
      </c>
      <c r="BW154" s="109">
        <f>'貼り付けシート（日別）'!V153</f>
        <v>2.2603662456101996</v>
      </c>
      <c r="BX154" s="109">
        <f>'貼り付けシート（日別）'!W153</f>
        <v>0</v>
      </c>
      <c r="BY154" s="109">
        <f>'貼り付けシート（日別）'!X153</f>
        <v>20.394281915279997</v>
      </c>
      <c r="BZ154" s="109">
        <f>'貼り付けシート（日別）'!Y153</f>
        <v>0</v>
      </c>
      <c r="CA154" s="109">
        <f>'貼り付けシート（日別）'!Z153</f>
        <v>3.0582812500000007</v>
      </c>
      <c r="CB154" s="102">
        <f>IF(入力データと計算結果!$E$9=バックデータ一覧!$A$25,'貼り付けシート（日別）'!AI153,0)</f>
        <v>0</v>
      </c>
      <c r="CC154" s="166"/>
      <c r="CD154" s="32">
        <f>IF(計算過程!$DF$5=9,((CI154*'貼り付けシート（日別）'!AG153+CJ154*(CQ154+CR154+CS154+CU154)+CK154*CX154+CL154)*CE154+(0.01723*CW154+0.06099))*10^3/3600,0)</f>
        <v>0</v>
      </c>
      <c r="CE154" s="32">
        <f>IF(7&lt;='貼り付けシート（日別）'!AG153,1,1+(7-'貼り付けシート（日別）'!AG153)*0.0091)</f>
        <v>1</v>
      </c>
      <c r="CF154" s="32">
        <f>IF(計算過程!$DF$5=9,((CM154*'貼り付けシート（日別）'!AG153+CN154*(CQ154+CR154+CS154+CU154)+CO154*CX154+CP154)*CH154+CW154/CG154),0)</f>
        <v>0</v>
      </c>
      <c r="CG154" s="32">
        <f>計算過程!$DF$55*'貼り付けシート（日別）'!AG153+計算過程!$DF$56*CW154+計算過程!$DF$57</f>
        <v>0.86572968750000001</v>
      </c>
      <c r="CH154" s="32">
        <f>IF(7&lt;='貼り付けシート（日別）'!AG153,1,1+(7-'貼り付けシート（日別）'!AG153)*0.0205)</f>
        <v>1</v>
      </c>
      <c r="CI154" s="100">
        <f>IF($CX154&gt;0,バックデータ一覧!$S$4,バックデータ一覧!$T$4)</f>
        <v>-0.18114</v>
      </c>
      <c r="CJ154" s="100">
        <f>IF($CX154&gt;0,バックデータ一覧!$S$5,バックデータ一覧!$T$5)</f>
        <v>0.10483000000000001</v>
      </c>
      <c r="CK154" s="100">
        <f>IF($CX154&gt;0,バックデータ一覧!$S$6,バックデータ一覧!$T$6)</f>
        <v>0</v>
      </c>
      <c r="CL154" s="100">
        <f>IF($CX154&gt;0,バックデータ一覧!$S$7,バックデータ一覧!$T$7)</f>
        <v>5.8528500000000001</v>
      </c>
      <c r="CM154" s="100">
        <f>IF($CX154&gt;0,バックデータ一覧!$S$12,バックデータ一覧!$T$12)</f>
        <v>-5.7700000000000001E-2</v>
      </c>
      <c r="CN154" s="100">
        <f>IF($CX154&gt;0,バックデータ一覧!$S$13,バックデータ一覧!$T$13)</f>
        <v>0.47525000000000001</v>
      </c>
      <c r="CO154" s="100">
        <f>IF($CX154&gt;0,バックデータ一覧!$S$14,バックデータ一覧!$T$14)</f>
        <v>0</v>
      </c>
      <c r="CP154" s="173">
        <f>IF($CX154&gt;0,バックデータ一覧!$S$15,バックデータ一覧!$T$15)</f>
        <v>-6.3459300000000001</v>
      </c>
      <c r="CQ154" s="102">
        <f>IF($DF$4=4,'貼り付けシート（日別）'!T153,'貼り付けシート（日別）'!B153*(INT($DF$4)+1-$DF$4)+'貼り付けシート（日別）'!T153*($DF$4-INT($DF$4)))</f>
        <v>9.599021989691316</v>
      </c>
      <c r="CR154" s="102">
        <f>IF($DF$4=4,'貼り付けシート（日別）'!U153,'貼り付けシート（日別）'!C153*(INT($DF$4)+1-$DF$4)+'貼り付けシート（日別）'!U153*($DF$4-INT($DF$4)))</f>
        <v>14.638562352523197</v>
      </c>
      <c r="CS154" s="102">
        <f>IF($DF$4=4,'貼り付けシート（日別）'!V153,'貼り付けシート（日別）'!D153*(INT($DF$4)+1-$DF$4)+'貼り付けシート（日別）'!V153*($DF$4-INT($DF$4)))</f>
        <v>2.2603662456101996</v>
      </c>
      <c r="CT154" s="102">
        <f>IF($DF$4=4,'貼り付けシート（日別）'!W153,'貼り付けシート（日別）'!E153*(INT($DF$4)+1-$DF$4)+'貼り付けシート（日別）'!W153*($DF$4-INT($DF$4)))</f>
        <v>0</v>
      </c>
      <c r="CU154" s="102">
        <f>IF($DF$4=4,'貼り付けシート（日別）'!X153,'貼り付けシート（日別）'!F153*(INT($DF$4)+1-$DF$4)+'貼り付けシート（日別）'!X153*($DF$4-INT($DF$4)))</f>
        <v>20.394281915279997</v>
      </c>
      <c r="CV154" s="102">
        <f>IF($DF$4=4,'貼り付けシート（日別）'!Y153,'貼り付けシート（日別）'!G153*(INT($DF$4)+1-$DF$4)+'貼り付けシート（日別）'!Y153*($DF$4-INT($DF$4)))</f>
        <v>0</v>
      </c>
      <c r="CW154" s="102">
        <f>IF($DF$4=4,'貼り付けシート（日別）'!Z153,'貼り付けシート（日別）'!H153*(INT($DF$4)+1-$DF$4)+'貼り付けシート（日別）'!Z153*($DF$4-INT($DF$4)))</f>
        <v>3.0582812500000007</v>
      </c>
      <c r="CX154" s="32">
        <f>SUMIF('貼り付けシート（時刻別）'!$A$6:$A$8765,AR154,'貼り付けシート（時刻別）'!$C$6:$C$8765)</f>
        <v>0</v>
      </c>
      <c r="CY154" s="102">
        <f t="shared" si="68"/>
        <v>0</v>
      </c>
      <c r="CZ154" s="166"/>
    </row>
    <row r="155" spans="1:104" x14ac:dyDescent="0.15">
      <c r="A155" s="36">
        <v>41787</v>
      </c>
      <c r="B155" s="139">
        <f>IF(計算過程!$DF$5=9,計算過程!CD155+計算過程!CY155,IF($DF$4=4,AS155,G155*(INT($DF$4)+1-$DF$4)+AS155*($DF$4-INT($DF$4))))</f>
        <v>8.8443522148148157E-2</v>
      </c>
      <c r="C155" s="139">
        <f>IF(計算過程!$DF$5=9,CF155,IF($DF$4=4,AT155,H155*(INT($DF$4)+1-$DF$4)+AT155*($DF$4-INT($DF$4))))</f>
        <v>26.53953803055424</v>
      </c>
      <c r="D155" s="139">
        <f>IF(計算過程!$DF$5=9,0,IF($DF$4=4,AU155,I155*(INT($DF$4)+1-$DF$4)+AU155*($DF$4-INT($DF$4))))</f>
        <v>0</v>
      </c>
      <c r="E155" s="139">
        <v>0</v>
      </c>
      <c r="F155" s="138"/>
      <c r="G155" s="104">
        <f t="shared" si="55"/>
        <v>8.480978956481483E-2</v>
      </c>
      <c r="H155" s="104">
        <f t="shared" si="56"/>
        <v>21.473091794622164</v>
      </c>
      <c r="I155" s="104">
        <f t="shared" si="57"/>
        <v>0</v>
      </c>
      <c r="J155" s="107">
        <v>0</v>
      </c>
      <c r="K155" s="101">
        <f>IF(OR(計算過程!$DF$5&lt;=4,計算過程!$DF$5=8),L155+M155+N155,0)</f>
        <v>8.480978956481483E-2</v>
      </c>
      <c r="L155" s="101">
        <f>IF(AND($DF$5&gt;4,$DF$5&lt;&gt;8),0,((VLOOKUP(入力データと計算結果!$E$6,バックデータ一覧!$V$12:$AA$15,2)*'貼り付けシート（日別）'!O154+VLOOKUP(入力データと計算結果!$E$6,バックデータ一覧!$V$12:$AA$15,3)*('貼り付けシート（日別）'!I154+'貼り付けシート（日別）'!J154+'貼り付けシート（日別）'!K154+'貼り付けシート（日別）'!L154+'貼り付けシート（日別）'!N154)+(VLOOKUP(入力データと計算結果!$E$6,バックデータ一覧!$V$12:$AA$15,4)))*10^3/3600))</f>
        <v>8.480978956481483E-2</v>
      </c>
      <c r="M155" s="101">
        <f>IF(AND(OR($DF$5&gt;4,$DF$5&lt;&gt;8),入力データと計算結果!$E$7&lt;&gt;バックデータ一覧!$A$16,SUM(AL155:AM155)&gt;0),0.07*10^3/3600,0)</f>
        <v>0</v>
      </c>
      <c r="N155" s="101">
        <f>IF(AND(OR($DF$5&lt;=4),入力データと計算結果!$E$7=バックデータ一覧!$A$18,AM155&gt;0),(VLOOKUP(入力データと計算結果!$E$6,バックデータ一覧!$V$12:$AA$15,5,FALSE)*AO155+VLOOKUP(入力データと計算結果!$E$6,バックデータ一覧!$V$12:$AA$15,6,FALSE))*10^3/3600,0)</f>
        <v>0</v>
      </c>
      <c r="O155" s="101">
        <f>IF(OR(計算過程!$DF$5&lt;=2,計算過程!$DF$5=8),IF(入力データと計算結果!$E$7=バックデータ一覧!$A$16,AI155/Q155+AJ155/R155+AK155/S155+AL155/T155+AN155/V155,IF(入力データと計算結果!$E$7=バックデータ一覧!$A$17,AI155/Q155+AJ155/R155+AK155/S155+AM155/U155+AN155/V155,AI155/Q155+AJ155/R155+AK155/S155+AM155/U155+AO155/W155)),0)</f>
        <v>21.473091794622164</v>
      </c>
      <c r="P155" s="101">
        <f>IF(OR(計算過程!$DF$5=3,計算過程!$DF$5=4),IF(入力データと計算結果!$E$7=バックデータ一覧!$A$16,AI155/Q155+AJ155/R155+AK155/S155+AL155/T155+AN155/V155,IF(入力データと計算結果!$E$7=バックデータ一覧!$A$17,AI155/Q155+AJ155/R155+AK155/S155+AM155/U155+AN155/V155,AI155/Q155+AJ155/R155+AK155/S155+AM155/U155+AO155/W155)),0)</f>
        <v>0</v>
      </c>
      <c r="Q155" s="101">
        <f>MIN(1,$DF$7*'貼り付けシート（日別）'!O154+計算過程!$DF$14*(AI155+AK155)+$DF$21)</f>
        <v>0.62746306276698816</v>
      </c>
      <c r="R155" s="101">
        <f>MIN(1,$DF$8*'貼り付けシート（日別）'!O154+$DF$15*AJ155+$DF$22)</f>
        <v>0.68513129213926049</v>
      </c>
      <c r="S155" s="101">
        <f>MIN(1,$DF$9*'貼り付けシート（日別）'!O154+$DF$16*(AI155+AK155)+$DF$23)</f>
        <v>0.62746306276698816</v>
      </c>
      <c r="T155" s="32">
        <f>MIN(1,$DF$10*'貼り付けシート（日別）'!O154+$DF$17*AL155+$DF$24)</f>
        <v>0.71159348488590612</v>
      </c>
      <c r="U155" s="32">
        <f>MIN(1,$DF$11*'貼り付けシート（日別）'!O154+$DF$18*AM155+$DF$25)</f>
        <v>0.71059494829530212</v>
      </c>
      <c r="V155" s="32">
        <f>MIN(1,$DF$12*'貼り付けシート（日別）'!O154+$DF$19*AN155+$DF$26)</f>
        <v>0.71159348488590612</v>
      </c>
      <c r="W155" s="32">
        <f>MIN(1,$DF$13*'貼り付けシート（日別）'!O154+$DF$20*AO155+$DF$27)</f>
        <v>0.57129115100134231</v>
      </c>
      <c r="X155" s="32">
        <f t="shared" si="58"/>
        <v>0</v>
      </c>
      <c r="Y155" s="32">
        <f>'貼り付けシート（日別）'!P154</f>
        <v>12.262499999999999</v>
      </c>
      <c r="Z155" s="32">
        <f t="shared" si="59"/>
        <v>1</v>
      </c>
      <c r="AA155" s="32">
        <f t="shared" si="60"/>
        <v>1</v>
      </c>
      <c r="AB155" s="32">
        <f t="shared" si="61"/>
        <v>14.137080320425538</v>
      </c>
      <c r="AC155" s="32">
        <f>IF($DF$5=10,($DF$41*'貼り付けシート（日別）'!O154+$DF$42*AB155+$DF$43)/3.6,0)</f>
        <v>0</v>
      </c>
      <c r="AD155" s="32">
        <f>IF(OR($DF$5=5,$DF$5=6,$DF$5=7),(($DF$45*'貼り付けシート（日別）'!O154+$DF$46*SUM(AI155:AK155,AM155)+$DF$47)*AE155+(0.01723*AO155+0.06099))*10^3/3600,0)</f>
        <v>0</v>
      </c>
      <c r="AE155" s="32">
        <f>IF('貼り付けシート（日別）'!O154&lt;7,1+(7-'貼り付けシート（日別）'!O154)*0.0091,1)</f>
        <v>1</v>
      </c>
      <c r="AF155" s="32">
        <f>IF(OR($DF$5=5,$DF$5=6,$DF$5=7),(($DF$48*'貼り付けシート（日別）'!O154+$DF$49*SUM(AI155:AK155,AM155)+$DF$50)*AH155+AO155/AG155),0)</f>
        <v>0</v>
      </c>
      <c r="AG155" s="32">
        <f>$DF$51*'貼り付けシート（日別）'!O154+$DF$52*AO155+$DF$53</f>
        <v>0.82965999999999995</v>
      </c>
      <c r="AH155" s="32">
        <f>IF('貼り付けシート（日別）'!O154&lt;7,1+(7-'貼り付けシート（日別）'!O154)*0.0205,1)</f>
        <v>1</v>
      </c>
      <c r="AI155" s="109">
        <f>'貼り付けシート（日別）'!B154</f>
        <v>3.8935828837120887</v>
      </c>
      <c r="AJ155" s="109">
        <f>'貼り付けシート（日別）'!C154</f>
        <v>7.8828560521210491</v>
      </c>
      <c r="AK155" s="109">
        <f>'貼り付けシート（日別）'!D154</f>
        <v>2.3606413845923995</v>
      </c>
      <c r="AL155" s="109">
        <f>'貼り付けシート（日別）'!E154</f>
        <v>0</v>
      </c>
      <c r="AM155" s="109">
        <f>'貼り付けシート（日別）'!F154</f>
        <v>0</v>
      </c>
      <c r="AN155" s="109">
        <f>'貼り付けシート（日別）'!G154</f>
        <v>0</v>
      </c>
      <c r="AO155" s="109">
        <f>'貼り付けシート（日別）'!H154</f>
        <v>0</v>
      </c>
      <c r="AP155" s="102">
        <f>IF(入力データと計算結果!$E$9=バックデータ一覧!$A$25,'貼り付けシート（日別）'!Q154,0)</f>
        <v>0</v>
      </c>
      <c r="AR155" s="36">
        <v>41787</v>
      </c>
      <c r="AS155" s="104">
        <f t="shared" si="62"/>
        <v>8.8443522148148157E-2</v>
      </c>
      <c r="AT155" s="104">
        <f t="shared" si="63"/>
        <v>26.53953803055424</v>
      </c>
      <c r="AU155" s="104">
        <f t="shared" si="64"/>
        <v>0</v>
      </c>
      <c r="AV155" s="107">
        <v>0</v>
      </c>
      <c r="AW155" s="101">
        <f>IF(OR(計算過程!$DF$5&lt;=4,計算過程!$DF$5=8),AX155+AY155+AZ155,0)</f>
        <v>8.8443522148148157E-2</v>
      </c>
      <c r="AX155" s="101">
        <f>IF(AND(計算過程!$DF$5&gt;4,計算過程!$DF$5&lt;&gt;8),0,((VLOOKUP(入力データと計算結果!$E$6,バックデータ一覧!$V$12:$AA$15,2)*'貼り付けシート（日別）'!AG154+VLOOKUP(入力データと計算結果!$E$6,バックデータ一覧!$V$12:$AA$15,3)*('貼り付けシート（日別）'!AA154+'貼り付けシート（日別）'!AB154+'貼り付けシート（日別）'!AC154+'貼り付けシート（日別）'!AD154+'貼り付けシート（日別）'!AF154)+(VLOOKUP(入力データと計算結果!$E$6,バックデータ一覧!$V$12:$AA$15,4)))*10^3/3600))</f>
        <v>8.8443522148148157E-2</v>
      </c>
      <c r="AY155" s="101">
        <f>IF(AND(OR(計算過程!$DF$5&gt;4,計算過程!$DF$5&lt;&gt;8),入力データと計算結果!$E$7&lt;&gt;バックデータ一覧!$A$16,SUM(BX155:BY155)&gt;0),0.07*10^3/3600,0)</f>
        <v>0</v>
      </c>
      <c r="AZ155" s="101">
        <f>IF(AND(OR(計算過程!$DF$5&lt;=4),入力データと計算結果!$E$7=バックデータ一覧!$A$18,BY155&gt;0),(VLOOKUP(入力データと計算結果!$E$6,バックデータ一覧!$V$12:$AA$15,5,FALSE)*CA155+VLOOKUP(入力データと計算結果!$E$6,バックデータ一覧!$V$12:$AA$15,6,FALSE))*10^3/3600,0)</f>
        <v>0</v>
      </c>
      <c r="BA155" s="101">
        <f>IF(OR(計算過程!$DF$5&lt;=2,計算過程!$DF$5=8),IF(入力データと計算結果!$E$7=バックデータ一覧!$A$16,BU155/BC155+BV155/BD155+BW155/BE155+BX155/BF155+BZ155/BH155,IF(入力データと計算結果!$E$7=バックデータ一覧!$A$17,BU155/BC155+BV155/BD155+BW155/BE155+BY155/BG155+BZ155/BH155,BU155/BC155+BV155/BD155+BW155/BE155+BY155/BG155+CA155/BI155)),0)</f>
        <v>26.53953803055424</v>
      </c>
      <c r="BB155" s="101">
        <f>IF(OR(計算過程!$DF$5=3,計算過程!$DF$5=4),IF(入力データと計算結果!$E$7=バックデータ一覧!$A$16,BU155/BC155+BV155/BD155+BW155/BE155+BX155/BF155+BZ155/BH155,IF(入力データと計算結果!$E$7=バックデータ一覧!$A$17,BU155/BC155+BV155/BD155+BW155/BE155+BY155/BG155+BZ155/BH155,BU155/BC155+BV155/BD155+BW155/BE155+BY155/BG155+CA155/BI155)),0)</f>
        <v>0</v>
      </c>
      <c r="BC155" s="101">
        <f>MIN(1,計算過程!$DF$7*'貼り付けシート（日別）'!AG154+計算過程!$DF$14*(BU155+BW155)+計算過程!$DF$21)</f>
        <v>0.62505511609234166</v>
      </c>
      <c r="BD155" s="101">
        <f>MIN(1,計算過程!$DF$8*'貼り付けシート（日別）'!AG154+計算過程!$DF$15*BV155+計算過程!$DF$22)</f>
        <v>0.68773338146372565</v>
      </c>
      <c r="BE155" s="101">
        <f>MIN(1,計算過程!$DF$9*'貼り付けシート（日別）'!AG154+計算過程!$DF$16*(BU155+BW155)+計算過程!$DF$23)</f>
        <v>0.62505511609234166</v>
      </c>
      <c r="BF155" s="32">
        <f>MIN(1,計算過程!$DF$10*'貼り付けシート（日別）'!AG154+計算過程!$DF$17*BX155+計算過程!$DF$24)</f>
        <v>0.71159348488590612</v>
      </c>
      <c r="BG155" s="32">
        <f>MIN(1,計算過程!$DF$11*'貼り付けシート（日別）'!AG154+計算過程!$DF$18*BY155+計算過程!$DF$25)</f>
        <v>0.71059494829530212</v>
      </c>
      <c r="BH155" s="32">
        <f>MIN(1,計算過程!$DF$12*'貼り付けシート（日別）'!AG154+計算過程!$DF$19*BZ155+計算過程!$DF$26)</f>
        <v>0.71159348488590612</v>
      </c>
      <c r="BI155" s="32">
        <f>MIN(1,計算過程!$DF$13*'貼り付けシート（日別）'!AG154+計算過程!$DF$20*CA155+計算過程!$DF$27)</f>
        <v>0.57129115100134231</v>
      </c>
      <c r="BJ155" s="32">
        <f>IF(計算過程!$DF$5=11,(計算過程!$DF$33*BK155+計算過程!$DF$34*BN155+計算過程!$DF$35*計算過程!$DF$39+計算過程!$DF$36)*(1+計算過程!$DF$37*計算過程!$DF$38)*BL155*BM155*10^3/3600,0)</f>
        <v>0</v>
      </c>
      <c r="BK155" s="32">
        <f>'貼り付けシート（日別）'!AH154</f>
        <v>12.262499999999999</v>
      </c>
      <c r="BL155" s="32">
        <f t="shared" si="65"/>
        <v>1</v>
      </c>
      <c r="BM155" s="32">
        <f t="shared" si="66"/>
        <v>1</v>
      </c>
      <c r="BN155" s="32">
        <f t="shared" si="67"/>
        <v>17.829587143342884</v>
      </c>
      <c r="BO155" s="32">
        <f>IF(計算過程!$DF$5=10,(計算過程!$DF$41*'貼り付けシート（日別）'!AG154+計算過程!$DF$42*BN155+計算過程!$DF$43)/3.6,0)</f>
        <v>0</v>
      </c>
      <c r="BP155" s="32">
        <f>IF(OR(計算過程!$DF$5=5,計算過程!$DF$5=6,計算過程!$DF$5=7),((計算過程!$DF$45*'貼り付けシート（日別）'!AG154+計算過程!$DF$46*SUM(BU155:BW155,BY155)+計算過程!$DF$47)*BQ155+(0.01723*CA155+0.06099))*10^3/3600,0)</f>
        <v>0</v>
      </c>
      <c r="BQ155" s="32">
        <f>IF('貼り付けシート（日別）'!AG154&lt;7,1+(7-'貼り付けシート（日別）'!AG154)*0.0091,1)</f>
        <v>1</v>
      </c>
      <c r="BR155" s="32">
        <f>IF(OR(計算過程!$DF$5=5,計算過程!$DF$5=6,計算過程!$DF$5=7),((計算過程!$DF$48*'貼り付けシート（日別）'!AG154+計算過程!$DF$49*SUM(BU155:BW155,BY155)+計算過程!$DF$50)*BT155+CA155/BS155),0)</f>
        <v>0</v>
      </c>
      <c r="BS155" s="32">
        <f>計算過程!$DF$51*'貼り付けシート（日別）'!AG154+計算過程!$DF$52*CA155+計算過程!$DF$53</f>
        <v>0.82965999999999995</v>
      </c>
      <c r="BT155" s="32">
        <f>IF('貼り付けシート（日別）'!AG154&lt;7,1+(7-'貼り付けシート（日別）'!AG154)*0.0205,1)</f>
        <v>1</v>
      </c>
      <c r="BU155" s="109">
        <f>'貼り付けシート（日別）'!T154</f>
        <v>2.1481836599790838</v>
      </c>
      <c r="BV155" s="109">
        <f>'貼り付けシート（日別）'!U154</f>
        <v>13.61584227184545</v>
      </c>
      <c r="BW155" s="109">
        <f>'貼り付けシート（日別）'!V154</f>
        <v>2.0655612115183493</v>
      </c>
      <c r="BX155" s="109">
        <f>'貼り付けシート（日別）'!W154</f>
        <v>0</v>
      </c>
      <c r="BY155" s="109">
        <f>'貼り付けシート（日別）'!X154</f>
        <v>0</v>
      </c>
      <c r="BZ155" s="109">
        <f>'貼り付けシート（日別）'!Y154</f>
        <v>0</v>
      </c>
      <c r="CA155" s="109">
        <f>'貼り付けシート（日別）'!Z154</f>
        <v>0</v>
      </c>
      <c r="CB155" s="102">
        <f>IF(入力データと計算結果!$E$9=バックデータ一覧!$A$25,'貼り付けシート（日別）'!AI154,0)</f>
        <v>0</v>
      </c>
      <c r="CC155" s="166"/>
      <c r="CD155" s="32">
        <f>IF(計算過程!$DF$5=9,((CI155*'貼り付けシート（日別）'!AG154+CJ155*(CQ155+CR155+CS155+CU155)+CK155*CX155+CL155)*CE155+(0.01723*CW155+0.06099))*10^3/3600,0)</f>
        <v>0</v>
      </c>
      <c r="CE155" s="32">
        <f>IF(7&lt;='貼り付けシート（日別）'!AG154,1,1+(7-'貼り付けシート（日別）'!AG154)*0.0091)</f>
        <v>1</v>
      </c>
      <c r="CF155" s="32">
        <f>IF(計算過程!$DF$5=9,((CM155*'貼り付けシート（日別）'!AG154+CN155*(CQ155+CR155+CS155+CU155)+CO155*CX155+CP155)*CH155+CW155/CG155),0)</f>
        <v>0</v>
      </c>
      <c r="CG155" s="32">
        <f>計算過程!$DF$55*'貼り付けシート（日別）'!AG154+計算過程!$DF$56*CW155+計算過程!$DF$57</f>
        <v>0.82965999999999995</v>
      </c>
      <c r="CH155" s="32">
        <f>IF(7&lt;='貼り付けシート（日別）'!AG154,1,1+(7-'貼り付けシート（日別）'!AG154)*0.0205)</f>
        <v>1</v>
      </c>
      <c r="CI155" s="100">
        <f>IF($CX155&gt;0,バックデータ一覧!$S$4,バックデータ一覧!$T$4)</f>
        <v>-0.18114</v>
      </c>
      <c r="CJ155" s="100">
        <f>IF($CX155&gt;0,バックデータ一覧!$S$5,バックデータ一覧!$T$5)</f>
        <v>0.10483000000000001</v>
      </c>
      <c r="CK155" s="100">
        <f>IF($CX155&gt;0,バックデータ一覧!$S$6,バックデータ一覧!$T$6)</f>
        <v>0</v>
      </c>
      <c r="CL155" s="100">
        <f>IF($CX155&gt;0,バックデータ一覧!$S$7,バックデータ一覧!$T$7)</f>
        <v>5.8528500000000001</v>
      </c>
      <c r="CM155" s="100">
        <f>IF($CX155&gt;0,バックデータ一覧!$S$12,バックデータ一覧!$T$12)</f>
        <v>-5.7700000000000001E-2</v>
      </c>
      <c r="CN155" s="100">
        <f>IF($CX155&gt;0,バックデータ一覧!$S$13,バックデータ一覧!$T$13)</f>
        <v>0.47525000000000001</v>
      </c>
      <c r="CO155" s="100">
        <f>IF($CX155&gt;0,バックデータ一覧!$S$14,バックデータ一覧!$T$14)</f>
        <v>0</v>
      </c>
      <c r="CP155" s="173">
        <f>IF($CX155&gt;0,バックデータ一覧!$S$15,バックデータ一覧!$T$15)</f>
        <v>-6.3459300000000001</v>
      </c>
      <c r="CQ155" s="102">
        <f>IF($DF$4=4,'貼り付けシート（日別）'!T154,'貼り付けシート（日別）'!B154*(INT($DF$4)+1-$DF$4)+'貼り付けシート（日別）'!T154*($DF$4-INT($DF$4)))</f>
        <v>2.1481836599790838</v>
      </c>
      <c r="CR155" s="102">
        <f>IF($DF$4=4,'貼り付けシート（日別）'!U154,'貼り付けシート（日別）'!C154*(INT($DF$4)+1-$DF$4)+'貼り付けシート（日別）'!U154*($DF$4-INT($DF$4)))</f>
        <v>13.61584227184545</v>
      </c>
      <c r="CS155" s="102">
        <f>IF($DF$4=4,'貼り付けシート（日別）'!V154,'貼り付けシート（日別）'!D154*(INT($DF$4)+1-$DF$4)+'貼り付けシート（日別）'!V154*($DF$4-INT($DF$4)))</f>
        <v>2.0655612115183493</v>
      </c>
      <c r="CT155" s="102">
        <f>IF($DF$4=4,'貼り付けシート（日別）'!W154,'貼り付けシート（日別）'!E154*(INT($DF$4)+1-$DF$4)+'貼り付けシート（日別）'!W154*($DF$4-INT($DF$4)))</f>
        <v>0</v>
      </c>
      <c r="CU155" s="102">
        <f>IF($DF$4=4,'貼り付けシート（日別）'!X154,'貼り付けシート（日別）'!F154*(INT($DF$4)+1-$DF$4)+'貼り付けシート（日別）'!X154*($DF$4-INT($DF$4)))</f>
        <v>0</v>
      </c>
      <c r="CV155" s="102">
        <f>IF($DF$4=4,'貼り付けシート（日別）'!Y154,'貼り付けシート（日別）'!G154*(INT($DF$4)+1-$DF$4)+'貼り付けシート（日別）'!Y154*($DF$4-INT($DF$4)))</f>
        <v>0</v>
      </c>
      <c r="CW155" s="102">
        <f>IF($DF$4=4,'貼り付けシート（日別）'!Z154,'貼り付けシート（日別）'!H154*(INT($DF$4)+1-$DF$4)+'貼り付けシート（日別）'!Z154*($DF$4-INT($DF$4)))</f>
        <v>0</v>
      </c>
      <c r="CX155" s="32">
        <f>SUMIF('貼り付けシート（時刻別）'!$A$6:$A$8765,AR155,'貼り付けシート（時刻別）'!$C$6:$C$8765)</f>
        <v>0</v>
      </c>
      <c r="CY155" s="102">
        <f t="shared" si="68"/>
        <v>0</v>
      </c>
      <c r="CZ155" s="166"/>
    </row>
    <row r="156" spans="1:104" x14ac:dyDescent="0.15">
      <c r="A156" s="36">
        <v>41788</v>
      </c>
      <c r="B156" s="139">
        <f>IF(計算過程!$DF$5=9,計算過程!CD156+計算過程!CY156,IF($DF$4=4,AS156,G156*(INT($DF$4)+1-$DF$4)+AS156*($DF$4-INT($DF$4))))</f>
        <v>0.14152201023263888</v>
      </c>
      <c r="C156" s="139">
        <f>IF(計算過程!$DF$5=9,CF156,IF($DF$4=4,AT156,H156*(INT($DF$4)+1-$DF$4)+AT156*($DF$4-INT($DF$4))))</f>
        <v>61.556952029414362</v>
      </c>
      <c r="D156" s="139">
        <f>IF(計算過程!$DF$5=9,0,IF($DF$4=4,AU156,I156*(INT($DF$4)+1-$DF$4)+AU156*($DF$4-INT($DF$4))))</f>
        <v>0</v>
      </c>
      <c r="E156" s="139">
        <v>0</v>
      </c>
      <c r="F156" s="138"/>
      <c r="G156" s="104">
        <f t="shared" si="55"/>
        <v>0.13521789698958334</v>
      </c>
      <c r="H156" s="104">
        <f t="shared" si="56"/>
        <v>55.531313524111333</v>
      </c>
      <c r="I156" s="104">
        <f t="shared" si="57"/>
        <v>0</v>
      </c>
      <c r="J156" s="107">
        <v>0</v>
      </c>
      <c r="K156" s="101">
        <f>IF(OR(計算過程!$DF$5&lt;=4,計算過程!$DF$5=8),L156+M156+N156,0)</f>
        <v>0.13521789698958334</v>
      </c>
      <c r="L156" s="101">
        <f>IF(AND($DF$5&gt;4,$DF$5&lt;&gt;8),0,((VLOOKUP(入力データと計算結果!$E$6,バックデータ一覧!$V$12:$AA$15,2)*'貼り付けシート（日別）'!O155+VLOOKUP(入力データと計算結果!$E$6,バックデータ一覧!$V$12:$AA$15,3)*('貼り付けシート（日別）'!I155+'貼り付けシート（日別）'!J155+'貼り付けシート（日別）'!K155+'貼り付けシート（日別）'!L155+'貼り付けシート（日別）'!N155)+(VLOOKUP(入力データと計算結果!$E$6,バックデータ一覧!$V$12:$AA$15,4)))*10^3/3600))</f>
        <v>8.5560049333333332E-2</v>
      </c>
      <c r="M156" s="101">
        <f>IF(AND(OR($DF$5&gt;4,$DF$5&lt;&gt;8),入力データと計算結果!$E$7&lt;&gt;バックデータ一覧!$A$16,SUM(AL156:AM156)&gt;0),0.07*10^3/3600,0)</f>
        <v>1.9444444444444445E-2</v>
      </c>
      <c r="N156" s="101">
        <f>IF(AND(OR($DF$5&lt;=4),入力データと計算結果!$E$7=バックデータ一覧!$A$18,AM156&gt;0),(VLOOKUP(入力データと計算結果!$E$6,バックデータ一覧!$V$12:$AA$15,5,FALSE)*AO156+VLOOKUP(入力データと計算結果!$E$6,バックデータ一覧!$V$12:$AA$15,6,FALSE))*10^3/3600,0)</f>
        <v>3.0213403211805556E-2</v>
      </c>
      <c r="O156" s="101">
        <f>IF(OR(計算過程!$DF$5&lt;=2,計算過程!$DF$5=8),IF(入力データと計算結果!$E$7=バックデータ一覧!$A$16,AI156/Q156+AJ156/R156+AK156/S156+AL156/T156+AN156/V156,IF(入力データと計算結果!$E$7=バックデータ一覧!$A$17,AI156/Q156+AJ156/R156+AK156/S156+AM156/U156+AN156/V156,AI156/Q156+AJ156/R156+AK156/S156+AM156/U156+AO156/W156)),0)</f>
        <v>55.531313524111333</v>
      </c>
      <c r="P156" s="101">
        <f>IF(OR(計算過程!$DF$5=3,計算過程!$DF$5=4),IF(入力データと計算結果!$E$7=バックデータ一覧!$A$16,AI156/Q156+AJ156/R156+AK156/S156+AL156/T156+AN156/V156,IF(入力データと計算結果!$E$7=バックデータ一覧!$A$17,AI156/Q156+AJ156/R156+AK156/S156+AM156/U156+AN156/V156,AI156/Q156+AJ156/R156+AK156/S156+AM156/U156+AO156/W156)),0)</f>
        <v>0</v>
      </c>
      <c r="Q156" s="101">
        <f>MIN(1,$DF$7*'貼り付けシート（日別）'!O155+計算過程!$DF$14*(AI156+AK156)+$DF$21)</f>
        <v>0.63065533057426126</v>
      </c>
      <c r="R156" s="101">
        <f>MIN(1,$DF$8*'貼り付けシート（日別）'!O155+$DF$15*AJ156+$DF$22)</f>
        <v>0.68565169939503245</v>
      </c>
      <c r="S156" s="101">
        <f>MIN(1,$DF$9*'貼り付けシート（日別）'!O155+$DF$16*(AI156+AK156)+$DF$23)</f>
        <v>0.63065533057426126</v>
      </c>
      <c r="T156" s="32">
        <f>MIN(1,$DF$10*'貼り付けシート（日別）'!O155+$DF$17*AL156+$DF$24)</f>
        <v>0.71159348488590612</v>
      </c>
      <c r="U156" s="32">
        <f>MIN(1,$DF$11*'貼り付けシート（日別）'!O155+$DF$18*AM156+$DF$25)</f>
        <v>0.70167384803531085</v>
      </c>
      <c r="V156" s="32">
        <f>MIN(1,$DF$12*'貼り付けシート（日別）'!O155+$DF$19*AN156+$DF$26)</f>
        <v>0.71159348488590612</v>
      </c>
      <c r="W156" s="32">
        <f>MIN(1,$DF$13*'貼り付けシート（日別）'!O155+$DF$20*AO156+$DF$27)</f>
        <v>0.62329502174255036</v>
      </c>
      <c r="X156" s="32">
        <f t="shared" si="58"/>
        <v>0</v>
      </c>
      <c r="Y156" s="32">
        <f>'貼り付けシート（日別）'!P155</f>
        <v>10.212499999999999</v>
      </c>
      <c r="Z156" s="32">
        <f t="shared" si="59"/>
        <v>1</v>
      </c>
      <c r="AA156" s="32">
        <f t="shared" si="60"/>
        <v>1</v>
      </c>
      <c r="AB156" s="32">
        <f t="shared" si="61"/>
        <v>37.600120585527499</v>
      </c>
      <c r="AC156" s="32">
        <f>IF($DF$5=10,($DF$41*'貼り付けシート（日別）'!O155+$DF$42*AB156+$DF$43)/3.6,0)</f>
        <v>0</v>
      </c>
      <c r="AD156" s="32">
        <f>IF(OR($DF$5=5,$DF$5=6,$DF$5=7),(($DF$45*'貼り付けシート（日別）'!O155+$DF$46*SUM(AI156:AK156,AM156)+$DF$47)*AE156+(0.01723*AO156+0.06099))*10^3/3600,0)</f>
        <v>0</v>
      </c>
      <c r="AE156" s="32">
        <f>IF('貼り付けシート（日別）'!O155&lt;7,1+(7-'貼り付けシート（日別）'!O155)*0.0091,1)</f>
        <v>1</v>
      </c>
      <c r="AF156" s="32">
        <f>IF(OR($DF$5=5,$DF$5=6,$DF$5=7),(($DF$48*'貼り付けシート（日別）'!O155+$DF$49*SUM(AI156:AK156,AM156)+$DF$50)*AH156+AO156/AG156),0)</f>
        <v>0</v>
      </c>
      <c r="AG156" s="32">
        <f>$DF$51*'貼り付けシート（日別）'!O155+$DF$52*AO156+$DF$53</f>
        <v>0.8513778125</v>
      </c>
      <c r="AH156" s="32">
        <f>IF('貼り付けシート（日別）'!O155&lt;7,1+(7-'貼り付けシート（日別）'!O155)*0.0205,1)</f>
        <v>1</v>
      </c>
      <c r="AI156" s="109">
        <f>'貼り付けシート（日別）'!B155</f>
        <v>5.8150080708029304</v>
      </c>
      <c r="AJ156" s="109">
        <f>'貼り付けシート（日別）'!C155</f>
        <v>7.7594299217935498</v>
      </c>
      <c r="AK156" s="109">
        <f>'貼り付けシート（日別）'!D155</f>
        <v>1.5975296897810245</v>
      </c>
      <c r="AL156" s="109">
        <f>'貼り付けシート（日別）'!E155</f>
        <v>0</v>
      </c>
      <c r="AM156" s="109">
        <f>'貼り付けシート（日別）'!F155</f>
        <v>19.65518415315</v>
      </c>
      <c r="AN156" s="109">
        <f>'貼り付けシート（日別）'!G155</f>
        <v>0</v>
      </c>
      <c r="AO156" s="109">
        <f>'貼り付けシート（日別）'!H155</f>
        <v>2.77296875</v>
      </c>
      <c r="AP156" s="102">
        <f>IF(入力データと計算結果!$E$9=バックデータ一覧!$A$25,'貼り付けシート（日別）'!Q155,0)</f>
        <v>0</v>
      </c>
      <c r="AR156" s="36">
        <v>41788</v>
      </c>
      <c r="AS156" s="104">
        <f t="shared" si="62"/>
        <v>0.14152201023263888</v>
      </c>
      <c r="AT156" s="104">
        <f t="shared" si="63"/>
        <v>61.556952029414362</v>
      </c>
      <c r="AU156" s="104">
        <f t="shared" si="64"/>
        <v>0</v>
      </c>
      <c r="AV156" s="107">
        <v>0</v>
      </c>
      <c r="AW156" s="101">
        <f>IF(OR(計算過程!$DF$5&lt;=4,計算過程!$DF$5=8),AX156+AY156+AZ156,0)</f>
        <v>0.14152201023263888</v>
      </c>
      <c r="AX156" s="101">
        <f>IF(AND(計算過程!$DF$5&gt;4,計算過程!$DF$5&lt;&gt;8),0,((VLOOKUP(入力データと計算結果!$E$6,バックデータ一覧!$V$12:$AA$15,2)*'貼り付けシート（日別）'!AG155+VLOOKUP(入力データと計算結果!$E$6,バックデータ一覧!$V$12:$AA$15,3)*('貼り付けシート（日別）'!AA155+'貼り付けシート（日別）'!AB155+'貼り付けシート（日別）'!AC155+'貼り付けシート（日別）'!AD155+'貼り付けシート（日別）'!AF155)+(VLOOKUP(入力データと計算結果!$E$6,バックデータ一覧!$V$12:$AA$15,4)))*10^3/3600))</f>
        <v>8.9080739833333339E-2</v>
      </c>
      <c r="AY156" s="101">
        <f>IF(AND(OR(計算過程!$DF$5&gt;4,計算過程!$DF$5&lt;&gt;8),入力データと計算結果!$E$7&lt;&gt;バックデータ一覧!$A$16,SUM(BX156:BY156)&gt;0),0.07*10^3/3600,0)</f>
        <v>1.9444444444444445E-2</v>
      </c>
      <c r="AZ156" s="101">
        <f>IF(AND(OR(計算過程!$DF$5&lt;=4),入力データと計算結果!$E$7=バックデータ一覧!$A$18,BY156&gt;0),(VLOOKUP(入力データと計算結果!$E$6,バックデータ一覧!$V$12:$AA$15,5,FALSE)*CA156+VLOOKUP(入力データと計算結果!$E$6,バックデータ一覧!$V$12:$AA$15,6,FALSE))*10^3/3600,0)</f>
        <v>3.2996825954861107E-2</v>
      </c>
      <c r="BA156" s="101">
        <f>IF(OR(計算過程!$DF$5&lt;=2,計算過程!$DF$5=8),IF(入力データと計算結果!$E$7=バックデータ一覧!$A$16,BU156/BC156+BV156/BD156+BW156/BE156+BX156/BF156+BZ156/BH156,IF(入力データと計算結果!$E$7=バックデータ一覧!$A$17,BU156/BC156+BV156/BD156+BW156/BE156+BY156/BG156+BZ156/BH156,BU156/BC156+BV156/BD156+BW156/BE156+BY156/BG156+CA156/BI156)),0)</f>
        <v>61.556952029414362</v>
      </c>
      <c r="BB156" s="101">
        <f>IF(OR(計算過程!$DF$5=3,計算過程!$DF$5=4),IF(入力データと計算結果!$E$7=バックデータ一覧!$A$16,BU156/BC156+BV156/BD156+BW156/BE156+BX156/BF156+BZ156/BH156,IF(入力データと計算結果!$E$7=バックデータ一覧!$A$17,BU156/BC156+BV156/BD156+BW156/BE156+BY156/BG156+BZ156/BH156,BU156/BC156+BV156/BD156+BW156/BE156+BY156/BG156+CA156/BI156)),0)</f>
        <v>0</v>
      </c>
      <c r="BC156" s="101">
        <f>MIN(1,計算過程!$DF$7*'貼り付けシート（日別）'!AG155+計算過程!$DF$14*(BU156+BW156)+計算過程!$DF$21)</f>
        <v>0.63148140265120245</v>
      </c>
      <c r="BD156" s="101">
        <f>MIN(1,計算過程!$DF$8*'貼り付けシート（日別）'!AG155+計算過程!$DF$15*BV156+計算過程!$DF$22)</f>
        <v>0.68693237289902231</v>
      </c>
      <c r="BE156" s="101">
        <f>MIN(1,計算過程!$DF$9*'貼り付けシート（日別）'!AG155+計算過程!$DF$16*(BU156+BW156)+計算過程!$DF$23)</f>
        <v>0.63148140265120245</v>
      </c>
      <c r="BF156" s="32">
        <f>MIN(1,計算過程!$DF$10*'貼り付けシート（日別）'!AG155+計算過程!$DF$17*BX156+計算過程!$DF$24)</f>
        <v>0.71159348488590612</v>
      </c>
      <c r="BG156" s="32">
        <f>MIN(1,計算過程!$DF$11*'貼り付けシート（日別）'!AG155+計算過程!$DF$18*BY156+計算過程!$DF$25)</f>
        <v>0.70167384803531085</v>
      </c>
      <c r="BH156" s="32">
        <f>MIN(1,計算過程!$DF$12*'貼り付けシート（日別）'!AG155+計算過程!$DF$19*BZ156+計算過程!$DF$26)</f>
        <v>0.71159348488590612</v>
      </c>
      <c r="BI156" s="32">
        <f>MIN(1,計算過程!$DF$13*'貼り付けシート（日別）'!AG155+計算過程!$DF$20*CA156+計算過程!$DF$27)</f>
        <v>0.63353665979516771</v>
      </c>
      <c r="BJ156" s="32">
        <f>IF(計算過程!$DF$5=11,(計算過程!$DF$33*BK156+計算過程!$DF$34*BN156+計算過程!$DF$35*計算過程!$DF$39+計算過程!$DF$36)*(1+計算過程!$DF$37*計算過程!$DF$38)*BL156*BM156*10^3/3600,0)</f>
        <v>0</v>
      </c>
      <c r="BK156" s="32">
        <f>'貼り付けシート（日別）'!AH155</f>
        <v>10.212499999999999</v>
      </c>
      <c r="BL156" s="32">
        <f t="shared" si="65"/>
        <v>1</v>
      </c>
      <c r="BM156" s="32">
        <f t="shared" si="66"/>
        <v>1</v>
      </c>
      <c r="BN156" s="32">
        <f t="shared" si="67"/>
        <v>41.703302430247398</v>
      </c>
      <c r="BO156" s="32">
        <f>IF(計算過程!$DF$5=10,(計算過程!$DF$41*'貼り付けシート（日別）'!AG155+計算過程!$DF$42*BN156+計算過程!$DF$43)/3.6,0)</f>
        <v>0</v>
      </c>
      <c r="BP156" s="32">
        <f>IF(OR(計算過程!$DF$5=5,計算過程!$DF$5=6,計算過程!$DF$5=7),((計算過程!$DF$45*'貼り付けシート（日別）'!AG155+計算過程!$DF$46*SUM(BU156:BW156,BY156)+計算過程!$DF$47)*BQ156+(0.01723*CA156+0.06099))*10^3/3600,0)</f>
        <v>0</v>
      </c>
      <c r="BQ156" s="32">
        <f>IF('貼り付けシート（日別）'!AG155&lt;7,1+(7-'貼り付けシート（日別）'!AG155)*0.0091,1)</f>
        <v>1</v>
      </c>
      <c r="BR156" s="32">
        <f>IF(OR(計算過程!$DF$5=5,計算過程!$DF$5=6,計算過程!$DF$5=7),((計算過程!$DF$48*'貼り付けシート（日別）'!AG155+計算過程!$DF$49*SUM(BU156:BW156,BY156)+計算過程!$DF$50)*BT156+CA156/BS156),0)</f>
        <v>0</v>
      </c>
      <c r="BS156" s="32">
        <f>計算過程!$DF$51*'貼り付けシート（日別）'!AG155+計算過程!$DF$52*CA156+計算過程!$DF$53</f>
        <v>0.85486718750000001</v>
      </c>
      <c r="BT156" s="32">
        <f>IF('貼り付けシート（日別）'!AG155&lt;7,1+(7-'貼り付けシート（日別）'!AG155)*0.0205,1)</f>
        <v>1</v>
      </c>
      <c r="BU156" s="109">
        <f>'貼り付けシート（日別）'!T155</f>
        <v>6.0793266194757907</v>
      </c>
      <c r="BV156" s="109">
        <f>'貼り付けシート（日別）'!U155</f>
        <v>10.581040802445751</v>
      </c>
      <c r="BW156" s="109">
        <f>'貼り付けシート（日別）'!V155</f>
        <v>2.0332196051758498</v>
      </c>
      <c r="BX156" s="109">
        <f>'貼り付けシート（日別）'!W155</f>
        <v>0</v>
      </c>
      <c r="BY156" s="109">
        <f>'貼り付けシート（日別）'!X155</f>
        <v>19.65518415315</v>
      </c>
      <c r="BZ156" s="109">
        <f>'貼り付けシート（日別）'!Y155</f>
        <v>0</v>
      </c>
      <c r="CA156" s="109">
        <f>'貼り付けシート（日別）'!Z155</f>
        <v>3.35453125</v>
      </c>
      <c r="CB156" s="102">
        <f>IF(入力データと計算結果!$E$9=バックデータ一覧!$A$25,'貼り付けシート（日別）'!AI155,0)</f>
        <v>0</v>
      </c>
      <c r="CC156" s="166"/>
      <c r="CD156" s="32">
        <f>IF(計算過程!$DF$5=9,((CI156*'貼り付けシート（日別）'!AG155+CJ156*(CQ156+CR156+CS156+CU156)+CK156*CX156+CL156)*CE156+(0.01723*CW156+0.06099))*10^3/3600,0)</f>
        <v>0</v>
      </c>
      <c r="CE156" s="32">
        <f>IF(7&lt;='貼り付けシート（日別）'!AG155,1,1+(7-'貼り付けシート（日別）'!AG155)*0.0091)</f>
        <v>1</v>
      </c>
      <c r="CF156" s="32">
        <f>IF(計算過程!$DF$5=9,((CM156*'貼り付けシート（日別）'!AG155+CN156*(CQ156+CR156+CS156+CU156)+CO156*CX156+CP156)*CH156+CW156/CG156),0)</f>
        <v>0</v>
      </c>
      <c r="CG156" s="32">
        <f>計算過程!$DF$55*'貼り付けシート（日別）'!AG155+計算過程!$DF$56*CW156+計算過程!$DF$57</f>
        <v>0.85486718750000001</v>
      </c>
      <c r="CH156" s="32">
        <f>IF(7&lt;='貼り付けシート（日別）'!AG155,1,1+(7-'貼り付けシート（日別）'!AG155)*0.0205)</f>
        <v>1</v>
      </c>
      <c r="CI156" s="100">
        <f>IF($CX156&gt;0,バックデータ一覧!$S$4,バックデータ一覧!$T$4)</f>
        <v>-0.18114</v>
      </c>
      <c r="CJ156" s="100">
        <f>IF($CX156&gt;0,バックデータ一覧!$S$5,バックデータ一覧!$T$5)</f>
        <v>0.10483000000000001</v>
      </c>
      <c r="CK156" s="100">
        <f>IF($CX156&gt;0,バックデータ一覧!$S$6,バックデータ一覧!$T$6)</f>
        <v>0</v>
      </c>
      <c r="CL156" s="100">
        <f>IF($CX156&gt;0,バックデータ一覧!$S$7,バックデータ一覧!$T$7)</f>
        <v>5.8528500000000001</v>
      </c>
      <c r="CM156" s="100">
        <f>IF($CX156&gt;0,バックデータ一覧!$S$12,バックデータ一覧!$T$12)</f>
        <v>-5.7700000000000001E-2</v>
      </c>
      <c r="CN156" s="100">
        <f>IF($CX156&gt;0,バックデータ一覧!$S$13,バックデータ一覧!$T$13)</f>
        <v>0.47525000000000001</v>
      </c>
      <c r="CO156" s="100">
        <f>IF($CX156&gt;0,バックデータ一覧!$S$14,バックデータ一覧!$T$14)</f>
        <v>0</v>
      </c>
      <c r="CP156" s="173">
        <f>IF($CX156&gt;0,バックデータ一覧!$S$15,バックデータ一覧!$T$15)</f>
        <v>-6.3459300000000001</v>
      </c>
      <c r="CQ156" s="102">
        <f>IF($DF$4=4,'貼り付けシート（日別）'!T155,'貼り付けシート（日別）'!B155*(INT($DF$4)+1-$DF$4)+'貼り付けシート（日別）'!T155*($DF$4-INT($DF$4)))</f>
        <v>6.0793266194757907</v>
      </c>
      <c r="CR156" s="102">
        <f>IF($DF$4=4,'貼り付けシート（日別）'!U155,'貼り付けシート（日別）'!C155*(INT($DF$4)+1-$DF$4)+'貼り付けシート（日別）'!U155*($DF$4-INT($DF$4)))</f>
        <v>10.581040802445751</v>
      </c>
      <c r="CS156" s="102">
        <f>IF($DF$4=4,'貼り付けシート（日別）'!V155,'貼り付けシート（日別）'!D155*(INT($DF$4)+1-$DF$4)+'貼り付けシート（日別）'!V155*($DF$4-INT($DF$4)))</f>
        <v>2.0332196051758498</v>
      </c>
      <c r="CT156" s="102">
        <f>IF($DF$4=4,'貼り付けシート（日別）'!W155,'貼り付けシート（日別）'!E155*(INT($DF$4)+1-$DF$4)+'貼り付けシート（日別）'!W155*($DF$4-INT($DF$4)))</f>
        <v>0</v>
      </c>
      <c r="CU156" s="102">
        <f>IF($DF$4=4,'貼り付けシート（日別）'!X155,'貼り付けシート（日別）'!F155*(INT($DF$4)+1-$DF$4)+'貼り付けシート（日別）'!X155*($DF$4-INT($DF$4)))</f>
        <v>19.65518415315</v>
      </c>
      <c r="CV156" s="102">
        <f>IF($DF$4=4,'貼り付けシート（日別）'!Y155,'貼り付けシート（日別）'!G155*(INT($DF$4)+1-$DF$4)+'貼り付けシート（日別）'!Y155*($DF$4-INT($DF$4)))</f>
        <v>0</v>
      </c>
      <c r="CW156" s="102">
        <f>IF($DF$4=4,'貼り付けシート（日別）'!Z155,'貼り付けシート（日別）'!H155*(INT($DF$4)+1-$DF$4)+'貼り付けシート（日別）'!Z155*($DF$4-INT($DF$4)))</f>
        <v>3.35453125</v>
      </c>
      <c r="CX156" s="32">
        <f>SUMIF('貼り付けシート（時刻別）'!$A$6:$A$8765,AR156,'貼り付けシート（時刻別）'!$C$6:$C$8765)</f>
        <v>0</v>
      </c>
      <c r="CY156" s="102">
        <f t="shared" si="68"/>
        <v>0</v>
      </c>
      <c r="CZ156" s="166"/>
    </row>
    <row r="157" spans="1:104" x14ac:dyDescent="0.15">
      <c r="A157" s="36">
        <v>41789</v>
      </c>
      <c r="B157" s="139">
        <f>IF(計算過程!$DF$5=9,計算過程!CD157+計算過程!CY157,IF($DF$4=4,AS157,G157*(INT($DF$4)+1-$DF$4)+AS157*($DF$4-INT($DF$4))))</f>
        <v>0.14197439325925926</v>
      </c>
      <c r="C157" s="139">
        <f>IF(計算過程!$DF$5=9,CF157,IF($DF$4=4,AT157,H157*(INT($DF$4)+1-$DF$4)+AT157*($DF$4-INT($DF$4))))</f>
        <v>52.024429474670036</v>
      </c>
      <c r="D157" s="139">
        <f>IF(計算過程!$DF$5=9,0,IF($DF$4=4,AU157,I157*(INT($DF$4)+1-$DF$4)+AU157*($DF$4-INT($DF$4))))</f>
        <v>0</v>
      </c>
      <c r="E157" s="139">
        <v>0</v>
      </c>
      <c r="F157" s="138"/>
      <c r="G157" s="104">
        <f t="shared" si="55"/>
        <v>0.13498579219212964</v>
      </c>
      <c r="H157" s="104">
        <f t="shared" si="56"/>
        <v>45.864214421348414</v>
      </c>
      <c r="I157" s="104">
        <f t="shared" si="57"/>
        <v>0</v>
      </c>
      <c r="J157" s="107">
        <v>0</v>
      </c>
      <c r="K157" s="101">
        <f>IF(OR(計算過程!$DF$5&lt;=4,計算過程!$DF$5=8),L157+M157+N157,0)</f>
        <v>0.13498579219212964</v>
      </c>
      <c r="L157" s="101">
        <f>IF(AND($DF$5&gt;4,$DF$5&lt;&gt;8),0,((VLOOKUP(入力データと計算結果!$E$6,バックデータ一覧!$V$12:$AA$15,2)*'貼り付けシート（日別）'!O156+VLOOKUP(入力データと計算結果!$E$6,バックデータ一覧!$V$12:$AA$15,3)*('貼り付けシート（日別）'!I156+'貼り付けシート（日別）'!J156+'貼り付けシート（日別）'!K156+'貼り付けシート（日別）'!L156+'貼り付けシート（日別）'!N156)+(VLOOKUP(入力データと計算結果!$E$6,バックデータ一覧!$V$12:$AA$15,4)))*10^3/3600))</f>
        <v>8.2376260074074073E-2</v>
      </c>
      <c r="M157" s="101">
        <f>IF(AND(OR($DF$5&gt;4,$DF$5&lt;&gt;8),入力データと計算結果!$E$7&lt;&gt;バックデータ一覧!$A$16,SUM(AL157:AM157)&gt;0),0.07*10^3/3600,0)</f>
        <v>1.9444444444444445E-2</v>
      </c>
      <c r="N157" s="101">
        <f>IF(AND(OR($DF$5&lt;=4),入力データと計算結果!$E$7=バックデータ一覧!$A$18,AM157&gt;0),(VLOOKUP(入力データと計算結果!$E$6,バックデータ一覧!$V$12:$AA$15,5,FALSE)*AO157+VLOOKUP(入力データと計算結果!$E$6,バックデータ一覧!$V$12:$AA$15,6,FALSE))*10^3/3600,0)</f>
        <v>3.3165087673611107E-2</v>
      </c>
      <c r="O157" s="101">
        <f>IF(OR(計算過程!$DF$5&lt;=2,計算過程!$DF$5=8),IF(入力データと計算結果!$E$7=バックデータ一覧!$A$16,AI157/Q157+AJ157/R157+AK157/S157+AL157/T157+AN157/V157,IF(入力データと計算結果!$E$7=バックデータ一覧!$A$17,AI157/Q157+AJ157/R157+AK157/S157+AM157/U157+AN157/V157,AI157/Q157+AJ157/R157+AK157/S157+AM157/U157+AO157/W157)),0)</f>
        <v>45.864214421348414</v>
      </c>
      <c r="P157" s="101">
        <f>IF(OR(計算過程!$DF$5=3,計算過程!$DF$5=4),IF(入力データと計算結果!$E$7=バックデータ一覧!$A$16,AI157/Q157+AJ157/R157+AK157/S157+AL157/T157+AN157/V157,IF(入力データと計算結果!$E$7=バックデータ一覧!$A$17,AI157/Q157+AJ157/R157+AK157/S157+AM157/U157+AN157/V157,AI157/Q157+AJ157/R157+AK157/S157+AM157/U157+AO157/W157)),0)</f>
        <v>0</v>
      </c>
      <c r="Q157" s="101">
        <f>MIN(1,$DF$7*'貼り付けシート（日別）'!O156+計算過程!$DF$14*(AI157+AK157)+$DF$21)</f>
        <v>0.61322394110615441</v>
      </c>
      <c r="R157" s="101">
        <f>MIN(1,$DF$8*'貼り付けシート（日別）'!O156+$DF$15*AJ157+$DF$22)</f>
        <v>0.67979663507514709</v>
      </c>
      <c r="S157" s="101">
        <f>MIN(1,$DF$9*'貼り付けシート（日別）'!O156+$DF$16*(AI157+AK157)+$DF$23)</f>
        <v>0.61322394110615441</v>
      </c>
      <c r="T157" s="32">
        <f>MIN(1,$DF$10*'貼り付けシート（日別）'!O156+$DF$17*AL157+$DF$24)</f>
        <v>0.71159348488590612</v>
      </c>
      <c r="U157" s="32">
        <f>MIN(1,$DF$11*'貼り付けシート（日別）'!O156+$DF$18*AM157+$DF$25)</f>
        <v>0.70178557406263919</v>
      </c>
      <c r="V157" s="32">
        <f>MIN(1,$DF$12*'貼り付けシート（日別）'!O156+$DF$19*AN157+$DF$26)</f>
        <v>0.71159348488590612</v>
      </c>
      <c r="W157" s="32">
        <f>MIN(1,$DF$13*'貼り付けシート（日別）'!O156+$DF$20*AO157+$DF$27)</f>
        <v>0.61088987828778518</v>
      </c>
      <c r="X157" s="32">
        <f t="shared" si="58"/>
        <v>0</v>
      </c>
      <c r="Y157" s="32">
        <f>'貼り付けシート（日別）'!P156</f>
        <v>9.2374999999999989</v>
      </c>
      <c r="Z157" s="32">
        <f t="shared" si="59"/>
        <v>1</v>
      </c>
      <c r="AA157" s="32">
        <f t="shared" si="60"/>
        <v>1</v>
      </c>
      <c r="AB157" s="32">
        <f t="shared" si="61"/>
        <v>30.97069075039029</v>
      </c>
      <c r="AC157" s="32">
        <f>IF($DF$5=10,($DF$41*'貼り付けシート（日別）'!O156+$DF$42*AB157+$DF$43)/3.6,0)</f>
        <v>0</v>
      </c>
      <c r="AD157" s="32">
        <f>IF(OR($DF$5=5,$DF$5=6,$DF$5=7),(($DF$45*'貼り付けシート（日別）'!O156+$DF$46*SUM(AI157:AK157,AM157)+$DF$47)*AE157+(0.01723*AO157+0.06099))*10^3/3600,0)</f>
        <v>0</v>
      </c>
      <c r="AE157" s="32">
        <f>IF('貼り付けシート（日別）'!O156&lt;7,1+(7-'貼り付けシート（日別）'!O156)*0.0091,1)</f>
        <v>1</v>
      </c>
      <c r="AF157" s="32">
        <f>IF(OR($DF$5=5,$DF$5=6,$DF$5=7),(($DF$48*'貼り付けシート（日別）'!O156+$DF$49*SUM(AI157:AK157,AM157)+$DF$50)*AH157+AO157/AG157),0)</f>
        <v>0</v>
      </c>
      <c r="AG157" s="32">
        <f>$DF$51*'貼り付けシート（日別）'!O156+$DF$52*AO157+$DF$53</f>
        <v>0.81779812499999993</v>
      </c>
      <c r="AH157" s="32">
        <f>IF('貼り付けシート（日別）'!O156&lt;7,1+(7-'貼り付けシート（日別）'!O156)*0.0205,1)</f>
        <v>1</v>
      </c>
      <c r="AI157" s="109">
        <f>'貼り付けシート（日別）'!B156</f>
        <v>3.1320993295002131</v>
      </c>
      <c r="AJ157" s="109">
        <f>'貼り付けシート（日別）'!C156</f>
        <v>4.1794104082812895</v>
      </c>
      <c r="AK157" s="109">
        <f>'貼り付けシート（日別）'!D156</f>
        <v>0.86046684876379476</v>
      </c>
      <c r="AL157" s="109">
        <f>'貼り付けシート（日別）'!E156</f>
        <v>0</v>
      </c>
      <c r="AM157" s="109">
        <f>'貼り付けシート（日別）'!F156</f>
        <v>19.409026663844994</v>
      </c>
      <c r="AN157" s="109">
        <f>'貼り付けシート（日別）'!G156</f>
        <v>0</v>
      </c>
      <c r="AO157" s="109">
        <f>'貼り付けシート（日別）'!H156</f>
        <v>3.3896875</v>
      </c>
      <c r="AP157" s="102">
        <f>IF(入力データと計算結果!$E$9=バックデータ一覧!$A$25,'貼り付けシート（日別）'!Q156,0)</f>
        <v>0</v>
      </c>
      <c r="AR157" s="36">
        <v>41789</v>
      </c>
      <c r="AS157" s="104">
        <f t="shared" si="62"/>
        <v>0.14197439325925926</v>
      </c>
      <c r="AT157" s="104">
        <f t="shared" si="63"/>
        <v>52.024429474670036</v>
      </c>
      <c r="AU157" s="104">
        <f t="shared" si="64"/>
        <v>0</v>
      </c>
      <c r="AV157" s="107">
        <v>0</v>
      </c>
      <c r="AW157" s="101">
        <f>IF(OR(計算過程!$DF$5&lt;=4,計算過程!$DF$5=8),AX157+AY157+AZ157,0)</f>
        <v>0.14197439325925926</v>
      </c>
      <c r="AX157" s="101">
        <f>IF(AND(計算過程!$DF$5&gt;4,計算過程!$DF$5&lt;&gt;8),0,((VLOOKUP(入力データと計算結果!$E$6,バックデータ一覧!$V$12:$AA$15,2)*'貼り付けシート（日別）'!AG156+VLOOKUP(入力データと計算結果!$E$6,バックデータ一覧!$V$12:$AA$15,3)*('貼り付けシート（日別）'!AA156+'貼り付けシート（日別）'!AB156+'貼り付けシート（日別）'!AC156+'貼り付けシート（日別）'!AD156+'貼り付けシート（日別）'!AF156)+(VLOOKUP(入力データと計算結果!$E$6,バックデータ一覧!$V$12:$AA$15,4)))*10^3/3600))</f>
        <v>8.5831614324074088E-2</v>
      </c>
      <c r="AY157" s="101">
        <f>IF(AND(OR(計算過程!$DF$5&gt;4,計算過程!$DF$5&lt;&gt;8),入力データと計算結果!$E$7&lt;&gt;バックデータ一覧!$A$16,SUM(BX157:BY157)&gt;0),0.07*10^3/3600,0)</f>
        <v>1.9444444444444445E-2</v>
      </c>
      <c r="AZ157" s="101">
        <f>IF(AND(OR(計算過程!$DF$5&lt;=4),入力データと計算結果!$E$7=バックデータ一覧!$A$18,BY157&gt;0),(VLOOKUP(入力データと計算結果!$E$6,バックデータ一覧!$V$12:$AA$15,5,FALSE)*CA157+VLOOKUP(入力データと計算結果!$E$6,バックデータ一覧!$V$12:$AA$15,6,FALSE))*10^3/3600,0)</f>
        <v>3.6698334490740732E-2</v>
      </c>
      <c r="BA157" s="101">
        <f>IF(OR(計算過程!$DF$5&lt;=2,計算過程!$DF$5=8),IF(入力データと計算結果!$E$7=バックデータ一覧!$A$16,BU157/BC157+BV157/BD157+BW157/BE157+BX157/BF157+BZ157/BH157,IF(入力データと計算結果!$E$7=バックデータ一覧!$A$17,BU157/BC157+BV157/BD157+BW157/BE157+BY157/BG157+BZ157/BH157,BU157/BC157+BV157/BD157+BW157/BE157+BY157/BG157+CA157/BI157)),0)</f>
        <v>52.024429474670036</v>
      </c>
      <c r="BB157" s="101">
        <f>IF(OR(計算過程!$DF$5=3,計算過程!$DF$5=4),IF(入力データと計算結果!$E$7=バックデータ一覧!$A$16,BU157/BC157+BV157/BD157+BW157/BE157+BX157/BF157+BZ157/BH157,IF(入力データと計算結果!$E$7=バックデータ一覧!$A$17,BU157/BC157+BV157/BD157+BW157/BE157+BY157/BG157+BZ157/BH157,BU157/BC157+BV157/BD157+BW157/BE157+BY157/BG157+CA157/BI157)),0)</f>
        <v>0</v>
      </c>
      <c r="BC157" s="101">
        <f>MIN(1,計算過程!$DF$7*'貼り付けシート（日別）'!AG156+計算過程!$DF$14*(BU157+BW157)+計算過程!$DF$21)</f>
        <v>0.61396351058583165</v>
      </c>
      <c r="BD157" s="101">
        <f>MIN(1,計算過程!$DF$8*'貼り付けシート（日別）'!AG156+計算過程!$DF$15*BV157+計算過程!$DF$22)</f>
        <v>0.68106126968721381</v>
      </c>
      <c r="BE157" s="101">
        <f>MIN(1,計算過程!$DF$9*'貼り付けシート（日別）'!AG156+計算過程!$DF$16*(BU157+BW157)+計算過程!$DF$23)</f>
        <v>0.61396351058583165</v>
      </c>
      <c r="BF157" s="32">
        <f>MIN(1,計算過程!$DF$10*'貼り付けシート（日別）'!AG156+計算過程!$DF$17*BX157+計算過程!$DF$24)</f>
        <v>0.71159348488590612</v>
      </c>
      <c r="BG157" s="32">
        <f>MIN(1,計算過程!$DF$11*'貼り付けシート（日別）'!AG156+計算過程!$DF$18*BY157+計算過程!$DF$25)</f>
        <v>0.70178557406263919</v>
      </c>
      <c r="BH157" s="32">
        <f>MIN(1,計算過程!$DF$12*'貼り付けシート（日別）'!AG156+計算過程!$DF$19*BZ157+計算過程!$DF$26)</f>
        <v>0.71159348488590612</v>
      </c>
      <c r="BI157" s="32">
        <f>MIN(1,計算過程!$DF$13*'貼り付けシート（日別）'!AG156+計算過程!$DF$20*CA157+計算過程!$DF$27)</f>
        <v>0.62389050319892614</v>
      </c>
      <c r="BJ157" s="32">
        <f>IF(計算過程!$DF$5=11,(計算過程!$DF$33*BK157+計算過程!$DF$34*BN157+計算過程!$DF$35*計算過程!$DF$39+計算過程!$DF$36)*(1+計算過程!$DF$37*計算過程!$DF$38)*BL157*BM157*10^3/3600,0)</f>
        <v>0</v>
      </c>
      <c r="BK157" s="32">
        <f>'貼り付けシート（日別）'!AH156</f>
        <v>9.2374999999999989</v>
      </c>
      <c r="BL157" s="32">
        <f t="shared" si="65"/>
        <v>1</v>
      </c>
      <c r="BM157" s="32">
        <f t="shared" si="66"/>
        <v>1</v>
      </c>
      <c r="BN157" s="32">
        <f t="shared" si="67"/>
        <v>35.121900210760778</v>
      </c>
      <c r="BO157" s="32">
        <f>IF(計算過程!$DF$5=10,(計算過程!$DF$41*'貼り付けシート（日別）'!AG156+計算過程!$DF$42*BN157+計算過程!$DF$43)/3.6,0)</f>
        <v>0</v>
      </c>
      <c r="BP157" s="32">
        <f>IF(OR(計算過程!$DF$5=5,計算過程!$DF$5=6,計算過程!$DF$5=7),((計算過程!$DF$45*'貼り付けシート（日別）'!AG156+計算過程!$DF$46*SUM(BU157:BW157,BY157)+計算過程!$DF$47)*BQ157+(0.01723*CA157+0.06099))*10^3/3600,0)</f>
        <v>0</v>
      </c>
      <c r="BQ157" s="32">
        <f>IF('貼り付けシート（日別）'!AG156&lt;7,1+(7-'貼り付けシート（日別）'!AG156)*0.0091,1)</f>
        <v>1</v>
      </c>
      <c r="BR157" s="32">
        <f>IF(OR(計算過程!$DF$5=5,計算過程!$DF$5=6,計算過程!$DF$5=7),((計算過程!$DF$48*'貼り付けシート（日別）'!AG156+計算過程!$DF$49*SUM(BU157:BW157,BY157)+計算過程!$DF$50)*BT157+CA157/BS157),0)</f>
        <v>0</v>
      </c>
      <c r="BS157" s="32">
        <f>計算過程!$DF$51*'貼り付けシート（日別）'!AG156+計算過程!$DF$52*CA157+計算過程!$DF$53</f>
        <v>0.82222749999999989</v>
      </c>
      <c r="BT157" s="32">
        <f>IF('貼り付けシート（日別）'!AG156&lt;7,1+(7-'貼り付けシート（日別）'!AG156)*0.0205,1)</f>
        <v>1</v>
      </c>
      <c r="BU157" s="109">
        <f>'貼り付けシート（日別）'!T156</f>
        <v>4.0456283006044425</v>
      </c>
      <c r="BV157" s="109">
        <f>'貼り付けシート（日別）'!U156</f>
        <v>6.9656840138021483</v>
      </c>
      <c r="BW157" s="109">
        <f>'貼り付けシート（日別）'!V156</f>
        <v>0.57364456584252976</v>
      </c>
      <c r="BX157" s="109">
        <f>'貼り付けシート（日別）'!W156</f>
        <v>0</v>
      </c>
      <c r="BY157" s="109">
        <f>'貼り付けシート（日別）'!X156</f>
        <v>19.409026663844994</v>
      </c>
      <c r="BZ157" s="109">
        <f>'貼り付けシート（日別）'!Y156</f>
        <v>0</v>
      </c>
      <c r="CA157" s="109">
        <f>'貼り付けシート（日別）'!Z156</f>
        <v>4.1279166666666658</v>
      </c>
      <c r="CB157" s="102">
        <f>IF(入力データと計算結果!$E$9=バックデータ一覧!$A$25,'貼り付けシート（日別）'!AI156,0)</f>
        <v>0</v>
      </c>
      <c r="CC157" s="166"/>
      <c r="CD157" s="32">
        <f>IF(計算過程!$DF$5=9,((CI157*'貼り付けシート（日別）'!AG156+CJ157*(CQ157+CR157+CS157+CU157)+CK157*CX157+CL157)*CE157+(0.01723*CW157+0.06099))*10^3/3600,0)</f>
        <v>0</v>
      </c>
      <c r="CE157" s="32">
        <f>IF(7&lt;='貼り付けシート（日別）'!AG156,1,1+(7-'貼り付けシート（日別）'!AG156)*0.0091)</f>
        <v>1</v>
      </c>
      <c r="CF157" s="32">
        <f>IF(計算過程!$DF$5=9,((CM157*'貼り付けシート（日別）'!AG156+CN157*(CQ157+CR157+CS157+CU157)+CO157*CX157+CP157)*CH157+CW157/CG157),0)</f>
        <v>0</v>
      </c>
      <c r="CG157" s="32">
        <f>計算過程!$DF$55*'貼り付けシート（日別）'!AG156+計算過程!$DF$56*CW157+計算過程!$DF$57</f>
        <v>0.82222749999999989</v>
      </c>
      <c r="CH157" s="32">
        <f>IF(7&lt;='貼り付けシート（日別）'!AG156,1,1+(7-'貼り付けシート（日別）'!AG156)*0.0205)</f>
        <v>1</v>
      </c>
      <c r="CI157" s="100">
        <f>IF($CX157&gt;0,バックデータ一覧!$S$4,バックデータ一覧!$T$4)</f>
        <v>-0.18114</v>
      </c>
      <c r="CJ157" s="100">
        <f>IF($CX157&gt;0,バックデータ一覧!$S$5,バックデータ一覧!$T$5)</f>
        <v>0.10483000000000001</v>
      </c>
      <c r="CK157" s="100">
        <f>IF($CX157&gt;0,バックデータ一覧!$S$6,バックデータ一覧!$T$6)</f>
        <v>0</v>
      </c>
      <c r="CL157" s="100">
        <f>IF($CX157&gt;0,バックデータ一覧!$S$7,バックデータ一覧!$T$7)</f>
        <v>5.8528500000000001</v>
      </c>
      <c r="CM157" s="100">
        <f>IF($CX157&gt;0,バックデータ一覧!$S$12,バックデータ一覧!$T$12)</f>
        <v>-5.7700000000000001E-2</v>
      </c>
      <c r="CN157" s="100">
        <f>IF($CX157&gt;0,バックデータ一覧!$S$13,バックデータ一覧!$T$13)</f>
        <v>0.47525000000000001</v>
      </c>
      <c r="CO157" s="100">
        <f>IF($CX157&gt;0,バックデータ一覧!$S$14,バックデータ一覧!$T$14)</f>
        <v>0</v>
      </c>
      <c r="CP157" s="173">
        <f>IF($CX157&gt;0,バックデータ一覧!$S$15,バックデータ一覧!$T$15)</f>
        <v>-6.3459300000000001</v>
      </c>
      <c r="CQ157" s="102">
        <f>IF($DF$4=4,'貼り付けシート（日別）'!T156,'貼り付けシート（日別）'!B156*(INT($DF$4)+1-$DF$4)+'貼り付けシート（日別）'!T156*($DF$4-INT($DF$4)))</f>
        <v>4.0456283006044425</v>
      </c>
      <c r="CR157" s="102">
        <f>IF($DF$4=4,'貼り付けシート（日別）'!U156,'貼り付けシート（日別）'!C156*(INT($DF$4)+1-$DF$4)+'貼り付けシート（日別）'!U156*($DF$4-INT($DF$4)))</f>
        <v>6.9656840138021483</v>
      </c>
      <c r="CS157" s="102">
        <f>IF($DF$4=4,'貼り付けシート（日別）'!V156,'貼り付けシート（日別）'!D156*(INT($DF$4)+1-$DF$4)+'貼り付けシート（日別）'!V156*($DF$4-INT($DF$4)))</f>
        <v>0.57364456584252976</v>
      </c>
      <c r="CT157" s="102">
        <f>IF($DF$4=4,'貼り付けシート（日別）'!W156,'貼り付けシート（日別）'!E156*(INT($DF$4)+1-$DF$4)+'貼り付けシート（日別）'!W156*($DF$4-INT($DF$4)))</f>
        <v>0</v>
      </c>
      <c r="CU157" s="102">
        <f>IF($DF$4=4,'貼り付けシート（日別）'!X156,'貼り付けシート（日別）'!F156*(INT($DF$4)+1-$DF$4)+'貼り付けシート（日別）'!X156*($DF$4-INT($DF$4)))</f>
        <v>19.409026663844994</v>
      </c>
      <c r="CV157" s="102">
        <f>IF($DF$4=4,'貼り付けシート（日別）'!Y156,'貼り付けシート（日別）'!G156*(INT($DF$4)+1-$DF$4)+'貼り付けシート（日別）'!Y156*($DF$4-INT($DF$4)))</f>
        <v>0</v>
      </c>
      <c r="CW157" s="102">
        <f>IF($DF$4=4,'貼り付けシート（日別）'!Z156,'貼り付けシート（日別）'!H156*(INT($DF$4)+1-$DF$4)+'貼り付けシート（日別）'!Z156*($DF$4-INT($DF$4)))</f>
        <v>4.1279166666666658</v>
      </c>
      <c r="CX157" s="32">
        <f>SUMIF('貼り付けシート（時刻別）'!$A$6:$A$8765,AR157,'貼り付けシート（時刻別）'!$C$6:$C$8765)</f>
        <v>0</v>
      </c>
      <c r="CY157" s="102">
        <f t="shared" si="68"/>
        <v>0</v>
      </c>
      <c r="CZ157" s="166"/>
    </row>
    <row r="158" spans="1:104" x14ac:dyDescent="0.15">
      <c r="A158" s="36">
        <v>41790</v>
      </c>
      <c r="B158" s="139">
        <f>IF(計算過程!$DF$5=9,計算過程!CD158+計算過程!CY158,IF($DF$4=4,AS158,G158*(INT($DF$4)+1-$DF$4)+AS158*($DF$4-INT($DF$4))))</f>
        <v>0.15138334135185183</v>
      </c>
      <c r="C158" s="139">
        <f>IF(計算過程!$DF$5=9,CF158,IF($DF$4=4,AT158,H158*(INT($DF$4)+1-$DF$4)+AT158*($DF$4-INT($DF$4))))</f>
        <v>72.427300191742731</v>
      </c>
      <c r="D158" s="139">
        <f>IF(計算過程!$DF$5=9,0,IF($DF$4=4,AU158,I158*(INT($DF$4)+1-$DF$4)+AU158*($DF$4-INT($DF$4))))</f>
        <v>0</v>
      </c>
      <c r="E158" s="139">
        <v>0</v>
      </c>
      <c r="F158" s="138"/>
      <c r="G158" s="104">
        <f t="shared" si="55"/>
        <v>0.14488229957870372</v>
      </c>
      <c r="H158" s="104">
        <f t="shared" si="56"/>
        <v>66.367704836107336</v>
      </c>
      <c r="I158" s="104">
        <f t="shared" si="57"/>
        <v>0</v>
      </c>
      <c r="J158" s="107">
        <v>0</v>
      </c>
      <c r="K158" s="101">
        <f>IF(OR(計算過程!$DF$5&lt;=4,計算過程!$DF$5=8),L158+M158+N158,0)</f>
        <v>0.14488229957870372</v>
      </c>
      <c r="L158" s="101">
        <f>IF(AND($DF$5&gt;4,$DF$5&lt;&gt;8),0,((VLOOKUP(入力データと計算結果!$E$6,バックデータ一覧!$V$12:$AA$15,2)*'貼り付けシート（日別）'!O157+VLOOKUP(入力データと計算結果!$E$6,バックデータ一覧!$V$12:$AA$15,3)*('貼り付けシート（日別）'!I157+'貼り付けシート（日別）'!J157+'貼り付けシート（日別）'!K157+'貼り付けシート（日別）'!L157+'貼り付けシート（日別）'!N157)+(VLOOKUP(入力データと計算結果!$E$6,バックデータ一覧!$V$12:$AA$15,4)))*10^3/3600))</f>
        <v>9.3931454092592598E-2</v>
      </c>
      <c r="M158" s="101">
        <f>IF(AND(OR($DF$5&gt;4,$DF$5&lt;&gt;8),入力データと計算結果!$E$7&lt;&gt;バックデータ一覧!$A$16,SUM(AL158:AM158)&gt;0),0.07*10^3/3600,0)</f>
        <v>1.9444444444444445E-2</v>
      </c>
      <c r="N158" s="101">
        <f>IF(AND(OR($DF$5&lt;=4),入力データと計算結果!$E$7=バックデータ一覧!$A$18,AM158&gt;0),(VLOOKUP(入力データと計算結果!$E$6,バックデータ一覧!$V$12:$AA$15,5,FALSE)*AO158+VLOOKUP(入力データと計算結果!$E$6,バックデータ一覧!$V$12:$AA$15,6,FALSE))*10^3/3600,0)</f>
        <v>3.1506401041666666E-2</v>
      </c>
      <c r="O158" s="101">
        <f>IF(OR(計算過程!$DF$5&lt;=2,計算過程!$DF$5=8),IF(入力データと計算結果!$E$7=バックデータ一覧!$A$16,AI158/Q158+AJ158/R158+AK158/S158+AL158/T158+AN158/V158,IF(入力データと計算結果!$E$7=バックデータ一覧!$A$17,AI158/Q158+AJ158/R158+AK158/S158+AM158/U158+AN158/V158,AI158/Q158+AJ158/R158+AK158/S158+AM158/U158+AO158/W158)),0)</f>
        <v>66.367704836107336</v>
      </c>
      <c r="P158" s="101">
        <f>IF(OR(計算過程!$DF$5=3,計算過程!$DF$5=4),IF(入力データと計算結果!$E$7=バックデータ一覧!$A$16,AI158/Q158+AJ158/R158+AK158/S158+AL158/T158+AN158/V158,IF(入力データと計算結果!$E$7=バックデータ一覧!$A$17,AI158/Q158+AJ158/R158+AK158/S158+AM158/U158+AN158/V158,AI158/Q158+AJ158/R158+AK158/S158+AM158/U158+AO158/W158)),0)</f>
        <v>0</v>
      </c>
      <c r="Q158" s="101">
        <f>MIN(1,$DF$7*'貼り付けシート（日別）'!O157+計算過程!$DF$14*(AI158+AK158)+$DF$21)</f>
        <v>0.62914966565047681</v>
      </c>
      <c r="R158" s="101">
        <f>MIN(1,$DF$8*'貼り付けシート（日別）'!O157+$DF$15*AJ158+$DF$22)</f>
        <v>0.68552898484401992</v>
      </c>
      <c r="S158" s="101">
        <f>MIN(1,$DF$9*'貼り付けシート（日別）'!O157+$DF$16*(AI158+AK158)+$DF$23)</f>
        <v>0.62914966565047681</v>
      </c>
      <c r="T158" s="32">
        <f>MIN(1,$DF$10*'貼り付けシート（日別）'!O157+$DF$17*AL158+$DF$24)</f>
        <v>0.71159348488590612</v>
      </c>
      <c r="U158" s="32">
        <f>MIN(1,$DF$11*'貼り付けシート（日別）'!O157+$DF$18*AM158+$DF$25)</f>
        <v>0.70169153877799539</v>
      </c>
      <c r="V158" s="32">
        <f>MIN(1,$DF$12*'貼り付けシート（日別）'!O157+$DF$19*AN158+$DF$26)</f>
        <v>0.71159348488590612</v>
      </c>
      <c r="W158" s="32">
        <f>MIN(1,$DF$13*'貼り付けシート（日別）'!O157+$DF$20*AO158+$DF$27)</f>
        <v>0.61862893401020136</v>
      </c>
      <c r="X158" s="32">
        <f t="shared" si="58"/>
        <v>0</v>
      </c>
      <c r="Y158" s="32">
        <f>'貼り付けシート（日別）'!P157</f>
        <v>7.0125000000000002</v>
      </c>
      <c r="Z158" s="32">
        <f t="shared" si="59"/>
        <v>1</v>
      </c>
      <c r="AA158" s="32">
        <f t="shared" si="60"/>
        <v>1</v>
      </c>
      <c r="AB158" s="32">
        <f t="shared" si="61"/>
        <v>44.657797584609867</v>
      </c>
      <c r="AC158" s="32">
        <f>IF($DF$5=10,($DF$41*'貼り付けシート（日別）'!O157+$DF$42*AB158+$DF$43)/3.6,0)</f>
        <v>0</v>
      </c>
      <c r="AD158" s="32">
        <f>IF(OR($DF$5=5,$DF$5=6,$DF$5=7),(($DF$45*'貼り付けシート（日別）'!O157+$DF$46*SUM(AI158:AK158,AM158)+$DF$47)*AE158+(0.01723*AO158+0.06099))*10^3/3600,0)</f>
        <v>0</v>
      </c>
      <c r="AE158" s="32">
        <f>IF('貼り付けシート（日別）'!O157&lt;7,1+(7-'貼り付けシート（日別）'!O157)*0.0091,1)</f>
        <v>1</v>
      </c>
      <c r="AF158" s="32">
        <f>IF(OR($DF$5=5,$DF$5=6,$DF$5=7),(($DF$48*'貼り付けシート（日別）'!O157+$DF$49*SUM(AI158:AK158,AM158)+$DF$50)*AH158+AO158/AG158),0)</f>
        <v>0</v>
      </c>
      <c r="AG158" s="32">
        <f>$DF$51*'貼り付けシート（日別）'!O157+$DF$52*AO158+$DF$53</f>
        <v>0.83789874999999991</v>
      </c>
      <c r="AH158" s="32">
        <f>IF('貼り付けシート（日別）'!O157&lt;7,1+(7-'貼り付けシート（日別）'!O157)*0.0205,1)</f>
        <v>1</v>
      </c>
      <c r="AI158" s="109">
        <f>'貼り付けシート（日別）'!B157</f>
        <v>8.705215168300299</v>
      </c>
      <c r="AJ158" s="109">
        <f>'貼り付けシート（日別）'!C157</f>
        <v>11.26406225097608</v>
      </c>
      <c r="AK158" s="109">
        <f>'貼り付けシート（日別）'!D157</f>
        <v>2.0291876849184849</v>
      </c>
      <c r="AL158" s="109">
        <f>'貼り付けシート（日別）'!E157</f>
        <v>0</v>
      </c>
      <c r="AM158" s="109">
        <f>'貼り付けシート（日別）'!F157</f>
        <v>19.616207480415</v>
      </c>
      <c r="AN158" s="109">
        <f>'貼り付けシート（日別）'!G157</f>
        <v>0</v>
      </c>
      <c r="AO158" s="109">
        <f>'貼り付けシート（日別）'!H157</f>
        <v>3.0431249999999999</v>
      </c>
      <c r="AP158" s="102">
        <f>IF(入力データと計算結果!$E$9=バックデータ一覧!$A$25,'貼り付けシート（日別）'!Q157,0)</f>
        <v>0</v>
      </c>
      <c r="AR158" s="36">
        <v>41790</v>
      </c>
      <c r="AS158" s="104">
        <f t="shared" si="62"/>
        <v>0.15138334135185183</v>
      </c>
      <c r="AT158" s="104">
        <f t="shared" si="63"/>
        <v>72.427300191742731</v>
      </c>
      <c r="AU158" s="104">
        <f t="shared" si="64"/>
        <v>0</v>
      </c>
      <c r="AV158" s="107">
        <v>0</v>
      </c>
      <c r="AW158" s="101">
        <f>IF(OR(計算過程!$DF$5&lt;=4,計算過程!$DF$5=8),AX158+AY158+AZ158,0)</f>
        <v>0.15138334135185183</v>
      </c>
      <c r="AX158" s="101">
        <f>IF(AND(計算過程!$DF$5&gt;4,計算過程!$DF$5&lt;&gt;8),0,((VLOOKUP(入力データと計算結果!$E$6,バックデータ一覧!$V$12:$AA$15,2)*'貼り付けシート（日別）'!AG157+VLOOKUP(入力データと計算結果!$E$6,バックデータ一覧!$V$12:$AA$15,3)*('貼り付けシート（日別）'!AA157+'貼り付けシート（日別）'!AB157+'貼り付けシート（日別）'!AC157+'貼り付けシート（日別）'!AD157+'貼り付けシート（日別）'!AF157)+(VLOOKUP(入力データと計算結果!$E$6,バックデータ一覧!$V$12:$AA$15,4)))*10^3/3600))</f>
        <v>9.7452144592592591E-2</v>
      </c>
      <c r="AY158" s="101">
        <f>IF(AND(OR(計算過程!$DF$5&gt;4,計算過程!$DF$5&lt;&gt;8),入力データと計算結果!$E$7&lt;&gt;バックデータ一覧!$A$16,SUM(BX158:BY158)&gt;0),0.07*10^3/3600,0)</f>
        <v>1.9444444444444445E-2</v>
      </c>
      <c r="AZ158" s="101">
        <f>IF(AND(OR(計算過程!$DF$5&lt;=4),入力データと計算結果!$E$7=バックデータ一覧!$A$18,BY158&gt;0),(VLOOKUP(入力データと計算結果!$E$6,バックデータ一覧!$V$12:$AA$15,5,FALSE)*CA158+VLOOKUP(入力データと計算結果!$E$6,バックデータ一覧!$V$12:$AA$15,6,FALSE))*10^3/3600,0)</f>
        <v>3.4486752314814809E-2</v>
      </c>
      <c r="BA158" s="101">
        <f>IF(OR(計算過程!$DF$5&lt;=2,計算過程!$DF$5=8),IF(入力データと計算結果!$E$7=バックデータ一覧!$A$16,BU158/BC158+BV158/BD158+BW158/BE158+BX158/BF158+BZ158/BH158,IF(入力データと計算結果!$E$7=バックデータ一覧!$A$17,BU158/BC158+BV158/BD158+BW158/BE158+BY158/BG158+BZ158/BH158,BU158/BC158+BV158/BD158+BW158/BE158+BY158/BG158+CA158/BI158)),0)</f>
        <v>72.427300191742731</v>
      </c>
      <c r="BB158" s="101">
        <f>IF(OR(計算過程!$DF$5=3,計算過程!$DF$5=4),IF(入力データと計算結果!$E$7=バックデータ一覧!$A$16,BU158/BC158+BV158/BD158+BW158/BE158+BX158/BF158+BZ158/BH158,IF(入力データと計算結果!$E$7=バックデータ一覧!$A$17,BU158/BC158+BV158/BD158+BW158/BE158+BY158/BG158+BZ158/BH158,BU158/BC158+BV158/BD158+BW158/BE158+BY158/BG158+CA158/BI158)),0)</f>
        <v>0</v>
      </c>
      <c r="BC158" s="101">
        <f>MIN(1,計算過程!$DF$7*'貼り付けシート（日別）'!AG157+計算過程!$DF$14*(BU158+BW158)+計算過程!$DF$21)</f>
        <v>0.62997409960788953</v>
      </c>
      <c r="BD158" s="101">
        <f>MIN(1,計算過程!$DF$8*'貼り付けシート（日別）'!AG157+計算過程!$DF$15*BV158+計算過程!$DF$22)</f>
        <v>0.68680711874361555</v>
      </c>
      <c r="BE158" s="101">
        <f>MIN(1,計算過程!$DF$9*'貼り付けシート（日別）'!AG157+計算過程!$DF$16*(BU158+BW158)+計算過程!$DF$23)</f>
        <v>0.62997409960788953</v>
      </c>
      <c r="BF158" s="32">
        <f>MIN(1,計算過程!$DF$10*'貼り付けシート（日別）'!AG157+計算過程!$DF$17*BX158+計算過程!$DF$24)</f>
        <v>0.71159348488590612</v>
      </c>
      <c r="BG158" s="32">
        <f>MIN(1,計算過程!$DF$11*'貼り付けシート（日別）'!AG157+計算過程!$DF$18*BY158+計算過程!$DF$25)</f>
        <v>0.70169153877799539</v>
      </c>
      <c r="BH158" s="32">
        <f>MIN(1,計算過程!$DF$12*'貼り付けシート（日別）'!AG157+計算過程!$DF$19*BZ158+計算過程!$DF$26)</f>
        <v>0.71159348488590612</v>
      </c>
      <c r="BI158" s="32">
        <f>MIN(1,計算過程!$DF$13*'貼り付けシート（日別）'!AG157+計算過程!$DF$20*CA158+計算過程!$DF$27)</f>
        <v>0.62959517299973156</v>
      </c>
      <c r="BJ158" s="32">
        <f>IF(計算過程!$DF$5=11,(計算過程!$DF$33*BK158+計算過程!$DF$34*BN158+計算過程!$DF$35*計算過程!$DF$39+計算過程!$DF$36)*(1+計算過程!$DF$37*計算過程!$DF$38)*BL158*BM158*10^3/3600,0)</f>
        <v>0</v>
      </c>
      <c r="BK158" s="32">
        <f>'貼り付けシート（日別）'!AH157</f>
        <v>7.0125000000000002</v>
      </c>
      <c r="BL158" s="32">
        <f t="shared" si="65"/>
        <v>1</v>
      </c>
      <c r="BM158" s="32">
        <f t="shared" si="66"/>
        <v>1</v>
      </c>
      <c r="BN158" s="32">
        <f t="shared" si="67"/>
        <v>48.795141812209145</v>
      </c>
      <c r="BO158" s="32">
        <f>IF(計算過程!$DF$5=10,(計算過程!$DF$41*'貼り付けシート（日別）'!AG157+計算過程!$DF$42*BN158+計算過程!$DF$43)/3.6,0)</f>
        <v>0</v>
      </c>
      <c r="BP158" s="32">
        <f>IF(OR(計算過程!$DF$5=5,計算過程!$DF$5=6,計算過程!$DF$5=7),((計算過程!$DF$45*'貼り付けシート（日別）'!AG157+計算過程!$DF$46*SUM(BU158:BW158,BY158)+計算過程!$DF$47)*BQ158+(0.01723*CA158+0.06099))*10^3/3600,0)</f>
        <v>0</v>
      </c>
      <c r="BQ158" s="32">
        <f>IF('貼り付けシート（日別）'!AG157&lt;7,1+(7-'貼り付けシート（日別）'!AG157)*0.0091,1)</f>
        <v>1</v>
      </c>
      <c r="BR158" s="32">
        <f>IF(OR(計算過程!$DF$5=5,計算過程!$DF$5=6,計算過程!$DF$5=7),((計算過程!$DF$48*'貼り付けシート（日別）'!AG157+計算過程!$DF$49*SUM(BU158:BW158,BY158)+計算過程!$DF$50)*BT158+CA158/BS158),0)</f>
        <v>0</v>
      </c>
      <c r="BS158" s="32">
        <f>計算過程!$DF$51*'貼り付けシート（日別）'!AG157+計算過程!$DF$52*CA158+計算過程!$DF$53</f>
        <v>0.84163499999999991</v>
      </c>
      <c r="BT158" s="32">
        <f>IF('貼り付けシート（日別）'!AG157&lt;7,1+(7-'貼り付けシート（日別）'!AG157)*0.0205,1)</f>
        <v>1</v>
      </c>
      <c r="BU158" s="109">
        <f>'貼り付けシート（日別）'!T157</f>
        <v>8.9690095673397021</v>
      </c>
      <c r="BV158" s="109">
        <f>'貼り付けシート（日別）'!U157</f>
        <v>14.080077813720099</v>
      </c>
      <c r="BW158" s="109">
        <f>'貼り付けシート（日別）'!V157</f>
        <v>2.4640136174010174</v>
      </c>
      <c r="BX158" s="109">
        <f>'貼り付けシート（日別）'!W157</f>
        <v>0</v>
      </c>
      <c r="BY158" s="109">
        <f>'貼り付けシート（日別）'!X157</f>
        <v>19.616207480415</v>
      </c>
      <c r="BZ158" s="109">
        <f>'貼り付けシート（日別）'!Y157</f>
        <v>0</v>
      </c>
      <c r="CA158" s="109">
        <f>'貼り付けシート（日別）'!Z157</f>
        <v>3.6658333333333326</v>
      </c>
      <c r="CB158" s="102">
        <f>IF(入力データと計算結果!$E$9=バックデータ一覧!$A$25,'貼り付けシート（日別）'!AI157,0)</f>
        <v>0</v>
      </c>
      <c r="CC158" s="166"/>
      <c r="CD158" s="32">
        <f>IF(計算過程!$DF$5=9,((CI158*'貼り付けシート（日別）'!AG157+CJ158*(CQ158+CR158+CS158+CU158)+CK158*CX158+CL158)*CE158+(0.01723*CW158+0.06099))*10^3/3600,0)</f>
        <v>0</v>
      </c>
      <c r="CE158" s="32">
        <f>IF(7&lt;='貼り付けシート（日別）'!AG157,1,1+(7-'貼り付けシート（日別）'!AG157)*0.0091)</f>
        <v>1</v>
      </c>
      <c r="CF158" s="32">
        <f>IF(計算過程!$DF$5=9,((CM158*'貼り付けシート（日別）'!AG157+CN158*(CQ158+CR158+CS158+CU158)+CO158*CX158+CP158)*CH158+CW158/CG158),0)</f>
        <v>0</v>
      </c>
      <c r="CG158" s="32">
        <f>計算過程!$DF$55*'貼り付けシート（日別）'!AG157+計算過程!$DF$56*CW158+計算過程!$DF$57</f>
        <v>0.84163499999999991</v>
      </c>
      <c r="CH158" s="32">
        <f>IF(7&lt;='貼り付けシート（日別）'!AG157,1,1+(7-'貼り付けシート（日別）'!AG157)*0.0205)</f>
        <v>1</v>
      </c>
      <c r="CI158" s="100">
        <f>IF($CX158&gt;0,バックデータ一覧!$S$4,バックデータ一覧!$T$4)</f>
        <v>-0.18114</v>
      </c>
      <c r="CJ158" s="100">
        <f>IF($CX158&gt;0,バックデータ一覧!$S$5,バックデータ一覧!$T$5)</f>
        <v>0.10483000000000001</v>
      </c>
      <c r="CK158" s="100">
        <f>IF($CX158&gt;0,バックデータ一覧!$S$6,バックデータ一覧!$T$6)</f>
        <v>0</v>
      </c>
      <c r="CL158" s="100">
        <f>IF($CX158&gt;0,バックデータ一覧!$S$7,バックデータ一覧!$T$7)</f>
        <v>5.8528500000000001</v>
      </c>
      <c r="CM158" s="100">
        <f>IF($CX158&gt;0,バックデータ一覧!$S$12,バックデータ一覧!$T$12)</f>
        <v>-5.7700000000000001E-2</v>
      </c>
      <c r="CN158" s="100">
        <f>IF($CX158&gt;0,バックデータ一覧!$S$13,バックデータ一覧!$T$13)</f>
        <v>0.47525000000000001</v>
      </c>
      <c r="CO158" s="100">
        <f>IF($CX158&gt;0,バックデータ一覧!$S$14,バックデータ一覧!$T$14)</f>
        <v>0</v>
      </c>
      <c r="CP158" s="173">
        <f>IF($CX158&gt;0,バックデータ一覧!$S$15,バックデータ一覧!$T$15)</f>
        <v>-6.3459300000000001</v>
      </c>
      <c r="CQ158" s="102">
        <f>IF($DF$4=4,'貼り付けシート（日別）'!T157,'貼り付けシート（日別）'!B157*(INT($DF$4)+1-$DF$4)+'貼り付けシート（日別）'!T157*($DF$4-INT($DF$4)))</f>
        <v>8.9690095673397021</v>
      </c>
      <c r="CR158" s="102">
        <f>IF($DF$4=4,'貼り付けシート（日別）'!U157,'貼り付けシート（日別）'!C157*(INT($DF$4)+1-$DF$4)+'貼り付けシート（日別）'!U157*($DF$4-INT($DF$4)))</f>
        <v>14.080077813720099</v>
      </c>
      <c r="CS158" s="102">
        <f>IF($DF$4=4,'貼り付けシート（日別）'!V157,'貼り付けシート（日別）'!D157*(INT($DF$4)+1-$DF$4)+'貼り付けシート（日別）'!V157*($DF$4-INT($DF$4)))</f>
        <v>2.4640136174010174</v>
      </c>
      <c r="CT158" s="102">
        <f>IF($DF$4=4,'貼り付けシート（日別）'!W157,'貼り付けシート（日別）'!E157*(INT($DF$4)+1-$DF$4)+'貼り付けシート（日別）'!W157*($DF$4-INT($DF$4)))</f>
        <v>0</v>
      </c>
      <c r="CU158" s="102">
        <f>IF($DF$4=4,'貼り付けシート（日別）'!X157,'貼り付けシート（日別）'!F157*(INT($DF$4)+1-$DF$4)+'貼り付けシート（日別）'!X157*($DF$4-INT($DF$4)))</f>
        <v>19.616207480415</v>
      </c>
      <c r="CV158" s="102">
        <f>IF($DF$4=4,'貼り付けシート（日別）'!Y157,'貼り付けシート（日別）'!G157*(INT($DF$4)+1-$DF$4)+'貼り付けシート（日別）'!Y157*($DF$4-INT($DF$4)))</f>
        <v>0</v>
      </c>
      <c r="CW158" s="102">
        <f>IF($DF$4=4,'貼り付けシート（日別）'!Z157,'貼り付けシート（日別）'!H157*(INT($DF$4)+1-$DF$4)+'貼り付けシート（日別）'!Z157*($DF$4-INT($DF$4)))</f>
        <v>3.6658333333333326</v>
      </c>
      <c r="CX158" s="32">
        <f>SUMIF('貼り付けシート（時刻別）'!$A$6:$A$8765,AR158,'貼り付けシート（時刻別）'!$C$6:$C$8765)</f>
        <v>0</v>
      </c>
      <c r="CY158" s="102">
        <f t="shared" si="68"/>
        <v>0</v>
      </c>
      <c r="CZ158" s="166"/>
    </row>
    <row r="159" spans="1:104" x14ac:dyDescent="0.15">
      <c r="A159" s="36">
        <v>41791</v>
      </c>
      <c r="B159" s="139">
        <f>IF(計算過程!$DF$5=9,計算過程!CD159+計算過程!CY159,IF($DF$4=4,AS159,G159*(INT($DF$4)+1-$DF$4)+AS159*($DF$4-INT($DF$4))))</f>
        <v>0.14116943261111109</v>
      </c>
      <c r="C159" s="139">
        <f>IF(計算過程!$DF$5=9,CF159,IF($DF$4=4,AT159,H159*(INT($DF$4)+1-$DF$4)+AT159*($DF$4-INT($DF$4))))</f>
        <v>52.310214632052578</v>
      </c>
      <c r="D159" s="139">
        <f>IF(計算過程!$DF$5=9,0,IF($DF$4=4,AU159,I159*(INT($DF$4)+1-$DF$4)+AU159*($DF$4-INT($DF$4))))</f>
        <v>0</v>
      </c>
      <c r="E159" s="139">
        <v>0</v>
      </c>
      <c r="F159" s="138"/>
      <c r="G159" s="104">
        <f t="shared" si="55"/>
        <v>0.13428153929861111</v>
      </c>
      <c r="H159" s="104">
        <f t="shared" si="56"/>
        <v>46.134530905953618</v>
      </c>
      <c r="I159" s="104">
        <f t="shared" si="57"/>
        <v>0</v>
      </c>
      <c r="J159" s="107">
        <v>0</v>
      </c>
      <c r="K159" s="101">
        <f>IF(OR(計算過程!$DF$5&lt;=4,計算過程!$DF$5=8),L159+M159+N159,0)</f>
        <v>0.13428153929861111</v>
      </c>
      <c r="L159" s="101">
        <f>IF(AND($DF$5&gt;4,$DF$5&lt;&gt;8),0,((VLOOKUP(入力データと計算結果!$E$6,バックデータ一覧!$V$12:$AA$15,2)*'貼り付けシート（日別）'!O158+VLOOKUP(入力データと計算結果!$E$6,バックデータ一覧!$V$12:$AA$15,3)*('貼り付けシート（日別）'!I158+'貼り付けシート（日別）'!J158+'貼り付けシート（日別）'!K158+'貼り付けシート（日別）'!L158+'貼り付けシート（日別）'!N158)+(VLOOKUP(入力データと計算結果!$E$6,バックデータ一覧!$V$12:$AA$15,4)))*10^3/3600))</f>
        <v>8.1974130444444446E-2</v>
      </c>
      <c r="M159" s="101">
        <f>IF(AND(OR($DF$5&gt;4,$DF$5&lt;&gt;8),入力データと計算結果!$E$7&lt;&gt;バックデータ一覧!$A$16,SUM(AL159:AM159)&gt;0),0.07*10^3/3600,0)</f>
        <v>1.9444444444444445E-2</v>
      </c>
      <c r="N159" s="101">
        <f>IF(AND(OR($DF$5&lt;=4),入力データと計算結果!$E$7=バックデータ一覧!$A$18,AM159&gt;0),(VLOOKUP(入力データと計算結果!$E$6,バックデータ一覧!$V$12:$AA$15,5,FALSE)*AO159+VLOOKUP(入力データと計算結果!$E$6,バックデータ一覧!$V$12:$AA$15,6,FALSE))*10^3/3600,0)</f>
        <v>3.2862964409722223E-2</v>
      </c>
      <c r="O159" s="101">
        <f>IF(OR(計算過程!$DF$5&lt;=2,計算過程!$DF$5=8),IF(入力データと計算結果!$E$7=バックデータ一覧!$A$16,AI159/Q159+AJ159/R159+AK159/S159+AL159/T159+AN159/V159,IF(入力データと計算結果!$E$7=バックデータ一覧!$A$17,AI159/Q159+AJ159/R159+AK159/S159+AM159/U159+AN159/V159,AI159/Q159+AJ159/R159+AK159/S159+AM159/U159+AO159/W159)),0)</f>
        <v>46.134530905953618</v>
      </c>
      <c r="P159" s="101">
        <f>IF(OR(計算過程!$DF$5=3,計算過程!$DF$5=4),IF(入力データと計算結果!$E$7=バックデータ一覧!$A$16,AI159/Q159+AJ159/R159+AK159/S159+AL159/T159+AN159/V159,IF(入力データと計算結果!$E$7=バックデータ一覧!$A$17,AI159/Q159+AJ159/R159+AK159/S159+AM159/U159+AN159/V159,AI159/Q159+AJ159/R159+AK159/S159+AM159/U159+AO159/W159)),0)</f>
        <v>0</v>
      </c>
      <c r="Q159" s="101">
        <f>MIN(1,$DF$7*'貼り付けシート（日別）'!O158+計算過程!$DF$14*(AI159+AK159)+$DF$21)</f>
        <v>0.61472270745765556</v>
      </c>
      <c r="R159" s="101">
        <f>MIN(1,$DF$8*'貼り付けシート（日別）'!O158+$DF$15*AJ159+$DF$22)</f>
        <v>0.68027401969461199</v>
      </c>
      <c r="S159" s="101">
        <f>MIN(1,$DF$9*'貼り付けシート（日別）'!O158+$DF$16*(AI159+AK159)+$DF$23)</f>
        <v>0.61472270745765556</v>
      </c>
      <c r="T159" s="32">
        <f>MIN(1,$DF$10*'貼り付けシート（日別）'!O158+$DF$17*AL159+$DF$24)</f>
        <v>0.71159348488590612</v>
      </c>
      <c r="U159" s="32">
        <f>MIN(1,$DF$11*'貼り付けシート（日別）'!O158+$DF$18*AM159+$DF$25)</f>
        <v>0.70169749876082488</v>
      </c>
      <c r="V159" s="32">
        <f>MIN(1,$DF$12*'貼り付けシート（日別）'!O158+$DF$19*AN159+$DF$26)</f>
        <v>0.71159348488590612</v>
      </c>
      <c r="W159" s="32">
        <f>MIN(1,$DF$13*'貼り付けシート（日別）'!O158+$DF$20*AO159+$DF$27)</f>
        <v>0.61229951693154361</v>
      </c>
      <c r="X159" s="32">
        <f t="shared" si="58"/>
        <v>0</v>
      </c>
      <c r="Y159" s="32">
        <f>'貼り付けシート（日別）'!P158</f>
        <v>9.4875000000000007</v>
      </c>
      <c r="Z159" s="32">
        <f t="shared" si="59"/>
        <v>1</v>
      </c>
      <c r="AA159" s="32">
        <f t="shared" si="60"/>
        <v>1</v>
      </c>
      <c r="AB159" s="32">
        <f t="shared" si="61"/>
        <v>31.18331804805198</v>
      </c>
      <c r="AC159" s="32">
        <f>IF($DF$5=10,($DF$41*'貼り付けシート（日別）'!O158+$DF$42*AB159+$DF$43)/3.6,0)</f>
        <v>0</v>
      </c>
      <c r="AD159" s="32">
        <f>IF(OR($DF$5=5,$DF$5=6,$DF$5=7),(($DF$45*'貼り付けシート（日別）'!O158+$DF$46*SUM(AI159:AK159,AM159)+$DF$47)*AE159+(0.01723*AO159+0.06099))*10^3/3600,0)</f>
        <v>0</v>
      </c>
      <c r="AE159" s="32">
        <f>IF('貼り付けシート（日別）'!O158&lt;7,1+(7-'貼り付けシート（日別）'!O158)*0.0091,1)</f>
        <v>1</v>
      </c>
      <c r="AF159" s="32">
        <f>IF(OR($DF$5=5,$DF$5=6,$DF$5=7),(($DF$48*'貼り付けシート（日別）'!O158+$DF$49*SUM(AI159:AK159,AM159)+$DF$50)*AH159+AO159/AG159),0)</f>
        <v>0</v>
      </c>
      <c r="AG159" s="32">
        <f>$DF$51*'貼り付けシート（日別）'!O158+$DF$52*AO159+$DF$53</f>
        <v>0.82145937499999999</v>
      </c>
      <c r="AH159" s="32">
        <f>IF('貼り付けシート（日別）'!O158&lt;7,1+(7-'貼り付けシート（日別）'!O158)*0.0205,1)</f>
        <v>1</v>
      </c>
      <c r="AI159" s="109">
        <f>'貼り付けシート（日別）'!B158</f>
        <v>3.1634137664252759</v>
      </c>
      <c r="AJ159" s="109">
        <f>'貼り付けシート（日別）'!C158</f>
        <v>4.2211957636758006</v>
      </c>
      <c r="AK159" s="109">
        <f>'貼り付けシート（日別）'!D158</f>
        <v>0.86906971605089978</v>
      </c>
      <c r="AL159" s="109">
        <f>'貼り付けシート（日別）'!E158</f>
        <v>0</v>
      </c>
      <c r="AM159" s="109">
        <f>'貼り付けシート（日別）'!F158</f>
        <v>19.6030763019</v>
      </c>
      <c r="AN159" s="109">
        <f>'貼り付けシート（日別）'!G158</f>
        <v>0</v>
      </c>
      <c r="AO159" s="109">
        <f>'貼り付けシート（日別）'!H158</f>
        <v>3.3265624999999996</v>
      </c>
      <c r="AP159" s="102">
        <f>IF(入力データと計算結果!$E$9=バックデータ一覧!$A$25,'貼り付けシート（日別）'!Q158,0)</f>
        <v>0</v>
      </c>
      <c r="AR159" s="36">
        <v>41791</v>
      </c>
      <c r="AS159" s="104">
        <f t="shared" si="62"/>
        <v>0.14116943261111109</v>
      </c>
      <c r="AT159" s="104">
        <f t="shared" si="63"/>
        <v>52.310214632052578</v>
      </c>
      <c r="AU159" s="104">
        <f t="shared" si="64"/>
        <v>0</v>
      </c>
      <c r="AV159" s="107">
        <v>0</v>
      </c>
      <c r="AW159" s="101">
        <f>IF(OR(計算過程!$DF$5&lt;=4,計算過程!$DF$5=8),AX159+AY159+AZ159,0)</f>
        <v>0.14116943261111109</v>
      </c>
      <c r="AX159" s="101">
        <f>IF(AND(計算過程!$DF$5&gt;4,計算過程!$DF$5&lt;&gt;8),0,((VLOOKUP(入力データと計算結果!$E$6,バックデータ一覧!$V$12:$AA$15,2)*'貼り付けシート（日別）'!AG158+VLOOKUP(入力データと計算結果!$E$6,バックデータ一覧!$V$12:$AA$15,3)*('貼り付けシート（日別）'!AA158+'貼り付けシート（日別）'!AB158+'貼り付けシート（日別）'!AC158+'貼り付けシート（日別）'!AD158+'貼り付けシート（日別）'!AF158)+(VLOOKUP(入力データと計算結果!$E$6,バックデータ一覧!$V$12:$AA$15,4)))*10^3/3600))</f>
        <v>8.5429484694444446E-2</v>
      </c>
      <c r="AY159" s="101">
        <f>IF(AND(OR(計算過程!$DF$5&gt;4,計算過程!$DF$5&lt;&gt;8),入力データと計算結果!$E$7&lt;&gt;バックデータ一覧!$A$16,SUM(BX159:BY159)&gt;0),0.07*10^3/3600,0)</f>
        <v>1.9444444444444445E-2</v>
      </c>
      <c r="AZ159" s="101">
        <f>IF(AND(OR(計算過程!$DF$5&lt;=4),入力データと計算結果!$E$7=バックデータ一覧!$A$18,BY159&gt;0),(VLOOKUP(入力データと計算結果!$E$6,バックデータ一覧!$V$12:$AA$15,5,FALSE)*CA159+VLOOKUP(入力データと計算結果!$E$6,バックデータ一覧!$V$12:$AA$15,6,FALSE))*10^3/3600,0)</f>
        <v>3.6295503472222213E-2</v>
      </c>
      <c r="BA159" s="101">
        <f>IF(OR(計算過程!$DF$5&lt;=2,計算過程!$DF$5=8),IF(入力データと計算結果!$E$7=バックデータ一覧!$A$16,BU159/BC159+BV159/BD159+BW159/BE159+BX159/BF159+BZ159/BH159,IF(入力データと計算結果!$E$7=バックデータ一覧!$A$17,BU159/BC159+BV159/BD159+BW159/BE159+BY159/BG159+BZ159/BH159,BU159/BC159+BV159/BD159+BW159/BE159+BY159/BG159+CA159/BI159)),0)</f>
        <v>52.310214632052578</v>
      </c>
      <c r="BB159" s="101">
        <f>IF(OR(計算過程!$DF$5=3,計算過程!$DF$5=4),IF(入力データと計算結果!$E$7=バックデータ一覧!$A$16,BU159/BC159+BV159/BD159+BW159/BE159+BX159/BF159+BZ159/BH159,IF(入力データと計算結果!$E$7=バックデータ一覧!$A$17,BU159/BC159+BV159/BD159+BW159/BE159+BY159/BG159+BZ159/BH159,BU159/BC159+BV159/BD159+BW159/BE159+BY159/BG159+CA159/BI159)),0)</f>
        <v>0</v>
      </c>
      <c r="BC159" s="101">
        <f>MIN(1,計算過程!$DF$7*'貼り付けシート（日別）'!AG158+計算過程!$DF$14*(BU159+BW159)+計算過程!$DF$21)</f>
        <v>0.61546967108400152</v>
      </c>
      <c r="BD159" s="101">
        <f>MIN(1,計算過程!$DF$8*'貼り付けシート（日別）'!AG158+計算過程!$DF$15*BV159+計算過程!$DF$22)</f>
        <v>0.68155129800556136</v>
      </c>
      <c r="BE159" s="101">
        <f>MIN(1,計算過程!$DF$9*'貼り付けシート（日別）'!AG158+計算過程!$DF$16*(BU159+BW159)+計算過程!$DF$23)</f>
        <v>0.61546967108400152</v>
      </c>
      <c r="BF159" s="32">
        <f>MIN(1,計算過程!$DF$10*'貼り付けシート（日別）'!AG158+計算過程!$DF$17*BX159+計算過程!$DF$24)</f>
        <v>0.71159348488590612</v>
      </c>
      <c r="BG159" s="32">
        <f>MIN(1,計算過程!$DF$11*'貼り付けシート（日別）'!AG158+計算過程!$DF$18*BY159+計算過程!$DF$25)</f>
        <v>0.70169749876082488</v>
      </c>
      <c r="BH159" s="32">
        <f>MIN(1,計算過程!$DF$12*'貼り付けシート（日別）'!AG158+計算過程!$DF$19*BZ159+計算過程!$DF$26)</f>
        <v>0.71159348488590612</v>
      </c>
      <c r="BI159" s="32">
        <f>MIN(1,計算過程!$DF$13*'貼り付けシート（日別）'!AG158+計算過程!$DF$20*CA159+計算過程!$DF$27)</f>
        <v>0.6249295864268456</v>
      </c>
      <c r="BJ159" s="32">
        <f>IF(計算過程!$DF$5=11,(計算過程!$DF$33*BK159+計算過程!$DF$34*BN159+計算過程!$DF$35*計算過程!$DF$39+計算過程!$DF$36)*(1+計算過程!$DF$37*計算過程!$DF$38)*BL159*BM159*10^3/3600,0)</f>
        <v>0</v>
      </c>
      <c r="BK159" s="32">
        <f>'貼り付けシート（日別）'!AH158</f>
        <v>9.4875000000000007</v>
      </c>
      <c r="BL159" s="32">
        <f t="shared" si="65"/>
        <v>1</v>
      </c>
      <c r="BM159" s="32">
        <f t="shared" si="66"/>
        <v>1</v>
      </c>
      <c r="BN159" s="32">
        <f t="shared" si="67"/>
        <v>35.347608500359584</v>
      </c>
      <c r="BO159" s="32">
        <f>IF(計算過程!$DF$5=10,(計算過程!$DF$41*'貼り付けシート（日別）'!AG158+計算過程!$DF$42*BN159+計算過程!$DF$43)/3.6,0)</f>
        <v>0</v>
      </c>
      <c r="BP159" s="32">
        <f>IF(OR(計算過程!$DF$5=5,計算過程!$DF$5=6,計算過程!$DF$5=7),((計算過程!$DF$45*'貼り付けシート（日別）'!AG158+計算過程!$DF$46*SUM(BU159:BW159,BY159)+計算過程!$DF$47)*BQ159+(0.01723*CA159+0.06099))*10^3/3600,0)</f>
        <v>0</v>
      </c>
      <c r="BQ159" s="32">
        <f>IF('貼り付けシート（日別）'!AG158&lt;7,1+(7-'貼り付けシート（日別）'!AG158)*0.0091,1)</f>
        <v>1</v>
      </c>
      <c r="BR159" s="32">
        <f>IF(OR(計算過程!$DF$5=5,計算過程!$DF$5=6,計算過程!$DF$5=7),((計算過程!$DF$48*'貼り付けシート（日別）'!AG158+計算過程!$DF$49*SUM(BU159:BW159,BY159)+計算過程!$DF$50)*BT159+CA159/BS159),0)</f>
        <v>0</v>
      </c>
      <c r="BS159" s="32">
        <f>計算過程!$DF$51*'貼り付けシート（日別）'!AG158+計算過程!$DF$52*CA159+計算過程!$DF$53</f>
        <v>0.82576249999999995</v>
      </c>
      <c r="BT159" s="32">
        <f>IF('貼り付けシート（日別）'!AG158&lt;7,1+(7-'貼り付けシート（日別）'!AG158)*0.0205,1)</f>
        <v>1</v>
      </c>
      <c r="BU159" s="109">
        <f>'貼り付けシート（日別）'!T158</f>
        <v>4.0860761149659819</v>
      </c>
      <c r="BV159" s="109">
        <f>'貼り付けシート（日別）'!U158</f>
        <v>7.0353262727929993</v>
      </c>
      <c r="BW159" s="109">
        <f>'貼り付けシート（日別）'!V158</f>
        <v>0.57937981070059996</v>
      </c>
      <c r="BX159" s="109">
        <f>'貼り付けシート（日別）'!W158</f>
        <v>0</v>
      </c>
      <c r="BY159" s="109">
        <f>'貼り付けシート（日別）'!X158</f>
        <v>19.6030763019</v>
      </c>
      <c r="BZ159" s="109">
        <f>'貼り付けシート（日別）'!Y158</f>
        <v>0</v>
      </c>
      <c r="CA159" s="109">
        <f>'貼り付けシート（日別）'!Z158</f>
        <v>4.0437499999999993</v>
      </c>
      <c r="CB159" s="102">
        <f>IF(入力データと計算結果!$E$9=バックデータ一覧!$A$25,'貼り付けシート（日別）'!AI158,0)</f>
        <v>0</v>
      </c>
      <c r="CC159" s="166"/>
      <c r="CD159" s="32">
        <f>IF(計算過程!$DF$5=9,((CI159*'貼り付けシート（日別）'!AG158+CJ159*(CQ159+CR159+CS159+CU159)+CK159*CX159+CL159)*CE159+(0.01723*CW159+0.06099))*10^3/3600,0)</f>
        <v>0</v>
      </c>
      <c r="CE159" s="32">
        <f>IF(7&lt;='貼り付けシート（日別）'!AG158,1,1+(7-'貼り付けシート（日別）'!AG158)*0.0091)</f>
        <v>1</v>
      </c>
      <c r="CF159" s="32">
        <f>IF(計算過程!$DF$5=9,((CM159*'貼り付けシート（日別）'!AG158+CN159*(CQ159+CR159+CS159+CU159)+CO159*CX159+CP159)*CH159+CW159/CG159),0)</f>
        <v>0</v>
      </c>
      <c r="CG159" s="32">
        <f>計算過程!$DF$55*'貼り付けシート（日別）'!AG158+計算過程!$DF$56*CW159+計算過程!$DF$57</f>
        <v>0.82576249999999995</v>
      </c>
      <c r="CH159" s="32">
        <f>IF(7&lt;='貼り付けシート（日別）'!AG158,1,1+(7-'貼り付けシート（日別）'!AG158)*0.0205)</f>
        <v>1</v>
      </c>
      <c r="CI159" s="100">
        <f>IF($CX159&gt;0,バックデータ一覧!$S$4,バックデータ一覧!$T$4)</f>
        <v>-0.18114</v>
      </c>
      <c r="CJ159" s="100">
        <f>IF($CX159&gt;0,バックデータ一覧!$S$5,バックデータ一覧!$T$5)</f>
        <v>0.10483000000000001</v>
      </c>
      <c r="CK159" s="100">
        <f>IF($CX159&gt;0,バックデータ一覧!$S$6,バックデータ一覧!$T$6)</f>
        <v>0</v>
      </c>
      <c r="CL159" s="100">
        <f>IF($CX159&gt;0,バックデータ一覧!$S$7,バックデータ一覧!$T$7)</f>
        <v>5.8528500000000001</v>
      </c>
      <c r="CM159" s="100">
        <f>IF($CX159&gt;0,バックデータ一覧!$S$12,バックデータ一覧!$T$12)</f>
        <v>-5.7700000000000001E-2</v>
      </c>
      <c r="CN159" s="100">
        <f>IF($CX159&gt;0,バックデータ一覧!$S$13,バックデータ一覧!$T$13)</f>
        <v>0.47525000000000001</v>
      </c>
      <c r="CO159" s="100">
        <f>IF($CX159&gt;0,バックデータ一覧!$S$14,バックデータ一覧!$T$14)</f>
        <v>0</v>
      </c>
      <c r="CP159" s="173">
        <f>IF($CX159&gt;0,バックデータ一覧!$S$15,バックデータ一覧!$T$15)</f>
        <v>-6.3459300000000001</v>
      </c>
      <c r="CQ159" s="102">
        <f>IF($DF$4=4,'貼り付けシート（日別）'!T158,'貼り付けシート（日別）'!B158*(INT($DF$4)+1-$DF$4)+'貼り付けシート（日別）'!T158*($DF$4-INT($DF$4)))</f>
        <v>4.0860761149659819</v>
      </c>
      <c r="CR159" s="102">
        <f>IF($DF$4=4,'貼り付けシート（日別）'!U158,'貼り付けシート（日別）'!C158*(INT($DF$4)+1-$DF$4)+'貼り付けシート（日別）'!U158*($DF$4-INT($DF$4)))</f>
        <v>7.0353262727929993</v>
      </c>
      <c r="CS159" s="102">
        <f>IF($DF$4=4,'貼り付けシート（日別）'!V158,'貼り付けシート（日別）'!D158*(INT($DF$4)+1-$DF$4)+'貼り付けシート（日別）'!V158*($DF$4-INT($DF$4)))</f>
        <v>0.57937981070059996</v>
      </c>
      <c r="CT159" s="102">
        <f>IF($DF$4=4,'貼り付けシート（日別）'!W158,'貼り付けシート（日別）'!E158*(INT($DF$4)+1-$DF$4)+'貼り付けシート（日別）'!W158*($DF$4-INT($DF$4)))</f>
        <v>0</v>
      </c>
      <c r="CU159" s="102">
        <f>IF($DF$4=4,'貼り付けシート（日別）'!X158,'貼り付けシート（日別）'!F158*(INT($DF$4)+1-$DF$4)+'貼り付けシート（日別）'!X158*($DF$4-INT($DF$4)))</f>
        <v>19.6030763019</v>
      </c>
      <c r="CV159" s="102">
        <f>IF($DF$4=4,'貼り付けシート（日別）'!Y158,'貼り付けシート（日別）'!G158*(INT($DF$4)+1-$DF$4)+'貼り付けシート（日別）'!Y158*($DF$4-INT($DF$4)))</f>
        <v>0</v>
      </c>
      <c r="CW159" s="102">
        <f>IF($DF$4=4,'貼り付けシート（日別）'!Z158,'貼り付けシート（日別）'!H158*(INT($DF$4)+1-$DF$4)+'貼り付けシート（日別）'!Z158*($DF$4-INT($DF$4)))</f>
        <v>4.0437499999999993</v>
      </c>
      <c r="CX159" s="32">
        <f>SUMIF('貼り付けシート（時刻別）'!$A$6:$A$8765,AR159,'貼り付けシート（時刻別）'!$C$6:$C$8765)</f>
        <v>0</v>
      </c>
      <c r="CY159" s="102">
        <f t="shared" si="68"/>
        <v>0</v>
      </c>
      <c r="CZ159" s="166"/>
    </row>
    <row r="160" spans="1:104" x14ac:dyDescent="0.15">
      <c r="A160" s="36">
        <v>41792</v>
      </c>
      <c r="B160" s="139">
        <f>IF(計算過程!$DF$5=9,計算過程!CD160+計算過程!CY160,IF($DF$4=4,AS160,G160*(INT($DF$4)+1-$DF$4)+AS160*($DF$4-INT($DF$4))))</f>
        <v>0.14797388566666667</v>
      </c>
      <c r="C160" s="139">
        <f>IF(計算過程!$DF$5=9,CF160,IF($DF$4=4,AT160,H160*(INT($DF$4)+1-$DF$4)+AT160*($DF$4-INT($DF$4))))</f>
        <v>64.109870983794366</v>
      </c>
      <c r="D160" s="139">
        <f>IF(計算過程!$DF$5=9,0,IF($DF$4=4,AU160,I160*(INT($DF$4)+1-$DF$4)+AU160*($DF$4-INT($DF$4))))</f>
        <v>0</v>
      </c>
      <c r="E160" s="139">
        <v>0</v>
      </c>
      <c r="F160" s="138"/>
      <c r="G160" s="104">
        <f t="shared" si="55"/>
        <v>0.14104009968055556</v>
      </c>
      <c r="H160" s="104">
        <f t="shared" si="56"/>
        <v>57.758014104345513</v>
      </c>
      <c r="I160" s="104">
        <f t="shared" si="57"/>
        <v>0</v>
      </c>
      <c r="J160" s="107">
        <v>0</v>
      </c>
      <c r="K160" s="101">
        <f>IF(OR(計算過程!$DF$5&lt;=4,計算過程!$DF$5=8),L160+M160+N160,0)</f>
        <v>0.14104009968055556</v>
      </c>
      <c r="L160" s="101">
        <f>IF(AND($DF$5&gt;4,$DF$5&lt;&gt;8),0,((VLOOKUP(入力データと計算結果!$E$6,バックデータ一覧!$V$12:$AA$15,2)*'貼り付けシート（日別）'!O159+VLOOKUP(入力データと計算結果!$E$6,バックデータ一覧!$V$12:$AA$15,3)*('貼り付けシート（日別）'!I159+'貼り付けシート（日別）'!J159+'貼り付けシート（日別）'!K159+'貼り付けシート（日別）'!L159+'貼り付けシート（日別）'!N159)+(VLOOKUP(入力データと計算結果!$E$6,バックデータ一覧!$V$12:$AA$15,4)))*10^3/3600))</f>
        <v>8.8791021555555558E-2</v>
      </c>
      <c r="M160" s="101">
        <f>IF(AND(OR($DF$5&gt;4,$DF$5&lt;&gt;8),入力データと計算結果!$E$7&lt;&gt;バックデータ一覧!$A$16,SUM(AL160:AM160)&gt;0),0.07*10^3/3600,0)</f>
        <v>1.9444444444444445E-2</v>
      </c>
      <c r="N160" s="101">
        <f>IF(AND(OR($DF$5&lt;=4),入力データと計算結果!$E$7=バックデータ一覧!$A$18,AM160&gt;0),(VLOOKUP(入力データと計算結果!$E$6,バックデータ一覧!$V$12:$AA$15,5,FALSE)*AO160+VLOOKUP(入力データと計算結果!$E$6,バックデータ一覧!$V$12:$AA$15,6,FALSE))*10^3/3600,0)</f>
        <v>3.2804633680555556E-2</v>
      </c>
      <c r="O160" s="101">
        <f>IF(OR(計算過程!$DF$5&lt;=2,計算過程!$DF$5=8),IF(入力データと計算結果!$E$7=バックデータ一覧!$A$16,AI160/Q160+AJ160/R160+AK160/S160+AL160/T160+AN160/V160,IF(入力データと計算結果!$E$7=バックデータ一覧!$A$17,AI160/Q160+AJ160/R160+AK160/S160+AM160/U160+AN160/V160,AI160/Q160+AJ160/R160+AK160/S160+AM160/U160+AO160/W160)),0)</f>
        <v>57.758014104345513</v>
      </c>
      <c r="P160" s="101">
        <f>IF(OR(計算過程!$DF$5=3,計算過程!$DF$5=4),IF(入力データと計算結果!$E$7=バックデータ一覧!$A$16,AI160/Q160+AJ160/R160+AK160/S160+AL160/T160+AN160/V160,IF(入力データと計算結果!$E$7=バックデータ一覧!$A$17,AI160/Q160+AJ160/R160+AK160/S160+AM160/U160+AN160/V160,AI160/Q160+AJ160/R160+AK160/S160+AM160/U160+AO160/W160)),0)</f>
        <v>0</v>
      </c>
      <c r="Q160" s="101">
        <f>MIN(1,$DF$7*'貼り付けシート（日別）'!O159+計算過程!$DF$14*(AI160+AK160)+$DF$21)</f>
        <v>0.61915862025487878</v>
      </c>
      <c r="R160" s="101">
        <f>MIN(1,$DF$8*'貼り付けシート（日別）'!O159+$DF$15*AJ160+$DF$22)</f>
        <v>0.68203564849158671</v>
      </c>
      <c r="S160" s="101">
        <f>MIN(1,$DF$9*'貼り付けシート（日別）'!O159+$DF$16*(AI160+AK160)+$DF$23)</f>
        <v>0.61915862025487878</v>
      </c>
      <c r="T160" s="32">
        <f>MIN(1,$DF$10*'貼り付けシート（日別）'!O159+$DF$17*AL160+$DF$24)</f>
        <v>0.71159348488590612</v>
      </c>
      <c r="U160" s="32">
        <f>MIN(1,$DF$11*'貼り付けシート（日別）'!O159+$DF$18*AM160+$DF$25)</f>
        <v>0.70150365741451193</v>
      </c>
      <c r="V160" s="32">
        <f>MIN(1,$DF$12*'貼り付けシート（日別）'!O159+$DF$19*AN160+$DF$26)</f>
        <v>0.71159348488590612</v>
      </c>
      <c r="W160" s="32">
        <f>MIN(1,$DF$13*'貼り付けシート（日別）'!O159+$DF$20*AO160+$DF$27)</f>
        <v>0.61257167488751674</v>
      </c>
      <c r="X160" s="32">
        <f t="shared" si="58"/>
        <v>0</v>
      </c>
      <c r="Y160" s="32">
        <f>'貼り付けシート（日別）'!P159</f>
        <v>8.625</v>
      </c>
      <c r="Z160" s="32">
        <f t="shared" si="59"/>
        <v>1</v>
      </c>
      <c r="AA160" s="32">
        <f t="shared" si="60"/>
        <v>1</v>
      </c>
      <c r="AB160" s="32">
        <f t="shared" si="61"/>
        <v>38.805935307443399</v>
      </c>
      <c r="AC160" s="32">
        <f>IF($DF$5=10,($DF$41*'貼り付けシート（日別）'!O159+$DF$42*AB160+$DF$43)/3.6,0)</f>
        <v>0</v>
      </c>
      <c r="AD160" s="32">
        <f>IF(OR($DF$5=5,$DF$5=6,$DF$5=7),(($DF$45*'貼り付けシート（日別）'!O159+$DF$46*SUM(AI160:AK160,AM160)+$DF$47)*AE160+(0.01723*AO160+0.06099))*10^3/3600,0)</f>
        <v>0</v>
      </c>
      <c r="AE160" s="32">
        <f>IF('貼り付けシート（日別）'!O159&lt;7,1+(7-'貼り付けシート（日別）'!O159)*0.0091,1)</f>
        <v>1</v>
      </c>
      <c r="AF160" s="32">
        <f>IF(OR($DF$5=5,$DF$5=6,$DF$5=7),(($DF$48*'貼り付けシート（日別）'!O159+$DF$49*SUM(AI160:AK160,AM160)+$DF$50)*AH160+AO160/AG160),0)</f>
        <v>0</v>
      </c>
      <c r="AG160" s="32">
        <f>$DF$51*'貼り付けシート（日別）'!O159+$DF$52*AO160+$DF$53</f>
        <v>0.82216624999999999</v>
      </c>
      <c r="AH160" s="32">
        <f>IF('貼り付けシート（日別）'!O159&lt;7,1+(7-'貼り付けシート（日別）'!O159)*0.0205,1)</f>
        <v>1</v>
      </c>
      <c r="AI160" s="109">
        <f>'貼り付けシート（日別）'!B159</f>
        <v>5.9259427991076299</v>
      </c>
      <c r="AJ160" s="109">
        <f>'貼り付けシート（日別）'!C159</f>
        <v>7.9074589940996649</v>
      </c>
      <c r="AK160" s="109">
        <f>'貼り付けシート（日別）'!D159</f>
        <v>1.6280062634911072</v>
      </c>
      <c r="AL160" s="109">
        <f>'貼り付けシート（日別）'!E159</f>
        <v>0</v>
      </c>
      <c r="AM160" s="109">
        <f>'貼り付けシート（日別）'!F159</f>
        <v>20.030152250745001</v>
      </c>
      <c r="AN160" s="109">
        <f>'貼り付けシート（日別）'!G159</f>
        <v>0</v>
      </c>
      <c r="AO160" s="109">
        <f>'貼り付けシート（日別）'!H159</f>
        <v>3.3143750000000001</v>
      </c>
      <c r="AP160" s="102">
        <f>IF(入力データと計算結果!$E$9=バックデータ一覧!$A$25,'貼り付けシート（日別）'!Q159,0)</f>
        <v>0</v>
      </c>
      <c r="AR160" s="36">
        <v>41792</v>
      </c>
      <c r="AS160" s="104">
        <f t="shared" si="62"/>
        <v>0.14797388566666667</v>
      </c>
      <c r="AT160" s="104">
        <f t="shared" si="63"/>
        <v>64.109870983794366</v>
      </c>
      <c r="AU160" s="104">
        <f t="shared" si="64"/>
        <v>0</v>
      </c>
      <c r="AV160" s="107">
        <v>0</v>
      </c>
      <c r="AW160" s="101">
        <f>IF(OR(計算過程!$DF$5&lt;=4,計算過程!$DF$5=8),AX160+AY160+AZ160,0)</f>
        <v>0.14797388566666667</v>
      </c>
      <c r="AX160" s="101">
        <f>IF(AND(計算過程!$DF$5&gt;4,計算過程!$DF$5&lt;&gt;8),0,((VLOOKUP(入力データと計算結果!$E$6,バックデータ一覧!$V$12:$AA$15,2)*'貼り付けシート（日別）'!AG159+VLOOKUP(入力データと計算結果!$E$6,バックデータ一覧!$V$12:$AA$15,3)*('貼り付けシート（日別）'!AA159+'貼り付けシート（日別）'!AB159+'貼り付けシート（日別）'!AC159+'貼り付けシート（日別）'!AD159+'貼り付けシート（日別）'!AF159)+(VLOOKUP(入力データと計算結果!$E$6,バックデータ一覧!$V$12:$AA$15,4)))*10^3/3600))</f>
        <v>9.2311712055555564E-2</v>
      </c>
      <c r="AY160" s="101">
        <f>IF(AND(OR(計算過程!$DF$5&gt;4,計算過程!$DF$5&lt;&gt;8),入力データと計算結果!$E$7&lt;&gt;バックデータ一覧!$A$16,SUM(BX160:BY160)&gt;0),0.07*10^3/3600,0)</f>
        <v>1.9444444444444445E-2</v>
      </c>
      <c r="AZ160" s="101">
        <f>IF(AND(OR(計算過程!$DF$5&lt;=4),入力データと計算結果!$E$7=バックデータ一覧!$A$18,BY160&gt;0),(VLOOKUP(入力データと計算結果!$E$6,バックデータ一覧!$V$12:$AA$15,5,FALSE)*CA160+VLOOKUP(入力データと計算結果!$E$6,バックデータ一覧!$V$12:$AA$15,6,FALSE))*10^3/3600,0)</f>
        <v>3.6217729166666664E-2</v>
      </c>
      <c r="BA160" s="101">
        <f>IF(OR(計算過程!$DF$5&lt;=2,計算過程!$DF$5=8),IF(入力データと計算結果!$E$7=バックデータ一覧!$A$16,BU160/BC160+BV160/BD160+BW160/BE160+BX160/BF160+BZ160/BH160,IF(入力データと計算結果!$E$7=バックデータ一覧!$A$17,BU160/BC160+BV160/BD160+BW160/BE160+BY160/BG160+BZ160/BH160,BU160/BC160+BV160/BD160+BW160/BE160+BY160/BG160+CA160/BI160)),0)</f>
        <v>64.109870983794366</v>
      </c>
      <c r="BB160" s="101">
        <f>IF(OR(計算過程!$DF$5=3,計算過程!$DF$5=4),IF(入力データと計算結果!$E$7=バックデータ一覧!$A$16,BU160/BC160+BV160/BD160+BW160/BE160+BX160/BF160+BZ160/BH160,IF(入力データと計算結果!$E$7=バックデータ一覧!$A$17,BU160/BC160+BV160/BD160+BW160/BE160+BY160/BG160+BZ160/BH160,BU160/BC160+BV160/BD160+BW160/BE160+BY160/BG160+CA160/BI160)),0)</f>
        <v>0</v>
      </c>
      <c r="BC160" s="101">
        <f>MIN(1,計算過程!$DF$7*'貼り付けシート（日別）'!AG159+計算過程!$DF$14*(BU160+BW160)+計算過程!$DF$21)</f>
        <v>0.62000045156728445</v>
      </c>
      <c r="BD160" s="101">
        <f>MIN(1,計算過程!$DF$8*'貼り付けシート（日別）'!AG159+計算過程!$DF$15*BV160+計算過程!$DF$22)</f>
        <v>0.68334075380469561</v>
      </c>
      <c r="BE160" s="101">
        <f>MIN(1,計算過程!$DF$9*'貼り付けシート（日別）'!AG159+計算過程!$DF$16*(BU160+BW160)+計算過程!$DF$23)</f>
        <v>0.62000045156728445</v>
      </c>
      <c r="BF160" s="32">
        <f>MIN(1,計算過程!$DF$10*'貼り付けシート（日別）'!AG159+計算過程!$DF$17*BX160+計算過程!$DF$24)</f>
        <v>0.71159348488590612</v>
      </c>
      <c r="BG160" s="32">
        <f>MIN(1,計算過程!$DF$11*'貼り付けシート（日別）'!AG159+計算過程!$DF$18*BY160+計算過程!$DF$25)</f>
        <v>0.70150365741451193</v>
      </c>
      <c r="BH160" s="32">
        <f>MIN(1,計算過程!$DF$12*'貼り付けシート（日別）'!AG159+計算過程!$DF$19*BZ160+計算過程!$DF$26)</f>
        <v>0.71159348488590612</v>
      </c>
      <c r="BI160" s="32">
        <f>MIN(1,計算過程!$DF$13*'貼り付けシート（日別）'!AG159+計算過程!$DF$20*CA160+計算過程!$DF$27)</f>
        <v>0.62513020150550336</v>
      </c>
      <c r="BJ160" s="32">
        <f>IF(計算過程!$DF$5=11,(計算過程!$DF$33*BK160+計算過程!$DF$34*BN160+計算過程!$DF$35*計算過程!$DF$39+計算過程!$DF$36)*(1+計算過程!$DF$37*計算過程!$DF$38)*BL160*BM160*10^3/3600,0)</f>
        <v>0</v>
      </c>
      <c r="BK160" s="32">
        <f>'貼り付けシート（日別）'!AH159</f>
        <v>8.625</v>
      </c>
      <c r="BL160" s="32">
        <f t="shared" si="65"/>
        <v>1</v>
      </c>
      <c r="BM160" s="32">
        <f t="shared" si="66"/>
        <v>1</v>
      </c>
      <c r="BN160" s="32">
        <f t="shared" si="67"/>
        <v>43.107862686209387</v>
      </c>
      <c r="BO160" s="32">
        <f>IF(計算過程!$DF$5=10,(計算過程!$DF$41*'貼り付けシート（日別）'!AG159+計算過程!$DF$42*BN160+計算過程!$DF$43)/3.6,0)</f>
        <v>0</v>
      </c>
      <c r="BP160" s="32">
        <f>IF(OR(計算過程!$DF$5=5,計算過程!$DF$5=6,計算過程!$DF$5=7),((計算過程!$DF$45*'貼り付けシート（日別）'!AG159+計算過程!$DF$46*SUM(BU160:BW160,BY160)+計算過程!$DF$47)*BQ160+(0.01723*CA160+0.06099))*10^3/3600,0)</f>
        <v>0</v>
      </c>
      <c r="BQ160" s="32">
        <f>IF('貼り付けシート（日別）'!AG159&lt;7,1+(7-'貼り付けシート（日別）'!AG159)*0.0091,1)</f>
        <v>1</v>
      </c>
      <c r="BR160" s="32">
        <f>IF(OR(計算過程!$DF$5=5,計算過程!$DF$5=6,計算過程!$DF$5=7),((計算過程!$DF$48*'貼り付けシート（日別）'!AG159+計算過程!$DF$49*SUM(BU160:BW160,BY160)+計算過程!$DF$50)*BT160+CA160/BS160),0)</f>
        <v>0</v>
      </c>
      <c r="BS160" s="32">
        <f>計算過程!$DF$51*'貼り付けシート（日別）'!AG159+計算過程!$DF$52*CA160+計算過程!$DF$53</f>
        <v>0.82644499999999999</v>
      </c>
      <c r="BT160" s="32">
        <f>IF('貼り付けシート（日別）'!AG159&lt;7,1+(7-'貼り付けシート（日別）'!AG159)*0.0205,1)</f>
        <v>1</v>
      </c>
      <c r="BU160" s="109">
        <f>'貼り付けシート（日別）'!T159</f>
        <v>6.1953038354307051</v>
      </c>
      <c r="BV160" s="109">
        <f>'貼り付けシート（日別）'!U159</f>
        <v>10.782898628317724</v>
      </c>
      <c r="BW160" s="109">
        <f>'貼り付けシート（日別）'!V159</f>
        <v>2.0720079717159545</v>
      </c>
      <c r="BX160" s="109">
        <f>'貼り付けシート（日別）'!W159</f>
        <v>0</v>
      </c>
      <c r="BY160" s="109">
        <f>'貼り付けシート（日別）'!X159</f>
        <v>20.030152250745001</v>
      </c>
      <c r="BZ160" s="109">
        <f>'貼り付けシート（日別）'!Y159</f>
        <v>0</v>
      </c>
      <c r="CA160" s="109">
        <f>'貼り付けシート（日別）'!Z159</f>
        <v>4.0274999999999999</v>
      </c>
      <c r="CB160" s="102">
        <f>IF(入力データと計算結果!$E$9=バックデータ一覧!$A$25,'貼り付けシート（日別）'!AI159,0)</f>
        <v>0</v>
      </c>
      <c r="CC160" s="166"/>
      <c r="CD160" s="32">
        <f>IF(計算過程!$DF$5=9,((CI160*'貼り付けシート（日別）'!AG159+CJ160*(CQ160+CR160+CS160+CU160)+CK160*CX160+CL160)*CE160+(0.01723*CW160+0.06099))*10^3/3600,0)</f>
        <v>0</v>
      </c>
      <c r="CE160" s="32">
        <f>IF(7&lt;='貼り付けシート（日別）'!AG159,1,1+(7-'貼り付けシート（日別）'!AG159)*0.0091)</f>
        <v>1</v>
      </c>
      <c r="CF160" s="32">
        <f>IF(計算過程!$DF$5=9,((CM160*'貼り付けシート（日別）'!AG159+CN160*(CQ160+CR160+CS160+CU160)+CO160*CX160+CP160)*CH160+CW160/CG160),0)</f>
        <v>0</v>
      </c>
      <c r="CG160" s="32">
        <f>計算過程!$DF$55*'貼り付けシート（日別）'!AG159+計算過程!$DF$56*CW160+計算過程!$DF$57</f>
        <v>0.82644499999999999</v>
      </c>
      <c r="CH160" s="32">
        <f>IF(7&lt;='貼り付けシート（日別）'!AG159,1,1+(7-'貼り付けシート（日別）'!AG159)*0.0205)</f>
        <v>1</v>
      </c>
      <c r="CI160" s="100">
        <f>IF($CX160&gt;0,バックデータ一覧!$S$4,バックデータ一覧!$T$4)</f>
        <v>-0.18114</v>
      </c>
      <c r="CJ160" s="100">
        <f>IF($CX160&gt;0,バックデータ一覧!$S$5,バックデータ一覧!$T$5)</f>
        <v>0.10483000000000001</v>
      </c>
      <c r="CK160" s="100">
        <f>IF($CX160&gt;0,バックデータ一覧!$S$6,バックデータ一覧!$T$6)</f>
        <v>0</v>
      </c>
      <c r="CL160" s="100">
        <f>IF($CX160&gt;0,バックデータ一覧!$S$7,バックデータ一覧!$T$7)</f>
        <v>5.8528500000000001</v>
      </c>
      <c r="CM160" s="100">
        <f>IF($CX160&gt;0,バックデータ一覧!$S$12,バックデータ一覧!$T$12)</f>
        <v>-5.7700000000000001E-2</v>
      </c>
      <c r="CN160" s="100">
        <f>IF($CX160&gt;0,バックデータ一覧!$S$13,バックデータ一覧!$T$13)</f>
        <v>0.47525000000000001</v>
      </c>
      <c r="CO160" s="100">
        <f>IF($CX160&gt;0,バックデータ一覧!$S$14,バックデータ一覧!$T$14)</f>
        <v>0</v>
      </c>
      <c r="CP160" s="173">
        <f>IF($CX160&gt;0,バックデータ一覧!$S$15,バックデータ一覧!$T$15)</f>
        <v>-6.3459300000000001</v>
      </c>
      <c r="CQ160" s="102">
        <f>IF($DF$4=4,'貼り付けシート（日別）'!T159,'貼り付けシート（日別）'!B159*(INT($DF$4)+1-$DF$4)+'貼り付けシート（日別）'!T159*($DF$4-INT($DF$4)))</f>
        <v>6.1953038354307051</v>
      </c>
      <c r="CR160" s="102">
        <f>IF($DF$4=4,'貼り付けシート（日別）'!U159,'貼り付けシート（日別）'!C159*(INT($DF$4)+1-$DF$4)+'貼り付けシート（日別）'!U159*($DF$4-INT($DF$4)))</f>
        <v>10.782898628317724</v>
      </c>
      <c r="CS160" s="102">
        <f>IF($DF$4=4,'貼り付けシート（日別）'!V159,'貼り付けシート（日別）'!D159*(INT($DF$4)+1-$DF$4)+'貼り付けシート（日別）'!V159*($DF$4-INT($DF$4)))</f>
        <v>2.0720079717159545</v>
      </c>
      <c r="CT160" s="102">
        <f>IF($DF$4=4,'貼り付けシート（日別）'!W159,'貼り付けシート（日別）'!E159*(INT($DF$4)+1-$DF$4)+'貼り付けシート（日別）'!W159*($DF$4-INT($DF$4)))</f>
        <v>0</v>
      </c>
      <c r="CU160" s="102">
        <f>IF($DF$4=4,'貼り付けシート（日別）'!X159,'貼り付けシート（日別）'!F159*(INT($DF$4)+1-$DF$4)+'貼り付けシート（日別）'!X159*($DF$4-INT($DF$4)))</f>
        <v>20.030152250745001</v>
      </c>
      <c r="CV160" s="102">
        <f>IF($DF$4=4,'貼り付けシート（日別）'!Y159,'貼り付けシート（日別）'!G159*(INT($DF$4)+1-$DF$4)+'貼り付けシート（日別）'!Y159*($DF$4-INT($DF$4)))</f>
        <v>0</v>
      </c>
      <c r="CW160" s="102">
        <f>IF($DF$4=4,'貼り付けシート（日別）'!Z159,'貼り付けシート（日別）'!H159*(INT($DF$4)+1-$DF$4)+'貼り付けシート（日別）'!Z159*($DF$4-INT($DF$4)))</f>
        <v>4.0274999999999999</v>
      </c>
      <c r="CX160" s="32">
        <f>SUMIF('貼り付けシート（時刻別）'!$A$6:$A$8765,AR160,'貼り付けシート（時刻別）'!$C$6:$C$8765)</f>
        <v>0</v>
      </c>
      <c r="CY160" s="102">
        <f t="shared" si="68"/>
        <v>0</v>
      </c>
      <c r="CZ160" s="166"/>
    </row>
    <row r="161" spans="1:104" x14ac:dyDescent="0.15">
      <c r="A161" s="36">
        <v>41793</v>
      </c>
      <c r="B161" s="139">
        <f>IF(計算過程!$DF$5=9,計算過程!CD161+計算過程!CY161,IF($DF$4=4,AS161,G161*(INT($DF$4)+1-$DF$4)+AS161*($DF$4-INT($DF$4))))</f>
        <v>0.15107826009259262</v>
      </c>
      <c r="C161" s="139">
        <f>IF(計算過程!$DF$5=9,CF161,IF($DF$4=4,AT161,H161*(INT($DF$4)+1-$DF$4)+AT161*($DF$4-INT($DF$4))))</f>
        <v>75.33227822533496</v>
      </c>
      <c r="D161" s="139">
        <f>IF(計算過程!$DF$5=9,0,IF($DF$4=4,AU161,I161*(INT($DF$4)+1-$DF$4)+AU161*($DF$4-INT($DF$4))))</f>
        <v>0</v>
      </c>
      <c r="E161" s="139">
        <v>0</v>
      </c>
      <c r="F161" s="138"/>
      <c r="G161" s="104">
        <f t="shared" si="55"/>
        <v>0.14461211704629631</v>
      </c>
      <c r="H161" s="104">
        <f t="shared" si="56"/>
        <v>69.055843397555094</v>
      </c>
      <c r="I161" s="104">
        <f t="shared" si="57"/>
        <v>0</v>
      </c>
      <c r="J161" s="107">
        <v>0</v>
      </c>
      <c r="K161" s="101">
        <f>IF(OR(計算過程!$DF$5&lt;=4,計算過程!$DF$5=8),L161+M161+N161,0)</f>
        <v>0.14461211704629631</v>
      </c>
      <c r="L161" s="101">
        <f>IF(AND($DF$5&gt;4,$DF$5&lt;&gt;8),0,((VLOOKUP(入力データと計算結果!$E$6,バックデータ一覧!$V$12:$AA$15,2)*'貼り付けシート（日別）'!O160+VLOOKUP(入力データと計算結果!$E$6,バックデータ一覧!$V$12:$AA$15,3)*('貼り付けシート（日別）'!I160+'貼り付けシート（日別）'!J160+'貼り付けシート（日別）'!K160+'貼り付けシート（日別）'!L160+'貼り付けシート（日別）'!N160)+(VLOOKUP(入力データと計算結果!$E$6,バックデータ一覧!$V$12:$AA$15,4)))*10^3/3600))</f>
        <v>9.3765967740740752E-2</v>
      </c>
      <c r="M161" s="101">
        <f>IF(AND(OR($DF$5&gt;4,$DF$5&lt;&gt;8),入力データと計算結果!$E$7&lt;&gt;バックデータ一覧!$A$16,SUM(AL161:AM161)&gt;0),0.07*10^3/3600,0)</f>
        <v>1.9444444444444445E-2</v>
      </c>
      <c r="N161" s="101">
        <f>IF(AND(OR($DF$5&lt;=4),入力データと計算結果!$E$7=バックデータ一覧!$A$18,AM161&gt;0),(VLOOKUP(入力データと計算結果!$E$6,バックデータ一覧!$V$12:$AA$15,5,FALSE)*AO161+VLOOKUP(入力データと計算結果!$E$6,バックデータ一覧!$V$12:$AA$15,6,FALSE))*10^3/3600,0)</f>
        <v>3.1401704861111109E-2</v>
      </c>
      <c r="O161" s="101">
        <f>IF(OR(計算過程!$DF$5&lt;=2,計算過程!$DF$5=8),IF(入力データと計算結果!$E$7=バックデータ一覧!$A$16,AI161/Q161+AJ161/R161+AK161/S161+AL161/T161+AN161/V161,IF(入力データと計算結果!$E$7=バックデータ一覧!$A$17,AI161/Q161+AJ161/R161+AK161/S161+AM161/U161+AN161/V161,AI161/Q161+AJ161/R161+AK161/S161+AM161/U161+AO161/W161)),0)</f>
        <v>69.055843397555094</v>
      </c>
      <c r="P161" s="101">
        <f>IF(OR(計算過程!$DF$5=3,計算過程!$DF$5=4),IF(入力データと計算結果!$E$7=バックデータ一覧!$A$16,AI161/Q161+AJ161/R161+AK161/S161+AL161/T161+AN161/V161,IF(入力データと計算結果!$E$7=バックデータ一覧!$A$17,AI161/Q161+AJ161/R161+AK161/S161+AM161/U161+AN161/V161,AI161/Q161+AJ161/R161+AK161/S161+AM161/U161+AO161/W161)),0)</f>
        <v>0</v>
      </c>
      <c r="Q161" s="101">
        <f>MIN(1,$DF$7*'貼り付けシート（日別）'!O160+計算過程!$DF$14*(AI161+AK161)+$DF$21)</f>
        <v>0.63019634175380523</v>
      </c>
      <c r="R161" s="101">
        <f>MIN(1,$DF$8*'貼り付けシート（日別）'!O160+$DF$15*AJ161+$DF$22)</f>
        <v>0.68592023711121308</v>
      </c>
      <c r="S161" s="101">
        <f>MIN(1,$DF$9*'貼り付けシート（日別）'!O160+$DF$16*(AI161+AK161)+$DF$23)</f>
        <v>0.63019634175380523</v>
      </c>
      <c r="T161" s="32">
        <f>MIN(1,$DF$10*'貼り付けシート（日別）'!O160+$DF$17*AL161+$DF$24)</f>
        <v>0.71159348488590612</v>
      </c>
      <c r="U161" s="32">
        <f>MIN(1,$DF$11*'貼り付けシート（日別）'!O160+$DF$18*AM161+$DF$25)</f>
        <v>0.7012868275629992</v>
      </c>
      <c r="V161" s="32">
        <f>MIN(1,$DF$12*'貼り付けシート（日別）'!O160+$DF$19*AN161+$DF$26)</f>
        <v>0.71159348488590612</v>
      </c>
      <c r="W161" s="32">
        <f>MIN(1,$DF$13*'貼り付けシート（日別）'!O160+$DF$20*AO161+$DF$27)</f>
        <v>0.6191174226491275</v>
      </c>
      <c r="X161" s="32">
        <f t="shared" si="58"/>
        <v>0</v>
      </c>
      <c r="Y161" s="32">
        <f>'貼り付けシート（日別）'!P160</f>
        <v>9.3375000000000004</v>
      </c>
      <c r="Z161" s="32">
        <f t="shared" si="59"/>
        <v>1</v>
      </c>
      <c r="AA161" s="32">
        <f t="shared" si="60"/>
        <v>1</v>
      </c>
      <c r="AB161" s="32">
        <f t="shared" si="61"/>
        <v>46.500273531794107</v>
      </c>
      <c r="AC161" s="32">
        <f>IF($DF$5=10,($DF$41*'貼り付けシート（日別）'!O160+$DF$42*AB161+$DF$43)/3.6,0)</f>
        <v>0</v>
      </c>
      <c r="AD161" s="32">
        <f>IF(OR($DF$5=5,$DF$5=6,$DF$5=7),(($DF$45*'貼り付けシート（日別）'!O160+$DF$46*SUM(AI161:AK161,AM161)+$DF$47)*AE161+(0.01723*AO161+0.06099))*10^3/3600,0)</f>
        <v>0</v>
      </c>
      <c r="AE161" s="32">
        <f>IF('貼り付けシート（日別）'!O160&lt;7,1+(7-'貼り付けシート（日別）'!O160)*0.0091,1)</f>
        <v>1</v>
      </c>
      <c r="AF161" s="32">
        <f>IF(OR($DF$5=5,$DF$5=6,$DF$5=7),(($DF$48*'貼り付けシート（日別）'!O160+$DF$49*SUM(AI161:AK161,AM161)+$DF$50)*AH161+AO161/AG161),0)</f>
        <v>0</v>
      </c>
      <c r="AG161" s="32">
        <f>$DF$51*'貼り付けシート（日別）'!O160+$DF$52*AO161+$DF$53</f>
        <v>0.83916749999999996</v>
      </c>
      <c r="AH161" s="32">
        <f>IF('貼り付けシート（日別）'!O160&lt;7,1+(7-'貼り付けシート（日別）'!O160)*0.0205,1)</f>
        <v>1</v>
      </c>
      <c r="AI161" s="109">
        <f>'貼り付けシート（日別）'!B160</f>
        <v>9.3767026822362425</v>
      </c>
      <c r="AJ161" s="109">
        <f>'貼り付けシート（日別）'!C160</f>
        <v>11.776078721803758</v>
      </c>
      <c r="AK161" s="109">
        <f>'貼り付けシート（日別）'!D160</f>
        <v>1.8183650967491094</v>
      </c>
      <c r="AL161" s="109">
        <f>'貼り付けシート（日別）'!E160</f>
        <v>0</v>
      </c>
      <c r="AM161" s="109">
        <f>'貼り付けシート（日別）'!F160</f>
        <v>20.507877031004998</v>
      </c>
      <c r="AN161" s="109">
        <f>'貼り付けシート（日別）'!G160</f>
        <v>0</v>
      </c>
      <c r="AO161" s="109">
        <f>'貼り付けシート（日別）'!H160</f>
        <v>3.0212499999999998</v>
      </c>
      <c r="AP161" s="102">
        <f>IF(入力データと計算結果!$E$9=バックデータ一覧!$A$25,'貼り付けシート（日別）'!Q160,0)</f>
        <v>0</v>
      </c>
      <c r="AR161" s="36">
        <v>41793</v>
      </c>
      <c r="AS161" s="104">
        <f t="shared" si="62"/>
        <v>0.15107826009259262</v>
      </c>
      <c r="AT161" s="104">
        <f t="shared" si="63"/>
        <v>75.33227822533496</v>
      </c>
      <c r="AU161" s="104">
        <f t="shared" si="64"/>
        <v>0</v>
      </c>
      <c r="AV161" s="107">
        <v>0</v>
      </c>
      <c r="AW161" s="101">
        <f>IF(OR(計算過程!$DF$5&lt;=4,計算過程!$DF$5=8),AX161+AY161+AZ161,0)</f>
        <v>0.15107826009259262</v>
      </c>
      <c r="AX161" s="101">
        <f>IF(AND(計算過程!$DF$5&gt;4,計算過程!$DF$5&lt;&gt;8),0,((VLOOKUP(入力データと計算結果!$E$6,バックデータ一覧!$V$12:$AA$15,2)*'貼り付けシート（日別）'!AG160+VLOOKUP(入力データと計算結果!$E$6,バックデータ一覧!$V$12:$AA$15,3)*('貼り付けシート（日別）'!AA160+'貼り付けシート（日別）'!AB160+'貼り付けシート（日別）'!AC160+'貼り付けシート（日別）'!AD160+'貼り付けシート（日別）'!AF160)+(VLOOKUP(入力データと計算結果!$E$6,バックデータ一覧!$V$12:$AA$15,4)))*10^3/3600))</f>
        <v>9.7286658240740759E-2</v>
      </c>
      <c r="AY161" s="101">
        <f>IF(AND(OR(計算過程!$DF$5&gt;4,計算過程!$DF$5&lt;&gt;8),入力データと計算結果!$E$7&lt;&gt;バックデータ一覧!$A$16,SUM(BX161:BY161)&gt;0),0.07*10^3/3600,0)</f>
        <v>1.9444444444444445E-2</v>
      </c>
      <c r="AZ161" s="101">
        <f>IF(AND(OR(計算過程!$DF$5&lt;=4),入力データと計算結果!$E$7=バックデータ一覧!$A$18,BY161&gt;0),(VLOOKUP(入力データと計算結果!$E$6,バックデータ一覧!$V$12:$AA$15,5,FALSE)*CA161+VLOOKUP(入力データと計算結果!$E$6,バックデータ一覧!$V$12:$AA$15,6,FALSE))*10^3/3600,0)</f>
        <v>3.4347157407407403E-2</v>
      </c>
      <c r="BA161" s="101">
        <f>IF(OR(計算過程!$DF$5&lt;=2,計算過程!$DF$5=8),IF(入力データと計算結果!$E$7=バックデータ一覧!$A$16,BU161/BC161+BV161/BD161+BW161/BE161+BX161/BF161+BZ161/BH161,IF(入力データと計算結果!$E$7=バックデータ一覧!$A$17,BU161/BC161+BV161/BD161+BW161/BE161+BY161/BG161+BZ161/BH161,BU161/BC161+BV161/BD161+BW161/BE161+BY161/BG161+CA161/BI161)),0)</f>
        <v>75.33227822533496</v>
      </c>
      <c r="BB161" s="101">
        <f>IF(OR(計算過程!$DF$5=3,計算過程!$DF$5=4),IF(入力データと計算結果!$E$7=バックデータ一覧!$A$16,BU161/BC161+BV161/BD161+BW161/BE161+BX161/BF161+BZ161/BH161,IF(入力データと計算結果!$E$7=バックデータ一覧!$A$17,BU161/BC161+BV161/BD161+BW161/BE161+BY161/BG161+BZ161/BH161,BU161/BC161+BV161/BD161+BW161/BE161+BY161/BG161+CA161/BI161)),0)</f>
        <v>0</v>
      </c>
      <c r="BC161" s="101">
        <f>MIN(1,計算過程!$DF$7*'貼り付けシート（日別）'!AG160+計算過程!$DF$14*(BU161+BW161)+計算過程!$DF$21)</f>
        <v>0.63105825098043244</v>
      </c>
      <c r="BD161" s="101">
        <f>MIN(1,計算過程!$DF$8*'貼り付けシート（日別）'!AG160+計算過程!$DF$15*BV161+計算過程!$DF$22)</f>
        <v>0.68725646955411701</v>
      </c>
      <c r="BE161" s="101">
        <f>MIN(1,計算過程!$DF$9*'貼り付けシート（日別）'!AG160+計算過程!$DF$16*(BU161+BW161)+計算過程!$DF$23)</f>
        <v>0.63105825098043244</v>
      </c>
      <c r="BF161" s="32">
        <f>MIN(1,計算過程!$DF$10*'貼り付けシート（日別）'!AG160+計算過程!$DF$17*BX161+計算過程!$DF$24)</f>
        <v>0.71159348488590612</v>
      </c>
      <c r="BG161" s="32">
        <f>MIN(1,計算過程!$DF$11*'貼り付けシート（日別）'!AG160+計算過程!$DF$18*BY161+計算過程!$DF$25)</f>
        <v>0.7012868275629992</v>
      </c>
      <c r="BH161" s="32">
        <f>MIN(1,計算過程!$DF$12*'貼り付けシート（日別）'!AG160+計算過程!$DF$19*BZ161+計算過程!$DF$26)</f>
        <v>0.71159348488590612</v>
      </c>
      <c r="BI161" s="32">
        <f>MIN(1,計算過程!$DF$13*'貼り付けシート（日別）'!AG160+計算過程!$DF$20*CA161+計算過程!$DF$27)</f>
        <v>0.62995525134604025</v>
      </c>
      <c r="BJ161" s="32">
        <f>IF(計算過程!$DF$5=11,(計算過程!$DF$33*BK161+計算過程!$DF$34*BN161+計算過程!$DF$35*計算過程!$DF$39+計算過程!$DF$36)*(1+計算過程!$DF$37*計算過程!$DF$38)*BL161*BM161*10^3/3600,0)</f>
        <v>0</v>
      </c>
      <c r="BK161" s="32">
        <f>'貼り付けシート（日別）'!AH160</f>
        <v>9.3375000000000004</v>
      </c>
      <c r="BL161" s="32">
        <f t="shared" si="65"/>
        <v>1</v>
      </c>
      <c r="BM161" s="32">
        <f t="shared" si="66"/>
        <v>1</v>
      </c>
      <c r="BN161" s="32">
        <f t="shared" si="67"/>
        <v>50.790086526105938</v>
      </c>
      <c r="BO161" s="32">
        <f>IF(計算過程!$DF$5=10,(計算過程!$DF$41*'貼り付けシート（日別）'!AG160+計算過程!$DF$42*BN161+計算過程!$DF$43)/3.6,0)</f>
        <v>0</v>
      </c>
      <c r="BP161" s="32">
        <f>IF(OR(計算過程!$DF$5=5,計算過程!$DF$5=6,計算過程!$DF$5=7),((計算過程!$DF$45*'貼り付けシート（日別）'!AG160+計算過程!$DF$46*SUM(BU161:BW161,BY161)+計算過程!$DF$47)*BQ161+(0.01723*CA161+0.06099))*10^3/3600,0)</f>
        <v>0</v>
      </c>
      <c r="BQ161" s="32">
        <f>IF('貼り付けシート（日別）'!AG160&lt;7,1+(7-'貼り付けシート（日別）'!AG160)*0.0091,1)</f>
        <v>1</v>
      </c>
      <c r="BR161" s="32">
        <f>IF(OR(計算過程!$DF$5=5,計算過程!$DF$5=6,計算過程!$DF$5=7),((計算過程!$DF$48*'貼り付けシート（日別）'!AG160+計算過程!$DF$49*SUM(BU161:BW161,BY161)+計算過程!$DF$50)*BT161+CA161/BS161),0)</f>
        <v>0</v>
      </c>
      <c r="BS161" s="32">
        <f>計算過程!$DF$51*'貼り付けシート（日別）'!AG160+計算過程!$DF$52*CA161+計算過程!$DF$53</f>
        <v>0.84285999999999994</v>
      </c>
      <c r="BT161" s="32">
        <f>IF('貼り付けシート（日別）'!AG160&lt;7,1+(7-'貼り付けシート（日別）'!AG160)*0.0205,1)</f>
        <v>1</v>
      </c>
      <c r="BU161" s="109">
        <f>'貼り付けシート（日別）'!T160</f>
        <v>9.6524880552431931</v>
      </c>
      <c r="BV161" s="109">
        <f>'貼り付けシート（日別）'!U160</f>
        <v>14.720098402254697</v>
      </c>
      <c r="BW161" s="109">
        <f>'貼り付けシート（日別）'!V160</f>
        <v>2.2729563709363871</v>
      </c>
      <c r="BX161" s="109">
        <f>'貼り付けシート（日別）'!W160</f>
        <v>0</v>
      </c>
      <c r="BY161" s="109">
        <f>'貼り付けシート（日別）'!X160</f>
        <v>20.507877031004998</v>
      </c>
      <c r="BZ161" s="109">
        <f>'貼り付けシート（日別）'!Y160</f>
        <v>0</v>
      </c>
      <c r="CA161" s="109">
        <f>'貼り付けシート（日別）'!Z160</f>
        <v>3.6366666666666658</v>
      </c>
      <c r="CB161" s="102">
        <f>IF(入力データと計算結果!$E$9=バックデータ一覧!$A$25,'貼り付けシート（日別）'!AI160,0)</f>
        <v>0</v>
      </c>
      <c r="CC161" s="166"/>
      <c r="CD161" s="32">
        <f>IF(計算過程!$DF$5=9,((CI161*'貼り付けシート（日別）'!AG160+CJ161*(CQ161+CR161+CS161+CU161)+CK161*CX161+CL161)*CE161+(0.01723*CW161+0.06099))*10^3/3600,0)</f>
        <v>0</v>
      </c>
      <c r="CE161" s="32">
        <f>IF(7&lt;='貼り付けシート（日別）'!AG160,1,1+(7-'貼り付けシート（日別）'!AG160)*0.0091)</f>
        <v>1</v>
      </c>
      <c r="CF161" s="32">
        <f>IF(計算過程!$DF$5=9,((CM161*'貼り付けシート（日別）'!AG160+CN161*(CQ161+CR161+CS161+CU161)+CO161*CX161+CP161)*CH161+CW161/CG161),0)</f>
        <v>0</v>
      </c>
      <c r="CG161" s="32">
        <f>計算過程!$DF$55*'貼り付けシート（日別）'!AG160+計算過程!$DF$56*CW161+計算過程!$DF$57</f>
        <v>0.84285999999999994</v>
      </c>
      <c r="CH161" s="32">
        <f>IF(7&lt;='貼り付けシート（日別）'!AG160,1,1+(7-'貼り付けシート（日別）'!AG160)*0.0205)</f>
        <v>1</v>
      </c>
      <c r="CI161" s="100">
        <f>IF($CX161&gt;0,バックデータ一覧!$S$4,バックデータ一覧!$T$4)</f>
        <v>-0.18114</v>
      </c>
      <c r="CJ161" s="100">
        <f>IF($CX161&gt;0,バックデータ一覧!$S$5,バックデータ一覧!$T$5)</f>
        <v>0.10483000000000001</v>
      </c>
      <c r="CK161" s="100">
        <f>IF($CX161&gt;0,バックデータ一覧!$S$6,バックデータ一覧!$T$6)</f>
        <v>0</v>
      </c>
      <c r="CL161" s="100">
        <f>IF($CX161&gt;0,バックデータ一覧!$S$7,バックデータ一覧!$T$7)</f>
        <v>5.8528500000000001</v>
      </c>
      <c r="CM161" s="100">
        <f>IF($CX161&gt;0,バックデータ一覧!$S$12,バックデータ一覧!$T$12)</f>
        <v>-5.7700000000000001E-2</v>
      </c>
      <c r="CN161" s="100">
        <f>IF($CX161&gt;0,バックデータ一覧!$S$13,バックデータ一覧!$T$13)</f>
        <v>0.47525000000000001</v>
      </c>
      <c r="CO161" s="100">
        <f>IF($CX161&gt;0,バックデータ一覧!$S$14,バックデータ一覧!$T$14)</f>
        <v>0</v>
      </c>
      <c r="CP161" s="173">
        <f>IF($CX161&gt;0,バックデータ一覧!$S$15,バックデータ一覧!$T$15)</f>
        <v>-6.3459300000000001</v>
      </c>
      <c r="CQ161" s="102">
        <f>IF($DF$4=4,'貼り付けシート（日別）'!T160,'貼り付けシート（日別）'!B160*(INT($DF$4)+1-$DF$4)+'貼り付けシート（日別）'!T160*($DF$4-INT($DF$4)))</f>
        <v>9.6524880552431931</v>
      </c>
      <c r="CR161" s="102">
        <f>IF($DF$4=4,'貼り付けシート（日別）'!U160,'貼り付けシート（日別）'!C160*(INT($DF$4)+1-$DF$4)+'貼り付けシート（日別）'!U160*($DF$4-INT($DF$4)))</f>
        <v>14.720098402254697</v>
      </c>
      <c r="CS161" s="102">
        <f>IF($DF$4=4,'貼り付けシート（日別）'!V160,'貼り付けシート（日別）'!D160*(INT($DF$4)+1-$DF$4)+'貼り付けシート（日別）'!V160*($DF$4-INT($DF$4)))</f>
        <v>2.2729563709363871</v>
      </c>
      <c r="CT161" s="102">
        <f>IF($DF$4=4,'貼り付けシート（日別）'!W160,'貼り付けシート（日別）'!E160*(INT($DF$4)+1-$DF$4)+'貼り付けシート（日別）'!W160*($DF$4-INT($DF$4)))</f>
        <v>0</v>
      </c>
      <c r="CU161" s="102">
        <f>IF($DF$4=4,'貼り付けシート（日別）'!X160,'貼り付けシート（日別）'!F160*(INT($DF$4)+1-$DF$4)+'貼り付けシート（日別）'!X160*($DF$4-INT($DF$4)))</f>
        <v>20.507877031004998</v>
      </c>
      <c r="CV161" s="102">
        <f>IF($DF$4=4,'貼り付けシート（日別）'!Y160,'貼り付けシート（日別）'!G160*(INT($DF$4)+1-$DF$4)+'貼り付けシート（日別）'!Y160*($DF$4-INT($DF$4)))</f>
        <v>0</v>
      </c>
      <c r="CW161" s="102">
        <f>IF($DF$4=4,'貼り付けシート（日別）'!Z160,'貼り付けシート（日別）'!H160*(INT($DF$4)+1-$DF$4)+'貼り付けシート（日別）'!Z160*($DF$4-INT($DF$4)))</f>
        <v>3.6366666666666658</v>
      </c>
      <c r="CX161" s="32">
        <f>SUMIF('貼り付けシート（時刻別）'!$A$6:$A$8765,AR161,'貼り付けシート（時刻別）'!$C$6:$C$8765)</f>
        <v>0</v>
      </c>
      <c r="CY161" s="102">
        <f t="shared" si="68"/>
        <v>0</v>
      </c>
      <c r="CZ161" s="166"/>
    </row>
    <row r="162" spans="1:104" x14ac:dyDescent="0.15">
      <c r="A162" s="36">
        <v>41794</v>
      </c>
      <c r="B162" s="139">
        <f>IF(計算過程!$DF$5=9,計算過程!CD162+計算過程!CY162,IF($DF$4=4,AS162,G162*(INT($DF$4)+1-$DF$4)+AS162*($DF$4-INT($DF$4))))</f>
        <v>0.15894371091666668</v>
      </c>
      <c r="C162" s="139">
        <f>IF(計算過程!$DF$5=9,CF162,IF($DF$4=4,AT162,H162*(INT($DF$4)+1-$DF$4)+AT162*($DF$4-INT($DF$4))))</f>
        <v>86.527881053877024</v>
      </c>
      <c r="D162" s="139">
        <f>IF(計算過程!$DF$5=9,0,IF($DF$4=4,AU162,I162*(INT($DF$4)+1-$DF$4)+AU162*($DF$4-INT($DF$4))))</f>
        <v>0</v>
      </c>
      <c r="E162" s="139">
        <v>0</v>
      </c>
      <c r="F162" s="138"/>
      <c r="G162" s="104">
        <f t="shared" si="55"/>
        <v>0.15243921865972224</v>
      </c>
      <c r="H162" s="104">
        <f t="shared" si="56"/>
        <v>80.297295839831676</v>
      </c>
      <c r="I162" s="104">
        <f t="shared" si="57"/>
        <v>0</v>
      </c>
      <c r="J162" s="107">
        <v>0</v>
      </c>
      <c r="K162" s="101">
        <f>IF(OR(計算過程!$DF$5&lt;=4,計算過程!$DF$5=8),L162+M162+N162,0)</f>
        <v>0.15243921865972224</v>
      </c>
      <c r="L162" s="101">
        <f>IF(AND($DF$5&gt;4,$DF$5&lt;&gt;8),0,((VLOOKUP(入力データと計算結果!$E$6,バックデータ一覧!$V$12:$AA$15,2)*'貼り付けシート（日別）'!O161+VLOOKUP(入力データと計算結果!$E$6,バックデータ一覧!$V$12:$AA$15,3)*('貼り付けシート（日別）'!I161+'貼り付けシート（日別）'!J161+'貼り付けシート（日別）'!K161+'貼り付けシート（日別）'!L161+'貼り付けシート（日別）'!N161)+(VLOOKUP(入力データと計算結果!$E$6,バックデータ一覧!$V$12:$AA$15,4)))*10^3/3600))</f>
        <v>0.10122663272222224</v>
      </c>
      <c r="M162" s="101">
        <f>IF(AND(OR($DF$5&gt;4,$DF$5&lt;&gt;8),入力データと計算結果!$E$7&lt;&gt;バックデータ一覧!$A$16,SUM(AL162:AM162)&gt;0),0.07*10^3/3600,0)</f>
        <v>1.9444444444444445E-2</v>
      </c>
      <c r="N162" s="101">
        <f>IF(AND(OR($DF$5&lt;=4),入力データと計算結果!$E$7=バックデータ一覧!$A$18,AM162&gt;0),(VLOOKUP(入力データと計算結果!$E$6,バックデータ一覧!$V$12:$AA$15,5,FALSE)*AO162+VLOOKUP(入力データと計算結果!$E$6,バックデータ一覧!$V$12:$AA$15,6,FALSE))*10^3/3600,0)</f>
        <v>3.1768141493055554E-2</v>
      </c>
      <c r="O162" s="101">
        <f>IF(OR(計算過程!$DF$5&lt;=2,計算過程!$DF$5=8),IF(入力データと計算結果!$E$7=バックデータ一覧!$A$16,AI162/Q162+AJ162/R162+AK162/S162+AL162/T162+AN162/V162,IF(入力データと計算結果!$E$7=バックデータ一覧!$A$17,AI162/Q162+AJ162/R162+AK162/S162+AM162/U162+AN162/V162,AI162/Q162+AJ162/R162+AK162/S162+AM162/U162+AO162/W162)),0)</f>
        <v>80.297295839831676</v>
      </c>
      <c r="P162" s="101">
        <f>IF(OR(計算過程!$DF$5=3,計算過程!$DF$5=4),IF(入力データと計算結果!$E$7=バックデータ一覧!$A$16,AI162/Q162+AJ162/R162+AK162/S162+AL162/T162+AN162/V162,IF(入力データと計算結果!$E$7=バックデータ一覧!$A$17,AI162/Q162+AJ162/R162+AK162/S162+AM162/U162+AN162/V162,AI162/Q162+AJ162/R162+AK162/S162+AM162/U162+AO162/W162)),0)</f>
        <v>0</v>
      </c>
      <c r="Q162" s="101">
        <f>MIN(1,$DF$7*'貼り付けシート（日別）'!O161+計算過程!$DF$14*(AI162+AK162)+$DF$21)</f>
        <v>0.63271809333007656</v>
      </c>
      <c r="R162" s="101">
        <f>MIN(1,$DF$8*'貼り付けシート（日別）'!O161+$DF$15*AJ162+$DF$22)</f>
        <v>0.68704949713729235</v>
      </c>
      <c r="S162" s="101">
        <f>MIN(1,$DF$9*'貼り付けシート（日別）'!O161+$DF$16*(AI162+AK162)+$DF$23)</f>
        <v>0.63271809333007656</v>
      </c>
      <c r="T162" s="32">
        <f>MIN(1,$DF$10*'貼り付けシート（日別）'!O161+$DF$17*AL162+$DF$24)</f>
        <v>0.71159348488590612</v>
      </c>
      <c r="U162" s="32">
        <f>MIN(1,$DF$11*'貼り付けシート（日別）'!O161+$DF$18*AM162+$DF$25)</f>
        <v>0.70126696095356744</v>
      </c>
      <c r="V162" s="32">
        <f>MIN(1,$DF$12*'貼り付けシート（日別）'!O161+$DF$19*AN162+$DF$26)</f>
        <v>0.71159348488590612</v>
      </c>
      <c r="W162" s="32">
        <f>MIN(1,$DF$13*'貼り付けシート（日別）'!O161+$DF$20*AO162+$DF$27)</f>
        <v>0.61740771241288583</v>
      </c>
      <c r="X162" s="32">
        <f t="shared" si="58"/>
        <v>0</v>
      </c>
      <c r="Y162" s="32">
        <f>'貼り付けシート（日別）'!P161</f>
        <v>10.662500000000001</v>
      </c>
      <c r="Z162" s="32">
        <f t="shared" si="59"/>
        <v>1</v>
      </c>
      <c r="AA162" s="32">
        <f t="shared" si="60"/>
        <v>1</v>
      </c>
      <c r="AB162" s="32">
        <f t="shared" si="61"/>
        <v>53.962523825057346</v>
      </c>
      <c r="AC162" s="32">
        <f>IF($DF$5=10,($DF$41*'貼り付けシート（日別）'!O161+$DF$42*AB162+$DF$43)/3.6,0)</f>
        <v>0</v>
      </c>
      <c r="AD162" s="32">
        <f>IF(OR($DF$5=5,$DF$5=6,$DF$5=7),(($DF$45*'貼り付けシート（日別）'!O161+$DF$46*SUM(AI162:AK162,AM162)+$DF$47)*AE162+(0.01723*AO162+0.06099))*10^3/3600,0)</f>
        <v>0</v>
      </c>
      <c r="AE162" s="32">
        <f>IF('貼り付けシート（日別）'!O161&lt;7,1+(7-'貼り付けシート（日別）'!O161)*0.0091,1)</f>
        <v>1</v>
      </c>
      <c r="AF162" s="32">
        <f>IF(OR($DF$5=5,$DF$5=6,$DF$5=7),(($DF$48*'貼り付けシート（日別）'!O161+$DF$49*SUM(AI162:AK162,AM162)+$DF$50)*AH162+AO162/AG162),0)</f>
        <v>0</v>
      </c>
      <c r="AG162" s="32">
        <f>$DF$51*'貼り付けシート（日別）'!O161+$DF$52*AO162+$DF$53</f>
        <v>0.83472687499999998</v>
      </c>
      <c r="AH162" s="32">
        <f>IF('貼り付けシート（日別）'!O161&lt;7,1+(7-'貼り付けシート（日別）'!O161)*0.0205,1)</f>
        <v>1</v>
      </c>
      <c r="AI162" s="109">
        <f>'貼り付けシート（日別）'!B161</f>
        <v>11.331333599937658</v>
      </c>
      <c r="AJ162" s="109">
        <f>'貼り付けシート（日別）'!C161</f>
        <v>15.489091760836786</v>
      </c>
      <c r="AK162" s="109">
        <f>'貼り付けシート（日別）'!D161</f>
        <v>3.492638338227902</v>
      </c>
      <c r="AL162" s="109">
        <f>'貼り付けシート（日別）'!E161</f>
        <v>0</v>
      </c>
      <c r="AM162" s="109">
        <f>'貼り付けシート（日別）'!F161</f>
        <v>20.551647626055001</v>
      </c>
      <c r="AN162" s="109">
        <f>'貼り付けシート（日別）'!G161</f>
        <v>0</v>
      </c>
      <c r="AO162" s="109">
        <f>'貼り付けシート（日別）'!H161</f>
        <v>3.0978124999999999</v>
      </c>
      <c r="AP162" s="102">
        <f>IF(入力データと計算結果!$E$9=バックデータ一覧!$A$25,'貼り付けシート（日別）'!Q161,0)</f>
        <v>0</v>
      </c>
      <c r="AR162" s="36">
        <v>41794</v>
      </c>
      <c r="AS162" s="104">
        <f t="shared" si="62"/>
        <v>0.15894371091666668</v>
      </c>
      <c r="AT162" s="104">
        <f t="shared" si="63"/>
        <v>86.527881053877024</v>
      </c>
      <c r="AU162" s="104">
        <f t="shared" si="64"/>
        <v>0</v>
      </c>
      <c r="AV162" s="107">
        <v>0</v>
      </c>
      <c r="AW162" s="101">
        <f>IF(OR(計算過程!$DF$5&lt;=4,計算過程!$DF$5=8),AX162+AY162+AZ162,0)</f>
        <v>0.15894371091666668</v>
      </c>
      <c r="AX162" s="101">
        <f>IF(AND(計算過程!$DF$5&gt;4,計算過程!$DF$5&lt;&gt;8),0,((VLOOKUP(入力データと計算結果!$E$6,バックデータ一覧!$V$12:$AA$15,2)*'貼り付けシート（日別）'!AG161+VLOOKUP(入力データと計算結果!$E$6,バックデータ一覧!$V$12:$AA$15,3)*('貼り付けシート（日別）'!AA161+'貼り付けシート（日別）'!AB161+'貼り付けシート（日別）'!AC161+'貼り付けシート（日別）'!AD161+'貼り付けシート（日別）'!AF161)+(VLOOKUP(入力データと計算結果!$E$6,バックデータ一覧!$V$12:$AA$15,4)))*10^3/3600))</f>
        <v>0.1046635268888889</v>
      </c>
      <c r="AY162" s="101">
        <f>IF(AND(OR(計算過程!$DF$5&gt;4,計算過程!$DF$5&lt;&gt;8),入力データと計算結果!$E$7&lt;&gt;バックデータ一覧!$A$16,SUM(BX162:BY162)&gt;0),0.07*10^3/3600,0)</f>
        <v>1.9444444444444445E-2</v>
      </c>
      <c r="AZ162" s="101">
        <f>IF(AND(OR(計算過程!$DF$5&lt;=4),入力データと計算結果!$E$7=バックデータ一覧!$A$18,BY162&gt;0),(VLOOKUP(入力データと計算結果!$E$6,バックデータ一覧!$V$12:$AA$15,5,FALSE)*CA162+VLOOKUP(入力データと計算結果!$E$6,バックデータ一覧!$V$12:$AA$15,6,FALSE))*10^3/3600,0)</f>
        <v>3.4835739583333331E-2</v>
      </c>
      <c r="BA162" s="101">
        <f>IF(OR(計算過程!$DF$5&lt;=2,計算過程!$DF$5=8),IF(入力データと計算結果!$E$7=バックデータ一覧!$A$16,BU162/BC162+BV162/BD162+BW162/BE162+BX162/BF162+BZ162/BH162,IF(入力データと計算結果!$E$7=バックデータ一覧!$A$17,BU162/BC162+BV162/BD162+BW162/BE162+BY162/BG162+BZ162/BH162,BU162/BC162+BV162/BD162+BW162/BE162+BY162/BG162+CA162/BI162)),0)</f>
        <v>86.527881053877024</v>
      </c>
      <c r="BB162" s="101">
        <f>IF(OR(計算過程!$DF$5=3,計算過程!$DF$5=4),IF(入力データと計算結果!$E$7=バックデータ一覧!$A$16,BU162/BC162+BV162/BD162+BW162/BE162+BX162/BF162+BZ162/BH162,IF(入力データと計算結果!$E$7=バックデータ一覧!$A$17,BU162/BC162+BV162/BD162+BW162/BE162+BY162/BG162+BZ162/BH162,BU162/BC162+BV162/BD162+BW162/BE162+BY162/BG162+CA162/BI162)),0)</f>
        <v>0</v>
      </c>
      <c r="BC162" s="101">
        <f>MIN(1,計算過程!$DF$7*'貼り付けシート（日別）'!AG161+計算過程!$DF$14*(BU162+BW162)+計算過程!$DF$21)</f>
        <v>0.63434882244158908</v>
      </c>
      <c r="BD162" s="101">
        <f>MIN(1,計算過程!$DF$8*'貼り付けシート（日別）'!AG161+計算過程!$DF$15*BV162+計算過程!$DF$22)</f>
        <v>0.68805381044108571</v>
      </c>
      <c r="BE162" s="101">
        <f>MIN(1,計算過程!$DF$9*'貼り付けシート（日別）'!AG161+計算過程!$DF$16*(BU162+BW162)+計算過程!$DF$23)</f>
        <v>0.63434882244158908</v>
      </c>
      <c r="BF162" s="32">
        <f>MIN(1,計算過程!$DF$10*'貼り付けシート（日別）'!AG161+計算過程!$DF$17*BX162+計算過程!$DF$24)</f>
        <v>0.71159348488590612</v>
      </c>
      <c r="BG162" s="32">
        <f>MIN(1,計算過程!$DF$11*'貼り付けシート（日別）'!AG161+計算過程!$DF$18*BY162+計算過程!$DF$25)</f>
        <v>0.70126696095356744</v>
      </c>
      <c r="BH162" s="32">
        <f>MIN(1,計算過程!$DF$12*'貼り付けシート（日別）'!AG161+計算過程!$DF$19*BZ162+計算過程!$DF$26)</f>
        <v>0.71159348488590612</v>
      </c>
      <c r="BI162" s="32">
        <f>MIN(1,計算過程!$DF$13*'貼り付けシート（日別）'!AG161+計算過程!$DF$20*CA162+計算過程!$DF$27)</f>
        <v>0.62869497713395972</v>
      </c>
      <c r="BJ162" s="32">
        <f>IF(計算過程!$DF$5=11,(計算過程!$DF$33*BK162+計算過程!$DF$34*BN162+計算過程!$DF$35*計算過程!$DF$39+計算過程!$DF$36)*(1+計算過程!$DF$37*計算過程!$DF$38)*BL162*BM162*10^3/3600,0)</f>
        <v>0</v>
      </c>
      <c r="BK162" s="32">
        <f>'貼り付けシート（日別）'!AH161</f>
        <v>10.662500000000001</v>
      </c>
      <c r="BL162" s="32">
        <f t="shared" si="65"/>
        <v>1</v>
      </c>
      <c r="BM162" s="32">
        <f t="shared" si="66"/>
        <v>1</v>
      </c>
      <c r="BN162" s="32">
        <f t="shared" si="67"/>
        <v>58.198058670674513</v>
      </c>
      <c r="BO162" s="32">
        <f>IF(計算過程!$DF$5=10,(計算過程!$DF$41*'貼り付けシート（日別）'!AG161+計算過程!$DF$42*BN162+計算過程!$DF$43)/3.6,0)</f>
        <v>0</v>
      </c>
      <c r="BP162" s="32">
        <f>IF(OR(計算過程!$DF$5=5,計算過程!$DF$5=6,計算過程!$DF$5=7),((計算過程!$DF$45*'貼り付けシート（日別）'!AG161+計算過程!$DF$46*SUM(BU162:BW162,BY162)+計算過程!$DF$47)*BQ162+(0.01723*CA162+0.06099))*10^3/3600,0)</f>
        <v>0</v>
      </c>
      <c r="BQ162" s="32">
        <f>IF('貼り付けシート（日別）'!AG161&lt;7,1+(7-'貼り付けシート（日別）'!AG161)*0.0091,1)</f>
        <v>1</v>
      </c>
      <c r="BR162" s="32">
        <f>IF(OR(計算過程!$DF$5=5,計算過程!$DF$5=6,計算過程!$DF$5=7),((計算過程!$DF$48*'貼り付けシート（日別）'!AG161+計算過程!$DF$49*SUM(BU162:BW162,BY162)+計算過程!$DF$50)*BT162+CA162/BS162),0)</f>
        <v>0</v>
      </c>
      <c r="BS162" s="32">
        <f>計算過程!$DF$51*'貼り付けシート（日別）'!AG161+計算過程!$DF$52*CA162+計算過程!$DF$53</f>
        <v>0.83857249999999994</v>
      </c>
      <c r="BT162" s="32">
        <f>IF('貼り付けシート（日別）'!AG161&lt;7,1+(7-'貼り付けシート（日別）'!AG161)*0.0205,1)</f>
        <v>1</v>
      </c>
      <c r="BU162" s="109">
        <f>'貼り付けシート（日別）'!T161</f>
        <v>12.713203551149565</v>
      </c>
      <c r="BV162" s="109">
        <f>'貼り付けシート（日別）'!U161</f>
        <v>17.701819155242042</v>
      </c>
      <c r="BW162" s="109">
        <f>'貼り付けシート（日別）'!V161</f>
        <v>3.492638338227902</v>
      </c>
      <c r="BX162" s="109">
        <f>'貼り付けシート（日別）'!W161</f>
        <v>0</v>
      </c>
      <c r="BY162" s="109">
        <f>'貼り付けシート（日別）'!X161</f>
        <v>20.551647626055001</v>
      </c>
      <c r="BZ162" s="109">
        <f>'貼り付けシート（日別）'!Y161</f>
        <v>0</v>
      </c>
      <c r="CA162" s="109">
        <f>'貼り付けシート（日別）'!Z161</f>
        <v>3.7387499999999996</v>
      </c>
      <c r="CB162" s="102">
        <f>IF(入力データと計算結果!$E$9=バックデータ一覧!$A$25,'貼り付けシート（日別）'!AI161,0)</f>
        <v>0</v>
      </c>
      <c r="CC162" s="166"/>
      <c r="CD162" s="32">
        <f>IF(計算過程!$DF$5=9,((CI162*'貼り付けシート（日別）'!AG161+CJ162*(CQ162+CR162+CS162+CU162)+CK162*CX162+CL162)*CE162+(0.01723*CW162+0.06099))*10^3/3600,0)</f>
        <v>0</v>
      </c>
      <c r="CE162" s="32">
        <f>IF(7&lt;='貼り付けシート（日別）'!AG161,1,1+(7-'貼り付けシート（日別）'!AG161)*0.0091)</f>
        <v>1</v>
      </c>
      <c r="CF162" s="32">
        <f>IF(計算過程!$DF$5=9,((CM162*'貼り付けシート（日別）'!AG161+CN162*(CQ162+CR162+CS162+CU162)+CO162*CX162+CP162)*CH162+CW162/CG162),0)</f>
        <v>0</v>
      </c>
      <c r="CG162" s="32">
        <f>計算過程!$DF$55*'貼り付けシート（日別）'!AG161+計算過程!$DF$56*CW162+計算過程!$DF$57</f>
        <v>0.83857249999999994</v>
      </c>
      <c r="CH162" s="32">
        <f>IF(7&lt;='貼り付けシート（日別）'!AG161,1,1+(7-'貼り付けシート（日別）'!AG161)*0.0205)</f>
        <v>1</v>
      </c>
      <c r="CI162" s="100">
        <f>IF($CX162&gt;0,バックデータ一覧!$S$4,バックデータ一覧!$T$4)</f>
        <v>-0.18114</v>
      </c>
      <c r="CJ162" s="100">
        <f>IF($CX162&gt;0,バックデータ一覧!$S$5,バックデータ一覧!$T$5)</f>
        <v>0.10483000000000001</v>
      </c>
      <c r="CK162" s="100">
        <f>IF($CX162&gt;0,バックデータ一覧!$S$6,バックデータ一覧!$T$6)</f>
        <v>0</v>
      </c>
      <c r="CL162" s="100">
        <f>IF($CX162&gt;0,バックデータ一覧!$S$7,バックデータ一覧!$T$7)</f>
        <v>5.8528500000000001</v>
      </c>
      <c r="CM162" s="100">
        <f>IF($CX162&gt;0,バックデータ一覧!$S$12,バックデータ一覧!$T$12)</f>
        <v>-5.7700000000000001E-2</v>
      </c>
      <c r="CN162" s="100">
        <f>IF($CX162&gt;0,バックデータ一覧!$S$13,バックデータ一覧!$T$13)</f>
        <v>0.47525000000000001</v>
      </c>
      <c r="CO162" s="100">
        <f>IF($CX162&gt;0,バックデータ一覧!$S$14,バックデータ一覧!$T$14)</f>
        <v>0</v>
      </c>
      <c r="CP162" s="173">
        <f>IF($CX162&gt;0,バックデータ一覧!$S$15,バックデータ一覧!$T$15)</f>
        <v>-6.3459300000000001</v>
      </c>
      <c r="CQ162" s="102">
        <f>IF($DF$4=4,'貼り付けシート（日別）'!T161,'貼り付けシート（日別）'!B161*(INT($DF$4)+1-$DF$4)+'貼り付けシート（日別）'!T161*($DF$4-INT($DF$4)))</f>
        <v>12.713203551149565</v>
      </c>
      <c r="CR162" s="102">
        <f>IF($DF$4=4,'貼り付けシート（日別）'!U161,'貼り付けシート（日別）'!C161*(INT($DF$4)+1-$DF$4)+'貼り付けシート（日別）'!U161*($DF$4-INT($DF$4)))</f>
        <v>17.701819155242042</v>
      </c>
      <c r="CS162" s="102">
        <f>IF($DF$4=4,'貼り付けシート（日別）'!V161,'貼り付けシート（日別）'!D161*(INT($DF$4)+1-$DF$4)+'貼り付けシート（日別）'!V161*($DF$4-INT($DF$4)))</f>
        <v>3.492638338227902</v>
      </c>
      <c r="CT162" s="102">
        <f>IF($DF$4=4,'貼り付けシート（日別）'!W161,'貼り付けシート（日別）'!E161*(INT($DF$4)+1-$DF$4)+'貼り付けシート（日別）'!W161*($DF$4-INT($DF$4)))</f>
        <v>0</v>
      </c>
      <c r="CU162" s="102">
        <f>IF($DF$4=4,'貼り付けシート（日別）'!X161,'貼り付けシート（日別）'!F161*(INT($DF$4)+1-$DF$4)+'貼り付けシート（日別）'!X161*($DF$4-INT($DF$4)))</f>
        <v>20.551647626055001</v>
      </c>
      <c r="CV162" s="102">
        <f>IF($DF$4=4,'貼り付けシート（日別）'!Y161,'貼り付けシート（日別）'!G161*(INT($DF$4)+1-$DF$4)+'貼り付けシート（日別）'!Y161*($DF$4-INT($DF$4)))</f>
        <v>0</v>
      </c>
      <c r="CW162" s="102">
        <f>IF($DF$4=4,'貼り付けシート（日別）'!Z161,'貼り付けシート（日別）'!H161*(INT($DF$4)+1-$DF$4)+'貼り付けシート（日別）'!Z161*($DF$4-INT($DF$4)))</f>
        <v>3.7387499999999996</v>
      </c>
      <c r="CX162" s="32">
        <f>SUMIF('貼り付けシート（時刻別）'!$A$6:$A$8765,AR162,'貼り付けシート（時刻別）'!$C$6:$C$8765)</f>
        <v>0</v>
      </c>
      <c r="CY162" s="102">
        <f t="shared" si="68"/>
        <v>0</v>
      </c>
      <c r="CZ162" s="166"/>
    </row>
    <row r="163" spans="1:104" x14ac:dyDescent="0.15">
      <c r="A163" s="36">
        <v>41795</v>
      </c>
      <c r="B163" s="139">
        <f>IF(計算過程!$DF$5=9,計算過程!CD163+計算過程!CY163,IF($DF$4=4,AS163,G163*(INT($DF$4)+1-$DF$4)+AS163*($DF$4-INT($DF$4))))</f>
        <v>0.14597742386111112</v>
      </c>
      <c r="C163" s="139">
        <f>IF(計算過程!$DF$5=9,CF163,IF($DF$4=4,AT163,H163*(INT($DF$4)+1-$DF$4)+AT163*($DF$4-INT($DF$4))))</f>
        <v>65.298201801273947</v>
      </c>
      <c r="D163" s="139">
        <f>IF(計算過程!$DF$5=9,0,IF($DF$4=4,AU163,I163*(INT($DF$4)+1-$DF$4)+AU163*($DF$4-INT($DF$4))))</f>
        <v>0</v>
      </c>
      <c r="E163" s="139">
        <v>0</v>
      </c>
      <c r="F163" s="138"/>
      <c r="G163" s="104">
        <f t="shared" si="55"/>
        <v>0.13929341304861109</v>
      </c>
      <c r="H163" s="104">
        <f t="shared" si="56"/>
        <v>58.884393403306319</v>
      </c>
      <c r="I163" s="104">
        <f t="shared" si="57"/>
        <v>0</v>
      </c>
      <c r="J163" s="107">
        <v>0</v>
      </c>
      <c r="K163" s="101">
        <f>IF(OR(計算過程!$DF$5&lt;=4,計算過程!$DF$5=8),L163+M163+N163,0)</f>
        <v>0.13929341304861109</v>
      </c>
      <c r="L163" s="101">
        <f>IF(AND($DF$5&gt;4,$DF$5&lt;&gt;8),0,((VLOOKUP(入力データと計算結果!$E$6,バックデータ一覧!$V$12:$AA$15,2)*'貼り付けシート（日別）'!O162+VLOOKUP(入力データと計算結果!$E$6,バックデータ一覧!$V$12:$AA$15,3)*('貼り付けシート（日別）'!I162+'貼り付けシート（日別）'!J162+'貼り付けシート（日別）'!K162+'貼り付けシート（日別）'!L162+'貼り付けシート（日別）'!N162)+(VLOOKUP(入力データと計算結果!$E$6,バックデータ一覧!$V$12:$AA$15,4)))*10^3/3600))</f>
        <v>8.7793660444444435E-2</v>
      </c>
      <c r="M163" s="101">
        <f>IF(AND(OR($DF$5&gt;4,$DF$5&lt;&gt;8),入力データと計算結果!$E$7&lt;&gt;バックデータ一覧!$A$16,SUM(AL163:AM163)&gt;0),0.07*10^3/3600,0)</f>
        <v>1.9444444444444445E-2</v>
      </c>
      <c r="N163" s="101">
        <f>IF(AND(OR($DF$5&lt;=4),入力データと計算結果!$E$7=バックデータ一覧!$A$18,AM163&gt;0),(VLOOKUP(入力データと計算結果!$E$6,バックデータ一覧!$V$12:$AA$15,5,FALSE)*AO163+VLOOKUP(入力データと計算結果!$E$6,バックデータ一覧!$V$12:$AA$15,6,FALSE))*10^3/3600,0)</f>
        <v>3.2055308159722226E-2</v>
      </c>
      <c r="O163" s="101">
        <f>IF(OR(計算過程!$DF$5&lt;=2,計算過程!$DF$5=8),IF(入力データと計算結果!$E$7=バックデータ一覧!$A$16,AI163/Q163+AJ163/R163+AK163/S163+AL163/T163+AN163/V163,IF(入力データと計算結果!$E$7=バックデータ一覧!$A$17,AI163/Q163+AJ163/R163+AK163/S163+AM163/U163+AN163/V163,AI163/Q163+AJ163/R163+AK163/S163+AM163/U163+AO163/W163)),0)</f>
        <v>58.884393403306319</v>
      </c>
      <c r="P163" s="101">
        <f>IF(OR(計算過程!$DF$5=3,計算過程!$DF$5=4),IF(入力データと計算結果!$E$7=バックデータ一覧!$A$16,AI163/Q163+AJ163/R163+AK163/S163+AL163/T163+AN163/V163,IF(入力データと計算結果!$E$7=バックデータ一覧!$A$17,AI163/Q163+AJ163/R163+AK163/S163+AM163/U163+AN163/V163,AI163/Q163+AJ163/R163+AK163/S163+AM163/U163+AO163/W163)),0)</f>
        <v>0</v>
      </c>
      <c r="Q163" s="101">
        <f>MIN(1,$DF$7*'貼り付けシート（日別）'!O162+計算過程!$DF$14*(AI163+AK163)+$DF$21)</f>
        <v>0.62301439780327761</v>
      </c>
      <c r="R163" s="101">
        <f>MIN(1,$DF$8*'貼り付けシート（日別）'!O162+$DF$15*AJ163+$DF$22)</f>
        <v>0.68327543519491407</v>
      </c>
      <c r="S163" s="101">
        <f>MIN(1,$DF$9*'貼り付けシート（日別）'!O162+$DF$16*(AI163+AK163)+$DF$23)</f>
        <v>0.62301439780327761</v>
      </c>
      <c r="T163" s="32">
        <f>MIN(1,$DF$10*'貼り付けシート（日別）'!O162+$DF$17*AL163+$DF$24)</f>
        <v>0.71159348488590612</v>
      </c>
      <c r="U163" s="32">
        <f>MIN(1,$DF$11*'貼り付けシート（日別）'!O162+$DF$18*AM163+$DF$25)</f>
        <v>0.70124321562515135</v>
      </c>
      <c r="V163" s="32">
        <f>MIN(1,$DF$12*'貼り付けシート（日別）'!O162+$DF$19*AN163+$DF$26)</f>
        <v>0.71159348488590612</v>
      </c>
      <c r="W163" s="32">
        <f>MIN(1,$DF$13*'貼り付けシート（日別）'!O162+$DF$20*AO163+$DF$27)</f>
        <v>0.61606785786040263</v>
      </c>
      <c r="X163" s="32">
        <f t="shared" si="58"/>
        <v>0</v>
      </c>
      <c r="Y163" s="32">
        <f>'貼り付けシート（日別）'!P162</f>
        <v>10.9625</v>
      </c>
      <c r="Z163" s="32">
        <f t="shared" si="59"/>
        <v>1</v>
      </c>
      <c r="AA163" s="32">
        <f t="shared" si="60"/>
        <v>1</v>
      </c>
      <c r="AB163" s="32">
        <f t="shared" si="61"/>
        <v>39.666113509602638</v>
      </c>
      <c r="AC163" s="32">
        <f>IF($DF$5=10,($DF$41*'貼り付けシート（日別）'!O162+$DF$42*AB163+$DF$43)/3.6,0)</f>
        <v>0</v>
      </c>
      <c r="AD163" s="32">
        <f>IF(OR($DF$5=5,$DF$5=6,$DF$5=7),(($DF$45*'貼り付けシート（日別）'!O162+$DF$46*SUM(AI163:AK163,AM163)+$DF$47)*AE163+(0.01723*AO163+0.06099))*10^3/3600,0)</f>
        <v>0</v>
      </c>
      <c r="AE163" s="32">
        <f>IF('貼り付けシート（日別）'!O162&lt;7,1+(7-'貼り付けシート（日別）'!O162)*0.0091,1)</f>
        <v>1</v>
      </c>
      <c r="AF163" s="32">
        <f>IF(OR($DF$5=5,$DF$5=6,$DF$5=7),(($DF$48*'貼り付けシート（日別）'!O162+$DF$49*SUM(AI163:AK163,AM163)+$DF$50)*AH163+AO163/AG163),0)</f>
        <v>0</v>
      </c>
      <c r="AG163" s="32">
        <f>$DF$51*'貼り付けシート（日別）'!O162+$DF$52*AO163+$DF$53</f>
        <v>0.83124687499999994</v>
      </c>
      <c r="AH163" s="32">
        <f>IF('貼り付けシート（日別）'!O162&lt;7,1+(7-'貼り付けシート（日別）'!O162)*0.0205,1)</f>
        <v>1</v>
      </c>
      <c r="AI163" s="109">
        <f>'貼り付けシート（日別）'!B162</f>
        <v>6.0957056156850848</v>
      </c>
      <c r="AJ163" s="109">
        <f>'貼り付けシート（日別）'!C162</f>
        <v>8.1339870852940699</v>
      </c>
      <c r="AK163" s="109">
        <f>'貼り付けシート（日別）'!D162</f>
        <v>1.674644399913485</v>
      </c>
      <c r="AL163" s="109">
        <f>'貼り付けシート（日別）'!E162</f>
        <v>0</v>
      </c>
      <c r="AM163" s="109">
        <f>'貼り付けシート（日別）'!F162</f>
        <v>20.603963908710003</v>
      </c>
      <c r="AN163" s="109">
        <f>'貼り付けシート（日別）'!G162</f>
        <v>0</v>
      </c>
      <c r="AO163" s="109">
        <f>'貼り付けシート（日別）'!H162</f>
        <v>3.1578125000000004</v>
      </c>
      <c r="AP163" s="102">
        <f>IF(入力データと計算結果!$E$9=バックデータ一覧!$A$25,'貼り付けシート（日別）'!Q162,0)</f>
        <v>0</v>
      </c>
      <c r="AR163" s="36">
        <v>41795</v>
      </c>
      <c r="AS163" s="104">
        <f t="shared" si="62"/>
        <v>0.14597742386111112</v>
      </c>
      <c r="AT163" s="104">
        <f t="shared" si="63"/>
        <v>65.298201801273947</v>
      </c>
      <c r="AU163" s="104">
        <f t="shared" si="64"/>
        <v>0</v>
      </c>
      <c r="AV163" s="107">
        <v>0</v>
      </c>
      <c r="AW163" s="101">
        <f>IF(OR(計算過程!$DF$5&lt;=4,計算過程!$DF$5=8),AX163+AY163+AZ163,0)</f>
        <v>0.14597742386111112</v>
      </c>
      <c r="AX163" s="101">
        <f>IF(AND(計算過程!$DF$5&gt;4,計算過程!$DF$5&lt;&gt;8),0,((VLOOKUP(入力データと計算結果!$E$6,バックデータ一覧!$V$12:$AA$15,2)*'貼り付けシート（日別）'!AG162+VLOOKUP(入力データと計算結果!$E$6,バックデータ一覧!$V$12:$AA$15,3)*('貼り付けシート（日別）'!AA162+'貼り付けシート（日別）'!AB162+'貼り付けシート（日別）'!AC162+'貼り付けシート（日別）'!AD162+'貼り付けシート（日別）'!AF162)+(VLOOKUP(入力データと計算結果!$E$6,バックデータ一覧!$V$12:$AA$15,4)))*10^3/3600))</f>
        <v>9.1314350944444456E-2</v>
      </c>
      <c r="AY163" s="101">
        <f>IF(AND(OR(計算過程!$DF$5&gt;4,計算過程!$DF$5&lt;&gt;8),入力データと計算結果!$E$7&lt;&gt;バックデータ一覧!$A$16,SUM(BX163:BY163)&gt;0),0.07*10^3/3600,0)</f>
        <v>1.9444444444444445E-2</v>
      </c>
      <c r="AZ163" s="101">
        <f>IF(AND(OR(計算過程!$DF$5&lt;=4),入力データと計算結果!$E$7=バックデータ一覧!$A$18,BY163&gt;0),(VLOOKUP(入力データと計算結果!$E$6,バックデータ一覧!$V$12:$AA$15,5,FALSE)*CA163+VLOOKUP(入力データと計算結果!$E$6,バックデータ一覧!$V$12:$AA$15,6,FALSE))*10^3/3600,0)</f>
        <v>3.5218628472222221E-2</v>
      </c>
      <c r="BA163" s="101">
        <f>IF(OR(計算過程!$DF$5&lt;=2,計算過程!$DF$5=8),IF(入力データと計算結果!$E$7=バックデータ一覧!$A$16,BU163/BC163+BV163/BD163+BW163/BE163+BX163/BF163+BZ163/BH163,IF(入力データと計算結果!$E$7=バックデータ一覧!$A$17,BU163/BC163+BV163/BD163+BW163/BE163+BY163/BG163+BZ163/BH163,BU163/BC163+BV163/BD163+BW163/BE163+BY163/BG163+CA163/BI163)),0)</f>
        <v>65.298201801273947</v>
      </c>
      <c r="BB163" s="101">
        <f>IF(OR(計算過程!$DF$5=3,計算過程!$DF$5=4),IF(入力データと計算結果!$E$7=バックデータ一覧!$A$16,BU163/BC163+BV163/BD163+BW163/BE163+BX163/BF163+BZ163/BH163,IF(入力データと計算結果!$E$7=バックデータ一覧!$A$17,BU163/BC163+BV163/BD163+BW163/BE163+BY163/BG163+BZ163/BH163,BU163/BC163+BV163/BD163+BW163/BE163+BY163/BG163+CA163/BI163)),0)</f>
        <v>0</v>
      </c>
      <c r="BC163" s="101">
        <f>MIN(1,計算過程!$DF$7*'貼り付けシート（日別）'!AG162+計算過程!$DF$14*(BU163+BW163)+計算過程!$DF$21)</f>
        <v>0.6238803453887426</v>
      </c>
      <c r="BD163" s="101">
        <f>MIN(1,計算過程!$DF$8*'貼り付けシート（日別）'!AG162+計算過程!$DF$15*BV163+計算過程!$DF$22)</f>
        <v>0.68461792837378466</v>
      </c>
      <c r="BE163" s="101">
        <f>MIN(1,計算過程!$DF$9*'貼り付けシート（日別）'!AG162+計算過程!$DF$16*(BU163+BW163)+計算過程!$DF$23)</f>
        <v>0.6238803453887426</v>
      </c>
      <c r="BF163" s="32">
        <f>MIN(1,計算過程!$DF$10*'貼り付けシート（日別）'!AG162+計算過程!$DF$17*BX163+計算過程!$DF$24)</f>
        <v>0.71159348488590612</v>
      </c>
      <c r="BG163" s="32">
        <f>MIN(1,計算過程!$DF$11*'貼り付けシート（日別）'!AG162+計算過程!$DF$18*BY163+計算過程!$DF$25)</f>
        <v>0.70124321562515135</v>
      </c>
      <c r="BH163" s="32">
        <f>MIN(1,計算過程!$DF$12*'貼り付けシート（日別）'!AG162+計算過程!$DF$19*BZ163+計算過程!$DF$26)</f>
        <v>0.71159348488590612</v>
      </c>
      <c r="BI163" s="32">
        <f>MIN(1,計算過程!$DF$13*'貼り付けシート（日別）'!AG162+計算過程!$DF$20*CA163+計算過程!$DF$27)</f>
        <v>0.62770733366979869</v>
      </c>
      <c r="BJ163" s="32">
        <f>IF(計算過程!$DF$5=11,(計算過程!$DF$33*BK163+計算過程!$DF$34*BN163+計算過程!$DF$35*計算過程!$DF$39+計算過程!$DF$36)*(1+計算過程!$DF$37*計算過程!$DF$38)*BL163*BM163*10^3/3600,0)</f>
        <v>0</v>
      </c>
      <c r="BK163" s="32">
        <f>'貼り付けシート（日別）'!AH162</f>
        <v>10.9625</v>
      </c>
      <c r="BL163" s="32">
        <f t="shared" si="65"/>
        <v>1</v>
      </c>
      <c r="BM163" s="32">
        <f t="shared" si="66"/>
        <v>1</v>
      </c>
      <c r="BN163" s="32">
        <f t="shared" si="67"/>
        <v>44.018663223126218</v>
      </c>
      <c r="BO163" s="32">
        <f>IF(計算過程!$DF$5=10,(計算過程!$DF$41*'貼り付けシート（日別）'!AG162+計算過程!$DF$42*BN163+計算過程!$DF$43)/3.6,0)</f>
        <v>0</v>
      </c>
      <c r="BP163" s="32">
        <f>IF(OR(計算過程!$DF$5=5,計算過程!$DF$5=6,計算過程!$DF$5=7),((計算過程!$DF$45*'貼り付けシート（日別）'!AG162+計算過程!$DF$46*SUM(BU163:BW163,BY163)+計算過程!$DF$47)*BQ163+(0.01723*CA163+0.06099))*10^3/3600,0)</f>
        <v>0</v>
      </c>
      <c r="BQ163" s="32">
        <f>IF('貼り付けシート（日別）'!AG162&lt;7,1+(7-'貼り付けシート（日別）'!AG162)*0.0091,1)</f>
        <v>1</v>
      </c>
      <c r="BR163" s="32">
        <f>IF(OR(計算過程!$DF$5=5,計算過程!$DF$5=6,計算過程!$DF$5=7),((計算過程!$DF$48*'貼り付けシート（日別）'!AG162+計算過程!$DF$49*SUM(BU163:BW163,BY163)+計算過程!$DF$50)*BT163+CA163/BS163),0)</f>
        <v>0</v>
      </c>
      <c r="BS163" s="32">
        <f>計算過程!$DF$51*'貼り付けシート（日別）'!AG162+計算過程!$DF$52*CA163+計算過程!$DF$53</f>
        <v>0.83521249999999991</v>
      </c>
      <c r="BT163" s="32">
        <f>IF('貼り付けシート（日別）'!AG162&lt;7,1+(7-'貼り付けシート（日別）'!AG162)*0.0205,1)</f>
        <v>1</v>
      </c>
      <c r="BU163" s="109">
        <f>'貼り付けシート（日別）'!T162</f>
        <v>6.3727831436707714</v>
      </c>
      <c r="BV163" s="109">
        <f>'貼り付けシート（日別）'!U162</f>
        <v>11.091800570855552</v>
      </c>
      <c r="BW163" s="109">
        <f>'貼り付けシート（日別）'!V162</f>
        <v>2.1313655998898899</v>
      </c>
      <c r="BX163" s="109">
        <f>'貼り付けシート（日別）'!W162</f>
        <v>0</v>
      </c>
      <c r="BY163" s="109">
        <f>'貼り付けシート（日別）'!X162</f>
        <v>20.603963908710003</v>
      </c>
      <c r="BZ163" s="109">
        <f>'貼り付けシート（日別）'!Y162</f>
        <v>0</v>
      </c>
      <c r="CA163" s="109">
        <f>'貼り付けシート（日別）'!Z162</f>
        <v>3.8187499999999996</v>
      </c>
      <c r="CB163" s="102">
        <f>IF(入力データと計算結果!$E$9=バックデータ一覧!$A$25,'貼り付けシート（日別）'!AI162,0)</f>
        <v>0</v>
      </c>
      <c r="CC163" s="166"/>
      <c r="CD163" s="32">
        <f>IF(計算過程!$DF$5=9,((CI163*'貼り付けシート（日別）'!AG162+CJ163*(CQ163+CR163+CS163+CU163)+CK163*CX163+CL163)*CE163+(0.01723*CW163+0.06099))*10^3/3600,0)</f>
        <v>0</v>
      </c>
      <c r="CE163" s="32">
        <f>IF(7&lt;='貼り付けシート（日別）'!AG162,1,1+(7-'貼り付けシート（日別）'!AG162)*0.0091)</f>
        <v>1</v>
      </c>
      <c r="CF163" s="32">
        <f>IF(計算過程!$DF$5=9,((CM163*'貼り付けシート（日別）'!AG162+CN163*(CQ163+CR163+CS163+CU163)+CO163*CX163+CP163)*CH163+CW163/CG163),0)</f>
        <v>0</v>
      </c>
      <c r="CG163" s="32">
        <f>計算過程!$DF$55*'貼り付けシート（日別）'!AG162+計算過程!$DF$56*CW163+計算過程!$DF$57</f>
        <v>0.83521249999999991</v>
      </c>
      <c r="CH163" s="32">
        <f>IF(7&lt;='貼り付けシート（日別）'!AG162,1,1+(7-'貼り付けシート（日別）'!AG162)*0.0205)</f>
        <v>1</v>
      </c>
      <c r="CI163" s="100">
        <f>IF($CX163&gt;0,バックデータ一覧!$S$4,バックデータ一覧!$T$4)</f>
        <v>-0.18114</v>
      </c>
      <c r="CJ163" s="100">
        <f>IF($CX163&gt;0,バックデータ一覧!$S$5,バックデータ一覧!$T$5)</f>
        <v>0.10483000000000001</v>
      </c>
      <c r="CK163" s="100">
        <f>IF($CX163&gt;0,バックデータ一覧!$S$6,バックデータ一覧!$T$6)</f>
        <v>0</v>
      </c>
      <c r="CL163" s="100">
        <f>IF($CX163&gt;0,バックデータ一覧!$S$7,バックデータ一覧!$T$7)</f>
        <v>5.8528500000000001</v>
      </c>
      <c r="CM163" s="100">
        <f>IF($CX163&gt;0,バックデータ一覧!$S$12,バックデータ一覧!$T$12)</f>
        <v>-5.7700000000000001E-2</v>
      </c>
      <c r="CN163" s="100">
        <f>IF($CX163&gt;0,バックデータ一覧!$S$13,バックデータ一覧!$T$13)</f>
        <v>0.47525000000000001</v>
      </c>
      <c r="CO163" s="100">
        <f>IF($CX163&gt;0,バックデータ一覧!$S$14,バックデータ一覧!$T$14)</f>
        <v>0</v>
      </c>
      <c r="CP163" s="173">
        <f>IF($CX163&gt;0,バックデータ一覧!$S$15,バックデータ一覧!$T$15)</f>
        <v>-6.3459300000000001</v>
      </c>
      <c r="CQ163" s="102">
        <f>IF($DF$4=4,'貼り付けシート（日別）'!T162,'貼り付けシート（日別）'!B162*(INT($DF$4)+1-$DF$4)+'貼り付けシート（日別）'!T162*($DF$4-INT($DF$4)))</f>
        <v>6.3727831436707714</v>
      </c>
      <c r="CR163" s="102">
        <f>IF($DF$4=4,'貼り付けシート（日別）'!U162,'貼り付けシート（日別）'!C162*(INT($DF$4)+1-$DF$4)+'貼り付けシート（日別）'!U162*($DF$4-INT($DF$4)))</f>
        <v>11.091800570855552</v>
      </c>
      <c r="CS163" s="102">
        <f>IF($DF$4=4,'貼り付けシート（日別）'!V162,'貼り付けシート（日別）'!D162*(INT($DF$4)+1-$DF$4)+'貼り付けシート（日別）'!V162*($DF$4-INT($DF$4)))</f>
        <v>2.1313655998898899</v>
      </c>
      <c r="CT163" s="102">
        <f>IF($DF$4=4,'貼り付けシート（日別）'!W162,'貼り付けシート（日別）'!E162*(INT($DF$4)+1-$DF$4)+'貼り付けシート（日別）'!W162*($DF$4-INT($DF$4)))</f>
        <v>0</v>
      </c>
      <c r="CU163" s="102">
        <f>IF($DF$4=4,'貼り付けシート（日別）'!X162,'貼り付けシート（日別）'!F162*(INT($DF$4)+1-$DF$4)+'貼り付けシート（日別）'!X162*($DF$4-INT($DF$4)))</f>
        <v>20.603963908710003</v>
      </c>
      <c r="CV163" s="102">
        <f>IF($DF$4=4,'貼り付けシート（日別）'!Y162,'貼り付けシート（日別）'!G162*(INT($DF$4)+1-$DF$4)+'貼り付けシート（日別）'!Y162*($DF$4-INT($DF$4)))</f>
        <v>0</v>
      </c>
      <c r="CW163" s="102">
        <f>IF($DF$4=4,'貼り付けシート（日別）'!Z162,'貼り付けシート（日別）'!H162*(INT($DF$4)+1-$DF$4)+'貼り付けシート（日別）'!Z162*($DF$4-INT($DF$4)))</f>
        <v>3.8187499999999996</v>
      </c>
      <c r="CX163" s="32">
        <f>SUMIF('貼り付けシート（時刻別）'!$A$6:$A$8765,AR163,'貼り付けシート（時刻別）'!$C$6:$C$8765)</f>
        <v>0</v>
      </c>
      <c r="CY163" s="102">
        <f t="shared" si="68"/>
        <v>0</v>
      </c>
      <c r="CZ163" s="166"/>
    </row>
    <row r="164" spans="1:104" x14ac:dyDescent="0.15">
      <c r="A164" s="36">
        <v>41796</v>
      </c>
      <c r="B164" s="139">
        <f>IF(計算過程!$DF$5=9,計算過程!CD164+計算過程!CY164,IF($DF$4=4,AS164,G164*(INT($DF$4)+1-$DF$4)+AS164*($DF$4-INT($DF$4))))</f>
        <v>0.13981853330555555</v>
      </c>
      <c r="C164" s="139">
        <f>IF(計算過程!$DF$5=9,CF164,IF($DF$4=4,AT164,H164*(INT($DF$4)+1-$DF$4)+AT164*($DF$4-INT($DF$4))))</f>
        <v>55.018564352973108</v>
      </c>
      <c r="D164" s="139">
        <f>IF(計算過程!$DF$5=9,0,IF($DF$4=4,AU164,I164*(INT($DF$4)+1-$DF$4)+AU164*($DF$4-INT($DF$4))))</f>
        <v>0</v>
      </c>
      <c r="E164" s="139">
        <v>0</v>
      </c>
      <c r="F164" s="138"/>
      <c r="G164" s="104">
        <f t="shared" si="55"/>
        <v>0.13309964954166667</v>
      </c>
      <c r="H164" s="104">
        <f t="shared" si="56"/>
        <v>48.571560696838702</v>
      </c>
      <c r="I164" s="104">
        <f t="shared" si="57"/>
        <v>0</v>
      </c>
      <c r="J164" s="107">
        <v>0</v>
      </c>
      <c r="K164" s="101">
        <f>IF(OR(計算過程!$DF$5&lt;=4,計算過程!$DF$5=8),L164+M164+N164,0)</f>
        <v>0.13309964954166667</v>
      </c>
      <c r="L164" s="101">
        <f>IF(AND($DF$5&gt;4,$DF$5&lt;&gt;8),0,((VLOOKUP(入力データと計算結果!$E$6,バックデータ一覧!$V$12:$AA$15,2)*'貼り付けシート（日別）'!O163+VLOOKUP(入力データと計算結果!$E$6,バックデータ一覧!$V$12:$AA$15,3)*('貼り付けシート（日別）'!I163+'貼り付けシート（日別）'!J163+'貼り付けシート（日別）'!K163+'貼り付けシート（日別）'!L163+'貼り付けシート（日別）'!N163)+(VLOOKUP(入力データと計算結果!$E$6,バックデータ一覧!$V$12:$AA$15,4)))*10^3/3600))</f>
        <v>8.129926933333334E-2</v>
      </c>
      <c r="M164" s="101">
        <f>IF(AND(OR($DF$5&gt;4,$DF$5&lt;&gt;8),入力データと計算結果!$E$7&lt;&gt;バックデータ一覧!$A$16,SUM(AL164:AM164)&gt;0),0.07*10^3/3600,0)</f>
        <v>1.9444444444444445E-2</v>
      </c>
      <c r="N164" s="101">
        <f>IF(AND(OR($DF$5&lt;=4),入力データと計算結果!$E$7=バックデータ一覧!$A$18,AM164&gt;0),(VLOOKUP(入力データと計算結果!$E$6,バックデータ一覧!$V$12:$AA$15,5,FALSE)*AO164+VLOOKUP(入力データと計算結果!$E$6,バックデータ一覧!$V$12:$AA$15,6,FALSE))*10^3/3600,0)</f>
        <v>3.2355935763888892E-2</v>
      </c>
      <c r="O164" s="101">
        <f>IF(OR(計算過程!$DF$5&lt;=2,計算過程!$DF$5=8),IF(入力データと計算結果!$E$7=バックデータ一覧!$A$16,AI164/Q164+AJ164/R164+AK164/S164+AL164/T164+AN164/V164,IF(入力データと計算結果!$E$7=バックデータ一覧!$A$17,AI164/Q164+AJ164/R164+AK164/S164+AM164/U164+AN164/V164,AI164/Q164+AJ164/R164+AK164/S164+AM164/U164+AO164/W164)),0)</f>
        <v>48.571560696838702</v>
      </c>
      <c r="P164" s="101">
        <f>IF(OR(計算過程!$DF$5=3,計算過程!$DF$5=4),IF(入力データと計算結果!$E$7=バックデータ一覧!$A$16,AI164/Q164+AJ164/R164+AK164/S164+AL164/T164+AN164/V164,IF(入力データと計算結果!$E$7=バックデータ一覧!$A$17,AI164/Q164+AJ164/R164+AK164/S164+AM164/U164+AN164/V164,AI164/Q164+AJ164/R164+AK164/S164+AM164/U164+AO164/W164)),0)</f>
        <v>0</v>
      </c>
      <c r="Q164" s="101">
        <f>MIN(1,$DF$7*'貼り付けシート（日別）'!O163+計算過程!$DF$14*(AI164+AK164)+$DF$21)</f>
        <v>0.61746821026127929</v>
      </c>
      <c r="R164" s="101">
        <f>MIN(1,$DF$8*'貼り付けシート（日別）'!O163+$DF$15*AJ164+$DF$22)</f>
        <v>0.68116787563998349</v>
      </c>
      <c r="S164" s="101">
        <f>MIN(1,$DF$9*'貼り付けシート（日別）'!O163+$DF$16*(AI164+AK164)+$DF$23)</f>
        <v>0.61746821026127929</v>
      </c>
      <c r="T164" s="32">
        <f>MIN(1,$DF$10*'貼り付けシート（日別）'!O163+$DF$17*AL164+$DF$24)</f>
        <v>0.71159348488590612</v>
      </c>
      <c r="U164" s="32">
        <f>MIN(1,$DF$11*'貼り付けシート（日別）'!O163+$DF$18*AM164+$DF$25)</f>
        <v>0.70111919122055577</v>
      </c>
      <c r="V164" s="32">
        <f>MIN(1,$DF$12*'貼り付けシート（日別）'!O163+$DF$19*AN164+$DF$26)</f>
        <v>0.71159348488590612</v>
      </c>
      <c r="W164" s="32">
        <f>MIN(1,$DF$13*'貼り付けシート（日別）'!O163+$DF$20*AO164+$DF$27)</f>
        <v>0.61466519762577176</v>
      </c>
      <c r="X164" s="32">
        <f t="shared" si="58"/>
        <v>0</v>
      </c>
      <c r="Y164" s="32">
        <f>'貼り付けシート（日別）'!P163</f>
        <v>9.4124999999999996</v>
      </c>
      <c r="Z164" s="32">
        <f t="shared" si="59"/>
        <v>1</v>
      </c>
      <c r="AA164" s="32">
        <f t="shared" si="60"/>
        <v>1</v>
      </c>
      <c r="AB164" s="32">
        <f t="shared" si="61"/>
        <v>32.887986128724194</v>
      </c>
      <c r="AC164" s="32">
        <f>IF($DF$5=10,($DF$41*'貼り付けシート（日別）'!O163+$DF$42*AB164+$DF$43)/3.6,0)</f>
        <v>0</v>
      </c>
      <c r="AD164" s="32">
        <f>IF(OR($DF$5=5,$DF$5=6,$DF$5=7),(($DF$45*'貼り付けシート（日別）'!O163+$DF$46*SUM(AI164:AK164,AM164)+$DF$47)*AE164+(0.01723*AO164+0.06099))*10^3/3600,0)</f>
        <v>0</v>
      </c>
      <c r="AE164" s="32">
        <f>IF('貼り付けシート（日別）'!O163&lt;7,1+(7-'貼り付けシート（日別）'!O163)*0.0091,1)</f>
        <v>1</v>
      </c>
      <c r="AF164" s="32">
        <f>IF(OR($DF$5=5,$DF$5=6,$DF$5=7),(($DF$48*'貼り付けシート（日別）'!O163+$DF$49*SUM(AI164:AK164,AM164)+$DF$50)*AH164+AO164/AG164),0)</f>
        <v>0</v>
      </c>
      <c r="AG164" s="32">
        <f>$DF$51*'貼り付けシート（日別）'!O163+$DF$52*AO164+$DF$53</f>
        <v>0.82760374999999997</v>
      </c>
      <c r="AH164" s="32">
        <f>IF('貼り付けシート（日別）'!O163&lt;7,1+(7-'貼り付けシート（日別）'!O163)*0.0205,1)</f>
        <v>1</v>
      </c>
      <c r="AI164" s="109">
        <f>'貼り付けシート（日別）'!B163</f>
        <v>3.369026175579847</v>
      </c>
      <c r="AJ164" s="109">
        <f>'貼り付けシート（日別）'!C163</f>
        <v>4.4955608308365314</v>
      </c>
      <c r="AK164" s="109">
        <f>'貼り付けシート（日別）'!D163</f>
        <v>0.92555664164281481</v>
      </c>
      <c r="AL164" s="109">
        <f>'貼り付けシート（日別）'!E163</f>
        <v>0</v>
      </c>
      <c r="AM164" s="109">
        <f>'貼り付けシート（日別）'!F163</f>
        <v>20.877217480664999</v>
      </c>
      <c r="AN164" s="109">
        <f>'貼り付けシート（日別）'!G163</f>
        <v>0</v>
      </c>
      <c r="AO164" s="109">
        <f>'貼り付けシート（日別）'!H163</f>
        <v>3.2206250000000001</v>
      </c>
      <c r="AP164" s="102">
        <f>IF(入力データと計算結果!$E$9=バックデータ一覧!$A$25,'貼り付けシート（日別）'!Q163,0)</f>
        <v>0</v>
      </c>
      <c r="AR164" s="36">
        <v>41796</v>
      </c>
      <c r="AS164" s="104">
        <f t="shared" si="62"/>
        <v>0.13981853330555555</v>
      </c>
      <c r="AT164" s="104">
        <f t="shared" si="63"/>
        <v>55.018564352973108</v>
      </c>
      <c r="AU164" s="104">
        <f t="shared" si="64"/>
        <v>0</v>
      </c>
      <c r="AV164" s="107">
        <v>0</v>
      </c>
      <c r="AW164" s="101">
        <f>IF(OR(計算過程!$DF$5&lt;=4,計算過程!$DF$5=8),AX164+AY164+AZ164,0)</f>
        <v>0.13981853330555555</v>
      </c>
      <c r="AX164" s="101">
        <f>IF(AND(計算過程!$DF$5&gt;4,計算過程!$DF$5&lt;&gt;8),0,((VLOOKUP(入力データと計算結果!$E$6,バックデータ一覧!$V$12:$AA$15,2)*'貼り付けシート（日別）'!AG163+VLOOKUP(入力データと計算結果!$E$6,バックデータ一覧!$V$12:$AA$15,3)*('貼り付けシート（日別）'!AA163+'貼り付けシート（日別）'!AB163+'貼り付けシート（日別）'!AC163+'貼り付けシート（日別）'!AD163+'貼り付けシート（日別）'!AF163)+(VLOOKUP(入力データと計算結果!$E$6,バックデータ一覧!$V$12:$AA$15,4)))*10^3/3600))</f>
        <v>8.4754623583333327E-2</v>
      </c>
      <c r="AY164" s="101">
        <f>IF(AND(OR(計算過程!$DF$5&gt;4,計算過程!$DF$5&lt;&gt;8),入力データと計算結果!$E$7&lt;&gt;バックデータ一覧!$A$16,SUM(BX164:BY164)&gt;0),0.07*10^3/3600,0)</f>
        <v>1.9444444444444445E-2</v>
      </c>
      <c r="AZ164" s="101">
        <f>IF(AND(OR(計算過程!$DF$5&lt;=4),入力データと計算結果!$E$7=バックデータ一覧!$A$18,BY164&gt;0),(VLOOKUP(入力データと計算結果!$E$6,バックデータ一覧!$V$12:$AA$15,5,FALSE)*CA164+VLOOKUP(入力データと計算結果!$E$6,バックデータ一覧!$V$12:$AA$15,6,FALSE))*10^3/3600,0)</f>
        <v>3.5619465277777776E-2</v>
      </c>
      <c r="BA164" s="101">
        <f>IF(OR(計算過程!$DF$5&lt;=2,計算過程!$DF$5=8),IF(入力データと計算結果!$E$7=バックデータ一覧!$A$16,BU164/BC164+BV164/BD164+BW164/BE164+BX164/BF164+BZ164/BH164,IF(入力データと計算結果!$E$7=バックデータ一覧!$A$17,BU164/BC164+BV164/BD164+BW164/BE164+BY164/BG164+BZ164/BH164,BU164/BC164+BV164/BD164+BW164/BE164+BY164/BG164+CA164/BI164)),0)</f>
        <v>55.018564352973108</v>
      </c>
      <c r="BB164" s="101">
        <f>IF(OR(計算過程!$DF$5=3,計算過程!$DF$5=4),IF(入力データと計算結果!$E$7=バックデータ一覧!$A$16,BU164/BC164+BV164/BD164+BW164/BE164+BX164/BF164+BZ164/BH164,IF(入力データと計算結果!$E$7=バックデータ一覧!$A$17,BU164/BC164+BV164/BD164+BW164/BE164+BY164/BG164+BZ164/BH164,BU164/BC164+BV164/BD164+BW164/BE164+BY164/BG164+CA164/BI164)),0)</f>
        <v>0</v>
      </c>
      <c r="BC164" s="101">
        <f>MIN(1,計算過程!$DF$7*'貼り付けシート（日別）'!AG163+計算過程!$DF$14*(BU164+BW164)+計算過程!$DF$21)</f>
        <v>0.61826372428352783</v>
      </c>
      <c r="BD164" s="101">
        <f>MIN(1,計算過程!$DF$8*'貼り付けシート（日別）'!AG163+計算過程!$DF$15*BV164+計算過程!$DF$22)</f>
        <v>0.68252817321115822</v>
      </c>
      <c r="BE164" s="101">
        <f>MIN(1,計算過程!$DF$9*'貼り付けシート（日別）'!AG163+計算過程!$DF$16*(BU164+BW164)+計算過程!$DF$23)</f>
        <v>0.61826372428352783</v>
      </c>
      <c r="BF164" s="32">
        <f>MIN(1,計算過程!$DF$10*'貼り付けシート（日別）'!AG163+計算過程!$DF$17*BX164+計算過程!$DF$24)</f>
        <v>0.71159348488590612</v>
      </c>
      <c r="BG164" s="32">
        <f>MIN(1,計算過程!$DF$11*'貼り付けシート（日別）'!AG163+計算過程!$DF$18*BY164+計算過程!$DF$25)</f>
        <v>0.70111919122055577</v>
      </c>
      <c r="BH164" s="32">
        <f>MIN(1,計算過程!$DF$12*'貼り付けシート（日別）'!AG163+計算過程!$DF$19*BZ164+計算過程!$DF$26)</f>
        <v>0.71159348488590612</v>
      </c>
      <c r="BI164" s="32">
        <f>MIN(1,計算過程!$DF$13*'貼り付けシート（日別）'!AG163+計算過程!$DF$20*CA164+計算過程!$DF$27)</f>
        <v>0.62667339441825498</v>
      </c>
      <c r="BJ164" s="32">
        <f>IF(計算過程!$DF$5=11,(計算過程!$DF$33*BK164+計算過程!$DF$34*BN164+計算過程!$DF$35*計算過程!$DF$39+計算過程!$DF$36)*(1+計算過程!$DF$37*計算過程!$DF$38)*BL164*BM164*10^3/3600,0)</f>
        <v>0</v>
      </c>
      <c r="BK164" s="32">
        <f>'貼り付けシート（日別）'!AH163</f>
        <v>9.4124999999999996</v>
      </c>
      <c r="BL164" s="32">
        <f t="shared" si="65"/>
        <v>1</v>
      </c>
      <c r="BM164" s="32">
        <f t="shared" si="66"/>
        <v>1</v>
      </c>
      <c r="BN164" s="32">
        <f t="shared" si="67"/>
        <v>37.241015436611725</v>
      </c>
      <c r="BO164" s="32">
        <f>IF(計算過程!$DF$5=10,(計算過程!$DF$41*'貼り付けシート（日別）'!AG163+計算過程!$DF$42*BN164+計算過程!$DF$43)/3.6,0)</f>
        <v>0</v>
      </c>
      <c r="BP164" s="32">
        <f>IF(OR(計算過程!$DF$5=5,計算過程!$DF$5=6,計算過程!$DF$5=7),((計算過程!$DF$45*'貼り付けシート（日別）'!AG163+計算過程!$DF$46*SUM(BU164:BW164,BY164)+計算過程!$DF$47)*BQ164+(0.01723*CA164+0.06099))*10^3/3600,0)</f>
        <v>0</v>
      </c>
      <c r="BQ164" s="32">
        <f>IF('貼り付けシート（日別）'!AG163&lt;7,1+(7-'貼り付けシート（日別）'!AG163)*0.0091,1)</f>
        <v>1</v>
      </c>
      <c r="BR164" s="32">
        <f>IF(OR(計算過程!$DF$5=5,計算過程!$DF$5=6,計算過程!$DF$5=7),((計算過程!$DF$48*'貼り付けシート（日別）'!AG163+計算過程!$DF$49*SUM(BU164:BW164,BY164)+計算過程!$DF$50)*BT164+CA164/BS164),0)</f>
        <v>0</v>
      </c>
      <c r="BS164" s="32">
        <f>計算過程!$DF$51*'貼り付けシート（日別）'!AG163+計算過程!$DF$52*CA164+計算過程!$DF$53</f>
        <v>0.83169499999999996</v>
      </c>
      <c r="BT164" s="32">
        <f>IF('貼り付けシート（日別）'!AG163&lt;7,1+(7-'貼り付けシート（日別）'!AG163)*0.0205,1)</f>
        <v>1</v>
      </c>
      <c r="BU164" s="109">
        <f>'貼り付けシート（日別）'!T163</f>
        <v>4.3516588101239684</v>
      </c>
      <c r="BV164" s="109">
        <f>'貼り付けシート（日別）'!U163</f>
        <v>7.492601384727549</v>
      </c>
      <c r="BW164" s="109">
        <f>'貼り付けシート（日別）'!V163</f>
        <v>0.61703776109520991</v>
      </c>
      <c r="BX164" s="109">
        <f>'貼り付けシート（日別）'!W163</f>
        <v>0</v>
      </c>
      <c r="BY164" s="109">
        <f>'貼り付けシート（日別）'!X163</f>
        <v>20.877217480664999</v>
      </c>
      <c r="BZ164" s="109">
        <f>'貼り付けシート（日別）'!Y163</f>
        <v>0</v>
      </c>
      <c r="CA164" s="109">
        <f>'貼り付けシート（日別）'!Z163</f>
        <v>3.9024999999999994</v>
      </c>
      <c r="CB164" s="102">
        <f>IF(入力データと計算結果!$E$9=バックデータ一覧!$A$25,'貼り付けシート（日別）'!AI163,0)</f>
        <v>0</v>
      </c>
      <c r="CC164" s="166"/>
      <c r="CD164" s="32">
        <f>IF(計算過程!$DF$5=9,((CI164*'貼り付けシート（日別）'!AG163+CJ164*(CQ164+CR164+CS164+CU164)+CK164*CX164+CL164)*CE164+(0.01723*CW164+0.06099))*10^3/3600,0)</f>
        <v>0</v>
      </c>
      <c r="CE164" s="32">
        <f>IF(7&lt;='貼り付けシート（日別）'!AG163,1,1+(7-'貼り付けシート（日別）'!AG163)*0.0091)</f>
        <v>1</v>
      </c>
      <c r="CF164" s="32">
        <f>IF(計算過程!$DF$5=9,((CM164*'貼り付けシート（日別）'!AG163+CN164*(CQ164+CR164+CS164+CU164)+CO164*CX164+CP164)*CH164+CW164/CG164),0)</f>
        <v>0</v>
      </c>
      <c r="CG164" s="32">
        <f>計算過程!$DF$55*'貼り付けシート（日別）'!AG163+計算過程!$DF$56*CW164+計算過程!$DF$57</f>
        <v>0.83169499999999996</v>
      </c>
      <c r="CH164" s="32">
        <f>IF(7&lt;='貼り付けシート（日別）'!AG163,1,1+(7-'貼り付けシート（日別）'!AG163)*0.0205)</f>
        <v>1</v>
      </c>
      <c r="CI164" s="100">
        <f>IF($CX164&gt;0,バックデータ一覧!$S$4,バックデータ一覧!$T$4)</f>
        <v>-0.18114</v>
      </c>
      <c r="CJ164" s="100">
        <f>IF($CX164&gt;0,バックデータ一覧!$S$5,バックデータ一覧!$T$5)</f>
        <v>0.10483000000000001</v>
      </c>
      <c r="CK164" s="100">
        <f>IF($CX164&gt;0,バックデータ一覧!$S$6,バックデータ一覧!$T$6)</f>
        <v>0</v>
      </c>
      <c r="CL164" s="100">
        <f>IF($CX164&gt;0,バックデータ一覧!$S$7,バックデータ一覧!$T$7)</f>
        <v>5.8528500000000001</v>
      </c>
      <c r="CM164" s="100">
        <f>IF($CX164&gt;0,バックデータ一覧!$S$12,バックデータ一覧!$T$12)</f>
        <v>-5.7700000000000001E-2</v>
      </c>
      <c r="CN164" s="100">
        <f>IF($CX164&gt;0,バックデータ一覧!$S$13,バックデータ一覧!$T$13)</f>
        <v>0.47525000000000001</v>
      </c>
      <c r="CO164" s="100">
        <f>IF($CX164&gt;0,バックデータ一覧!$S$14,バックデータ一覧!$T$14)</f>
        <v>0</v>
      </c>
      <c r="CP164" s="173">
        <f>IF($CX164&gt;0,バックデータ一覧!$S$15,バックデータ一覧!$T$15)</f>
        <v>-6.3459300000000001</v>
      </c>
      <c r="CQ164" s="102">
        <f>IF($DF$4=4,'貼り付けシート（日別）'!T163,'貼り付けシート（日別）'!B163*(INT($DF$4)+1-$DF$4)+'貼り付けシート（日別）'!T163*($DF$4-INT($DF$4)))</f>
        <v>4.3516588101239684</v>
      </c>
      <c r="CR164" s="102">
        <f>IF($DF$4=4,'貼り付けシート（日別）'!U163,'貼り付けシート（日別）'!C163*(INT($DF$4)+1-$DF$4)+'貼り付けシート（日別）'!U163*($DF$4-INT($DF$4)))</f>
        <v>7.492601384727549</v>
      </c>
      <c r="CS164" s="102">
        <f>IF($DF$4=4,'貼り付けシート（日別）'!V163,'貼り付けシート（日別）'!D163*(INT($DF$4)+1-$DF$4)+'貼り付けシート（日別）'!V163*($DF$4-INT($DF$4)))</f>
        <v>0.61703776109520991</v>
      </c>
      <c r="CT164" s="102">
        <f>IF($DF$4=4,'貼り付けシート（日別）'!W163,'貼り付けシート（日別）'!E163*(INT($DF$4)+1-$DF$4)+'貼り付けシート（日別）'!W163*($DF$4-INT($DF$4)))</f>
        <v>0</v>
      </c>
      <c r="CU164" s="102">
        <f>IF($DF$4=4,'貼り付けシート（日別）'!X163,'貼り付けシート（日別）'!F163*(INT($DF$4)+1-$DF$4)+'貼り付けシート（日別）'!X163*($DF$4-INT($DF$4)))</f>
        <v>20.877217480664999</v>
      </c>
      <c r="CV164" s="102">
        <f>IF($DF$4=4,'貼り付けシート（日別）'!Y163,'貼り付けシート（日別）'!G163*(INT($DF$4)+1-$DF$4)+'貼り付けシート（日別）'!Y163*($DF$4-INT($DF$4)))</f>
        <v>0</v>
      </c>
      <c r="CW164" s="102">
        <f>IF($DF$4=4,'貼り付けシート（日別）'!Z163,'貼り付けシート（日別）'!H163*(INT($DF$4)+1-$DF$4)+'貼り付けシート（日別）'!Z163*($DF$4-INT($DF$4)))</f>
        <v>3.9024999999999994</v>
      </c>
      <c r="CX164" s="32">
        <f>SUMIF('貼り付けシート（時刻別）'!$A$6:$A$8765,AR164,'貼り付けシート（時刻別）'!$C$6:$C$8765)</f>
        <v>0</v>
      </c>
      <c r="CY164" s="102">
        <f t="shared" si="68"/>
        <v>0</v>
      </c>
      <c r="CZ164" s="166"/>
    </row>
    <row r="165" spans="1:104" x14ac:dyDescent="0.15">
      <c r="A165" s="36">
        <v>41797</v>
      </c>
      <c r="B165" s="139">
        <f>IF(計算過程!$DF$5=9,計算過程!CD165+計算過程!CY165,IF($DF$4=4,AS165,G165*(INT($DF$4)+1-$DF$4)+AS165*($DF$4-INT($DF$4))))</f>
        <v>0.14464644932407406</v>
      </c>
      <c r="C165" s="139">
        <f>IF(計算過程!$DF$5=9,CF165,IF($DF$4=4,AT165,H165*(INT($DF$4)+1-$DF$4)+AT165*($DF$4-INT($DF$4))))</f>
        <v>66.946314713866997</v>
      </c>
      <c r="D165" s="139">
        <f>IF(計算過程!$DF$5=9,0,IF($DF$4=4,AU165,I165*(INT($DF$4)+1-$DF$4)+AU165*($DF$4-INT($DF$4))))</f>
        <v>0</v>
      </c>
      <c r="E165" s="139">
        <v>0</v>
      </c>
      <c r="F165" s="138"/>
      <c r="G165" s="104">
        <f t="shared" si="55"/>
        <v>0.13812895529398148</v>
      </c>
      <c r="H165" s="104">
        <f t="shared" si="56"/>
        <v>60.414329538934766</v>
      </c>
      <c r="I165" s="104">
        <f t="shared" si="57"/>
        <v>0</v>
      </c>
      <c r="J165" s="107">
        <v>0</v>
      </c>
      <c r="K165" s="101">
        <f>IF(OR(計算過程!$DF$5&lt;=4,計算過程!$DF$5=8),L165+M165+N165,0)</f>
        <v>0.13812895529398148</v>
      </c>
      <c r="L165" s="101">
        <f>IF(AND($DF$5&gt;4,$DF$5&lt;&gt;8),0,((VLOOKUP(入力データと計算結果!$E$6,バックデータ一覧!$V$12:$AA$15,2)*'貼り付けシート（日別）'!O164+VLOOKUP(入力データと計算結果!$E$6,バックデータ一覧!$V$12:$AA$15,3)*('貼り付けシート（日別）'!I164+'貼り付けシート（日別）'!J164+'貼り付けシート（日別）'!K164+'貼り付けシート（日別）'!L164+'貼り付けシート（日別）'!N164)+(VLOOKUP(入力データと計算結果!$E$6,バックデータ一覧!$V$12:$AA$15,4)))*10^3/3600))</f>
        <v>8.7128753037037029E-2</v>
      </c>
      <c r="M165" s="101">
        <f>IF(AND(OR($DF$5&gt;4,$DF$5&lt;&gt;8),入力データと計算結果!$E$7&lt;&gt;バックデータ一覧!$A$16,SUM(AL165:AM165)&gt;0),0.07*10^3/3600,0)</f>
        <v>1.9444444444444445E-2</v>
      </c>
      <c r="N165" s="101">
        <f>IF(AND(OR($DF$5&lt;=4),入力データと計算結果!$E$7=バックデータ一覧!$A$18,AM165&gt;0),(VLOOKUP(入力データと計算結果!$E$6,バックデータ一覧!$V$12:$AA$15,5,FALSE)*AO165+VLOOKUP(入力データと計算結果!$E$6,バックデータ一覧!$V$12:$AA$15,6,FALSE))*10^3/3600,0)</f>
        <v>3.1555757812499995E-2</v>
      </c>
      <c r="O165" s="101">
        <f>IF(OR(計算過程!$DF$5&lt;=2,計算過程!$DF$5=8),IF(入力データと計算結果!$E$7=バックデータ一覧!$A$16,AI165/Q165+AJ165/R165+AK165/S165+AL165/T165+AN165/V165,IF(入力データと計算結果!$E$7=バックデータ一覧!$A$17,AI165/Q165+AJ165/R165+AK165/S165+AM165/U165+AN165/V165,AI165/Q165+AJ165/R165+AK165/S165+AM165/U165+AO165/W165)),0)</f>
        <v>60.414329538934766</v>
      </c>
      <c r="P165" s="101">
        <f>IF(OR(計算過程!$DF$5=3,計算過程!$DF$5=4),IF(入力データと計算結果!$E$7=バックデータ一覧!$A$16,AI165/Q165+AJ165/R165+AK165/S165+AL165/T165+AN165/V165,IF(入力データと計算結果!$E$7=バックデータ一覧!$A$17,AI165/Q165+AJ165/R165+AK165/S165+AM165/U165+AN165/V165,AI165/Q165+AJ165/R165+AK165/S165+AM165/U165+AO165/W165)),0)</f>
        <v>0</v>
      </c>
      <c r="Q165" s="101">
        <f>MIN(1,$DF$7*'貼り付けシート（日別）'!O164+計算過程!$DF$14*(AI165+AK165)+$DF$21)</f>
        <v>0.62571762690777788</v>
      </c>
      <c r="R165" s="101">
        <f>MIN(1,$DF$8*'貼り付けシート（日別）'!O164+$DF$15*AJ165+$DF$22)</f>
        <v>0.68415539094840783</v>
      </c>
      <c r="S165" s="101">
        <f>MIN(1,$DF$9*'貼り付けシート（日別）'!O164+$DF$16*(AI165+AK165)+$DF$23)</f>
        <v>0.62571762690777788</v>
      </c>
      <c r="T165" s="32">
        <f>MIN(1,$DF$10*'貼り付けシート（日別）'!O164+$DF$17*AL165+$DF$24)</f>
        <v>0.71159348488590612</v>
      </c>
      <c r="U165" s="32">
        <f>MIN(1,$DF$11*'貼り付けシート（日別）'!O164+$DF$18*AM165+$DF$25)</f>
        <v>0.70093424254703596</v>
      </c>
      <c r="V165" s="32">
        <f>MIN(1,$DF$12*'貼り付けシート（日別）'!O164+$DF$19*AN165+$DF$26)</f>
        <v>0.71159348488590612</v>
      </c>
      <c r="W165" s="32">
        <f>MIN(1,$DF$13*'貼り付けシート（日別）'!O164+$DF$20*AO165+$DF$27)</f>
        <v>0.61839864650899323</v>
      </c>
      <c r="X165" s="32">
        <f t="shared" si="58"/>
        <v>0</v>
      </c>
      <c r="Y165" s="32">
        <f>'貼り付けシート（日別）'!P164</f>
        <v>9</v>
      </c>
      <c r="Z165" s="32">
        <f t="shared" si="59"/>
        <v>1</v>
      </c>
      <c r="AA165" s="32">
        <f t="shared" si="60"/>
        <v>1</v>
      </c>
      <c r="AB165" s="32">
        <f t="shared" si="61"/>
        <v>40.767940882741783</v>
      </c>
      <c r="AC165" s="32">
        <f>IF($DF$5=10,($DF$41*'貼り付けシート（日別）'!O164+$DF$42*AB165+$DF$43)/3.6,0)</f>
        <v>0</v>
      </c>
      <c r="AD165" s="32">
        <f>IF(OR($DF$5=5,$DF$5=6,$DF$5=7),(($DF$45*'貼り付けシート（日別）'!O164+$DF$46*SUM(AI165:AK165,AM165)+$DF$47)*AE165+(0.01723*AO165+0.06099))*10^3/3600,0)</f>
        <v>0</v>
      </c>
      <c r="AE165" s="32">
        <f>IF('貼り付けシート（日別）'!O164&lt;7,1+(7-'貼り付けシート（日別）'!O164)*0.0091,1)</f>
        <v>1</v>
      </c>
      <c r="AF165" s="32">
        <f>IF(OR($DF$5=5,$DF$5=6,$DF$5=7),(($DF$48*'貼り付けシート（日別）'!O164+$DF$49*SUM(AI165:AK165,AM165)+$DF$50)*AH165+AO165/AG165),0)</f>
        <v>0</v>
      </c>
      <c r="AG165" s="32">
        <f>$DF$51*'貼り付けシート（日別）'!O164+$DF$52*AO165+$DF$53</f>
        <v>0.83730062499999991</v>
      </c>
      <c r="AH165" s="32">
        <f>IF('貼り付けシート（日別）'!O164&lt;7,1+(7-'貼り付けシート（日別）'!O164)*0.0205,1)</f>
        <v>1</v>
      </c>
      <c r="AI165" s="109">
        <f>'貼り付けシート（日別）'!B164</f>
        <v>6.2971024042582648</v>
      </c>
      <c r="AJ165" s="109">
        <f>'貼り付けシート（日別）'!C164</f>
        <v>8.40272691306048</v>
      </c>
      <c r="AK165" s="109">
        <f>'貼り付けシート（日別）'!D164</f>
        <v>1.7299731879830398</v>
      </c>
      <c r="AL165" s="109">
        <f>'貼り付けシート（日別）'!E164</f>
        <v>0</v>
      </c>
      <c r="AM165" s="109">
        <f>'貼り付けシート（日別）'!F164</f>
        <v>21.284700877440002</v>
      </c>
      <c r="AN165" s="109">
        <f>'貼り付けシート（日別）'!G164</f>
        <v>0</v>
      </c>
      <c r="AO165" s="109">
        <f>'貼り付けシート（日別）'!H164</f>
        <v>3.0534375000000002</v>
      </c>
      <c r="AP165" s="102">
        <f>IF(入力データと計算結果!$E$9=バックデータ一覧!$A$25,'貼り付けシート（日別）'!Q164,0)</f>
        <v>0</v>
      </c>
      <c r="AR165" s="36">
        <v>41797</v>
      </c>
      <c r="AS165" s="104">
        <f t="shared" si="62"/>
        <v>0.14464644932407406</v>
      </c>
      <c r="AT165" s="104">
        <f t="shared" si="63"/>
        <v>66.946314713866997</v>
      </c>
      <c r="AU165" s="104">
        <f t="shared" si="64"/>
        <v>0</v>
      </c>
      <c r="AV165" s="107">
        <v>0</v>
      </c>
      <c r="AW165" s="101">
        <f>IF(OR(計算過程!$DF$5&lt;=4,計算過程!$DF$5=8),AX165+AY165+AZ165,0)</f>
        <v>0.14464644932407406</v>
      </c>
      <c r="AX165" s="101">
        <f>IF(AND(計算過程!$DF$5&gt;4,計算過程!$DF$5&lt;&gt;8),0,((VLOOKUP(入力データと計算結果!$E$6,バックデータ一覧!$V$12:$AA$15,2)*'貼り付けシート（日別）'!AG164+VLOOKUP(入力データと計算結果!$E$6,バックデータ一覧!$V$12:$AA$15,3)*('貼り付けシート（日別）'!AA164+'貼り付けシート（日別）'!AB164+'貼り付けシート（日別）'!AC164+'貼り付けシート（日別）'!AD164+'貼り付けシート（日別）'!AF164)+(VLOOKUP(入力データと計算結果!$E$6,バックデータ一覧!$V$12:$AA$15,4)))*10^3/3600))</f>
        <v>9.0649443537037036E-2</v>
      </c>
      <c r="AY165" s="101">
        <f>IF(AND(OR(計算過程!$DF$5&gt;4,計算過程!$DF$5&lt;&gt;8),入力データと計算結果!$E$7&lt;&gt;バックデータ一覧!$A$16,SUM(BX165:BY165)&gt;0),0.07*10^3/3600,0)</f>
        <v>1.9444444444444445E-2</v>
      </c>
      <c r="AZ165" s="101">
        <f>IF(AND(OR(計算過程!$DF$5&lt;=4),入力データと計算結果!$E$7=バックデータ一覧!$A$18,BY165&gt;0),(VLOOKUP(入力データと計算結果!$E$6,バックデータ一覧!$V$12:$AA$15,5,FALSE)*CA165+VLOOKUP(入力データと計算結果!$E$6,バックデータ一覧!$V$12:$AA$15,6,FALSE))*10^3/3600,0)</f>
        <v>3.4552561342592589E-2</v>
      </c>
      <c r="BA165" s="101">
        <f>IF(OR(計算過程!$DF$5&lt;=2,計算過程!$DF$5=8),IF(入力データと計算結果!$E$7=バックデータ一覧!$A$16,BU165/BC165+BV165/BD165+BW165/BE165+BX165/BF165+BZ165/BH165,IF(入力データと計算結果!$E$7=バックデータ一覧!$A$17,BU165/BC165+BV165/BD165+BW165/BE165+BY165/BG165+BZ165/BH165,BU165/BC165+BV165/BD165+BW165/BE165+BY165/BG165+CA165/BI165)),0)</f>
        <v>66.946314713866997</v>
      </c>
      <c r="BB165" s="101">
        <f>IF(OR(計算過程!$DF$5=3,計算過程!$DF$5=4),IF(入力データと計算結果!$E$7=バックデータ一覧!$A$16,BU165/BC165+BV165/BD165+BW165/BE165+BX165/BF165+BZ165/BH165,IF(入力データと計算結果!$E$7=バックデータ一覧!$A$17,BU165/BC165+BV165/BD165+BW165/BE165+BY165/BG165+BZ165/BH165,BU165/BC165+BV165/BD165+BW165/BE165+BY165/BG165+CA165/BI165)),0)</f>
        <v>0</v>
      </c>
      <c r="BC165" s="101">
        <f>MIN(1,計算過程!$DF$7*'貼り付けシート（日別）'!AG164+計算過程!$DF$14*(BU165+BW165)+計算過程!$DF$21)</f>
        <v>0.62661218464500879</v>
      </c>
      <c r="BD165" s="101">
        <f>MIN(1,計算過程!$DF$8*'貼り付けシート（日別）'!AG164+計算過程!$DF$15*BV165+計算過程!$DF$22)</f>
        <v>0.68554223892915889</v>
      </c>
      <c r="BE165" s="101">
        <f>MIN(1,計算過程!$DF$9*'貼り付けシート（日別）'!AG164+計算過程!$DF$16*(BU165+BW165)+計算過程!$DF$23)</f>
        <v>0.62661218464500879</v>
      </c>
      <c r="BF165" s="32">
        <f>MIN(1,計算過程!$DF$10*'貼り付けシート（日別）'!AG164+計算過程!$DF$17*BX165+計算過程!$DF$24)</f>
        <v>0.71159348488590612</v>
      </c>
      <c r="BG165" s="32">
        <f>MIN(1,計算過程!$DF$11*'貼り付けシート（日別）'!AG164+計算過程!$DF$18*BY165+計算過程!$DF$25)</f>
        <v>0.70093424254703596</v>
      </c>
      <c r="BH165" s="32">
        <f>MIN(1,計算過程!$DF$12*'貼り付けシート（日別）'!AG164+計算過程!$DF$19*BZ165+計算過程!$DF$26)</f>
        <v>0.71159348488590612</v>
      </c>
      <c r="BI165" s="32">
        <f>MIN(1,計算過程!$DF$13*'貼り付けシート（日別）'!AG164+計算過程!$DF$20*CA165+計算過程!$DF$27)</f>
        <v>0.62942542177932881</v>
      </c>
      <c r="BJ165" s="32">
        <f>IF(計算過程!$DF$5=11,(計算過程!$DF$33*BK165+計算過程!$DF$34*BN165+計算過程!$DF$35*計算過程!$DF$39+計算過程!$DF$36)*(1+計算過程!$DF$37*計算過程!$DF$38)*BL165*BM165*10^3/3600,0)</f>
        <v>0</v>
      </c>
      <c r="BK165" s="32">
        <f>'貼り付けシート（日別）'!AH164</f>
        <v>9</v>
      </c>
      <c r="BL165" s="32">
        <f t="shared" si="65"/>
        <v>1</v>
      </c>
      <c r="BM165" s="32">
        <f t="shared" si="66"/>
        <v>1</v>
      </c>
      <c r="BN165" s="32">
        <f t="shared" si="67"/>
        <v>45.207666572286044</v>
      </c>
      <c r="BO165" s="32">
        <f>IF(計算過程!$DF$5=10,(計算過程!$DF$41*'貼り付けシート（日別）'!AG164+計算過程!$DF$42*BN165+計算過程!$DF$43)/3.6,0)</f>
        <v>0</v>
      </c>
      <c r="BP165" s="32">
        <f>IF(OR(計算過程!$DF$5=5,計算過程!$DF$5=6,計算過程!$DF$5=7),((計算過程!$DF$45*'貼り付けシート（日別）'!AG164+計算過程!$DF$46*SUM(BU165:BW165,BY165)+計算過程!$DF$47)*BQ165+(0.01723*CA165+0.06099))*10^3/3600,0)</f>
        <v>0</v>
      </c>
      <c r="BQ165" s="32">
        <f>IF('貼り付けシート（日別）'!AG164&lt;7,1+(7-'貼り付けシート（日別）'!AG164)*0.0091,1)</f>
        <v>1</v>
      </c>
      <c r="BR165" s="32">
        <f>IF(OR(計算過程!$DF$5=5,計算過程!$DF$5=6,計算過程!$DF$5=7),((計算過程!$DF$48*'貼り付けシート（日別）'!AG164+計算過程!$DF$49*SUM(BU165:BW165,BY165)+計算過程!$DF$50)*BT165+CA165/BS165),0)</f>
        <v>0</v>
      </c>
      <c r="BS165" s="32">
        <f>計算過程!$DF$51*'貼り付けシート（日別）'!AG164+計算過程!$DF$52*CA165+計算過程!$DF$53</f>
        <v>0.8410574999999999</v>
      </c>
      <c r="BT165" s="32">
        <f>IF('貼り付けシート（日別）'!AG164&lt;7,1+(7-'貼り付けシート（日別）'!AG164)*0.0205,1)</f>
        <v>1</v>
      </c>
      <c r="BU165" s="109">
        <f>'貼り付けシート（日別）'!T164</f>
        <v>6.5833343317245507</v>
      </c>
      <c r="BV165" s="109">
        <f>'貼り付けシート（日別）'!U164</f>
        <v>11.4582639723552</v>
      </c>
      <c r="BW165" s="109">
        <f>'貼り付けシート（日別）'!V164</f>
        <v>2.2017840574329592</v>
      </c>
      <c r="BX165" s="109">
        <f>'貼り付けシート（日別）'!W164</f>
        <v>0</v>
      </c>
      <c r="BY165" s="109">
        <f>'貼り付けシート（日別）'!X164</f>
        <v>21.284700877440002</v>
      </c>
      <c r="BZ165" s="109">
        <f>'貼り付けシート（日別）'!Y164</f>
        <v>0</v>
      </c>
      <c r="CA165" s="109">
        <f>'貼り付けシート（日別）'!Z164</f>
        <v>3.6795833333333325</v>
      </c>
      <c r="CB165" s="102">
        <f>IF(入力データと計算結果!$E$9=バックデータ一覧!$A$25,'貼り付けシート（日別）'!AI164,0)</f>
        <v>0</v>
      </c>
      <c r="CC165" s="166"/>
      <c r="CD165" s="32">
        <f>IF(計算過程!$DF$5=9,((CI165*'貼り付けシート（日別）'!AG164+CJ165*(CQ165+CR165+CS165+CU165)+CK165*CX165+CL165)*CE165+(0.01723*CW165+0.06099))*10^3/3600,0)</f>
        <v>0</v>
      </c>
      <c r="CE165" s="32">
        <f>IF(7&lt;='貼り付けシート（日別）'!AG164,1,1+(7-'貼り付けシート（日別）'!AG164)*0.0091)</f>
        <v>1</v>
      </c>
      <c r="CF165" s="32">
        <f>IF(計算過程!$DF$5=9,((CM165*'貼り付けシート（日別）'!AG164+CN165*(CQ165+CR165+CS165+CU165)+CO165*CX165+CP165)*CH165+CW165/CG165),0)</f>
        <v>0</v>
      </c>
      <c r="CG165" s="32">
        <f>計算過程!$DF$55*'貼り付けシート（日別）'!AG164+計算過程!$DF$56*CW165+計算過程!$DF$57</f>
        <v>0.8410574999999999</v>
      </c>
      <c r="CH165" s="32">
        <f>IF(7&lt;='貼り付けシート（日別）'!AG164,1,1+(7-'貼り付けシート（日別）'!AG164)*0.0205)</f>
        <v>1</v>
      </c>
      <c r="CI165" s="100">
        <f>IF($CX165&gt;0,バックデータ一覧!$S$4,バックデータ一覧!$T$4)</f>
        <v>-0.18114</v>
      </c>
      <c r="CJ165" s="100">
        <f>IF($CX165&gt;0,バックデータ一覧!$S$5,バックデータ一覧!$T$5)</f>
        <v>0.10483000000000001</v>
      </c>
      <c r="CK165" s="100">
        <f>IF($CX165&gt;0,バックデータ一覧!$S$6,バックデータ一覧!$T$6)</f>
        <v>0</v>
      </c>
      <c r="CL165" s="100">
        <f>IF($CX165&gt;0,バックデータ一覧!$S$7,バックデータ一覧!$T$7)</f>
        <v>5.8528500000000001</v>
      </c>
      <c r="CM165" s="100">
        <f>IF($CX165&gt;0,バックデータ一覧!$S$12,バックデータ一覧!$T$12)</f>
        <v>-5.7700000000000001E-2</v>
      </c>
      <c r="CN165" s="100">
        <f>IF($CX165&gt;0,バックデータ一覧!$S$13,バックデータ一覧!$T$13)</f>
        <v>0.47525000000000001</v>
      </c>
      <c r="CO165" s="100">
        <f>IF($CX165&gt;0,バックデータ一覧!$S$14,バックデータ一覧!$T$14)</f>
        <v>0</v>
      </c>
      <c r="CP165" s="173">
        <f>IF($CX165&gt;0,バックデータ一覧!$S$15,バックデータ一覧!$T$15)</f>
        <v>-6.3459300000000001</v>
      </c>
      <c r="CQ165" s="102">
        <f>IF($DF$4=4,'貼り付けシート（日別）'!T164,'貼り付けシート（日別）'!B164*(INT($DF$4)+1-$DF$4)+'貼り付けシート（日別）'!T164*($DF$4-INT($DF$4)))</f>
        <v>6.5833343317245507</v>
      </c>
      <c r="CR165" s="102">
        <f>IF($DF$4=4,'貼り付けシート（日別）'!U164,'貼り付けシート（日別）'!C164*(INT($DF$4)+1-$DF$4)+'貼り付けシート（日別）'!U164*($DF$4-INT($DF$4)))</f>
        <v>11.4582639723552</v>
      </c>
      <c r="CS165" s="102">
        <f>IF($DF$4=4,'貼り付けシート（日別）'!V164,'貼り付けシート（日別）'!D164*(INT($DF$4)+1-$DF$4)+'貼り付けシート（日別）'!V164*($DF$4-INT($DF$4)))</f>
        <v>2.2017840574329592</v>
      </c>
      <c r="CT165" s="102">
        <f>IF($DF$4=4,'貼り付けシート（日別）'!W164,'貼り付けシート（日別）'!E164*(INT($DF$4)+1-$DF$4)+'貼り付けシート（日別）'!W164*($DF$4-INT($DF$4)))</f>
        <v>0</v>
      </c>
      <c r="CU165" s="102">
        <f>IF($DF$4=4,'貼り付けシート（日別）'!X164,'貼り付けシート（日別）'!F164*(INT($DF$4)+1-$DF$4)+'貼り付けシート（日別）'!X164*($DF$4-INT($DF$4)))</f>
        <v>21.284700877440002</v>
      </c>
      <c r="CV165" s="102">
        <f>IF($DF$4=4,'貼り付けシート（日別）'!Y164,'貼り付けシート（日別）'!G164*(INT($DF$4)+1-$DF$4)+'貼り付けシート（日別）'!Y164*($DF$4-INT($DF$4)))</f>
        <v>0</v>
      </c>
      <c r="CW165" s="102">
        <f>IF($DF$4=4,'貼り付けシート（日別）'!Z164,'貼り付けシート（日別）'!H164*(INT($DF$4)+1-$DF$4)+'貼り付けシート（日別）'!Z164*($DF$4-INT($DF$4)))</f>
        <v>3.6795833333333325</v>
      </c>
      <c r="CX165" s="32">
        <f>SUMIF('貼り付けシート（時刻別）'!$A$6:$A$8765,AR165,'貼り付けシート（時刻別）'!$C$6:$C$8765)</f>
        <v>0</v>
      </c>
      <c r="CY165" s="102">
        <f t="shared" si="68"/>
        <v>0</v>
      </c>
      <c r="CZ165" s="166"/>
    </row>
    <row r="166" spans="1:104" x14ac:dyDescent="0.15">
      <c r="A166" s="36">
        <v>41798</v>
      </c>
      <c r="B166" s="139">
        <f>IF(計算過程!$DF$5=9,計算過程!CD166+計算過程!CY166,IF($DF$4=4,AS166,G166*(INT($DF$4)+1-$DF$4)+AS166*($DF$4-INT($DF$4))))</f>
        <v>0.13992147117013889</v>
      </c>
      <c r="C166" s="139">
        <f>IF(計算過程!$DF$5=9,CF166,IF($DF$4=4,AT166,H166*(INT($DF$4)+1-$DF$4)+AT166*($DF$4-INT($DF$4))))</f>
        <v>66.172286245487925</v>
      </c>
      <c r="D166" s="139">
        <f>IF(計算過程!$DF$5=9,0,IF($DF$4=4,AU166,I166*(INT($DF$4)+1-$DF$4)+AU166*($DF$4-INT($DF$4))))</f>
        <v>0</v>
      </c>
      <c r="E166" s="139">
        <v>0</v>
      </c>
      <c r="F166" s="138"/>
      <c r="G166" s="104">
        <f t="shared" si="55"/>
        <v>0.13380581105208333</v>
      </c>
      <c r="H166" s="104">
        <f t="shared" si="56"/>
        <v>59.761945989574151</v>
      </c>
      <c r="I166" s="104">
        <f t="shared" si="57"/>
        <v>0</v>
      </c>
      <c r="J166" s="107">
        <v>0</v>
      </c>
      <c r="K166" s="101">
        <f>IF(OR(計算過程!$DF$5&lt;=4,計算過程!$DF$5=8),L166+M166+N166,0)</f>
        <v>0.13380581105208333</v>
      </c>
      <c r="L166" s="101">
        <f>IF(AND($DF$5&gt;4,$DF$5&lt;&gt;8),0,((VLOOKUP(入力データと計算結果!$E$6,バックデータ一覧!$V$12:$AA$15,2)*'貼り付けシート（日別）'!O165+VLOOKUP(入力データと計算結果!$E$6,バックデータ一覧!$V$12:$AA$15,3)*('貼り付けシート（日別）'!I165+'貼り付けシート（日別）'!J165+'貼り付けシート（日別）'!K165+'貼り付けシート（日別）'!L165+'貼り付けシート（日別）'!N165)+(VLOOKUP(入力データと計算結果!$E$6,バックデータ一覧!$V$12:$AA$15,4)))*10^3/3600))</f>
        <v>8.4807549333333343E-2</v>
      </c>
      <c r="M166" s="101">
        <f>IF(AND(OR($DF$5&gt;4,$DF$5&lt;&gt;8),入力データと計算結果!$E$7&lt;&gt;バックデータ一覧!$A$16,SUM(AL166:AM166)&gt;0),0.07*10^3/3600,0)</f>
        <v>1.9444444444444445E-2</v>
      </c>
      <c r="N166" s="101">
        <f>IF(AND(OR($DF$5&lt;=4),入力データと計算結果!$E$7=バックデータ一覧!$A$18,AM166&gt;0),(VLOOKUP(入力データと計算結果!$E$6,バックデータ一覧!$V$12:$AA$15,5,FALSE)*AO166+VLOOKUP(入力データと計算結果!$E$6,バックデータ一覧!$V$12:$AA$15,6,FALSE))*10^3/3600,0)</f>
        <v>2.9553817274305554E-2</v>
      </c>
      <c r="O166" s="101">
        <f>IF(OR(計算過程!$DF$5&lt;=2,計算過程!$DF$5=8),IF(入力データと計算結果!$E$7=バックデータ一覧!$A$16,AI166/Q166+AJ166/R166+AK166/S166+AL166/T166+AN166/V166,IF(入力データと計算結果!$E$7=バックデータ一覧!$A$17,AI166/Q166+AJ166/R166+AK166/S166+AM166/U166+AN166/V166,AI166/Q166+AJ166/R166+AK166/S166+AM166/U166+AO166/W166)),0)</f>
        <v>59.761945989574151</v>
      </c>
      <c r="P166" s="101">
        <f>IF(OR(計算過程!$DF$5=3,計算過程!$DF$5=4),IF(入力データと計算結果!$E$7=バックデータ一覧!$A$16,AI166/Q166+AJ166/R166+AK166/S166+AL166/T166+AN166/V166,IF(入力データと計算結果!$E$7=バックデータ一覧!$A$17,AI166/Q166+AJ166/R166+AK166/S166+AM166/U166+AN166/V166,AI166/Q166+AJ166/R166+AK166/S166+AM166/U166+AO166/W166)),0)</f>
        <v>0</v>
      </c>
      <c r="Q166" s="101">
        <f>MIN(1,$DF$7*'貼り付けシート（日別）'!O165+計算過程!$DF$14*(AI166+AK166)+$DF$21)</f>
        <v>0.63414654775401691</v>
      </c>
      <c r="R166" s="101">
        <f>MIN(1,$DF$8*'貼り付けシート（日別）'!O165+$DF$15*AJ166+$DF$22)</f>
        <v>0.68682145627742808</v>
      </c>
      <c r="S166" s="101">
        <f>MIN(1,$DF$9*'貼り付けシート（日別）'!O165+$DF$16*(AI166+AK166)+$DF$23)</f>
        <v>0.63414654775401691</v>
      </c>
      <c r="T166" s="32">
        <f>MIN(1,$DF$10*'貼り付けシート（日別）'!O165+$DF$17*AL166+$DF$24)</f>
        <v>0.71159348488590612</v>
      </c>
      <c r="U166" s="32">
        <f>MIN(1,$DF$11*'貼り付けシート（日別）'!O165+$DF$18*AM166+$DF$25)</f>
        <v>0.70088372459733805</v>
      </c>
      <c r="V166" s="32">
        <f>MIN(1,$DF$12*'貼り付けシート（日別）'!O165+$DF$19*AN166+$DF$26)</f>
        <v>0.71159348488590612</v>
      </c>
      <c r="W166" s="32">
        <f>MIN(1,$DF$13*'貼り付けシート（日別）'!O165+$DF$20*AO166+$DF$27)</f>
        <v>0.62558615260268458</v>
      </c>
      <c r="X166" s="32">
        <f t="shared" si="58"/>
        <v>0</v>
      </c>
      <c r="Y166" s="32">
        <f>'貼り付けシート（日別）'!P165</f>
        <v>11.125</v>
      </c>
      <c r="Z166" s="32">
        <f t="shared" si="59"/>
        <v>1</v>
      </c>
      <c r="AA166" s="32">
        <f t="shared" si="60"/>
        <v>1</v>
      </c>
      <c r="AB166" s="32">
        <f t="shared" si="61"/>
        <v>40.546877044638997</v>
      </c>
      <c r="AC166" s="32">
        <f>IF($DF$5=10,($DF$41*'貼り付けシート（日別）'!O165+$DF$42*AB166+$DF$43)/3.6,0)</f>
        <v>0</v>
      </c>
      <c r="AD166" s="32">
        <f>IF(OR($DF$5=5,$DF$5=6,$DF$5=7),(($DF$45*'貼り付けシート（日別）'!O165+$DF$46*SUM(AI166:AK166,AM166)+$DF$47)*AE166+(0.01723*AO166+0.06099))*10^3/3600,0)</f>
        <v>0</v>
      </c>
      <c r="AE166" s="32">
        <f>IF('貼り付けシート（日別）'!O165&lt;7,1+(7-'貼り付けシート（日別）'!O165)*0.0091,1)</f>
        <v>1</v>
      </c>
      <c r="AF166" s="32">
        <f>IF(OR($DF$5=5,$DF$5=6,$DF$5=7),(($DF$48*'貼り付けシート（日別）'!O165+$DF$49*SUM(AI166:AK166,AM166)+$DF$50)*AH166+AO166/AG166),0)</f>
        <v>0</v>
      </c>
      <c r="AG166" s="32">
        <f>$DF$51*'貼り付けシート（日別）'!O165+$DF$52*AO166+$DF$53</f>
        <v>0.8581109375</v>
      </c>
      <c r="AH166" s="32">
        <f>IF('貼り付けシート（日別）'!O165&lt;7,1+(7-'貼り付けシート（日別）'!O165)*0.0205,1)</f>
        <v>1</v>
      </c>
      <c r="AI166" s="109">
        <f>'貼り付けシート（日別）'!B165</f>
        <v>6.3300313341719443</v>
      </c>
      <c r="AJ166" s="109">
        <f>'貼り付けシート（日別）'!C165</f>
        <v>8.4466666154570706</v>
      </c>
      <c r="AK166" s="109">
        <f>'貼り付けシート（日別）'!D165</f>
        <v>1.7390195972999845</v>
      </c>
      <c r="AL166" s="109">
        <f>'貼り付けシート（日別）'!E165</f>
        <v>0</v>
      </c>
      <c r="AM166" s="109">
        <f>'貼り付けシート（日別）'!F165</f>
        <v>21.396003247709999</v>
      </c>
      <c r="AN166" s="109">
        <f>'貼り付けシート（日別）'!G165</f>
        <v>0</v>
      </c>
      <c r="AO166" s="109">
        <f>'貼り付けシート（日別）'!H165</f>
        <v>2.6351562500000005</v>
      </c>
      <c r="AP166" s="102">
        <f>IF(入力データと計算結果!$E$9=バックデータ一覧!$A$25,'貼り付けシート（日別）'!Q165,0)</f>
        <v>0</v>
      </c>
      <c r="AR166" s="36">
        <v>41798</v>
      </c>
      <c r="AS166" s="104">
        <f t="shared" si="62"/>
        <v>0.13992147117013889</v>
      </c>
      <c r="AT166" s="104">
        <f t="shared" si="63"/>
        <v>66.172286245487925</v>
      </c>
      <c r="AU166" s="104">
        <f t="shared" si="64"/>
        <v>0</v>
      </c>
      <c r="AV166" s="107">
        <v>0</v>
      </c>
      <c r="AW166" s="101">
        <f>IF(OR(計算過程!$DF$5&lt;=4,計算過程!$DF$5=8),AX166+AY166+AZ166,0)</f>
        <v>0.13992147117013889</v>
      </c>
      <c r="AX166" s="101">
        <f>IF(AND(計算過程!$DF$5&gt;4,計算過程!$DF$5&lt;&gt;8),0,((VLOOKUP(入力データと計算結果!$E$6,バックデータ一覧!$V$12:$AA$15,2)*'貼り付けシート（日別）'!AG165+VLOOKUP(入力データと計算結果!$E$6,バックデータ一覧!$V$12:$AA$15,3)*('貼り付けシート（日別）'!AA165+'貼り付けシート（日別）'!AB165+'貼り付けシート（日別）'!AC165+'貼り付けシート（日別）'!AD165+'貼り付けシート（日別）'!AF165)+(VLOOKUP(入力データと計算結果!$E$6,バックデータ一覧!$V$12:$AA$15,4)))*10^3/3600))</f>
        <v>8.8328239833333336E-2</v>
      </c>
      <c r="AY166" s="101">
        <f>IF(AND(OR(計算過程!$DF$5&gt;4,計算過程!$DF$5&lt;&gt;8),入力データと計算結果!$E$7&lt;&gt;バックデータ一覧!$A$16,SUM(BX166:BY166)&gt;0),0.07*10^3/3600,0)</f>
        <v>1.9444444444444445E-2</v>
      </c>
      <c r="AZ166" s="101">
        <f>IF(AND(OR(計算過程!$DF$5&lt;=4),入力データと計算結果!$E$7=バックデータ一覧!$A$18,BY166&gt;0),(VLOOKUP(入力データと計算結果!$E$6,バックデータ一覧!$V$12:$AA$15,5,FALSE)*CA166+VLOOKUP(入力データと計算結果!$E$6,バックデータ一覧!$V$12:$AA$15,6,FALSE))*10^3/3600,0)</f>
        <v>3.2148786892361114E-2</v>
      </c>
      <c r="BA166" s="101">
        <f>IF(OR(計算過程!$DF$5&lt;=2,計算過程!$DF$5=8),IF(入力データと計算結果!$E$7=バックデータ一覧!$A$16,BU166/BC166+BV166/BD166+BW166/BE166+BX166/BF166+BZ166/BH166,IF(入力データと計算結果!$E$7=バックデータ一覧!$A$17,BU166/BC166+BV166/BD166+BW166/BE166+BY166/BG166+BZ166/BH166,BU166/BC166+BV166/BD166+BW166/BE166+BY166/BG166+CA166/BI166)),0)</f>
        <v>66.172286245487925</v>
      </c>
      <c r="BB166" s="101">
        <f>IF(OR(計算過程!$DF$5=3,計算過程!$DF$5=4),IF(入力データと計算結果!$E$7=バックデータ一覧!$A$16,BU166/BC166+BV166/BD166+BW166/BE166+BX166/BF166+BZ166/BH166,IF(入力データと計算結果!$E$7=バックデータ一覧!$A$17,BU166/BC166+BV166/BD166+BW166/BE166+BY166/BG166+BZ166/BH166,BU166/BC166+BV166/BD166+BW166/BE166+BY166/BG166+CA166/BI166)),0)</f>
        <v>0</v>
      </c>
      <c r="BC166" s="101">
        <f>MIN(1,計算過程!$DF$7*'貼り付けシート（日別）'!AG165+計算過程!$DF$14*(BU166+BW166)+計算過程!$DF$21)</f>
        <v>0.63504578332990158</v>
      </c>
      <c r="BD166" s="101">
        <f>MIN(1,計算過程!$DF$8*'貼り付けシート（日別）'!AG165+計算過程!$DF$15*BV166+計算過程!$DF$22)</f>
        <v>0.68821555639051368</v>
      </c>
      <c r="BE166" s="101">
        <f>MIN(1,計算過程!$DF$9*'貼り付けシート（日別）'!AG165+計算過程!$DF$16*(BU166+BW166)+計算過程!$DF$23)</f>
        <v>0.63504578332990158</v>
      </c>
      <c r="BF166" s="32">
        <f>MIN(1,計算過程!$DF$10*'貼り付けシート（日別）'!AG165+計算過程!$DF$17*BX166+計算過程!$DF$24)</f>
        <v>0.71159348488590612</v>
      </c>
      <c r="BG166" s="32">
        <f>MIN(1,計算過程!$DF$11*'貼り付けシート（日別）'!AG165+計算過程!$DF$18*BY166+計算過程!$DF$25)</f>
        <v>0.70088372459733805</v>
      </c>
      <c r="BH166" s="32">
        <f>MIN(1,計算過程!$DF$12*'貼り付けシート（日別）'!AG165+計算過程!$DF$19*BZ166+計算過程!$DF$26)</f>
        <v>0.71159348488590612</v>
      </c>
      <c r="BI166" s="32">
        <f>MIN(1,計算過程!$DF$13*'貼り付けシート（日別）'!AG165+計算過程!$DF$20*CA166+計算過程!$DF$27)</f>
        <v>0.63513437507516779</v>
      </c>
      <c r="BJ166" s="32">
        <f>IF(計算過程!$DF$5=11,(計算過程!$DF$33*BK166+計算過程!$DF$34*BN166+計算過程!$DF$35*計算過程!$DF$39+計算過程!$DF$36)*(1+計算過程!$DF$37*計算過程!$DF$38)*BL166*BM166*10^3/3600,0)</f>
        <v>0</v>
      </c>
      <c r="BK166" s="32">
        <f>'貼り付けシート（日別）'!AH165</f>
        <v>11.125</v>
      </c>
      <c r="BL166" s="32">
        <f t="shared" si="65"/>
        <v>1</v>
      </c>
      <c r="BM166" s="32">
        <f t="shared" si="66"/>
        <v>1</v>
      </c>
      <c r="BN166" s="32">
        <f t="shared" si="67"/>
        <v>44.922586446531199</v>
      </c>
      <c r="BO166" s="32">
        <f>IF(計算過程!$DF$5=10,(計算過程!$DF$41*'貼り付けシート（日別）'!AG165+計算過程!$DF$42*BN166+計算過程!$DF$43)/3.6,0)</f>
        <v>0</v>
      </c>
      <c r="BP166" s="32">
        <f>IF(OR(計算過程!$DF$5=5,計算過程!$DF$5=6,計算過程!$DF$5=7),((計算過程!$DF$45*'貼り付けシート（日別）'!AG165+計算過程!$DF$46*SUM(BU166:BW166,BY166)+計算過程!$DF$47)*BQ166+(0.01723*CA166+0.06099))*10^3/3600,0)</f>
        <v>0</v>
      </c>
      <c r="BQ166" s="32">
        <f>IF('貼り付けシート（日別）'!AG165&lt;7,1+(7-'貼り付けシート（日別）'!AG165)*0.0091,1)</f>
        <v>1</v>
      </c>
      <c r="BR166" s="32">
        <f>IF(OR(計算過程!$DF$5=5,計算過程!$DF$5=6,計算過程!$DF$5=7),((計算過程!$DF$48*'貼り付けシート（日別）'!AG165+計算過程!$DF$49*SUM(BU166:BW166,BY166)+計算過程!$DF$50)*BT166+CA166/BS166),0)</f>
        <v>0</v>
      </c>
      <c r="BS166" s="32">
        <f>計算過程!$DF$51*'貼り付けシート（日別）'!AG165+計算過程!$DF$52*CA166+計算過程!$DF$53</f>
        <v>0.86136406249999997</v>
      </c>
      <c r="BT166" s="32">
        <f>IF('貼り付けシート（日別）'!AG165&lt;7,1+(7-'貼り付けシート（日別）'!AG165)*0.0205,1)</f>
        <v>1</v>
      </c>
      <c r="BU166" s="109">
        <f>'貼り付けシート（日別）'!T165</f>
        <v>6.6177600311797606</v>
      </c>
      <c r="BV166" s="109">
        <f>'貼り付けシート（日別）'!U165</f>
        <v>11.518181748350552</v>
      </c>
      <c r="BW166" s="109">
        <f>'貼り付けシート（日別）'!V165</f>
        <v>2.2132976692908897</v>
      </c>
      <c r="BX166" s="109">
        <f>'貼り付けシート（日別）'!W165</f>
        <v>0</v>
      </c>
      <c r="BY166" s="109">
        <f>'貼り付けシート（日別）'!X165</f>
        <v>21.396003247709999</v>
      </c>
      <c r="BZ166" s="109">
        <f>'貼り付けシート（日別）'!Y165</f>
        <v>0</v>
      </c>
      <c r="CA166" s="109">
        <f>'貼り付けシート（日別）'!Z165</f>
        <v>3.1773437500000008</v>
      </c>
      <c r="CB166" s="102">
        <f>IF(入力データと計算結果!$E$9=バックデータ一覧!$A$25,'貼り付けシート（日別）'!AI165,0)</f>
        <v>0</v>
      </c>
      <c r="CC166" s="166"/>
      <c r="CD166" s="32">
        <f>IF(計算過程!$DF$5=9,((CI166*'貼り付けシート（日別）'!AG165+CJ166*(CQ166+CR166+CS166+CU166)+CK166*CX166+CL166)*CE166+(0.01723*CW166+0.06099))*10^3/3600,0)</f>
        <v>0</v>
      </c>
      <c r="CE166" s="32">
        <f>IF(7&lt;='貼り付けシート（日別）'!AG165,1,1+(7-'貼り付けシート（日別）'!AG165)*0.0091)</f>
        <v>1</v>
      </c>
      <c r="CF166" s="32">
        <f>IF(計算過程!$DF$5=9,((CM166*'貼り付けシート（日別）'!AG165+CN166*(CQ166+CR166+CS166+CU166)+CO166*CX166+CP166)*CH166+CW166/CG166),0)</f>
        <v>0</v>
      </c>
      <c r="CG166" s="32">
        <f>計算過程!$DF$55*'貼り付けシート（日別）'!AG165+計算過程!$DF$56*CW166+計算過程!$DF$57</f>
        <v>0.86136406249999997</v>
      </c>
      <c r="CH166" s="32">
        <f>IF(7&lt;='貼り付けシート（日別）'!AG165,1,1+(7-'貼り付けシート（日別）'!AG165)*0.0205)</f>
        <v>1</v>
      </c>
      <c r="CI166" s="100">
        <f>IF($CX166&gt;0,バックデータ一覧!$S$4,バックデータ一覧!$T$4)</f>
        <v>-0.18114</v>
      </c>
      <c r="CJ166" s="100">
        <f>IF($CX166&gt;0,バックデータ一覧!$S$5,バックデータ一覧!$T$5)</f>
        <v>0.10483000000000001</v>
      </c>
      <c r="CK166" s="100">
        <f>IF($CX166&gt;0,バックデータ一覧!$S$6,バックデータ一覧!$T$6)</f>
        <v>0</v>
      </c>
      <c r="CL166" s="100">
        <f>IF($CX166&gt;0,バックデータ一覧!$S$7,バックデータ一覧!$T$7)</f>
        <v>5.8528500000000001</v>
      </c>
      <c r="CM166" s="100">
        <f>IF($CX166&gt;0,バックデータ一覧!$S$12,バックデータ一覧!$T$12)</f>
        <v>-5.7700000000000001E-2</v>
      </c>
      <c r="CN166" s="100">
        <f>IF($CX166&gt;0,バックデータ一覧!$S$13,バックデータ一覧!$T$13)</f>
        <v>0.47525000000000001</v>
      </c>
      <c r="CO166" s="100">
        <f>IF($CX166&gt;0,バックデータ一覧!$S$14,バックデータ一覧!$T$14)</f>
        <v>0</v>
      </c>
      <c r="CP166" s="173">
        <f>IF($CX166&gt;0,バックデータ一覧!$S$15,バックデータ一覧!$T$15)</f>
        <v>-6.3459300000000001</v>
      </c>
      <c r="CQ166" s="102">
        <f>IF($DF$4=4,'貼り付けシート（日別）'!T165,'貼り付けシート（日別）'!B165*(INT($DF$4)+1-$DF$4)+'貼り付けシート（日別）'!T165*($DF$4-INT($DF$4)))</f>
        <v>6.6177600311797606</v>
      </c>
      <c r="CR166" s="102">
        <f>IF($DF$4=4,'貼り付けシート（日別）'!U165,'貼り付けシート（日別）'!C165*(INT($DF$4)+1-$DF$4)+'貼り付けシート（日別）'!U165*($DF$4-INT($DF$4)))</f>
        <v>11.518181748350552</v>
      </c>
      <c r="CS166" s="102">
        <f>IF($DF$4=4,'貼り付けシート（日別）'!V165,'貼り付けシート（日別）'!D165*(INT($DF$4)+1-$DF$4)+'貼り付けシート（日別）'!V165*($DF$4-INT($DF$4)))</f>
        <v>2.2132976692908897</v>
      </c>
      <c r="CT166" s="102">
        <f>IF($DF$4=4,'貼り付けシート（日別）'!W165,'貼り付けシート（日別）'!E165*(INT($DF$4)+1-$DF$4)+'貼り付けシート（日別）'!W165*($DF$4-INT($DF$4)))</f>
        <v>0</v>
      </c>
      <c r="CU166" s="102">
        <f>IF($DF$4=4,'貼り付けシート（日別）'!X165,'貼り付けシート（日別）'!F165*(INT($DF$4)+1-$DF$4)+'貼り付けシート（日別）'!X165*($DF$4-INT($DF$4)))</f>
        <v>21.396003247709999</v>
      </c>
      <c r="CV166" s="102">
        <f>IF($DF$4=4,'貼り付けシート（日別）'!Y165,'貼り付けシート（日別）'!G165*(INT($DF$4)+1-$DF$4)+'貼り付けシート（日別）'!Y165*($DF$4-INT($DF$4)))</f>
        <v>0</v>
      </c>
      <c r="CW166" s="102">
        <f>IF($DF$4=4,'貼り付けシート（日別）'!Z165,'貼り付けシート（日別）'!H165*(INT($DF$4)+1-$DF$4)+'貼り付けシート（日別）'!Z165*($DF$4-INT($DF$4)))</f>
        <v>3.1773437500000008</v>
      </c>
      <c r="CX166" s="32">
        <f>SUMIF('貼り付けシート（時刻別）'!$A$6:$A$8765,AR166,'貼り付けシート（時刻別）'!$C$6:$C$8765)</f>
        <v>0</v>
      </c>
      <c r="CY166" s="102">
        <f t="shared" si="68"/>
        <v>0</v>
      </c>
      <c r="CZ166" s="166"/>
    </row>
    <row r="167" spans="1:104" x14ac:dyDescent="0.15">
      <c r="A167" s="36">
        <v>41799</v>
      </c>
      <c r="B167" s="139">
        <f>IF(計算過程!$DF$5=9,計算過程!CD167+計算過程!CY167,IF($DF$4=4,AS167,G167*(INT($DF$4)+1-$DF$4)+AS167*($DF$4-INT($DF$4))))</f>
        <v>0.13824895019212963</v>
      </c>
      <c r="C167" s="139">
        <f>IF(計算過程!$DF$5=9,CF167,IF($DF$4=4,AT167,H167*(INT($DF$4)+1-$DF$4)+AT167*($DF$4-INT($DF$4))))</f>
        <v>65.559561777785035</v>
      </c>
      <c r="D167" s="139">
        <f>IF(計算過程!$DF$5=9,0,IF($DF$4=4,AU167,I167*(INT($DF$4)+1-$DF$4)+AU167*($DF$4-INT($DF$4))))</f>
        <v>0</v>
      </c>
      <c r="E167" s="139">
        <v>0</v>
      </c>
      <c r="F167" s="138"/>
      <c r="G167" s="104">
        <f t="shared" si="55"/>
        <v>0.13233021860416666</v>
      </c>
      <c r="H167" s="104">
        <f t="shared" si="56"/>
        <v>59.238939344801814</v>
      </c>
      <c r="I167" s="104">
        <f t="shared" si="57"/>
        <v>0</v>
      </c>
      <c r="J167" s="107">
        <v>0</v>
      </c>
      <c r="K167" s="101">
        <f>IF(OR(計算過程!$DF$5&lt;=4,計算過程!$DF$5=8),L167+M167+N167,0)</f>
        <v>0.13233021860416666</v>
      </c>
      <c r="L167" s="101">
        <f>IF(AND($DF$5&gt;4,$DF$5&lt;&gt;8),0,((VLOOKUP(入力データと計算結果!$E$6,バックデータ一覧!$V$12:$AA$15,2)*'貼り付けシート（日別）'!O166+VLOOKUP(入力データと計算結果!$E$6,バックデータ一覧!$V$12:$AA$15,3)*('貼り付けシート（日別）'!I166+'貼り付けシート（日別）'!J166+'貼り付けシート（日別）'!K166+'貼り付けシート（日別）'!L166+'貼り付けシート（日別）'!N166)+(VLOOKUP(入力データと計算結果!$E$6,バックデータ一覧!$V$12:$AA$15,4)))*10^3/3600))</f>
        <v>8.4021206740740748E-2</v>
      </c>
      <c r="M167" s="101">
        <f>IF(AND(OR($DF$5&gt;4,$DF$5&lt;&gt;8),入力データと計算結果!$E$7&lt;&gt;バックデータ一覧!$A$16,SUM(AL167:AM167)&gt;0),0.07*10^3/3600,0)</f>
        <v>1.9444444444444445E-2</v>
      </c>
      <c r="N167" s="101">
        <f>IF(AND(OR($DF$5&lt;=4),入力データと計算結果!$E$7=バックデータ一覧!$A$18,AM167&gt;0),(VLOOKUP(入力データと計算結果!$E$6,バックデータ一覧!$V$12:$AA$15,5,FALSE)*AO167+VLOOKUP(入力データと計算結果!$E$6,バックデータ一覧!$V$12:$AA$15,6,FALSE))*10^3/3600,0)</f>
        <v>2.8864567418981482E-2</v>
      </c>
      <c r="O167" s="101">
        <f>IF(OR(計算過程!$DF$5&lt;=2,計算過程!$DF$5=8),IF(入力データと計算結果!$E$7=バックデータ一覧!$A$16,AI167/Q167+AJ167/R167+AK167/S167+AL167/T167+AN167/V167,IF(入力データと計算結果!$E$7=バックデータ一覧!$A$17,AI167/Q167+AJ167/R167+AK167/S167+AM167/U167+AN167/V167,AI167/Q167+AJ167/R167+AK167/S167+AM167/U167+AO167/W167)),0)</f>
        <v>59.238939344801814</v>
      </c>
      <c r="P167" s="101">
        <f>IF(OR(計算過程!$DF$5=3,計算過程!$DF$5=4),IF(入力データと計算結果!$E$7=バックデータ一覧!$A$16,AI167/Q167+AJ167/R167+AK167/S167+AL167/T167+AN167/V167,IF(入力データと計算結果!$E$7=バックデータ一覧!$A$17,AI167/Q167+AJ167/R167+AK167/S167+AM167/U167+AN167/V167,AI167/Q167+AJ167/R167+AK167/S167+AM167/U167+AO167/W167)),0)</f>
        <v>0</v>
      </c>
      <c r="Q167" s="101">
        <f>MIN(1,$DF$7*'貼り付けシート（日別）'!O166+計算過程!$DF$14*(AI167+AK167)+$DF$21)</f>
        <v>0.63695012676509855</v>
      </c>
      <c r="R167" s="101">
        <f>MIN(1,$DF$8*'貼り付けシート（日別）'!O166+$DF$15*AJ167+$DF$22)</f>
        <v>0.68770375259496719</v>
      </c>
      <c r="S167" s="101">
        <f>MIN(1,$DF$9*'貼り付けシート（日別）'!O166+$DF$16*(AI167+AK167)+$DF$23)</f>
        <v>0.63695012676509855</v>
      </c>
      <c r="T167" s="32">
        <f>MIN(1,$DF$10*'貼り付けシート（日別）'!O166+$DF$17*AL167+$DF$24)</f>
        <v>0.71159348488590612</v>
      </c>
      <c r="U167" s="32">
        <f>MIN(1,$DF$11*'貼り付けシート（日別）'!O166+$DF$18*AM167+$DF$25)</f>
        <v>0.70091948449431518</v>
      </c>
      <c r="V167" s="32">
        <f>MIN(1,$DF$12*'貼り付けシート（日別）'!O166+$DF$19*AN167+$DF$26)</f>
        <v>0.71159348488590612</v>
      </c>
      <c r="W167" s="32">
        <f>MIN(1,$DF$13*'貼り付けシート（日別）'!O166+$DF$20*AO167+$DF$27)</f>
        <v>0.62798032373959733</v>
      </c>
      <c r="X167" s="32">
        <f t="shared" si="58"/>
        <v>0</v>
      </c>
      <c r="Y167" s="32">
        <f>'貼り付けシート（日別）'!P166</f>
        <v>15.112500000000001</v>
      </c>
      <c r="Z167" s="32">
        <f t="shared" si="59"/>
        <v>1</v>
      </c>
      <c r="AA167" s="32">
        <f t="shared" si="60"/>
        <v>1</v>
      </c>
      <c r="AB167" s="32">
        <f t="shared" si="61"/>
        <v>40.263263291460824</v>
      </c>
      <c r="AC167" s="32">
        <f>IF($DF$5=10,($DF$41*'貼り付けシート（日別）'!O166+$DF$42*AB167+$DF$43)/3.6,0)</f>
        <v>0</v>
      </c>
      <c r="AD167" s="32">
        <f>IF(OR($DF$5=5,$DF$5=6,$DF$5=7),(($DF$45*'貼り付けシート（日別）'!O166+$DF$46*SUM(AI167:AK167,AM167)+$DF$47)*AE167+(0.01723*AO167+0.06099))*10^3/3600,0)</f>
        <v>0</v>
      </c>
      <c r="AE167" s="32">
        <f>IF('貼り付けシート（日別）'!O166&lt;7,1+(7-'貼り付けシート（日別）'!O166)*0.0091,1)</f>
        <v>1</v>
      </c>
      <c r="AF167" s="32">
        <f>IF(OR($DF$5=5,$DF$5=6,$DF$5=7),(($DF$48*'貼り付けシート（日別）'!O166+$DF$49*SUM(AI167:AK167,AM167)+$DF$50)*AH167+AO167/AG167),0)</f>
        <v>0</v>
      </c>
      <c r="AG167" s="32">
        <f>$DF$51*'貼り付けシート（日別）'!O166+$DF$52*AO167+$DF$53</f>
        <v>0.86514687499999998</v>
      </c>
      <c r="AH167" s="32">
        <f>IF('貼り付けシート（日別）'!O166&lt;7,1+(7-'貼り付けシート（日別）'!O166)*0.0205,1)</f>
        <v>1</v>
      </c>
      <c r="AI167" s="109">
        <f>'貼り付けシート（日別）'!B166</f>
        <v>6.3067220916487781</v>
      </c>
      <c r="AJ167" s="109">
        <f>'貼り付けシート（日別）'!C166</f>
        <v>8.4155632306145396</v>
      </c>
      <c r="AK167" s="109">
        <f>'貼り付けシート（日別）'!D166</f>
        <v>1.7326159592441694</v>
      </c>
      <c r="AL167" s="109">
        <f>'貼り付けシート（日別）'!E166</f>
        <v>0</v>
      </c>
      <c r="AM167" s="109">
        <f>'貼り付けシート（日別）'!F166</f>
        <v>21.317216176620001</v>
      </c>
      <c r="AN167" s="109">
        <f>'貼り付けシート（日別）'!G166</f>
        <v>0</v>
      </c>
      <c r="AO167" s="109">
        <f>'貼り付けシート（日別）'!H166</f>
        <v>2.4911458333333329</v>
      </c>
      <c r="AP167" s="102">
        <f>IF(入力データと計算結果!$E$9=バックデータ一覧!$A$25,'貼り付けシート（日別）'!Q166,0)</f>
        <v>0</v>
      </c>
      <c r="AR167" s="36">
        <v>41799</v>
      </c>
      <c r="AS167" s="104">
        <f t="shared" si="62"/>
        <v>0.13824895019212963</v>
      </c>
      <c r="AT167" s="104">
        <f t="shared" si="63"/>
        <v>65.559561777785035</v>
      </c>
      <c r="AU167" s="104">
        <f t="shared" si="64"/>
        <v>0</v>
      </c>
      <c r="AV167" s="107">
        <v>0</v>
      </c>
      <c r="AW167" s="101">
        <f>IF(OR(計算過程!$DF$5&lt;=4,計算過程!$DF$5=8),AX167+AY167+AZ167,0)</f>
        <v>0.13824895019212963</v>
      </c>
      <c r="AX167" s="101">
        <f>IF(AND(計算過程!$DF$5&gt;4,計算過程!$DF$5&lt;&gt;8),0,((VLOOKUP(入力データと計算結果!$E$6,バックデータ一覧!$V$12:$AA$15,2)*'貼り付けシート（日別）'!AG166+VLOOKUP(入力データと計算結果!$E$6,バックデータ一覧!$V$12:$AA$15,3)*('貼り付けシート（日別）'!AA166+'貼り付けシート（日別）'!AB166+'貼り付けシート（日別）'!AC166+'貼り付けシート（日別）'!AD166+'貼り付けシート（日別）'!AF166)+(VLOOKUP(入力データと計算結果!$E$6,バックデータ一覧!$V$12:$AA$15,4)))*10^3/3600))</f>
        <v>8.754189724074074E-2</v>
      </c>
      <c r="AY167" s="101">
        <f>IF(AND(OR(計算過程!$DF$5&gt;4,計算過程!$DF$5&lt;&gt;8),入力データと計算結果!$E$7&lt;&gt;バックデータ一覧!$A$16,SUM(BX167:BY167)&gt;0),0.07*10^3/3600,0)</f>
        <v>1.9444444444444445E-2</v>
      </c>
      <c r="AZ167" s="101">
        <f>IF(AND(OR(計算過程!$DF$5&lt;=4),入力データと計算結果!$E$7=バックデータ一覧!$A$18,BY167&gt;0),(VLOOKUP(入力データと計算結果!$E$6,バックデータ一覧!$V$12:$AA$15,5,FALSE)*CA167+VLOOKUP(入力データと計算結果!$E$6,バックデータ一覧!$V$12:$AA$15,6,FALSE))*10^3/3600,0)</f>
        <v>3.1262608506944449E-2</v>
      </c>
      <c r="BA167" s="101">
        <f>IF(OR(計算過程!$DF$5&lt;=2,計算過程!$DF$5=8),IF(入力データと計算結果!$E$7=バックデータ一覧!$A$16,BU167/BC167+BV167/BD167+BW167/BE167+BX167/BF167+BZ167/BH167,IF(入力データと計算結果!$E$7=バックデータ一覧!$A$17,BU167/BC167+BV167/BD167+BW167/BE167+BY167/BG167+BZ167/BH167,BU167/BC167+BV167/BD167+BW167/BE167+BY167/BG167+CA167/BI167)),0)</f>
        <v>65.559561777785035</v>
      </c>
      <c r="BB167" s="101">
        <f>IF(OR(計算過程!$DF$5=3,計算過程!$DF$5=4),IF(入力データと計算結果!$E$7=バックデータ一覧!$A$16,BU167/BC167+BV167/BD167+BW167/BE167+BX167/BF167+BZ167/BH167,IF(入力データと計算結果!$E$7=バックデータ一覧!$A$17,BU167/BC167+BV167/BD167+BW167/BE167+BY167/BG167+BZ167/BH167,BU167/BC167+BV167/BD167+BW167/BE167+BY167/BG167+CA167/BI167)),0)</f>
        <v>0</v>
      </c>
      <c r="BC167" s="101">
        <f>MIN(1,計算過程!$DF$7*'貼り付けシート（日別）'!AG166+計算過程!$DF$14*(BU167+BW167)+計算過程!$DF$21)</f>
        <v>0.63784605106193626</v>
      </c>
      <c r="BD167" s="101">
        <f>MIN(1,計算過程!$DF$8*'貼り付けシート（日別）'!AG166+計算過程!$DF$15*BV167+計算過程!$DF$22)</f>
        <v>0.68909271917617554</v>
      </c>
      <c r="BE167" s="101">
        <f>MIN(1,計算過程!$DF$9*'貼り付けシート（日別）'!AG166+計算過程!$DF$16*(BU167+BW167)+計算過程!$DF$23)</f>
        <v>0.63784605106193626</v>
      </c>
      <c r="BF167" s="32">
        <f>MIN(1,計算過程!$DF$10*'貼り付けシート（日別）'!AG166+計算過程!$DF$17*BX167+計算過程!$DF$24)</f>
        <v>0.71159348488590612</v>
      </c>
      <c r="BG167" s="32">
        <f>MIN(1,計算過程!$DF$11*'貼り付けシート（日別）'!AG166+計算過程!$DF$18*BY167+計算過程!$DF$25)</f>
        <v>0.70091948449431518</v>
      </c>
      <c r="BH167" s="32">
        <f>MIN(1,計算過程!$DF$12*'貼り付けシート（日別）'!AG166+計算過程!$DF$19*BZ167+計算過程!$DF$26)</f>
        <v>0.71159348488590612</v>
      </c>
      <c r="BI167" s="32">
        <f>MIN(1,計算過程!$DF$13*'貼り付けシート（日別）'!AG166+計算過程!$DF$20*CA167+計算過程!$DF$27)</f>
        <v>0.63680394527516782</v>
      </c>
      <c r="BJ167" s="32">
        <f>IF(計算過程!$DF$5=11,(計算過程!$DF$33*BK167+計算過程!$DF$34*BN167+計算過程!$DF$35*計算過程!$DF$39+計算過程!$DF$36)*(1+計算過程!$DF$37*計算過程!$DF$38)*BL167*BM167*10^3/3600,0)</f>
        <v>0</v>
      </c>
      <c r="BK167" s="32">
        <f>'貼り付けシート（日別）'!AH166</f>
        <v>15.112500000000001</v>
      </c>
      <c r="BL167" s="32">
        <f t="shared" si="65"/>
        <v>1</v>
      </c>
      <c r="BM167" s="32">
        <f t="shared" si="66"/>
        <v>1</v>
      </c>
      <c r="BN167" s="32">
        <f t="shared" si="67"/>
        <v>44.583710580492493</v>
      </c>
      <c r="BO167" s="32">
        <f>IF(計算過程!$DF$5=10,(計算過程!$DF$41*'貼り付けシート（日別）'!AG166+計算過程!$DF$42*BN167+計算過程!$DF$43)/3.6,0)</f>
        <v>0</v>
      </c>
      <c r="BP167" s="32">
        <f>IF(OR(計算過程!$DF$5=5,計算過程!$DF$5=6,計算過程!$DF$5=7),((計算過程!$DF$45*'貼り付けシート（日別）'!AG166+計算過程!$DF$46*SUM(BU167:BW167,BY167)+計算過程!$DF$47)*BQ167+(0.01723*CA167+0.06099))*10^3/3600,0)</f>
        <v>0</v>
      </c>
      <c r="BQ167" s="32">
        <f>IF('貼り付けシート（日別）'!AG166&lt;7,1+(7-'貼り付けシート（日別）'!AG166)*0.0091,1)</f>
        <v>1</v>
      </c>
      <c r="BR167" s="32">
        <f>IF(OR(計算過程!$DF$5=5,計算過程!$DF$5=6,計算過程!$DF$5=7),((計算過程!$DF$48*'貼り付けシート（日別）'!AG166+計算過程!$DF$49*SUM(BU167:BW167,BY167)+計算過程!$DF$50)*BT167+CA167/BS167),0)</f>
        <v>0</v>
      </c>
      <c r="BS167" s="32">
        <f>計算過程!$DF$51*'貼り付けシート（日別）'!AG166+計算過程!$DF$52*CA167+計算過程!$DF$53</f>
        <v>0.86815312499999997</v>
      </c>
      <c r="BT167" s="32">
        <f>IF('貼り付けシート（日別）'!AG166&lt;7,1+(7-'貼り付けシート（日別）'!AG166)*0.0205,1)</f>
        <v>1</v>
      </c>
      <c r="BU167" s="109">
        <f>'貼り付けシート（日別）'!T166</f>
        <v>6.5933912776328132</v>
      </c>
      <c r="BV167" s="109">
        <f>'貼り付けシート（日別）'!U166</f>
        <v>11.4757680417471</v>
      </c>
      <c r="BW167" s="109">
        <f>'貼り付けシート（日別）'!V166</f>
        <v>2.2051475844925794</v>
      </c>
      <c r="BX167" s="109">
        <f>'貼り付けシート（日別）'!W166</f>
        <v>0</v>
      </c>
      <c r="BY167" s="109">
        <f>'貼り付けシート（日別）'!X166</f>
        <v>21.317216176620001</v>
      </c>
      <c r="BZ167" s="109">
        <f>'貼り付けシート（日別）'!Y166</f>
        <v>0</v>
      </c>
      <c r="CA167" s="109">
        <f>'貼り付けシート（日別）'!Z166</f>
        <v>2.9921875000000004</v>
      </c>
      <c r="CB167" s="102">
        <f>IF(入力データと計算結果!$E$9=バックデータ一覧!$A$25,'貼り付けシート（日別）'!AI166,0)</f>
        <v>0</v>
      </c>
      <c r="CC167" s="166"/>
      <c r="CD167" s="32">
        <f>IF(計算過程!$DF$5=9,((CI167*'貼り付けシート（日別）'!AG166+CJ167*(CQ167+CR167+CS167+CU167)+CK167*CX167+CL167)*CE167+(0.01723*CW167+0.06099))*10^3/3600,0)</f>
        <v>0</v>
      </c>
      <c r="CE167" s="32">
        <f>IF(7&lt;='貼り付けシート（日別）'!AG166,1,1+(7-'貼り付けシート（日別）'!AG166)*0.0091)</f>
        <v>1</v>
      </c>
      <c r="CF167" s="32">
        <f>IF(計算過程!$DF$5=9,((CM167*'貼り付けシート（日別）'!AG166+CN167*(CQ167+CR167+CS167+CU167)+CO167*CX167+CP167)*CH167+CW167/CG167),0)</f>
        <v>0</v>
      </c>
      <c r="CG167" s="32">
        <f>計算過程!$DF$55*'貼り付けシート（日別）'!AG166+計算過程!$DF$56*CW167+計算過程!$DF$57</f>
        <v>0.86815312499999997</v>
      </c>
      <c r="CH167" s="32">
        <f>IF(7&lt;='貼り付けシート（日別）'!AG166,1,1+(7-'貼り付けシート（日別）'!AG166)*0.0205)</f>
        <v>1</v>
      </c>
      <c r="CI167" s="100">
        <f>IF($CX167&gt;0,バックデータ一覧!$S$4,バックデータ一覧!$T$4)</f>
        <v>-0.18114</v>
      </c>
      <c r="CJ167" s="100">
        <f>IF($CX167&gt;0,バックデータ一覧!$S$5,バックデータ一覧!$T$5)</f>
        <v>0.10483000000000001</v>
      </c>
      <c r="CK167" s="100">
        <f>IF($CX167&gt;0,バックデータ一覧!$S$6,バックデータ一覧!$T$6)</f>
        <v>0</v>
      </c>
      <c r="CL167" s="100">
        <f>IF($CX167&gt;0,バックデータ一覧!$S$7,バックデータ一覧!$T$7)</f>
        <v>5.8528500000000001</v>
      </c>
      <c r="CM167" s="100">
        <f>IF($CX167&gt;0,バックデータ一覧!$S$12,バックデータ一覧!$T$12)</f>
        <v>-5.7700000000000001E-2</v>
      </c>
      <c r="CN167" s="100">
        <f>IF($CX167&gt;0,バックデータ一覧!$S$13,バックデータ一覧!$T$13)</f>
        <v>0.47525000000000001</v>
      </c>
      <c r="CO167" s="100">
        <f>IF($CX167&gt;0,バックデータ一覧!$S$14,バックデータ一覧!$T$14)</f>
        <v>0</v>
      </c>
      <c r="CP167" s="173">
        <f>IF($CX167&gt;0,バックデータ一覧!$S$15,バックデータ一覧!$T$15)</f>
        <v>-6.3459300000000001</v>
      </c>
      <c r="CQ167" s="102">
        <f>IF($DF$4=4,'貼り付けシート（日別）'!T166,'貼り付けシート（日別）'!B166*(INT($DF$4)+1-$DF$4)+'貼り付けシート（日別）'!T166*($DF$4-INT($DF$4)))</f>
        <v>6.5933912776328132</v>
      </c>
      <c r="CR167" s="102">
        <f>IF($DF$4=4,'貼り付けシート（日別）'!U166,'貼り付けシート（日別）'!C166*(INT($DF$4)+1-$DF$4)+'貼り付けシート（日別）'!U166*($DF$4-INT($DF$4)))</f>
        <v>11.4757680417471</v>
      </c>
      <c r="CS167" s="102">
        <f>IF($DF$4=4,'貼り付けシート（日別）'!V166,'貼り付けシート（日別）'!D166*(INT($DF$4)+1-$DF$4)+'貼り付けシート（日別）'!V166*($DF$4-INT($DF$4)))</f>
        <v>2.2051475844925794</v>
      </c>
      <c r="CT167" s="102">
        <f>IF($DF$4=4,'貼り付けシート（日別）'!W166,'貼り付けシート（日別）'!E166*(INT($DF$4)+1-$DF$4)+'貼り付けシート（日別）'!W166*($DF$4-INT($DF$4)))</f>
        <v>0</v>
      </c>
      <c r="CU167" s="102">
        <f>IF($DF$4=4,'貼り付けシート（日別）'!X166,'貼り付けシート（日別）'!F166*(INT($DF$4)+1-$DF$4)+'貼り付けシート（日別）'!X166*($DF$4-INT($DF$4)))</f>
        <v>21.317216176620001</v>
      </c>
      <c r="CV167" s="102">
        <f>IF($DF$4=4,'貼り付けシート（日別）'!Y166,'貼り付けシート（日別）'!G166*(INT($DF$4)+1-$DF$4)+'貼り付けシート（日別）'!Y166*($DF$4-INT($DF$4)))</f>
        <v>0</v>
      </c>
      <c r="CW167" s="102">
        <f>IF($DF$4=4,'貼り付けシート（日別）'!Z166,'貼り付けシート（日別）'!H166*(INT($DF$4)+1-$DF$4)+'貼り付けシート（日別）'!Z166*($DF$4-INT($DF$4)))</f>
        <v>2.9921875000000004</v>
      </c>
      <c r="CX167" s="32">
        <f>SUMIF('貼り付けシート（時刻別）'!$A$6:$A$8765,AR167,'貼り付けシート（時刻別）'!$C$6:$C$8765)</f>
        <v>0</v>
      </c>
      <c r="CY167" s="102">
        <f t="shared" si="68"/>
        <v>0</v>
      </c>
      <c r="CZ167" s="166"/>
    </row>
    <row r="168" spans="1:104" x14ac:dyDescent="0.15">
      <c r="A168" s="36">
        <v>41800</v>
      </c>
      <c r="B168" s="139">
        <f>IF(計算過程!$DF$5=9,計算過程!CD168+計算過程!CY168,IF($DF$4=4,AS168,G168*(INT($DF$4)+1-$DF$4)+AS168*($DF$4-INT($DF$4))))</f>
        <v>0.15484802629629629</v>
      </c>
      <c r="C168" s="139">
        <f>IF(計算過程!$DF$5=9,CF168,IF($DF$4=4,AT168,H168*(INT($DF$4)+1-$DF$4)+AT168*($DF$4-INT($DF$4))))</f>
        <v>77.161818369158013</v>
      </c>
      <c r="D168" s="139">
        <f>IF(計算過程!$DF$5=9,0,IF($DF$4=4,AU168,I168*(INT($DF$4)+1-$DF$4)+AU168*($DF$4-INT($DF$4))))</f>
        <v>0</v>
      </c>
      <c r="E168" s="139">
        <v>0</v>
      </c>
      <c r="F168" s="138"/>
      <c r="G168" s="104">
        <f t="shared" si="55"/>
        <v>0.14791025188425927</v>
      </c>
      <c r="H168" s="104">
        <f t="shared" si="56"/>
        <v>70.652922682743238</v>
      </c>
      <c r="I168" s="104">
        <f t="shared" si="57"/>
        <v>0</v>
      </c>
      <c r="J168" s="107">
        <v>0</v>
      </c>
      <c r="K168" s="101">
        <f>IF(OR(計算過程!$DF$5&lt;=4,計算過程!$DF$5=8),L168+M168+N168,0)</f>
        <v>0.14791025188425927</v>
      </c>
      <c r="L168" s="101">
        <f>IF(AND($DF$5&gt;4,$DF$5&lt;&gt;8),0,((VLOOKUP(入力データと計算結果!$E$6,バックデータ一覧!$V$12:$AA$15,2)*'貼り付けシート（日別）'!O167+VLOOKUP(入力データと計算結果!$E$6,バックデータ一覧!$V$12:$AA$15,3)*('貼り付けシート（日別）'!I167+'貼り付けシート（日別）'!J167+'貼り付けシート（日別）'!K167+'貼り付けシート（日別）'!L167+'貼り付けシート（日別）'!N167)+(VLOOKUP(入力データと計算結果!$E$6,バックデータ一覧!$V$12:$AA$15,4)))*10^3/3600))</f>
        <v>9.5649208481481493E-2</v>
      </c>
      <c r="M168" s="101">
        <f>IF(AND(OR($DF$5&gt;4,$DF$5&lt;&gt;8),入力データと計算結果!$E$7&lt;&gt;バックデータ一覧!$A$16,SUM(AL168:AM168)&gt;0),0.07*10^3/3600,0)</f>
        <v>1.9444444444444445E-2</v>
      </c>
      <c r="N168" s="101">
        <f>IF(AND(OR($DF$5&lt;=4),入力データと計算結果!$E$7=バックデータ一覧!$A$18,AM168&gt;0),(VLOOKUP(入力データと計算結果!$E$6,バックデータ一覧!$V$12:$AA$15,5,FALSE)*AO168+VLOOKUP(入力データと計算結果!$E$6,バックデータ一覧!$V$12:$AA$15,6,FALSE))*10^3/3600,0)</f>
        <v>3.2816598958333332E-2</v>
      </c>
      <c r="O168" s="101">
        <f>IF(OR(計算過程!$DF$5&lt;=2,計算過程!$DF$5=8),IF(入力データと計算結果!$E$7=バックデータ一覧!$A$16,AI168/Q168+AJ168/R168+AK168/S168+AL168/T168+AN168/V168,IF(入力データと計算結果!$E$7=バックデータ一覧!$A$17,AI168/Q168+AJ168/R168+AK168/S168+AM168/U168+AN168/V168,AI168/Q168+AJ168/R168+AK168/S168+AM168/U168+AO168/W168)),0)</f>
        <v>70.652922682743238</v>
      </c>
      <c r="P168" s="101">
        <f>IF(OR(計算過程!$DF$5=3,計算過程!$DF$5=4),IF(入力データと計算結果!$E$7=バックデータ一覧!$A$16,AI168/Q168+AJ168/R168+AK168/S168+AL168/T168+AN168/V168,IF(入力データと計算結果!$E$7=バックデータ一覧!$A$17,AI168/Q168+AJ168/R168+AK168/S168+AM168/U168+AN168/V168,AI168/Q168+AJ168/R168+AK168/S168+AM168/U168+AO168/W168)),0)</f>
        <v>0</v>
      </c>
      <c r="Q168" s="101">
        <f>MIN(1,$DF$7*'貼り付けシート（日別）'!O167+計算過程!$DF$14*(AI168+AK168)+$DF$21)</f>
        <v>0.62356527408423901</v>
      </c>
      <c r="R168" s="101">
        <f>MIN(1,$DF$8*'貼り付けシート（日別）'!O167+$DF$15*AJ168+$DF$22)</f>
        <v>0.68384107000986893</v>
      </c>
      <c r="S168" s="101">
        <f>MIN(1,$DF$9*'貼り付けシート（日別）'!O167+$DF$16*(AI168+AK168)+$DF$23)</f>
        <v>0.62356527408423901</v>
      </c>
      <c r="T168" s="32">
        <f>MIN(1,$DF$10*'貼り付けシート（日別）'!O167+$DF$17*AL168+$DF$24)</f>
        <v>0.71159348488590612</v>
      </c>
      <c r="U168" s="32">
        <f>MIN(1,$DF$11*'貼り付けシート（日別）'!O167+$DF$18*AM168+$DF$25)</f>
        <v>0.70116895234703724</v>
      </c>
      <c r="V168" s="32">
        <f>MIN(1,$DF$12*'貼り付けシート（日別）'!O167+$DF$19*AN168+$DF$26)</f>
        <v>0.71159348488590612</v>
      </c>
      <c r="W168" s="32">
        <f>MIN(1,$DF$13*'貼り付けシート（日別）'!O167+$DF$20*AO168+$DF$27)</f>
        <v>0.61251584761449662</v>
      </c>
      <c r="X168" s="32">
        <f t="shared" si="58"/>
        <v>0</v>
      </c>
      <c r="Y168" s="32">
        <f>'貼り付けシート（日別）'!P167</f>
        <v>13.375000000000002</v>
      </c>
      <c r="Z168" s="32">
        <f t="shared" si="59"/>
        <v>1</v>
      </c>
      <c r="AA168" s="32">
        <f t="shared" si="60"/>
        <v>1</v>
      </c>
      <c r="AB168" s="32">
        <f t="shared" si="61"/>
        <v>47.346503690023191</v>
      </c>
      <c r="AC168" s="32">
        <f>IF($DF$5=10,($DF$41*'貼り付けシート（日別）'!O167+$DF$42*AB168+$DF$43)/3.6,0)</f>
        <v>0</v>
      </c>
      <c r="AD168" s="32">
        <f>IF(OR($DF$5=5,$DF$5=6,$DF$5=7),(($DF$45*'貼り付けシート（日別）'!O167+$DF$46*SUM(AI168:AK168,AM168)+$DF$47)*AE168+(0.01723*AO168+0.06099))*10^3/3600,0)</f>
        <v>0</v>
      </c>
      <c r="AE168" s="32">
        <f>IF('貼り付けシート（日別）'!O167&lt;7,1+(7-'貼り付けシート（日別）'!O167)*0.0091,1)</f>
        <v>1</v>
      </c>
      <c r="AF168" s="32">
        <f>IF(OR($DF$5=5,$DF$5=6,$DF$5=7),(($DF$48*'貼り付けシート（日別）'!O167+$DF$49*SUM(AI168:AK168,AM168)+$DF$50)*AH168+AO168/AG168),0)</f>
        <v>0</v>
      </c>
      <c r="AG168" s="32">
        <f>$DF$51*'貼り付けシート（日別）'!O167+$DF$52*AO168+$DF$53</f>
        <v>0.82202124999999993</v>
      </c>
      <c r="AH168" s="32">
        <f>IF('貼り付けシート（日別）'!O167&lt;7,1+(7-'貼り付けシート（日別）'!O167)*0.0205,1)</f>
        <v>1</v>
      </c>
      <c r="AI168" s="109">
        <f>'貼り付けシート（日別）'!B167</f>
        <v>9.4954463991976965</v>
      </c>
      <c r="AJ168" s="109">
        <f>'貼り付けシート（日別）'!C167</f>
        <v>11.92520740872552</v>
      </c>
      <c r="AK168" s="109">
        <f>'貼り付けシート（日別）'!D167</f>
        <v>1.8413923204649698</v>
      </c>
      <c r="AL168" s="109">
        <f>'貼り付けシート（日別）'!E167</f>
        <v>0</v>
      </c>
      <c r="AM168" s="109">
        <f>'貼り付けシート（日別）'!F167</f>
        <v>20.767582561635002</v>
      </c>
      <c r="AN168" s="109">
        <f>'貼り付けシート（日別）'!G167</f>
        <v>0</v>
      </c>
      <c r="AO168" s="109">
        <f>'貼り付けシート（日別）'!H167</f>
        <v>3.3168750000000005</v>
      </c>
      <c r="AP168" s="102">
        <f>IF(入力データと計算結果!$E$9=バックデータ一覧!$A$25,'貼り付けシート（日別）'!Q167,0)</f>
        <v>0</v>
      </c>
      <c r="AR168" s="36">
        <v>41800</v>
      </c>
      <c r="AS168" s="104">
        <f t="shared" si="62"/>
        <v>0.15484802629629629</v>
      </c>
      <c r="AT168" s="104">
        <f t="shared" si="63"/>
        <v>77.161818369158013</v>
      </c>
      <c r="AU168" s="104">
        <f t="shared" si="64"/>
        <v>0</v>
      </c>
      <c r="AV168" s="107">
        <v>0</v>
      </c>
      <c r="AW168" s="101">
        <f>IF(OR(計算過程!$DF$5&lt;=4,計算過程!$DF$5=8),AX168+AY168+AZ168,0)</f>
        <v>0.15484802629629629</v>
      </c>
      <c r="AX168" s="101">
        <f>IF(AND(計算過程!$DF$5&gt;4,計算過程!$DF$5&lt;&gt;8),0,((VLOOKUP(入力データと計算結果!$E$6,バックデータ一覧!$V$12:$AA$15,2)*'貼り付けシート（日別）'!AG167+VLOOKUP(入力データと計算結果!$E$6,バックデータ一覧!$V$12:$AA$15,3)*('貼り付けシート（日別）'!AA167+'貼り付けシート（日別）'!AB167+'貼り付けシート（日別）'!AC167+'貼り付けシート（日別）'!AD167+'貼り付けシート（日別）'!AF167)+(VLOOKUP(入力データと計算結果!$E$6,バックデータ一覧!$V$12:$AA$15,4)))*10^3/3600))</f>
        <v>9.9169898981481486E-2</v>
      </c>
      <c r="AY168" s="101">
        <f>IF(AND(OR(計算過程!$DF$5&gt;4,計算過程!$DF$5&lt;&gt;8),入力データと計算結果!$E$7&lt;&gt;バックデータ一覧!$A$16,SUM(BX168:BY168)&gt;0),0.07*10^3/3600,0)</f>
        <v>1.9444444444444445E-2</v>
      </c>
      <c r="AZ168" s="101">
        <f>IF(AND(OR(計算過程!$DF$5&lt;=4),入力データと計算結果!$E$7=バックデータ一覧!$A$18,BY168&gt;0),(VLOOKUP(入力データと計算結果!$E$6,バックデータ一覧!$V$12:$AA$15,5,FALSE)*CA168+VLOOKUP(入力データと計算結果!$E$6,バックデータ一覧!$V$12:$AA$15,6,FALSE))*10^3/3600,0)</f>
        <v>3.6233682870370362E-2</v>
      </c>
      <c r="BA168" s="101">
        <f>IF(OR(計算過程!$DF$5&lt;=2,計算過程!$DF$5=8),IF(入力データと計算結果!$E$7=バックデータ一覧!$A$16,BU168/BC168+BV168/BD168+BW168/BE168+BX168/BF168+BZ168/BH168,IF(入力データと計算結果!$E$7=バックデータ一覧!$A$17,BU168/BC168+BV168/BD168+BW168/BE168+BY168/BG168+BZ168/BH168,BU168/BC168+BV168/BD168+BW168/BE168+BY168/BG168+CA168/BI168)),0)</f>
        <v>77.161818369158013</v>
      </c>
      <c r="BB168" s="101">
        <f>IF(OR(計算過程!$DF$5=3,計算過程!$DF$5=4),IF(入力データと計算結果!$E$7=バックデータ一覧!$A$16,BU168/BC168+BV168/BD168+BW168/BE168+BX168/BF168+BZ168/BH168,IF(入力データと計算結果!$E$7=バックデータ一覧!$A$17,BU168/BC168+BV168/BD168+BW168/BE168+BY168/BG168+BZ168/BH168,BU168/BC168+BV168/BD168+BW168/BE168+BY168/BG168+CA168/BI168)),0)</f>
        <v>0</v>
      </c>
      <c r="BC168" s="101">
        <f>MIN(1,計算過程!$DF$7*'貼り付けシート（日別）'!AG167+計算過程!$DF$14*(BU168+BW168)+計算過程!$DF$21)</f>
        <v>0.62443809826772489</v>
      </c>
      <c r="BD168" s="101">
        <f>MIN(1,計算過程!$DF$8*'貼り付けシート（日別）'!AG167+計算過程!$DF$15*BV168+計算過程!$DF$22)</f>
        <v>0.68519422409488651</v>
      </c>
      <c r="BE168" s="101">
        <f>MIN(1,計算過程!$DF$9*'貼り付けシート（日別）'!AG167+計算過程!$DF$16*(BU168+BW168)+計算過程!$DF$23)</f>
        <v>0.62443809826772489</v>
      </c>
      <c r="BF168" s="32">
        <f>MIN(1,計算過程!$DF$10*'貼り付けシート（日別）'!AG167+計算過程!$DF$17*BX168+計算過程!$DF$24)</f>
        <v>0.71159348488590612</v>
      </c>
      <c r="BG168" s="32">
        <f>MIN(1,計算過程!$DF$11*'貼り付けシート（日別）'!AG167+計算過程!$DF$18*BY168+計算過程!$DF$25)</f>
        <v>0.70116895234703724</v>
      </c>
      <c r="BH168" s="32">
        <f>MIN(1,計算過程!$DF$12*'貼り付けシート（日別）'!AG167+計算過程!$DF$19*BZ168+計算過程!$DF$26)</f>
        <v>0.71159348488590612</v>
      </c>
      <c r="BI168" s="32">
        <f>MIN(1,計算過程!$DF$13*'貼り付けシート（日別）'!AG167+計算過程!$DF$20*CA168+計算過程!$DF$27)</f>
        <v>0.62508904969449663</v>
      </c>
      <c r="BJ168" s="32">
        <f>IF(計算過程!$DF$5=11,(計算過程!$DF$33*BK168+計算過程!$DF$34*BN168+計算過程!$DF$35*計算過程!$DF$39+計算過程!$DF$36)*(1+計算過程!$DF$37*計算過程!$DF$38)*BL168*BM168*10^3/3600,0)</f>
        <v>0</v>
      </c>
      <c r="BK168" s="32">
        <f>'貼り付けシート（日別）'!AH167</f>
        <v>13.375000000000002</v>
      </c>
      <c r="BL168" s="32">
        <f t="shared" si="65"/>
        <v>1</v>
      </c>
      <c r="BM168" s="32">
        <f t="shared" si="66"/>
        <v>1</v>
      </c>
      <c r="BN168" s="32">
        <f t="shared" si="67"/>
        <v>51.781389790924663</v>
      </c>
      <c r="BO168" s="32">
        <f>IF(計算過程!$DF$5=10,(計算過程!$DF$41*'貼り付けシート（日別）'!AG167+計算過程!$DF$42*BN168+計算過程!$DF$43)/3.6,0)</f>
        <v>0</v>
      </c>
      <c r="BP168" s="32">
        <f>IF(OR(計算過程!$DF$5=5,計算過程!$DF$5=6,計算過程!$DF$5=7),((計算過程!$DF$45*'貼り付けシート（日別）'!AG167+計算過程!$DF$46*SUM(BU168:BW168,BY168)+計算過程!$DF$47)*BQ168+(0.01723*CA168+0.06099))*10^3/3600,0)</f>
        <v>0</v>
      </c>
      <c r="BQ168" s="32">
        <f>IF('貼り付けシート（日別）'!AG167&lt;7,1+(7-'貼り付けシート（日別）'!AG167)*0.0091,1)</f>
        <v>1</v>
      </c>
      <c r="BR168" s="32">
        <f>IF(OR(計算過程!$DF$5=5,計算過程!$DF$5=6,計算過程!$DF$5=7),((計算過程!$DF$48*'貼り付けシート（日別）'!AG167+計算過程!$DF$49*SUM(BU168:BW168,BY168)+計算過程!$DF$50)*BT168+CA168/BS168),0)</f>
        <v>0</v>
      </c>
      <c r="BS168" s="32">
        <f>計算過程!$DF$51*'貼り付けシート（日別）'!AG167+計算過程!$DF$52*CA168+計算過程!$DF$53</f>
        <v>0.82630499999999996</v>
      </c>
      <c r="BT168" s="32">
        <f>IF('貼り付けシート（日別）'!AG167&lt;7,1+(7-'貼り付けシート（日別）'!AG167)*0.0205,1)</f>
        <v>1</v>
      </c>
      <c r="BU168" s="109">
        <f>'貼り付けシート（日別）'!T167</f>
        <v>9.7747242344682164</v>
      </c>
      <c r="BV168" s="109">
        <f>'貼り付けシート（日別）'!U167</f>
        <v>14.906509260906898</v>
      </c>
      <c r="BW168" s="109">
        <f>'貼り付けシート（日別）'!V167</f>
        <v>2.3017404005812123</v>
      </c>
      <c r="BX168" s="109">
        <f>'貼り付けシート（日別）'!W167</f>
        <v>0</v>
      </c>
      <c r="BY168" s="109">
        <f>'貼り付けシート（日別）'!X167</f>
        <v>20.767582561635002</v>
      </c>
      <c r="BZ168" s="109">
        <f>'貼り付けシート（日別）'!Y167</f>
        <v>0</v>
      </c>
      <c r="CA168" s="109">
        <f>'貼り付けシート（日別）'!Z167</f>
        <v>4.0308333333333328</v>
      </c>
      <c r="CB168" s="102">
        <f>IF(入力データと計算結果!$E$9=バックデータ一覧!$A$25,'貼り付けシート（日別）'!AI167,0)</f>
        <v>0</v>
      </c>
      <c r="CC168" s="166"/>
      <c r="CD168" s="32">
        <f>IF(計算過程!$DF$5=9,((CI168*'貼り付けシート（日別）'!AG167+CJ168*(CQ168+CR168+CS168+CU168)+CK168*CX168+CL168)*CE168+(0.01723*CW168+0.06099))*10^3/3600,0)</f>
        <v>0</v>
      </c>
      <c r="CE168" s="32">
        <f>IF(7&lt;='貼り付けシート（日別）'!AG167,1,1+(7-'貼り付けシート（日別）'!AG167)*0.0091)</f>
        <v>1</v>
      </c>
      <c r="CF168" s="32">
        <f>IF(計算過程!$DF$5=9,((CM168*'貼り付けシート（日別）'!AG167+CN168*(CQ168+CR168+CS168+CU168)+CO168*CX168+CP168)*CH168+CW168/CG168),0)</f>
        <v>0</v>
      </c>
      <c r="CG168" s="32">
        <f>計算過程!$DF$55*'貼り付けシート（日別）'!AG167+計算過程!$DF$56*CW168+計算過程!$DF$57</f>
        <v>0.82630499999999996</v>
      </c>
      <c r="CH168" s="32">
        <f>IF(7&lt;='貼り付けシート（日別）'!AG167,1,1+(7-'貼り付けシート（日別）'!AG167)*0.0205)</f>
        <v>1</v>
      </c>
      <c r="CI168" s="100">
        <f>IF($CX168&gt;0,バックデータ一覧!$S$4,バックデータ一覧!$T$4)</f>
        <v>-0.18114</v>
      </c>
      <c r="CJ168" s="100">
        <f>IF($CX168&gt;0,バックデータ一覧!$S$5,バックデータ一覧!$T$5)</f>
        <v>0.10483000000000001</v>
      </c>
      <c r="CK168" s="100">
        <f>IF($CX168&gt;0,バックデータ一覧!$S$6,バックデータ一覧!$T$6)</f>
        <v>0</v>
      </c>
      <c r="CL168" s="100">
        <f>IF($CX168&gt;0,バックデータ一覧!$S$7,バックデータ一覧!$T$7)</f>
        <v>5.8528500000000001</v>
      </c>
      <c r="CM168" s="100">
        <f>IF($CX168&gt;0,バックデータ一覧!$S$12,バックデータ一覧!$T$12)</f>
        <v>-5.7700000000000001E-2</v>
      </c>
      <c r="CN168" s="100">
        <f>IF($CX168&gt;0,バックデータ一覧!$S$13,バックデータ一覧!$T$13)</f>
        <v>0.47525000000000001</v>
      </c>
      <c r="CO168" s="100">
        <f>IF($CX168&gt;0,バックデータ一覧!$S$14,バックデータ一覧!$T$14)</f>
        <v>0</v>
      </c>
      <c r="CP168" s="173">
        <f>IF($CX168&gt;0,バックデータ一覧!$S$15,バックデータ一覧!$T$15)</f>
        <v>-6.3459300000000001</v>
      </c>
      <c r="CQ168" s="102">
        <f>IF($DF$4=4,'貼り付けシート（日別）'!T167,'貼り付けシート（日別）'!B167*(INT($DF$4)+1-$DF$4)+'貼り付けシート（日別）'!T167*($DF$4-INT($DF$4)))</f>
        <v>9.7747242344682164</v>
      </c>
      <c r="CR168" s="102">
        <f>IF($DF$4=4,'貼り付けシート（日別）'!U167,'貼り付けシート（日別）'!C167*(INT($DF$4)+1-$DF$4)+'貼り付けシート（日別）'!U167*($DF$4-INT($DF$4)))</f>
        <v>14.906509260906898</v>
      </c>
      <c r="CS168" s="102">
        <f>IF($DF$4=4,'貼り付けシート（日別）'!V167,'貼り付けシート（日別）'!D167*(INT($DF$4)+1-$DF$4)+'貼り付けシート（日別）'!V167*($DF$4-INT($DF$4)))</f>
        <v>2.3017404005812123</v>
      </c>
      <c r="CT168" s="102">
        <f>IF($DF$4=4,'貼り付けシート（日別）'!W167,'貼り付けシート（日別）'!E167*(INT($DF$4)+1-$DF$4)+'貼り付けシート（日別）'!W167*($DF$4-INT($DF$4)))</f>
        <v>0</v>
      </c>
      <c r="CU168" s="102">
        <f>IF($DF$4=4,'貼り付けシート（日別）'!X167,'貼り付けシート（日別）'!F167*(INT($DF$4)+1-$DF$4)+'貼り付けシート（日別）'!X167*($DF$4-INT($DF$4)))</f>
        <v>20.767582561635002</v>
      </c>
      <c r="CV168" s="102">
        <f>IF($DF$4=4,'貼り付けシート（日別）'!Y167,'貼り付けシート（日別）'!G167*(INT($DF$4)+1-$DF$4)+'貼り付けシート（日別）'!Y167*($DF$4-INT($DF$4)))</f>
        <v>0</v>
      </c>
      <c r="CW168" s="102">
        <f>IF($DF$4=4,'貼り付けシート（日別）'!Z167,'貼り付けシート（日別）'!H167*(INT($DF$4)+1-$DF$4)+'貼り付けシート（日別）'!Z167*($DF$4-INT($DF$4)))</f>
        <v>4.0308333333333328</v>
      </c>
      <c r="CX168" s="32">
        <f>SUMIF('貼り付けシート（時刻別）'!$A$6:$A$8765,AR168,'貼り付けシート（時刻別）'!$C$6:$C$8765)</f>
        <v>0</v>
      </c>
      <c r="CY168" s="102">
        <f t="shared" si="68"/>
        <v>0</v>
      </c>
      <c r="CZ168" s="166"/>
    </row>
    <row r="169" spans="1:104" x14ac:dyDescent="0.15">
      <c r="A169" s="36">
        <v>41801</v>
      </c>
      <c r="B169" s="139">
        <f>IF(計算過程!$DF$5=9,計算過程!CD169+計算過程!CY169,IF($DF$4=4,AS169,G169*(INT($DF$4)+1-$DF$4)+AS169*($DF$4-INT($DF$4))))</f>
        <v>9.206268881481483E-2</v>
      </c>
      <c r="C169" s="139">
        <f>IF(計算過程!$DF$5=9,CF169,IF($DF$4=4,AT169,H169*(INT($DF$4)+1-$DF$4)+AT169*($DF$4-INT($DF$4))))</f>
        <v>28.109363791534832</v>
      </c>
      <c r="D169" s="139">
        <f>IF(計算過程!$DF$5=9,0,IF($DF$4=4,AU169,I169*(INT($DF$4)+1-$DF$4)+AU169*($DF$4-INT($DF$4))))</f>
        <v>0</v>
      </c>
      <c r="E169" s="139">
        <v>0</v>
      </c>
      <c r="F169" s="138"/>
      <c r="G169" s="104">
        <f t="shared" si="55"/>
        <v>8.842895623148149E-2</v>
      </c>
      <c r="H169" s="104">
        <f t="shared" si="56"/>
        <v>22.815551827346354</v>
      </c>
      <c r="I169" s="104">
        <f t="shared" si="57"/>
        <v>0</v>
      </c>
      <c r="J169" s="107">
        <v>0</v>
      </c>
      <c r="K169" s="101">
        <f>IF(OR(計算過程!$DF$5&lt;=4,計算過程!$DF$5=8),L169+M169+N169,0)</f>
        <v>8.842895623148149E-2</v>
      </c>
      <c r="L169" s="101">
        <f>IF(AND($DF$5&gt;4,$DF$5&lt;&gt;8),0,((VLOOKUP(入力データと計算結果!$E$6,バックデータ一覧!$V$12:$AA$15,2)*'貼り付けシート（日別）'!O168+VLOOKUP(入力データと計算結果!$E$6,バックデータ一覧!$V$12:$AA$15,3)*('貼り付けシート（日別）'!I168+'貼り付けシート（日別）'!J168+'貼り付けシート（日別）'!K168+'貼り付けシート（日別）'!L168+'貼り付けシート（日別）'!N168)+(VLOOKUP(入力データと計算結果!$E$6,バックデータ一覧!$V$12:$AA$15,4)))*10^3/3600))</f>
        <v>8.842895623148149E-2</v>
      </c>
      <c r="M169" s="101">
        <f>IF(AND(OR($DF$5&gt;4,$DF$5&lt;&gt;8),入力データと計算結果!$E$7&lt;&gt;バックデータ一覧!$A$16,SUM(AL169:AM169)&gt;0),0.07*10^3/3600,0)</f>
        <v>0</v>
      </c>
      <c r="N169" s="101">
        <f>IF(AND(OR($DF$5&lt;=4),入力データと計算結果!$E$7=バックデータ一覧!$A$18,AM169&gt;0),(VLOOKUP(入力データと計算結果!$E$6,バックデータ一覧!$V$12:$AA$15,5,FALSE)*AO169+VLOOKUP(入力データと計算結果!$E$6,バックデータ一覧!$V$12:$AA$15,6,FALSE))*10^3/3600,0)</f>
        <v>0</v>
      </c>
      <c r="O169" s="101">
        <f>IF(OR(計算過程!$DF$5&lt;=2,計算過程!$DF$5=8),IF(入力データと計算結果!$E$7=バックデータ一覧!$A$16,AI169/Q169+AJ169/R169+AK169/S169+AL169/T169+AN169/V169,IF(入力データと計算結果!$E$7=バックデータ一覧!$A$17,AI169/Q169+AJ169/R169+AK169/S169+AM169/U169+AN169/V169,AI169/Q169+AJ169/R169+AK169/S169+AM169/U169+AO169/W169)),0)</f>
        <v>22.815551827346354</v>
      </c>
      <c r="P169" s="101">
        <f>IF(OR(計算過程!$DF$5=3,計算過程!$DF$5=4),IF(入力データと計算結果!$E$7=バックデータ一覧!$A$16,AI169/Q169+AJ169/R169+AK169/S169+AL169/T169+AN169/V169,IF(入力データと計算結果!$E$7=バックデータ一覧!$A$17,AI169/Q169+AJ169/R169+AK169/S169+AM169/U169+AN169/V169,AI169/Q169+AJ169/R169+AK169/S169+AM169/U169+AO169/W169)),0)</f>
        <v>0</v>
      </c>
      <c r="Q169" s="101">
        <f>MIN(1,$DF$7*'貼り付けシート（日別）'!O168+計算過程!$DF$14*(AI169+AK169)+$DF$21)</f>
        <v>0.61476121217505575</v>
      </c>
      <c r="R169" s="101">
        <f>MIN(1,$DF$8*'貼り付けシート（日別）'!O168+$DF$15*AJ169+$DF$22)</f>
        <v>0.68118153749178856</v>
      </c>
      <c r="S169" s="101">
        <f>MIN(1,$DF$9*'貼り付けシート（日別）'!O168+$DF$16*(AI169+AK169)+$DF$23)</f>
        <v>0.61476121217505575</v>
      </c>
      <c r="T169" s="32">
        <f>MIN(1,$DF$10*'貼り付けシート（日別）'!O168+$DF$17*AL169+$DF$24)</f>
        <v>0.71159348488590612</v>
      </c>
      <c r="U169" s="32">
        <f>MIN(1,$DF$11*'貼り付けシート（日別）'!O168+$DF$18*AM169+$DF$25)</f>
        <v>0.71059494829530212</v>
      </c>
      <c r="V169" s="32">
        <f>MIN(1,$DF$12*'貼り付けシート（日別）'!O168+$DF$19*AN169+$DF$26)</f>
        <v>0.71159348488590612</v>
      </c>
      <c r="W169" s="32">
        <f>MIN(1,$DF$13*'貼り付けシート（日別）'!O168+$DF$20*AO169+$DF$27)</f>
        <v>0.54859940697986576</v>
      </c>
      <c r="X169" s="32">
        <f t="shared" si="58"/>
        <v>0</v>
      </c>
      <c r="Y169" s="32">
        <f>'貼り付けシート（日別）'!P168</f>
        <v>6.5750000000000002</v>
      </c>
      <c r="Z169" s="32">
        <f t="shared" si="59"/>
        <v>1.0056525000000001</v>
      </c>
      <c r="AA169" s="32">
        <f t="shared" si="60"/>
        <v>1</v>
      </c>
      <c r="AB169" s="32">
        <f t="shared" si="61"/>
        <v>14.832567971697518</v>
      </c>
      <c r="AC169" s="32">
        <f>IF($DF$5=10,($DF$41*'貼り付けシート（日別）'!O168+$DF$42*AB169+$DF$43)/3.6,0)</f>
        <v>0</v>
      </c>
      <c r="AD169" s="32">
        <f>IF(OR($DF$5=5,$DF$5=6,$DF$5=7),(($DF$45*'貼り付けシート（日別）'!O168+$DF$46*SUM(AI169:AK169,AM169)+$DF$47)*AE169+(0.01723*AO169+0.06099))*10^3/3600,0)</f>
        <v>0</v>
      </c>
      <c r="AE169" s="32">
        <f>IF('貼り付けシート（日別）'!O168&lt;7,1+(7-'貼り付けシート（日別）'!O168)*0.0091,1)</f>
        <v>1</v>
      </c>
      <c r="AF169" s="32">
        <f>IF(OR($DF$5=5,$DF$5=6,$DF$5=7),(($DF$48*'貼り付けシート（日別）'!O168+$DF$49*SUM(AI169:AK169,AM169)+$DF$50)*AH169+AO169/AG169),0)</f>
        <v>0</v>
      </c>
      <c r="AG169" s="32">
        <f>$DF$51*'貼り付けシート（日別）'!O168+$DF$52*AO169+$DF$53</f>
        <v>0.79330000000000001</v>
      </c>
      <c r="AH169" s="32">
        <f>IF('貼り付けシート（日別）'!O168&lt;7,1+(7-'貼り付けシート（日別）'!O168)*0.0205,1)</f>
        <v>1</v>
      </c>
      <c r="AI169" s="109">
        <f>'貼り付けシート（日別）'!B168</f>
        <v>4.0851315453486237</v>
      </c>
      <c r="AJ169" s="109">
        <f>'貼り付けシート（日別）'!C168</f>
        <v>8.2706609536100544</v>
      </c>
      <c r="AK169" s="109">
        <f>'貼り付けシート（日別）'!D168</f>
        <v>2.4767754727388396</v>
      </c>
      <c r="AL169" s="109">
        <f>'貼り付けシート（日別）'!E168</f>
        <v>0</v>
      </c>
      <c r="AM169" s="109">
        <f>'貼り付けシート（日別）'!F168</f>
        <v>0</v>
      </c>
      <c r="AN169" s="109">
        <f>'貼り付けシート（日別）'!G168</f>
        <v>0</v>
      </c>
      <c r="AO169" s="109">
        <f>'貼り付けシート（日別）'!H168</f>
        <v>0</v>
      </c>
      <c r="AP169" s="102">
        <f>IF(入力データと計算結果!$E$9=バックデータ一覧!$A$25,'貼り付けシート（日別）'!Q168,0)</f>
        <v>0</v>
      </c>
      <c r="AR169" s="36">
        <v>41801</v>
      </c>
      <c r="AS169" s="104">
        <f t="shared" si="62"/>
        <v>9.206268881481483E-2</v>
      </c>
      <c r="AT169" s="104">
        <f t="shared" si="63"/>
        <v>28.109363791534832</v>
      </c>
      <c r="AU169" s="104">
        <f t="shared" si="64"/>
        <v>0</v>
      </c>
      <c r="AV169" s="107">
        <v>0</v>
      </c>
      <c r="AW169" s="101">
        <f>IF(OR(計算過程!$DF$5&lt;=4,計算過程!$DF$5=8),AX169+AY169+AZ169,0)</f>
        <v>9.206268881481483E-2</v>
      </c>
      <c r="AX169" s="101">
        <f>IF(AND(計算過程!$DF$5&gt;4,計算過程!$DF$5&lt;&gt;8),0,((VLOOKUP(入力データと計算結果!$E$6,バックデータ一覧!$V$12:$AA$15,2)*'貼り付けシート（日別）'!AG168+VLOOKUP(入力データと計算結果!$E$6,バックデータ一覧!$V$12:$AA$15,3)*('貼り付けシート（日別）'!AA168+'貼り付けシート（日別）'!AB168+'貼り付けシート（日別）'!AC168+'貼り付けシート（日別）'!AD168+'貼り付けシート（日別）'!AF168)+(VLOOKUP(入力データと計算結果!$E$6,バックデータ一覧!$V$12:$AA$15,4)))*10^3/3600))</f>
        <v>9.206268881481483E-2</v>
      </c>
      <c r="AY169" s="101">
        <f>IF(AND(OR(計算過程!$DF$5&gt;4,計算過程!$DF$5&lt;&gt;8),入力データと計算結果!$E$7&lt;&gt;バックデータ一覧!$A$16,SUM(BX169:BY169)&gt;0),0.07*10^3/3600,0)</f>
        <v>0</v>
      </c>
      <c r="AZ169" s="101">
        <f>IF(AND(OR(計算過程!$DF$5&lt;=4),入力データと計算結果!$E$7=バックデータ一覧!$A$18,BY169&gt;0),(VLOOKUP(入力データと計算結果!$E$6,バックデータ一覧!$V$12:$AA$15,5,FALSE)*CA169+VLOOKUP(入力データと計算結果!$E$6,バックデータ一覧!$V$12:$AA$15,6,FALSE))*10^3/3600,0)</f>
        <v>0</v>
      </c>
      <c r="BA169" s="101">
        <f>IF(OR(計算過程!$DF$5&lt;=2,計算過程!$DF$5=8),IF(入力データと計算結果!$E$7=バックデータ一覧!$A$16,BU169/BC169+BV169/BD169+BW169/BE169+BX169/BF169+BZ169/BH169,IF(入力データと計算結果!$E$7=バックデータ一覧!$A$17,BU169/BC169+BV169/BD169+BW169/BE169+BY169/BG169+BZ169/BH169,BU169/BC169+BV169/BD169+BW169/BE169+BY169/BG169+CA169/BI169)),0)</f>
        <v>28.109363791534832</v>
      </c>
      <c r="BB169" s="101">
        <f>IF(OR(計算過程!$DF$5=3,計算過程!$DF$5=4),IF(入力データと計算結果!$E$7=バックデータ一覧!$A$16,BU169/BC169+BV169/BD169+BW169/BE169+BX169/BF169+BZ169/BH169,IF(入力データと計算結果!$E$7=バックデータ一覧!$A$17,BU169/BC169+BV169/BD169+BW169/BE169+BY169/BG169+BZ169/BH169,BU169/BC169+BV169/BD169+BW169/BE169+BY169/BG169+CA169/BI169)),0)</f>
        <v>0</v>
      </c>
      <c r="BC169" s="101">
        <f>MIN(1,計算過程!$DF$7*'貼り付けシート（日別）'!AG168+計算過程!$DF$14*(BU169+BW169)+計算過程!$DF$21)</f>
        <v>0.61223480418172249</v>
      </c>
      <c r="BD169" s="101">
        <f>MIN(1,計算過程!$DF$8*'貼り付けシート（日別）'!AG168+計算過程!$DF$15*BV169+計算過程!$DF$22)</f>
        <v>0.68391163917465125</v>
      </c>
      <c r="BE169" s="101">
        <f>MIN(1,計算過程!$DF$9*'貼り付けシート（日別）'!AG168+計算過程!$DF$16*(BU169+BW169)+計算過程!$DF$23)</f>
        <v>0.61223480418172249</v>
      </c>
      <c r="BF169" s="32">
        <f>MIN(1,計算過程!$DF$10*'貼り付けシート（日別）'!AG168+計算過程!$DF$17*BX169+計算過程!$DF$24)</f>
        <v>0.71159348488590612</v>
      </c>
      <c r="BG169" s="32">
        <f>MIN(1,計算過程!$DF$11*'貼り付けシート（日別）'!AG168+計算過程!$DF$18*BY169+計算過程!$DF$25)</f>
        <v>0.71059494829530212</v>
      </c>
      <c r="BH169" s="32">
        <f>MIN(1,計算過程!$DF$12*'貼り付けシート（日別）'!AG168+計算過程!$DF$19*BZ169+計算過程!$DF$26)</f>
        <v>0.71159348488590612</v>
      </c>
      <c r="BI169" s="32">
        <f>MIN(1,計算過程!$DF$13*'貼り付けシート（日別）'!AG168+計算過程!$DF$20*CA169+計算過程!$DF$27)</f>
        <v>0.54859940697986576</v>
      </c>
      <c r="BJ169" s="32">
        <f>IF(計算過程!$DF$5=11,(計算過程!$DF$33*BK169+計算過程!$DF$34*BN169+計算過程!$DF$35*計算過程!$DF$39+計算過程!$DF$36)*(1+計算過程!$DF$37*計算過程!$DF$38)*BL169*BM169*10^3/3600,0)</f>
        <v>0</v>
      </c>
      <c r="BK169" s="32">
        <f>'貼り付けシート（日別）'!AH168</f>
        <v>6.5750000000000002</v>
      </c>
      <c r="BL169" s="32">
        <f t="shared" si="65"/>
        <v>1.0056525000000001</v>
      </c>
      <c r="BM169" s="32">
        <f t="shared" si="66"/>
        <v>1</v>
      </c>
      <c r="BN169" s="32">
        <f t="shared" si="67"/>
        <v>18.706731320528927</v>
      </c>
      <c r="BO169" s="32">
        <f>IF(計算過程!$DF$5=10,(計算過程!$DF$41*'貼り付けシート（日別）'!AG168+計算過程!$DF$42*BN169+計算過程!$DF$43)/3.6,0)</f>
        <v>0</v>
      </c>
      <c r="BP169" s="32">
        <f>IF(OR(計算過程!$DF$5=5,計算過程!$DF$5=6,計算過程!$DF$5=7),((計算過程!$DF$45*'貼り付けシート（日別）'!AG168+計算過程!$DF$46*SUM(BU169:BW169,BY169)+計算過程!$DF$47)*BQ169+(0.01723*CA169+0.06099))*10^3/3600,0)</f>
        <v>0</v>
      </c>
      <c r="BQ169" s="32">
        <f>IF('貼り付けシート（日別）'!AG168&lt;7,1+(7-'貼り付けシート（日別）'!AG168)*0.0091,1)</f>
        <v>1</v>
      </c>
      <c r="BR169" s="32">
        <f>IF(OR(計算過程!$DF$5=5,計算過程!$DF$5=6,計算過程!$DF$5=7),((計算過程!$DF$48*'貼り付けシート（日別）'!AG168+計算過程!$DF$49*SUM(BU169:BW169,BY169)+計算過程!$DF$50)*BT169+CA169/BS169),0)</f>
        <v>0</v>
      </c>
      <c r="BS169" s="32">
        <f>計算過程!$DF$51*'貼り付けシート（日別）'!AG168+計算過程!$DF$52*CA169+計算過程!$DF$53</f>
        <v>0.79330000000000001</v>
      </c>
      <c r="BT169" s="32">
        <f>IF('貼り付けシート（日別）'!AG168&lt;7,1+(7-'貼り付けシート（日別）'!AG168)*0.0205,1)</f>
        <v>1</v>
      </c>
      <c r="BU169" s="109">
        <f>'貼り付けシート（日別）'!T168</f>
        <v>2.2538656801923445</v>
      </c>
      <c r="BV169" s="109">
        <f>'貼り付けシート（日別）'!U168</f>
        <v>14.285687101690097</v>
      </c>
      <c r="BW169" s="109">
        <f>'貼り付けシート（日別）'!V168</f>
        <v>2.1671785386464846</v>
      </c>
      <c r="BX169" s="109">
        <f>'貼り付けシート（日別）'!W168</f>
        <v>0</v>
      </c>
      <c r="BY169" s="109">
        <f>'貼り付けシート（日別）'!X168</f>
        <v>0</v>
      </c>
      <c r="BZ169" s="109">
        <f>'貼り付けシート（日別）'!Y168</f>
        <v>0</v>
      </c>
      <c r="CA169" s="109">
        <f>'貼り付けシート（日別）'!Z168</f>
        <v>0</v>
      </c>
      <c r="CB169" s="102">
        <f>IF(入力データと計算結果!$E$9=バックデータ一覧!$A$25,'貼り付けシート（日別）'!AI168,0)</f>
        <v>0</v>
      </c>
      <c r="CC169" s="166"/>
      <c r="CD169" s="32">
        <f>IF(計算過程!$DF$5=9,((CI169*'貼り付けシート（日別）'!AG168+CJ169*(CQ169+CR169+CS169+CU169)+CK169*CX169+CL169)*CE169+(0.01723*CW169+0.06099))*10^3/3600,0)</f>
        <v>0</v>
      </c>
      <c r="CE169" s="32">
        <f>IF(7&lt;='貼り付けシート（日別）'!AG168,1,1+(7-'貼り付けシート（日別）'!AG168)*0.0091)</f>
        <v>1</v>
      </c>
      <c r="CF169" s="32">
        <f>IF(計算過程!$DF$5=9,((CM169*'貼り付けシート（日別）'!AG168+CN169*(CQ169+CR169+CS169+CU169)+CO169*CX169+CP169)*CH169+CW169/CG169),0)</f>
        <v>0</v>
      </c>
      <c r="CG169" s="32">
        <f>計算過程!$DF$55*'貼り付けシート（日別）'!AG168+計算過程!$DF$56*CW169+計算過程!$DF$57</f>
        <v>0.79330000000000001</v>
      </c>
      <c r="CH169" s="32">
        <f>IF(7&lt;='貼り付けシート（日別）'!AG168,1,1+(7-'貼り付けシート（日別）'!AG168)*0.0205)</f>
        <v>1</v>
      </c>
      <c r="CI169" s="100">
        <f>IF($CX169&gt;0,バックデータ一覧!$S$4,バックデータ一覧!$T$4)</f>
        <v>-0.18114</v>
      </c>
      <c r="CJ169" s="100">
        <f>IF($CX169&gt;0,バックデータ一覧!$S$5,バックデータ一覧!$T$5)</f>
        <v>0.10483000000000001</v>
      </c>
      <c r="CK169" s="100">
        <f>IF($CX169&gt;0,バックデータ一覧!$S$6,バックデータ一覧!$T$6)</f>
        <v>0</v>
      </c>
      <c r="CL169" s="100">
        <f>IF($CX169&gt;0,バックデータ一覧!$S$7,バックデータ一覧!$T$7)</f>
        <v>5.8528500000000001</v>
      </c>
      <c r="CM169" s="100">
        <f>IF($CX169&gt;0,バックデータ一覧!$S$12,バックデータ一覧!$T$12)</f>
        <v>-5.7700000000000001E-2</v>
      </c>
      <c r="CN169" s="100">
        <f>IF($CX169&gt;0,バックデータ一覧!$S$13,バックデータ一覧!$T$13)</f>
        <v>0.47525000000000001</v>
      </c>
      <c r="CO169" s="100">
        <f>IF($CX169&gt;0,バックデータ一覧!$S$14,バックデータ一覧!$T$14)</f>
        <v>0</v>
      </c>
      <c r="CP169" s="173">
        <f>IF($CX169&gt;0,バックデータ一覧!$S$15,バックデータ一覧!$T$15)</f>
        <v>-6.3459300000000001</v>
      </c>
      <c r="CQ169" s="102">
        <f>IF($DF$4=4,'貼り付けシート（日別）'!T168,'貼り付けシート（日別）'!B168*(INT($DF$4)+1-$DF$4)+'貼り付けシート（日別）'!T168*($DF$4-INT($DF$4)))</f>
        <v>2.2538656801923445</v>
      </c>
      <c r="CR169" s="102">
        <f>IF($DF$4=4,'貼り付けシート（日別）'!U168,'貼り付けシート（日別）'!C168*(INT($DF$4)+1-$DF$4)+'貼り付けシート（日別）'!U168*($DF$4-INT($DF$4)))</f>
        <v>14.285687101690097</v>
      </c>
      <c r="CS169" s="102">
        <f>IF($DF$4=4,'貼り付けシート（日別）'!V168,'貼り付けシート（日別）'!D168*(INT($DF$4)+1-$DF$4)+'貼り付けシート（日別）'!V168*($DF$4-INT($DF$4)))</f>
        <v>2.1671785386464846</v>
      </c>
      <c r="CT169" s="102">
        <f>IF($DF$4=4,'貼り付けシート（日別）'!W168,'貼り付けシート（日別）'!E168*(INT($DF$4)+1-$DF$4)+'貼り付けシート（日別）'!W168*($DF$4-INT($DF$4)))</f>
        <v>0</v>
      </c>
      <c r="CU169" s="102">
        <f>IF($DF$4=4,'貼り付けシート（日別）'!X168,'貼り付けシート（日別）'!F168*(INT($DF$4)+1-$DF$4)+'貼り付けシート（日別）'!X168*($DF$4-INT($DF$4)))</f>
        <v>0</v>
      </c>
      <c r="CV169" s="102">
        <f>IF($DF$4=4,'貼り付けシート（日別）'!Y168,'貼り付けシート（日別）'!G168*(INT($DF$4)+1-$DF$4)+'貼り付けシート（日別）'!Y168*($DF$4-INT($DF$4)))</f>
        <v>0</v>
      </c>
      <c r="CW169" s="102">
        <f>IF($DF$4=4,'貼り付けシート（日別）'!Z168,'貼り付けシート（日別）'!H168*(INT($DF$4)+1-$DF$4)+'貼り付けシート（日別）'!Z168*($DF$4-INT($DF$4)))</f>
        <v>0</v>
      </c>
      <c r="CX169" s="32">
        <f>SUMIF('貼り付けシート（時刻別）'!$A$6:$A$8765,AR169,'貼り付けシート（時刻別）'!$C$6:$C$8765)</f>
        <v>0</v>
      </c>
      <c r="CY169" s="102">
        <f t="shared" si="68"/>
        <v>0</v>
      </c>
      <c r="CZ169" s="166"/>
    </row>
    <row r="170" spans="1:104" x14ac:dyDescent="0.15">
      <c r="A170" s="36">
        <v>41802</v>
      </c>
      <c r="B170" s="139">
        <f>IF(計算過程!$DF$5=9,計算過程!CD170+計算過程!CY170,IF($DF$4=4,AS170,G170*(INT($DF$4)+1-$DF$4)+AS170*($DF$4-INT($DF$4))))</f>
        <v>0.14158975791782408</v>
      </c>
      <c r="C170" s="139">
        <f>IF(計算過程!$DF$5=9,CF170,IF($DF$4=4,AT170,H170*(INT($DF$4)+1-$DF$4)+AT170*($DF$4-INT($DF$4))))</f>
        <v>65.528252110999716</v>
      </c>
      <c r="D170" s="139">
        <f>IF(計算過程!$DF$5=9,0,IF($DF$4=4,AU170,I170*(INT($DF$4)+1-$DF$4)+AU170*($DF$4-INT($DF$4))))</f>
        <v>0</v>
      </c>
      <c r="E170" s="139">
        <v>0</v>
      </c>
      <c r="F170" s="138"/>
      <c r="G170" s="104">
        <f t="shared" si="55"/>
        <v>0.13527766782291667</v>
      </c>
      <c r="H170" s="104">
        <f t="shared" si="56"/>
        <v>59.142148848700323</v>
      </c>
      <c r="I170" s="104">
        <f t="shared" si="57"/>
        <v>0</v>
      </c>
      <c r="J170" s="107">
        <v>0</v>
      </c>
      <c r="K170" s="101">
        <f>IF(OR(計算過程!$DF$5&lt;=4,計算過程!$DF$5=8),L170+M170+N170,0)</f>
        <v>0.13527766782291667</v>
      </c>
      <c r="L170" s="101">
        <f>IF(AND($DF$5&gt;4,$DF$5&lt;&gt;8),0,((VLOOKUP(入力データと計算結果!$E$6,バックデータ一覧!$V$12:$AA$15,2)*'貼り付けシート（日別）'!O169+VLOOKUP(入力データと計算結果!$E$6,バックデータ一覧!$V$12:$AA$15,3)*('貼り付けシート（日別）'!I169+'貼り付けシート（日別）'!J169+'貼り付けシート（日別）'!K169+'貼り付けシート（日別）'!L169+'貼り付けシート（日別）'!N169)+(VLOOKUP(入力データと計算結果!$E$6,バックデータ一覧!$V$12:$AA$15,4)))*10^3/3600))</f>
        <v>8.5591901185185199E-2</v>
      </c>
      <c r="M170" s="101">
        <f>IF(AND(OR($DF$5&gt;4,$DF$5&lt;&gt;8),入力データと計算結果!$E$7&lt;&gt;バックデータ一覧!$A$16,SUM(AL170:AM170)&gt;0),0.07*10^3/3600,0)</f>
        <v>1.9444444444444445E-2</v>
      </c>
      <c r="N170" s="101">
        <f>IF(AND(OR($DF$5&lt;=4),入力データと計算結果!$E$7=バックデータ一覧!$A$18,AM170&gt;0),(VLOOKUP(入力データと計算結果!$E$6,バックデータ一覧!$V$12:$AA$15,5,FALSE)*AO170+VLOOKUP(入力データと計算結果!$E$6,バックデータ一覧!$V$12:$AA$15,6,FALSE))*10^3/3600,0)</f>
        <v>3.0241322193287037E-2</v>
      </c>
      <c r="O170" s="101">
        <f>IF(OR(計算過程!$DF$5&lt;=2,計算過程!$DF$5=8),IF(入力データと計算結果!$E$7=バックデータ一覧!$A$16,AI170/Q170+AJ170/R170+AK170/S170+AL170/T170+AN170/V170,IF(入力データと計算結果!$E$7=バックデータ一覧!$A$17,AI170/Q170+AJ170/R170+AK170/S170+AM170/U170+AN170/V170,AI170/Q170+AJ170/R170+AK170/S170+AM170/U170+AO170/W170)),0)</f>
        <v>59.142148848700323</v>
      </c>
      <c r="P170" s="101">
        <f>IF(OR(計算過程!$DF$5=3,計算過程!$DF$5=4),IF(入力データと計算結果!$E$7=バックデータ一覧!$A$16,AI170/Q170+AJ170/R170+AK170/S170+AL170/T170+AN170/V170,IF(入力データと計算結果!$E$7=バックデータ一覧!$A$17,AI170/Q170+AJ170/R170+AK170/S170+AM170/U170+AN170/V170,AI170/Q170+AJ170/R170+AK170/S170+AM170/U170+AO170/W170)),0)</f>
        <v>0</v>
      </c>
      <c r="Q170" s="101">
        <f>MIN(1,$DF$7*'貼り付けシート（日別）'!O169+計算過程!$DF$14*(AI170+AK170)+$DF$21)</f>
        <v>0.63115470676938346</v>
      </c>
      <c r="R170" s="101">
        <f>MIN(1,$DF$8*'貼り付けシート（日別）'!O169+$DF$15*AJ170+$DF$22)</f>
        <v>0.68586273897213257</v>
      </c>
      <c r="S170" s="101">
        <f>MIN(1,$DF$9*'貼り付けシート（日別）'!O169+$DF$16*(AI170+AK170)+$DF$23)</f>
        <v>0.63115470676938346</v>
      </c>
      <c r="T170" s="32">
        <f>MIN(1,$DF$10*'貼り付けシート（日別）'!O169+$DF$17*AL170+$DF$24)</f>
        <v>0.71159348488590612</v>
      </c>
      <c r="U170" s="32">
        <f>MIN(1,$DF$11*'貼り付けシート（日別）'!O169+$DF$18*AM170+$DF$25)</f>
        <v>0.70104729301499313</v>
      </c>
      <c r="V170" s="32">
        <f>MIN(1,$DF$12*'貼り付けシート（日別）'!O169+$DF$19*AN170+$DF$26)</f>
        <v>0.71159348488590612</v>
      </c>
      <c r="W170" s="32">
        <f>MIN(1,$DF$13*'貼り付けシート（日別）'!O169+$DF$20*AO170+$DF$27)</f>
        <v>0.62319804265852352</v>
      </c>
      <c r="X170" s="32">
        <f t="shared" si="58"/>
        <v>0</v>
      </c>
      <c r="Y170" s="32">
        <f>'貼り付けシート（日別）'!P169</f>
        <v>6.9500000000000011</v>
      </c>
      <c r="Z170" s="32">
        <f t="shared" si="59"/>
        <v>1.0006649999999999</v>
      </c>
      <c r="AA170" s="32">
        <f t="shared" si="60"/>
        <v>1</v>
      </c>
      <c r="AB170" s="32">
        <f t="shared" si="61"/>
        <v>40.051966875780778</v>
      </c>
      <c r="AC170" s="32">
        <f>IF($DF$5=10,($DF$41*'貼り付けシート（日別）'!O169+$DF$42*AB170+$DF$43)/3.6,0)</f>
        <v>0</v>
      </c>
      <c r="AD170" s="32">
        <f>IF(OR($DF$5=5,$DF$5=6,$DF$5=7),(($DF$45*'貼り付けシート（日別）'!O169+$DF$46*SUM(AI170:AK170,AM170)+$DF$47)*AE170+(0.01723*AO170+0.06099))*10^3/3600,0)</f>
        <v>0</v>
      </c>
      <c r="AE170" s="32">
        <f>IF('貼り付けシート（日別）'!O169&lt;7,1+(7-'貼り付けシート（日別）'!O169)*0.0091,1)</f>
        <v>1</v>
      </c>
      <c r="AF170" s="32">
        <f>IF(OR($DF$5=5,$DF$5=6,$DF$5=7),(($DF$48*'貼り付けシート（日別）'!O169+$DF$49*SUM(AI170:AK170,AM170)+$DF$50)*AH170+AO170/AG170),0)</f>
        <v>0</v>
      </c>
      <c r="AG170" s="32">
        <f>$DF$51*'貼り付けシート（日別）'!O169+$DF$52*AO170+$DF$53</f>
        <v>0.85109281249999991</v>
      </c>
      <c r="AH170" s="32">
        <f>IF('貼り付けシート（日別）'!O169&lt;7,1+(7-'貼り付けシート（日別）'!O169)*0.0205,1)</f>
        <v>1</v>
      </c>
      <c r="AI170" s="109">
        <f>'貼り付けシート（日別）'!B169</f>
        <v>6.2234131322604238</v>
      </c>
      <c r="AJ170" s="109">
        <f>'貼り付けシート（日別）'!C169</f>
        <v>8.3043974292329032</v>
      </c>
      <c r="AK170" s="109">
        <f>'貼り付けシート（日別）'!D169</f>
        <v>1.709728882489127</v>
      </c>
      <c r="AL170" s="109">
        <f>'貼り付けシート（日別）'!E169</f>
        <v>0</v>
      </c>
      <c r="AM170" s="109">
        <f>'貼り付けシート（日別）'!F169</f>
        <v>21.035625348464997</v>
      </c>
      <c r="AN170" s="109">
        <f>'貼り付けシート（日別）'!G169</f>
        <v>0</v>
      </c>
      <c r="AO170" s="109">
        <f>'貼り付けシート（日別）'!H169</f>
        <v>2.7788020833333338</v>
      </c>
      <c r="AP170" s="102">
        <f>IF(入力データと計算結果!$E$9=バックデータ一覧!$A$25,'貼り付けシート（日別）'!Q169,0)</f>
        <v>0</v>
      </c>
      <c r="AR170" s="36">
        <v>41802</v>
      </c>
      <c r="AS170" s="104">
        <f t="shared" si="62"/>
        <v>0.14158975791782408</v>
      </c>
      <c r="AT170" s="104">
        <f t="shared" si="63"/>
        <v>65.528252110999716</v>
      </c>
      <c r="AU170" s="104">
        <f t="shared" si="64"/>
        <v>0</v>
      </c>
      <c r="AV170" s="107">
        <v>0</v>
      </c>
      <c r="AW170" s="101">
        <f>IF(OR(計算過程!$DF$5&lt;=4,計算過程!$DF$5=8),AX170+AY170+AZ170,0)</f>
        <v>0.14158975791782408</v>
      </c>
      <c r="AX170" s="101">
        <f>IF(AND(計算過程!$DF$5&gt;4,計算過程!$DF$5&lt;&gt;8),0,((VLOOKUP(入力データと計算結果!$E$6,バックデータ一覧!$V$12:$AA$15,2)*'貼り付けシート（日別）'!AG169+VLOOKUP(入力データと計算結果!$E$6,バックデータ一覧!$V$12:$AA$15,3)*('貼り付けシート（日別）'!AA169+'貼り付けシート（日別）'!AB169+'貼り付けシート（日別）'!AC169+'貼り付けシート（日別）'!AD169+'貼り付けシート（日別）'!AF169)+(VLOOKUP(入力データと計算結果!$E$6,バックデータ一覧!$V$12:$AA$15,4)))*10^3/3600))</f>
        <v>8.9112591685185191E-2</v>
      </c>
      <c r="AY170" s="101">
        <f>IF(AND(OR(計算過程!$DF$5&gt;4,計算過程!$DF$5&lt;&gt;8),入力データと計算結果!$E$7&lt;&gt;バックデータ一覧!$A$16,SUM(BX170:BY170)&gt;0),0.07*10^3/3600,0)</f>
        <v>1.9444444444444445E-2</v>
      </c>
      <c r="AZ170" s="101">
        <f>IF(AND(OR(計算過程!$DF$5&lt;=4),入力データと計算結果!$E$7=バックデータ一覧!$A$18,BY170&gt;0),(VLOOKUP(入力データと計算結果!$E$6,バックデータ一覧!$V$12:$AA$15,5,FALSE)*CA170+VLOOKUP(入力データと計算結果!$E$6,バックデータ一覧!$V$12:$AA$15,6,FALSE))*10^3/3600,0)</f>
        <v>3.3032721788194441E-2</v>
      </c>
      <c r="BA170" s="101">
        <f>IF(OR(計算過程!$DF$5&lt;=2,計算過程!$DF$5=8),IF(入力データと計算結果!$E$7=バックデータ一覧!$A$16,BU170/BC170+BV170/BD170+BW170/BE170+BX170/BF170+BZ170/BH170,IF(入力データと計算結果!$E$7=バックデータ一覧!$A$17,BU170/BC170+BV170/BD170+BW170/BE170+BY170/BG170+BZ170/BH170,BU170/BC170+BV170/BD170+BW170/BE170+BY170/BG170+CA170/BI170)),0)</f>
        <v>65.528252110999716</v>
      </c>
      <c r="BB170" s="101">
        <f>IF(OR(計算過程!$DF$5=3,計算過程!$DF$5=4),IF(入力データと計算結果!$E$7=バックデータ一覧!$A$16,BU170/BC170+BV170/BD170+BW170/BE170+BX170/BF170+BZ170/BH170,IF(入力データと計算結果!$E$7=バックデータ一覧!$A$17,BU170/BC170+BV170/BD170+BW170/BE170+BY170/BG170+BZ170/BH170,BU170/BC170+BV170/BD170+BW170/BE170+BY170/BG170+CA170/BI170)),0)</f>
        <v>0</v>
      </c>
      <c r="BC170" s="101">
        <f>MIN(1,計算過程!$DF$7*'貼り付けシート（日別）'!AG169+計算過程!$DF$14*(BU170+BW170)+計算過程!$DF$21)</f>
        <v>0.63203879630962723</v>
      </c>
      <c r="BD170" s="101">
        <f>MIN(1,計算過程!$DF$8*'貼り付けシート（日別）'!AG169+計算過程!$DF$15*BV170+計算過程!$DF$22)</f>
        <v>0.68723335793015028</v>
      </c>
      <c r="BE170" s="101">
        <f>MIN(1,計算過程!$DF$9*'貼り付けシート（日別）'!AG169+計算過程!$DF$16*(BU170+BW170)+計算過程!$DF$23)</f>
        <v>0.63203879630962723</v>
      </c>
      <c r="BF170" s="32">
        <f>MIN(1,計算過程!$DF$10*'貼り付けシート（日別）'!AG169+計算過程!$DF$17*BX170+計算過程!$DF$24)</f>
        <v>0.71159348488590612</v>
      </c>
      <c r="BG170" s="32">
        <f>MIN(1,計算過程!$DF$11*'貼り付けシート（日別）'!AG169+計算過程!$DF$18*BY170+計算過程!$DF$25)</f>
        <v>0.70104729301499313</v>
      </c>
      <c r="BH170" s="32">
        <f>MIN(1,計算過程!$DF$12*'貼り付けシート（日別）'!AG169+計算過程!$DF$19*BZ170+計算過程!$DF$26)</f>
        <v>0.71159348488590612</v>
      </c>
      <c r="BI170" s="32">
        <f>MIN(1,計算過程!$DF$13*'貼り付けシート（日別）'!AG169+計算過程!$DF$20*CA170+計算過程!$DF$27)</f>
        <v>0.63346903163516777</v>
      </c>
      <c r="BJ170" s="32">
        <f>IF(計算過程!$DF$5=11,(計算過程!$DF$33*BK170+計算過程!$DF$34*BN170+計算過程!$DF$35*計算過程!$DF$39+計算過程!$DF$36)*(1+計算過程!$DF$37*計算過程!$DF$38)*BL170*BM170*10^3/3600,0)</f>
        <v>0</v>
      </c>
      <c r="BK170" s="32">
        <f>'貼り付けシート（日別）'!AH169</f>
        <v>6.9500000000000011</v>
      </c>
      <c r="BL170" s="32">
        <f t="shared" si="65"/>
        <v>1.0006649999999999</v>
      </c>
      <c r="BM170" s="32">
        <f t="shared" si="66"/>
        <v>1</v>
      </c>
      <c r="BN170" s="32">
        <f t="shared" si="67"/>
        <v>44.404149036131926</v>
      </c>
      <c r="BO170" s="32">
        <f>IF(計算過程!$DF$5=10,(計算過程!$DF$41*'貼り付けシート（日別）'!AG169+計算過程!$DF$42*BN170+計算過程!$DF$43)/3.6,0)</f>
        <v>0</v>
      </c>
      <c r="BP170" s="32">
        <f>IF(OR(計算過程!$DF$5=5,計算過程!$DF$5=6,計算過程!$DF$5=7),((計算過程!$DF$45*'貼り付けシート（日別）'!AG169+計算過程!$DF$46*SUM(BU170:BW170,BY170)+計算過程!$DF$47)*BQ170+(0.01723*CA170+0.06099))*10^3/3600,0)</f>
        <v>0</v>
      </c>
      <c r="BQ170" s="32">
        <f>IF('貼り付けシート（日別）'!AG169&lt;7,1+(7-'貼り付けシート（日別）'!AG169)*0.0091,1)</f>
        <v>1</v>
      </c>
      <c r="BR170" s="32">
        <f>IF(OR(計算過程!$DF$5=5,計算過程!$DF$5=6,計算過程!$DF$5=7),((計算過程!$DF$48*'貼り付けシート（日別）'!AG169+計算過程!$DF$49*SUM(BU170:BW170,BY170)+計算過程!$DF$50)*BT170+CA170/BS170),0)</f>
        <v>0</v>
      </c>
      <c r="BS170" s="32">
        <f>計算過程!$DF$51*'貼り付けシート（日別）'!AG169+計算過程!$DF$52*CA170+計算過程!$DF$53</f>
        <v>0.85459218749999999</v>
      </c>
      <c r="BT170" s="32">
        <f>IF('貼り付けシート（日別）'!AG169&lt;7,1+(7-'貼り付けシート（日別）'!AG169)*0.0205,1)</f>
        <v>1</v>
      </c>
      <c r="BU170" s="109">
        <f>'貼り付けシート（日別）'!T169</f>
        <v>6.5062955473631705</v>
      </c>
      <c r="BV170" s="109">
        <f>'貼り付けシート（日別）'!U169</f>
        <v>11.324178312590325</v>
      </c>
      <c r="BW170" s="109">
        <f>'貼り付けシート（日別）'!V169</f>
        <v>2.1760185777134344</v>
      </c>
      <c r="BX170" s="109">
        <f>'貼り付けシート（日別）'!W169</f>
        <v>0</v>
      </c>
      <c r="BY170" s="109">
        <f>'貼り付けシート（日別）'!X169</f>
        <v>21.035625348464997</v>
      </c>
      <c r="BZ170" s="109">
        <f>'貼り付けシート（日別）'!Y169</f>
        <v>0</v>
      </c>
      <c r="CA170" s="109">
        <f>'貼り付けシート（日別）'!Z169</f>
        <v>3.3620312500000002</v>
      </c>
      <c r="CB170" s="102">
        <f>IF(入力データと計算結果!$E$9=バックデータ一覧!$A$25,'貼り付けシート（日別）'!AI169,0)</f>
        <v>0</v>
      </c>
      <c r="CC170" s="166"/>
      <c r="CD170" s="32">
        <f>IF(計算過程!$DF$5=9,((CI170*'貼り付けシート（日別）'!AG169+CJ170*(CQ170+CR170+CS170+CU170)+CK170*CX170+CL170)*CE170+(0.01723*CW170+0.06099))*10^3/3600,0)</f>
        <v>0</v>
      </c>
      <c r="CE170" s="32">
        <f>IF(7&lt;='貼り付けシート（日別）'!AG169,1,1+(7-'貼り付けシート（日別）'!AG169)*0.0091)</f>
        <v>1</v>
      </c>
      <c r="CF170" s="32">
        <f>IF(計算過程!$DF$5=9,((CM170*'貼り付けシート（日別）'!AG169+CN170*(CQ170+CR170+CS170+CU170)+CO170*CX170+CP170)*CH170+CW170/CG170),0)</f>
        <v>0</v>
      </c>
      <c r="CG170" s="32">
        <f>計算過程!$DF$55*'貼り付けシート（日別）'!AG169+計算過程!$DF$56*CW170+計算過程!$DF$57</f>
        <v>0.85459218749999999</v>
      </c>
      <c r="CH170" s="32">
        <f>IF(7&lt;='貼り付けシート（日別）'!AG169,1,1+(7-'貼り付けシート（日別）'!AG169)*0.0205)</f>
        <v>1</v>
      </c>
      <c r="CI170" s="100">
        <f>IF($CX170&gt;0,バックデータ一覧!$S$4,バックデータ一覧!$T$4)</f>
        <v>-0.18114</v>
      </c>
      <c r="CJ170" s="100">
        <f>IF($CX170&gt;0,バックデータ一覧!$S$5,バックデータ一覧!$T$5)</f>
        <v>0.10483000000000001</v>
      </c>
      <c r="CK170" s="100">
        <f>IF($CX170&gt;0,バックデータ一覧!$S$6,バックデータ一覧!$T$6)</f>
        <v>0</v>
      </c>
      <c r="CL170" s="100">
        <f>IF($CX170&gt;0,バックデータ一覧!$S$7,バックデータ一覧!$T$7)</f>
        <v>5.8528500000000001</v>
      </c>
      <c r="CM170" s="100">
        <f>IF($CX170&gt;0,バックデータ一覧!$S$12,バックデータ一覧!$T$12)</f>
        <v>-5.7700000000000001E-2</v>
      </c>
      <c r="CN170" s="100">
        <f>IF($CX170&gt;0,バックデータ一覧!$S$13,バックデータ一覧!$T$13)</f>
        <v>0.47525000000000001</v>
      </c>
      <c r="CO170" s="100">
        <f>IF($CX170&gt;0,バックデータ一覧!$S$14,バックデータ一覧!$T$14)</f>
        <v>0</v>
      </c>
      <c r="CP170" s="173">
        <f>IF($CX170&gt;0,バックデータ一覧!$S$15,バックデータ一覧!$T$15)</f>
        <v>-6.3459300000000001</v>
      </c>
      <c r="CQ170" s="102">
        <f>IF($DF$4=4,'貼り付けシート（日別）'!T169,'貼り付けシート（日別）'!B169*(INT($DF$4)+1-$DF$4)+'貼り付けシート（日別）'!T169*($DF$4-INT($DF$4)))</f>
        <v>6.5062955473631705</v>
      </c>
      <c r="CR170" s="102">
        <f>IF($DF$4=4,'貼り付けシート（日別）'!U169,'貼り付けシート（日別）'!C169*(INT($DF$4)+1-$DF$4)+'貼り付けシート（日別）'!U169*($DF$4-INT($DF$4)))</f>
        <v>11.324178312590325</v>
      </c>
      <c r="CS170" s="102">
        <f>IF($DF$4=4,'貼り付けシート（日別）'!V169,'貼り付けシート（日別）'!D169*(INT($DF$4)+1-$DF$4)+'貼り付けシート（日別）'!V169*($DF$4-INT($DF$4)))</f>
        <v>2.1760185777134344</v>
      </c>
      <c r="CT170" s="102">
        <f>IF($DF$4=4,'貼り付けシート（日別）'!W169,'貼り付けシート（日別）'!E169*(INT($DF$4)+1-$DF$4)+'貼り付けシート（日別）'!W169*($DF$4-INT($DF$4)))</f>
        <v>0</v>
      </c>
      <c r="CU170" s="102">
        <f>IF($DF$4=4,'貼り付けシート（日別）'!X169,'貼り付けシート（日別）'!F169*(INT($DF$4)+1-$DF$4)+'貼り付けシート（日別）'!X169*($DF$4-INT($DF$4)))</f>
        <v>21.035625348464997</v>
      </c>
      <c r="CV170" s="102">
        <f>IF($DF$4=4,'貼り付けシート（日別）'!Y169,'貼り付けシート（日別）'!G169*(INT($DF$4)+1-$DF$4)+'貼り付けシート（日別）'!Y169*($DF$4-INT($DF$4)))</f>
        <v>0</v>
      </c>
      <c r="CW170" s="102">
        <f>IF($DF$4=4,'貼り付けシート（日別）'!Z169,'貼り付けシート（日別）'!H169*(INT($DF$4)+1-$DF$4)+'貼り付けシート（日別）'!Z169*($DF$4-INT($DF$4)))</f>
        <v>3.3620312500000002</v>
      </c>
      <c r="CX170" s="32">
        <f>SUMIF('貼り付けシート（時刻別）'!$A$6:$A$8765,AR170,'貼り付けシート（時刻別）'!$C$6:$C$8765)</f>
        <v>0</v>
      </c>
      <c r="CY170" s="102">
        <f t="shared" si="68"/>
        <v>0</v>
      </c>
      <c r="CZ170" s="166"/>
    </row>
    <row r="171" spans="1:104" x14ac:dyDescent="0.15">
      <c r="A171" s="36">
        <v>41803</v>
      </c>
      <c r="B171" s="139">
        <f>IF(計算過程!$DF$5=9,計算過程!CD171+計算過程!CY171,IF($DF$4=4,AS171,G171*(INT($DF$4)+1-$DF$4)+AS171*($DF$4-INT($DF$4))))</f>
        <v>0.13492628779050928</v>
      </c>
      <c r="C171" s="139">
        <f>IF(計算過程!$DF$5=9,CF171,IF($DF$4=4,AT171,H171*(INT($DF$4)+1-$DF$4)+AT171*($DF$4-INT($DF$4))))</f>
        <v>53.580450635277955</v>
      </c>
      <c r="D171" s="139">
        <f>IF(計算過程!$DF$5=9,0,IF($DF$4=4,AU171,I171*(INT($DF$4)+1-$DF$4)+AU171*($DF$4-INT($DF$4))))</f>
        <v>0</v>
      </c>
      <c r="E171" s="139">
        <v>0</v>
      </c>
      <c r="F171" s="138"/>
      <c r="G171" s="104">
        <f t="shared" si="55"/>
        <v>0.12864463521875003</v>
      </c>
      <c r="H171" s="104">
        <f t="shared" si="56"/>
        <v>47.340973940419573</v>
      </c>
      <c r="I171" s="104">
        <f t="shared" si="57"/>
        <v>0</v>
      </c>
      <c r="J171" s="107">
        <v>0</v>
      </c>
      <c r="K171" s="101">
        <f>IF(OR(計算過程!$DF$5&lt;=4,計算過程!$DF$5=8),L171+M171+N171,0)</f>
        <v>0.12864463521875003</v>
      </c>
      <c r="L171" s="101">
        <f>IF(AND($DF$5&gt;4,$DF$5&lt;&gt;8),0,((VLOOKUP(入力データと計算結果!$E$6,バックデータ一覧!$V$12:$AA$15,2)*'貼り付けシート（日別）'!O170+VLOOKUP(入力データと計算結果!$E$6,バックデータ一覧!$V$12:$AA$15,3)*('貼り付けシート（日別）'!I170+'貼り付けシート（日別）'!J170+'貼り付けシート（日別）'!K170+'貼り付けシート（日別）'!L170+'貼り付けシート（日別）'!N170)+(VLOOKUP(入力データと計算結果!$E$6,バックデータ一覧!$V$12:$AA$15,4)))*10^3/3600))</f>
        <v>7.8836723037037051E-2</v>
      </c>
      <c r="M171" s="101">
        <f>IF(AND(OR($DF$5&gt;4,$DF$5&lt;&gt;8),入力データと計算結果!$E$7&lt;&gt;バックデータ一覧!$A$16,SUM(AL171:AM171)&gt;0),0.07*10^3/3600,0)</f>
        <v>1.9444444444444445E-2</v>
      </c>
      <c r="N171" s="101">
        <f>IF(AND(OR($DF$5&lt;=4),入力データと計算結果!$E$7=バックデータ一覧!$A$18,AM171&gt;0),(VLOOKUP(入力データと計算結果!$E$6,バックデータ一覧!$V$12:$AA$15,5,FALSE)*AO171+VLOOKUP(入力データと計算結果!$E$6,バックデータ一覧!$V$12:$AA$15,6,FALSE))*10^3/3600,0)</f>
        <v>3.0363467737268519E-2</v>
      </c>
      <c r="O171" s="101">
        <f>IF(OR(計算過程!$DF$5&lt;=2,計算過程!$DF$5=8),IF(入力データと計算結果!$E$7=バックデータ一覧!$A$16,AI171/Q171+AJ171/R171+AK171/S171+AL171/T171+AN171/V171,IF(入力データと計算結果!$E$7=バックデータ一覧!$A$17,AI171/Q171+AJ171/R171+AK171/S171+AM171/U171+AN171/V171,AI171/Q171+AJ171/R171+AK171/S171+AM171/U171+AO171/W171)),0)</f>
        <v>47.340973940419573</v>
      </c>
      <c r="P171" s="101">
        <f>IF(OR(計算過程!$DF$5=3,計算過程!$DF$5=4),IF(入力データと計算結果!$E$7=バックデータ一覧!$A$16,AI171/Q171+AJ171/R171+AK171/S171+AL171/T171+AN171/V171,IF(入力データと計算結果!$E$7=バックデータ一覧!$A$17,AI171/Q171+AJ171/R171+AK171/S171+AM171/U171+AN171/V171,AI171/Q171+AJ171/R171+AK171/S171+AM171/U171+AO171/W171)),0)</f>
        <v>0</v>
      </c>
      <c r="Q171" s="101">
        <f>MIN(1,$DF$7*'貼り付けシート（日別）'!O170+計算過程!$DF$14*(AI171+AK171)+$DF$21)</f>
        <v>0.62631497775476386</v>
      </c>
      <c r="R171" s="101">
        <f>MIN(1,$DF$8*'貼り付けシート（日別）'!O170+$DF$15*AJ171+$DF$22)</f>
        <v>0.68395787072935466</v>
      </c>
      <c r="S171" s="101">
        <f>MIN(1,$DF$9*'貼り付けシート（日別）'!O170+$DF$16*(AI171+AK171)+$DF$23)</f>
        <v>0.62631497775476386</v>
      </c>
      <c r="T171" s="32">
        <f>MIN(1,$DF$10*'貼り付けシート（日別）'!O170+$DF$17*AL171+$DF$24)</f>
        <v>0.71159348488590612</v>
      </c>
      <c r="U171" s="32">
        <f>MIN(1,$DF$11*'貼り付けシート（日別）'!O170+$DF$18*AM171+$DF$25)</f>
        <v>0.70119931987859729</v>
      </c>
      <c r="V171" s="32">
        <f>MIN(1,$DF$12*'貼り付けシート（日別）'!O170+$DF$19*AN171+$DF$26)</f>
        <v>0.71159348488590612</v>
      </c>
      <c r="W171" s="32">
        <f>MIN(1,$DF$13*'貼り付けシート（日別）'!O170+$DF$20*AO171+$DF$27)</f>
        <v>0.62277375916590605</v>
      </c>
      <c r="X171" s="32">
        <f t="shared" si="58"/>
        <v>0</v>
      </c>
      <c r="Y171" s="32">
        <f>'貼り付けシート（日別）'!P170</f>
        <v>11.249999999999998</v>
      </c>
      <c r="Z171" s="32">
        <f t="shared" si="59"/>
        <v>1</v>
      </c>
      <c r="AA171" s="32">
        <f t="shared" si="60"/>
        <v>1</v>
      </c>
      <c r="AB171" s="32">
        <f t="shared" si="61"/>
        <v>32.220811654285114</v>
      </c>
      <c r="AC171" s="32">
        <f>IF($DF$5=10,($DF$41*'貼り付けシート（日別）'!O170+$DF$42*AB171+$DF$43)/3.6,0)</f>
        <v>0</v>
      </c>
      <c r="AD171" s="32">
        <f>IF(OR($DF$5=5,$DF$5=6,$DF$5=7),(($DF$45*'貼り付けシート（日別）'!O170+$DF$46*SUM(AI171:AK171,AM171)+$DF$47)*AE171+(0.01723*AO171+0.06099))*10^3/3600,0)</f>
        <v>0</v>
      </c>
      <c r="AE171" s="32">
        <f>IF('貼り付けシート（日別）'!O170&lt;7,1+(7-'貼り付けシート（日別）'!O170)*0.0091,1)</f>
        <v>1</v>
      </c>
      <c r="AF171" s="32">
        <f>IF(OR($DF$5=5,$DF$5=6,$DF$5=7),(($DF$48*'貼り付けシート（日別）'!O170+$DF$49*SUM(AI171:AK171,AM171)+$DF$50)*AH171+AO171/AG171),0)</f>
        <v>0</v>
      </c>
      <c r="AG171" s="32">
        <f>$DF$51*'貼り付けシート（日別）'!O170+$DF$52*AO171+$DF$53</f>
        <v>0.84984593749999993</v>
      </c>
      <c r="AH171" s="32">
        <f>IF('貼り付けシート（日別）'!O170&lt;7,1+(7-'貼り付けシート（日別）'!O170)*0.0205,1)</f>
        <v>1</v>
      </c>
      <c r="AI171" s="109">
        <f>'貼り付けシート（日別）'!B170</f>
        <v>3.3405371013848653</v>
      </c>
      <c r="AJ171" s="109">
        <f>'貼り付けシート（日別）'!C170</f>
        <v>4.4575455826956603</v>
      </c>
      <c r="AK171" s="109">
        <f>'貼り付けシート（日別）'!D170</f>
        <v>0.91772997290792979</v>
      </c>
      <c r="AL171" s="109">
        <f>'貼り付けシート（日別）'!E170</f>
        <v>0</v>
      </c>
      <c r="AM171" s="109">
        <f>'貼り付けシート（日別）'!F170</f>
        <v>20.700676080629997</v>
      </c>
      <c r="AN171" s="109">
        <f>'貼り付けシート（日別）'!G170</f>
        <v>0</v>
      </c>
      <c r="AO171" s="109">
        <f>'貼り付けシート（日別）'!H170</f>
        <v>2.8043229166666666</v>
      </c>
      <c r="AP171" s="102">
        <f>IF(入力データと計算結果!$E$9=バックデータ一覧!$A$25,'貼り付けシート（日別）'!Q170,0)</f>
        <v>0</v>
      </c>
      <c r="AR171" s="36">
        <v>41803</v>
      </c>
      <c r="AS171" s="104">
        <f t="shared" si="62"/>
        <v>0.13492628779050928</v>
      </c>
      <c r="AT171" s="104">
        <f t="shared" si="63"/>
        <v>53.580450635277955</v>
      </c>
      <c r="AU171" s="104">
        <f t="shared" si="64"/>
        <v>0</v>
      </c>
      <c r="AV171" s="107">
        <v>0</v>
      </c>
      <c r="AW171" s="101">
        <f>IF(OR(計算過程!$DF$5&lt;=4,計算過程!$DF$5=8),AX171+AY171+AZ171,0)</f>
        <v>0.13492628779050928</v>
      </c>
      <c r="AX171" s="101">
        <f>IF(AND(計算過程!$DF$5&gt;4,計算過程!$DF$5&lt;&gt;8),0,((VLOOKUP(入力データと計算結果!$E$6,バックデータ一覧!$V$12:$AA$15,2)*'貼り付けシート（日別）'!AG170+VLOOKUP(入力データと計算結果!$E$6,バックデータ一覧!$V$12:$AA$15,3)*('貼り付けシート（日別）'!AA170+'貼り付けシート（日別）'!AB170+'貼り付けシート（日別）'!AC170+'貼り付けシート（日別）'!AD170+'貼り付けシート（日別）'!AF170)+(VLOOKUP(入力データと計算結果!$E$6,バックデータ一覧!$V$12:$AA$15,4)))*10^3/3600))</f>
        <v>8.2292077287037038E-2</v>
      </c>
      <c r="AY171" s="101">
        <f>IF(AND(OR(計算過程!$DF$5&gt;4,計算過程!$DF$5&lt;&gt;8),入力データと計算結果!$E$7&lt;&gt;バックデータ一覧!$A$16,SUM(BX171:BY171)&gt;0),0.07*10^3/3600,0)</f>
        <v>1.9444444444444445E-2</v>
      </c>
      <c r="AZ171" s="101">
        <f>IF(AND(OR(計算過程!$DF$5&lt;=4),入力データと計算結果!$E$7=バックデータ一覧!$A$18,BY171&gt;0),(VLOOKUP(入力データと計算結果!$E$6,バックデータ一覧!$V$12:$AA$15,5,FALSE)*CA171+VLOOKUP(入力データと計算結果!$E$6,バックデータ一覧!$V$12:$AA$15,6,FALSE))*10^3/3600,0)</f>
        <v>3.3189766059027785E-2</v>
      </c>
      <c r="BA171" s="101">
        <f>IF(OR(計算過程!$DF$5&lt;=2,計算過程!$DF$5=8),IF(入力データと計算結果!$E$7=バックデータ一覧!$A$16,BU171/BC171+BV171/BD171+BW171/BE171+BX171/BF171+BZ171/BH171,IF(入力データと計算結果!$E$7=バックデータ一覧!$A$17,BU171/BC171+BV171/BD171+BW171/BE171+BY171/BG171+BZ171/BH171,BU171/BC171+BV171/BD171+BW171/BE171+BY171/BG171+CA171/BI171)),0)</f>
        <v>53.580450635277955</v>
      </c>
      <c r="BB171" s="101">
        <f>IF(OR(計算過程!$DF$5=3,計算過程!$DF$5=4),IF(入力データと計算結果!$E$7=バックデータ一覧!$A$16,BU171/BC171+BV171/BD171+BW171/BE171+BX171/BF171+BZ171/BH171,IF(入力データと計算結果!$E$7=バックデータ一覧!$A$17,BU171/BC171+BV171/BD171+BW171/BE171+BY171/BG171+BZ171/BH171,BU171/BC171+BV171/BD171+BW171/BE171+BY171/BG171+CA171/BI171)),0)</f>
        <v>0</v>
      </c>
      <c r="BC171" s="101">
        <f>MIN(1,計算過程!$DF$7*'貼り付けシート（日別）'!AG170+計算過程!$DF$14*(BU171+BW171)+計算過程!$DF$21)</f>
        <v>0.62710376477139673</v>
      </c>
      <c r="BD171" s="101">
        <f>MIN(1,計算過程!$DF$8*'貼り付けシート（日別）'!AG170+計算過程!$DF$15*BV171+計算過程!$DF$22)</f>
        <v>0.6853066653865082</v>
      </c>
      <c r="BE171" s="101">
        <f>MIN(1,計算過程!$DF$9*'貼り付けシート（日別）'!AG170+計算過程!$DF$16*(BU171+BW171)+計算過程!$DF$23)</f>
        <v>0.62710376477139673</v>
      </c>
      <c r="BF171" s="32">
        <f>MIN(1,計算過程!$DF$10*'貼り付けシート（日別）'!AG170+計算過程!$DF$17*BX171+計算過程!$DF$24)</f>
        <v>0.71159348488590612</v>
      </c>
      <c r="BG171" s="32">
        <f>MIN(1,計算過程!$DF$11*'貼り付けシート（日別）'!AG170+計算過程!$DF$18*BY171+計算過程!$DF$25)</f>
        <v>0.70119931987859729</v>
      </c>
      <c r="BH171" s="32">
        <f>MIN(1,計算過程!$DF$12*'貼り付けシート（日別）'!AG170+計算過程!$DF$19*BZ171+計算過程!$DF$26)</f>
        <v>0.71159348488590612</v>
      </c>
      <c r="BI171" s="32">
        <f>MIN(1,計算過程!$DF$13*'貼り付けシート（日別）'!AG170+計算過程!$DF$20*CA171+計算過程!$DF$27)</f>
        <v>0.63317315843516775</v>
      </c>
      <c r="BJ171" s="32">
        <f>IF(計算過程!$DF$5=11,(計算過程!$DF$33*BK171+計算過程!$DF$34*BN171+計算過程!$DF$35*計算過程!$DF$39+計算過程!$DF$36)*(1+計算過程!$DF$37*計算過程!$DF$38)*BL171*BM171*10^3/3600,0)</f>
        <v>0</v>
      </c>
      <c r="BK171" s="32">
        <f>'貼り付けシート（日別）'!AH170</f>
        <v>11.249999999999998</v>
      </c>
      <c r="BL171" s="32">
        <f t="shared" si="65"/>
        <v>1</v>
      </c>
      <c r="BM171" s="32">
        <f t="shared" si="66"/>
        <v>1</v>
      </c>
      <c r="BN171" s="32">
        <f t="shared" si="67"/>
        <v>36.451442873016831</v>
      </c>
      <c r="BO171" s="32">
        <f>IF(計算過程!$DF$5=10,(計算過程!$DF$41*'貼り付けシート（日別）'!AG170+計算過程!$DF$42*BN171+計算過程!$DF$43)/3.6,0)</f>
        <v>0</v>
      </c>
      <c r="BP171" s="32">
        <f>IF(OR(計算過程!$DF$5=5,計算過程!$DF$5=6,計算過程!$DF$5=7),((計算過程!$DF$45*'貼り付けシート（日別）'!AG170+計算過程!$DF$46*SUM(BU171:BW171,BY171)+計算過程!$DF$47)*BQ171+(0.01723*CA171+0.06099))*10^3/3600,0)</f>
        <v>0</v>
      </c>
      <c r="BQ171" s="32">
        <f>IF('貼り付けシート（日別）'!AG170&lt;7,1+(7-'貼り付けシート（日別）'!AG170)*0.0091,1)</f>
        <v>1</v>
      </c>
      <c r="BR171" s="32">
        <f>IF(OR(計算過程!$DF$5=5,計算過程!$DF$5=6,計算過程!$DF$5=7),((計算過程!$DF$48*'貼り付けシート（日別）'!AG170+計算過程!$DF$49*SUM(BU171:BW171,BY171)+計算過程!$DF$50)*BT171+CA171/BS171),0)</f>
        <v>0</v>
      </c>
      <c r="BS171" s="32">
        <f>計算過程!$DF$51*'貼り付けシート（日別）'!AG170+計算過程!$DF$52*CA171+計算過程!$DF$53</f>
        <v>0.85338906250000002</v>
      </c>
      <c r="BT171" s="32">
        <f>IF('貼り付けシート（日別）'!AG170&lt;7,1+(7-'貼り付けシート（日別）'!AG170)*0.0205,1)</f>
        <v>1</v>
      </c>
      <c r="BU171" s="109">
        <f>'貼り付けシート（日別）'!T170</f>
        <v>4.3148604226221172</v>
      </c>
      <c r="BV171" s="109">
        <f>'貼り付けシート（日別）'!U170</f>
        <v>7.4292426378260989</v>
      </c>
      <c r="BW171" s="109">
        <f>'貼り付けシート（日別）'!V170</f>
        <v>0.61181998193861986</v>
      </c>
      <c r="BX171" s="109">
        <f>'貼り付けシート（日別）'!W170</f>
        <v>0</v>
      </c>
      <c r="BY171" s="109">
        <f>'貼り付けシート（日別）'!X170</f>
        <v>20.700676080629997</v>
      </c>
      <c r="BZ171" s="109">
        <f>'貼り付けシート（日別）'!Y170</f>
        <v>0</v>
      </c>
      <c r="CA171" s="109">
        <f>'貼り付けシート（日別）'!Z170</f>
        <v>3.3948437500000006</v>
      </c>
      <c r="CB171" s="102">
        <f>IF(入力データと計算結果!$E$9=バックデータ一覧!$A$25,'貼り付けシート（日別）'!AI170,0)</f>
        <v>0</v>
      </c>
      <c r="CC171" s="166"/>
      <c r="CD171" s="32">
        <f>IF(計算過程!$DF$5=9,((CI171*'貼り付けシート（日別）'!AG170+CJ171*(CQ171+CR171+CS171+CU171)+CK171*CX171+CL171)*CE171+(0.01723*CW171+0.06099))*10^3/3600,0)</f>
        <v>0</v>
      </c>
      <c r="CE171" s="32">
        <f>IF(7&lt;='貼り付けシート（日別）'!AG170,1,1+(7-'貼り付けシート（日別）'!AG170)*0.0091)</f>
        <v>1</v>
      </c>
      <c r="CF171" s="32">
        <f>IF(計算過程!$DF$5=9,((CM171*'貼り付けシート（日別）'!AG170+CN171*(CQ171+CR171+CS171+CU171)+CO171*CX171+CP171)*CH171+CW171/CG171),0)</f>
        <v>0</v>
      </c>
      <c r="CG171" s="32">
        <f>計算過程!$DF$55*'貼り付けシート（日別）'!AG170+計算過程!$DF$56*CW171+計算過程!$DF$57</f>
        <v>0.85338906250000002</v>
      </c>
      <c r="CH171" s="32">
        <f>IF(7&lt;='貼り付けシート（日別）'!AG170,1,1+(7-'貼り付けシート（日別）'!AG170)*0.0205)</f>
        <v>1</v>
      </c>
      <c r="CI171" s="100">
        <f>IF($CX171&gt;0,バックデータ一覧!$S$4,バックデータ一覧!$T$4)</f>
        <v>-0.18114</v>
      </c>
      <c r="CJ171" s="100">
        <f>IF($CX171&gt;0,バックデータ一覧!$S$5,バックデータ一覧!$T$5)</f>
        <v>0.10483000000000001</v>
      </c>
      <c r="CK171" s="100">
        <f>IF($CX171&gt;0,バックデータ一覧!$S$6,バックデータ一覧!$T$6)</f>
        <v>0</v>
      </c>
      <c r="CL171" s="100">
        <f>IF($CX171&gt;0,バックデータ一覧!$S$7,バックデータ一覧!$T$7)</f>
        <v>5.8528500000000001</v>
      </c>
      <c r="CM171" s="100">
        <f>IF($CX171&gt;0,バックデータ一覧!$S$12,バックデータ一覧!$T$12)</f>
        <v>-5.7700000000000001E-2</v>
      </c>
      <c r="CN171" s="100">
        <f>IF($CX171&gt;0,バックデータ一覧!$S$13,バックデータ一覧!$T$13)</f>
        <v>0.47525000000000001</v>
      </c>
      <c r="CO171" s="100">
        <f>IF($CX171&gt;0,バックデータ一覧!$S$14,バックデータ一覧!$T$14)</f>
        <v>0</v>
      </c>
      <c r="CP171" s="173">
        <f>IF($CX171&gt;0,バックデータ一覧!$S$15,バックデータ一覧!$T$15)</f>
        <v>-6.3459300000000001</v>
      </c>
      <c r="CQ171" s="102">
        <f>IF($DF$4=4,'貼り付けシート（日別）'!T170,'貼り付けシート（日別）'!B170*(INT($DF$4)+1-$DF$4)+'貼り付けシート（日別）'!T170*($DF$4-INT($DF$4)))</f>
        <v>4.3148604226221172</v>
      </c>
      <c r="CR171" s="102">
        <f>IF($DF$4=4,'貼り付けシート（日別）'!U170,'貼り付けシート（日別）'!C170*(INT($DF$4)+1-$DF$4)+'貼り付けシート（日別）'!U170*($DF$4-INT($DF$4)))</f>
        <v>7.4292426378260989</v>
      </c>
      <c r="CS171" s="102">
        <f>IF($DF$4=4,'貼り付けシート（日別）'!V170,'貼り付けシート（日別）'!D170*(INT($DF$4)+1-$DF$4)+'貼り付けシート（日別）'!V170*($DF$4-INT($DF$4)))</f>
        <v>0.61181998193861986</v>
      </c>
      <c r="CT171" s="102">
        <f>IF($DF$4=4,'貼り付けシート（日別）'!W170,'貼り付けシート（日別）'!E170*(INT($DF$4)+1-$DF$4)+'貼り付けシート（日別）'!W170*($DF$4-INT($DF$4)))</f>
        <v>0</v>
      </c>
      <c r="CU171" s="102">
        <f>IF($DF$4=4,'貼り付けシート（日別）'!X170,'貼り付けシート（日別）'!F170*(INT($DF$4)+1-$DF$4)+'貼り付けシート（日別）'!X170*($DF$4-INT($DF$4)))</f>
        <v>20.700676080629997</v>
      </c>
      <c r="CV171" s="102">
        <f>IF($DF$4=4,'貼り付けシート（日別）'!Y170,'貼り付けシート（日別）'!G170*(INT($DF$4)+1-$DF$4)+'貼り付けシート（日別）'!Y170*($DF$4-INT($DF$4)))</f>
        <v>0</v>
      </c>
      <c r="CW171" s="102">
        <f>IF($DF$4=4,'貼り付けシート（日別）'!Z170,'貼り付けシート（日別）'!H170*(INT($DF$4)+1-$DF$4)+'貼り付けシート（日別）'!Z170*($DF$4-INT($DF$4)))</f>
        <v>3.3948437500000006</v>
      </c>
      <c r="CX171" s="32">
        <f>SUMIF('貼り付けシート（時刻別）'!$A$6:$A$8765,AR171,'貼り付けシート（時刻別）'!$C$6:$C$8765)</f>
        <v>0</v>
      </c>
      <c r="CY171" s="102">
        <f t="shared" si="68"/>
        <v>0</v>
      </c>
      <c r="CZ171" s="166"/>
    </row>
    <row r="172" spans="1:104" x14ac:dyDescent="0.15">
      <c r="A172" s="36">
        <v>41804</v>
      </c>
      <c r="B172" s="139">
        <f>IF(計算過程!$DF$5=9,計算過程!CD172+計算過程!CY172,IF($DF$4=4,AS172,G172*(INT($DF$4)+1-$DF$4)+AS172*($DF$4-INT($DF$4))))</f>
        <v>0.14958612723148149</v>
      </c>
      <c r="C172" s="139">
        <f>IF(計算過程!$DF$5=9,CF172,IF($DF$4=4,AT172,H172*(INT($DF$4)+1-$DF$4)+AT172*($DF$4-INT($DF$4))))</f>
        <v>75.226134802107339</v>
      </c>
      <c r="D172" s="139">
        <f>IF(計算過程!$DF$5=9,0,IF($DF$4=4,AU172,I172*(INT($DF$4)+1-$DF$4)+AU172*($DF$4-INT($DF$4))))</f>
        <v>0</v>
      </c>
      <c r="E172" s="139">
        <v>0</v>
      </c>
      <c r="F172" s="138"/>
      <c r="G172" s="104">
        <f t="shared" si="55"/>
        <v>0.14330993296990741</v>
      </c>
      <c r="H172" s="104">
        <f t="shared" si="56"/>
        <v>68.999279587378027</v>
      </c>
      <c r="I172" s="104">
        <f t="shared" si="57"/>
        <v>0</v>
      </c>
      <c r="J172" s="107">
        <v>0</v>
      </c>
      <c r="K172" s="101">
        <f>IF(OR(計算過程!$DF$5&lt;=4,計算過程!$DF$5=8),L172+M172+N172,0)</f>
        <v>0.14330993296990741</v>
      </c>
      <c r="L172" s="101">
        <f>IF(AND($DF$5&gt;4,$DF$5&lt;&gt;8),0,((VLOOKUP(入力データと計算結果!$E$6,バックデータ一覧!$V$12:$AA$15,2)*'貼り付けシート（日別）'!O171+VLOOKUP(入力データと計算結果!$E$6,バックデータ一覧!$V$12:$AA$15,3)*('貼り付けシート（日別）'!I171+'貼り付けシート（日別）'!J171+'貼り付けシート（日別）'!K171+'貼り付けシート（日別）'!L171+'貼り付けシート（日別）'!N171)+(VLOOKUP(入力データと計算結果!$E$6,バックデータ一覧!$V$12:$AA$15,4)))*10^3/3600))</f>
        <v>9.3033630018518512E-2</v>
      </c>
      <c r="M172" s="101">
        <f>IF(AND(OR($DF$5&gt;4,$DF$5&lt;&gt;8),入力データと計算結果!$E$7&lt;&gt;バックデータ一覧!$A$16,SUM(AL172:AM172)&gt;0),0.07*10^3/3600,0)</f>
        <v>1.9444444444444445E-2</v>
      </c>
      <c r="N172" s="101">
        <f>IF(AND(OR($DF$5&lt;=4),入力データと計算結果!$E$7=バックデータ一覧!$A$18,AM172&gt;0),(VLOOKUP(入力データと計算結果!$E$6,バックデータ一覧!$V$12:$AA$15,5,FALSE)*AO172+VLOOKUP(入力データと計算結果!$E$6,バックデータ一覧!$V$12:$AA$15,6,FALSE))*10^3/3600,0)</f>
        <v>3.0831858506944445E-2</v>
      </c>
      <c r="O172" s="101">
        <f>IF(OR(計算過程!$DF$5&lt;=2,計算過程!$DF$5=8),IF(入力データと計算結果!$E$7=バックデータ一覧!$A$16,AI172/Q172+AJ172/R172+AK172/S172+AL172/T172+AN172/V172,IF(入力データと計算結果!$E$7=バックデータ一覧!$A$17,AI172/Q172+AJ172/R172+AK172/S172+AM172/U172+AN172/V172,AI172/Q172+AJ172/R172+AK172/S172+AM172/U172+AO172/W172)),0)</f>
        <v>68.999279587378027</v>
      </c>
      <c r="P172" s="101">
        <f>IF(OR(計算過程!$DF$5=3,計算過程!$DF$5=4),IF(入力データと計算結果!$E$7=バックデータ一覧!$A$16,AI172/Q172+AJ172/R172+AK172/S172+AL172/T172+AN172/V172,IF(入力データと計算結果!$E$7=バックデータ一覧!$A$17,AI172/Q172+AJ172/R172+AK172/S172+AM172/U172+AN172/V172,AI172/Q172+AJ172/R172+AK172/S172+AM172/U172+AO172/W172)),0)</f>
        <v>0</v>
      </c>
      <c r="Q172" s="101">
        <f>MIN(1,$DF$7*'貼り付けシート（日別）'!O171+計算過程!$DF$14*(AI172+AK172)+$DF$21)</f>
        <v>0.63301044110926907</v>
      </c>
      <c r="R172" s="101">
        <f>MIN(1,$DF$8*'貼り付けシート（日別）'!O171+$DF$15*AJ172+$DF$22)</f>
        <v>0.68680258834952146</v>
      </c>
      <c r="S172" s="101">
        <f>MIN(1,$DF$9*'貼り付けシート（日別）'!O171+$DF$16*(AI172+AK172)+$DF$23)</f>
        <v>0.63301044110926907</v>
      </c>
      <c r="T172" s="32">
        <f>MIN(1,$DF$10*'貼り付けシート（日別）'!O171+$DF$17*AL172+$DF$24)</f>
        <v>0.71159348488590612</v>
      </c>
      <c r="U172" s="32">
        <f>MIN(1,$DF$11*'貼り付けシート（日別）'!O171+$DF$18*AM172+$DF$25)</f>
        <v>0.70125598701692893</v>
      </c>
      <c r="V172" s="32">
        <f>MIN(1,$DF$12*'貼り付けシート（日別）'!O171+$DF$19*AN172+$DF$26)</f>
        <v>0.71159348488590612</v>
      </c>
      <c r="W172" s="32">
        <f>MIN(1,$DF$13*'貼り付けシート（日別）'!O171+$DF$20*AO172+$DF$27)</f>
        <v>0.62177619652671146</v>
      </c>
      <c r="X172" s="32">
        <f t="shared" si="58"/>
        <v>0</v>
      </c>
      <c r="Y172" s="32">
        <f>'貼り付けシート（日別）'!P171</f>
        <v>8.7375000000000007</v>
      </c>
      <c r="Z172" s="32">
        <f t="shared" si="59"/>
        <v>1</v>
      </c>
      <c r="AA172" s="32">
        <f t="shared" si="60"/>
        <v>1</v>
      </c>
      <c r="AB172" s="32">
        <f t="shared" si="61"/>
        <v>46.552635693403168</v>
      </c>
      <c r="AC172" s="32">
        <f>IF($DF$5=10,($DF$41*'貼り付けシート（日別）'!O171+$DF$42*AB172+$DF$43)/3.6,0)</f>
        <v>0</v>
      </c>
      <c r="AD172" s="32">
        <f>IF(OR($DF$5=5,$DF$5=6,$DF$5=7),(($DF$45*'貼り付けシート（日別）'!O171+$DF$46*SUM(AI172:AK172,AM172)+$DF$47)*AE172+(0.01723*AO172+0.06099))*10^3/3600,0)</f>
        <v>0</v>
      </c>
      <c r="AE172" s="32">
        <f>IF('貼り付けシート（日別）'!O171&lt;7,1+(7-'貼り付けシート（日別）'!O171)*0.0091,1)</f>
        <v>1</v>
      </c>
      <c r="AF172" s="32">
        <f>IF(OR($DF$5=5,$DF$5=6,$DF$5=7),(($DF$48*'貼り付けシート（日別）'!O171+$DF$49*SUM(AI172:AK172,AM172)+$DF$50)*AH172+AO172/AG172),0)</f>
        <v>0</v>
      </c>
      <c r="AG172" s="32">
        <f>$DF$51*'貼り付けシート（日別）'!O171+$DF$52*AO172+$DF$53</f>
        <v>0.84607312499999998</v>
      </c>
      <c r="AH172" s="32">
        <f>IF('貼り付けシート（日別）'!O171&lt;7,1+(7-'貼り付けシート（日別）'!O171)*0.0205,1)</f>
        <v>1</v>
      </c>
      <c r="AI172" s="109">
        <f>'貼り付けシート（日別）'!B171</f>
        <v>9.1310713293187895</v>
      </c>
      <c r="AJ172" s="109">
        <f>'貼り付けシート（日別）'!C171</f>
        <v>11.815096339730319</v>
      </c>
      <c r="AK172" s="109">
        <f>'貼り付けシート（日別）'!D171</f>
        <v>2.128454855319065</v>
      </c>
      <c r="AL172" s="109">
        <f>'貼り付けシート（日別）'!E171</f>
        <v>0</v>
      </c>
      <c r="AM172" s="109">
        <f>'貼り付けシート（日別）'!F171</f>
        <v>20.575825669034998</v>
      </c>
      <c r="AN172" s="109">
        <f>'貼り付けシート（日別）'!G171</f>
        <v>0</v>
      </c>
      <c r="AO172" s="109">
        <f>'貼り付けシート（日別）'!H171</f>
        <v>2.9021874999999997</v>
      </c>
      <c r="AP172" s="102">
        <f>IF(入力データと計算結果!$E$9=バックデータ一覧!$A$25,'貼り付けシート（日別）'!Q171,0)</f>
        <v>0</v>
      </c>
      <c r="AR172" s="36">
        <v>41804</v>
      </c>
      <c r="AS172" s="104">
        <f t="shared" si="62"/>
        <v>0.14958612723148149</v>
      </c>
      <c r="AT172" s="104">
        <f t="shared" si="63"/>
        <v>75.226134802107339</v>
      </c>
      <c r="AU172" s="104">
        <f t="shared" si="64"/>
        <v>0</v>
      </c>
      <c r="AV172" s="107">
        <v>0</v>
      </c>
      <c r="AW172" s="101">
        <f>IF(OR(計算過程!$DF$5&lt;=4,計算過程!$DF$5=8),AX172+AY172+AZ172,0)</f>
        <v>0.14958612723148149</v>
      </c>
      <c r="AX172" s="101">
        <f>IF(AND(計算過程!$DF$5&gt;4,計算過程!$DF$5&lt;&gt;8),0,((VLOOKUP(入力データと計算結果!$E$6,バックデータ一覧!$V$12:$AA$15,2)*'貼り付けシート（日別）'!AG171+VLOOKUP(入力データと計算結果!$E$6,バックデータ一覧!$V$12:$AA$15,3)*('貼り付けシート（日別）'!AA171+'貼り付けシート（日別）'!AB171+'貼り付けシート（日別）'!AC171+'貼り付けシート（日別）'!AD171+'貼り付けシート（日別）'!AF171)+(VLOOKUP(入力データと計算結果!$E$6,バックデータ一覧!$V$12:$AA$15,4)))*10^3/3600))</f>
        <v>9.6554320518518519E-2</v>
      </c>
      <c r="AY172" s="101">
        <f>IF(AND(OR(計算過程!$DF$5&gt;4,計算過程!$DF$5&lt;&gt;8),入力データと計算結果!$E$7&lt;&gt;バックデータ一覧!$A$16,SUM(BX172:BY172)&gt;0),0.07*10^3/3600,0)</f>
        <v>1.9444444444444445E-2</v>
      </c>
      <c r="AZ172" s="101">
        <f>IF(AND(OR(計算過程!$DF$5&lt;=4),入力データと計算結果!$E$7=バックデータ一覧!$A$18,BY172&gt;0),(VLOOKUP(入力データと計算結果!$E$6,バックデータ一覧!$V$12:$AA$15,5,FALSE)*CA172+VLOOKUP(入力データと計算結果!$E$6,バックデータ一覧!$V$12:$AA$15,6,FALSE))*10^3/3600,0)</f>
        <v>3.3587362268518516E-2</v>
      </c>
      <c r="BA172" s="101">
        <f>IF(OR(計算過程!$DF$5&lt;=2,計算過程!$DF$5=8),IF(入力データと計算結果!$E$7=バックデータ一覧!$A$16,BU172/BC172+BV172/BD172+BW172/BE172+BX172/BF172+BZ172/BH172,IF(入力データと計算結果!$E$7=バックデータ一覧!$A$17,BU172/BC172+BV172/BD172+BW172/BE172+BY172/BG172+BZ172/BH172,BU172/BC172+BV172/BD172+BW172/BE172+BY172/BG172+CA172/BI172)),0)</f>
        <v>75.226134802107339</v>
      </c>
      <c r="BB172" s="101">
        <f>IF(OR(計算過程!$DF$5=3,計算過程!$DF$5=4),IF(入力データと計算結果!$E$7=バックデータ一覧!$A$16,BU172/BC172+BV172/BD172+BW172/BE172+BX172/BF172+BZ172/BH172,IF(入力データと計算結果!$E$7=バックデータ一覧!$A$17,BU172/BC172+BV172/BD172+BW172/BE172+BY172/BG172+BZ172/BH172,BU172/BC172+BV172/BD172+BW172/BE172+BY172/BG172+CA172/BI172)),0)</f>
        <v>0</v>
      </c>
      <c r="BC172" s="101">
        <f>MIN(1,計算過程!$DF$7*'貼り付けシート（日別）'!AG171+計算過程!$DF$14*(BU172+BW172)+計算過程!$DF$21)</f>
        <v>0.63387520609507442</v>
      </c>
      <c r="BD172" s="101">
        <f>MIN(1,計算過程!$DF$8*'貼り付けシート（日別）'!AG171+計算過程!$DF$15*BV172+計算過程!$DF$22)</f>
        <v>0.68814324812415018</v>
      </c>
      <c r="BE172" s="101">
        <f>MIN(1,計算過程!$DF$9*'貼り付けシート（日別）'!AG171+計算過程!$DF$16*(BU172+BW172)+計算過程!$DF$23)</f>
        <v>0.63387520609507442</v>
      </c>
      <c r="BF172" s="32">
        <f>MIN(1,計算過程!$DF$10*'貼り付けシート（日別）'!AG171+計算過程!$DF$17*BX172+計算過程!$DF$24)</f>
        <v>0.71159348488590612</v>
      </c>
      <c r="BG172" s="32">
        <f>MIN(1,計算過程!$DF$11*'貼り付けシート（日別）'!AG171+計算過程!$DF$18*BY172+計算過程!$DF$25)</f>
        <v>0.70125598701692893</v>
      </c>
      <c r="BH172" s="32">
        <f>MIN(1,計算過程!$DF$12*'貼り付けシート（日別）'!AG171+計算過程!$DF$19*BZ172+計算過程!$DF$26)</f>
        <v>0.71159348488590612</v>
      </c>
      <c r="BI172" s="32">
        <f>MIN(1,計算過程!$DF$13*'貼り付けシート（日別）'!AG171+計算過程!$DF$20*CA172+計算過程!$DF$27)</f>
        <v>0.63191510634523484</v>
      </c>
      <c r="BJ172" s="32">
        <f>IF(計算過程!$DF$5=11,(計算過程!$DF$33*BK172+計算過程!$DF$34*BN172+計算過程!$DF$35*計算過程!$DF$39+計算過程!$DF$36)*(1+計算過程!$DF$37*計算過程!$DF$38)*BL172*BM172*10^3/3600,0)</f>
        <v>0</v>
      </c>
      <c r="BK172" s="32">
        <f>'貼り付けシート（日別）'!AH171</f>
        <v>8.7375000000000007</v>
      </c>
      <c r="BL172" s="32">
        <f t="shared" si="65"/>
        <v>1</v>
      </c>
      <c r="BM172" s="32">
        <f t="shared" si="66"/>
        <v>1</v>
      </c>
      <c r="BN172" s="32">
        <f t="shared" si="67"/>
        <v>50.814935545190835</v>
      </c>
      <c r="BO172" s="32">
        <f>IF(計算過程!$DF$5=10,(計算過程!$DF$41*'貼り付けシート（日別）'!AG171+計算過程!$DF$42*BN172+計算過程!$DF$43)/3.6,0)</f>
        <v>0</v>
      </c>
      <c r="BP172" s="32">
        <f>IF(OR(計算過程!$DF$5=5,計算過程!$DF$5=6,計算過程!$DF$5=7),((計算過程!$DF$45*'貼り付けシート（日別）'!AG171+計算過程!$DF$46*SUM(BU172:BW172,BY172)+計算過程!$DF$47)*BQ172+(0.01723*CA172+0.06099))*10^3/3600,0)</f>
        <v>0</v>
      </c>
      <c r="BQ172" s="32">
        <f>IF('貼り付けシート（日別）'!AG171&lt;7,1+(7-'貼り付けシート（日別）'!AG171)*0.0091,1)</f>
        <v>1</v>
      </c>
      <c r="BR172" s="32">
        <f>IF(OR(計算過程!$DF$5=5,計算過程!$DF$5=6,計算過程!$DF$5=7),((計算過程!$DF$48*'貼り付けシート（日別）'!AG171+計算過程!$DF$49*SUM(BU172:BW172,BY172)+計算過程!$DF$50)*BT172+CA172/BS172),0)</f>
        <v>0</v>
      </c>
      <c r="BS172" s="32">
        <f>計算過程!$DF$51*'貼り付けシート（日別）'!AG171+計算過程!$DF$52*CA172+計算過程!$DF$53</f>
        <v>0.84952749999999999</v>
      </c>
      <c r="BT172" s="32">
        <f>IF('貼り付けシート（日別）'!AG171&lt;7,1+(7-'貼り付けシート（日別）'!AG171)*0.0205,1)</f>
        <v>1</v>
      </c>
      <c r="BU172" s="109">
        <f>'貼り付けシート（日別）'!T171</f>
        <v>9.4077704605102657</v>
      </c>
      <c r="BV172" s="109">
        <f>'貼り付けシート（日別）'!U171</f>
        <v>14.768870424662897</v>
      </c>
      <c r="BW172" s="109">
        <f>'貼り付けシート（日別）'!V171</f>
        <v>2.5845523243160065</v>
      </c>
      <c r="BX172" s="109">
        <f>'貼り付けシート（日別）'!W171</f>
        <v>0</v>
      </c>
      <c r="BY172" s="109">
        <f>'貼り付けシート（日別）'!X171</f>
        <v>20.575825669034998</v>
      </c>
      <c r="BZ172" s="109">
        <f>'貼り付けシート（日別）'!Y171</f>
        <v>0</v>
      </c>
      <c r="CA172" s="109">
        <f>'貼り付けシート（日別）'!Z171</f>
        <v>3.4779166666666663</v>
      </c>
      <c r="CB172" s="102">
        <f>IF(入力データと計算結果!$E$9=バックデータ一覧!$A$25,'貼り付けシート（日別）'!AI171,0)</f>
        <v>0</v>
      </c>
      <c r="CC172" s="166"/>
      <c r="CD172" s="32">
        <f>IF(計算過程!$DF$5=9,((CI172*'貼り付けシート（日別）'!AG171+CJ172*(CQ172+CR172+CS172+CU172)+CK172*CX172+CL172)*CE172+(0.01723*CW172+0.06099))*10^3/3600,0)</f>
        <v>0</v>
      </c>
      <c r="CE172" s="32">
        <f>IF(7&lt;='貼り付けシート（日別）'!AG171,1,1+(7-'貼り付けシート（日別）'!AG171)*0.0091)</f>
        <v>1</v>
      </c>
      <c r="CF172" s="32">
        <f>IF(計算過程!$DF$5=9,((CM172*'貼り付けシート（日別）'!AG171+CN172*(CQ172+CR172+CS172+CU172)+CO172*CX172+CP172)*CH172+CW172/CG172),0)</f>
        <v>0</v>
      </c>
      <c r="CG172" s="32">
        <f>計算過程!$DF$55*'貼り付けシート（日別）'!AG171+計算過程!$DF$56*CW172+計算過程!$DF$57</f>
        <v>0.84952749999999999</v>
      </c>
      <c r="CH172" s="32">
        <f>IF(7&lt;='貼り付けシート（日別）'!AG171,1,1+(7-'貼り付けシート（日別）'!AG171)*0.0205)</f>
        <v>1</v>
      </c>
      <c r="CI172" s="100">
        <f>IF($CX172&gt;0,バックデータ一覧!$S$4,バックデータ一覧!$T$4)</f>
        <v>-0.18114</v>
      </c>
      <c r="CJ172" s="100">
        <f>IF($CX172&gt;0,バックデータ一覧!$S$5,バックデータ一覧!$T$5)</f>
        <v>0.10483000000000001</v>
      </c>
      <c r="CK172" s="100">
        <f>IF($CX172&gt;0,バックデータ一覧!$S$6,バックデータ一覧!$T$6)</f>
        <v>0</v>
      </c>
      <c r="CL172" s="100">
        <f>IF($CX172&gt;0,バックデータ一覧!$S$7,バックデータ一覧!$T$7)</f>
        <v>5.8528500000000001</v>
      </c>
      <c r="CM172" s="100">
        <f>IF($CX172&gt;0,バックデータ一覧!$S$12,バックデータ一覧!$T$12)</f>
        <v>-5.7700000000000001E-2</v>
      </c>
      <c r="CN172" s="100">
        <f>IF($CX172&gt;0,バックデータ一覧!$S$13,バックデータ一覧!$T$13)</f>
        <v>0.47525000000000001</v>
      </c>
      <c r="CO172" s="100">
        <f>IF($CX172&gt;0,バックデータ一覧!$S$14,バックデータ一覧!$T$14)</f>
        <v>0</v>
      </c>
      <c r="CP172" s="173">
        <f>IF($CX172&gt;0,バックデータ一覧!$S$15,バックデータ一覧!$T$15)</f>
        <v>-6.3459300000000001</v>
      </c>
      <c r="CQ172" s="102">
        <f>IF($DF$4=4,'貼り付けシート（日別）'!T171,'貼り付けシート（日別）'!B171*(INT($DF$4)+1-$DF$4)+'貼り付けシート（日別）'!T171*($DF$4-INT($DF$4)))</f>
        <v>9.4077704605102657</v>
      </c>
      <c r="CR172" s="102">
        <f>IF($DF$4=4,'貼り付けシート（日別）'!U171,'貼り付けシート（日別）'!C171*(INT($DF$4)+1-$DF$4)+'貼り付けシート（日別）'!U171*($DF$4-INT($DF$4)))</f>
        <v>14.768870424662897</v>
      </c>
      <c r="CS172" s="102">
        <f>IF($DF$4=4,'貼り付けシート（日別）'!V171,'貼り付けシート（日別）'!D171*(INT($DF$4)+1-$DF$4)+'貼り付けシート（日別）'!V171*($DF$4-INT($DF$4)))</f>
        <v>2.5845523243160065</v>
      </c>
      <c r="CT172" s="102">
        <f>IF($DF$4=4,'貼り付けシート（日別）'!W171,'貼り付けシート（日別）'!E171*(INT($DF$4)+1-$DF$4)+'貼り付けシート（日別）'!W171*($DF$4-INT($DF$4)))</f>
        <v>0</v>
      </c>
      <c r="CU172" s="102">
        <f>IF($DF$4=4,'貼り付けシート（日別）'!X171,'貼り付けシート（日別）'!F171*(INT($DF$4)+1-$DF$4)+'貼り付けシート（日別）'!X171*($DF$4-INT($DF$4)))</f>
        <v>20.575825669034998</v>
      </c>
      <c r="CV172" s="102">
        <f>IF($DF$4=4,'貼り付けシート（日別）'!Y171,'貼り付けシート（日別）'!G171*(INT($DF$4)+1-$DF$4)+'貼り付けシート（日別）'!Y171*($DF$4-INT($DF$4)))</f>
        <v>0</v>
      </c>
      <c r="CW172" s="102">
        <f>IF($DF$4=4,'貼り付けシート（日別）'!Z171,'貼り付けシート（日別）'!H171*(INT($DF$4)+1-$DF$4)+'貼り付けシート（日別）'!Z171*($DF$4-INT($DF$4)))</f>
        <v>3.4779166666666663</v>
      </c>
      <c r="CX172" s="32">
        <f>SUMIF('貼り付けシート（時刻別）'!$A$6:$A$8765,AR172,'貼り付けシート（時刻別）'!$C$6:$C$8765)</f>
        <v>0</v>
      </c>
      <c r="CY172" s="102">
        <f t="shared" si="68"/>
        <v>0</v>
      </c>
      <c r="CZ172" s="166"/>
    </row>
    <row r="173" spans="1:104" x14ac:dyDescent="0.15">
      <c r="A173" s="36">
        <v>41805</v>
      </c>
      <c r="B173" s="139">
        <f>IF(計算過程!$DF$5=9,計算過程!CD173+計算過程!CY173,IF($DF$4=4,AS173,G173*(INT($DF$4)+1-$DF$4)+AS173*($DF$4-INT($DF$4))))</f>
        <v>0.13631974395370372</v>
      </c>
      <c r="C173" s="139">
        <f>IF(計算過程!$DF$5=9,CF173,IF($DF$4=4,AT173,H173*(INT($DF$4)+1-$DF$4)+AT173*($DF$4-INT($DF$4))))</f>
        <v>53.268770144882588</v>
      </c>
      <c r="D173" s="139">
        <f>IF(計算過程!$DF$5=9,0,IF($DF$4=4,AU173,I173*(INT($DF$4)+1-$DF$4)+AU173*($DF$4-INT($DF$4))))</f>
        <v>0</v>
      </c>
      <c r="E173" s="139">
        <v>0</v>
      </c>
      <c r="F173" s="138"/>
      <c r="G173" s="104">
        <f t="shared" si="55"/>
        <v>0.13003858993518519</v>
      </c>
      <c r="H173" s="104">
        <f t="shared" si="56"/>
        <v>47.087131576119035</v>
      </c>
      <c r="I173" s="104">
        <f t="shared" si="57"/>
        <v>0</v>
      </c>
      <c r="J173" s="107">
        <v>0</v>
      </c>
      <c r="K173" s="101">
        <f>IF(OR(計算過程!$DF$5&lt;=4,計算過程!$DF$5=8),L173+M173+N173,0)</f>
        <v>0.13003858993518519</v>
      </c>
      <c r="L173" s="101">
        <f>IF(AND($DF$5&gt;4,$DF$5&lt;&gt;8),0,((VLOOKUP(入力データと計算結果!$E$6,バックデータ一覧!$V$12:$AA$15,2)*'貼り付けシート（日別）'!O172+VLOOKUP(入力データと計算結果!$E$6,バックデータ一覧!$V$12:$AA$15,3)*('貼り付けシート（日別）'!I172+'貼り付けシート（日別）'!J172+'貼り付けシート（日別）'!K172+'貼り付けシート（日別）'!L172+'貼り付けシート（日別）'!N172)+(VLOOKUP(入力データと計算結果!$E$6,バックデータ一覧!$V$12:$AA$15,4)))*10^3/3600))</f>
        <v>7.9551398962962955E-2</v>
      </c>
      <c r="M173" s="101">
        <f>IF(AND(OR($DF$5&gt;4,$DF$5&lt;&gt;8),入力データと計算結果!$E$7&lt;&gt;バックデータ一覧!$A$16,SUM(AL173:AM173)&gt;0),0.07*10^3/3600,0)</f>
        <v>1.9444444444444445E-2</v>
      </c>
      <c r="N173" s="101">
        <f>IF(AND(OR($DF$5&lt;=4),入力データと計算結果!$E$7=バックデータ一覧!$A$18,AM173&gt;0),(VLOOKUP(入力データと計算結果!$E$6,バックデータ一覧!$V$12:$AA$15,5,FALSE)*AO173+VLOOKUP(入力データと計算結果!$E$6,バックデータ一覧!$V$12:$AA$15,6,FALSE))*10^3/3600,0)</f>
        <v>3.1042746527777779E-2</v>
      </c>
      <c r="O173" s="101">
        <f>IF(OR(計算過程!$DF$5&lt;=2,計算過程!$DF$5=8),IF(入力データと計算結果!$E$7=バックデータ一覧!$A$16,AI173/Q173+AJ173/R173+AK173/S173+AL173/T173+AN173/V173,IF(入力データと計算結果!$E$7=バックデータ一覧!$A$17,AI173/Q173+AJ173/R173+AK173/S173+AM173/U173+AN173/V173,AI173/Q173+AJ173/R173+AK173/S173+AM173/U173+AO173/W173)),0)</f>
        <v>47.087131576119035</v>
      </c>
      <c r="P173" s="101">
        <f>IF(OR(計算過程!$DF$5=3,計算過程!$DF$5=4),IF(入力データと計算結果!$E$7=バックデータ一覧!$A$16,AI173/Q173+AJ173/R173+AK173/S173+AL173/T173+AN173/V173,IF(入力データと計算結果!$E$7=バックデータ一覧!$A$17,AI173/Q173+AJ173/R173+AK173/S173+AM173/U173+AN173/V173,AI173/Q173+AJ173/R173+AK173/S173+AM173/U173+AO173/W173)),0)</f>
        <v>0</v>
      </c>
      <c r="Q173" s="101">
        <f>MIN(1,$DF$7*'貼り付けシート（日別）'!O172+計算過程!$DF$14*(AI173+AK173)+$DF$21)</f>
        <v>0.6236730651364164</v>
      </c>
      <c r="R173" s="101">
        <f>MIN(1,$DF$8*'貼り付けシート（日別）'!O172+$DF$15*AJ173+$DF$22)</f>
        <v>0.68311820097862808</v>
      </c>
      <c r="S173" s="101">
        <f>MIN(1,$DF$9*'貼り付けシート（日別）'!O172+$DF$16*(AI173+AK173)+$DF$23)</f>
        <v>0.6236730651364164</v>
      </c>
      <c r="T173" s="32">
        <f>MIN(1,$DF$10*'貼り付けシート（日別）'!O172+$DF$17*AL173+$DF$24)</f>
        <v>0.71159348488590612</v>
      </c>
      <c r="U173" s="32">
        <f>MIN(1,$DF$11*'貼り付けシート（日別）'!O172+$DF$18*AM173+$DF$25)</f>
        <v>0.70131520843361606</v>
      </c>
      <c r="V173" s="32">
        <f>MIN(1,$DF$12*'貼り付けシート（日別）'!O172+$DF$19*AN173+$DF$26)</f>
        <v>0.71159348488590612</v>
      </c>
      <c r="W173" s="32">
        <f>MIN(1,$DF$13*'貼り付けシート（日別）'!O172+$DF$20*AO173+$DF$27)</f>
        <v>0.6207922408397315</v>
      </c>
      <c r="X173" s="32">
        <f t="shared" si="58"/>
        <v>0</v>
      </c>
      <c r="Y173" s="32">
        <f>'貼り付けシート（日別）'!P172</f>
        <v>9.7749999999999986</v>
      </c>
      <c r="Z173" s="32">
        <f t="shared" si="59"/>
        <v>1</v>
      </c>
      <c r="AA173" s="32">
        <f t="shared" si="60"/>
        <v>1</v>
      </c>
      <c r="AB173" s="32">
        <f t="shared" si="61"/>
        <v>31.999906767010984</v>
      </c>
      <c r="AC173" s="32">
        <f>IF($DF$5=10,($DF$41*'貼り付けシート（日別）'!O172+$DF$42*AB173+$DF$43)/3.6,0)</f>
        <v>0</v>
      </c>
      <c r="AD173" s="32">
        <f>IF(OR($DF$5=5,$DF$5=6,$DF$5=7),(($DF$45*'貼り付けシート（日別）'!O172+$DF$46*SUM(AI173:AK173,AM173)+$DF$47)*AE173+(0.01723*AO173+0.06099))*10^3/3600,0)</f>
        <v>0</v>
      </c>
      <c r="AE173" s="32">
        <f>IF('貼り付けシート（日別）'!O172&lt;7,1+(7-'貼り付けシート（日別）'!O172)*0.0091,1)</f>
        <v>1</v>
      </c>
      <c r="AF173" s="32">
        <f>IF(OR($DF$5=5,$DF$5=6,$DF$5=7),(($DF$48*'貼り付けシート（日別）'!O172+$DF$49*SUM(AI173:AK173,AM173)+$DF$50)*AH173+AO173/AG173),0)</f>
        <v>0</v>
      </c>
      <c r="AG173" s="32">
        <f>$DF$51*'貼り付けシート（日別）'!O172+$DF$52*AO173+$DF$53</f>
        <v>0.84351749999999992</v>
      </c>
      <c r="AH173" s="32">
        <f>IF('貼り付けシート（日別）'!O172&lt;7,1+(7-'貼り付けシート（日別）'!O172)*0.0205,1)</f>
        <v>1</v>
      </c>
      <c r="AI173" s="109">
        <f>'貼り付けシート（日別）'!B172</f>
        <v>3.2993338949045201</v>
      </c>
      <c r="AJ173" s="109">
        <f>'貼り付けシート（日別）'!C172</f>
        <v>4.40256485191341</v>
      </c>
      <c r="AK173" s="109">
        <f>'貼り付けシート（日別）'!D172</f>
        <v>0.90641041068805472</v>
      </c>
      <c r="AL173" s="109">
        <f>'貼り付けシート（日別）'!E172</f>
        <v>0</v>
      </c>
      <c r="AM173" s="109">
        <f>'貼り付けシート（日別）'!F172</f>
        <v>20.445347609504999</v>
      </c>
      <c r="AN173" s="109">
        <f>'貼り付けシート（日別）'!G172</f>
        <v>0</v>
      </c>
      <c r="AO173" s="109">
        <f>'貼り付けシート（日別）'!H172</f>
        <v>2.94625</v>
      </c>
      <c r="AP173" s="102">
        <f>IF(入力データと計算結果!$E$9=バックデータ一覧!$A$25,'貼り付けシート（日別）'!Q172,0)</f>
        <v>0</v>
      </c>
      <c r="AR173" s="36">
        <v>41805</v>
      </c>
      <c r="AS173" s="104">
        <f t="shared" si="62"/>
        <v>0.13631974395370372</v>
      </c>
      <c r="AT173" s="104">
        <f t="shared" si="63"/>
        <v>53.268770144882588</v>
      </c>
      <c r="AU173" s="104">
        <f t="shared" si="64"/>
        <v>0</v>
      </c>
      <c r="AV173" s="107">
        <v>0</v>
      </c>
      <c r="AW173" s="101">
        <f>IF(OR(計算過程!$DF$5&lt;=4,計算過程!$DF$5=8),AX173+AY173+AZ173,0)</f>
        <v>0.13631974395370372</v>
      </c>
      <c r="AX173" s="101">
        <f>IF(AND(計算過程!$DF$5&gt;4,計算過程!$DF$5&lt;&gt;8),0,((VLOOKUP(入力データと計算結果!$E$6,バックデータ一覧!$V$12:$AA$15,2)*'貼り付けシート（日別）'!AG172+VLOOKUP(入力データと計算結果!$E$6,バックデータ一覧!$V$12:$AA$15,3)*('貼り付けシート（日別）'!AA172+'貼り付けシート（日別）'!AB172+'貼り付けシート（日別）'!AC172+'貼り付けシート（日別）'!AD172+'貼り付けシート（日別）'!AF172)+(VLOOKUP(入力データと計算結果!$E$6,バックデータ一覧!$V$12:$AA$15,4)))*10^3/3600))</f>
        <v>8.3006753212962969E-2</v>
      </c>
      <c r="AY173" s="101">
        <f>IF(AND(OR(計算過程!$DF$5&gt;4,計算過程!$DF$5&lt;&gt;8),入力データと計算結果!$E$7&lt;&gt;バックデータ一覧!$A$16,SUM(BX173:BY173)&gt;0),0.07*10^3/3600,0)</f>
        <v>1.9444444444444445E-2</v>
      </c>
      <c r="AZ173" s="101">
        <f>IF(AND(OR(計算過程!$DF$5&lt;=4),入力データと計算結果!$E$7=バックデータ一覧!$A$18,BY173&gt;0),(VLOOKUP(入力データと計算結果!$E$6,バックデータ一覧!$V$12:$AA$15,5,FALSE)*CA173+VLOOKUP(入力データと計算結果!$E$6,バックデータ一覧!$V$12:$AA$15,6,FALSE))*10^3/3600,0)</f>
        <v>3.3868546296296292E-2</v>
      </c>
      <c r="BA173" s="101">
        <f>IF(OR(計算過程!$DF$5&lt;=2,計算過程!$DF$5=8),IF(入力データと計算結果!$E$7=バックデータ一覧!$A$16,BU173/BC173+BV173/BD173+BW173/BE173+BX173/BF173+BZ173/BH173,IF(入力データと計算結果!$E$7=バックデータ一覧!$A$17,BU173/BC173+BV173/BD173+BW173/BE173+BY173/BG173+BZ173/BH173,BU173/BC173+BV173/BD173+BW173/BE173+BY173/BG173+CA173/BI173)),0)</f>
        <v>53.268770144882588</v>
      </c>
      <c r="BB173" s="101">
        <f>IF(OR(計算過程!$DF$5=3,計算過程!$DF$5=4),IF(入力データと計算結果!$E$7=バックデータ一覧!$A$16,BU173/BC173+BV173/BD173+BW173/BE173+BX173/BF173+BZ173/BH173,IF(入力データと計算結果!$E$7=バックデータ一覧!$A$17,BU173/BC173+BV173/BD173+BW173/BE173+BY173/BG173+BZ173/BH173,BU173/BC173+BV173/BD173+BW173/BE173+BY173/BG173+CA173/BI173)),0)</f>
        <v>0</v>
      </c>
      <c r="BC173" s="101">
        <f>MIN(1,計算過程!$DF$7*'貼り付けシート（日別）'!AG172+計算過程!$DF$14*(BU173+BW173)+計算過程!$DF$21)</f>
        <v>0.6244521230126957</v>
      </c>
      <c r="BD173" s="101">
        <f>MIN(1,計算過程!$DF$8*'貼り付けシート（日別）'!AG172+計算過程!$DF$15*BV173+計算過程!$DF$22)</f>
        <v>0.68445035918988339</v>
      </c>
      <c r="BE173" s="101">
        <f>MIN(1,計算過程!$DF$9*'貼り付けシート（日別）'!AG172+計算過程!$DF$16*(BU173+BW173)+計算過程!$DF$23)</f>
        <v>0.6244521230126957</v>
      </c>
      <c r="BF173" s="32">
        <f>MIN(1,計算過程!$DF$10*'貼り付けシート（日別）'!AG172+計算過程!$DF$17*BX173+計算過程!$DF$24)</f>
        <v>0.71159348488590612</v>
      </c>
      <c r="BG173" s="32">
        <f>MIN(1,計算過程!$DF$11*'貼り付けシート（日別）'!AG172+計算過程!$DF$18*BY173+計算過程!$DF$25)</f>
        <v>0.70131520843361606</v>
      </c>
      <c r="BH173" s="32">
        <f>MIN(1,計算過程!$DF$12*'貼り付けシート（日別）'!AG172+計算過程!$DF$19*BZ173+計算過程!$DF$26)</f>
        <v>0.71159348488590612</v>
      </c>
      <c r="BI173" s="32">
        <f>MIN(1,計算過程!$DF$13*'貼り付けシート（日別）'!AG172+計算過程!$DF$20*CA173+計算過程!$DF$27)</f>
        <v>0.63118980567624161</v>
      </c>
      <c r="BJ173" s="32">
        <f>IF(計算過程!$DF$5=11,(計算過程!$DF$33*BK173+計算過程!$DF$34*BN173+計算過程!$DF$35*計算過程!$DF$39+計算過程!$DF$36)*(1+計算過程!$DF$37*計算過程!$DF$38)*BL173*BM173*10^3/3600,0)</f>
        <v>0</v>
      </c>
      <c r="BK173" s="32">
        <f>'貼り付けシート（日別）'!AH172</f>
        <v>9.7749999999999986</v>
      </c>
      <c r="BL173" s="32">
        <f t="shared" si="65"/>
        <v>1</v>
      </c>
      <c r="BM173" s="32">
        <f t="shared" si="66"/>
        <v>1</v>
      </c>
      <c r="BN173" s="32">
        <f t="shared" si="67"/>
        <v>36.185535584071054</v>
      </c>
      <c r="BO173" s="32">
        <f>IF(計算過程!$DF$5=10,(計算過程!$DF$41*'貼り付けシート（日別）'!AG172+計算過程!$DF$42*BN173+計算過程!$DF$43)/3.6,0)</f>
        <v>0</v>
      </c>
      <c r="BP173" s="32">
        <f>IF(OR(計算過程!$DF$5=5,計算過程!$DF$5=6,計算過程!$DF$5=7),((計算過程!$DF$45*'貼り付けシート（日別）'!AG172+計算過程!$DF$46*SUM(BU173:BW173,BY173)+計算過程!$DF$47)*BQ173+(0.01723*CA173+0.06099))*10^3/3600,0)</f>
        <v>0</v>
      </c>
      <c r="BQ173" s="32">
        <f>IF('貼り付けシート（日別）'!AG172&lt;7,1+(7-'貼り付けシート（日別）'!AG172)*0.0091,1)</f>
        <v>1</v>
      </c>
      <c r="BR173" s="32">
        <f>IF(OR(計算過程!$DF$5=5,計算過程!$DF$5=6,計算過程!$DF$5=7),((計算過程!$DF$48*'貼り付けシート（日別）'!AG172+計算過程!$DF$49*SUM(BU173:BW173,BY173)+計算過程!$DF$50)*BT173+CA173/BS173),0)</f>
        <v>0</v>
      </c>
      <c r="BS173" s="32">
        <f>計算過程!$DF$51*'貼り付けシート（日別）'!AG172+計算過程!$DF$52*CA173+計算過程!$DF$53</f>
        <v>0.84705999999999992</v>
      </c>
      <c r="BT173" s="32">
        <f>IF('貼り付けシート（日別）'!AG172&lt;7,1+(7-'貼り付けシート（日別）'!AG172)*0.0205,1)</f>
        <v>1</v>
      </c>
      <c r="BU173" s="109">
        <f>'貼り付けシート（日別）'!T172</f>
        <v>4.2616396142516715</v>
      </c>
      <c r="BV173" s="109">
        <f>'貼り付けシート（日別）'!U172</f>
        <v>7.3376080865223487</v>
      </c>
      <c r="BW173" s="109">
        <f>'貼り付けシート（日別）'!V172</f>
        <v>0.60427360712536982</v>
      </c>
      <c r="BX173" s="109">
        <f>'貼り付けシート（日別）'!W172</f>
        <v>0</v>
      </c>
      <c r="BY173" s="109">
        <f>'貼り付けシート（日別）'!X172</f>
        <v>20.445347609504999</v>
      </c>
      <c r="BZ173" s="109">
        <f>'貼り付けシート（日別）'!Y172</f>
        <v>0</v>
      </c>
      <c r="CA173" s="109">
        <f>'貼り付けシート（日別）'!Z172</f>
        <v>3.5366666666666657</v>
      </c>
      <c r="CB173" s="102">
        <f>IF(入力データと計算結果!$E$9=バックデータ一覧!$A$25,'貼り付けシート（日別）'!AI172,0)</f>
        <v>0</v>
      </c>
      <c r="CC173" s="166"/>
      <c r="CD173" s="32">
        <f>IF(計算過程!$DF$5=9,((CI173*'貼り付けシート（日別）'!AG172+CJ173*(CQ173+CR173+CS173+CU173)+CK173*CX173+CL173)*CE173+(0.01723*CW173+0.06099))*10^3/3600,0)</f>
        <v>0</v>
      </c>
      <c r="CE173" s="32">
        <f>IF(7&lt;='貼り付けシート（日別）'!AG172,1,1+(7-'貼り付けシート（日別）'!AG172)*0.0091)</f>
        <v>1</v>
      </c>
      <c r="CF173" s="32">
        <f>IF(計算過程!$DF$5=9,((CM173*'貼り付けシート（日別）'!AG172+CN173*(CQ173+CR173+CS173+CU173)+CO173*CX173+CP173)*CH173+CW173/CG173),0)</f>
        <v>0</v>
      </c>
      <c r="CG173" s="32">
        <f>計算過程!$DF$55*'貼り付けシート（日別）'!AG172+計算過程!$DF$56*CW173+計算過程!$DF$57</f>
        <v>0.84705999999999992</v>
      </c>
      <c r="CH173" s="32">
        <f>IF(7&lt;='貼り付けシート（日別）'!AG172,1,1+(7-'貼り付けシート（日別）'!AG172)*0.0205)</f>
        <v>1</v>
      </c>
      <c r="CI173" s="100">
        <f>IF($CX173&gt;0,バックデータ一覧!$S$4,バックデータ一覧!$T$4)</f>
        <v>-0.18114</v>
      </c>
      <c r="CJ173" s="100">
        <f>IF($CX173&gt;0,バックデータ一覧!$S$5,バックデータ一覧!$T$5)</f>
        <v>0.10483000000000001</v>
      </c>
      <c r="CK173" s="100">
        <f>IF($CX173&gt;0,バックデータ一覧!$S$6,バックデータ一覧!$T$6)</f>
        <v>0</v>
      </c>
      <c r="CL173" s="100">
        <f>IF($CX173&gt;0,バックデータ一覧!$S$7,バックデータ一覧!$T$7)</f>
        <v>5.8528500000000001</v>
      </c>
      <c r="CM173" s="100">
        <f>IF($CX173&gt;0,バックデータ一覧!$S$12,バックデータ一覧!$T$12)</f>
        <v>-5.7700000000000001E-2</v>
      </c>
      <c r="CN173" s="100">
        <f>IF($CX173&gt;0,バックデータ一覧!$S$13,バックデータ一覧!$T$13)</f>
        <v>0.47525000000000001</v>
      </c>
      <c r="CO173" s="100">
        <f>IF($CX173&gt;0,バックデータ一覧!$S$14,バックデータ一覧!$T$14)</f>
        <v>0</v>
      </c>
      <c r="CP173" s="173">
        <f>IF($CX173&gt;0,バックデータ一覧!$S$15,バックデータ一覧!$T$15)</f>
        <v>-6.3459300000000001</v>
      </c>
      <c r="CQ173" s="102">
        <f>IF($DF$4=4,'貼り付けシート（日別）'!T172,'貼り付けシート（日別）'!B172*(INT($DF$4)+1-$DF$4)+'貼り付けシート（日別）'!T172*($DF$4-INT($DF$4)))</f>
        <v>4.2616396142516715</v>
      </c>
      <c r="CR173" s="102">
        <f>IF($DF$4=4,'貼り付けシート（日別）'!U172,'貼り付けシート（日別）'!C172*(INT($DF$4)+1-$DF$4)+'貼り付けシート（日別）'!U172*($DF$4-INT($DF$4)))</f>
        <v>7.3376080865223487</v>
      </c>
      <c r="CS173" s="102">
        <f>IF($DF$4=4,'貼り付けシート（日別）'!V172,'貼り付けシート（日別）'!D172*(INT($DF$4)+1-$DF$4)+'貼り付けシート（日別）'!V172*($DF$4-INT($DF$4)))</f>
        <v>0.60427360712536982</v>
      </c>
      <c r="CT173" s="102">
        <f>IF($DF$4=4,'貼り付けシート（日別）'!W172,'貼り付けシート（日別）'!E172*(INT($DF$4)+1-$DF$4)+'貼り付けシート（日別）'!W172*($DF$4-INT($DF$4)))</f>
        <v>0</v>
      </c>
      <c r="CU173" s="102">
        <f>IF($DF$4=4,'貼り付けシート（日別）'!X172,'貼り付けシート（日別）'!F172*(INT($DF$4)+1-$DF$4)+'貼り付けシート（日別）'!X172*($DF$4-INT($DF$4)))</f>
        <v>20.445347609504999</v>
      </c>
      <c r="CV173" s="102">
        <f>IF($DF$4=4,'貼り付けシート（日別）'!Y172,'貼り付けシート（日別）'!G172*(INT($DF$4)+1-$DF$4)+'貼り付けシート（日別）'!Y172*($DF$4-INT($DF$4)))</f>
        <v>0</v>
      </c>
      <c r="CW173" s="102">
        <f>IF($DF$4=4,'貼り付けシート（日別）'!Z172,'貼り付けシート（日別）'!H172*(INT($DF$4)+1-$DF$4)+'貼り付けシート（日別）'!Z172*($DF$4-INT($DF$4)))</f>
        <v>3.5366666666666657</v>
      </c>
      <c r="CX173" s="32">
        <f>SUMIF('貼り付けシート（時刻別）'!$A$6:$A$8765,AR173,'貼り付けシート（時刻別）'!$C$6:$C$8765)</f>
        <v>0</v>
      </c>
      <c r="CY173" s="102">
        <f t="shared" si="68"/>
        <v>0</v>
      </c>
      <c r="CZ173" s="166"/>
    </row>
    <row r="174" spans="1:104" x14ac:dyDescent="0.15">
      <c r="A174" s="36">
        <v>41806</v>
      </c>
      <c r="B174" s="139">
        <f>IF(計算過程!$DF$5=9,計算過程!CD174+計算過程!CY174,IF($DF$4=4,AS174,G174*(INT($DF$4)+1-$DF$4)+AS174*($DF$4-INT($DF$4))))</f>
        <v>0.1400527323101852</v>
      </c>
      <c r="C174" s="139">
        <f>IF(計算過程!$DF$5=9,CF174,IF($DF$4=4,AT174,H174*(INT($DF$4)+1-$DF$4)+AT174*($DF$4-INT($DF$4))))</f>
        <v>63.077942289556468</v>
      </c>
      <c r="D174" s="139">
        <f>IF(計算過程!$DF$5=9,0,IF($DF$4=4,AU174,I174*(INT($DF$4)+1-$DF$4)+AU174*($DF$4-INT($DF$4))))</f>
        <v>0</v>
      </c>
      <c r="E174" s="139">
        <v>0</v>
      </c>
      <c r="F174" s="138"/>
      <c r="G174" s="104">
        <f t="shared" si="55"/>
        <v>0.13392161704166666</v>
      </c>
      <c r="H174" s="104">
        <f t="shared" si="56"/>
        <v>56.94434104806944</v>
      </c>
      <c r="I174" s="104">
        <f t="shared" si="57"/>
        <v>0</v>
      </c>
      <c r="J174" s="107">
        <v>0</v>
      </c>
      <c r="K174" s="101">
        <f>IF(OR(計算過程!$DF$5&lt;=4,計算過程!$DF$5=8),L174+M174+N174,0)</f>
        <v>0.13392161704166666</v>
      </c>
      <c r="L174" s="101">
        <f>IF(AND($DF$5&gt;4,$DF$5&lt;&gt;8),0,((VLOOKUP(入力データと計算結果!$E$6,バックデータ一覧!$V$12:$AA$15,2)*'貼り付けシート（日別）'!O173+VLOOKUP(入力データと計算結果!$E$6,バックデータ一覧!$V$12:$AA$15,3)*('貼り付けシート（日別）'!I173+'貼り付けシート（日別）'!J173+'貼り付けシート（日別）'!K173+'貼り付けシート（日別）'!L173+'貼り付けシート（日別）'!N173)+(VLOOKUP(入力データと計算結果!$E$6,バックデータ一覧!$V$12:$AA$15,4)))*10^3/3600))</f>
        <v>8.4869262296296294E-2</v>
      </c>
      <c r="M174" s="101">
        <f>IF(AND(OR($DF$5&gt;4,$DF$5&lt;&gt;8),入力データと計算結果!$E$7&lt;&gt;バックデータ一覧!$A$16,SUM(AL174:AM174)&gt;0),0.07*10^3/3600,0)</f>
        <v>1.9444444444444445E-2</v>
      </c>
      <c r="N174" s="101">
        <f>IF(AND(OR($DF$5&lt;=4),入力データと計算結果!$E$7=バックデータ一覧!$A$18,AM174&gt;0),(VLOOKUP(入力データと計算結果!$E$6,バックデータ一覧!$V$12:$AA$15,5,FALSE)*AO174+VLOOKUP(入力データと計算結果!$E$6,バックデータ一覧!$V$12:$AA$15,6,FALSE))*10^3/3600,0)</f>
        <v>2.9607910300925924E-2</v>
      </c>
      <c r="O174" s="101">
        <f>IF(OR(計算過程!$DF$5&lt;=2,計算過程!$DF$5=8),IF(入力データと計算結果!$E$7=バックデータ一覧!$A$16,AI174/Q174+AJ174/R174+AK174/S174+AL174/T174+AN174/V174,IF(入力データと計算結果!$E$7=バックデータ一覧!$A$17,AI174/Q174+AJ174/R174+AK174/S174+AM174/U174+AN174/V174,AI174/Q174+AJ174/R174+AK174/S174+AM174/U174+AO174/W174)),0)</f>
        <v>56.94434104806944</v>
      </c>
      <c r="P174" s="101">
        <f>IF(OR(計算過程!$DF$5=3,計算過程!$DF$5=4),IF(入力データと計算結果!$E$7=バックデータ一覧!$A$16,AI174/Q174+AJ174/R174+AK174/S174+AL174/T174+AN174/V174,IF(入力データと計算結果!$E$7=バックデータ一覧!$A$17,AI174/Q174+AJ174/R174+AK174/S174+AM174/U174+AN174/V174,AI174/Q174+AJ174/R174+AK174/S174+AM174/U174+AO174/W174)),0)</f>
        <v>0</v>
      </c>
      <c r="Q174" s="101">
        <f>MIN(1,$DF$7*'貼り付けシート（日別）'!O173+計算過程!$DF$14*(AI174+AK174)+$DF$21)</f>
        <v>0.63343788362435616</v>
      </c>
      <c r="R174" s="101">
        <f>MIN(1,$DF$8*'貼り付けシート（日別）'!O173+$DF$15*AJ174+$DF$22)</f>
        <v>0.68655548060321225</v>
      </c>
      <c r="S174" s="101">
        <f>MIN(1,$DF$9*'貼り付けシート（日別）'!O173+$DF$16*(AI174+AK174)+$DF$23)</f>
        <v>0.63343788362435616</v>
      </c>
      <c r="T174" s="32">
        <f>MIN(1,$DF$10*'貼り付けシート（日別）'!O173+$DF$17*AL174+$DF$24)</f>
        <v>0.71159348488590612</v>
      </c>
      <c r="U174" s="32">
        <f>MIN(1,$DF$11*'貼り付けシート（日別）'!O173+$DF$18*AM174+$DF$25)</f>
        <v>0.70137925459830808</v>
      </c>
      <c r="V174" s="32">
        <f>MIN(1,$DF$12*'貼り付けシート（日別）'!O173+$DF$19*AN174+$DF$26)</f>
        <v>0.71159348488590612</v>
      </c>
      <c r="W174" s="32">
        <f>MIN(1,$DF$13*'貼り付けシート（日別）'!O173+$DF$20*AO174+$DF$27)</f>
        <v>0.62539825562738249</v>
      </c>
      <c r="X174" s="32">
        <f t="shared" si="58"/>
        <v>0</v>
      </c>
      <c r="Y174" s="32">
        <f>'貼り付けシート（日別）'!P173</f>
        <v>13.762499999999998</v>
      </c>
      <c r="Z174" s="32">
        <f t="shared" si="59"/>
        <v>1</v>
      </c>
      <c r="AA174" s="32">
        <f t="shared" si="60"/>
        <v>1</v>
      </c>
      <c r="AB174" s="32">
        <f t="shared" si="61"/>
        <v>38.62367575059853</v>
      </c>
      <c r="AC174" s="32">
        <f>IF($DF$5=10,($DF$41*'貼り付けシート（日別）'!O173+$DF$42*AB174+$DF$43)/3.6,0)</f>
        <v>0</v>
      </c>
      <c r="AD174" s="32">
        <f>IF(OR($DF$5=5,$DF$5=6,$DF$5=7),(($DF$45*'貼り付けシート（日別）'!O173+$DF$46*SUM(AI174:AK174,AM174)+$DF$47)*AE174+(0.01723*AO174+0.06099))*10^3/3600,0)</f>
        <v>0</v>
      </c>
      <c r="AE174" s="32">
        <f>IF('貼り付けシート（日別）'!O173&lt;7,1+(7-'貼り付けシート（日別）'!O173)*0.0091,1)</f>
        <v>1</v>
      </c>
      <c r="AF174" s="32">
        <f>IF(OR($DF$5=5,$DF$5=6,$DF$5=7),(($DF$48*'貼り付けシート（日別）'!O173+$DF$49*SUM(AI174:AK174,AM174)+$DF$50)*AH174+AO174/AG174),0)</f>
        <v>0</v>
      </c>
      <c r="AG174" s="32">
        <f>$DF$51*'貼り付けシート（日別）'!O173+$DF$52*AO174+$DF$53</f>
        <v>0.85755874999999993</v>
      </c>
      <c r="AH174" s="32">
        <f>IF('貼り付けシート（日別）'!O173&lt;7,1+(7-'貼り付けシート（日別）'!O173)*0.0205,1)</f>
        <v>1</v>
      </c>
      <c r="AI174" s="109">
        <f>'貼り付けシート（日別）'!B173</f>
        <v>6.0070318306366364</v>
      </c>
      <c r="AJ174" s="109">
        <f>'貼り付けシート（日別）'!C173</f>
        <v>8.0156625683534397</v>
      </c>
      <c r="AK174" s="109">
        <f>'貼り付けシート（日別）'!D173</f>
        <v>1.6502834699551197</v>
      </c>
      <c r="AL174" s="109">
        <f>'貼り付けシート（日別）'!E173</f>
        <v>0</v>
      </c>
      <c r="AM174" s="109">
        <f>'貼り付けシート（日別）'!F173</f>
        <v>20.304239548320002</v>
      </c>
      <c r="AN174" s="109">
        <f>'貼り付けシート（日別）'!G173</f>
        <v>0</v>
      </c>
      <c r="AO174" s="109">
        <f>'貼り付けシート（日別）'!H173</f>
        <v>2.6464583333333334</v>
      </c>
      <c r="AP174" s="102">
        <f>IF(入力データと計算結果!$E$9=バックデータ一覧!$A$25,'貼り付けシート（日別）'!Q173,0)</f>
        <v>0</v>
      </c>
      <c r="AR174" s="36">
        <v>41806</v>
      </c>
      <c r="AS174" s="104">
        <f t="shared" si="62"/>
        <v>0.1400527323101852</v>
      </c>
      <c r="AT174" s="104">
        <f t="shared" si="63"/>
        <v>63.077942289556468</v>
      </c>
      <c r="AU174" s="104">
        <f t="shared" si="64"/>
        <v>0</v>
      </c>
      <c r="AV174" s="107">
        <v>0</v>
      </c>
      <c r="AW174" s="101">
        <f>IF(OR(計算過程!$DF$5&lt;=4,計算過程!$DF$5=8),AX174+AY174+AZ174,0)</f>
        <v>0.1400527323101852</v>
      </c>
      <c r="AX174" s="101">
        <f>IF(AND(計算過程!$DF$5&gt;4,計算過程!$DF$5&lt;&gt;8),0,((VLOOKUP(入力データと計算結果!$E$6,バックデータ一覧!$V$12:$AA$15,2)*'貼り付けシート（日別）'!AG173+VLOOKUP(入力データと計算結果!$E$6,バックデータ一覧!$V$12:$AA$15,3)*('貼り付けシート（日別）'!AA173+'貼り付けシート（日別）'!AB173+'貼り付けシート（日別）'!AC173+'貼り付けシート（日別）'!AD173+'貼り付けシート（日別）'!AF173)+(VLOOKUP(入力データと計算結果!$E$6,バックデータ一覧!$V$12:$AA$15,4)))*10^3/3600))</f>
        <v>8.8389952796296301E-2</v>
      </c>
      <c r="AY174" s="101">
        <f>IF(AND(OR(計算過程!$DF$5&gt;4,計算過程!$DF$5&lt;&gt;8),入力データと計算結果!$E$7&lt;&gt;バックデータ一覧!$A$16,SUM(BX174:BY174)&gt;0),0.07*10^3/3600,0)</f>
        <v>1.9444444444444445E-2</v>
      </c>
      <c r="AZ174" s="101">
        <f>IF(AND(OR(計算過程!$DF$5&lt;=4),入力データと計算結果!$E$7=バックデータ一覧!$A$18,BY174&gt;0),(VLOOKUP(入力データと計算結果!$E$6,バックデータ一覧!$V$12:$AA$15,5,FALSE)*CA174+VLOOKUP(入力データと計算結果!$E$6,バックデータ一覧!$V$12:$AA$15,6,FALSE))*10^3/3600,0)</f>
        <v>3.2218335069444444E-2</v>
      </c>
      <c r="BA174" s="101">
        <f>IF(OR(計算過程!$DF$5&lt;=2,計算過程!$DF$5=8),IF(入力データと計算結果!$E$7=バックデータ一覧!$A$16,BU174/BC174+BV174/BD174+BW174/BE174+BX174/BF174+BZ174/BH174,IF(入力データと計算結果!$E$7=バックデータ一覧!$A$17,BU174/BC174+BV174/BD174+BW174/BE174+BY174/BG174+BZ174/BH174,BU174/BC174+BV174/BD174+BW174/BE174+BY174/BG174+CA174/BI174)),0)</f>
        <v>63.077942289556468</v>
      </c>
      <c r="BB174" s="101">
        <f>IF(OR(計算過程!$DF$5=3,計算過程!$DF$5=4),IF(入力データと計算結果!$E$7=バックデータ一覧!$A$16,BU174/BC174+BV174/BD174+BW174/BE174+BX174/BF174+BZ174/BH174,IF(入力データと計算結果!$E$7=バックデータ一覧!$A$17,BU174/BC174+BV174/BD174+BW174/BE174+BY174/BG174+BZ174/BH174,BU174/BC174+BV174/BD174+BW174/BE174+BY174/BG174+CA174/BI174)),0)</f>
        <v>0</v>
      </c>
      <c r="BC174" s="101">
        <f>MIN(1,計算過程!$DF$7*'貼り付けシート（日別）'!AG173+計算過程!$DF$14*(BU174+BW174)+計算過程!$DF$21)</f>
        <v>0.63429123433344659</v>
      </c>
      <c r="BD174" s="101">
        <f>MIN(1,計算過程!$DF$8*'貼り付けシート（日別）'!AG173+計算過程!$DF$15*BV174+計算過程!$DF$22)</f>
        <v>0.68787844463171399</v>
      </c>
      <c r="BE174" s="101">
        <f>MIN(1,計算過程!$DF$9*'貼り付けシート（日別）'!AG173+計算過程!$DF$16*(BU174+BW174)+計算過程!$DF$23)</f>
        <v>0.63429123433344659</v>
      </c>
      <c r="BF174" s="32">
        <f>MIN(1,計算過程!$DF$10*'貼り付けシート（日別）'!AG173+計算過程!$DF$17*BX174+計算過程!$DF$24)</f>
        <v>0.71159348488590612</v>
      </c>
      <c r="BG174" s="32">
        <f>MIN(1,計算過程!$DF$11*'貼り付けシート（日別）'!AG173+計算過程!$DF$18*BY174+計算過程!$DF$25)</f>
        <v>0.70137925459830808</v>
      </c>
      <c r="BH174" s="32">
        <f>MIN(1,計算過程!$DF$12*'貼り付けシート（日別）'!AG173+計算過程!$DF$19*BZ174+計算過程!$DF$26)</f>
        <v>0.71159348488590612</v>
      </c>
      <c r="BI174" s="32">
        <f>MIN(1,計算過程!$DF$13*'貼り付けシート（日別）'!AG173+計算過程!$DF$20*CA174+計算過程!$DF$27)</f>
        <v>0.63500334551516779</v>
      </c>
      <c r="BJ174" s="32">
        <f>IF(計算過程!$DF$5=11,(計算過程!$DF$33*BK174+計算過程!$DF$34*BN174+計算過程!$DF$35*計算過程!$DF$39+計算過程!$DF$36)*(1+計算過程!$DF$37*計算過程!$DF$38)*BL174*BM174*10^3/3600,0)</f>
        <v>0</v>
      </c>
      <c r="BK174" s="32">
        <f>'貼り付けシート（日別）'!AH173</f>
        <v>13.762499999999998</v>
      </c>
      <c r="BL174" s="32">
        <f t="shared" si="65"/>
        <v>1</v>
      </c>
      <c r="BM174" s="32">
        <f t="shared" si="66"/>
        <v>1</v>
      </c>
      <c r="BN174" s="32">
        <f t="shared" si="67"/>
        <v>42.807003017137696</v>
      </c>
      <c r="BO174" s="32">
        <f>IF(計算過程!$DF$5=10,(計算過程!$DF$41*'貼り付けシート（日別）'!AG173+計算過程!$DF$42*BN174+計算過程!$DF$43)/3.6,0)</f>
        <v>0</v>
      </c>
      <c r="BP174" s="32">
        <f>IF(OR(計算過程!$DF$5=5,計算過程!$DF$5=6,計算過程!$DF$5=7),((計算過程!$DF$45*'貼り付けシート（日別）'!AG173+計算過程!$DF$46*SUM(BU174:BW174,BY174)+計算過程!$DF$47)*BQ174+(0.01723*CA174+0.06099))*10^3/3600,0)</f>
        <v>0</v>
      </c>
      <c r="BQ174" s="32">
        <f>IF('貼り付けシート（日別）'!AG173&lt;7,1+(7-'貼り付けシート（日別）'!AG173)*0.0091,1)</f>
        <v>1</v>
      </c>
      <c r="BR174" s="32">
        <f>IF(OR(計算過程!$DF$5=5,計算過程!$DF$5=6,計算過程!$DF$5=7),((計算過程!$DF$48*'貼り付けシート（日別）'!AG173+計算過程!$DF$49*SUM(BU174:BW174,BY174)+計算過程!$DF$50)*BT174+CA174/BS174),0)</f>
        <v>0</v>
      </c>
      <c r="BS174" s="32">
        <f>計算過程!$DF$51*'貼り付けシート（日別）'!AG173+計算過程!$DF$52*CA174+計算過程!$DF$53</f>
        <v>0.86083124999999994</v>
      </c>
      <c r="BT174" s="32">
        <f>IF('貼り付けシート（日別）'!AG173&lt;7,1+(7-'貼り付けシート（日別）'!AG173)*0.0205,1)</f>
        <v>1</v>
      </c>
      <c r="BU174" s="109">
        <f>'貼り付けシート（日別）'!T173</f>
        <v>6.2800787320292111</v>
      </c>
      <c r="BV174" s="109">
        <f>'貼り付けシート（日別）'!U173</f>
        <v>10.930448956845602</v>
      </c>
      <c r="BW174" s="109">
        <f>'貼り付けシート（日別）'!V173</f>
        <v>2.1003607799428798</v>
      </c>
      <c r="BX174" s="109">
        <f>'貼り付けシート（日別）'!W173</f>
        <v>0</v>
      </c>
      <c r="BY174" s="109">
        <f>'貼り付けシート（日別）'!X173</f>
        <v>20.304239548320002</v>
      </c>
      <c r="BZ174" s="109">
        <f>'貼り付けシート（日別）'!Y173</f>
        <v>0</v>
      </c>
      <c r="CA174" s="109">
        <f>'貼り付けシート（日別）'!Z173</f>
        <v>3.1918750000000005</v>
      </c>
      <c r="CB174" s="102">
        <f>IF(入力データと計算結果!$E$9=バックデータ一覧!$A$25,'貼り付けシート（日別）'!AI173,0)</f>
        <v>0</v>
      </c>
      <c r="CC174" s="166"/>
      <c r="CD174" s="32">
        <f>IF(計算過程!$DF$5=9,((CI174*'貼り付けシート（日別）'!AG173+CJ174*(CQ174+CR174+CS174+CU174)+CK174*CX174+CL174)*CE174+(0.01723*CW174+0.06099))*10^3/3600,0)</f>
        <v>0</v>
      </c>
      <c r="CE174" s="32">
        <f>IF(7&lt;='貼り付けシート（日別）'!AG173,1,1+(7-'貼り付けシート（日別）'!AG173)*0.0091)</f>
        <v>1</v>
      </c>
      <c r="CF174" s="32">
        <f>IF(計算過程!$DF$5=9,((CM174*'貼り付けシート（日別）'!AG173+CN174*(CQ174+CR174+CS174+CU174)+CO174*CX174+CP174)*CH174+CW174/CG174),0)</f>
        <v>0</v>
      </c>
      <c r="CG174" s="32">
        <f>計算過程!$DF$55*'貼り付けシート（日別）'!AG173+計算過程!$DF$56*CW174+計算過程!$DF$57</f>
        <v>0.86083124999999994</v>
      </c>
      <c r="CH174" s="32">
        <f>IF(7&lt;='貼り付けシート（日別）'!AG173,1,1+(7-'貼り付けシート（日別）'!AG173)*0.0205)</f>
        <v>1</v>
      </c>
      <c r="CI174" s="100">
        <f>IF($CX174&gt;0,バックデータ一覧!$S$4,バックデータ一覧!$T$4)</f>
        <v>-0.18114</v>
      </c>
      <c r="CJ174" s="100">
        <f>IF($CX174&gt;0,バックデータ一覧!$S$5,バックデータ一覧!$T$5)</f>
        <v>0.10483000000000001</v>
      </c>
      <c r="CK174" s="100">
        <f>IF($CX174&gt;0,バックデータ一覧!$S$6,バックデータ一覧!$T$6)</f>
        <v>0</v>
      </c>
      <c r="CL174" s="100">
        <f>IF($CX174&gt;0,バックデータ一覧!$S$7,バックデータ一覧!$T$7)</f>
        <v>5.8528500000000001</v>
      </c>
      <c r="CM174" s="100">
        <f>IF($CX174&gt;0,バックデータ一覧!$S$12,バックデータ一覧!$T$12)</f>
        <v>-5.7700000000000001E-2</v>
      </c>
      <c r="CN174" s="100">
        <f>IF($CX174&gt;0,バックデータ一覧!$S$13,バックデータ一覧!$T$13)</f>
        <v>0.47525000000000001</v>
      </c>
      <c r="CO174" s="100">
        <f>IF($CX174&gt;0,バックデータ一覧!$S$14,バックデータ一覧!$T$14)</f>
        <v>0</v>
      </c>
      <c r="CP174" s="173">
        <f>IF($CX174&gt;0,バックデータ一覧!$S$15,バックデータ一覧!$T$15)</f>
        <v>-6.3459300000000001</v>
      </c>
      <c r="CQ174" s="102">
        <f>IF($DF$4=4,'貼り付けシート（日別）'!T173,'貼り付けシート（日別）'!B173*(INT($DF$4)+1-$DF$4)+'貼り付けシート（日別）'!T173*($DF$4-INT($DF$4)))</f>
        <v>6.2800787320292111</v>
      </c>
      <c r="CR174" s="102">
        <f>IF($DF$4=4,'貼り付けシート（日別）'!U173,'貼り付けシート（日別）'!C173*(INT($DF$4)+1-$DF$4)+'貼り付けシート（日別）'!U173*($DF$4-INT($DF$4)))</f>
        <v>10.930448956845602</v>
      </c>
      <c r="CS174" s="102">
        <f>IF($DF$4=4,'貼り付けシート（日別）'!V173,'貼り付けシート（日別）'!D173*(INT($DF$4)+1-$DF$4)+'貼り付けシート（日別）'!V173*($DF$4-INT($DF$4)))</f>
        <v>2.1003607799428798</v>
      </c>
      <c r="CT174" s="102">
        <f>IF($DF$4=4,'貼り付けシート（日別）'!W173,'貼り付けシート（日別）'!E173*(INT($DF$4)+1-$DF$4)+'貼り付けシート（日別）'!W173*($DF$4-INT($DF$4)))</f>
        <v>0</v>
      </c>
      <c r="CU174" s="102">
        <f>IF($DF$4=4,'貼り付けシート（日別）'!X173,'貼り付けシート（日別）'!F173*(INT($DF$4)+1-$DF$4)+'貼り付けシート（日別）'!X173*($DF$4-INT($DF$4)))</f>
        <v>20.304239548320002</v>
      </c>
      <c r="CV174" s="102">
        <f>IF($DF$4=4,'貼り付けシート（日別）'!Y173,'貼り付けシート（日別）'!G173*(INT($DF$4)+1-$DF$4)+'貼り付けシート（日別）'!Y173*($DF$4-INT($DF$4)))</f>
        <v>0</v>
      </c>
      <c r="CW174" s="102">
        <f>IF($DF$4=4,'貼り付けシート（日別）'!Z173,'貼り付けシート（日別）'!H173*(INT($DF$4)+1-$DF$4)+'貼り付けシート（日別）'!Z173*($DF$4-INT($DF$4)))</f>
        <v>3.1918750000000005</v>
      </c>
      <c r="CX174" s="32">
        <f>SUMIF('貼り付けシート（時刻別）'!$A$6:$A$8765,AR174,'貼り付けシート（時刻別）'!$C$6:$C$8765)</f>
        <v>0</v>
      </c>
      <c r="CY174" s="102">
        <f t="shared" si="68"/>
        <v>0</v>
      </c>
      <c r="CZ174" s="166"/>
    </row>
    <row r="175" spans="1:104" x14ac:dyDescent="0.15">
      <c r="A175" s="36">
        <v>41807</v>
      </c>
      <c r="B175" s="139">
        <f>IF(計算過程!$DF$5=9,計算過程!CD175+計算過程!CY175,IF($DF$4=4,AS175,G175*(INT($DF$4)+1-$DF$4)+AS175*($DF$4-INT($DF$4))))</f>
        <v>0.14906291923611109</v>
      </c>
      <c r="C175" s="139">
        <f>IF(計算過程!$DF$5=9,CF175,IF($DF$4=4,AT175,H175*(INT($DF$4)+1-$DF$4)+AT175*($DF$4-INT($DF$4))))</f>
        <v>72.973229080270926</v>
      </c>
      <c r="D175" s="139">
        <f>IF(計算過程!$DF$5=9,0,IF($DF$4=4,AU175,I175*(INT($DF$4)+1-$DF$4)+AU175*($DF$4-INT($DF$4))))</f>
        <v>0</v>
      </c>
      <c r="E175" s="139">
        <v>0</v>
      </c>
      <c r="F175" s="138"/>
      <c r="G175" s="104">
        <f t="shared" si="55"/>
        <v>0.14267654470833332</v>
      </c>
      <c r="H175" s="104">
        <f t="shared" si="56"/>
        <v>66.874488931489353</v>
      </c>
      <c r="I175" s="104">
        <f t="shared" si="57"/>
        <v>0</v>
      </c>
      <c r="J175" s="107">
        <v>0</v>
      </c>
      <c r="K175" s="101">
        <f>IF(OR(計算過程!$DF$5&lt;=4,計算過程!$DF$5=8),L175+M175+N175,0)</f>
        <v>0.14267654470833332</v>
      </c>
      <c r="L175" s="101">
        <f>IF(AND($DF$5&gt;4,$DF$5&lt;&gt;8),0,((VLOOKUP(入力データと計算結果!$E$6,バックデータ一覧!$V$12:$AA$15,2)*'貼り付けシート（日別）'!O174+VLOOKUP(入力データと計算結果!$E$6,バックデータ一覧!$V$12:$AA$15,3)*('貼り付けシート（日別）'!I174+'貼り付けシート（日別）'!J174+'貼り付けシート（日別）'!K174+'貼り付けシート（日別）'!L174+'貼り付けシート（日別）'!N174)+(VLOOKUP(入力データと計算結果!$E$6,バックデータ一覧!$V$12:$AA$15,4)))*10^3/3600))</f>
        <v>9.2730782555555558E-2</v>
      </c>
      <c r="M175" s="101">
        <f>IF(AND(OR($DF$5&gt;4,$DF$5&lt;&gt;8),入力データと計算結果!$E$7&lt;&gt;バックデータ一覧!$A$16,SUM(AL175:AM175)&gt;0),0.07*10^3/3600,0)</f>
        <v>1.9444444444444445E-2</v>
      </c>
      <c r="N175" s="101">
        <f>IF(AND(OR($DF$5&lt;=4),入力データと計算結果!$E$7=バックデータ一覧!$A$18,AM175&gt;0),(VLOOKUP(入力データと計算結果!$E$6,バックデータ一覧!$V$12:$AA$15,5,FALSE)*AO175+VLOOKUP(入力データと計算結果!$E$6,バックデータ一覧!$V$12:$AA$15,6,FALSE))*10^3/3600,0)</f>
        <v>3.050131770833333E-2</v>
      </c>
      <c r="O175" s="101">
        <f>IF(OR(計算過程!$DF$5&lt;=2,計算過程!$DF$5=8),IF(入力データと計算結果!$E$7=バックデータ一覧!$A$16,AI175/Q175+AJ175/R175+AK175/S175+AL175/T175+AN175/V175,IF(入力データと計算結果!$E$7=バックデータ一覧!$A$17,AI175/Q175+AJ175/R175+AK175/S175+AM175/U175+AN175/V175,AI175/Q175+AJ175/R175+AK175/S175+AM175/U175+AO175/W175)),0)</f>
        <v>66.874488931489353</v>
      </c>
      <c r="P175" s="101">
        <f>IF(OR(計算過程!$DF$5=3,計算過程!$DF$5=4),IF(入力データと計算結果!$E$7=バックデータ一覧!$A$16,AI175/Q175+AJ175/R175+AK175/S175+AL175/T175+AN175/V175,IF(入力データと計算結果!$E$7=バックデータ一覧!$A$17,AI175/Q175+AJ175/R175+AK175/S175+AM175/U175+AN175/V175,AI175/Q175+AJ175/R175+AK175/S175+AM175/U175+AO175/W175)),0)</f>
        <v>0</v>
      </c>
      <c r="Q175" s="101">
        <f>MIN(1,$DF$7*'貼り付けシート（日別）'!O174+計算過程!$DF$14*(AI175+AK175)+$DF$21)</f>
        <v>0.63357787264585985</v>
      </c>
      <c r="R175" s="101">
        <f>MIN(1,$DF$8*'貼り付けシート（日別）'!O174+$DF$15*AJ175+$DF$22)</f>
        <v>0.68695653259355005</v>
      </c>
      <c r="S175" s="101">
        <f>MIN(1,$DF$9*'貼り付けシート（日別）'!O174+$DF$16*(AI175+AK175)+$DF$23)</f>
        <v>0.63357787264585985</v>
      </c>
      <c r="T175" s="32">
        <f>MIN(1,$DF$10*'貼り付けシート（日別）'!O174+$DF$17*AL175+$DF$24)</f>
        <v>0.71159348488590612</v>
      </c>
      <c r="U175" s="32">
        <f>MIN(1,$DF$11*'貼り付けシート（日別）'!O174+$DF$18*AM175+$DF$25)</f>
        <v>0.70153724144474183</v>
      </c>
      <c r="V175" s="32">
        <f>MIN(1,$DF$12*'貼り付けシート（日別）'!O174+$DF$19*AN175+$DF$26)</f>
        <v>0.71159348488590612</v>
      </c>
      <c r="W175" s="32">
        <f>MIN(1,$DF$13*'貼り付けシート（日別）'!O174+$DF$20*AO175+$DF$27)</f>
        <v>0.62229492493852345</v>
      </c>
      <c r="X175" s="32">
        <f t="shared" si="58"/>
        <v>0</v>
      </c>
      <c r="Y175" s="32">
        <f>'貼り付けシート（日別）'!P174</f>
        <v>14.487499999999999</v>
      </c>
      <c r="Z175" s="32">
        <f t="shared" si="59"/>
        <v>1</v>
      </c>
      <c r="AA175" s="32">
        <f t="shared" si="60"/>
        <v>1</v>
      </c>
      <c r="AB175" s="32">
        <f t="shared" si="61"/>
        <v>45.142443994207959</v>
      </c>
      <c r="AC175" s="32">
        <f>IF($DF$5=10,($DF$41*'貼り付けシート（日別）'!O174+$DF$42*AB175+$DF$43)/3.6,0)</f>
        <v>0</v>
      </c>
      <c r="AD175" s="32">
        <f>IF(OR($DF$5=5,$DF$5=6,$DF$5=7),(($DF$45*'貼り付けシート（日別）'!O174+$DF$46*SUM(AI175:AK175,AM175)+$DF$47)*AE175+(0.01723*AO175+0.06099))*10^3/3600,0)</f>
        <v>0</v>
      </c>
      <c r="AE175" s="32">
        <f>IF('貼り付けシート（日別）'!O174&lt;7,1+(7-'貼り付けシート（日別）'!O174)*0.0091,1)</f>
        <v>1</v>
      </c>
      <c r="AF175" s="32">
        <f>IF(OR($DF$5=5,$DF$5=6,$DF$5=7),(($DF$48*'貼り付けシート（日別）'!O174+$DF$49*SUM(AI175:AK175,AM175)+$DF$50)*AH175+AO175/AG175),0)</f>
        <v>0</v>
      </c>
      <c r="AG175" s="32">
        <f>$DF$51*'貼り付けシート（日別）'!O174+$DF$52*AO175+$DF$53</f>
        <v>0.84843874999999991</v>
      </c>
      <c r="AH175" s="32">
        <f>IF('貼り付けシート（日別）'!O174&lt;7,1+(7-'貼り付けシート（日別）'!O174)*0.0205,1)</f>
        <v>1</v>
      </c>
      <c r="AI175" s="109">
        <f>'貼り付けシート（日別）'!B174</f>
        <v>9.1244437586431761</v>
      </c>
      <c r="AJ175" s="109">
        <f>'貼り付けシート（日別）'!C174</f>
        <v>11.459270026553439</v>
      </c>
      <c r="AK175" s="109">
        <f>'貼り付けシート（日別）'!D174</f>
        <v>1.7694461070413396</v>
      </c>
      <c r="AL175" s="109">
        <f>'貼り付けシート（日別）'!E174</f>
        <v>0</v>
      </c>
      <c r="AM175" s="109">
        <f>'貼り付けシート（日別）'!F174</f>
        <v>19.956159101969998</v>
      </c>
      <c r="AN175" s="109">
        <f>'貼り付けシート（日別）'!G174</f>
        <v>0</v>
      </c>
      <c r="AO175" s="109">
        <f>'貼り付けシート（日別）'!H174</f>
        <v>2.8331249999999999</v>
      </c>
      <c r="AP175" s="102">
        <f>IF(入力データと計算結果!$E$9=バックデータ一覧!$A$25,'貼り付けシート（日別）'!Q174,0)</f>
        <v>0</v>
      </c>
      <c r="AR175" s="36">
        <v>41807</v>
      </c>
      <c r="AS175" s="104">
        <f t="shared" si="62"/>
        <v>0.14906291923611109</v>
      </c>
      <c r="AT175" s="104">
        <f t="shared" si="63"/>
        <v>72.973229080270926</v>
      </c>
      <c r="AU175" s="104">
        <f t="shared" si="64"/>
        <v>0</v>
      </c>
      <c r="AV175" s="107">
        <v>0</v>
      </c>
      <c r="AW175" s="101">
        <f>IF(OR(計算過程!$DF$5&lt;=4,計算過程!$DF$5=8),AX175+AY175+AZ175,0)</f>
        <v>0.14906291923611109</v>
      </c>
      <c r="AX175" s="101">
        <f>IF(AND(計算過程!$DF$5&gt;4,計算過程!$DF$5&lt;&gt;8),0,((VLOOKUP(入力データと計算結果!$E$6,バックデータ一覧!$V$12:$AA$15,2)*'貼り付けシート（日別）'!AG174+VLOOKUP(入力データと計算結果!$E$6,バックデータ一覧!$V$12:$AA$15,3)*('貼り付けシート（日別）'!AA174+'貼り付けシート（日別）'!AB174+'貼り付けシート（日別）'!AC174+'貼り付けシート（日別）'!AD174+'貼り付けシート（日別）'!AF174)+(VLOOKUP(入力データと計算結果!$E$6,バックデータ一覧!$V$12:$AA$15,4)))*10^3/3600))</f>
        <v>9.625147305555555E-2</v>
      </c>
      <c r="AY175" s="101">
        <f>IF(AND(OR(計算過程!$DF$5&gt;4,計算過程!$DF$5&lt;&gt;8),入力データと計算結果!$E$7&lt;&gt;バックデータ一覧!$A$16,SUM(BX175:BY175)&gt;0),0.07*10^3/3600,0)</f>
        <v>1.9444444444444445E-2</v>
      </c>
      <c r="AZ175" s="101">
        <f>IF(AND(OR(計算過程!$DF$5&lt;=4),入力データと計算結果!$E$7=バックデータ一覧!$A$18,BY175&gt;0),(VLOOKUP(入力データと計算結果!$E$6,バックデータ一覧!$V$12:$AA$15,5,FALSE)*CA175+VLOOKUP(入力データと計算結果!$E$6,バックデータ一覧!$V$12:$AA$15,6,FALSE))*10^3/3600,0)</f>
        <v>3.336700173611111E-2</v>
      </c>
      <c r="BA175" s="101">
        <f>IF(OR(計算過程!$DF$5&lt;=2,計算過程!$DF$5=8),IF(入力データと計算結果!$E$7=バックデータ一覧!$A$16,BU175/BC175+BV175/BD175+BW175/BE175+BX175/BF175+BZ175/BH175,IF(入力データと計算結果!$E$7=バックデータ一覧!$A$17,BU175/BC175+BV175/BD175+BW175/BE175+BY175/BG175+BZ175/BH175,BU175/BC175+BV175/BD175+BW175/BE175+BY175/BG175+CA175/BI175)),0)</f>
        <v>72.973229080270926</v>
      </c>
      <c r="BB175" s="101">
        <f>IF(OR(計算過程!$DF$5=3,計算過程!$DF$5=4),IF(入力データと計算結果!$E$7=バックデータ一覧!$A$16,BU175/BC175+BV175/BD175+BW175/BE175+BX175/BF175+BZ175/BH175,IF(入力データと計算結果!$E$7=バックデータ一覧!$A$17,BU175/BC175+BV175/BD175+BW175/BE175+BY175/BG175+BZ175/BH175,BU175/BC175+BV175/BD175+BW175/BE175+BY175/BG175+CA175/BI175)),0)</f>
        <v>0</v>
      </c>
      <c r="BC175" s="101">
        <f>MIN(1,計算過程!$DF$7*'貼り付けシート（日別）'!AG174+計算過程!$DF$14*(BU175+BW175)+計算過程!$DF$21)</f>
        <v>0.63441659415916063</v>
      </c>
      <c r="BD175" s="101">
        <f>MIN(1,計算過程!$DF$8*'貼り付けシート（日別）'!AG174+計算過程!$DF$15*BV175+計算過程!$DF$22)</f>
        <v>0.68825681673254158</v>
      </c>
      <c r="BE175" s="101">
        <f>MIN(1,計算過程!$DF$9*'貼り付けシート（日別）'!AG174+計算過程!$DF$16*(BU175+BW175)+計算過程!$DF$23)</f>
        <v>0.63441659415916063</v>
      </c>
      <c r="BF175" s="32">
        <f>MIN(1,計算過程!$DF$10*'貼り付けシート（日別）'!AG174+計算過程!$DF$17*BX175+計算過程!$DF$24)</f>
        <v>0.71159348488590612</v>
      </c>
      <c r="BG175" s="32">
        <f>MIN(1,計算過程!$DF$11*'貼り付けシート（日別）'!AG174+計算過程!$DF$18*BY175+計算過程!$DF$25)</f>
        <v>0.70153724144474183</v>
      </c>
      <c r="BH175" s="32">
        <f>MIN(1,計算過程!$DF$12*'貼り付けシート（日別）'!AG174+計算過程!$DF$19*BZ175+計算過程!$DF$26)</f>
        <v>0.71159348488590612</v>
      </c>
      <c r="BI175" s="32">
        <f>MIN(1,計算過程!$DF$13*'貼り付けシート（日別）'!AG174+計算過程!$DF$20*CA175+計算過程!$DF$27)</f>
        <v>0.63283924439516781</v>
      </c>
      <c r="BJ175" s="32">
        <f>IF(計算過程!$DF$5=11,(計算過程!$DF$33*BK175+計算過程!$DF$34*BN175+計算過程!$DF$35*計算過程!$DF$39+計算過程!$DF$36)*(1+計算過程!$DF$37*計算過程!$DF$38)*BL175*BM175*10^3/3600,0)</f>
        <v>0</v>
      </c>
      <c r="BK175" s="32">
        <f>'貼り付けシート（日別）'!AH174</f>
        <v>14.487499999999999</v>
      </c>
      <c r="BL175" s="32">
        <f t="shared" si="65"/>
        <v>1</v>
      </c>
      <c r="BM175" s="32">
        <f t="shared" si="66"/>
        <v>1</v>
      </c>
      <c r="BN175" s="32">
        <f t="shared" si="67"/>
        <v>49.316739020507917</v>
      </c>
      <c r="BO175" s="32">
        <f>IF(計算過程!$DF$5=10,(計算過程!$DF$41*'貼り付けシート（日別）'!AG174+計算過程!$DF$42*BN175+計算過程!$DF$43)/3.6,0)</f>
        <v>0</v>
      </c>
      <c r="BP175" s="32">
        <f>IF(OR(計算過程!$DF$5=5,計算過程!$DF$5=6,計算過程!$DF$5=7),((計算過程!$DF$45*'貼り付けシート（日別）'!AG174+計算過程!$DF$46*SUM(BU175:BW175,BY175)+計算過程!$DF$47)*BQ175+(0.01723*CA175+0.06099))*10^3/3600,0)</f>
        <v>0</v>
      </c>
      <c r="BQ175" s="32">
        <f>IF('貼り付けシート（日別）'!AG174&lt;7,1+(7-'貼り付けシート（日別）'!AG174)*0.0091,1)</f>
        <v>1</v>
      </c>
      <c r="BR175" s="32">
        <f>IF(OR(計算過程!$DF$5=5,計算過程!$DF$5=6,計算過程!$DF$5=7),((計算過程!$DF$48*'貼り付けシート（日別）'!AG174+計算過程!$DF$49*SUM(BU175:BW175,BY175)+計算過程!$DF$50)*BT175+CA175/BS175),0)</f>
        <v>0</v>
      </c>
      <c r="BS175" s="32">
        <f>計算過程!$DF$51*'貼り付けシート（日別）'!AG174+計算過程!$DF$52*CA175+計算過程!$DF$53</f>
        <v>0.85203125000000002</v>
      </c>
      <c r="BT175" s="32">
        <f>IF('貼り付けシート（日別）'!AG174&lt;7,1+(7-'貼り付けシート（日別）'!AG174)*0.0205,1)</f>
        <v>1</v>
      </c>
      <c r="BU175" s="109">
        <f>'貼り付けシート（日別）'!T174</f>
        <v>9.392809751544446</v>
      </c>
      <c r="BV175" s="109">
        <f>'貼り付けシート（日別）'!U174</f>
        <v>14.324087533191801</v>
      </c>
      <c r="BW175" s="109">
        <f>'貼り付けシート（日別）'!V174</f>
        <v>2.211807633801675</v>
      </c>
      <c r="BX175" s="109">
        <f>'貼り付けシート（日別）'!W174</f>
        <v>0</v>
      </c>
      <c r="BY175" s="109">
        <f>'貼り付けシート（日別）'!X174</f>
        <v>19.956159101969998</v>
      </c>
      <c r="BZ175" s="109">
        <f>'貼り付けシート（日別）'!Y174</f>
        <v>0</v>
      </c>
      <c r="CA175" s="109">
        <f>'貼り付けシート（日別）'!Z174</f>
        <v>3.4318750000000002</v>
      </c>
      <c r="CB175" s="102">
        <f>IF(入力データと計算結果!$E$9=バックデータ一覧!$A$25,'貼り付けシート（日別）'!AI174,0)</f>
        <v>0</v>
      </c>
      <c r="CC175" s="166"/>
      <c r="CD175" s="32">
        <f>IF(計算過程!$DF$5=9,((CI175*'貼り付けシート（日別）'!AG174+CJ175*(CQ175+CR175+CS175+CU175)+CK175*CX175+CL175)*CE175+(0.01723*CW175+0.06099))*10^3/3600,0)</f>
        <v>0</v>
      </c>
      <c r="CE175" s="32">
        <f>IF(7&lt;='貼り付けシート（日別）'!AG174,1,1+(7-'貼り付けシート（日別）'!AG174)*0.0091)</f>
        <v>1</v>
      </c>
      <c r="CF175" s="32">
        <f>IF(計算過程!$DF$5=9,((CM175*'貼り付けシート（日別）'!AG174+CN175*(CQ175+CR175+CS175+CU175)+CO175*CX175+CP175)*CH175+CW175/CG175),0)</f>
        <v>0</v>
      </c>
      <c r="CG175" s="32">
        <f>計算過程!$DF$55*'貼り付けシート（日別）'!AG174+計算過程!$DF$56*CW175+計算過程!$DF$57</f>
        <v>0.85203125000000002</v>
      </c>
      <c r="CH175" s="32">
        <f>IF(7&lt;='貼り付けシート（日別）'!AG174,1,1+(7-'貼り付けシート（日別）'!AG174)*0.0205)</f>
        <v>1</v>
      </c>
      <c r="CI175" s="100">
        <f>IF($CX175&gt;0,バックデータ一覧!$S$4,バックデータ一覧!$T$4)</f>
        <v>-0.18114</v>
      </c>
      <c r="CJ175" s="100">
        <f>IF($CX175&gt;0,バックデータ一覧!$S$5,バックデータ一覧!$T$5)</f>
        <v>0.10483000000000001</v>
      </c>
      <c r="CK175" s="100">
        <f>IF($CX175&gt;0,バックデータ一覧!$S$6,バックデータ一覧!$T$6)</f>
        <v>0</v>
      </c>
      <c r="CL175" s="100">
        <f>IF($CX175&gt;0,バックデータ一覧!$S$7,バックデータ一覧!$T$7)</f>
        <v>5.8528500000000001</v>
      </c>
      <c r="CM175" s="100">
        <f>IF($CX175&gt;0,バックデータ一覧!$S$12,バックデータ一覧!$T$12)</f>
        <v>-5.7700000000000001E-2</v>
      </c>
      <c r="CN175" s="100">
        <f>IF($CX175&gt;0,バックデータ一覧!$S$13,バックデータ一覧!$T$13)</f>
        <v>0.47525000000000001</v>
      </c>
      <c r="CO175" s="100">
        <f>IF($CX175&gt;0,バックデータ一覧!$S$14,バックデータ一覧!$T$14)</f>
        <v>0</v>
      </c>
      <c r="CP175" s="173">
        <f>IF($CX175&gt;0,バックデータ一覧!$S$15,バックデータ一覧!$T$15)</f>
        <v>-6.3459300000000001</v>
      </c>
      <c r="CQ175" s="102">
        <f>IF($DF$4=4,'貼り付けシート（日別）'!T174,'貼り付けシート（日別）'!B174*(INT($DF$4)+1-$DF$4)+'貼り付けシート（日別）'!T174*($DF$4-INT($DF$4)))</f>
        <v>9.392809751544446</v>
      </c>
      <c r="CR175" s="102">
        <f>IF($DF$4=4,'貼り付けシート（日別）'!U174,'貼り付けシート（日別）'!C174*(INT($DF$4)+1-$DF$4)+'貼り付けシート（日別）'!U174*($DF$4-INT($DF$4)))</f>
        <v>14.324087533191801</v>
      </c>
      <c r="CS175" s="102">
        <f>IF($DF$4=4,'貼り付けシート（日別）'!V174,'貼り付けシート（日別）'!D174*(INT($DF$4)+1-$DF$4)+'貼り付けシート（日別）'!V174*($DF$4-INT($DF$4)))</f>
        <v>2.211807633801675</v>
      </c>
      <c r="CT175" s="102">
        <f>IF($DF$4=4,'貼り付けシート（日別）'!W174,'貼り付けシート（日別）'!E174*(INT($DF$4)+1-$DF$4)+'貼り付けシート（日別）'!W174*($DF$4-INT($DF$4)))</f>
        <v>0</v>
      </c>
      <c r="CU175" s="102">
        <f>IF($DF$4=4,'貼り付けシート（日別）'!X174,'貼り付けシート（日別）'!F174*(INT($DF$4)+1-$DF$4)+'貼り付けシート（日別）'!X174*($DF$4-INT($DF$4)))</f>
        <v>19.956159101969998</v>
      </c>
      <c r="CV175" s="102">
        <f>IF($DF$4=4,'貼り付けシート（日別）'!Y174,'貼り付けシート（日別）'!G174*(INT($DF$4)+1-$DF$4)+'貼り付けシート（日別）'!Y174*($DF$4-INT($DF$4)))</f>
        <v>0</v>
      </c>
      <c r="CW175" s="102">
        <f>IF($DF$4=4,'貼り付けシート（日別）'!Z174,'貼り付けシート（日別）'!H174*(INT($DF$4)+1-$DF$4)+'貼り付けシート（日別）'!Z174*($DF$4-INT($DF$4)))</f>
        <v>3.4318750000000002</v>
      </c>
      <c r="CX175" s="32">
        <f>SUMIF('貼り付けシート（時刻別）'!$A$6:$A$8765,AR175,'貼り付けシート（時刻別）'!$C$6:$C$8765)</f>
        <v>0</v>
      </c>
      <c r="CY175" s="102">
        <f t="shared" si="68"/>
        <v>0</v>
      </c>
      <c r="CZ175" s="166"/>
    </row>
    <row r="176" spans="1:104" x14ac:dyDescent="0.15">
      <c r="A176" s="36">
        <v>41808</v>
      </c>
      <c r="B176" s="139">
        <f>IF(計算過程!$DF$5=9,計算過程!CD176+計算過程!CY176,IF($DF$4=4,AS176,G176*(INT($DF$4)+1-$DF$4)+AS176*($DF$4-INT($DF$4))))</f>
        <v>0.15590971409953705</v>
      </c>
      <c r="C176" s="139">
        <f>IF(計算過程!$DF$5=9,CF176,IF($DF$4=4,AT176,H176*(INT($DF$4)+1-$DF$4)+AT176*($DF$4-INT($DF$4))))</f>
        <v>82.897185659396925</v>
      </c>
      <c r="D176" s="139">
        <f>IF(計算過程!$DF$5=9,0,IF($DF$4=4,AU176,I176*(INT($DF$4)+1-$DF$4)+AU176*($DF$4-INT($DF$4))))</f>
        <v>0</v>
      </c>
      <c r="E176" s="139">
        <v>0</v>
      </c>
      <c r="F176" s="138"/>
      <c r="G176" s="104">
        <f t="shared" si="55"/>
        <v>0.1496121214375</v>
      </c>
      <c r="H176" s="104">
        <f t="shared" si="56"/>
        <v>76.932845499800735</v>
      </c>
      <c r="I176" s="104">
        <f t="shared" si="57"/>
        <v>0</v>
      </c>
      <c r="J176" s="107">
        <v>0</v>
      </c>
      <c r="K176" s="101">
        <f>IF(OR(計算過程!$DF$5&lt;=4,計算過程!$DF$5=8),L176+M176+N176,0)</f>
        <v>0.1496121214375</v>
      </c>
      <c r="L176" s="101">
        <f>IF(AND($DF$5&gt;4,$DF$5&lt;&gt;8),0,((VLOOKUP(入力データと計算結果!$E$6,バックデータ一覧!$V$12:$AA$15,2)*'貼り付けシート（日別）'!O175+VLOOKUP(入力データと計算結果!$E$6,バックデータ一覧!$V$12:$AA$15,3)*('貼り付けシート（日別）'!I175+'貼り付けシート（日別）'!J175+'貼り付けシート（日別）'!K175+'貼り付けシート（日別）'!L175+'貼り付けシート（日別）'!N175)+(VLOOKUP(入力データと計算結果!$E$6,バックデータ一覧!$V$12:$AA$15,4)))*10^3/3600))</f>
        <v>9.9683808648148145E-2</v>
      </c>
      <c r="M176" s="101">
        <f>IF(AND(OR($DF$5&gt;4,$DF$5&lt;&gt;8),入力データと計算結果!$E$7&lt;&gt;バックデータ一覧!$A$16,SUM(AL176:AM176)&gt;0),0.07*10^3/3600,0)</f>
        <v>1.9444444444444445E-2</v>
      </c>
      <c r="N176" s="101">
        <f>IF(AND(OR($DF$5&lt;=4),入力データと計算結果!$E$7=バックデータ一覧!$A$18,AM176&gt;0),(VLOOKUP(入力データと計算結果!$E$6,バックデータ一覧!$V$12:$AA$15,5,FALSE)*AO176+VLOOKUP(入力データと計算結果!$E$6,バックデータ一覧!$V$12:$AA$15,6,FALSE))*10^3/3600,0)</f>
        <v>3.0483868344907405E-2</v>
      </c>
      <c r="O176" s="101">
        <f>IF(OR(計算過程!$DF$5&lt;=2,計算過程!$DF$5=8),IF(入力データと計算結果!$E$7=バックデータ一覧!$A$16,AI176/Q176+AJ176/R176+AK176/S176+AL176/T176+AN176/V176,IF(入力データと計算結果!$E$7=バックデータ一覧!$A$17,AI176/Q176+AJ176/R176+AK176/S176+AM176/U176+AN176/V176,AI176/Q176+AJ176/R176+AK176/S176+AM176/U176+AO176/W176)),0)</f>
        <v>76.932845499800735</v>
      </c>
      <c r="P176" s="101">
        <f>IF(OR(計算過程!$DF$5=3,計算過程!$DF$5=4),IF(入力データと計算結果!$E$7=バックデータ一覧!$A$16,AI176/Q176+AJ176/R176+AK176/S176+AL176/T176+AN176/V176,IF(入力データと計算結果!$E$7=バックデータ一覧!$A$17,AI176/Q176+AJ176/R176+AK176/S176+AM176/U176+AN176/V176,AI176/Q176+AJ176/R176+AK176/S176+AM176/U176+AO176/W176)),0)</f>
        <v>0</v>
      </c>
      <c r="Q176" s="101">
        <f>MIN(1,$DF$7*'貼り付けシート（日別）'!O175+計算過程!$DF$14*(AI176+AK176)+$DF$21)</f>
        <v>0.63767017056557584</v>
      </c>
      <c r="R176" s="101">
        <f>MIN(1,$DF$8*'貼り付けシート（日別）'!O175+$DF$15*AJ176+$DF$22)</f>
        <v>0.68856016247016405</v>
      </c>
      <c r="S176" s="101">
        <f>MIN(1,$DF$9*'貼り付けシート（日別）'!O175+$DF$16*(AI176+AK176)+$DF$23)</f>
        <v>0.63767017056557584</v>
      </c>
      <c r="T176" s="32">
        <f>MIN(1,$DF$10*'貼り付けシート（日別）'!O175+$DF$17*AL176+$DF$24)</f>
        <v>0.71159348488590612</v>
      </c>
      <c r="U176" s="32">
        <f>MIN(1,$DF$11*'貼り付けシート（日別）'!O175+$DF$18*AM176+$DF$25)</f>
        <v>0.70159617905272276</v>
      </c>
      <c r="V176" s="32">
        <f>MIN(1,$DF$12*'貼り付けシート（日別）'!O175+$DF$19*AN176+$DF$26)</f>
        <v>0.71159348488590612</v>
      </c>
      <c r="W176" s="32">
        <f>MIN(1,$DF$13*'貼り付けシート（日別）'!O175+$DF$20*AO176+$DF$27)</f>
        <v>0.62235553686604028</v>
      </c>
      <c r="X176" s="32">
        <f t="shared" si="58"/>
        <v>0</v>
      </c>
      <c r="Y176" s="32">
        <f>'貼り付けシート（日別）'!P175</f>
        <v>13.1875</v>
      </c>
      <c r="Z176" s="32">
        <f t="shared" si="59"/>
        <v>1</v>
      </c>
      <c r="AA176" s="32">
        <f t="shared" si="60"/>
        <v>1</v>
      </c>
      <c r="AB176" s="32">
        <f t="shared" si="61"/>
        <v>51.898992560697685</v>
      </c>
      <c r="AC176" s="32">
        <f>IF($DF$5=10,($DF$41*'貼り付けシート（日別）'!O175+$DF$42*AB176+$DF$43)/3.6,0)</f>
        <v>0</v>
      </c>
      <c r="AD176" s="32">
        <f>IF(OR($DF$5=5,$DF$5=6,$DF$5=7),(($DF$45*'貼り付けシート（日別）'!O175+$DF$46*SUM(AI176:AK176,AM176)+$DF$47)*AE176+(0.01723*AO176+0.06099))*10^3/3600,0)</f>
        <v>0</v>
      </c>
      <c r="AE176" s="32">
        <f>IF('貼り付けシート（日別）'!O175&lt;7,1+(7-'貼り付けシート（日別）'!O175)*0.0091,1)</f>
        <v>1</v>
      </c>
      <c r="AF176" s="32">
        <f>IF(OR($DF$5=5,$DF$5=6,$DF$5=7),(($DF$48*'貼り付けシート（日別）'!O175+$DF$49*SUM(AI176:AK176,AM176)+$DF$50)*AH176+AO176/AG176),0)</f>
        <v>0</v>
      </c>
      <c r="AG176" s="32">
        <f>$DF$51*'貼り付けシート（日別）'!O175+$DF$52*AO176+$DF$53</f>
        <v>0.84861687499999994</v>
      </c>
      <c r="AH176" s="32">
        <f>IF('貼り付けシート（日別）'!O175&lt;7,1+(7-'貼り付けシート（日別）'!O175)*0.0205,1)</f>
        <v>1</v>
      </c>
      <c r="AI176" s="109">
        <f>'貼り付けシート（日別）'!B175</f>
        <v>10.931410232548837</v>
      </c>
      <c r="AJ176" s="109">
        <f>'貼り付けシート（日別）'!C175</f>
        <v>14.942426209058985</v>
      </c>
      <c r="AK176" s="109">
        <f>'貼り付けシート（日別）'!D175</f>
        <v>3.3693706157682013</v>
      </c>
      <c r="AL176" s="109">
        <f>'貼り付けシート（日別）'!E175</f>
        <v>0</v>
      </c>
      <c r="AM176" s="109">
        <f>'貼り付けシート（日別）'!F175</f>
        <v>19.826306336654998</v>
      </c>
      <c r="AN176" s="109">
        <f>'貼り付けシート（日別）'!G175</f>
        <v>0</v>
      </c>
      <c r="AO176" s="109">
        <f>'貼り付けシート（日別）'!H175</f>
        <v>2.8294791666666663</v>
      </c>
      <c r="AP176" s="102">
        <f>IF(入力データと計算結果!$E$9=バックデータ一覧!$A$25,'貼り付けシート（日別）'!Q175,0)</f>
        <v>0</v>
      </c>
      <c r="AR176" s="36">
        <v>41808</v>
      </c>
      <c r="AS176" s="104">
        <f t="shared" si="62"/>
        <v>0.15590971409953705</v>
      </c>
      <c r="AT176" s="104">
        <f t="shared" si="63"/>
        <v>82.897185659396925</v>
      </c>
      <c r="AU176" s="104">
        <f t="shared" si="64"/>
        <v>0</v>
      </c>
      <c r="AV176" s="107">
        <v>0</v>
      </c>
      <c r="AW176" s="101">
        <f>IF(OR(計算過程!$DF$5&lt;=4,計算過程!$DF$5=8),AX176+AY176+AZ176,0)</f>
        <v>0.15590971409953705</v>
      </c>
      <c r="AX176" s="101">
        <f>IF(AND(計算過程!$DF$5&gt;4,計算過程!$DF$5&lt;&gt;8),0,((VLOOKUP(入力データと計算結果!$E$6,バックデータ一覧!$V$12:$AA$15,2)*'貼り付けシート（日別）'!AG175+VLOOKUP(入力データと計算結果!$E$6,バックデータ一覧!$V$12:$AA$15,3)*('貼り付けシート（日別）'!AA175+'貼り付けシート（日別）'!AB175+'貼り付けシート（日別）'!AC175+'貼り付けシート（日別）'!AD175+'貼り付けシート（日別）'!AF175)+(VLOOKUP(入力データと計算結果!$E$6,バックデータ一覧!$V$12:$AA$15,4)))*10^3/3600))</f>
        <v>0.10312070281481482</v>
      </c>
      <c r="AY176" s="101">
        <f>IF(AND(OR(計算過程!$DF$5&gt;4,計算過程!$DF$5&lt;&gt;8),入力データと計算結果!$E$7&lt;&gt;バックデータ一覧!$A$16,SUM(BX176:BY176)&gt;0),0.07*10^3/3600,0)</f>
        <v>1.9444444444444445E-2</v>
      </c>
      <c r="AZ176" s="101">
        <f>IF(AND(OR(計算過程!$DF$5&lt;=4),入力データと計算結果!$E$7=バックデータ一覧!$A$18,BY176&gt;0),(VLOOKUP(入力データと計算結果!$E$6,バックデータ一覧!$V$12:$AA$15,5,FALSE)*CA176+VLOOKUP(入力データと計算結果!$E$6,バックデータ一覧!$V$12:$AA$15,6,FALSE))*10^3/3600,0)</f>
        <v>3.3344566840277777E-2</v>
      </c>
      <c r="BA176" s="101">
        <f>IF(OR(計算過程!$DF$5&lt;=2,計算過程!$DF$5=8),IF(入力データと計算結果!$E$7=バックデータ一覧!$A$16,BU176/BC176+BV176/BD176+BW176/BE176+BX176/BF176+BZ176/BH176,IF(入力データと計算結果!$E$7=バックデータ一覧!$A$17,BU176/BC176+BV176/BD176+BW176/BE176+BY176/BG176+BZ176/BH176,BU176/BC176+BV176/BD176+BW176/BE176+BY176/BG176+CA176/BI176)),0)</f>
        <v>82.897185659396925</v>
      </c>
      <c r="BB176" s="101">
        <f>IF(OR(計算過程!$DF$5=3,計算過程!$DF$5=4),IF(入力データと計算結果!$E$7=バックデータ一覧!$A$16,BU176/BC176+BV176/BD176+BW176/BE176+BX176/BF176+BZ176/BH176,IF(入力データと計算結果!$E$7=バックデータ一覧!$A$17,BU176/BC176+BV176/BD176+BW176/BE176+BY176/BG176+BZ176/BH176,BU176/BC176+BV176/BD176+BW176/BE176+BY176/BG176+CA176/BI176)),0)</f>
        <v>0</v>
      </c>
      <c r="BC176" s="101">
        <f>MIN(1,計算過程!$DF$7*'貼り付けシート（日別）'!AG175+計算過程!$DF$14*(BU176+BW176)+計算過程!$DF$21)</f>
        <v>0.63924334540319605</v>
      </c>
      <c r="BD176" s="101">
        <f>MIN(1,計算過程!$DF$8*'貼り付けシート（日別）'!AG175+計算過程!$DF$15*BV176+計算過程!$DF$22)</f>
        <v>0.68952902995861509</v>
      </c>
      <c r="BE176" s="101">
        <f>MIN(1,計算過程!$DF$9*'貼り付けシート（日別）'!AG175+計算過程!$DF$16*(BU176+BW176)+計算過程!$DF$23)</f>
        <v>0.63924334540319605</v>
      </c>
      <c r="BF176" s="32">
        <f>MIN(1,計算過程!$DF$10*'貼り付けシート（日別）'!AG175+計算過程!$DF$17*BX176+計算過程!$DF$24)</f>
        <v>0.71159348488590612</v>
      </c>
      <c r="BG176" s="32">
        <f>MIN(1,計算過程!$DF$11*'貼り付けシート（日別）'!AG175+計算過程!$DF$18*BY176+計算過程!$DF$25)</f>
        <v>0.70159617905272276</v>
      </c>
      <c r="BH176" s="32">
        <f>MIN(1,計算過程!$DF$12*'貼り付けシート（日別）'!AG175+計算過程!$DF$19*BZ176+計算過程!$DF$26)</f>
        <v>0.71159348488590612</v>
      </c>
      <c r="BI176" s="32">
        <f>MIN(1,計算過程!$DF$13*'貼り付けシート（日別）'!AG175+計算過程!$DF$20*CA176+計算過程!$DF$27)</f>
        <v>0.63288151199516784</v>
      </c>
      <c r="BJ176" s="32">
        <f>IF(計算過程!$DF$5=11,(計算過程!$DF$33*BK176+計算過程!$DF$34*BN176+計算過程!$DF$35*計算過程!$DF$39+計算過程!$DF$36)*(1+計算過程!$DF$37*計算過程!$DF$38)*BL176*BM176*10^3/3600,0)</f>
        <v>0</v>
      </c>
      <c r="BK176" s="32">
        <f>'貼り付けシート（日別）'!AH175</f>
        <v>13.1875</v>
      </c>
      <c r="BL176" s="32">
        <f t="shared" si="65"/>
        <v>1</v>
      </c>
      <c r="BM176" s="32">
        <f t="shared" si="66"/>
        <v>1</v>
      </c>
      <c r="BN176" s="32">
        <f t="shared" si="67"/>
        <v>55.964432018458297</v>
      </c>
      <c r="BO176" s="32">
        <f>IF(計算過程!$DF$5=10,(計算過程!$DF$41*'貼り付けシート（日別）'!AG175+計算過程!$DF$42*BN176+計算過程!$DF$43)/3.6,0)</f>
        <v>0</v>
      </c>
      <c r="BP176" s="32">
        <f>IF(OR(計算過程!$DF$5=5,計算過程!$DF$5=6,計算過程!$DF$5=7),((計算過程!$DF$45*'貼り付けシート（日別）'!AG175+計算過程!$DF$46*SUM(BU176:BW176,BY176)+計算過程!$DF$47)*BQ176+(0.01723*CA176+0.06099))*10^3/3600,0)</f>
        <v>0</v>
      </c>
      <c r="BQ176" s="32">
        <f>IF('貼り付けシート（日別）'!AG175&lt;7,1+(7-'貼り付けシート（日別）'!AG175)*0.0091,1)</f>
        <v>1</v>
      </c>
      <c r="BR176" s="32">
        <f>IF(OR(計算過程!$DF$5=5,計算過程!$DF$5=6,計算過程!$DF$5=7),((計算過程!$DF$48*'貼り付けシート（日別）'!AG175+計算過程!$DF$49*SUM(BU176:BW176,BY176)+計算過程!$DF$50)*BT176+CA176/BS176),0)</f>
        <v>0</v>
      </c>
      <c r="BS176" s="32">
        <f>計算過程!$DF$51*'貼り付けシート（日別）'!AG175+計算過程!$DF$52*CA176+計算過程!$DF$53</f>
        <v>0.85220312499999995</v>
      </c>
      <c r="BT176" s="32">
        <f>IF('貼り付けシート（日別）'!AG175&lt;7,1+(7-'貼り付けシート（日別）'!AG175)*0.0205,1)</f>
        <v>1</v>
      </c>
      <c r="BU176" s="109">
        <f>'貼り付けシート（日別）'!T175</f>
        <v>12.264509041396257</v>
      </c>
      <c r="BV176" s="109">
        <f>'貼り付けシート（日別）'!U175</f>
        <v>17.07705852463884</v>
      </c>
      <c r="BW176" s="109">
        <f>'貼り付けシート（日別）'!V175</f>
        <v>3.3693706157682013</v>
      </c>
      <c r="BX176" s="109">
        <f>'貼り付けシート（日別）'!W175</f>
        <v>0</v>
      </c>
      <c r="BY176" s="109">
        <f>'貼り付けシート（日別）'!X175</f>
        <v>19.826306336654998</v>
      </c>
      <c r="BZ176" s="109">
        <f>'貼り付けシート（日別）'!Y175</f>
        <v>0</v>
      </c>
      <c r="CA176" s="109">
        <f>'貼り付けシート（日別）'!Z175</f>
        <v>3.4271875000000005</v>
      </c>
      <c r="CB176" s="102">
        <f>IF(入力データと計算結果!$E$9=バックデータ一覧!$A$25,'貼り付けシート（日別）'!AI175,0)</f>
        <v>0</v>
      </c>
      <c r="CC176" s="166"/>
      <c r="CD176" s="32">
        <f>IF(計算過程!$DF$5=9,((CI176*'貼り付けシート（日別）'!AG175+CJ176*(CQ176+CR176+CS176+CU176)+CK176*CX176+CL176)*CE176+(0.01723*CW176+0.06099))*10^3/3600,0)</f>
        <v>0</v>
      </c>
      <c r="CE176" s="32">
        <f>IF(7&lt;='貼り付けシート（日別）'!AG175,1,1+(7-'貼り付けシート（日別）'!AG175)*0.0091)</f>
        <v>1</v>
      </c>
      <c r="CF176" s="32">
        <f>IF(計算過程!$DF$5=9,((CM176*'貼り付けシート（日別）'!AG175+CN176*(CQ176+CR176+CS176+CU176)+CO176*CX176+CP176)*CH176+CW176/CG176),0)</f>
        <v>0</v>
      </c>
      <c r="CG176" s="32">
        <f>計算過程!$DF$55*'貼り付けシート（日別）'!AG175+計算過程!$DF$56*CW176+計算過程!$DF$57</f>
        <v>0.85220312499999995</v>
      </c>
      <c r="CH176" s="32">
        <f>IF(7&lt;='貼り付けシート（日別）'!AG175,1,1+(7-'貼り付けシート（日別）'!AG175)*0.0205)</f>
        <v>1</v>
      </c>
      <c r="CI176" s="100">
        <f>IF($CX176&gt;0,バックデータ一覧!$S$4,バックデータ一覧!$T$4)</f>
        <v>-0.18114</v>
      </c>
      <c r="CJ176" s="100">
        <f>IF($CX176&gt;0,バックデータ一覧!$S$5,バックデータ一覧!$T$5)</f>
        <v>0.10483000000000001</v>
      </c>
      <c r="CK176" s="100">
        <f>IF($CX176&gt;0,バックデータ一覧!$S$6,バックデータ一覧!$T$6)</f>
        <v>0</v>
      </c>
      <c r="CL176" s="100">
        <f>IF($CX176&gt;0,バックデータ一覧!$S$7,バックデータ一覧!$T$7)</f>
        <v>5.8528500000000001</v>
      </c>
      <c r="CM176" s="100">
        <f>IF($CX176&gt;0,バックデータ一覧!$S$12,バックデータ一覧!$T$12)</f>
        <v>-5.7700000000000001E-2</v>
      </c>
      <c r="CN176" s="100">
        <f>IF($CX176&gt;0,バックデータ一覧!$S$13,バックデータ一覧!$T$13)</f>
        <v>0.47525000000000001</v>
      </c>
      <c r="CO176" s="100">
        <f>IF($CX176&gt;0,バックデータ一覧!$S$14,バックデータ一覧!$T$14)</f>
        <v>0</v>
      </c>
      <c r="CP176" s="173">
        <f>IF($CX176&gt;0,バックデータ一覧!$S$15,バックデータ一覧!$T$15)</f>
        <v>-6.3459300000000001</v>
      </c>
      <c r="CQ176" s="102">
        <f>IF($DF$4=4,'貼り付けシート（日別）'!T175,'貼り付けシート（日別）'!B175*(INT($DF$4)+1-$DF$4)+'貼り付けシート（日別）'!T175*($DF$4-INT($DF$4)))</f>
        <v>12.264509041396257</v>
      </c>
      <c r="CR176" s="102">
        <f>IF($DF$4=4,'貼り付けシート（日別）'!U175,'貼り付けシート（日別）'!C175*(INT($DF$4)+1-$DF$4)+'貼り付けシート（日別）'!U175*($DF$4-INT($DF$4)))</f>
        <v>17.07705852463884</v>
      </c>
      <c r="CS176" s="102">
        <f>IF($DF$4=4,'貼り付けシート（日別）'!V175,'貼り付けシート（日別）'!D175*(INT($DF$4)+1-$DF$4)+'貼り付けシート（日別）'!V175*($DF$4-INT($DF$4)))</f>
        <v>3.3693706157682013</v>
      </c>
      <c r="CT176" s="102">
        <f>IF($DF$4=4,'貼り付けシート（日別）'!W175,'貼り付けシート（日別）'!E175*(INT($DF$4)+1-$DF$4)+'貼り付けシート（日別）'!W175*($DF$4-INT($DF$4)))</f>
        <v>0</v>
      </c>
      <c r="CU176" s="102">
        <f>IF($DF$4=4,'貼り付けシート（日別）'!X175,'貼り付けシート（日別）'!F175*(INT($DF$4)+1-$DF$4)+'貼り付けシート（日別）'!X175*($DF$4-INT($DF$4)))</f>
        <v>19.826306336654998</v>
      </c>
      <c r="CV176" s="102">
        <f>IF($DF$4=4,'貼り付けシート（日別）'!Y175,'貼り付けシート（日別）'!G175*(INT($DF$4)+1-$DF$4)+'貼り付けシート（日別）'!Y175*($DF$4-INT($DF$4)))</f>
        <v>0</v>
      </c>
      <c r="CW176" s="102">
        <f>IF($DF$4=4,'貼り付けシート（日別）'!Z175,'貼り付けシート（日別）'!H175*(INT($DF$4)+1-$DF$4)+'貼り付けシート（日別）'!Z175*($DF$4-INT($DF$4)))</f>
        <v>3.4271875000000005</v>
      </c>
      <c r="CX176" s="32">
        <f>SUMIF('貼り付けシート（時刻別）'!$A$6:$A$8765,AR176,'貼り付けシート（時刻別）'!$C$6:$C$8765)</f>
        <v>0</v>
      </c>
      <c r="CY176" s="102">
        <f t="shared" si="68"/>
        <v>0</v>
      </c>
      <c r="CZ176" s="166"/>
    </row>
    <row r="177" spans="1:104" x14ac:dyDescent="0.15">
      <c r="A177" s="36">
        <v>41809</v>
      </c>
      <c r="B177" s="139">
        <f>IF(計算過程!$DF$5=9,計算過程!CD177+計算過程!CY177,IF($DF$4=4,AS177,G177*(INT($DF$4)+1-$DF$4)+AS177*($DF$4-INT($DF$4))))</f>
        <v>0.1444711113611111</v>
      </c>
      <c r="C177" s="139">
        <f>IF(計算過程!$DF$5=9,CF177,IF($DF$4=4,AT177,H177*(INT($DF$4)+1-$DF$4)+AT177*($DF$4-INT($DF$4))))</f>
        <v>63.035079192461815</v>
      </c>
      <c r="D177" s="139">
        <f>IF(計算過程!$DF$5=9,0,IF($DF$4=4,AU177,I177*(INT($DF$4)+1-$DF$4)+AU177*($DF$4-INT($DF$4))))</f>
        <v>0</v>
      </c>
      <c r="E177" s="139">
        <v>0</v>
      </c>
      <c r="F177" s="138"/>
      <c r="G177" s="104">
        <f t="shared" si="55"/>
        <v>0.13797555367361111</v>
      </c>
      <c r="H177" s="104">
        <f t="shared" si="56"/>
        <v>56.861068573919447</v>
      </c>
      <c r="I177" s="104">
        <f t="shared" si="57"/>
        <v>0</v>
      </c>
      <c r="J177" s="107">
        <v>0</v>
      </c>
      <c r="K177" s="101">
        <f>IF(OR(計算過程!$DF$5&lt;=4,計算過程!$DF$5=8),L177+M177+N177,0)</f>
        <v>0.13797555367361111</v>
      </c>
      <c r="L177" s="101">
        <f>IF(AND($DF$5&gt;4,$DF$5&lt;&gt;8),0,((VLOOKUP(入力データと計算結果!$E$6,バックデータ一覧!$V$12:$AA$15,2)*'貼り付けシート（日別）'!O176+VLOOKUP(入力データと計算結果!$E$6,バックデータ一覧!$V$12:$AA$15,3)*('貼り付けシート（日別）'!I176+'貼り付けシート（日別）'!J176+'貼り付けシート（日別）'!K176+'貼り付けシート（日別）'!L176+'貼り付けシート（日別）'!N176)+(VLOOKUP(入力データと計算結果!$E$6,バックデータ一覧!$V$12:$AA$15,4)))*10^3/3600))</f>
        <v>8.7041160444444446E-2</v>
      </c>
      <c r="M177" s="101">
        <f>IF(AND(OR($DF$5&gt;4,$DF$5&lt;&gt;8),入力データと計算結果!$E$7&lt;&gt;バックデータ一覧!$A$16,SUM(AL177:AM177)&gt;0),0.07*10^3/3600,0)</f>
        <v>1.9444444444444445E-2</v>
      </c>
      <c r="N177" s="101">
        <f>IF(AND(OR($DF$5&lt;=4),入力データと計算結果!$E$7=バックデータ一覧!$A$18,AM177&gt;0),(VLOOKUP(入力データと計算結果!$E$6,バックデータ一覧!$V$12:$AA$15,5,FALSE)*AO177+VLOOKUP(入力データと計算結果!$E$6,バックデータ一覧!$V$12:$AA$15,6,FALSE))*10^3/3600,0)</f>
        <v>3.1489948784722221E-2</v>
      </c>
      <c r="O177" s="101">
        <f>IF(OR(計算過程!$DF$5&lt;=2,計算過程!$DF$5=8),IF(入力データと計算結果!$E$7=バックデータ一覧!$A$16,AI177/Q177+AJ177/R177+AK177/S177+AL177/T177+AN177/V177,IF(入力データと計算結果!$E$7=バックデータ一覧!$A$17,AI177/Q177+AJ177/R177+AK177/S177+AM177/U177+AN177/V177,AI177/Q177+AJ177/R177+AK177/S177+AM177/U177+AO177/W177)),0)</f>
        <v>56.861068573919447</v>
      </c>
      <c r="P177" s="101">
        <f>IF(OR(計算過程!$DF$5=3,計算過程!$DF$5=4),IF(入力データと計算結果!$E$7=バックデータ一覧!$A$16,AI177/Q177+AJ177/R177+AK177/S177+AL177/T177+AN177/V177,IF(入力データと計算結果!$E$7=バックデータ一覧!$A$17,AI177/Q177+AJ177/R177+AK177/S177+AM177/U177+AN177/V177,AI177/Q177+AJ177/R177+AK177/S177+AM177/U177+AO177/W177)),0)</f>
        <v>0</v>
      </c>
      <c r="Q177" s="101">
        <f>MIN(1,$DF$7*'貼り付けシート（日別）'!O176+計算過程!$DF$14*(AI177+AK177)+$DF$21)</f>
        <v>0.62543422003827021</v>
      </c>
      <c r="R177" s="101">
        <f>MIN(1,$DF$8*'貼り付けシート（日別）'!O176+$DF$15*AJ177+$DF$22)</f>
        <v>0.68401383280151939</v>
      </c>
      <c r="S177" s="101">
        <f>MIN(1,$DF$9*'貼り付けシート（日別）'!O176+$DF$16*(AI177+AK177)+$DF$23)</f>
        <v>0.62543422003827021</v>
      </c>
      <c r="T177" s="32">
        <f>MIN(1,$DF$10*'貼り付けシート（日別）'!O176+$DF$17*AL177+$DF$24)</f>
        <v>0.71159348488590612</v>
      </c>
      <c r="U177" s="32">
        <f>MIN(1,$DF$11*'貼り付けシート（日別）'!O176+$DF$18*AM177+$DF$25)</f>
        <v>0.70154575570592692</v>
      </c>
      <c r="V177" s="32">
        <f>MIN(1,$DF$12*'貼り付けシート（日別）'!O176+$DF$19*AN177+$DF$26)</f>
        <v>0.71159348488590612</v>
      </c>
      <c r="W177" s="32">
        <f>MIN(1,$DF$13*'貼り付けシート（日別）'!O176+$DF$20*AO177+$DF$27)</f>
        <v>0.61870569651060403</v>
      </c>
      <c r="X177" s="32">
        <f t="shared" si="58"/>
        <v>0</v>
      </c>
      <c r="Y177" s="32">
        <f>'貼り付けシート（日別）'!P176</f>
        <v>10.7125</v>
      </c>
      <c r="Z177" s="32">
        <f t="shared" si="59"/>
        <v>1</v>
      </c>
      <c r="AA177" s="32">
        <f t="shared" si="60"/>
        <v>1</v>
      </c>
      <c r="AB177" s="32">
        <f t="shared" si="61"/>
        <v>38.366899964195717</v>
      </c>
      <c r="AC177" s="32">
        <f>IF($DF$5=10,($DF$41*'貼り付けシート（日別）'!O176+$DF$42*AB177+$DF$43)/3.6,0)</f>
        <v>0</v>
      </c>
      <c r="AD177" s="32">
        <f>IF(OR($DF$5=5,$DF$5=6,$DF$5=7),(($DF$45*'貼り付けシート（日別）'!O176+$DF$46*SUM(AI177:AK177,AM177)+$DF$47)*AE177+(0.01723*AO177+0.06099))*10^3/3600,0)</f>
        <v>0</v>
      </c>
      <c r="AE177" s="32">
        <f>IF('貼り付けシート（日別）'!O176&lt;7,1+(7-'貼り付けシート（日別）'!O176)*0.0091,1)</f>
        <v>1</v>
      </c>
      <c r="AF177" s="32">
        <f>IF(OR($DF$5=5,$DF$5=6,$DF$5=7),(($DF$48*'貼り付けシート（日別）'!O176+$DF$49*SUM(AI177:AK177,AM177)+$DF$50)*AH177+AO177/AG177),0)</f>
        <v>0</v>
      </c>
      <c r="AG177" s="32">
        <f>$DF$51*'貼り付けシート（日別）'!O176+$DF$52*AO177+$DF$53</f>
        <v>0.83809812499999992</v>
      </c>
      <c r="AH177" s="32">
        <f>IF('貼り付けシート（日別）'!O176&lt;7,1+(7-'貼り付けシート（日別）'!O176)*0.0205,1)</f>
        <v>1</v>
      </c>
      <c r="AI177" s="109">
        <f>'貼り付けシート（日別）'!B176</f>
        <v>5.8985020241795629</v>
      </c>
      <c r="AJ177" s="109">
        <f>'貼り付けシート（日別）'!C176</f>
        <v>7.8708425754358391</v>
      </c>
      <c r="AK177" s="109">
        <f>'貼り付けシート（日別）'!D176</f>
        <v>1.6204675890603195</v>
      </c>
      <c r="AL177" s="109">
        <f>'貼り付けシート（日別）'!E176</f>
        <v>0</v>
      </c>
      <c r="AM177" s="109">
        <f>'貼り付けシート（日別）'!F176</f>
        <v>19.937400275519998</v>
      </c>
      <c r="AN177" s="109">
        <f>'貼り付けシート（日別）'!G176</f>
        <v>0</v>
      </c>
      <c r="AO177" s="109">
        <f>'貼り付けシート（日別）'!H176</f>
        <v>3.0396875000000003</v>
      </c>
      <c r="AP177" s="102">
        <f>IF(入力データと計算結果!$E$9=バックデータ一覧!$A$25,'貼り付けシート（日別）'!Q176,0)</f>
        <v>0</v>
      </c>
      <c r="AR177" s="36">
        <v>41809</v>
      </c>
      <c r="AS177" s="104">
        <f t="shared" si="62"/>
        <v>0.1444711113611111</v>
      </c>
      <c r="AT177" s="104">
        <f t="shared" si="63"/>
        <v>63.035079192461815</v>
      </c>
      <c r="AU177" s="104">
        <f t="shared" si="64"/>
        <v>0</v>
      </c>
      <c r="AV177" s="107">
        <v>0</v>
      </c>
      <c r="AW177" s="101">
        <f>IF(OR(計算過程!$DF$5&lt;=4,計算過程!$DF$5=8),AX177+AY177+AZ177,0)</f>
        <v>0.1444711113611111</v>
      </c>
      <c r="AX177" s="101">
        <f>IF(AND(計算過程!$DF$5&gt;4,計算過程!$DF$5&lt;&gt;8),0,((VLOOKUP(入力データと計算結果!$E$6,バックデータ一覧!$V$12:$AA$15,2)*'貼り付けシート（日別）'!AG176+VLOOKUP(入力データと計算結果!$E$6,バックデータ一覧!$V$12:$AA$15,3)*('貼り付けシート（日別）'!AA176+'貼り付けシート（日別）'!AB176+'貼り付けシート（日別）'!AC176+'貼り付けシート（日別）'!AD176+'貼り付けシート（日別）'!AF176)+(VLOOKUP(入力データと計算結果!$E$6,バックデータ一覧!$V$12:$AA$15,4)))*10^3/3600))</f>
        <v>9.0561850944444439E-2</v>
      </c>
      <c r="AY177" s="101">
        <f>IF(AND(OR(計算過程!$DF$5&gt;4,計算過程!$DF$5&lt;&gt;8),入力データと計算結果!$E$7&lt;&gt;バックデータ一覧!$A$16,SUM(BX177:BY177)&gt;0),0.07*10^3/3600,0)</f>
        <v>1.9444444444444445E-2</v>
      </c>
      <c r="AZ177" s="101">
        <f>IF(AND(OR(計算過程!$DF$5&lt;=4),入力データと計算結果!$E$7=バックデータ一覧!$A$18,BY177&gt;0),(VLOOKUP(入力データと計算結果!$E$6,バックデータ一覧!$V$12:$AA$15,5,FALSE)*CA177+VLOOKUP(入力データと計算結果!$E$6,バックデータ一覧!$V$12:$AA$15,6,FALSE))*10^3/3600,0)</f>
        <v>3.4464815972222215E-2</v>
      </c>
      <c r="BA177" s="101">
        <f>IF(OR(計算過程!$DF$5&lt;=2,計算過程!$DF$5=8),IF(入力データと計算結果!$E$7=バックデータ一覧!$A$16,BU177/BC177+BV177/BD177+BW177/BE177+BX177/BF177+BZ177/BH177,IF(入力データと計算結果!$E$7=バックデータ一覧!$A$17,BU177/BC177+BV177/BD177+BW177/BE177+BY177/BG177+BZ177/BH177,BU177/BC177+BV177/BD177+BW177/BE177+BY177/BG177+CA177/BI177)),0)</f>
        <v>63.035079192461815</v>
      </c>
      <c r="BB177" s="101">
        <f>IF(OR(計算過程!$DF$5=3,計算過程!$DF$5=4),IF(入力データと計算結果!$E$7=バックデータ一覧!$A$16,BU177/BC177+BV177/BD177+BW177/BE177+BX177/BF177+BZ177/BH177,IF(入力データと計算結果!$E$7=バックデータ一覧!$A$17,BU177/BC177+BV177/BD177+BW177/BE177+BY177/BG177+BZ177/BH177,BU177/BC177+BV177/BD177+BW177/BE177+BY177/BG177+CA177/BI177)),0)</f>
        <v>0</v>
      </c>
      <c r="BC177" s="101">
        <f>MIN(1,計算過程!$DF$7*'貼り付けシート（日別）'!AG176+計算過程!$DF$14*(BU177+BW177)+計算過程!$DF$21)</f>
        <v>0.62627215315179774</v>
      </c>
      <c r="BD177" s="101">
        <f>MIN(1,計算過程!$DF$8*'貼り付けシート（日別）'!AG176+計算過程!$DF$15*BV177+計算過程!$DF$22)</f>
        <v>0.68531289467101641</v>
      </c>
      <c r="BE177" s="101">
        <f>MIN(1,計算過程!$DF$9*'貼り付けシート（日別）'!AG176+計算過程!$DF$16*(BU177+BW177)+計算過程!$DF$23)</f>
        <v>0.62627215315179774</v>
      </c>
      <c r="BF177" s="32">
        <f>MIN(1,計算過程!$DF$10*'貼り付けシート（日別）'!AG176+計算過程!$DF$17*BX177+計算過程!$DF$24)</f>
        <v>0.71159348488590612</v>
      </c>
      <c r="BG177" s="32">
        <f>MIN(1,計算過程!$DF$11*'貼り付けシート（日別）'!AG176+計算過程!$DF$18*BY177+計算過程!$DF$25)</f>
        <v>0.70154575570592692</v>
      </c>
      <c r="BH177" s="32">
        <f>MIN(1,計算過程!$DF$12*'貼り付けシート（日別）'!AG176+計算過程!$DF$19*BZ177+計算過程!$DF$26)</f>
        <v>0.71159348488590612</v>
      </c>
      <c r="BI177" s="32">
        <f>MIN(1,計算過程!$DF$13*'貼り付けシート（日別）'!AG176+計算過程!$DF$20*CA177+計算過程!$DF$27)</f>
        <v>0.62965175673986573</v>
      </c>
      <c r="BJ177" s="32">
        <f>IF(計算過程!$DF$5=11,(計算過程!$DF$33*BK177+計算過程!$DF$34*BN177+計算過程!$DF$35*計算過程!$DF$39+計算過程!$DF$36)*(1+計算過程!$DF$37*計算過程!$DF$38)*BL177*BM177*10^3/3600,0)</f>
        <v>0</v>
      </c>
      <c r="BK177" s="32">
        <f>'貼り付けシート（日別）'!AH176</f>
        <v>10.7125</v>
      </c>
      <c r="BL177" s="32">
        <f t="shared" si="65"/>
        <v>1</v>
      </c>
      <c r="BM177" s="32">
        <f t="shared" si="66"/>
        <v>1</v>
      </c>
      <c r="BN177" s="32">
        <f t="shared" si="67"/>
        <v>42.560646471560631</v>
      </c>
      <c r="BO177" s="32">
        <f>IF(計算過程!$DF$5=10,(計算過程!$DF$41*'貼り付けシート（日別）'!AG176+計算過程!$DF$42*BN177+計算過程!$DF$43)/3.6,0)</f>
        <v>0</v>
      </c>
      <c r="BP177" s="32">
        <f>IF(OR(計算過程!$DF$5=5,計算過程!$DF$5=6,計算過程!$DF$5=7),((計算過程!$DF$45*'貼り付けシート（日別）'!AG176+計算過程!$DF$46*SUM(BU177:BW177,BY177)+計算過程!$DF$47)*BQ177+(0.01723*CA177+0.06099))*10^3/3600,0)</f>
        <v>0</v>
      </c>
      <c r="BQ177" s="32">
        <f>IF('貼り付けシート（日別）'!AG176&lt;7,1+(7-'貼り付けシート（日別）'!AG176)*0.0091,1)</f>
        <v>1</v>
      </c>
      <c r="BR177" s="32">
        <f>IF(OR(計算過程!$DF$5=5,計算過程!$DF$5=6,計算過程!$DF$5=7),((計算過程!$DF$48*'貼り付けシート（日別）'!AG176+計算過程!$DF$49*SUM(BU177:BW177,BY177)+計算過程!$DF$50)*BT177+CA177/BS177),0)</f>
        <v>0</v>
      </c>
      <c r="BS177" s="32">
        <f>計算過程!$DF$51*'貼り付けシート（日別）'!AG176+計算過程!$DF$52*CA177+計算過程!$DF$53</f>
        <v>0.84182749999999995</v>
      </c>
      <c r="BT177" s="32">
        <f>IF('貼り付けシート（日別）'!AG176&lt;7,1+(7-'貼り付けシート（日別）'!AG176)*0.0205,1)</f>
        <v>1</v>
      </c>
      <c r="BU177" s="109">
        <f>'貼り付けシート（日別）'!T176</f>
        <v>6.1666157525513619</v>
      </c>
      <c r="BV177" s="109">
        <f>'貼り付けシート（日別）'!U176</f>
        <v>10.732967148321599</v>
      </c>
      <c r="BW177" s="109">
        <f>'貼り付けシート（日別）'!V176</f>
        <v>2.0624132951676795</v>
      </c>
      <c r="BX177" s="109">
        <f>'貼り付けシート（日別）'!W176</f>
        <v>0</v>
      </c>
      <c r="BY177" s="109">
        <f>'貼り付けシート（日別）'!X176</f>
        <v>19.937400275519998</v>
      </c>
      <c r="BZ177" s="109">
        <f>'貼り付けシート（日別）'!Y176</f>
        <v>0</v>
      </c>
      <c r="CA177" s="109">
        <f>'貼り付けシート（日別）'!Z176</f>
        <v>3.661249999999999</v>
      </c>
      <c r="CB177" s="102">
        <f>IF(入力データと計算結果!$E$9=バックデータ一覧!$A$25,'貼り付けシート（日別）'!AI176,0)</f>
        <v>0</v>
      </c>
      <c r="CC177" s="166"/>
      <c r="CD177" s="32">
        <f>IF(計算過程!$DF$5=9,((CI177*'貼り付けシート（日別）'!AG176+CJ177*(CQ177+CR177+CS177+CU177)+CK177*CX177+CL177)*CE177+(0.01723*CW177+0.06099))*10^3/3600,0)</f>
        <v>0</v>
      </c>
      <c r="CE177" s="32">
        <f>IF(7&lt;='貼り付けシート（日別）'!AG176,1,1+(7-'貼り付けシート（日別）'!AG176)*0.0091)</f>
        <v>1</v>
      </c>
      <c r="CF177" s="32">
        <f>IF(計算過程!$DF$5=9,((CM177*'貼り付けシート（日別）'!AG176+CN177*(CQ177+CR177+CS177+CU177)+CO177*CX177+CP177)*CH177+CW177/CG177),0)</f>
        <v>0</v>
      </c>
      <c r="CG177" s="32">
        <f>計算過程!$DF$55*'貼り付けシート（日別）'!AG176+計算過程!$DF$56*CW177+計算過程!$DF$57</f>
        <v>0.84182749999999995</v>
      </c>
      <c r="CH177" s="32">
        <f>IF(7&lt;='貼り付けシート（日別）'!AG176,1,1+(7-'貼り付けシート（日別）'!AG176)*0.0205)</f>
        <v>1</v>
      </c>
      <c r="CI177" s="100">
        <f>IF($CX177&gt;0,バックデータ一覧!$S$4,バックデータ一覧!$T$4)</f>
        <v>-0.18114</v>
      </c>
      <c r="CJ177" s="100">
        <f>IF($CX177&gt;0,バックデータ一覧!$S$5,バックデータ一覧!$T$5)</f>
        <v>0.10483000000000001</v>
      </c>
      <c r="CK177" s="100">
        <f>IF($CX177&gt;0,バックデータ一覧!$S$6,バックデータ一覧!$T$6)</f>
        <v>0</v>
      </c>
      <c r="CL177" s="100">
        <f>IF($CX177&gt;0,バックデータ一覧!$S$7,バックデータ一覧!$T$7)</f>
        <v>5.8528500000000001</v>
      </c>
      <c r="CM177" s="100">
        <f>IF($CX177&gt;0,バックデータ一覧!$S$12,バックデータ一覧!$T$12)</f>
        <v>-5.7700000000000001E-2</v>
      </c>
      <c r="CN177" s="100">
        <f>IF($CX177&gt;0,バックデータ一覧!$S$13,バックデータ一覧!$T$13)</f>
        <v>0.47525000000000001</v>
      </c>
      <c r="CO177" s="100">
        <f>IF($CX177&gt;0,バックデータ一覧!$S$14,バックデータ一覧!$T$14)</f>
        <v>0</v>
      </c>
      <c r="CP177" s="173">
        <f>IF($CX177&gt;0,バックデータ一覧!$S$15,バックデータ一覧!$T$15)</f>
        <v>-6.3459300000000001</v>
      </c>
      <c r="CQ177" s="102">
        <f>IF($DF$4=4,'貼り付けシート（日別）'!T176,'貼り付けシート（日別）'!B176*(INT($DF$4)+1-$DF$4)+'貼り付けシート（日別）'!T176*($DF$4-INT($DF$4)))</f>
        <v>6.1666157525513619</v>
      </c>
      <c r="CR177" s="102">
        <f>IF($DF$4=4,'貼り付けシート（日別）'!U176,'貼り付けシート（日別）'!C176*(INT($DF$4)+1-$DF$4)+'貼り付けシート（日別）'!U176*($DF$4-INT($DF$4)))</f>
        <v>10.732967148321599</v>
      </c>
      <c r="CS177" s="102">
        <f>IF($DF$4=4,'貼り付けシート（日別）'!V176,'貼り付けシート（日別）'!D176*(INT($DF$4)+1-$DF$4)+'貼り付けシート（日別）'!V176*($DF$4-INT($DF$4)))</f>
        <v>2.0624132951676795</v>
      </c>
      <c r="CT177" s="102">
        <f>IF($DF$4=4,'貼り付けシート（日別）'!W176,'貼り付けシート（日別）'!E176*(INT($DF$4)+1-$DF$4)+'貼り付けシート（日別）'!W176*($DF$4-INT($DF$4)))</f>
        <v>0</v>
      </c>
      <c r="CU177" s="102">
        <f>IF($DF$4=4,'貼り付けシート（日別）'!X176,'貼り付けシート（日別）'!F176*(INT($DF$4)+1-$DF$4)+'貼り付けシート（日別）'!X176*($DF$4-INT($DF$4)))</f>
        <v>19.937400275519998</v>
      </c>
      <c r="CV177" s="102">
        <f>IF($DF$4=4,'貼り付けシート（日別）'!Y176,'貼り付けシート（日別）'!G176*(INT($DF$4)+1-$DF$4)+'貼り付けシート（日別）'!Y176*($DF$4-INT($DF$4)))</f>
        <v>0</v>
      </c>
      <c r="CW177" s="102">
        <f>IF($DF$4=4,'貼り付けシート（日別）'!Z176,'貼り付けシート（日別）'!H176*(INT($DF$4)+1-$DF$4)+'貼り付けシート（日別）'!Z176*($DF$4-INT($DF$4)))</f>
        <v>3.661249999999999</v>
      </c>
      <c r="CX177" s="32">
        <f>SUMIF('貼り付けシート（時刻別）'!$A$6:$A$8765,AR177,'貼り付けシート（時刻別）'!$C$6:$C$8765)</f>
        <v>0</v>
      </c>
      <c r="CY177" s="102">
        <f t="shared" si="68"/>
        <v>0</v>
      </c>
      <c r="CZ177" s="166"/>
    </row>
    <row r="178" spans="1:104" x14ac:dyDescent="0.15">
      <c r="A178" s="36">
        <v>41810</v>
      </c>
      <c r="B178" s="139">
        <f>IF(計算過程!$DF$5=9,計算過程!CD178+計算過程!CY178,IF($DF$4=4,AS178,G178*(INT($DF$4)+1-$DF$4)+AS178*($DF$4-INT($DF$4))))</f>
        <v>0.13875455066666664</v>
      </c>
      <c r="C178" s="139">
        <f>IF(計算過程!$DF$5=9,CF178,IF($DF$4=4,AT178,H178*(INT($DF$4)+1-$DF$4)+AT178*($DF$4-INT($DF$4))))</f>
        <v>53.328911545617586</v>
      </c>
      <c r="D178" s="139">
        <f>IF(計算過程!$DF$5=9,0,IF($DF$4=4,AU178,I178*(INT($DF$4)+1-$DF$4)+AU178*($DF$4-INT($DF$4))))</f>
        <v>0</v>
      </c>
      <c r="E178" s="139">
        <v>0</v>
      </c>
      <c r="F178" s="138"/>
      <c r="G178" s="104">
        <f t="shared" si="55"/>
        <v>0.13216878061805556</v>
      </c>
      <c r="H178" s="104">
        <f t="shared" si="56"/>
        <v>47.089982434469867</v>
      </c>
      <c r="I178" s="104">
        <f t="shared" si="57"/>
        <v>0</v>
      </c>
      <c r="J178" s="107">
        <v>0</v>
      </c>
      <c r="K178" s="101">
        <f>IF(OR(計算過程!$DF$5&lt;=4,計算過程!$DF$5=8),L178+M178+N178,0)</f>
        <v>0.13216878061805556</v>
      </c>
      <c r="L178" s="101">
        <f>IF(AND($DF$5&gt;4,$DF$5&lt;&gt;8),0,((VLOOKUP(入力データと計算結果!$E$6,バックデータ一覧!$V$12:$AA$15,2)*'貼り付けシート（日別）'!O177+VLOOKUP(入力データと計算結果!$E$6,バックデータ一覧!$V$12:$AA$15,3)*('貼り付けシート（日別）'!I177+'貼り付けシート（日別）'!J177+'貼り付けシート（日別）'!K177+'貼り付けシート（日別）'!L177+'貼り付けシート（日別）'!N177)+(VLOOKUP(入力データと計算結果!$E$6,バックデータ一覧!$V$12:$AA$15,4)))*10^3/3600))</f>
        <v>8.0767741555555564E-2</v>
      </c>
      <c r="M178" s="101">
        <f>IF(AND(OR($DF$5&gt;4,$DF$5&lt;&gt;8),入力データと計算結果!$E$7&lt;&gt;バックデータ一覧!$A$16,SUM(AL178:AM178)&gt;0),0.07*10^3/3600,0)</f>
        <v>1.9444444444444445E-2</v>
      </c>
      <c r="N178" s="101">
        <f>IF(AND(OR($DF$5&lt;=4),入力データと計算結果!$E$7=バックデータ一覧!$A$18,AM178&gt;0),(VLOOKUP(入力データと計算結果!$E$6,バックデータ一覧!$V$12:$AA$15,5,FALSE)*AO178+VLOOKUP(入力データと計算結果!$E$6,バックデータ一覧!$V$12:$AA$15,6,FALSE))*10^3/3600,0)</f>
        <v>3.1956594618055556E-2</v>
      </c>
      <c r="O178" s="101">
        <f>IF(OR(計算過程!$DF$5&lt;=2,計算過程!$DF$5=8),IF(入力データと計算結果!$E$7=バックデータ一覧!$A$16,AI178/Q178+AJ178/R178+AK178/S178+AL178/T178+AN178/V178,IF(入力データと計算結果!$E$7=バックデータ一覧!$A$17,AI178/Q178+AJ178/R178+AK178/S178+AM178/U178+AN178/V178,AI178/Q178+AJ178/R178+AK178/S178+AM178/U178+AO178/W178)),0)</f>
        <v>47.089982434469867</v>
      </c>
      <c r="P178" s="101">
        <f>IF(OR(計算過程!$DF$5=3,計算過程!$DF$5=4),IF(入力データと計算結果!$E$7=バックデータ一覧!$A$16,AI178/Q178+AJ178/R178+AK178/S178+AL178/T178+AN178/V178,IF(入力データと計算結果!$E$7=バックデータ一覧!$A$17,AI178/Q178+AJ178/R178+AK178/S178+AM178/U178+AN178/V178,AI178/Q178+AJ178/R178+AK178/S178+AM178/U178+AO178/W178)),0)</f>
        <v>0</v>
      </c>
      <c r="Q178" s="101">
        <f>MIN(1,$DF$7*'貼り付けシート（日別）'!O177+計算過程!$DF$14*(AI178+AK178)+$DF$21)</f>
        <v>0.61923560238190556</v>
      </c>
      <c r="R178" s="101">
        <f>MIN(1,$DF$8*'貼り付けシート（日別）'!O177+$DF$15*AJ178+$DF$22)</f>
        <v>0.68171285529291048</v>
      </c>
      <c r="S178" s="101">
        <f>MIN(1,$DF$9*'貼り付けシート（日別）'!O177+$DF$16*(AI178+AK178)+$DF$23)</f>
        <v>0.61923560238190556</v>
      </c>
      <c r="T178" s="32">
        <f>MIN(1,$DF$10*'貼り付けシート（日別）'!O177+$DF$17*AL178+$DF$24)</f>
        <v>0.71159348488590612</v>
      </c>
      <c r="U178" s="32">
        <f>MIN(1,$DF$11*'貼り付けシート（日別）'!O177+$DF$18*AM178+$DF$25)</f>
        <v>0.70140224310350774</v>
      </c>
      <c r="V178" s="32">
        <f>MIN(1,$DF$12*'貼り付けシート（日別）'!O177+$DF$19*AN178+$DF$26)</f>
        <v>0.71159348488590612</v>
      </c>
      <c r="W178" s="32">
        <f>MIN(1,$DF$13*'貼り付けシート（日別）'!O177+$DF$20*AO178+$DF$27)</f>
        <v>0.61652843286281878</v>
      </c>
      <c r="X178" s="32">
        <f t="shared" si="58"/>
        <v>0</v>
      </c>
      <c r="Y178" s="32">
        <f>'貼り付けシート（日別）'!P177</f>
        <v>11.55</v>
      </c>
      <c r="Z178" s="32">
        <f t="shared" si="59"/>
        <v>1</v>
      </c>
      <c r="AA178" s="32">
        <f t="shared" si="60"/>
        <v>1</v>
      </c>
      <c r="AB178" s="32">
        <f t="shared" si="61"/>
        <v>31.918350052350679</v>
      </c>
      <c r="AC178" s="32">
        <f>IF($DF$5=10,($DF$41*'貼り付けシート（日別）'!O177+$DF$42*AB178+$DF$43)/3.6,0)</f>
        <v>0</v>
      </c>
      <c r="AD178" s="32">
        <f>IF(OR($DF$5=5,$DF$5=6,$DF$5=7),(($DF$45*'貼り付けシート（日別）'!O177+$DF$46*SUM(AI178:AK178,AM178)+$DF$47)*AE178+(0.01723*AO178+0.06099))*10^3/3600,0)</f>
        <v>0</v>
      </c>
      <c r="AE178" s="32">
        <f>IF('貼り付けシート（日別）'!O177&lt;7,1+(7-'貼り付けシート（日別）'!O177)*0.0091,1)</f>
        <v>1</v>
      </c>
      <c r="AF178" s="32">
        <f>IF(OR($DF$5=5,$DF$5=6,$DF$5=7),(($DF$48*'貼り付けシート（日別）'!O177+$DF$49*SUM(AI178:AK178,AM178)+$DF$50)*AH178+AO178/AG178),0)</f>
        <v>0</v>
      </c>
      <c r="AG178" s="32">
        <f>$DF$51*'貼り付けシート（日別）'!O177+$DF$52*AO178+$DF$53</f>
        <v>0.83244312499999995</v>
      </c>
      <c r="AH178" s="32">
        <f>IF('貼り付けシート（日別）'!O177&lt;7,1+(7-'貼り付けシート（日別）'!O177)*0.0205,1)</f>
        <v>1</v>
      </c>
      <c r="AI178" s="109">
        <f>'貼り付けシート（日別）'!B177</f>
        <v>3.2683894459560161</v>
      </c>
      <c r="AJ178" s="109">
        <f>'貼り付けシート（日別）'!C177</f>
        <v>4.3612732010402109</v>
      </c>
      <c r="AK178" s="109">
        <f>'貼り付けシート（日別）'!D177</f>
        <v>0.89790918844945466</v>
      </c>
      <c r="AL178" s="109">
        <f>'貼り付けシート（日別）'!E177</f>
        <v>0</v>
      </c>
      <c r="AM178" s="109">
        <f>'貼り付けシート（日別）'!F177</f>
        <v>20.253590716904998</v>
      </c>
      <c r="AN178" s="109">
        <f>'貼り付けシート（日別）'!G177</f>
        <v>0</v>
      </c>
      <c r="AO178" s="109">
        <f>'貼り付けシート（日別）'!H177</f>
        <v>3.1371875</v>
      </c>
      <c r="AP178" s="102">
        <f>IF(入力データと計算結果!$E$9=バックデータ一覧!$A$25,'貼り付けシート（日別）'!Q177,0)</f>
        <v>0</v>
      </c>
      <c r="AR178" s="36">
        <v>41810</v>
      </c>
      <c r="AS178" s="104">
        <f t="shared" si="62"/>
        <v>0.13875455066666664</v>
      </c>
      <c r="AT178" s="104">
        <f t="shared" si="63"/>
        <v>53.328911545617586</v>
      </c>
      <c r="AU178" s="104">
        <f t="shared" si="64"/>
        <v>0</v>
      </c>
      <c r="AV178" s="107">
        <v>0</v>
      </c>
      <c r="AW178" s="101">
        <f>IF(OR(計算過程!$DF$5&lt;=4,計算過程!$DF$5=8),AX178+AY178+AZ178,0)</f>
        <v>0.13875455066666664</v>
      </c>
      <c r="AX178" s="101">
        <f>IF(AND(計算過程!$DF$5&gt;4,計算過程!$DF$5&lt;&gt;8),0,((VLOOKUP(入力データと計算結果!$E$6,バックデータ一覧!$V$12:$AA$15,2)*'貼り付けシート（日別）'!AG177+VLOOKUP(入力データと計算結果!$E$6,バックデータ一覧!$V$12:$AA$15,3)*('貼り付けシート（日別）'!AA177+'貼り付けシート（日別）'!AB177+'貼り付けシート（日別）'!AC177+'貼り付けシート（日別）'!AD177+'貼り付けシート（日別）'!AF177)+(VLOOKUP(入力データと計算結果!$E$6,バックデータ一覧!$V$12:$AA$15,4)))*10^3/3600))</f>
        <v>8.4223095805555551E-2</v>
      </c>
      <c r="AY178" s="101">
        <f>IF(AND(OR(計算過程!$DF$5&gt;4,計算過程!$DF$5&lt;&gt;8),入力データと計算結果!$E$7&lt;&gt;バックデータ一覧!$A$16,SUM(BX178:BY178)&gt;0),0.07*10^3/3600,0)</f>
        <v>1.9444444444444445E-2</v>
      </c>
      <c r="AZ178" s="101">
        <f>IF(AND(OR(計算過程!$DF$5&lt;=4),入力データと計算結果!$E$7=バックデータ一覧!$A$18,BY178&gt;0),(VLOOKUP(入力データと計算結果!$E$6,バックデータ一覧!$V$12:$AA$15,5,FALSE)*CA178+VLOOKUP(入力データと計算結果!$E$6,バックデータ一覧!$V$12:$AA$15,6,FALSE))*10^3/3600,0)</f>
        <v>3.5087010416666661E-2</v>
      </c>
      <c r="BA178" s="101">
        <f>IF(OR(計算過程!$DF$5&lt;=2,計算過程!$DF$5=8),IF(入力データと計算結果!$E$7=バックデータ一覧!$A$16,BU178/BC178+BV178/BD178+BW178/BE178+BX178/BF178+BZ178/BH178,IF(入力データと計算結果!$E$7=バックデータ一覧!$A$17,BU178/BC178+BV178/BD178+BW178/BE178+BY178/BG178+BZ178/BH178,BU178/BC178+BV178/BD178+BW178/BE178+BY178/BG178+CA178/BI178)),0)</f>
        <v>53.328911545617586</v>
      </c>
      <c r="BB178" s="101">
        <f>IF(OR(計算過程!$DF$5=3,計算過程!$DF$5=4),IF(入力データと計算結果!$E$7=バックデータ一覧!$A$16,BU178/BC178+BV178/BD178+BW178/BE178+BX178/BF178+BZ178/BH178,IF(入力データと計算結果!$E$7=バックデータ一覧!$A$17,BU178/BC178+BV178/BD178+BW178/BE178+BY178/BG178+BZ178/BH178,BU178/BC178+BV178/BD178+BW178/BE178+BY178/BG178+CA178/BI178)),0)</f>
        <v>0</v>
      </c>
      <c r="BC178" s="101">
        <f>MIN(1,計算過程!$DF$7*'貼り付けシート（日別）'!AG177+計算過程!$DF$14*(BU178+BW178)+計算過程!$DF$21)</f>
        <v>0.62000735347522551</v>
      </c>
      <c r="BD178" s="101">
        <f>MIN(1,計算過程!$DF$8*'貼り付けシート（日別）'!AG177+計算過程!$DF$15*BV178+計算過程!$DF$22)</f>
        <v>0.68303251919377694</v>
      </c>
      <c r="BE178" s="101">
        <f>MIN(1,計算過程!$DF$9*'貼り付けシート（日別）'!AG177+計算過程!$DF$16*(BU178+BW178)+計算過程!$DF$23)</f>
        <v>0.62000735347522551</v>
      </c>
      <c r="BF178" s="32">
        <f>MIN(1,計算過程!$DF$10*'貼り付けシート（日別）'!AG177+計算過程!$DF$17*BX178+計算過程!$DF$24)</f>
        <v>0.71159348488590612</v>
      </c>
      <c r="BG178" s="32">
        <f>MIN(1,計算過程!$DF$11*'貼り付けシート（日別）'!AG177+計算過程!$DF$18*BY178+計算過程!$DF$25)</f>
        <v>0.70140224310350774</v>
      </c>
      <c r="BH178" s="32">
        <f>MIN(1,計算過程!$DF$12*'貼り付けシート（日別）'!AG177+計算過程!$DF$19*BZ178+計算過程!$DF$26)</f>
        <v>0.71159348488590612</v>
      </c>
      <c r="BI178" s="32">
        <f>MIN(1,計算過程!$DF$13*'貼り付けシート（日別）'!AG177+計算過程!$DF$20*CA178+計算過程!$DF$27)</f>
        <v>0.62804683611060397</v>
      </c>
      <c r="BJ178" s="32">
        <f>IF(計算過程!$DF$5=11,(計算過程!$DF$33*BK178+計算過程!$DF$34*BN178+計算過程!$DF$35*計算過程!$DF$39+計算過程!$DF$36)*(1+計算過程!$DF$37*計算過程!$DF$38)*BL178*BM178*10^3/3600,0)</f>
        <v>0</v>
      </c>
      <c r="BK178" s="32">
        <f>'貼り付けシート（日別）'!AH177</f>
        <v>11.55</v>
      </c>
      <c r="BL178" s="32">
        <f t="shared" si="65"/>
        <v>1</v>
      </c>
      <c r="BM178" s="32">
        <f t="shared" si="66"/>
        <v>1</v>
      </c>
      <c r="BN178" s="32">
        <f t="shared" si="67"/>
        <v>36.133905211964837</v>
      </c>
      <c r="BO178" s="32">
        <f>IF(計算過程!$DF$5=10,(計算過程!$DF$41*'貼り付けシート（日別）'!AG177+計算過程!$DF$42*BN178+計算過程!$DF$43)/3.6,0)</f>
        <v>0</v>
      </c>
      <c r="BP178" s="32">
        <f>IF(OR(計算過程!$DF$5=5,計算過程!$DF$5=6,計算過程!$DF$5=7),((計算過程!$DF$45*'貼り付けシート（日別）'!AG177+計算過程!$DF$46*SUM(BU178:BW178,BY178)+計算過程!$DF$47)*BQ178+(0.01723*CA178+0.06099))*10^3/3600,0)</f>
        <v>0</v>
      </c>
      <c r="BQ178" s="32">
        <f>IF('貼り付けシート（日別）'!AG177&lt;7,1+(7-'貼り付けシート（日別）'!AG177)*0.0091,1)</f>
        <v>1</v>
      </c>
      <c r="BR178" s="32">
        <f>IF(OR(計算過程!$DF$5=5,計算過程!$DF$5=6,計算過程!$DF$5=7),((計算過程!$DF$48*'貼り付けシート（日別）'!AG177+計算過程!$DF$49*SUM(BU178:BW178,BY178)+計算過程!$DF$50)*BT178+CA178/BS178),0)</f>
        <v>0</v>
      </c>
      <c r="BS178" s="32">
        <f>計算過程!$DF$51*'貼り付けシート（日別）'!AG177+計算過程!$DF$52*CA178+計算過程!$DF$53</f>
        <v>0.83636749999999993</v>
      </c>
      <c r="BT178" s="32">
        <f>IF('貼り付けシート（日別）'!AG177&lt;7,1+(7-'貼り付けシート（日別）'!AG177)*0.0205,1)</f>
        <v>1</v>
      </c>
      <c r="BU178" s="109">
        <f>'貼り付けシート（日別）'!T177</f>
        <v>4.2216697010265207</v>
      </c>
      <c r="BV178" s="109">
        <f>'貼り付けシート（日別）'!U177</f>
        <v>7.2687886684003482</v>
      </c>
      <c r="BW178" s="109">
        <f>'貼り付けシート（日別）'!V177</f>
        <v>0.59860612563296978</v>
      </c>
      <c r="BX178" s="109">
        <f>'貼り付けシート（日別）'!W177</f>
        <v>0</v>
      </c>
      <c r="BY178" s="109">
        <f>'貼り付けシート（日別）'!X177</f>
        <v>20.253590716904998</v>
      </c>
      <c r="BZ178" s="109">
        <f>'貼り付けシート（日別）'!Y177</f>
        <v>0</v>
      </c>
      <c r="CA178" s="109">
        <f>'貼り付けシート（日別）'!Z177</f>
        <v>3.7912499999999993</v>
      </c>
      <c r="CB178" s="102">
        <f>IF(入力データと計算結果!$E$9=バックデータ一覧!$A$25,'貼り付けシート（日別）'!AI177,0)</f>
        <v>0</v>
      </c>
      <c r="CC178" s="166"/>
      <c r="CD178" s="32">
        <f>IF(計算過程!$DF$5=9,((CI178*'貼り付けシート（日別）'!AG177+CJ178*(CQ178+CR178+CS178+CU178)+CK178*CX178+CL178)*CE178+(0.01723*CW178+0.06099))*10^3/3600,0)</f>
        <v>0</v>
      </c>
      <c r="CE178" s="32">
        <f>IF(7&lt;='貼り付けシート（日別）'!AG177,1,1+(7-'貼り付けシート（日別）'!AG177)*0.0091)</f>
        <v>1</v>
      </c>
      <c r="CF178" s="32">
        <f>IF(計算過程!$DF$5=9,((CM178*'貼り付けシート（日別）'!AG177+CN178*(CQ178+CR178+CS178+CU178)+CO178*CX178+CP178)*CH178+CW178/CG178),0)</f>
        <v>0</v>
      </c>
      <c r="CG178" s="32">
        <f>計算過程!$DF$55*'貼り付けシート（日別）'!AG177+計算過程!$DF$56*CW178+計算過程!$DF$57</f>
        <v>0.83636749999999993</v>
      </c>
      <c r="CH178" s="32">
        <f>IF(7&lt;='貼り付けシート（日別）'!AG177,1,1+(7-'貼り付けシート（日別）'!AG177)*0.0205)</f>
        <v>1</v>
      </c>
      <c r="CI178" s="100">
        <f>IF($CX178&gt;0,バックデータ一覧!$S$4,バックデータ一覧!$T$4)</f>
        <v>-0.18114</v>
      </c>
      <c r="CJ178" s="100">
        <f>IF($CX178&gt;0,バックデータ一覧!$S$5,バックデータ一覧!$T$5)</f>
        <v>0.10483000000000001</v>
      </c>
      <c r="CK178" s="100">
        <f>IF($CX178&gt;0,バックデータ一覧!$S$6,バックデータ一覧!$T$6)</f>
        <v>0</v>
      </c>
      <c r="CL178" s="100">
        <f>IF($CX178&gt;0,バックデータ一覧!$S$7,バックデータ一覧!$T$7)</f>
        <v>5.8528500000000001</v>
      </c>
      <c r="CM178" s="100">
        <f>IF($CX178&gt;0,バックデータ一覧!$S$12,バックデータ一覧!$T$12)</f>
        <v>-5.7700000000000001E-2</v>
      </c>
      <c r="CN178" s="100">
        <f>IF($CX178&gt;0,バックデータ一覧!$S$13,バックデータ一覧!$T$13)</f>
        <v>0.47525000000000001</v>
      </c>
      <c r="CO178" s="100">
        <f>IF($CX178&gt;0,バックデータ一覧!$S$14,バックデータ一覧!$T$14)</f>
        <v>0</v>
      </c>
      <c r="CP178" s="173">
        <f>IF($CX178&gt;0,バックデータ一覧!$S$15,バックデータ一覧!$T$15)</f>
        <v>-6.3459300000000001</v>
      </c>
      <c r="CQ178" s="102">
        <f>IF($DF$4=4,'貼り付けシート（日別）'!T177,'貼り付けシート（日別）'!B177*(INT($DF$4)+1-$DF$4)+'貼り付けシート（日別）'!T177*($DF$4-INT($DF$4)))</f>
        <v>4.2216697010265207</v>
      </c>
      <c r="CR178" s="102">
        <f>IF($DF$4=4,'貼り付けシート（日別）'!U177,'貼り付けシート（日別）'!C177*(INT($DF$4)+1-$DF$4)+'貼り付けシート（日別）'!U177*($DF$4-INT($DF$4)))</f>
        <v>7.2687886684003482</v>
      </c>
      <c r="CS178" s="102">
        <f>IF($DF$4=4,'貼り付けシート（日別）'!V177,'貼り付けシート（日別）'!D177*(INT($DF$4)+1-$DF$4)+'貼り付けシート（日別）'!V177*($DF$4-INT($DF$4)))</f>
        <v>0.59860612563296978</v>
      </c>
      <c r="CT178" s="102">
        <f>IF($DF$4=4,'貼り付けシート（日別）'!W177,'貼り付けシート（日別）'!E177*(INT($DF$4)+1-$DF$4)+'貼り付けシート（日別）'!W177*($DF$4-INT($DF$4)))</f>
        <v>0</v>
      </c>
      <c r="CU178" s="102">
        <f>IF($DF$4=4,'貼り付けシート（日別）'!X177,'貼り付けシート（日別）'!F177*(INT($DF$4)+1-$DF$4)+'貼り付けシート（日別）'!X177*($DF$4-INT($DF$4)))</f>
        <v>20.253590716904998</v>
      </c>
      <c r="CV178" s="102">
        <f>IF($DF$4=4,'貼り付けシート（日別）'!Y177,'貼り付けシート（日別）'!G177*(INT($DF$4)+1-$DF$4)+'貼り付けシート（日別）'!Y177*($DF$4-INT($DF$4)))</f>
        <v>0</v>
      </c>
      <c r="CW178" s="102">
        <f>IF($DF$4=4,'貼り付けシート（日別）'!Z177,'貼り付けシート（日別）'!H177*(INT($DF$4)+1-$DF$4)+'貼り付けシート（日別）'!Z177*($DF$4-INT($DF$4)))</f>
        <v>3.7912499999999993</v>
      </c>
      <c r="CX178" s="32">
        <f>SUMIF('貼り付けシート（時刻別）'!$A$6:$A$8765,AR178,'貼り付けシート（時刻別）'!$C$6:$C$8765)</f>
        <v>0</v>
      </c>
      <c r="CY178" s="102">
        <f t="shared" si="68"/>
        <v>0</v>
      </c>
      <c r="CZ178" s="166"/>
    </row>
    <row r="179" spans="1:104" x14ac:dyDescent="0.15">
      <c r="A179" s="36">
        <v>41811</v>
      </c>
      <c r="B179" s="139">
        <f>IF(計算過程!$DF$5=9,計算過程!CD179+計算過程!CY179,IF($DF$4=4,AS179,G179*(INT($DF$4)+1-$DF$4)+AS179*($DF$4-INT($DF$4))))</f>
        <v>0.14761125487962962</v>
      </c>
      <c r="C179" s="139">
        <f>IF(計算過程!$DF$5=9,CF179,IF($DF$4=4,AT179,H179*(INT($DF$4)+1-$DF$4)+AT179*($DF$4-INT($DF$4))))</f>
        <v>64.324014010806707</v>
      </c>
      <c r="D179" s="139">
        <f>IF(計算過程!$DF$5=9,0,IF($DF$4=4,AU179,I179*(INT($DF$4)+1-$DF$4)+AU179*($DF$4-INT($DF$4))))</f>
        <v>0</v>
      </c>
      <c r="E179" s="139">
        <v>0</v>
      </c>
      <c r="F179" s="138"/>
      <c r="G179" s="104">
        <f t="shared" si="55"/>
        <v>0.14072283723842594</v>
      </c>
      <c r="H179" s="104">
        <f t="shared" si="56"/>
        <v>57.96099109050742</v>
      </c>
      <c r="I179" s="104">
        <f t="shared" si="57"/>
        <v>0</v>
      </c>
      <c r="J179" s="107">
        <v>0</v>
      </c>
      <c r="K179" s="101">
        <f>IF(OR(計算過程!$DF$5&lt;=4,計算過程!$DF$5=8),L179+M179+N179,0)</f>
        <v>0.14072283723842594</v>
      </c>
      <c r="L179" s="101">
        <f>IF(AND($DF$5&gt;4,$DF$5&lt;&gt;8),0,((VLOOKUP(入力データと計算結果!$E$6,バックデータ一覧!$V$12:$AA$15,2)*'貼り付けシート（日別）'!O178+VLOOKUP(入力データと計算結果!$E$6,バックデータ一覧!$V$12:$AA$15,3)*('貼り付けシート（日別）'!I178+'貼り付けシート（日別）'!J178+'貼り付けシート（日別）'!K178+'貼り付けシート（日別）'!L178+'貼り付けシート（日別）'!N178)+(VLOOKUP(入力データと計算結果!$E$6,バックデータ一覧!$V$12:$AA$15,4)))*10^3/3600))</f>
        <v>8.8609864148148143E-2</v>
      </c>
      <c r="M179" s="101">
        <f>IF(AND(OR($DF$5&gt;4,$DF$5&lt;&gt;8),入力データと計算結果!$E$7&lt;&gt;バックデータ一覧!$A$16,SUM(AL179:AM179)&gt;0),0.07*10^3/3600,0)</f>
        <v>1.9444444444444445E-2</v>
      </c>
      <c r="N179" s="101">
        <f>IF(AND(OR($DF$5&lt;=4),入力データと計算結果!$E$7=バックデータ一覧!$A$18,AM179&gt;0),(VLOOKUP(入力データと計算結果!$E$6,バックデータ一覧!$V$12:$AA$15,5,FALSE)*AO179+VLOOKUP(入力データと計算結果!$E$6,バックデータ一覧!$V$12:$AA$15,6,FALSE))*10^3/3600,0)</f>
        <v>3.2668528645833333E-2</v>
      </c>
      <c r="O179" s="101">
        <f>IF(OR(計算過程!$DF$5&lt;=2,計算過程!$DF$5=8),IF(入力データと計算結果!$E$7=バックデータ一覧!$A$16,AI179/Q179+AJ179/R179+AK179/S179+AL179/T179+AN179/V179,IF(入力データと計算結果!$E$7=バックデータ一覧!$A$17,AI179/Q179+AJ179/R179+AK179/S179+AM179/U179+AN179/V179,AI179/Q179+AJ179/R179+AK179/S179+AM179/U179+AO179/W179)),0)</f>
        <v>57.96099109050742</v>
      </c>
      <c r="P179" s="101">
        <f>IF(OR(計算過程!$DF$5=3,計算過程!$DF$5=4),IF(入力データと計算結果!$E$7=バックデータ一覧!$A$16,AI179/Q179+AJ179/R179+AK179/S179+AL179/T179+AN179/V179,IF(入力データと計算結果!$E$7=バックデータ一覧!$A$17,AI179/Q179+AJ179/R179+AK179/S179+AM179/U179+AN179/V179,AI179/Q179+AJ179/R179+AK179/S179+AM179/U179+AO179/W179)),0)</f>
        <v>0</v>
      </c>
      <c r="Q179" s="101">
        <f>MIN(1,$DF$7*'貼り付けシート（日別）'!O178+計算過程!$DF$14*(AI179+AK179)+$DF$21)</f>
        <v>0.61985868852415127</v>
      </c>
      <c r="R179" s="101">
        <f>MIN(1,$DF$8*'貼り付けシート（日別）'!O178+$DF$15*AJ179+$DF$22)</f>
        <v>0.68226072553408645</v>
      </c>
      <c r="S179" s="101">
        <f>MIN(1,$DF$9*'貼り付けシート（日別）'!O178+$DF$16*(AI179+AK179)+$DF$23)</f>
        <v>0.61985868852415127</v>
      </c>
      <c r="T179" s="32">
        <f>MIN(1,$DF$10*'貼り付けシート（日別）'!O178+$DF$17*AL179+$DF$24)</f>
        <v>0.71159348488590612</v>
      </c>
      <c r="U179" s="32">
        <f>MIN(1,$DF$11*'貼り付けシート（日別）'!O178+$DF$18*AM179+$DF$25)</f>
        <v>0.70145663977218997</v>
      </c>
      <c r="V179" s="32">
        <f>MIN(1,$DF$12*'貼り付けシート（日別）'!O178+$DF$19*AN179+$DF$26)</f>
        <v>0.71159348488590612</v>
      </c>
      <c r="W179" s="32">
        <f>MIN(1,$DF$13*'貼り付けシート（日別）'!O178+$DF$20*AO179+$DF$27)</f>
        <v>0.61320671011812078</v>
      </c>
      <c r="X179" s="32">
        <f t="shared" si="58"/>
        <v>0</v>
      </c>
      <c r="Y179" s="32">
        <f>'貼り付けシート（日別）'!P178</f>
        <v>9.0749999999999993</v>
      </c>
      <c r="Z179" s="32">
        <f t="shared" si="59"/>
        <v>1</v>
      </c>
      <c r="AA179" s="32">
        <f t="shared" si="60"/>
        <v>1</v>
      </c>
      <c r="AB179" s="32">
        <f t="shared" si="61"/>
        <v>38.96105034248631</v>
      </c>
      <c r="AC179" s="32">
        <f>IF($DF$5=10,($DF$41*'貼り付けシート（日別）'!O178+$DF$42*AB179+$DF$43)/3.6,0)</f>
        <v>0</v>
      </c>
      <c r="AD179" s="32">
        <f>IF(OR($DF$5=5,$DF$5=6,$DF$5=7),(($DF$45*'貼り付けシート（日別）'!O178+$DF$46*SUM(AI179:AK179,AM179)+$DF$47)*AE179+(0.01723*AO179+0.06099))*10^3/3600,0)</f>
        <v>0</v>
      </c>
      <c r="AE179" s="32">
        <f>IF('貼り付けシート（日別）'!O178&lt;7,1+(7-'貼り付けシート（日別）'!O178)*0.0091,1)</f>
        <v>1</v>
      </c>
      <c r="AF179" s="32">
        <f>IF(OR($DF$5=5,$DF$5=6,$DF$5=7),(($DF$48*'貼り付けシート（日別）'!O178+$DF$49*SUM(AI179:AK179,AM179)+$DF$50)*AH179+AO179/AG179),0)</f>
        <v>0</v>
      </c>
      <c r="AG179" s="32">
        <f>$DF$51*'貼り付けシート（日別）'!O178+$DF$52*AO179+$DF$53</f>
        <v>0.82381562499999994</v>
      </c>
      <c r="AH179" s="32">
        <f>IF('貼り付けシート（日別）'!O178&lt;7,1+(7-'貼り付けシート（日別）'!O178)*0.0205,1)</f>
        <v>1</v>
      </c>
      <c r="AI179" s="109">
        <f>'貼り付けシート（日別）'!B178</f>
        <v>5.9565901364992007</v>
      </c>
      <c r="AJ179" s="109">
        <f>'貼り付けシート（日別）'!C178</f>
        <v>7.9483541852815085</v>
      </c>
      <c r="AK179" s="109">
        <f>'貼り付けシート（日別）'!D178</f>
        <v>1.6364258616756042</v>
      </c>
      <c r="AL179" s="109">
        <f>'貼り付けシート（日別）'!E178</f>
        <v>0</v>
      </c>
      <c r="AM179" s="109">
        <f>'貼り付けシート（日別）'!F178</f>
        <v>20.133742659029995</v>
      </c>
      <c r="AN179" s="109">
        <f>'貼り付けシート（日別）'!G178</f>
        <v>0</v>
      </c>
      <c r="AO179" s="109">
        <f>'貼り付けシート（日別）'!H178</f>
        <v>3.2859375000000002</v>
      </c>
      <c r="AP179" s="102">
        <f>IF(入力データと計算結果!$E$9=バックデータ一覧!$A$25,'貼り付けシート（日別）'!Q178,0)</f>
        <v>0</v>
      </c>
      <c r="AR179" s="36">
        <v>41811</v>
      </c>
      <c r="AS179" s="104">
        <f t="shared" si="62"/>
        <v>0.14761125487962962</v>
      </c>
      <c r="AT179" s="104">
        <f t="shared" si="63"/>
        <v>64.324014010806707</v>
      </c>
      <c r="AU179" s="104">
        <f t="shared" si="64"/>
        <v>0</v>
      </c>
      <c r="AV179" s="107">
        <v>0</v>
      </c>
      <c r="AW179" s="101">
        <f>IF(OR(計算過程!$DF$5&lt;=4,計算過程!$DF$5=8),AX179+AY179+AZ179,0)</f>
        <v>0.14761125487962962</v>
      </c>
      <c r="AX179" s="101">
        <f>IF(AND(計算過程!$DF$5&gt;4,計算過程!$DF$5&lt;&gt;8),0,((VLOOKUP(入力データと計算結果!$E$6,バックデータ一覧!$V$12:$AA$15,2)*'貼り付けシート（日別）'!AG178+VLOOKUP(入力データと計算結果!$E$6,バックデータ一覧!$V$12:$AA$15,3)*('貼り付けシート（日別）'!AA178+'貼り付けシート（日別）'!AB178+'貼り付けシート（日別）'!AC178+'貼り付けシート（日別）'!AD178+'貼り付けシート（日別）'!AF178)+(VLOOKUP(入力データと計算結果!$E$6,バックデータ一覧!$V$12:$AA$15,4)))*10^3/3600))</f>
        <v>9.213055464814815E-2</v>
      </c>
      <c r="AY179" s="101">
        <f>IF(AND(OR(計算過程!$DF$5&gt;4,計算過程!$DF$5&lt;&gt;8),入力データと計算結果!$E$7&lt;&gt;バックデータ一覧!$A$16,SUM(BX179:BY179)&gt;0),0.07*10^3/3600,0)</f>
        <v>1.9444444444444445E-2</v>
      </c>
      <c r="AZ179" s="101">
        <f>IF(AND(OR(計算過程!$DF$5&lt;=4),入力データと計算結果!$E$7=バックデータ一覧!$A$18,BY179&gt;0),(VLOOKUP(入力データと計算結果!$E$6,バックデータ一覧!$V$12:$AA$15,5,FALSE)*CA179+VLOOKUP(入力データと計算結果!$E$6,バックデータ一覧!$V$12:$AA$15,6,FALSE))*10^3/3600,0)</f>
        <v>3.6036255787037029E-2</v>
      </c>
      <c r="BA179" s="101">
        <f>IF(OR(計算過程!$DF$5&lt;=2,計算過程!$DF$5=8),IF(入力データと計算結果!$E$7=バックデータ一覧!$A$16,BU179/BC179+BV179/BD179+BW179/BE179+BX179/BF179+BZ179/BH179,IF(入力データと計算結果!$E$7=バックデータ一覧!$A$17,BU179/BC179+BV179/BD179+BW179/BE179+BY179/BG179+BZ179/BH179,BU179/BC179+BV179/BD179+BW179/BE179+BY179/BG179+CA179/BI179)),0)</f>
        <v>64.324014010806707</v>
      </c>
      <c r="BB179" s="101">
        <f>IF(OR(計算過程!$DF$5=3,計算過程!$DF$5=4),IF(入力データと計算結果!$E$7=バックデータ一覧!$A$16,BU179/BC179+BV179/BD179+BW179/BE179+BX179/BF179+BZ179/BH179,IF(入力データと計算結果!$E$7=バックデータ一覧!$A$17,BU179/BC179+BV179/BD179+BW179/BE179+BY179/BG179+BZ179/BH179,BU179/BC179+BV179/BD179+BW179/BE179+BY179/BG179+CA179/BI179)),0)</f>
        <v>0</v>
      </c>
      <c r="BC179" s="101">
        <f>MIN(1,計算過程!$DF$7*'貼り付けシート（日別）'!AG178+計算過程!$DF$14*(BU179+BW179)+計算過程!$DF$21)</f>
        <v>0.6207048735553039</v>
      </c>
      <c r="BD179" s="101">
        <f>MIN(1,計算過程!$DF$8*'貼り付けシート（日別）'!AG178+計算過程!$DF$15*BV179+計算過程!$DF$22)</f>
        <v>0.68357258049095992</v>
      </c>
      <c r="BE179" s="101">
        <f>MIN(1,計算過程!$DF$9*'貼り付けシート（日別）'!AG178+計算過程!$DF$16*(BU179+BW179)+計算過程!$DF$23)</f>
        <v>0.6207048735553039</v>
      </c>
      <c r="BF179" s="32">
        <f>MIN(1,計算過程!$DF$10*'貼り付けシート（日別）'!AG178+計算過程!$DF$17*BX179+計算過程!$DF$24)</f>
        <v>0.71159348488590612</v>
      </c>
      <c r="BG179" s="32">
        <f>MIN(1,計算過程!$DF$11*'貼り付けシート（日別）'!AG178+計算過程!$DF$18*BY179+計算過程!$DF$25)</f>
        <v>0.70145663977218997</v>
      </c>
      <c r="BH179" s="32">
        <f>MIN(1,計算過程!$DF$12*'貼り付けシート（日別）'!AG178+計算過程!$DF$19*BZ179+計算過程!$DF$26)</f>
        <v>0.71159348488590612</v>
      </c>
      <c r="BI179" s="32">
        <f>MIN(1,計算過程!$DF$13*'貼り付けシート（日別）'!AG178+計算過程!$DF$20*CA179+計算過程!$DF$27)</f>
        <v>0.62559830335570465</v>
      </c>
      <c r="BJ179" s="32">
        <f>IF(計算過程!$DF$5=11,(計算過程!$DF$33*BK179+計算過程!$DF$34*BN179+計算過程!$DF$35*計算過程!$DF$39+計算過程!$DF$36)*(1+計算過程!$DF$37*計算過程!$DF$38)*BL179*BM179*10^3/3600,0)</f>
        <v>0</v>
      </c>
      <c r="BK179" s="32">
        <f>'貼り付けシート（日別）'!AH178</f>
        <v>9.0749999999999993</v>
      </c>
      <c r="BL179" s="32">
        <f t="shared" si="65"/>
        <v>1</v>
      </c>
      <c r="BM179" s="32">
        <f t="shared" si="66"/>
        <v>1</v>
      </c>
      <c r="BN179" s="32">
        <f t="shared" si="67"/>
        <v>43.27205884803805</v>
      </c>
      <c r="BO179" s="32">
        <f>IF(計算過程!$DF$5=10,(計算過程!$DF$41*'貼り付けシート（日別）'!AG178+計算過程!$DF$42*BN179+計算過程!$DF$43)/3.6,0)</f>
        <v>0</v>
      </c>
      <c r="BP179" s="32">
        <f>IF(OR(計算過程!$DF$5=5,計算過程!$DF$5=6,計算過程!$DF$5=7),((計算過程!$DF$45*'貼り付けシート（日別）'!AG178+計算過程!$DF$46*SUM(BU179:BW179,BY179)+計算過程!$DF$47)*BQ179+(0.01723*CA179+0.06099))*10^3/3600,0)</f>
        <v>0</v>
      </c>
      <c r="BQ179" s="32">
        <f>IF('貼り付けシート（日別）'!AG178&lt;7,1+(7-'貼り付けシート（日別）'!AG178)*0.0091,1)</f>
        <v>1</v>
      </c>
      <c r="BR179" s="32">
        <f>IF(OR(計算過程!$DF$5=5,計算過程!$DF$5=6,計算過程!$DF$5=7),((計算過程!$DF$48*'貼り付けシート（日別）'!AG178+計算過程!$DF$49*SUM(BU179:BW179,BY179)+計算過程!$DF$50)*BT179+CA179/BS179),0)</f>
        <v>0</v>
      </c>
      <c r="BS179" s="32">
        <f>計算過程!$DF$51*'貼り付けシート（日別）'!AG178+計算過程!$DF$52*CA179+計算過程!$DF$53</f>
        <v>0.82803749999999998</v>
      </c>
      <c r="BT179" s="32">
        <f>IF('貼り付けシート（日別）'!AG178&lt;7,1+(7-'貼り付けシート（日別）'!AG178)*0.0205,1)</f>
        <v>1</v>
      </c>
      <c r="BU179" s="109">
        <f>'貼り付けシート（日別）'!T178</f>
        <v>6.2273442336128024</v>
      </c>
      <c r="BV179" s="109">
        <f>'貼り付けシート（日別）'!U178</f>
        <v>10.83866479811115</v>
      </c>
      <c r="BW179" s="109">
        <f>'貼り付けシート（日別）'!V178</f>
        <v>2.082723823950769</v>
      </c>
      <c r="BX179" s="109">
        <f>'貼り付けシート（日別）'!W178</f>
        <v>0</v>
      </c>
      <c r="BY179" s="109">
        <f>'貼り付けシート（日別）'!X178</f>
        <v>20.133742659029995</v>
      </c>
      <c r="BZ179" s="109">
        <f>'貼り付けシート（日別）'!Y178</f>
        <v>0</v>
      </c>
      <c r="CA179" s="109">
        <f>'貼り付けシート（日別）'!Z178</f>
        <v>3.989583333333333</v>
      </c>
      <c r="CB179" s="102">
        <f>IF(入力データと計算結果!$E$9=バックデータ一覧!$A$25,'貼り付けシート（日別）'!AI178,0)</f>
        <v>0</v>
      </c>
      <c r="CC179" s="166"/>
      <c r="CD179" s="32">
        <f>IF(計算過程!$DF$5=9,((CI179*'貼り付けシート（日別）'!AG178+CJ179*(CQ179+CR179+CS179+CU179)+CK179*CX179+CL179)*CE179+(0.01723*CW179+0.06099))*10^3/3600,0)</f>
        <v>0</v>
      </c>
      <c r="CE179" s="32">
        <f>IF(7&lt;='貼り付けシート（日別）'!AG178,1,1+(7-'貼り付けシート（日別）'!AG178)*0.0091)</f>
        <v>1</v>
      </c>
      <c r="CF179" s="32">
        <f>IF(計算過程!$DF$5=9,((CM179*'貼り付けシート（日別）'!AG178+CN179*(CQ179+CR179+CS179+CU179)+CO179*CX179+CP179)*CH179+CW179/CG179),0)</f>
        <v>0</v>
      </c>
      <c r="CG179" s="32">
        <f>計算過程!$DF$55*'貼り付けシート（日別）'!AG178+計算過程!$DF$56*CW179+計算過程!$DF$57</f>
        <v>0.82803749999999998</v>
      </c>
      <c r="CH179" s="32">
        <f>IF(7&lt;='貼り付けシート（日別）'!AG178,1,1+(7-'貼り付けシート（日別）'!AG178)*0.0205)</f>
        <v>1</v>
      </c>
      <c r="CI179" s="100">
        <f>IF($CX179&gt;0,バックデータ一覧!$S$4,バックデータ一覧!$T$4)</f>
        <v>-0.18114</v>
      </c>
      <c r="CJ179" s="100">
        <f>IF($CX179&gt;0,バックデータ一覧!$S$5,バックデータ一覧!$T$5)</f>
        <v>0.10483000000000001</v>
      </c>
      <c r="CK179" s="100">
        <f>IF($CX179&gt;0,バックデータ一覧!$S$6,バックデータ一覧!$T$6)</f>
        <v>0</v>
      </c>
      <c r="CL179" s="100">
        <f>IF($CX179&gt;0,バックデータ一覧!$S$7,バックデータ一覧!$T$7)</f>
        <v>5.8528500000000001</v>
      </c>
      <c r="CM179" s="100">
        <f>IF($CX179&gt;0,バックデータ一覧!$S$12,バックデータ一覧!$T$12)</f>
        <v>-5.7700000000000001E-2</v>
      </c>
      <c r="CN179" s="100">
        <f>IF($CX179&gt;0,バックデータ一覧!$S$13,バックデータ一覧!$T$13)</f>
        <v>0.47525000000000001</v>
      </c>
      <c r="CO179" s="100">
        <f>IF($CX179&gt;0,バックデータ一覧!$S$14,バックデータ一覧!$T$14)</f>
        <v>0</v>
      </c>
      <c r="CP179" s="173">
        <f>IF($CX179&gt;0,バックデータ一覧!$S$15,バックデータ一覧!$T$15)</f>
        <v>-6.3459300000000001</v>
      </c>
      <c r="CQ179" s="102">
        <f>IF($DF$4=4,'貼り付けシート（日別）'!T178,'貼り付けシート（日別）'!B178*(INT($DF$4)+1-$DF$4)+'貼り付けシート（日別）'!T178*($DF$4-INT($DF$4)))</f>
        <v>6.2273442336128024</v>
      </c>
      <c r="CR179" s="102">
        <f>IF($DF$4=4,'貼り付けシート（日別）'!U178,'貼り付けシート（日別）'!C178*(INT($DF$4)+1-$DF$4)+'貼り付けシート（日別）'!U178*($DF$4-INT($DF$4)))</f>
        <v>10.83866479811115</v>
      </c>
      <c r="CS179" s="102">
        <f>IF($DF$4=4,'貼り付けシート（日別）'!V178,'貼り付けシート（日別）'!D178*(INT($DF$4)+1-$DF$4)+'貼り付けシート（日別）'!V178*($DF$4-INT($DF$4)))</f>
        <v>2.082723823950769</v>
      </c>
      <c r="CT179" s="102">
        <f>IF($DF$4=4,'貼り付けシート（日別）'!W178,'貼り付けシート（日別）'!E178*(INT($DF$4)+1-$DF$4)+'貼り付けシート（日別）'!W178*($DF$4-INT($DF$4)))</f>
        <v>0</v>
      </c>
      <c r="CU179" s="102">
        <f>IF($DF$4=4,'貼り付けシート（日別）'!X178,'貼り付けシート（日別）'!F178*(INT($DF$4)+1-$DF$4)+'貼り付けシート（日別）'!X178*($DF$4-INT($DF$4)))</f>
        <v>20.133742659029995</v>
      </c>
      <c r="CV179" s="102">
        <f>IF($DF$4=4,'貼り付けシート（日別）'!Y178,'貼り付けシート（日別）'!G178*(INT($DF$4)+1-$DF$4)+'貼り付けシート（日別）'!Y178*($DF$4-INT($DF$4)))</f>
        <v>0</v>
      </c>
      <c r="CW179" s="102">
        <f>IF($DF$4=4,'貼り付けシート（日別）'!Z178,'貼り付けシート（日別）'!H178*(INT($DF$4)+1-$DF$4)+'貼り付けシート（日別）'!Z178*($DF$4-INT($DF$4)))</f>
        <v>3.989583333333333</v>
      </c>
      <c r="CX179" s="32">
        <f>SUMIF('貼り付けシート（時刻別）'!$A$6:$A$8765,AR179,'貼り付けシート（時刻別）'!$C$6:$C$8765)</f>
        <v>0</v>
      </c>
      <c r="CY179" s="102">
        <f t="shared" si="68"/>
        <v>0</v>
      </c>
      <c r="CZ179" s="166"/>
    </row>
    <row r="180" spans="1:104" x14ac:dyDescent="0.15">
      <c r="A180" s="36">
        <v>41812</v>
      </c>
      <c r="B180" s="139">
        <f>IF(計算過程!$DF$5=9,計算過程!CD180+計算過程!CY180,IF($DF$4=4,AS180,G180*(INT($DF$4)+1-$DF$4)+AS180*($DF$4-INT($DF$4))))</f>
        <v>0.14636396437037036</v>
      </c>
      <c r="C180" s="139">
        <f>IF(計算過程!$DF$5=9,CF180,IF($DF$4=4,AT180,H180*(INT($DF$4)+1-$DF$4)+AT180*($DF$4-INT($DF$4))))</f>
        <v>63.711056935081352</v>
      </c>
      <c r="D180" s="139">
        <f>IF(計算過程!$DF$5=9,0,IF($DF$4=4,AU180,I180*(INT($DF$4)+1-$DF$4)+AU180*($DF$4-INT($DF$4))))</f>
        <v>0</v>
      </c>
      <c r="E180" s="139">
        <v>0</v>
      </c>
      <c r="F180" s="138"/>
      <c r="G180" s="104">
        <f t="shared" si="55"/>
        <v>0.13963159389351851</v>
      </c>
      <c r="H180" s="104">
        <f t="shared" si="56"/>
        <v>57.432115026864146</v>
      </c>
      <c r="I180" s="104">
        <f t="shared" si="57"/>
        <v>0</v>
      </c>
      <c r="J180" s="107">
        <v>0</v>
      </c>
      <c r="K180" s="101">
        <f>IF(OR(計算過程!$DF$5&lt;=4,計算過程!$DF$5=8),L180+M180+N180,0)</f>
        <v>0.13963159389351851</v>
      </c>
      <c r="L180" s="101">
        <f>IF(AND($DF$5&gt;4,$DF$5&lt;&gt;8),0,((VLOOKUP(入力データと計算結果!$E$6,バックデータ一覧!$V$12:$AA$15,2)*'貼り付けシート（日別）'!O179+VLOOKUP(入力データと計算結果!$E$6,バックデータ一覧!$V$12:$AA$15,3)*('貼り付けシート（日別）'!I179+'貼り付けシート（日別）'!J179+'貼り付けシート（日別）'!K179+'貼り付けシート（日別）'!L179+'貼り付けシート（日別）'!N179)+(VLOOKUP(入力データと計算結果!$E$6,バックデータ一覧!$V$12:$AA$15,4)))*10^3/3600))</f>
        <v>8.7986762296296289E-2</v>
      </c>
      <c r="M180" s="101">
        <f>IF(AND(OR($DF$5&gt;4,$DF$5&lt;&gt;8),入力データと計算結果!$E$7&lt;&gt;バックデータ一覧!$A$16,SUM(AL180:AM180)&gt;0),0.07*10^3/3600,0)</f>
        <v>1.9444444444444445E-2</v>
      </c>
      <c r="N180" s="101">
        <f>IF(AND(OR($DF$5&lt;=4),入力データと計算結果!$E$7=バックデータ一覧!$A$18,AM180&gt;0),(VLOOKUP(入力データと計算結果!$E$6,バックデータ一覧!$V$12:$AA$15,5,FALSE)*AO180+VLOOKUP(入力データと計算結果!$E$6,バックデータ一覧!$V$12:$AA$15,6,FALSE))*10^3/3600,0)</f>
        <v>3.2200387152777774E-2</v>
      </c>
      <c r="O180" s="101">
        <f>IF(OR(計算過程!$DF$5&lt;=2,計算過程!$DF$5=8),IF(入力データと計算結果!$E$7=バックデータ一覧!$A$16,AI180/Q180+AJ180/R180+AK180/S180+AL180/T180+AN180/V180,IF(入力データと計算結果!$E$7=バックデータ一覧!$A$17,AI180/Q180+AJ180/R180+AK180/S180+AM180/U180+AN180/V180,AI180/Q180+AJ180/R180+AK180/S180+AM180/U180+AO180/W180)),0)</f>
        <v>57.432115026864146</v>
      </c>
      <c r="P180" s="101">
        <f>IF(OR(計算過程!$DF$5=3,計算過程!$DF$5=4),IF(入力データと計算結果!$E$7=バックデータ一覧!$A$16,AI180/Q180+AJ180/R180+AK180/S180+AL180/T180+AN180/V180,IF(入力データと計算結果!$E$7=バックデータ一覧!$A$17,AI180/Q180+AJ180/R180+AK180/S180+AM180/U180+AN180/V180,AI180/Q180+AJ180/R180+AK180/S180+AM180/U180+AO180/W180)),0)</f>
        <v>0</v>
      </c>
      <c r="Q180" s="101">
        <f>MIN(1,$DF$7*'貼り付けシート（日別）'!O179+計算過程!$DF$14*(AI180+AK180)+$DF$21)</f>
        <v>0.62205795229568694</v>
      </c>
      <c r="R180" s="101">
        <f>MIN(1,$DF$8*'貼り付けシート（日別）'!O179+$DF$15*AJ180+$DF$22)</f>
        <v>0.68295088070756038</v>
      </c>
      <c r="S180" s="101">
        <f>MIN(1,$DF$9*'貼り付けシート（日別）'!O179+$DF$16*(AI180+AK180)+$DF$23)</f>
        <v>0.62205795229568694</v>
      </c>
      <c r="T180" s="32">
        <f>MIN(1,$DF$10*'貼り付けシート（日別）'!O179+$DF$17*AL180+$DF$24)</f>
        <v>0.71159348488590612</v>
      </c>
      <c r="U180" s="32">
        <f>MIN(1,$DF$11*'貼り付けシート（日別）'!O179+$DF$18*AM180+$DF$25)</f>
        <v>0.70150772533930028</v>
      </c>
      <c r="V180" s="32">
        <f>MIN(1,$DF$12*'貼り付けシート（日別）'!O179+$DF$19*AN180+$DF$26)</f>
        <v>0.71159348488590612</v>
      </c>
      <c r="W180" s="32">
        <f>MIN(1,$DF$13*'貼り付けシート（日別）'!O179+$DF$20*AO180+$DF$27)</f>
        <v>0.61539095217503359</v>
      </c>
      <c r="X180" s="32">
        <f t="shared" si="58"/>
        <v>0</v>
      </c>
      <c r="Y180" s="32">
        <f>'貼り付けシート（日別）'!P179</f>
        <v>9.6624999999999996</v>
      </c>
      <c r="Z180" s="32">
        <f t="shared" si="59"/>
        <v>1</v>
      </c>
      <c r="AA180" s="32">
        <f t="shared" si="60"/>
        <v>1</v>
      </c>
      <c r="AB180" s="32">
        <f t="shared" si="61"/>
        <v>38.663804504612727</v>
      </c>
      <c r="AC180" s="32">
        <f>IF($DF$5=10,($DF$41*'貼り付けシート（日別）'!O179+$DF$42*AB180+$DF$43)/3.6,0)</f>
        <v>0</v>
      </c>
      <c r="AD180" s="32">
        <f>IF(OR($DF$5=5,$DF$5=6,$DF$5=7),(($DF$45*'貼り付けシート（日別）'!O179+$DF$46*SUM(AI180:AK180,AM180)+$DF$47)*AE180+(0.01723*AO180+0.06099))*10^3/3600,0)</f>
        <v>0</v>
      </c>
      <c r="AE180" s="32">
        <f>IF('貼り付けシート（日別）'!O179&lt;7,1+(7-'貼り付けシート（日別）'!O179)*0.0091,1)</f>
        <v>1</v>
      </c>
      <c r="AF180" s="32">
        <f>IF(OR($DF$5=5,$DF$5=6,$DF$5=7),(($DF$48*'貼り付けシート（日別）'!O179+$DF$49*SUM(AI180:AK180,AM180)+$DF$50)*AH180+AO180/AG180),0)</f>
        <v>0</v>
      </c>
      <c r="AG180" s="32">
        <f>$DF$51*'貼り付けシート（日別）'!O179+$DF$52*AO180+$DF$53</f>
        <v>0.82948874999999989</v>
      </c>
      <c r="AH180" s="32">
        <f>IF('貼り付けシート（日別）'!O179&lt;7,1+(7-'貼り付けシート（日別）'!O179)*0.0205,1)</f>
        <v>1</v>
      </c>
      <c r="AI180" s="109">
        <f>'貼り付けシート（日別）'!B179</f>
        <v>5.9232912186089628</v>
      </c>
      <c r="AJ180" s="109">
        <f>'貼り付けシート（日別）'!C179</f>
        <v>7.9039207783636103</v>
      </c>
      <c r="AK180" s="109">
        <f>'貼り付けシート（日別）'!D179</f>
        <v>1.6272778073101546</v>
      </c>
      <c r="AL180" s="109">
        <f>'貼り付けシート（日別）'!E179</f>
        <v>0</v>
      </c>
      <c r="AM180" s="109">
        <f>'貼り付けシート（日別）'!F179</f>
        <v>20.021189700330002</v>
      </c>
      <c r="AN180" s="109">
        <f>'貼り付けシート（日別）'!G179</f>
        <v>0</v>
      </c>
      <c r="AO180" s="109">
        <f>'貼り付けシート（日別）'!H179</f>
        <v>3.1881249999999999</v>
      </c>
      <c r="AP180" s="102">
        <f>IF(入力データと計算結果!$E$9=バックデータ一覧!$A$25,'貼り付けシート（日別）'!Q179,0)</f>
        <v>0</v>
      </c>
      <c r="AR180" s="36">
        <v>41812</v>
      </c>
      <c r="AS180" s="104">
        <f t="shared" si="62"/>
        <v>0.14636396437037036</v>
      </c>
      <c r="AT180" s="104">
        <f t="shared" si="63"/>
        <v>63.711056935081352</v>
      </c>
      <c r="AU180" s="104">
        <f t="shared" si="64"/>
        <v>0</v>
      </c>
      <c r="AV180" s="107">
        <v>0</v>
      </c>
      <c r="AW180" s="101">
        <f>IF(OR(計算過程!$DF$5&lt;=4,計算過程!$DF$5=8),AX180+AY180+AZ180,0)</f>
        <v>0.14636396437037036</v>
      </c>
      <c r="AX180" s="101">
        <f>IF(AND(計算過程!$DF$5&gt;4,計算過程!$DF$5&lt;&gt;8),0,((VLOOKUP(入力データと計算結果!$E$6,バックデータ一覧!$V$12:$AA$15,2)*'貼り付けシート（日別）'!AG179+VLOOKUP(入力データと計算結果!$E$6,バックデータ一覧!$V$12:$AA$15,3)*('貼り付けシート（日別）'!AA179+'貼り付けシート（日別）'!AB179+'貼り付けシート（日別）'!AC179+'貼り付けシート（日別）'!AD179+'貼り付けシート（日別）'!AF179)+(VLOOKUP(入力データと計算結果!$E$6,バックデータ一覧!$V$12:$AA$15,4)))*10^3/3600))</f>
        <v>9.150745279629631E-2</v>
      </c>
      <c r="AY180" s="101">
        <f>IF(AND(OR(計算過程!$DF$5&gt;4,計算過程!$DF$5&lt;&gt;8),入力データと計算結果!$E$7&lt;&gt;バックデータ一覧!$A$16,SUM(BX180:BY180)&gt;0),0.07*10^3/3600,0)</f>
        <v>1.9444444444444445E-2</v>
      </c>
      <c r="AZ180" s="101">
        <f>IF(AND(OR(計算過程!$DF$5&lt;=4),入力データと計算結果!$E$7=バックデータ一覧!$A$18,BY180&gt;0),(VLOOKUP(入力データと計算結果!$E$6,バックデータ一覧!$V$12:$AA$15,5,FALSE)*CA180+VLOOKUP(入力データと計算結果!$E$6,バックデータ一覧!$V$12:$AA$15,6,FALSE))*10^3/3600,0)</f>
        <v>3.5412067129629618E-2</v>
      </c>
      <c r="BA180" s="101">
        <f>IF(OR(計算過程!$DF$5&lt;=2,計算過程!$DF$5=8),IF(入力データと計算結果!$E$7=バックデータ一覧!$A$16,BU180/BC180+BV180/BD180+BW180/BE180+BX180/BF180+BZ180/BH180,IF(入力データと計算結果!$E$7=バックデータ一覧!$A$17,BU180/BC180+BV180/BD180+BW180/BE180+BY180/BG180+BZ180/BH180,BU180/BC180+BV180/BD180+BW180/BE180+BY180/BG180+CA180/BI180)),0)</f>
        <v>63.711056935081352</v>
      </c>
      <c r="BB180" s="101">
        <f>IF(OR(計算過程!$DF$5=3,計算過程!$DF$5=4),IF(入力データと計算結果!$E$7=バックデータ一覧!$A$16,BU180/BC180+BV180/BD180+BW180/BE180+BX180/BF180+BZ180/BH180,IF(入力データと計算結果!$E$7=バックデータ一覧!$A$17,BU180/BC180+BV180/BD180+BW180/BE180+BY180/BG180+BZ180/BH180,BU180/BC180+BV180/BD180+BW180/BE180+BY180/BG180+CA180/BI180)),0)</f>
        <v>0</v>
      </c>
      <c r="BC180" s="101">
        <f>MIN(1,計算過程!$DF$7*'貼り付けシート（日別）'!AG179+計算過程!$DF$14*(BU180+BW180)+計算過程!$DF$21)</f>
        <v>0.622899406928201</v>
      </c>
      <c r="BD180" s="101">
        <f>MIN(1,計算過程!$DF$8*'貼り付けシート（日別）'!AG179+計算過程!$DF$15*BV180+計算過程!$DF$22)</f>
        <v>0.68425540204746649</v>
      </c>
      <c r="BE180" s="101">
        <f>MIN(1,計算過程!$DF$9*'貼り付けシート（日別）'!AG179+計算過程!$DF$16*(BU180+BW180)+計算過程!$DF$23)</f>
        <v>0.622899406928201</v>
      </c>
      <c r="BF180" s="32">
        <f>MIN(1,計算過程!$DF$10*'貼り付けシート（日別）'!AG179+計算過程!$DF$17*BX180+計算過程!$DF$24)</f>
        <v>0.71159348488590612</v>
      </c>
      <c r="BG180" s="32">
        <f>MIN(1,計算過程!$DF$11*'貼り付けシート（日別）'!AG179+計算過程!$DF$18*BY180+計算過程!$DF$25)</f>
        <v>0.70150772533930028</v>
      </c>
      <c r="BH180" s="32">
        <f>MIN(1,計算過程!$DF$12*'貼り付けシート（日別）'!AG179+計算過程!$DF$19*BZ180+計算過程!$DF$26)</f>
        <v>0.71159348488590612</v>
      </c>
      <c r="BI180" s="32">
        <f>MIN(1,計算過程!$DF$13*'貼り付けシート（日別）'!AG179+計算過程!$DF$20*CA180+計算過程!$DF$27)</f>
        <v>0.62720836796134227</v>
      </c>
      <c r="BJ180" s="32">
        <f>IF(計算過程!$DF$5=11,(計算過程!$DF$33*BK180+計算過程!$DF$34*BN180+計算過程!$DF$35*計算過程!$DF$39+計算過程!$DF$36)*(1+計算過程!$DF$37*計算過程!$DF$38)*BL180*BM180*10^3/3600,0)</f>
        <v>0</v>
      </c>
      <c r="BK180" s="32">
        <f>'貼り付けシート（日別）'!AH179</f>
        <v>9.6624999999999996</v>
      </c>
      <c r="BL180" s="32">
        <f t="shared" si="65"/>
        <v>1</v>
      </c>
      <c r="BM180" s="32">
        <f t="shared" si="66"/>
        <v>1</v>
      </c>
      <c r="BN180" s="32">
        <f t="shared" si="67"/>
        <v>42.922042729887522</v>
      </c>
      <c r="BO180" s="32">
        <f>IF(計算過程!$DF$5=10,(計算過程!$DF$41*'貼り付けシート（日別）'!AG179+計算過程!$DF$42*BN180+計算過程!$DF$43)/3.6,0)</f>
        <v>0</v>
      </c>
      <c r="BP180" s="32">
        <f>IF(OR(計算過程!$DF$5=5,計算過程!$DF$5=6,計算過程!$DF$5=7),((計算過程!$DF$45*'貼り付けシート（日別）'!AG179+計算過程!$DF$46*SUM(BU180:BW180,BY180)+計算過程!$DF$47)*BQ180+(0.01723*CA180+0.06099))*10^3/3600,0)</f>
        <v>0</v>
      </c>
      <c r="BQ180" s="32">
        <f>IF('貼り付けシート（日別）'!AG179&lt;7,1+(7-'貼り付けシート（日別）'!AG179)*0.0091,1)</f>
        <v>1</v>
      </c>
      <c r="BR180" s="32">
        <f>IF(OR(計算過程!$DF$5=5,計算過程!$DF$5=6,計算過程!$DF$5=7),((計算過程!$DF$48*'貼り付けシート（日別）'!AG179+計算過程!$DF$49*SUM(BU180:BW180,BY180)+計算過程!$DF$50)*BT180+CA180/BS180),0)</f>
        <v>0</v>
      </c>
      <c r="BS180" s="32">
        <f>計算過程!$DF$51*'貼り付けシート（日別）'!AG179+計算過程!$DF$52*CA180+計算過程!$DF$53</f>
        <v>0.83351500000000001</v>
      </c>
      <c r="BT180" s="32">
        <f>IF('貼り付けシート（日別）'!AG179&lt;7,1+(7-'貼り付けシート（日別）'!AG179)*0.0205,1)</f>
        <v>1</v>
      </c>
      <c r="BU180" s="109">
        <f>'貼り付けシート（日別）'!T179</f>
        <v>6.1925317285457346</v>
      </c>
      <c r="BV180" s="109">
        <f>'貼り付けシート（日別）'!U179</f>
        <v>10.77807378867765</v>
      </c>
      <c r="BW180" s="109">
        <f>'貼り付けシート（日別）'!V179</f>
        <v>2.0710808456674696</v>
      </c>
      <c r="BX180" s="109">
        <f>'貼り付けシート（日別）'!W179</f>
        <v>0</v>
      </c>
      <c r="BY180" s="109">
        <f>'貼り付けシート（日別）'!X179</f>
        <v>20.021189700330002</v>
      </c>
      <c r="BZ180" s="109">
        <f>'貼り付けシート（日別）'!Y179</f>
        <v>0</v>
      </c>
      <c r="CA180" s="109">
        <f>'貼り付けシート（日別）'!Z179</f>
        <v>3.8591666666666664</v>
      </c>
      <c r="CB180" s="102">
        <f>IF(入力データと計算結果!$E$9=バックデータ一覧!$A$25,'貼り付けシート（日別）'!AI179,0)</f>
        <v>0</v>
      </c>
      <c r="CC180" s="166"/>
      <c r="CD180" s="32">
        <f>IF(計算過程!$DF$5=9,((CI180*'貼り付けシート（日別）'!AG179+CJ180*(CQ180+CR180+CS180+CU180)+CK180*CX180+CL180)*CE180+(0.01723*CW180+0.06099))*10^3/3600,0)</f>
        <v>0</v>
      </c>
      <c r="CE180" s="32">
        <f>IF(7&lt;='貼り付けシート（日別）'!AG179,1,1+(7-'貼り付けシート（日別）'!AG179)*0.0091)</f>
        <v>1</v>
      </c>
      <c r="CF180" s="32">
        <f>IF(計算過程!$DF$5=9,((CM180*'貼り付けシート（日別）'!AG179+CN180*(CQ180+CR180+CS180+CU180)+CO180*CX180+CP180)*CH180+CW180/CG180),0)</f>
        <v>0</v>
      </c>
      <c r="CG180" s="32">
        <f>計算過程!$DF$55*'貼り付けシート（日別）'!AG179+計算過程!$DF$56*CW180+計算過程!$DF$57</f>
        <v>0.83351500000000001</v>
      </c>
      <c r="CH180" s="32">
        <f>IF(7&lt;='貼り付けシート（日別）'!AG179,1,1+(7-'貼り付けシート（日別）'!AG179)*0.0205)</f>
        <v>1</v>
      </c>
      <c r="CI180" s="100">
        <f>IF($CX180&gt;0,バックデータ一覧!$S$4,バックデータ一覧!$T$4)</f>
        <v>-0.18114</v>
      </c>
      <c r="CJ180" s="100">
        <f>IF($CX180&gt;0,バックデータ一覧!$S$5,バックデータ一覧!$T$5)</f>
        <v>0.10483000000000001</v>
      </c>
      <c r="CK180" s="100">
        <f>IF($CX180&gt;0,バックデータ一覧!$S$6,バックデータ一覧!$T$6)</f>
        <v>0</v>
      </c>
      <c r="CL180" s="100">
        <f>IF($CX180&gt;0,バックデータ一覧!$S$7,バックデータ一覧!$T$7)</f>
        <v>5.8528500000000001</v>
      </c>
      <c r="CM180" s="100">
        <f>IF($CX180&gt;0,バックデータ一覧!$S$12,バックデータ一覧!$T$12)</f>
        <v>-5.7700000000000001E-2</v>
      </c>
      <c r="CN180" s="100">
        <f>IF($CX180&gt;0,バックデータ一覧!$S$13,バックデータ一覧!$T$13)</f>
        <v>0.47525000000000001</v>
      </c>
      <c r="CO180" s="100">
        <f>IF($CX180&gt;0,バックデータ一覧!$S$14,バックデータ一覧!$T$14)</f>
        <v>0</v>
      </c>
      <c r="CP180" s="173">
        <f>IF($CX180&gt;0,バックデータ一覧!$S$15,バックデータ一覧!$T$15)</f>
        <v>-6.3459300000000001</v>
      </c>
      <c r="CQ180" s="102">
        <f>IF($DF$4=4,'貼り付けシート（日別）'!T179,'貼り付けシート（日別）'!B179*(INT($DF$4)+1-$DF$4)+'貼り付けシート（日別）'!T179*($DF$4-INT($DF$4)))</f>
        <v>6.1925317285457346</v>
      </c>
      <c r="CR180" s="102">
        <f>IF($DF$4=4,'貼り付けシート（日別）'!U179,'貼り付けシート（日別）'!C179*(INT($DF$4)+1-$DF$4)+'貼り付けシート（日別）'!U179*($DF$4-INT($DF$4)))</f>
        <v>10.77807378867765</v>
      </c>
      <c r="CS180" s="102">
        <f>IF($DF$4=4,'貼り付けシート（日別）'!V179,'貼り付けシート（日別）'!D179*(INT($DF$4)+1-$DF$4)+'貼り付けシート（日別）'!V179*($DF$4-INT($DF$4)))</f>
        <v>2.0710808456674696</v>
      </c>
      <c r="CT180" s="102">
        <f>IF($DF$4=4,'貼り付けシート（日別）'!W179,'貼り付けシート（日別）'!E179*(INT($DF$4)+1-$DF$4)+'貼り付けシート（日別）'!W179*($DF$4-INT($DF$4)))</f>
        <v>0</v>
      </c>
      <c r="CU180" s="102">
        <f>IF($DF$4=4,'貼り付けシート（日別）'!X179,'貼り付けシート（日別）'!F179*(INT($DF$4)+1-$DF$4)+'貼り付けシート（日別）'!X179*($DF$4-INT($DF$4)))</f>
        <v>20.021189700330002</v>
      </c>
      <c r="CV180" s="102">
        <f>IF($DF$4=4,'貼り付けシート（日別）'!Y179,'貼り付けシート（日別）'!G179*(INT($DF$4)+1-$DF$4)+'貼り付けシート（日別）'!Y179*($DF$4-INT($DF$4)))</f>
        <v>0</v>
      </c>
      <c r="CW180" s="102">
        <f>IF($DF$4=4,'貼り付けシート（日別）'!Z179,'貼り付けシート（日別）'!H179*(INT($DF$4)+1-$DF$4)+'貼り付けシート（日別）'!Z179*($DF$4-INT($DF$4)))</f>
        <v>3.8591666666666664</v>
      </c>
      <c r="CX180" s="32">
        <f>SUMIF('貼り付けシート（時刻別）'!$A$6:$A$8765,AR180,'貼り付けシート（時刻別）'!$C$6:$C$8765)</f>
        <v>0</v>
      </c>
      <c r="CY180" s="102">
        <f t="shared" si="68"/>
        <v>0</v>
      </c>
      <c r="CZ180" s="166"/>
    </row>
    <row r="181" spans="1:104" x14ac:dyDescent="0.15">
      <c r="A181" s="36">
        <v>41813</v>
      </c>
      <c r="B181" s="139">
        <f>IF(計算過程!$DF$5=9,計算過程!CD181+計算過程!CY181,IF($DF$4=4,AS181,G181*(INT($DF$4)+1-$DF$4)+AS181*($DF$4-INT($DF$4))))</f>
        <v>0.1439251727037037</v>
      </c>
      <c r="C181" s="139">
        <f>IF(計算過程!$DF$5=9,CF181,IF($DF$4=4,AT181,H181*(INT($DF$4)+1-$DF$4)+AT181*($DF$4-INT($DF$4))))</f>
        <v>63.870832147875511</v>
      </c>
      <c r="D181" s="139">
        <f>IF(計算過程!$DF$5=9,0,IF($DF$4=4,AU181,I181*(INT($DF$4)+1-$DF$4)+AU181*($DF$4-INT($DF$4))))</f>
        <v>0</v>
      </c>
      <c r="E181" s="139">
        <v>0</v>
      </c>
      <c r="F181" s="138"/>
      <c r="G181" s="104">
        <f t="shared" si="55"/>
        <v>0.13749791681018517</v>
      </c>
      <c r="H181" s="104">
        <f t="shared" si="56"/>
        <v>57.633846267014533</v>
      </c>
      <c r="I181" s="104">
        <f t="shared" si="57"/>
        <v>0</v>
      </c>
      <c r="J181" s="107">
        <v>0</v>
      </c>
      <c r="K181" s="101">
        <f>IF(OR(計算過程!$DF$5&lt;=4,計算過程!$DF$5=8),L181+M181+N181,0)</f>
        <v>0.13749791681018517</v>
      </c>
      <c r="L181" s="101">
        <f>IF(AND($DF$5&gt;4,$DF$5&lt;&gt;8),0,((VLOOKUP(入力データと計算結果!$E$6,バックデータ一覧!$V$12:$AA$15,2)*'貼り付けシート（日別）'!O180+VLOOKUP(入力データと計算結果!$E$6,バックデータ一覧!$V$12:$AA$15,3)*('貼り付けシート（日別）'!I180+'貼り付けシート（日別）'!J180+'貼り付けシート（日別）'!K180+'貼り付けシート（日別）'!L180+'貼り付けシート（日別）'!N180)+(VLOOKUP(入力データと計算結果!$E$6,バックデータ一覧!$V$12:$AA$15,4)))*10^3/3600))</f>
        <v>8.6768428962962954E-2</v>
      </c>
      <c r="M181" s="101">
        <f>IF(AND(OR($DF$5&gt;4,$DF$5&lt;&gt;8),入力データと計算結果!$E$7&lt;&gt;バックデータ一覧!$A$16,SUM(AL181:AM181)&gt;0),0.07*10^3/3600,0)</f>
        <v>1.9444444444444445E-2</v>
      </c>
      <c r="N181" s="101">
        <f>IF(AND(OR($DF$5&lt;=4),入力データと計算結果!$E$7=バックデータ一覧!$A$18,AM181&gt;0),(VLOOKUP(入力データと計算結果!$E$6,バックデータ一覧!$V$12:$AA$15,5,FALSE)*AO181+VLOOKUP(入力データと計算結果!$E$6,バックデータ一覧!$V$12:$AA$15,6,FALSE))*10^3/3600,0)</f>
        <v>3.1285043402777775E-2</v>
      </c>
      <c r="O181" s="101">
        <f>IF(OR(計算過程!$DF$5&lt;=2,計算過程!$DF$5=8),IF(入力データと計算結果!$E$7=バックデータ一覧!$A$16,AI181/Q181+AJ181/R181+AK181/S181+AL181/T181+AN181/V181,IF(入力データと計算結果!$E$7=バックデータ一覧!$A$17,AI181/Q181+AJ181/R181+AK181/S181+AM181/U181+AN181/V181,AI181/Q181+AJ181/R181+AK181/S181+AM181/U181+AO181/W181)),0)</f>
        <v>57.633846267014533</v>
      </c>
      <c r="P181" s="101">
        <f>IF(OR(計算過程!$DF$5=3,計算過程!$DF$5=4),IF(入力データと計算結果!$E$7=バックデータ一覧!$A$16,AI181/Q181+AJ181/R181+AK181/S181+AL181/T181+AN181/V181,IF(入力データと計算結果!$E$7=バックデータ一覧!$A$17,AI181/Q181+AJ181/R181+AK181/S181+AM181/U181+AN181/V181,AI181/Q181+AJ181/R181+AK181/S181+AM181/U181+AO181/W181)),0)</f>
        <v>0</v>
      </c>
      <c r="Q181" s="101">
        <f>MIN(1,$DF$7*'貼り付けシート（日別）'!O180+計算過程!$DF$14*(AI181+AK181)+$DF$21)</f>
        <v>0.62656764414192534</v>
      </c>
      <c r="R181" s="101">
        <f>MIN(1,$DF$8*'貼り付けシート（日別）'!O180+$DF$15*AJ181+$DF$22)</f>
        <v>0.68438468291854127</v>
      </c>
      <c r="S181" s="101">
        <f>MIN(1,$DF$9*'貼り付けシート（日別）'!O180+$DF$16*(AI181+AK181)+$DF$23)</f>
        <v>0.62656764414192534</v>
      </c>
      <c r="T181" s="32">
        <f>MIN(1,$DF$10*'貼り付けシート（日別）'!O180+$DF$17*AL181+$DF$24)</f>
        <v>0.71159348488590612</v>
      </c>
      <c r="U181" s="32">
        <f>MIN(1,$DF$11*'貼り付けシート（日別）'!O180+$DF$18*AM181+$DF$25)</f>
        <v>0.70139391804812679</v>
      </c>
      <c r="V181" s="32">
        <f>MIN(1,$DF$12*'貼り付けシート（日別）'!O180+$DF$19*AN181+$DF$26)</f>
        <v>0.71159348488590612</v>
      </c>
      <c r="W181" s="32">
        <f>MIN(1,$DF$13*'貼り付けシート（日別）'!O180+$DF$20*AO181+$DF$27)</f>
        <v>0.61966173856107376</v>
      </c>
      <c r="X181" s="32">
        <f t="shared" si="58"/>
        <v>0</v>
      </c>
      <c r="Y181" s="32">
        <f>'貼り付けシート（日別）'!P180</f>
        <v>10.199999999999999</v>
      </c>
      <c r="Z181" s="32">
        <f t="shared" si="59"/>
        <v>1</v>
      </c>
      <c r="AA181" s="32">
        <f t="shared" si="60"/>
        <v>1</v>
      </c>
      <c r="AB181" s="32">
        <f t="shared" si="61"/>
        <v>38.916847662875554</v>
      </c>
      <c r="AC181" s="32">
        <f>IF($DF$5=10,($DF$41*'貼り付けシート（日別）'!O180+$DF$42*AB181+$DF$43)/3.6,0)</f>
        <v>0</v>
      </c>
      <c r="AD181" s="32">
        <f>IF(OR($DF$5=5,$DF$5=6,$DF$5=7),(($DF$45*'貼り付けシート（日別）'!O180+$DF$46*SUM(AI181:AK181,AM181)+$DF$47)*AE181+(0.01723*AO181+0.06099))*10^3/3600,0)</f>
        <v>0</v>
      </c>
      <c r="AE181" s="32">
        <f>IF('貼り付けシート（日別）'!O180&lt;7,1+(7-'貼り付けシート（日別）'!O180)*0.0091,1)</f>
        <v>1</v>
      </c>
      <c r="AF181" s="32">
        <f>IF(OR($DF$5=5,$DF$5=6,$DF$5=7),(($DF$48*'貼り付けシート（日別）'!O180+$DF$49*SUM(AI181:AK181,AM181)+$DF$50)*AH181+AO181/AG181),0)</f>
        <v>0</v>
      </c>
      <c r="AG181" s="32">
        <f>$DF$51*'貼り付けシート（日別）'!O180+$DF$52*AO181+$DF$53</f>
        <v>0.84058124999999995</v>
      </c>
      <c r="AH181" s="32">
        <f>IF('貼り付けシート（日別）'!O180&lt;7,1+(7-'貼り付けシート（日別）'!O180)*0.0205,1)</f>
        <v>1</v>
      </c>
      <c r="AI181" s="109">
        <f>'貼り付けシート（日別）'!B180</f>
        <v>5.9974738079088823</v>
      </c>
      <c r="AJ181" s="109">
        <f>'貼り付けシート（日別）'!C180</f>
        <v>8.0029085348862647</v>
      </c>
      <c r="AK181" s="109">
        <f>'貼り付けシート（日別）'!D180</f>
        <v>1.647657639535407</v>
      </c>
      <c r="AL181" s="109">
        <f>'貼り付けシート（日別）'!E180</f>
        <v>0</v>
      </c>
      <c r="AM181" s="109">
        <f>'貼り付けシート（日別）'!F180</f>
        <v>20.271932680545</v>
      </c>
      <c r="AN181" s="109">
        <f>'貼り付けシート（日別）'!G180</f>
        <v>0</v>
      </c>
      <c r="AO181" s="109">
        <f>'貼り付けシート（日別）'!H180</f>
        <v>2.9968750000000002</v>
      </c>
      <c r="AP181" s="102">
        <f>IF(入力データと計算結果!$E$9=バックデータ一覧!$A$25,'貼り付けシート（日別）'!Q180,0)</f>
        <v>0</v>
      </c>
      <c r="AR181" s="36">
        <v>41813</v>
      </c>
      <c r="AS181" s="104">
        <f t="shared" si="62"/>
        <v>0.1439251727037037</v>
      </c>
      <c r="AT181" s="104">
        <f t="shared" si="63"/>
        <v>63.870832147875511</v>
      </c>
      <c r="AU181" s="104">
        <f t="shared" si="64"/>
        <v>0</v>
      </c>
      <c r="AV181" s="107">
        <v>0</v>
      </c>
      <c r="AW181" s="101">
        <f>IF(OR(計算過程!$DF$5&lt;=4,計算過程!$DF$5=8),AX181+AY181+AZ181,0)</f>
        <v>0.1439251727037037</v>
      </c>
      <c r="AX181" s="101">
        <f>IF(AND(計算過程!$DF$5&gt;4,計算過程!$DF$5&lt;&gt;8),0,((VLOOKUP(入力データと計算結果!$E$6,バックデータ一覧!$V$12:$AA$15,2)*'貼り付けシート（日別）'!AG180+VLOOKUP(入力データと計算結果!$E$6,バックデータ一覧!$V$12:$AA$15,3)*('貼り付けシート（日別）'!AA180+'貼り付けシート（日別）'!AB180+'貼り付けシート（日別）'!AC180+'貼り付けシート（日別）'!AD180+'貼り付けシート（日別）'!AF180)+(VLOOKUP(入力データと計算結果!$E$6,バックデータ一覧!$V$12:$AA$15,4)))*10^3/3600))</f>
        <v>9.0289119462962961E-2</v>
      </c>
      <c r="AY181" s="101">
        <f>IF(AND(OR(計算過程!$DF$5&gt;4,計算過程!$DF$5&lt;&gt;8),入力データと計算結果!$E$7&lt;&gt;バックデータ一覧!$A$16,SUM(BX181:BY181)&gt;0),0.07*10^3/3600,0)</f>
        <v>1.9444444444444445E-2</v>
      </c>
      <c r="AZ181" s="101">
        <f>IF(AND(OR(計算過程!$DF$5&lt;=4),入力データと計算結果!$E$7=バックデータ一覧!$A$18,BY181&gt;0),(VLOOKUP(入力データと計算結果!$E$6,バックデータ一覧!$V$12:$AA$15,5,FALSE)*CA181+VLOOKUP(入力データと計算結果!$E$6,バックデータ一覧!$V$12:$AA$15,6,FALSE))*10^3/3600,0)</f>
        <v>3.4191608796296291E-2</v>
      </c>
      <c r="BA181" s="101">
        <f>IF(OR(計算過程!$DF$5&lt;=2,計算過程!$DF$5=8),IF(入力データと計算結果!$E$7=バックデータ一覧!$A$16,BU181/BC181+BV181/BD181+BW181/BE181+BX181/BF181+BZ181/BH181,IF(入力データと計算結果!$E$7=バックデータ一覧!$A$17,BU181/BC181+BV181/BD181+BW181/BE181+BY181/BG181+BZ181/BH181,BU181/BC181+BV181/BD181+BW181/BE181+BY181/BG181+CA181/BI181)),0)</f>
        <v>63.870832147875511</v>
      </c>
      <c r="BB181" s="101">
        <f>IF(OR(計算過程!$DF$5=3,計算過程!$DF$5=4),IF(入力データと計算結果!$E$7=バックデータ一覧!$A$16,BU181/BC181+BV181/BD181+BW181/BE181+BX181/BF181+BZ181/BH181,IF(入力データと計算結果!$E$7=バックデータ一覧!$A$17,BU181/BC181+BV181/BD181+BW181/BE181+BY181/BG181+BZ181/BH181,BU181/BC181+BV181/BD181+BW181/BE181+BY181/BG181+CA181/BI181)),0)</f>
        <v>0</v>
      </c>
      <c r="BC181" s="101">
        <f>MIN(1,計算過程!$DF$7*'貼り付けシート（日別）'!AG180+計算過程!$DF$14*(BU181+BW181)+計算過程!$DF$21)</f>
        <v>0.62741963705140646</v>
      </c>
      <c r="BD181" s="101">
        <f>MIN(1,計算過程!$DF$8*'貼り付けシート（日別）'!AG180+計算過程!$DF$15*BV181+計算過程!$DF$22)</f>
        <v>0.685705541927358</v>
      </c>
      <c r="BE181" s="101">
        <f>MIN(1,計算過程!$DF$9*'貼り付けシート（日別）'!AG180+計算過程!$DF$16*(BU181+BW181)+計算過程!$DF$23)</f>
        <v>0.62741963705140646</v>
      </c>
      <c r="BF181" s="32">
        <f>MIN(1,計算過程!$DF$10*'貼り付けシート（日別）'!AG180+計算過程!$DF$17*BX181+計算過程!$DF$24)</f>
        <v>0.71159348488590612</v>
      </c>
      <c r="BG181" s="32">
        <f>MIN(1,計算過程!$DF$11*'貼り付けシート（日別）'!AG180+計算過程!$DF$18*BY181+計算過程!$DF$25)</f>
        <v>0.70139391804812679</v>
      </c>
      <c r="BH181" s="32">
        <f>MIN(1,計算過程!$DF$12*'貼り付けシート（日別）'!AG180+計算過程!$DF$19*BZ181+計算過程!$DF$26)</f>
        <v>0.71159348488590612</v>
      </c>
      <c r="BI181" s="32">
        <f>MIN(1,計算過程!$DF$13*'貼り付けシート（日別）'!AG180+計算過程!$DF$20*CA181+計算過程!$DF$27)</f>
        <v>0.63035648150335566</v>
      </c>
      <c r="BJ181" s="32">
        <f>IF(計算過程!$DF$5=11,(計算過程!$DF$33*BK181+計算過程!$DF$34*BN181+計算過程!$DF$35*計算過程!$DF$39+計算過程!$DF$36)*(1+計算過程!$DF$37*計算過程!$DF$38)*BL181*BM181*10^3/3600,0)</f>
        <v>0</v>
      </c>
      <c r="BK181" s="32">
        <f>'貼り付けシート（日別）'!AH180</f>
        <v>10.199999999999999</v>
      </c>
      <c r="BL181" s="32">
        <f t="shared" si="65"/>
        <v>1</v>
      </c>
      <c r="BM181" s="32">
        <f t="shared" si="66"/>
        <v>1</v>
      </c>
      <c r="BN181" s="32">
        <f t="shared" si="67"/>
        <v>43.156261507915467</v>
      </c>
      <c r="BO181" s="32">
        <f>IF(計算過程!$DF$5=10,(計算過程!$DF$41*'貼り付けシート（日別）'!AG180+計算過程!$DF$42*BN181+計算過程!$DF$43)/3.6,0)</f>
        <v>0</v>
      </c>
      <c r="BP181" s="32">
        <f>IF(OR(計算過程!$DF$5=5,計算過程!$DF$5=6,計算過程!$DF$5=7),((計算過程!$DF$45*'貼り付けシート（日別）'!AG180+計算過程!$DF$46*SUM(BU181:BW181,BY181)+計算過程!$DF$47)*BQ181+(0.01723*CA181+0.06099))*10^3/3600,0)</f>
        <v>0</v>
      </c>
      <c r="BQ181" s="32">
        <f>IF('貼り付けシート（日別）'!AG180&lt;7,1+(7-'貼り付けシート（日別）'!AG180)*0.0091,1)</f>
        <v>1</v>
      </c>
      <c r="BR181" s="32">
        <f>IF(OR(計算過程!$DF$5=5,計算過程!$DF$5=6,計算過程!$DF$5=7),((計算過程!$DF$48*'貼り付けシート（日別）'!AG180+計算過程!$DF$49*SUM(BU181:BW181,BY181)+計算過程!$DF$50)*BT181+CA181/BS181),0)</f>
        <v>0</v>
      </c>
      <c r="BS181" s="32">
        <f>計算過程!$DF$51*'貼り付けシート（日別）'!AG180+計算過程!$DF$52*CA181+計算過程!$DF$53</f>
        <v>0.844225</v>
      </c>
      <c r="BT181" s="32">
        <f>IF('貼り付けシート（日別）'!AG180&lt;7,1+(7-'貼り付けシート（日別）'!AG180)*0.0205,1)</f>
        <v>1</v>
      </c>
      <c r="BU181" s="109">
        <f>'貼り付けシート（日別）'!T180</f>
        <v>6.2700862537229236</v>
      </c>
      <c r="BV181" s="109">
        <f>'貼り付けシート（日別）'!U180</f>
        <v>10.913057093026724</v>
      </c>
      <c r="BW181" s="109">
        <f>'貼り付けシート（日別）'!V180</f>
        <v>2.0970188139541546</v>
      </c>
      <c r="BX181" s="109">
        <f>'貼り付けシート（日別）'!W180</f>
        <v>0</v>
      </c>
      <c r="BY181" s="109">
        <f>'貼り付けシート（日別）'!X180</f>
        <v>20.271932680545</v>
      </c>
      <c r="BZ181" s="109">
        <f>'貼り付けシート（日別）'!Y180</f>
        <v>0</v>
      </c>
      <c r="CA181" s="109">
        <f>'貼り付けシート（日別）'!Z180</f>
        <v>3.6041666666666661</v>
      </c>
      <c r="CB181" s="102">
        <f>IF(入力データと計算結果!$E$9=バックデータ一覧!$A$25,'貼り付けシート（日別）'!AI180,0)</f>
        <v>0</v>
      </c>
      <c r="CC181" s="166"/>
      <c r="CD181" s="32">
        <f>IF(計算過程!$DF$5=9,((CI181*'貼り付けシート（日別）'!AG180+CJ181*(CQ181+CR181+CS181+CU181)+CK181*CX181+CL181)*CE181+(0.01723*CW181+0.06099))*10^3/3600,0)</f>
        <v>0</v>
      </c>
      <c r="CE181" s="32">
        <f>IF(7&lt;='貼り付けシート（日別）'!AG180,1,1+(7-'貼り付けシート（日別）'!AG180)*0.0091)</f>
        <v>1</v>
      </c>
      <c r="CF181" s="32">
        <f>IF(計算過程!$DF$5=9,((CM181*'貼り付けシート（日別）'!AG180+CN181*(CQ181+CR181+CS181+CU181)+CO181*CX181+CP181)*CH181+CW181/CG181),0)</f>
        <v>0</v>
      </c>
      <c r="CG181" s="32">
        <f>計算過程!$DF$55*'貼り付けシート（日別）'!AG180+計算過程!$DF$56*CW181+計算過程!$DF$57</f>
        <v>0.844225</v>
      </c>
      <c r="CH181" s="32">
        <f>IF(7&lt;='貼り付けシート（日別）'!AG180,1,1+(7-'貼り付けシート（日別）'!AG180)*0.0205)</f>
        <v>1</v>
      </c>
      <c r="CI181" s="100">
        <f>IF($CX181&gt;0,バックデータ一覧!$S$4,バックデータ一覧!$T$4)</f>
        <v>-0.18114</v>
      </c>
      <c r="CJ181" s="100">
        <f>IF($CX181&gt;0,バックデータ一覧!$S$5,バックデータ一覧!$T$5)</f>
        <v>0.10483000000000001</v>
      </c>
      <c r="CK181" s="100">
        <f>IF($CX181&gt;0,バックデータ一覧!$S$6,バックデータ一覧!$T$6)</f>
        <v>0</v>
      </c>
      <c r="CL181" s="100">
        <f>IF($CX181&gt;0,バックデータ一覧!$S$7,バックデータ一覧!$T$7)</f>
        <v>5.8528500000000001</v>
      </c>
      <c r="CM181" s="100">
        <f>IF($CX181&gt;0,バックデータ一覧!$S$12,バックデータ一覧!$T$12)</f>
        <v>-5.7700000000000001E-2</v>
      </c>
      <c r="CN181" s="100">
        <f>IF($CX181&gt;0,バックデータ一覧!$S$13,バックデータ一覧!$T$13)</f>
        <v>0.47525000000000001</v>
      </c>
      <c r="CO181" s="100">
        <f>IF($CX181&gt;0,バックデータ一覧!$S$14,バックデータ一覧!$T$14)</f>
        <v>0</v>
      </c>
      <c r="CP181" s="173">
        <f>IF($CX181&gt;0,バックデータ一覧!$S$15,バックデータ一覧!$T$15)</f>
        <v>-6.3459300000000001</v>
      </c>
      <c r="CQ181" s="102">
        <f>IF($DF$4=4,'貼り付けシート（日別）'!T180,'貼り付けシート（日別）'!B180*(INT($DF$4)+1-$DF$4)+'貼り付けシート（日別）'!T180*($DF$4-INT($DF$4)))</f>
        <v>6.2700862537229236</v>
      </c>
      <c r="CR181" s="102">
        <f>IF($DF$4=4,'貼り付けシート（日別）'!U180,'貼り付けシート（日別）'!C180*(INT($DF$4)+1-$DF$4)+'貼り付けシート（日別）'!U180*($DF$4-INT($DF$4)))</f>
        <v>10.913057093026724</v>
      </c>
      <c r="CS181" s="102">
        <f>IF($DF$4=4,'貼り付けシート（日別）'!V180,'貼り付けシート（日別）'!D180*(INT($DF$4)+1-$DF$4)+'貼り付けシート（日別）'!V180*($DF$4-INT($DF$4)))</f>
        <v>2.0970188139541546</v>
      </c>
      <c r="CT181" s="102">
        <f>IF($DF$4=4,'貼り付けシート（日別）'!W180,'貼り付けシート（日別）'!E180*(INT($DF$4)+1-$DF$4)+'貼り付けシート（日別）'!W180*($DF$4-INT($DF$4)))</f>
        <v>0</v>
      </c>
      <c r="CU181" s="102">
        <f>IF($DF$4=4,'貼り付けシート（日別）'!X180,'貼り付けシート（日別）'!F180*(INT($DF$4)+1-$DF$4)+'貼り付けシート（日別）'!X180*($DF$4-INT($DF$4)))</f>
        <v>20.271932680545</v>
      </c>
      <c r="CV181" s="102">
        <f>IF($DF$4=4,'貼り付けシート（日別）'!Y180,'貼り付けシート（日別）'!G180*(INT($DF$4)+1-$DF$4)+'貼り付けシート（日別）'!Y180*($DF$4-INT($DF$4)))</f>
        <v>0</v>
      </c>
      <c r="CW181" s="102">
        <f>IF($DF$4=4,'貼り付けシート（日別）'!Z180,'貼り付けシート（日別）'!H180*(INT($DF$4)+1-$DF$4)+'貼り付けシート（日別）'!Z180*($DF$4-INT($DF$4)))</f>
        <v>3.6041666666666661</v>
      </c>
      <c r="CX181" s="32">
        <f>SUMIF('貼り付けシート（時刻別）'!$A$6:$A$8765,AR181,'貼り付けシート（時刻別）'!$C$6:$C$8765)</f>
        <v>0</v>
      </c>
      <c r="CY181" s="102">
        <f t="shared" si="68"/>
        <v>0</v>
      </c>
      <c r="CZ181" s="166"/>
    </row>
    <row r="182" spans="1:104" x14ac:dyDescent="0.15">
      <c r="A182" s="36">
        <v>41814</v>
      </c>
      <c r="B182" s="139">
        <f>IF(計算過程!$DF$5=9,計算過程!CD182+計算過程!CY182,IF($DF$4=4,AS182,G182*(INT($DF$4)+1-$DF$4)+AS182*($DF$4-INT($DF$4))))</f>
        <v>0.15099059111111113</v>
      </c>
      <c r="C182" s="139">
        <f>IF(計算過程!$DF$5=9,CF182,IF($DF$4=4,AT182,H182*(INT($DF$4)+1-$DF$4)+AT182*($DF$4-INT($DF$4))))</f>
        <v>74.879976256210156</v>
      </c>
      <c r="D182" s="139">
        <f>IF(計算過程!$DF$5=9,0,IF($DF$4=4,AU182,I182*(INT($DF$4)+1-$DF$4)+AU182*($DF$4-INT($DF$4))))</f>
        <v>0</v>
      </c>
      <c r="E182" s="139">
        <v>0</v>
      </c>
      <c r="F182" s="138"/>
      <c r="G182" s="104">
        <f t="shared" si="55"/>
        <v>0.1445354162361111</v>
      </c>
      <c r="H182" s="104">
        <f t="shared" si="56"/>
        <v>68.640064768238105</v>
      </c>
      <c r="I182" s="104">
        <f t="shared" si="57"/>
        <v>0</v>
      </c>
      <c r="J182" s="107">
        <v>0</v>
      </c>
      <c r="K182" s="101">
        <f>IF(OR(計算過程!$DF$5&lt;=4,計算過程!$DF$5=8),L182+M182+N182,0)</f>
        <v>0.1445354162361111</v>
      </c>
      <c r="L182" s="101">
        <f>IF(AND($DF$5&gt;4,$DF$5&lt;&gt;8),0,((VLOOKUP(入力データと計算結果!$E$6,バックデータ一覧!$V$12:$AA$15,2)*'貼り付けシート（日別）'!O181+VLOOKUP(入力データと計算結果!$E$6,バックデータ一覧!$V$12:$AA$15,3)*('貼り付けシート（日別）'!I181+'貼り付けシート（日別）'!J181+'貼り付けシート（日別）'!K181+'貼り付けシート（日別）'!L181+'貼り付けシート（日別）'!N181)+(VLOOKUP(入力データと計算結果!$E$6,バックデータ一覧!$V$12:$AA$15,4)))*10^3/3600))</f>
        <v>9.3722171444444446E-2</v>
      </c>
      <c r="M182" s="101">
        <f>IF(AND(OR($DF$5&gt;4,$DF$5&lt;&gt;8),入力データと計算結果!$E$7&lt;&gt;バックデータ一覧!$A$16,SUM(AL182:AM182)&gt;0),0.07*10^3/3600,0)</f>
        <v>1.9444444444444445E-2</v>
      </c>
      <c r="N182" s="101">
        <f>IF(AND(OR($DF$5&lt;=4),入力データと計算結果!$E$7=バックデータ一覧!$A$18,AM182&gt;0),(VLOOKUP(入力データと計算結果!$E$6,バックデータ一覧!$V$12:$AA$15,5,FALSE)*AO182+VLOOKUP(入力データと計算結果!$E$6,バックデータ一覧!$V$12:$AA$15,6,FALSE))*10^3/3600,0)</f>
        <v>3.1368800347222218E-2</v>
      </c>
      <c r="O182" s="101">
        <f>IF(OR(計算過程!$DF$5&lt;=2,計算過程!$DF$5=8),IF(入力データと計算結果!$E$7=バックデータ一覧!$A$16,AI182/Q182+AJ182/R182+AK182/S182+AL182/T182+AN182/V182,IF(入力データと計算結果!$E$7=バックデータ一覧!$A$17,AI182/Q182+AJ182/R182+AK182/S182+AM182/U182+AN182/V182,AI182/Q182+AJ182/R182+AK182/S182+AM182/U182+AO182/W182)),0)</f>
        <v>68.640064768238105</v>
      </c>
      <c r="P182" s="101">
        <f>IF(OR(計算過程!$DF$5=3,計算過程!$DF$5=4),IF(入力データと計算結果!$E$7=バックデータ一覧!$A$16,AI182/Q182+AJ182/R182+AK182/S182+AL182/T182+AN182/V182,IF(入力データと計算結果!$E$7=バックデータ一覧!$A$17,AI182/Q182+AJ182/R182+AK182/S182+AM182/U182+AN182/V182,AI182/Q182+AJ182/R182+AK182/S182+AM182/U182+AO182/W182)),0)</f>
        <v>0</v>
      </c>
      <c r="Q182" s="101">
        <f>MIN(1,$DF$7*'貼り付けシート（日別）'!O181+計算過程!$DF$14*(AI182+AK182)+$DF$21)</f>
        <v>0.63027240349621227</v>
      </c>
      <c r="R182" s="101">
        <f>MIN(1,$DF$8*'貼り付けシート（日別）'!O181+$DF$15*AJ182+$DF$22)</f>
        <v>0.68593697253357966</v>
      </c>
      <c r="S182" s="101">
        <f>MIN(1,$DF$9*'貼り付けシート（日別）'!O181+$DF$16*(AI182+AK182)+$DF$23)</f>
        <v>0.63027240349621227</v>
      </c>
      <c r="T182" s="32">
        <f>MIN(1,$DF$10*'貼り付けシート（日別）'!O181+$DF$17*AL182+$DF$24)</f>
        <v>0.71159348488590612</v>
      </c>
      <c r="U182" s="32">
        <f>MIN(1,$DF$11*'貼り付けシート（日別）'!O181+$DF$18*AM182+$DF$25)</f>
        <v>0.70134462993615554</v>
      </c>
      <c r="V182" s="32">
        <f>MIN(1,$DF$12*'貼り付けシート（日別）'!O181+$DF$19*AN182+$DF$26)</f>
        <v>0.71159348488590612</v>
      </c>
      <c r="W182" s="32">
        <f>MIN(1,$DF$13*'貼り付けシート（日別）'!O181+$DF$20*AO182+$DF$27)</f>
        <v>0.61927094764993285</v>
      </c>
      <c r="X182" s="32">
        <f t="shared" si="58"/>
        <v>0</v>
      </c>
      <c r="Y182" s="32">
        <f>'貼り付けシート（日別）'!P181</f>
        <v>11.400000000000002</v>
      </c>
      <c r="Z182" s="32">
        <f t="shared" si="59"/>
        <v>1</v>
      </c>
      <c r="AA182" s="32">
        <f t="shared" si="60"/>
        <v>1</v>
      </c>
      <c r="AB182" s="32">
        <f t="shared" si="61"/>
        <v>46.223398731089489</v>
      </c>
      <c r="AC182" s="32">
        <f>IF($DF$5=10,($DF$41*'貼り付けシート（日別）'!O181+$DF$42*AB182+$DF$43)/3.6,0)</f>
        <v>0</v>
      </c>
      <c r="AD182" s="32">
        <f>IF(OR($DF$5=5,$DF$5=6,$DF$5=7),(($DF$45*'貼り付けシート（日別）'!O181+$DF$46*SUM(AI182:AK182,AM182)+$DF$47)*AE182+(0.01723*AO182+0.06099))*10^3/3600,0)</f>
        <v>0</v>
      </c>
      <c r="AE182" s="32">
        <f>IF('貼り付けシート（日別）'!O181&lt;7,1+(7-'貼り付けシート（日別）'!O181)*0.0091,1)</f>
        <v>1</v>
      </c>
      <c r="AF182" s="32">
        <f>IF(OR($DF$5=5,$DF$5=6,$DF$5=7),(($DF$48*'貼り付けシート（日別）'!O181+$DF$49*SUM(AI182:AK182,AM182)+$DF$50)*AH182+AO182/AG182),0)</f>
        <v>0</v>
      </c>
      <c r="AG182" s="32">
        <f>$DF$51*'貼り付けシート（日別）'!O181+$DF$52*AO182+$DF$53</f>
        <v>0.83956624999999996</v>
      </c>
      <c r="AH182" s="32">
        <f>IF('貼り付けシート（日別）'!O181&lt;7,1+(7-'貼り付けシート（日別）'!O181)*0.0205,1)</f>
        <v>1</v>
      </c>
      <c r="AI182" s="109">
        <f>'貼り付けシート（日別）'!B181</f>
        <v>9.3184744229557879</v>
      </c>
      <c r="AJ182" s="109">
        <f>'貼り付けシート（日別）'!C181</f>
        <v>11.702950609677599</v>
      </c>
      <c r="AK182" s="109">
        <f>'貼り付けシート（日別）'!D181</f>
        <v>1.8070732559060994</v>
      </c>
      <c r="AL182" s="109">
        <f>'貼り付けシート（日別）'!E181</f>
        <v>0</v>
      </c>
      <c r="AM182" s="109">
        <f>'貼り付けシート（日別）'!F181</f>
        <v>20.380525442549995</v>
      </c>
      <c r="AN182" s="109">
        <f>'貼り付けシート（日別）'!G181</f>
        <v>0</v>
      </c>
      <c r="AO182" s="109">
        <f>'貼り付けシート（日別）'!H181</f>
        <v>3.0143750000000002</v>
      </c>
      <c r="AP182" s="102">
        <f>IF(入力データと計算結果!$E$9=バックデータ一覧!$A$25,'貼り付けシート（日別）'!Q181,0)</f>
        <v>0</v>
      </c>
      <c r="AR182" s="36">
        <v>41814</v>
      </c>
      <c r="AS182" s="104">
        <f t="shared" si="62"/>
        <v>0.15099059111111113</v>
      </c>
      <c r="AT182" s="104">
        <f t="shared" si="63"/>
        <v>74.879976256210156</v>
      </c>
      <c r="AU182" s="104">
        <f t="shared" si="64"/>
        <v>0</v>
      </c>
      <c r="AV182" s="107">
        <v>0</v>
      </c>
      <c r="AW182" s="101">
        <f>IF(OR(計算過程!$DF$5&lt;=4,計算過程!$DF$5=8),AX182+AY182+AZ182,0)</f>
        <v>0.15099059111111113</v>
      </c>
      <c r="AX182" s="101">
        <f>IF(AND(計算過程!$DF$5&gt;4,計算過程!$DF$5&lt;&gt;8),0,((VLOOKUP(入力データと計算結果!$E$6,バックデータ一覧!$V$12:$AA$15,2)*'貼り付けシート（日別）'!AG181+VLOOKUP(入力データと計算結果!$E$6,バックデータ一覧!$V$12:$AA$15,3)*('貼り付けシート（日別）'!AA181+'貼り付けシート（日別）'!AB181+'貼り付けシート（日別）'!AC181+'貼り付けシート（日別）'!AD181+'貼り付けシート（日別）'!AF181)+(VLOOKUP(入力データと計算結果!$E$6,バックデータ一覧!$V$12:$AA$15,4)))*10^3/3600))</f>
        <v>9.7242861944444453E-2</v>
      </c>
      <c r="AY182" s="101">
        <f>IF(AND(OR(計算過程!$DF$5&gt;4,計算過程!$DF$5&lt;&gt;8),入力データと計算結果!$E$7&lt;&gt;バックデータ一覧!$A$16,SUM(BX182:BY182)&gt;0),0.07*10^3/3600,0)</f>
        <v>1.9444444444444445E-2</v>
      </c>
      <c r="AZ182" s="101">
        <f>IF(AND(OR(計算過程!$DF$5&lt;=4),入力データと計算結果!$E$7=バックデータ一覧!$A$18,BY182&gt;0),(VLOOKUP(入力データと計算結果!$E$6,バックデータ一覧!$V$12:$AA$15,5,FALSE)*CA182+VLOOKUP(入力データと計算結果!$E$6,バックデータ一覧!$V$12:$AA$15,6,FALSE))*10^3/3600,0)</f>
        <v>3.4303284722222223E-2</v>
      </c>
      <c r="BA182" s="101">
        <f>IF(OR(計算過程!$DF$5&lt;=2,計算過程!$DF$5=8),IF(入力データと計算結果!$E$7=バックデータ一覧!$A$16,BU182/BC182+BV182/BD182+BW182/BE182+BX182/BF182+BZ182/BH182,IF(入力データと計算結果!$E$7=バックデータ一覧!$A$17,BU182/BC182+BV182/BD182+BW182/BE182+BY182/BG182+BZ182/BH182,BU182/BC182+BV182/BD182+BW182/BE182+BY182/BG182+CA182/BI182)),0)</f>
        <v>74.879976256210156</v>
      </c>
      <c r="BB182" s="101">
        <f>IF(OR(計算過程!$DF$5=3,計算過程!$DF$5=4),IF(入力データと計算結果!$E$7=バックデータ一覧!$A$16,BU182/BC182+BV182/BD182+BW182/BE182+BX182/BF182+BZ182/BH182,IF(入力データと計算結果!$E$7=バックデータ一覧!$A$17,BU182/BC182+BV182/BD182+BW182/BE182+BY182/BG182+BZ182/BH182,BU182/BC182+BV182/BD182+BW182/BE182+BY182/BG182+CA182/BI182)),0)</f>
        <v>0</v>
      </c>
      <c r="BC182" s="101">
        <f>MIN(1,計算過程!$DF$7*'貼り付けシート（日別）'!AG181+計算過程!$DF$14*(BU182+BW182)+計算過程!$DF$21)</f>
        <v>0.63112896036437993</v>
      </c>
      <c r="BD182" s="101">
        <f>MIN(1,計算過程!$DF$8*'貼り付けシート（日別）'!AG181+計算過程!$DF$15*BV182+計算過程!$DF$22)</f>
        <v>0.68726490712469279</v>
      </c>
      <c r="BE182" s="101">
        <f>MIN(1,計算過程!$DF$9*'貼り付けシート（日別）'!AG181+計算過程!$DF$16*(BU182+BW182)+計算過程!$DF$23)</f>
        <v>0.63112896036437993</v>
      </c>
      <c r="BF182" s="32">
        <f>MIN(1,計算過程!$DF$10*'貼り付けシート（日別）'!AG181+計算過程!$DF$17*BX182+計算過程!$DF$24)</f>
        <v>0.71159348488590612</v>
      </c>
      <c r="BG182" s="32">
        <f>MIN(1,計算過程!$DF$11*'貼り付けシート（日別）'!AG181+計算過程!$DF$18*BY182+計算過程!$DF$25)</f>
        <v>0.70134462993615554</v>
      </c>
      <c r="BH182" s="32">
        <f>MIN(1,計算過程!$DF$12*'貼り付けシート（日別）'!AG181+計算過程!$DF$19*BZ182+計算過程!$DF$26)</f>
        <v>0.71159348488590612</v>
      </c>
      <c r="BI182" s="32">
        <f>MIN(1,計算過程!$DF$13*'貼り付けシート（日別）'!AG181+計算過程!$DF$20*CA182+計算過程!$DF$27)</f>
        <v>0.63006841882630871</v>
      </c>
      <c r="BJ182" s="32">
        <f>IF(計算過程!$DF$5=11,(計算過程!$DF$33*BK182+計算過程!$DF$34*BN182+計算過程!$DF$35*計算過程!$DF$39+計算過程!$DF$36)*(1+計算過程!$DF$37*計算過程!$DF$38)*BL182*BM182*10^3/3600,0)</f>
        <v>0</v>
      </c>
      <c r="BK182" s="32">
        <f>'貼り付けシート（日別）'!AH181</f>
        <v>11.400000000000002</v>
      </c>
      <c r="BL182" s="32">
        <f t="shared" si="65"/>
        <v>1</v>
      </c>
      <c r="BM182" s="32">
        <f t="shared" si="66"/>
        <v>1</v>
      </c>
      <c r="BN182" s="32">
        <f t="shared" si="67"/>
        <v>50.488102474631162</v>
      </c>
      <c r="BO182" s="32">
        <f>IF(計算過程!$DF$5=10,(計算過程!$DF$41*'貼り付けシート（日別）'!AG181+計算過程!$DF$42*BN182+計算過程!$DF$43)/3.6,0)</f>
        <v>0</v>
      </c>
      <c r="BP182" s="32">
        <f>IF(OR(計算過程!$DF$5=5,計算過程!$DF$5=6,計算過程!$DF$5=7),((計算過程!$DF$45*'貼り付けシート（日別）'!AG181+計算過程!$DF$46*SUM(BU182:BW182,BY182)+計算過程!$DF$47)*BQ182+(0.01723*CA182+0.06099))*10^3/3600,0)</f>
        <v>0</v>
      </c>
      <c r="BQ182" s="32">
        <f>IF('貼り付けシート（日別）'!AG181&lt;7,1+(7-'貼り付けシート（日別）'!AG181)*0.0091,1)</f>
        <v>1</v>
      </c>
      <c r="BR182" s="32">
        <f>IF(OR(計算過程!$DF$5=5,計算過程!$DF$5=6,計算過程!$DF$5=7),((計算過程!$DF$48*'貼り付けシート（日別）'!AG181+計算過程!$DF$49*SUM(BU182:BW182,BY182)+計算過程!$DF$50)*BT182+CA182/BS182),0)</f>
        <v>0</v>
      </c>
      <c r="BS182" s="32">
        <f>計算過程!$DF$51*'貼り付けシート（日別）'!AG181+計算過程!$DF$52*CA182+計算過程!$DF$53</f>
        <v>0.84324499999999991</v>
      </c>
      <c r="BT182" s="32">
        <f>IF('貼り付けシート（日別）'!AG181&lt;7,1+(7-'貼り付けシート（日別）'!AG181)*0.0205,1)</f>
        <v>1</v>
      </c>
      <c r="BU182" s="109">
        <f>'貼り付けシート（日別）'!T181</f>
        <v>9.5925472001015457</v>
      </c>
      <c r="BV182" s="109">
        <f>'貼り付けシート（日別）'!U181</f>
        <v>14.628688262096997</v>
      </c>
      <c r="BW182" s="109">
        <f>'貼り付けシート（日別）'!V181</f>
        <v>2.2588415698826245</v>
      </c>
      <c r="BX182" s="109">
        <f>'貼り付けシート（日別）'!W181</f>
        <v>0</v>
      </c>
      <c r="BY182" s="109">
        <f>'貼り付けシート（日別）'!X181</f>
        <v>20.380525442549995</v>
      </c>
      <c r="BZ182" s="109">
        <f>'貼り付けシート（日別）'!Y181</f>
        <v>0</v>
      </c>
      <c r="CA182" s="109">
        <f>'貼り付けシート（日別）'!Z181</f>
        <v>3.6275000000000004</v>
      </c>
      <c r="CB182" s="102">
        <f>IF(入力データと計算結果!$E$9=バックデータ一覧!$A$25,'貼り付けシート（日別）'!AI181,0)</f>
        <v>0</v>
      </c>
      <c r="CC182" s="166"/>
      <c r="CD182" s="32">
        <f>IF(計算過程!$DF$5=9,((CI182*'貼り付けシート（日別）'!AG181+CJ182*(CQ182+CR182+CS182+CU182)+CK182*CX182+CL182)*CE182+(0.01723*CW182+0.06099))*10^3/3600,0)</f>
        <v>0</v>
      </c>
      <c r="CE182" s="32">
        <f>IF(7&lt;='貼り付けシート（日別）'!AG181,1,1+(7-'貼り付けシート（日別）'!AG181)*0.0091)</f>
        <v>1</v>
      </c>
      <c r="CF182" s="32">
        <f>IF(計算過程!$DF$5=9,((CM182*'貼り付けシート（日別）'!AG181+CN182*(CQ182+CR182+CS182+CU182)+CO182*CX182+CP182)*CH182+CW182/CG182),0)</f>
        <v>0</v>
      </c>
      <c r="CG182" s="32">
        <f>計算過程!$DF$55*'貼り付けシート（日別）'!AG181+計算過程!$DF$56*CW182+計算過程!$DF$57</f>
        <v>0.84324499999999991</v>
      </c>
      <c r="CH182" s="32">
        <f>IF(7&lt;='貼り付けシート（日別）'!AG181,1,1+(7-'貼り付けシート（日別）'!AG181)*0.0205)</f>
        <v>1</v>
      </c>
      <c r="CI182" s="100">
        <f>IF($CX182&gt;0,バックデータ一覧!$S$4,バックデータ一覧!$T$4)</f>
        <v>-0.18114</v>
      </c>
      <c r="CJ182" s="100">
        <f>IF($CX182&gt;0,バックデータ一覧!$S$5,バックデータ一覧!$T$5)</f>
        <v>0.10483000000000001</v>
      </c>
      <c r="CK182" s="100">
        <f>IF($CX182&gt;0,バックデータ一覧!$S$6,バックデータ一覧!$T$6)</f>
        <v>0</v>
      </c>
      <c r="CL182" s="100">
        <f>IF($CX182&gt;0,バックデータ一覧!$S$7,バックデータ一覧!$T$7)</f>
        <v>5.8528500000000001</v>
      </c>
      <c r="CM182" s="100">
        <f>IF($CX182&gt;0,バックデータ一覧!$S$12,バックデータ一覧!$T$12)</f>
        <v>-5.7700000000000001E-2</v>
      </c>
      <c r="CN182" s="100">
        <f>IF($CX182&gt;0,バックデータ一覧!$S$13,バックデータ一覧!$T$13)</f>
        <v>0.47525000000000001</v>
      </c>
      <c r="CO182" s="100">
        <f>IF($CX182&gt;0,バックデータ一覧!$S$14,バックデータ一覧!$T$14)</f>
        <v>0</v>
      </c>
      <c r="CP182" s="173">
        <f>IF($CX182&gt;0,バックデータ一覧!$S$15,バックデータ一覧!$T$15)</f>
        <v>-6.3459300000000001</v>
      </c>
      <c r="CQ182" s="102">
        <f>IF($DF$4=4,'貼り付けシート（日別）'!T181,'貼り付けシート（日別）'!B181*(INT($DF$4)+1-$DF$4)+'貼り付けシート（日別）'!T181*($DF$4-INT($DF$4)))</f>
        <v>9.5925472001015457</v>
      </c>
      <c r="CR182" s="102">
        <f>IF($DF$4=4,'貼り付けシート（日別）'!U181,'貼り付けシート（日別）'!C181*(INT($DF$4)+1-$DF$4)+'貼り付けシート（日別）'!U181*($DF$4-INT($DF$4)))</f>
        <v>14.628688262096997</v>
      </c>
      <c r="CS182" s="102">
        <f>IF($DF$4=4,'貼り付けシート（日別）'!V181,'貼り付けシート（日別）'!D181*(INT($DF$4)+1-$DF$4)+'貼り付けシート（日別）'!V181*($DF$4-INT($DF$4)))</f>
        <v>2.2588415698826245</v>
      </c>
      <c r="CT182" s="102">
        <f>IF($DF$4=4,'貼り付けシート（日別）'!W181,'貼り付けシート（日別）'!E181*(INT($DF$4)+1-$DF$4)+'貼り付けシート（日別）'!W181*($DF$4-INT($DF$4)))</f>
        <v>0</v>
      </c>
      <c r="CU182" s="102">
        <f>IF($DF$4=4,'貼り付けシート（日別）'!X181,'貼り付けシート（日別）'!F181*(INT($DF$4)+1-$DF$4)+'貼り付けシート（日別）'!X181*($DF$4-INT($DF$4)))</f>
        <v>20.380525442549995</v>
      </c>
      <c r="CV182" s="102">
        <f>IF($DF$4=4,'貼り付けシート（日別）'!Y181,'貼り付けシート（日別）'!G181*(INT($DF$4)+1-$DF$4)+'貼り付けシート（日別）'!Y181*($DF$4-INT($DF$4)))</f>
        <v>0</v>
      </c>
      <c r="CW182" s="102">
        <f>IF($DF$4=4,'貼り付けシート（日別）'!Z181,'貼り付けシート（日別）'!H181*(INT($DF$4)+1-$DF$4)+'貼り付けシート（日別）'!Z181*($DF$4-INT($DF$4)))</f>
        <v>3.6275000000000004</v>
      </c>
      <c r="CX182" s="32">
        <f>SUMIF('貼り付けシート（時刻別）'!$A$6:$A$8765,AR182,'貼り付けシート（時刻別）'!$C$6:$C$8765)</f>
        <v>0</v>
      </c>
      <c r="CY182" s="102">
        <f t="shared" si="68"/>
        <v>0</v>
      </c>
      <c r="CZ182" s="166"/>
    </row>
    <row r="183" spans="1:104" x14ac:dyDescent="0.15">
      <c r="A183" s="36">
        <v>41815</v>
      </c>
      <c r="B183" s="139">
        <f>IF(計算過程!$DF$5=9,計算過程!CD183+計算過程!CY183,IF($DF$4=4,AS183,G183*(INT($DF$4)+1-$DF$4)+AS183*($DF$4-INT($DF$4))))</f>
        <v>8.8463429555555542E-2</v>
      </c>
      <c r="C183" s="139">
        <f>IF(計算過程!$DF$5=9,CF183,IF($DF$4=4,AT183,H183*(INT($DF$4)+1-$DF$4)+AT183*($DF$4-INT($DF$4))))</f>
        <v>27.183182374372745</v>
      </c>
      <c r="D183" s="139">
        <f>IF(計算過程!$DF$5=9,0,IF($DF$4=4,AU183,I183*(INT($DF$4)+1-$DF$4)+AU183*($DF$4-INT($DF$4))))</f>
        <v>0</v>
      </c>
      <c r="E183" s="139">
        <v>0</v>
      </c>
      <c r="F183" s="138"/>
      <c r="G183" s="104">
        <f t="shared" si="55"/>
        <v>8.4829696972222216E-2</v>
      </c>
      <c r="H183" s="104">
        <f t="shared" si="56"/>
        <v>21.994489361292324</v>
      </c>
      <c r="I183" s="104">
        <f t="shared" si="57"/>
        <v>0</v>
      </c>
      <c r="J183" s="107">
        <v>0</v>
      </c>
      <c r="K183" s="101">
        <f>IF(OR(計算過程!$DF$5&lt;=4,計算過程!$DF$5=8),L183+M183+N183,0)</f>
        <v>8.4829696972222216E-2</v>
      </c>
      <c r="L183" s="101">
        <f>IF(AND($DF$5&gt;4,$DF$5&lt;&gt;8),0,((VLOOKUP(入力データと計算結果!$E$6,バックデータ一覧!$V$12:$AA$15,2)*'貼り付けシート（日別）'!O182+VLOOKUP(入力データと計算結果!$E$6,バックデータ一覧!$V$12:$AA$15,3)*('貼り付けシート（日別）'!I182+'貼り付けシート（日別）'!J182+'貼り付けシート（日別）'!K182+'貼り付けシート（日別）'!L182+'貼り付けシート（日別）'!N182)+(VLOOKUP(入力データと計算結果!$E$6,バックデータ一覧!$V$12:$AA$15,4)))*10^3/3600))</f>
        <v>8.4829696972222216E-2</v>
      </c>
      <c r="M183" s="101">
        <f>IF(AND(OR($DF$5&gt;4,$DF$5&lt;&gt;8),入力データと計算結果!$E$7&lt;&gt;バックデータ一覧!$A$16,SUM(AL183:AM183)&gt;0),0.07*10^3/3600,0)</f>
        <v>0</v>
      </c>
      <c r="N183" s="101">
        <f>IF(AND(OR($DF$5&lt;=4),入力データと計算結果!$E$7=バックデータ一覧!$A$18,AM183&gt;0),(VLOOKUP(入力データと計算結果!$E$6,バックデータ一覧!$V$12:$AA$15,5,FALSE)*AO183+VLOOKUP(入力データと計算結果!$E$6,バックデータ一覧!$V$12:$AA$15,6,FALSE))*10^3/3600,0)</f>
        <v>0</v>
      </c>
      <c r="O183" s="101">
        <f>IF(OR(計算過程!$DF$5&lt;=2,計算過程!$DF$5=8),IF(入力データと計算結果!$E$7=バックデータ一覧!$A$16,AI183/Q183+AJ183/R183+AK183/S183+AL183/T183+AN183/V183,IF(入力データと計算結果!$E$7=バックデータ一覧!$A$17,AI183/Q183+AJ183/R183+AK183/S183+AM183/U183+AN183/V183,AI183/Q183+AJ183/R183+AK183/S183+AM183/U183+AO183/W183)),0)</f>
        <v>21.994489361292324</v>
      </c>
      <c r="P183" s="101">
        <f>IF(OR(計算過程!$DF$5=3,計算過程!$DF$5=4),IF(入力データと計算結果!$E$7=バックデータ一覧!$A$16,AI183/Q183+AJ183/R183+AK183/S183+AL183/T183+AN183/V183,IF(入力データと計算結果!$E$7=バックデータ一覧!$A$17,AI183/Q183+AJ183/R183+AK183/S183+AM183/U183+AN183/V183,AI183/Q183+AJ183/R183+AK183/S183+AM183/U183+AO183/W183)),0)</f>
        <v>0</v>
      </c>
      <c r="Q183" s="101">
        <f>MIN(1,$DF$7*'貼り付けシート（日別）'!O182+計算過程!$DF$14*(AI183+AK183)+$DF$21)</f>
        <v>0.62757139664625883</v>
      </c>
      <c r="R183" s="101">
        <f>MIN(1,$DF$8*'貼り付けシート（日別）'!O182+$DF$15*AJ183+$DF$22)</f>
        <v>0.68519595304757563</v>
      </c>
      <c r="S183" s="101">
        <f>MIN(1,$DF$9*'貼り付けシート（日別）'!O182+$DF$16*(AI183+AK183)+$DF$23)</f>
        <v>0.62757139664625883</v>
      </c>
      <c r="T183" s="32">
        <f>MIN(1,$DF$10*'貼り付けシート（日別）'!O182+$DF$17*AL183+$DF$24)</f>
        <v>0.71159348488590612</v>
      </c>
      <c r="U183" s="32">
        <f>MIN(1,$DF$11*'貼り付けシート（日別）'!O182+$DF$18*AM183+$DF$25)</f>
        <v>0.71059494829530212</v>
      </c>
      <c r="V183" s="32">
        <f>MIN(1,$DF$12*'貼り付けシート（日別）'!O182+$DF$19*AN183+$DF$26)</f>
        <v>0.71159348488590612</v>
      </c>
      <c r="W183" s="32">
        <f>MIN(1,$DF$13*'貼り付けシート（日別）'!O182+$DF$20*AO183+$DF$27)</f>
        <v>0.5711663339275167</v>
      </c>
      <c r="X183" s="32">
        <f t="shared" si="58"/>
        <v>0</v>
      </c>
      <c r="Y183" s="32">
        <f>'貼り付けシート（日別）'!P182</f>
        <v>11.875</v>
      </c>
      <c r="Z183" s="32">
        <f t="shared" si="59"/>
        <v>1</v>
      </c>
      <c r="AA183" s="32">
        <f t="shared" si="60"/>
        <v>1</v>
      </c>
      <c r="AB183" s="32">
        <f t="shared" si="61"/>
        <v>14.482241707296993</v>
      </c>
      <c r="AC183" s="32">
        <f>IF($DF$5=10,($DF$41*'貼り付けシート（日別）'!O182+$DF$42*AB183+$DF$43)/3.6,0)</f>
        <v>0</v>
      </c>
      <c r="AD183" s="32">
        <f>IF(OR($DF$5=5,$DF$5=6,$DF$5=7),(($DF$45*'貼り付けシート（日別）'!O182+$DF$46*SUM(AI183:AK183,AM183)+$DF$47)*AE183+(0.01723*AO183+0.06099))*10^3/3600,0)</f>
        <v>0</v>
      </c>
      <c r="AE183" s="32">
        <f>IF('貼り付けシート（日別）'!O182&lt;7,1+(7-'貼り付けシート（日別）'!O182)*0.0091,1)</f>
        <v>1</v>
      </c>
      <c r="AF183" s="32">
        <f>IF(OR($DF$5=5,$DF$5=6,$DF$5=7),(($DF$48*'貼り付けシート（日別）'!O182+$DF$49*SUM(AI183:AK183,AM183)+$DF$50)*AH183+AO183/AG183),0)</f>
        <v>0</v>
      </c>
      <c r="AG183" s="32">
        <f>$DF$51*'貼り付けシート（日別）'!O182+$DF$52*AO183+$DF$53</f>
        <v>0.82945999999999998</v>
      </c>
      <c r="AH183" s="32">
        <f>IF('貼り付けシート（日別）'!O182&lt;7,1+(7-'貼り付けシート（日別）'!O182)*0.0205,1)</f>
        <v>1</v>
      </c>
      <c r="AI183" s="109">
        <f>'貼り付けシート（日別）'!B182</f>
        <v>3.9886459687042075</v>
      </c>
      <c r="AJ183" s="109">
        <f>'貼り付けシート（日別）'!C182</f>
        <v>8.0753185313450651</v>
      </c>
      <c r="AK183" s="109">
        <f>'貼り付けシート（日別）'!D182</f>
        <v>2.4182772072477197</v>
      </c>
      <c r="AL183" s="109">
        <f>'貼り付けシート（日別）'!E182</f>
        <v>0</v>
      </c>
      <c r="AM183" s="109">
        <f>'貼り付けシート（日別）'!F182</f>
        <v>0</v>
      </c>
      <c r="AN183" s="109">
        <f>'貼り付けシート（日別）'!G182</f>
        <v>0</v>
      </c>
      <c r="AO183" s="109">
        <f>'貼り付けシート（日別）'!H182</f>
        <v>0</v>
      </c>
      <c r="AP183" s="102">
        <f>IF(入力データと計算結果!$E$9=バックデータ一覧!$A$25,'貼り付けシート（日別）'!Q182,0)</f>
        <v>0</v>
      </c>
      <c r="AR183" s="36">
        <v>41815</v>
      </c>
      <c r="AS183" s="104">
        <f t="shared" si="62"/>
        <v>8.8463429555555542E-2</v>
      </c>
      <c r="AT183" s="104">
        <f t="shared" si="63"/>
        <v>27.183182374372745</v>
      </c>
      <c r="AU183" s="104">
        <f t="shared" si="64"/>
        <v>0</v>
      </c>
      <c r="AV183" s="107">
        <v>0</v>
      </c>
      <c r="AW183" s="101">
        <f>IF(OR(計算過程!$DF$5&lt;=4,計算過程!$DF$5=8),AX183+AY183+AZ183,0)</f>
        <v>8.8463429555555542E-2</v>
      </c>
      <c r="AX183" s="101">
        <f>IF(AND(計算過程!$DF$5&gt;4,計算過程!$DF$5&lt;&gt;8),0,((VLOOKUP(入力データと計算結果!$E$6,バックデータ一覧!$V$12:$AA$15,2)*'貼り付けシート（日別）'!AG182+VLOOKUP(入力データと計算結果!$E$6,バックデータ一覧!$V$12:$AA$15,3)*('貼り付けシート（日別）'!AA182+'貼り付けシート（日別）'!AB182+'貼り付けシート（日別）'!AC182+'貼り付けシート（日別）'!AD182+'貼り付けシート（日別）'!AF182)+(VLOOKUP(入力データと計算結果!$E$6,バックデータ一覧!$V$12:$AA$15,4)))*10^3/3600))</f>
        <v>8.8463429555555542E-2</v>
      </c>
      <c r="AY183" s="101">
        <f>IF(AND(OR(計算過程!$DF$5&gt;4,計算過程!$DF$5&lt;&gt;8),入力データと計算結果!$E$7&lt;&gt;バックデータ一覧!$A$16,SUM(BX183:BY183)&gt;0),0.07*10^3/3600,0)</f>
        <v>0</v>
      </c>
      <c r="AZ183" s="101">
        <f>IF(AND(OR(計算過程!$DF$5&lt;=4),入力データと計算結果!$E$7=バックデータ一覧!$A$18,BY183&gt;0),(VLOOKUP(入力データと計算結果!$E$6,バックデータ一覧!$V$12:$AA$15,5,FALSE)*CA183+VLOOKUP(入力データと計算結果!$E$6,バックデータ一覧!$V$12:$AA$15,6,FALSE))*10^3/3600,0)</f>
        <v>0</v>
      </c>
      <c r="BA183" s="101">
        <f>IF(OR(計算過程!$DF$5&lt;=2,計算過程!$DF$5=8),IF(入力データと計算結果!$E$7=バックデータ一覧!$A$16,BU183/BC183+BV183/BD183+BW183/BE183+BX183/BF183+BZ183/BH183,IF(入力データと計算結果!$E$7=バックデータ一覧!$A$17,BU183/BC183+BV183/BD183+BW183/BE183+BY183/BG183+BZ183/BH183,BU183/BC183+BV183/BD183+BW183/BE183+BY183/BG183+CA183/BI183)),0)</f>
        <v>27.183182374372745</v>
      </c>
      <c r="BB183" s="101">
        <f>IF(OR(計算過程!$DF$5=3,計算過程!$DF$5=4),IF(入力データと計算結果!$E$7=バックデータ一覧!$A$16,BU183/BC183+BV183/BD183+BW183/BE183+BX183/BF183+BZ183/BH183,IF(入力データと計算結果!$E$7=バックデータ一覧!$A$17,BU183/BC183+BV183/BD183+BW183/BE183+BY183/BG183+BZ183/BH183,BU183/BC183+BV183/BD183+BW183/BE183+BY183/BG183+CA183/BI183)),0)</f>
        <v>0</v>
      </c>
      <c r="BC183" s="101">
        <f>MIN(1,計算過程!$DF$7*'貼り付けシート（日別）'!AG182+計算過程!$DF$14*(BU183+BW183)+計算過程!$DF$21)</f>
        <v>0.62510465917500546</v>
      </c>
      <c r="BD183" s="101">
        <f>MIN(1,計算過程!$DF$8*'貼り付けシート（日別）'!AG182+計算過程!$DF$15*BV183+計算過程!$DF$22)</f>
        <v>0.68786157322421393</v>
      </c>
      <c r="BE183" s="101">
        <f>MIN(1,計算過程!$DF$9*'貼り付けシート（日別）'!AG182+計算過程!$DF$16*(BU183+BW183)+計算過程!$DF$23)</f>
        <v>0.62510465917500546</v>
      </c>
      <c r="BF183" s="32">
        <f>MIN(1,計算過程!$DF$10*'貼り付けシート（日別）'!AG182+計算過程!$DF$17*BX183+計算過程!$DF$24)</f>
        <v>0.71159348488590612</v>
      </c>
      <c r="BG183" s="32">
        <f>MIN(1,計算過程!$DF$11*'貼り付けシート（日別）'!AG182+計算過程!$DF$18*BY183+計算過程!$DF$25)</f>
        <v>0.71059494829530212</v>
      </c>
      <c r="BH183" s="32">
        <f>MIN(1,計算過程!$DF$12*'貼り付けシート（日別）'!AG182+計算過程!$DF$19*BZ183+計算過程!$DF$26)</f>
        <v>0.71159348488590612</v>
      </c>
      <c r="BI183" s="32">
        <f>MIN(1,計算過程!$DF$13*'貼り付けシート（日別）'!AG182+計算過程!$DF$20*CA183+計算過程!$DF$27)</f>
        <v>0.5711663339275167</v>
      </c>
      <c r="BJ183" s="32">
        <f>IF(計算過程!$DF$5=11,(計算過程!$DF$33*BK183+計算過程!$DF$34*BN183+計算過程!$DF$35*計算過程!$DF$39+計算過程!$DF$36)*(1+計算過程!$DF$37*計算過程!$DF$38)*BL183*BM183*10^3/3600,0)</f>
        <v>0</v>
      </c>
      <c r="BK183" s="32">
        <f>'貼り付けシート（日別）'!AH182</f>
        <v>11.875</v>
      </c>
      <c r="BL183" s="32">
        <f t="shared" si="65"/>
        <v>1</v>
      </c>
      <c r="BM183" s="32">
        <f t="shared" si="66"/>
        <v>1</v>
      </c>
      <c r="BN183" s="32">
        <f t="shared" si="67"/>
        <v>18.264902278169561</v>
      </c>
      <c r="BO183" s="32">
        <f>IF(計算過程!$DF$5=10,(計算過程!$DF$41*'貼り付けシート（日別）'!AG182+計算過程!$DF$42*BN183+計算過程!$DF$43)/3.6,0)</f>
        <v>0</v>
      </c>
      <c r="BP183" s="32">
        <f>IF(OR(計算過程!$DF$5=5,計算過程!$DF$5=6,計算過程!$DF$5=7),((計算過程!$DF$45*'貼り付けシート（日別）'!AG182+計算過程!$DF$46*SUM(BU183:BW183,BY183)+計算過程!$DF$47)*BQ183+(0.01723*CA183+0.06099))*10^3/3600,0)</f>
        <v>0</v>
      </c>
      <c r="BQ183" s="32">
        <f>IF('貼り付けシート（日別）'!AG182&lt;7,1+(7-'貼り付けシート（日別）'!AG182)*0.0091,1)</f>
        <v>1</v>
      </c>
      <c r="BR183" s="32">
        <f>IF(OR(計算過程!$DF$5=5,計算過程!$DF$5=6,計算過程!$DF$5=7),((計算過程!$DF$48*'貼り付けシート（日別）'!AG182+計算過程!$DF$49*SUM(BU183:BW183,BY183)+計算過程!$DF$50)*BT183+CA183/BS183),0)</f>
        <v>0</v>
      </c>
      <c r="BS183" s="32">
        <f>計算過程!$DF$51*'貼り付けシート（日別）'!AG182+計算過程!$DF$52*CA183+計算過程!$DF$53</f>
        <v>0.82945999999999998</v>
      </c>
      <c r="BT183" s="32">
        <f>IF('貼り付けシート（日別）'!AG182&lt;7,1+(7-'貼り付けシート（日別）'!AG182)*0.0205,1)</f>
        <v>1</v>
      </c>
      <c r="BU183" s="109">
        <f>'貼り付けシート（日別）'!T182</f>
        <v>2.2006322585954248</v>
      </c>
      <c r="BV183" s="109">
        <f>'貼り付けシート（日別）'!U182</f>
        <v>13.948277463232383</v>
      </c>
      <c r="BW183" s="109">
        <f>'貼り付けシート（日別）'!V182</f>
        <v>2.1159925563417548</v>
      </c>
      <c r="BX183" s="109">
        <f>'貼り付けシート（日別）'!W182</f>
        <v>0</v>
      </c>
      <c r="BY183" s="109">
        <f>'貼り付けシート（日別）'!X182</f>
        <v>0</v>
      </c>
      <c r="BZ183" s="109">
        <f>'貼り付けシート（日別）'!Y182</f>
        <v>0</v>
      </c>
      <c r="CA183" s="109">
        <f>'貼り付けシート（日別）'!Z182</f>
        <v>0</v>
      </c>
      <c r="CB183" s="102">
        <f>IF(入力データと計算結果!$E$9=バックデータ一覧!$A$25,'貼り付けシート（日別）'!AI182,0)</f>
        <v>0</v>
      </c>
      <c r="CC183" s="166"/>
      <c r="CD183" s="32">
        <f>IF(計算過程!$DF$5=9,((CI183*'貼り付けシート（日別）'!AG182+CJ183*(CQ183+CR183+CS183+CU183)+CK183*CX183+CL183)*CE183+(0.01723*CW183+0.06099))*10^3/3600,0)</f>
        <v>0</v>
      </c>
      <c r="CE183" s="32">
        <f>IF(7&lt;='貼り付けシート（日別）'!AG182,1,1+(7-'貼り付けシート（日別）'!AG182)*0.0091)</f>
        <v>1</v>
      </c>
      <c r="CF183" s="32">
        <f>IF(計算過程!$DF$5=9,((CM183*'貼り付けシート（日別）'!AG182+CN183*(CQ183+CR183+CS183+CU183)+CO183*CX183+CP183)*CH183+CW183/CG183),0)</f>
        <v>0</v>
      </c>
      <c r="CG183" s="32">
        <f>計算過程!$DF$55*'貼り付けシート（日別）'!AG182+計算過程!$DF$56*CW183+計算過程!$DF$57</f>
        <v>0.82945999999999998</v>
      </c>
      <c r="CH183" s="32">
        <f>IF(7&lt;='貼り付けシート（日別）'!AG182,1,1+(7-'貼り付けシート（日別）'!AG182)*0.0205)</f>
        <v>1</v>
      </c>
      <c r="CI183" s="100">
        <f>IF($CX183&gt;0,バックデータ一覧!$S$4,バックデータ一覧!$T$4)</f>
        <v>-0.18114</v>
      </c>
      <c r="CJ183" s="100">
        <f>IF($CX183&gt;0,バックデータ一覧!$S$5,バックデータ一覧!$T$5)</f>
        <v>0.10483000000000001</v>
      </c>
      <c r="CK183" s="100">
        <f>IF($CX183&gt;0,バックデータ一覧!$S$6,バックデータ一覧!$T$6)</f>
        <v>0</v>
      </c>
      <c r="CL183" s="100">
        <f>IF($CX183&gt;0,バックデータ一覧!$S$7,バックデータ一覧!$T$7)</f>
        <v>5.8528500000000001</v>
      </c>
      <c r="CM183" s="100">
        <f>IF($CX183&gt;0,バックデータ一覧!$S$12,バックデータ一覧!$T$12)</f>
        <v>-5.7700000000000001E-2</v>
      </c>
      <c r="CN183" s="100">
        <f>IF($CX183&gt;0,バックデータ一覧!$S$13,バックデータ一覧!$T$13)</f>
        <v>0.47525000000000001</v>
      </c>
      <c r="CO183" s="100">
        <f>IF($CX183&gt;0,バックデータ一覧!$S$14,バックデータ一覧!$T$14)</f>
        <v>0</v>
      </c>
      <c r="CP183" s="173">
        <f>IF($CX183&gt;0,バックデータ一覧!$S$15,バックデータ一覧!$T$15)</f>
        <v>-6.3459300000000001</v>
      </c>
      <c r="CQ183" s="102">
        <f>IF($DF$4=4,'貼り付けシート（日別）'!T182,'貼り付けシート（日別）'!B182*(INT($DF$4)+1-$DF$4)+'貼り付けシート（日別）'!T182*($DF$4-INT($DF$4)))</f>
        <v>2.2006322585954248</v>
      </c>
      <c r="CR183" s="102">
        <f>IF($DF$4=4,'貼り付けシート（日別）'!U182,'貼り付けシート（日別）'!C182*(INT($DF$4)+1-$DF$4)+'貼り付けシート（日別）'!U182*($DF$4-INT($DF$4)))</f>
        <v>13.948277463232383</v>
      </c>
      <c r="CS183" s="102">
        <f>IF($DF$4=4,'貼り付けシート（日別）'!V182,'貼り付けシート（日別）'!D182*(INT($DF$4)+1-$DF$4)+'貼り付けシート（日別）'!V182*($DF$4-INT($DF$4)))</f>
        <v>2.1159925563417548</v>
      </c>
      <c r="CT183" s="102">
        <f>IF($DF$4=4,'貼り付けシート（日別）'!W182,'貼り付けシート（日別）'!E182*(INT($DF$4)+1-$DF$4)+'貼り付けシート（日別）'!W182*($DF$4-INT($DF$4)))</f>
        <v>0</v>
      </c>
      <c r="CU183" s="102">
        <f>IF($DF$4=4,'貼り付けシート（日別）'!X182,'貼り付けシート（日別）'!F182*(INT($DF$4)+1-$DF$4)+'貼り付けシート（日別）'!X182*($DF$4-INT($DF$4)))</f>
        <v>0</v>
      </c>
      <c r="CV183" s="102">
        <f>IF($DF$4=4,'貼り付けシート（日別）'!Y182,'貼り付けシート（日別）'!G182*(INT($DF$4)+1-$DF$4)+'貼り付けシート（日別）'!Y182*($DF$4-INT($DF$4)))</f>
        <v>0</v>
      </c>
      <c r="CW183" s="102">
        <f>IF($DF$4=4,'貼り付けシート（日別）'!Z182,'貼り付けシート（日別）'!H182*(INT($DF$4)+1-$DF$4)+'貼り付けシート（日別）'!Z182*($DF$4-INT($DF$4)))</f>
        <v>0</v>
      </c>
      <c r="CX183" s="32">
        <f>SUMIF('貼り付けシート（時刻別）'!$A$6:$A$8765,AR183,'貼り付けシート（時刻別）'!$C$6:$C$8765)</f>
        <v>0</v>
      </c>
      <c r="CY183" s="102">
        <f t="shared" si="68"/>
        <v>0</v>
      </c>
      <c r="CZ183" s="166"/>
    </row>
    <row r="184" spans="1:104" x14ac:dyDescent="0.15">
      <c r="A184" s="36">
        <v>41816</v>
      </c>
      <c r="B184" s="139">
        <f>IF(計算過程!$DF$5=9,計算過程!CD184+計算過程!CY184,IF($DF$4=4,AS184,G184*(INT($DF$4)+1-$DF$4)+AS184*($DF$4-INT($DF$4))))</f>
        <v>0.14222359747222224</v>
      </c>
      <c r="C184" s="139">
        <f>IF(計算過程!$DF$5=9,CF184,IF($DF$4=4,AT184,H184*(INT($DF$4)+1-$DF$4)+AT184*($DF$4-INT($DF$4))))</f>
        <v>63.900072923645574</v>
      </c>
      <c r="D184" s="139">
        <f>IF(計算過程!$DF$5=9,0,IF($DF$4=4,AU184,I184*(INT($DF$4)+1-$DF$4)+AU184*($DF$4-INT($DF$4))))</f>
        <v>0</v>
      </c>
      <c r="E184" s="139">
        <v>0</v>
      </c>
      <c r="F184" s="138"/>
      <c r="G184" s="104">
        <f t="shared" si="55"/>
        <v>0.1360092238125</v>
      </c>
      <c r="H184" s="104">
        <f t="shared" si="56"/>
        <v>57.700337688005845</v>
      </c>
      <c r="I184" s="104">
        <f t="shared" si="57"/>
        <v>0</v>
      </c>
      <c r="J184" s="107">
        <v>0</v>
      </c>
      <c r="K184" s="101">
        <f>IF(OR(計算過程!$DF$5&lt;=4,計算過程!$DF$5=8),L184+M184+N184,0)</f>
        <v>0.1360092238125</v>
      </c>
      <c r="L184" s="101">
        <f>IF(AND($DF$5&gt;4,$DF$5&lt;&gt;8),0,((VLOOKUP(入力データと計算結果!$E$6,バックデータ一覧!$V$12:$AA$15,2)*'貼り付けシート（日別）'!O183+VLOOKUP(入力データと計算結果!$E$6,バックデータ一覧!$V$12:$AA$15,3)*('貼り付けシート（日別）'!I183+'貼り付けシート（日別）'!J183+'貼り付けシート（日別）'!K183+'貼り付けシート（日別）'!L183+'貼り付けシート（日別）'!N183)+(VLOOKUP(入力データと計算結果!$E$6,バックデータ一覧!$V$12:$AA$15,4)))*10^3/3600))</f>
        <v>8.5918382666666668E-2</v>
      </c>
      <c r="M184" s="101">
        <f>IF(AND(OR($DF$5&gt;4,$DF$5&lt;&gt;8),入力データと計算結果!$E$7&lt;&gt;バックデータ一覧!$A$16,SUM(AL184:AM184)&gt;0),0.07*10^3/3600,0)</f>
        <v>1.9444444444444445E-2</v>
      </c>
      <c r="N184" s="101">
        <f>IF(AND(OR($DF$5&lt;=4),入力データと計算結果!$E$7=バックデータ一覧!$A$18,AM184&gt;0),(VLOOKUP(入力データと計算結果!$E$6,バックデータ一覧!$V$12:$AA$15,5,FALSE)*AO184+VLOOKUP(入力データと計算結果!$E$6,バックデータ一覧!$V$12:$AA$15,6,FALSE))*10^3/3600,0)</f>
        <v>3.0646396701388887E-2</v>
      </c>
      <c r="O184" s="101">
        <f>IF(OR(計算過程!$DF$5&lt;=2,計算過程!$DF$5=8),IF(入力データと計算結果!$E$7=バックデータ一覧!$A$16,AI184/Q184+AJ184/R184+AK184/S184+AL184/T184+AN184/V184,IF(入力データと計算結果!$E$7=バックデータ一覧!$A$17,AI184/Q184+AJ184/R184+AK184/S184+AM184/U184+AN184/V184,AI184/Q184+AJ184/R184+AK184/S184+AM184/U184+AO184/W184)),0)</f>
        <v>57.700337688005845</v>
      </c>
      <c r="P184" s="101">
        <f>IF(OR(計算過程!$DF$5=3,計算過程!$DF$5=4),IF(入力データと計算結果!$E$7=バックデータ一覧!$A$16,AI184/Q184+AJ184/R184+AK184/S184+AL184/T184+AN184/V184,IF(入力データと計算結果!$E$7=バックデータ一覧!$A$17,AI184/Q184+AJ184/R184+AK184/S184+AM184/U184+AN184/V184,AI184/Q184+AJ184/R184+AK184/S184+AM184/U184+AO184/W184)),0)</f>
        <v>0</v>
      </c>
      <c r="Q184" s="101">
        <f>MIN(1,$DF$7*'貼り付けシート（日別）'!O183+計算過程!$DF$14*(AI184+AK184)+$DF$21)</f>
        <v>0.62970109325573576</v>
      </c>
      <c r="R184" s="101">
        <f>MIN(1,$DF$8*'貼り付けシート（日別）'!O183+$DF$15*AJ184+$DF$22)</f>
        <v>0.68537982293098376</v>
      </c>
      <c r="S184" s="101">
        <f>MIN(1,$DF$9*'貼り付けシート（日別）'!O183+$DF$16*(AI184+AK184)+$DF$23)</f>
        <v>0.62970109325573576</v>
      </c>
      <c r="T184" s="32">
        <f>MIN(1,$DF$10*'貼り付けシート（日別）'!O183+$DF$17*AL184+$DF$24)</f>
        <v>0.71159348488590612</v>
      </c>
      <c r="U184" s="32">
        <f>MIN(1,$DF$11*'貼り付けシート（日別）'!O183+$DF$18*AM184+$DF$25)</f>
        <v>0.7013277906195895</v>
      </c>
      <c r="V184" s="32">
        <f>MIN(1,$DF$12*'貼り付けシート（日別）'!O183+$DF$19*AN184+$DF$26)</f>
        <v>0.71159348488590612</v>
      </c>
      <c r="W184" s="32">
        <f>MIN(1,$DF$13*'貼り付けシート（日別）'!O183+$DF$20*AO184+$DF$27)</f>
        <v>0.62264151925852351</v>
      </c>
      <c r="X184" s="32">
        <f t="shared" si="58"/>
        <v>0</v>
      </c>
      <c r="Y184" s="32">
        <f>'貼り付けシート（日別）'!P183</f>
        <v>13.762499999999999</v>
      </c>
      <c r="Z184" s="32">
        <f t="shared" si="59"/>
        <v>1</v>
      </c>
      <c r="AA184" s="32">
        <f t="shared" si="60"/>
        <v>1</v>
      </c>
      <c r="AB184" s="32">
        <f t="shared" si="61"/>
        <v>39.041565539123027</v>
      </c>
      <c r="AC184" s="32">
        <f>IF($DF$5=10,($DF$41*'貼り付けシート（日別）'!O183+$DF$42*AB184+$DF$43)/3.6,0)</f>
        <v>0</v>
      </c>
      <c r="AD184" s="32">
        <f>IF(OR($DF$5=5,$DF$5=6,$DF$5=7),(($DF$45*'貼り付けシート（日別）'!O183+$DF$46*SUM(AI184:AK184,AM184)+$DF$47)*AE184+(0.01723*AO184+0.06099))*10^3/3600,0)</f>
        <v>0</v>
      </c>
      <c r="AE184" s="32">
        <f>IF('貼り付けシート（日別）'!O183&lt;7,1+(7-'貼り付けシート（日別）'!O183)*0.0091,1)</f>
        <v>1</v>
      </c>
      <c r="AF184" s="32">
        <f>IF(OR($DF$5=5,$DF$5=6,$DF$5=7),(($DF$48*'貼り付けシート（日別）'!O183+$DF$49*SUM(AI184:AK184,AM184)+$DF$50)*AH184+AO184/AG184),0)</f>
        <v>0</v>
      </c>
      <c r="AG184" s="32">
        <f>$DF$51*'貼り付けシート（日別）'!O183+$DF$52*AO184+$DF$53</f>
        <v>0.84832062499999994</v>
      </c>
      <c r="AH184" s="32">
        <f>IF('貼り付けシート（日別）'!O183&lt;7,1+(7-'貼り付けシート（日別）'!O183)*0.0205,1)</f>
        <v>1</v>
      </c>
      <c r="AI184" s="109">
        <f>'貼り付けシート（日別）'!B183</f>
        <v>6.0405774071779126</v>
      </c>
      <c r="AJ184" s="109">
        <f>'貼り付けシート（日別）'!C183</f>
        <v>8.0604251116188799</v>
      </c>
      <c r="AK184" s="109">
        <f>'貼り付けシート（日別）'!D183</f>
        <v>1.6594992876862396</v>
      </c>
      <c r="AL184" s="109">
        <f>'貼り付けシート（日別）'!E183</f>
        <v>0</v>
      </c>
      <c r="AM184" s="109">
        <f>'貼り付けシート（日別）'!F183</f>
        <v>20.417626232639996</v>
      </c>
      <c r="AN184" s="109">
        <f>'貼り付けシート（日別）'!G183</f>
        <v>0</v>
      </c>
      <c r="AO184" s="109">
        <f>'貼り付けシート（日別）'!H183</f>
        <v>2.8634374999999999</v>
      </c>
      <c r="AP184" s="102">
        <f>IF(入力データと計算結果!$E$9=バックデータ一覧!$A$25,'貼り付けシート（日別）'!Q183,0)</f>
        <v>0</v>
      </c>
      <c r="AR184" s="36">
        <v>41816</v>
      </c>
      <c r="AS184" s="104">
        <f t="shared" si="62"/>
        <v>0.14222359747222224</v>
      </c>
      <c r="AT184" s="104">
        <f t="shared" si="63"/>
        <v>63.900072923645574</v>
      </c>
      <c r="AU184" s="104">
        <f t="shared" si="64"/>
        <v>0</v>
      </c>
      <c r="AV184" s="107">
        <v>0</v>
      </c>
      <c r="AW184" s="101">
        <f>IF(OR(計算過程!$DF$5&lt;=4,計算過程!$DF$5=8),AX184+AY184+AZ184,0)</f>
        <v>0.14222359747222224</v>
      </c>
      <c r="AX184" s="101">
        <f>IF(AND(計算過程!$DF$5&gt;4,計算過程!$DF$5&lt;&gt;8),0,((VLOOKUP(入力データと計算結果!$E$6,バックデータ一覧!$V$12:$AA$15,2)*'貼り付けシート（日別）'!AG183+VLOOKUP(入力データと計算結果!$E$6,バックデータ一覧!$V$12:$AA$15,3)*('貼り付けシート（日別）'!AA183+'貼り付けシート（日別）'!AB183+'貼り付けシート（日別）'!AC183+'貼り付けシート（日別）'!AD183+'貼り付けシート（日別）'!AF183)+(VLOOKUP(入力データと計算結果!$E$6,バックデータ一覧!$V$12:$AA$15,4)))*10^3/3600))</f>
        <v>8.9439073166666674E-2</v>
      </c>
      <c r="AY184" s="101">
        <f>IF(AND(OR(計算過程!$DF$5&gt;4,計算過程!$DF$5&lt;&gt;8),入力データと計算結果!$E$7&lt;&gt;バックデータ一覧!$A$16,SUM(BX184:BY184)&gt;0),0.07*10^3/3600,0)</f>
        <v>1.9444444444444445E-2</v>
      </c>
      <c r="AZ184" s="101">
        <f>IF(AND(OR(計算過程!$DF$5&lt;=4),入力データと計算結果!$E$7=バックデータ一覧!$A$18,BY184&gt;0),(VLOOKUP(入力データと計算結果!$E$6,バックデータ一覧!$V$12:$AA$15,5,FALSE)*CA184+VLOOKUP(入力データと計算結果!$E$6,バックデータ一覧!$V$12:$AA$15,6,FALSE))*10^3/3600,0)</f>
        <v>3.3340079861111108E-2</v>
      </c>
      <c r="BA184" s="101">
        <f>IF(OR(計算過程!$DF$5&lt;=2,計算過程!$DF$5=8),IF(入力データと計算結果!$E$7=バックデータ一覧!$A$16,BU184/BC184+BV184/BD184+BW184/BE184+BX184/BF184+BZ184/BH184,IF(入力データと計算結果!$E$7=バックデータ一覧!$A$17,BU184/BC184+BV184/BD184+BW184/BE184+BY184/BG184+BZ184/BH184,BU184/BC184+BV184/BD184+BW184/BE184+BY184/BG184+CA184/BI184)),0)</f>
        <v>63.900072923645574</v>
      </c>
      <c r="BB184" s="101">
        <f>IF(OR(計算過程!$DF$5=3,計算過程!$DF$5=4),IF(入力データと計算結果!$E$7=バックデータ一覧!$A$16,BU184/BC184+BV184/BD184+BW184/BE184+BX184/BF184+BZ184/BH184,IF(入力データと計算結果!$E$7=バックデータ一覧!$A$17,BU184/BC184+BV184/BD184+BW184/BE184+BY184/BG184+BZ184/BH184,BU184/BC184+BV184/BD184+BW184/BE184+BY184/BG184+CA184/BI184)),0)</f>
        <v>0</v>
      </c>
      <c r="BC184" s="101">
        <f>MIN(1,計算過程!$DF$7*'貼り付けシート（日別）'!AG183+計算過程!$DF$14*(BU184+BW184)+計算過程!$DF$21)</f>
        <v>0.63055920940345467</v>
      </c>
      <c r="BD184" s="101">
        <f>MIN(1,計算過程!$DF$8*'貼り付けシート（日別）'!AG183+計算過程!$DF$15*BV184+計算過程!$DF$22)</f>
        <v>0.68671017489954167</v>
      </c>
      <c r="BE184" s="101">
        <f>MIN(1,計算過程!$DF$9*'貼り付けシート（日別）'!AG183+計算過程!$DF$16*(BU184+BW184)+計算過程!$DF$23)</f>
        <v>0.63055920940345467</v>
      </c>
      <c r="BF184" s="32">
        <f>MIN(1,計算過程!$DF$10*'貼り付けシート（日別）'!AG183+計算過程!$DF$17*BX184+計算過程!$DF$24)</f>
        <v>0.71159348488590612</v>
      </c>
      <c r="BG184" s="32">
        <f>MIN(1,計算過程!$DF$11*'貼り付けシート（日別）'!AG183+計算過程!$DF$18*BY184+計算過程!$DF$25)</f>
        <v>0.7013277906195895</v>
      </c>
      <c r="BH184" s="32">
        <f>MIN(1,計算過程!$DF$12*'貼り付けシート（日別）'!AG183+計算過程!$DF$19*BZ184+計算過程!$DF$26)</f>
        <v>0.71159348488590612</v>
      </c>
      <c r="BI184" s="32">
        <f>MIN(1,計算過程!$DF$13*'貼り付けシート（日別）'!AG183+計算過程!$DF$20*CA184+計算過程!$DF$27)</f>
        <v>0.63255295941583889</v>
      </c>
      <c r="BJ184" s="32">
        <f>IF(計算過程!$DF$5=11,(計算過程!$DF$33*BK184+計算過程!$DF$34*BN184+計算過程!$DF$35*計算過程!$DF$39+計算過程!$DF$36)*(1+計算過程!$DF$37*計算過程!$DF$38)*BL184*BM184*10^3/3600,0)</f>
        <v>0</v>
      </c>
      <c r="BK184" s="32">
        <f>'貼り付けシート（日別）'!AH183</f>
        <v>13.762499999999999</v>
      </c>
      <c r="BL184" s="32">
        <f t="shared" si="65"/>
        <v>1</v>
      </c>
      <c r="BM184" s="32">
        <f t="shared" si="66"/>
        <v>1</v>
      </c>
      <c r="BN184" s="32">
        <f t="shared" si="67"/>
        <v>43.262604131225132</v>
      </c>
      <c r="BO184" s="32">
        <f>IF(計算過程!$DF$5=10,(計算過程!$DF$41*'貼り付けシート（日別）'!AG183+計算過程!$DF$42*BN184+計算過程!$DF$43)/3.6,0)</f>
        <v>0</v>
      </c>
      <c r="BP184" s="32">
        <f>IF(OR(計算過程!$DF$5=5,計算過程!$DF$5=6,計算過程!$DF$5=7),((計算過程!$DF$45*'貼り付けシート（日別）'!AG183+計算過程!$DF$46*SUM(BU184:BW184,BY184)+計算過程!$DF$47)*BQ184+(0.01723*CA184+0.06099))*10^3/3600,0)</f>
        <v>0</v>
      </c>
      <c r="BQ184" s="32">
        <f>IF('貼り付けシート（日別）'!AG183&lt;7,1+(7-'貼り付けシート（日別）'!AG183)*0.0091,1)</f>
        <v>1</v>
      </c>
      <c r="BR184" s="32">
        <f>IF(OR(計算過程!$DF$5=5,計算過程!$DF$5=6,計算過程!$DF$5=7),((計算過程!$DF$48*'貼り付けシート（日別）'!AG183+計算過程!$DF$49*SUM(BU184:BW184,BY184)+計算過程!$DF$50)*BT184+CA184/BS184),0)</f>
        <v>0</v>
      </c>
      <c r="BS184" s="32">
        <f>計算過程!$DF$51*'貼り付けシート（日別）'!AG183+計算過程!$DF$52*CA184+計算過程!$DF$53</f>
        <v>0.8516975</v>
      </c>
      <c r="BT184" s="32">
        <f>IF('貼り付けシート（日別）'!AG183&lt;7,1+(7-'貼り付けシート（日別）'!AG183)*0.0205,1)</f>
        <v>1</v>
      </c>
      <c r="BU184" s="109">
        <f>'貼り付けシート（日別）'!T183</f>
        <v>6.3151491075041815</v>
      </c>
      <c r="BV184" s="109">
        <f>'貼り付けシート（日別）'!U183</f>
        <v>10.9914887885712</v>
      </c>
      <c r="BW184" s="109">
        <f>'貼り付けシート（日別）'!V183</f>
        <v>2.1120900025097598</v>
      </c>
      <c r="BX184" s="109">
        <f>'貼り付けシート（日別）'!W183</f>
        <v>0</v>
      </c>
      <c r="BY184" s="109">
        <f>'貼り付けシート（日別）'!X183</f>
        <v>20.417626232639996</v>
      </c>
      <c r="BZ184" s="109">
        <f>'貼り付けシート（日別）'!Y183</f>
        <v>0</v>
      </c>
      <c r="CA184" s="109">
        <f>'貼り付けシート（日別）'!Z183</f>
        <v>3.4262499999999996</v>
      </c>
      <c r="CB184" s="102">
        <f>IF(入力データと計算結果!$E$9=バックデータ一覧!$A$25,'貼り付けシート（日別）'!AI183,0)</f>
        <v>0</v>
      </c>
      <c r="CC184" s="166"/>
      <c r="CD184" s="32">
        <f>IF(計算過程!$DF$5=9,((CI184*'貼り付けシート（日別）'!AG183+CJ184*(CQ184+CR184+CS184+CU184)+CK184*CX184+CL184)*CE184+(0.01723*CW184+0.06099))*10^3/3600,0)</f>
        <v>0</v>
      </c>
      <c r="CE184" s="32">
        <f>IF(7&lt;='貼り付けシート（日別）'!AG183,1,1+(7-'貼り付けシート（日別）'!AG183)*0.0091)</f>
        <v>1</v>
      </c>
      <c r="CF184" s="32">
        <f>IF(計算過程!$DF$5=9,((CM184*'貼り付けシート（日別）'!AG183+CN184*(CQ184+CR184+CS184+CU184)+CO184*CX184+CP184)*CH184+CW184/CG184),0)</f>
        <v>0</v>
      </c>
      <c r="CG184" s="32">
        <f>計算過程!$DF$55*'貼り付けシート（日別）'!AG183+計算過程!$DF$56*CW184+計算過程!$DF$57</f>
        <v>0.8516975</v>
      </c>
      <c r="CH184" s="32">
        <f>IF(7&lt;='貼り付けシート（日別）'!AG183,1,1+(7-'貼り付けシート（日別）'!AG183)*0.0205)</f>
        <v>1</v>
      </c>
      <c r="CI184" s="100">
        <f>IF($CX184&gt;0,バックデータ一覧!$S$4,バックデータ一覧!$T$4)</f>
        <v>-0.18114</v>
      </c>
      <c r="CJ184" s="100">
        <f>IF($CX184&gt;0,バックデータ一覧!$S$5,バックデータ一覧!$T$5)</f>
        <v>0.10483000000000001</v>
      </c>
      <c r="CK184" s="100">
        <f>IF($CX184&gt;0,バックデータ一覧!$S$6,バックデータ一覧!$T$6)</f>
        <v>0</v>
      </c>
      <c r="CL184" s="100">
        <f>IF($CX184&gt;0,バックデータ一覧!$S$7,バックデータ一覧!$T$7)</f>
        <v>5.8528500000000001</v>
      </c>
      <c r="CM184" s="100">
        <f>IF($CX184&gt;0,バックデータ一覧!$S$12,バックデータ一覧!$T$12)</f>
        <v>-5.7700000000000001E-2</v>
      </c>
      <c r="CN184" s="100">
        <f>IF($CX184&gt;0,バックデータ一覧!$S$13,バックデータ一覧!$T$13)</f>
        <v>0.47525000000000001</v>
      </c>
      <c r="CO184" s="100">
        <f>IF($CX184&gt;0,バックデータ一覧!$S$14,バックデータ一覧!$T$14)</f>
        <v>0</v>
      </c>
      <c r="CP184" s="173">
        <f>IF($CX184&gt;0,バックデータ一覧!$S$15,バックデータ一覧!$T$15)</f>
        <v>-6.3459300000000001</v>
      </c>
      <c r="CQ184" s="102">
        <f>IF($DF$4=4,'貼り付けシート（日別）'!T183,'貼り付けシート（日別）'!B183*(INT($DF$4)+1-$DF$4)+'貼り付けシート（日別）'!T183*($DF$4-INT($DF$4)))</f>
        <v>6.3151491075041815</v>
      </c>
      <c r="CR184" s="102">
        <f>IF($DF$4=4,'貼り付けシート（日別）'!U183,'貼り付けシート（日別）'!C183*(INT($DF$4)+1-$DF$4)+'貼り付けシート（日別）'!U183*($DF$4-INT($DF$4)))</f>
        <v>10.9914887885712</v>
      </c>
      <c r="CS184" s="102">
        <f>IF($DF$4=4,'貼り付けシート（日別）'!V183,'貼り付けシート（日別）'!D183*(INT($DF$4)+1-$DF$4)+'貼り付けシート（日別）'!V183*($DF$4-INT($DF$4)))</f>
        <v>2.1120900025097598</v>
      </c>
      <c r="CT184" s="102">
        <f>IF($DF$4=4,'貼り付けシート（日別）'!W183,'貼り付けシート（日別）'!E183*(INT($DF$4)+1-$DF$4)+'貼り付けシート（日別）'!W183*($DF$4-INT($DF$4)))</f>
        <v>0</v>
      </c>
      <c r="CU184" s="102">
        <f>IF($DF$4=4,'貼り付けシート（日別）'!X183,'貼り付けシート（日別）'!F183*(INT($DF$4)+1-$DF$4)+'貼り付けシート（日別）'!X183*($DF$4-INT($DF$4)))</f>
        <v>20.417626232639996</v>
      </c>
      <c r="CV184" s="102">
        <f>IF($DF$4=4,'貼り付けシート（日別）'!Y183,'貼り付けシート（日別）'!G183*(INT($DF$4)+1-$DF$4)+'貼り付けシート（日別）'!Y183*($DF$4-INT($DF$4)))</f>
        <v>0</v>
      </c>
      <c r="CW184" s="102">
        <f>IF($DF$4=4,'貼り付けシート（日別）'!Z183,'貼り付けシート（日別）'!H183*(INT($DF$4)+1-$DF$4)+'貼り付けシート（日別）'!Z183*($DF$4-INT($DF$4)))</f>
        <v>3.4262499999999996</v>
      </c>
      <c r="CX184" s="32">
        <f>SUMIF('貼り付けシート（時刻別）'!$A$6:$A$8765,AR184,'貼り付けシート（時刻別）'!$C$6:$C$8765)</f>
        <v>0</v>
      </c>
      <c r="CY184" s="102">
        <f t="shared" si="68"/>
        <v>0</v>
      </c>
      <c r="CZ184" s="166"/>
    </row>
    <row r="185" spans="1:104" x14ac:dyDescent="0.15">
      <c r="A185" s="36">
        <v>41817</v>
      </c>
      <c r="B185" s="139">
        <f>IF(計算過程!$DF$5=9,計算過程!CD185+計算過程!CY185,IF($DF$4=4,AS185,G185*(INT($DF$4)+1-$DF$4)+AS185*($DF$4-INT($DF$4))))</f>
        <v>0.1374036513611111</v>
      </c>
      <c r="C185" s="139">
        <f>IF(計算過程!$DF$5=9,CF185,IF($DF$4=4,AT185,H185*(INT($DF$4)+1-$DF$4)+AT185*($DF$4-INT($DF$4))))</f>
        <v>53.687965775776348</v>
      </c>
      <c r="D185" s="139">
        <f>IF(計算過程!$DF$5=9,0,IF($DF$4=4,AU185,I185*(INT($DF$4)+1-$DF$4)+AU185*($DF$4-INT($DF$4))))</f>
        <v>0</v>
      </c>
      <c r="E185" s="139">
        <v>0</v>
      </c>
      <c r="F185" s="138"/>
      <c r="G185" s="104">
        <f t="shared" si="55"/>
        <v>0.13098689086111109</v>
      </c>
      <c r="H185" s="104">
        <f t="shared" si="56"/>
        <v>47.437500209509729</v>
      </c>
      <c r="I185" s="104">
        <f t="shared" si="57"/>
        <v>0</v>
      </c>
      <c r="J185" s="107">
        <v>0</v>
      </c>
      <c r="K185" s="101">
        <f>IF(OR(計算過程!$DF$5&lt;=4,計算過程!$DF$5=8),L185+M185+N185,0)</f>
        <v>0.13098689086111109</v>
      </c>
      <c r="L185" s="101">
        <f>IF(AND($DF$5&gt;4,$DF$5&lt;&gt;8),0,((VLOOKUP(入力データと計算結果!$E$6,バックデータ一覧!$V$12:$AA$15,2)*'貼り付けシート（日別）'!O184+VLOOKUP(入力データと計算結果!$E$6,バックデータ一覧!$V$12:$AA$15,3)*('貼り付けシート（日別）'!I184+'貼り付けシート（日別）'!J184+'貼り付けシート（日別）'!K184+'貼り付けシート（日別）'!L184+'貼り付けシート（日別）'!N184)+(VLOOKUP(入力データと計算結果!$E$6,バックデータ一覧!$V$12:$AA$15,4)))*10^3/3600))</f>
        <v>8.0092880444444445E-2</v>
      </c>
      <c r="M185" s="101">
        <f>IF(AND(OR($DF$5&gt;4,$DF$5&lt;&gt;8),入力データと計算結果!$E$7&lt;&gt;バックデータ一覧!$A$16,SUM(AL185:AM185)&gt;0),0.07*10^3/3600,0)</f>
        <v>1.9444444444444445E-2</v>
      </c>
      <c r="N185" s="101">
        <f>IF(AND(OR($DF$5&lt;=4),入力データと計算結果!$E$7=バックデータ一覧!$A$18,AM185&gt;0),(VLOOKUP(入力データと計算結果!$E$6,バックデータ一覧!$V$12:$AA$15,5,FALSE)*AO185+VLOOKUP(入力データと計算結果!$E$6,バックデータ一覧!$V$12:$AA$15,6,FALSE))*10^3/3600,0)</f>
        <v>3.1449565972222218E-2</v>
      </c>
      <c r="O185" s="101">
        <f>IF(OR(計算過程!$DF$5&lt;=2,計算過程!$DF$5=8),IF(入力データと計算結果!$E$7=バックデータ一覧!$A$16,AI185/Q185+AJ185/R185+AK185/S185+AL185/T185+AN185/V185,IF(入力データと計算結果!$E$7=バックデータ一覧!$A$17,AI185/Q185+AJ185/R185+AK185/S185+AM185/U185+AN185/V185,AI185/Q185+AJ185/R185+AK185/S185+AM185/U185+AO185/W185)),0)</f>
        <v>47.437500209509729</v>
      </c>
      <c r="P185" s="101">
        <f>IF(OR(計算過程!$DF$5=3,計算過程!$DF$5=4),IF(入力データと計算結果!$E$7=バックデータ一覧!$A$16,AI185/Q185+AJ185/R185+AK185/S185+AL185/T185+AN185/V185,IF(入力データと計算結果!$E$7=バックデータ一覧!$A$17,AI185/Q185+AJ185/R185+AK185/S185+AM185/U185+AN185/V185,AI185/Q185+AJ185/R185+AK185/S185+AM185/U185+AO185/W185)),0)</f>
        <v>0</v>
      </c>
      <c r="Q185" s="101">
        <f>MIN(1,$DF$7*'貼り付けシート（日別）'!O184+計算過程!$DF$14*(AI185+AK185)+$DF$21)</f>
        <v>0.62173828939615894</v>
      </c>
      <c r="R185" s="101">
        <f>MIN(1,$DF$8*'貼り付けシート（日別）'!O184+$DF$15*AJ185+$DF$22)</f>
        <v>0.682508950049875</v>
      </c>
      <c r="S185" s="101">
        <f>MIN(1,$DF$9*'貼り付けシート（日別）'!O184+$DF$16*(AI185+AK185)+$DF$23)</f>
        <v>0.62173828939615894</v>
      </c>
      <c r="T185" s="32">
        <f>MIN(1,$DF$10*'貼り付けシート（日別）'!O184+$DF$17*AL185+$DF$24)</f>
        <v>0.71159348488590612</v>
      </c>
      <c r="U185" s="32">
        <f>MIN(1,$DF$11*'貼り付けシート（日別）'!O184+$DF$18*AM185+$DF$25)</f>
        <v>0.70127793489020596</v>
      </c>
      <c r="V185" s="32">
        <f>MIN(1,$DF$12*'貼り付けシート（日別）'!O184+$DF$19*AN185+$DF$26)</f>
        <v>0.71159348488590612</v>
      </c>
      <c r="W185" s="32">
        <f>MIN(1,$DF$13*'貼り付けシート（日別）'!O184+$DF$20*AO185+$DF$27)</f>
        <v>0.61889411355704693</v>
      </c>
      <c r="X185" s="32">
        <f t="shared" si="58"/>
        <v>0</v>
      </c>
      <c r="Y185" s="32">
        <f>'貼り付けシート（日別）'!P184</f>
        <v>13.637500000000001</v>
      </c>
      <c r="Z185" s="32">
        <f t="shared" si="59"/>
        <v>1</v>
      </c>
      <c r="AA185" s="32">
        <f t="shared" si="60"/>
        <v>1</v>
      </c>
      <c r="AB185" s="32">
        <f t="shared" si="61"/>
        <v>32.2016053763329</v>
      </c>
      <c r="AC185" s="32">
        <f>IF($DF$5=10,($DF$41*'貼り付けシート（日別）'!O184+$DF$42*AB185+$DF$43)/3.6,0)</f>
        <v>0</v>
      </c>
      <c r="AD185" s="32">
        <f>IF(OR($DF$5=5,$DF$5=6,$DF$5=7),(($DF$45*'貼り付けシート（日別）'!O184+$DF$46*SUM(AI185:AK185,AM185)+$DF$47)*AE185+(0.01723*AO185+0.06099))*10^3/3600,0)</f>
        <v>0</v>
      </c>
      <c r="AE185" s="32">
        <f>IF('貼り付けシート（日別）'!O184&lt;7,1+(7-'貼り付けシート（日別）'!O184)*0.0091,1)</f>
        <v>1</v>
      </c>
      <c r="AF185" s="32">
        <f>IF(OR($DF$5=5,$DF$5=6,$DF$5=7),(($DF$48*'貼り付けシート（日別）'!O184+$DF$49*SUM(AI185:AK185,AM185)+$DF$50)*AH185+AO185/AG185),0)</f>
        <v>0</v>
      </c>
      <c r="AG185" s="32">
        <f>$DF$51*'貼り付けシート（日別）'!O184+$DF$52*AO185+$DF$53</f>
        <v>0.83858749999999993</v>
      </c>
      <c r="AH185" s="32">
        <f>IF('貼り付けシート（日別）'!O184&lt;7,1+(7-'貼り付けシート（日別）'!O184)*0.0205,1)</f>
        <v>1</v>
      </c>
      <c r="AI185" s="109">
        <f>'貼り付けシート（日別）'!B184</f>
        <v>3.3125861915194235</v>
      </c>
      <c r="AJ185" s="109">
        <f>'貼り付けシート（日別）'!C184</f>
        <v>4.4202484502221502</v>
      </c>
      <c r="AK185" s="109">
        <f>'貼り付けシート（日別）'!D184</f>
        <v>0.91005115151632487</v>
      </c>
      <c r="AL185" s="109">
        <f>'貼り付けシート（日別）'!E184</f>
        <v>0</v>
      </c>
      <c r="AM185" s="109">
        <f>'貼り付けシート（日別）'!F184</f>
        <v>20.527469583075</v>
      </c>
      <c r="AN185" s="109">
        <f>'貼り付けシート（日別）'!G184</f>
        <v>0</v>
      </c>
      <c r="AO185" s="109">
        <f>'貼り付けシート（日別）'!H184</f>
        <v>3.03125</v>
      </c>
      <c r="AP185" s="102">
        <f>IF(入力データと計算結果!$E$9=バックデータ一覧!$A$25,'貼り付けシート（日別）'!Q184,0)</f>
        <v>0</v>
      </c>
      <c r="AR185" s="36">
        <v>41817</v>
      </c>
      <c r="AS185" s="104">
        <f t="shared" si="62"/>
        <v>0.1374036513611111</v>
      </c>
      <c r="AT185" s="104">
        <f t="shared" si="63"/>
        <v>53.687965775776348</v>
      </c>
      <c r="AU185" s="104">
        <f t="shared" si="64"/>
        <v>0</v>
      </c>
      <c r="AV185" s="107">
        <v>0</v>
      </c>
      <c r="AW185" s="101">
        <f>IF(OR(計算過程!$DF$5&lt;=4,計算過程!$DF$5=8),AX185+AY185+AZ185,0)</f>
        <v>0.1374036513611111</v>
      </c>
      <c r="AX185" s="101">
        <f>IF(AND(計算過程!$DF$5&gt;4,計算過程!$DF$5&lt;&gt;8),0,((VLOOKUP(入力データと計算結果!$E$6,バックデータ一覧!$V$12:$AA$15,2)*'貼り付けシート（日別）'!AG184+VLOOKUP(入力データと計算結果!$E$6,バックデータ一覧!$V$12:$AA$15,3)*('貼り付けシート（日別）'!AA184+'貼り付けシート（日別）'!AB184+'貼り付けシート（日別）'!AC184+'貼り付けシート（日別）'!AD184+'貼り付けシート（日別）'!AF184)+(VLOOKUP(入力データと計算結果!$E$6,バックデータ一覧!$V$12:$AA$15,4)))*10^3/3600))</f>
        <v>8.3548234694444445E-2</v>
      </c>
      <c r="AY185" s="101">
        <f>IF(AND(OR(計算過程!$DF$5&gt;4,計算過程!$DF$5&lt;&gt;8),入力データと計算結果!$E$7&lt;&gt;バックデータ一覧!$A$16,SUM(BX185:BY185)&gt;0),0.07*10^3/3600,0)</f>
        <v>1.9444444444444445E-2</v>
      </c>
      <c r="AZ185" s="101">
        <f>IF(AND(OR(計算過程!$DF$5&lt;=4),入力データと計算結果!$E$7=バックデータ一覧!$A$18,BY185&gt;0),(VLOOKUP(入力データと計算結果!$E$6,バックデータ一覧!$V$12:$AA$15,5,FALSE)*CA185+VLOOKUP(入力データと計算結果!$E$6,バックデータ一覧!$V$12:$AA$15,6,FALSE))*10^3/3600,0)</f>
        <v>3.4410972222222218E-2</v>
      </c>
      <c r="BA185" s="101">
        <f>IF(OR(計算過程!$DF$5&lt;=2,計算過程!$DF$5=8),IF(入力データと計算結果!$E$7=バックデータ一覧!$A$16,BU185/BC185+BV185/BD185+BW185/BE185+BX185/BF185+BZ185/BH185,IF(入力データと計算結果!$E$7=バックデータ一覧!$A$17,BU185/BC185+BV185/BD185+BW185/BE185+BY185/BG185+BZ185/BH185,BU185/BC185+BV185/BD185+BW185/BE185+BY185/BG185+CA185/BI185)),0)</f>
        <v>53.687965775776348</v>
      </c>
      <c r="BB185" s="101">
        <f>IF(OR(計算過程!$DF$5=3,計算過程!$DF$5=4),IF(入力データと計算結果!$E$7=バックデータ一覧!$A$16,BU185/BC185+BV185/BD185+BW185/BE185+BX185/BF185+BZ185/BH185,IF(入力データと計算結果!$E$7=バックデータ一覧!$A$17,BU185/BC185+BV185/BD185+BW185/BE185+BY185/BG185+BZ185/BH185,BU185/BC185+BV185/BD185+BW185/BE185+BY185/BG185+CA185/BI185)),0)</f>
        <v>0</v>
      </c>
      <c r="BC185" s="101">
        <f>MIN(1,計算過程!$DF$7*'貼り付けシート（日別）'!AG184+計算過程!$DF$14*(BU185+BW185)+計算過程!$DF$21)</f>
        <v>0.62252047648166209</v>
      </c>
      <c r="BD185" s="101">
        <f>MIN(1,計算過程!$DF$8*'貼り付けシート（日別）'!AG184+計算過程!$DF$15*BV185+計算過程!$DF$22)</f>
        <v>0.68384645908536212</v>
      </c>
      <c r="BE185" s="101">
        <f>MIN(1,計算過程!$DF$9*'貼り付けシート（日別）'!AG184+計算過程!$DF$16*(BU185+BW185)+計算過程!$DF$23)</f>
        <v>0.62252047648166209</v>
      </c>
      <c r="BF185" s="32">
        <f>MIN(1,計算過程!$DF$10*'貼り付けシート（日別）'!AG184+計算過程!$DF$17*BX185+計算過程!$DF$24)</f>
        <v>0.71159348488590612</v>
      </c>
      <c r="BG185" s="32">
        <f>MIN(1,計算過程!$DF$11*'貼り付けシート（日別）'!AG184+計算過程!$DF$18*BY185+計算過程!$DF$25)</f>
        <v>0.70127793489020596</v>
      </c>
      <c r="BH185" s="32">
        <f>MIN(1,計算過程!$DF$12*'貼り付けシート（日別）'!AG184+計算過程!$DF$19*BZ185+計算過程!$DF$26)</f>
        <v>0.71159348488590612</v>
      </c>
      <c r="BI185" s="32">
        <f>MIN(1,計算過程!$DF$13*'貼り付けシート（日別）'!AG184+計算過程!$DF$20*CA185+計算過程!$DF$27)</f>
        <v>0.62979064410201335</v>
      </c>
      <c r="BJ185" s="32">
        <f>IF(計算過程!$DF$5=11,(計算過程!$DF$33*BK185+計算過程!$DF$34*BN185+計算過程!$DF$35*計算過程!$DF$39+計算過程!$DF$36)*(1+計算過程!$DF$37*計算過程!$DF$38)*BL185*BM185*10^3/3600,0)</f>
        <v>0</v>
      </c>
      <c r="BK185" s="32">
        <f>'貼り付けシート（日別）'!AH184</f>
        <v>13.637500000000001</v>
      </c>
      <c r="BL185" s="32">
        <f t="shared" si="65"/>
        <v>1</v>
      </c>
      <c r="BM185" s="32">
        <f t="shared" si="66"/>
        <v>1</v>
      </c>
      <c r="BN185" s="32">
        <f t="shared" si="67"/>
        <v>36.430008265168716</v>
      </c>
      <c r="BO185" s="32">
        <f>IF(計算過程!$DF$5=10,(計算過程!$DF$41*'貼り付けシート（日別）'!AG184+計算過程!$DF$42*BN185+計算過程!$DF$43)/3.6,0)</f>
        <v>0</v>
      </c>
      <c r="BP185" s="32">
        <f>IF(OR(計算過程!$DF$5=5,計算過程!$DF$5=6,計算過程!$DF$5=7),((計算過程!$DF$45*'貼り付けシート（日別）'!AG184+計算過程!$DF$46*SUM(BU185:BW185,BY185)+計算過程!$DF$47)*BQ185+(0.01723*CA185+0.06099))*10^3/3600,0)</f>
        <v>0</v>
      </c>
      <c r="BQ185" s="32">
        <f>IF('貼り付けシート（日別）'!AG184&lt;7,1+(7-'貼り付けシート（日別）'!AG184)*0.0091,1)</f>
        <v>1</v>
      </c>
      <c r="BR185" s="32">
        <f>IF(OR(計算過程!$DF$5=5,計算過程!$DF$5=6,計算過程!$DF$5=7),((計算過程!$DF$48*'貼り付けシート（日別）'!AG184+計算過程!$DF$49*SUM(BU185:BW185,BY185)+計算過程!$DF$50)*BT185+CA185/BS185),0)</f>
        <v>0</v>
      </c>
      <c r="BS185" s="32">
        <f>計算過程!$DF$51*'貼り付けシート（日別）'!AG184+計算過程!$DF$52*CA185+計算過程!$DF$53</f>
        <v>0.84229999999999994</v>
      </c>
      <c r="BT185" s="32">
        <f>IF('貼り付けシート（日別）'!AG184&lt;7,1+(7-'貼り付けシート（日別）'!AG184)*0.0205,1)</f>
        <v>1</v>
      </c>
      <c r="BU185" s="109">
        <f>'貼り付けシート（日別）'!T184</f>
        <v>4.2787571640459223</v>
      </c>
      <c r="BV185" s="109">
        <f>'貼り付けシート（日別）'!U184</f>
        <v>7.3670807503702491</v>
      </c>
      <c r="BW185" s="109">
        <f>'貼り付けシート（日別）'!V184</f>
        <v>0.60670076767754999</v>
      </c>
      <c r="BX185" s="109">
        <f>'貼り付けシート（日別）'!W184</f>
        <v>0</v>
      </c>
      <c r="BY185" s="109">
        <f>'貼り付けシート（日別）'!X184</f>
        <v>20.527469583075</v>
      </c>
      <c r="BZ185" s="109">
        <f>'貼り付けシート（日別）'!Y184</f>
        <v>0</v>
      </c>
      <c r="CA185" s="109">
        <f>'貼り付けシート（日別）'!Z184</f>
        <v>3.6499999999999995</v>
      </c>
      <c r="CB185" s="102">
        <f>IF(入力データと計算結果!$E$9=バックデータ一覧!$A$25,'貼り付けシート（日別）'!AI184,0)</f>
        <v>0</v>
      </c>
      <c r="CC185" s="166"/>
      <c r="CD185" s="32">
        <f>IF(計算過程!$DF$5=9,((CI185*'貼り付けシート（日別）'!AG184+CJ185*(CQ185+CR185+CS185+CU185)+CK185*CX185+CL185)*CE185+(0.01723*CW185+0.06099))*10^3/3600,0)</f>
        <v>0</v>
      </c>
      <c r="CE185" s="32">
        <f>IF(7&lt;='貼り付けシート（日別）'!AG184,1,1+(7-'貼り付けシート（日別）'!AG184)*0.0091)</f>
        <v>1</v>
      </c>
      <c r="CF185" s="32">
        <f>IF(計算過程!$DF$5=9,((CM185*'貼り付けシート（日別）'!AG184+CN185*(CQ185+CR185+CS185+CU185)+CO185*CX185+CP185)*CH185+CW185/CG185),0)</f>
        <v>0</v>
      </c>
      <c r="CG185" s="32">
        <f>計算過程!$DF$55*'貼り付けシート（日別）'!AG184+計算過程!$DF$56*CW185+計算過程!$DF$57</f>
        <v>0.84229999999999994</v>
      </c>
      <c r="CH185" s="32">
        <f>IF(7&lt;='貼り付けシート（日別）'!AG184,1,1+(7-'貼り付けシート（日別）'!AG184)*0.0205)</f>
        <v>1</v>
      </c>
      <c r="CI185" s="100">
        <f>IF($CX185&gt;0,バックデータ一覧!$S$4,バックデータ一覧!$T$4)</f>
        <v>-0.18114</v>
      </c>
      <c r="CJ185" s="100">
        <f>IF($CX185&gt;0,バックデータ一覧!$S$5,バックデータ一覧!$T$5)</f>
        <v>0.10483000000000001</v>
      </c>
      <c r="CK185" s="100">
        <f>IF($CX185&gt;0,バックデータ一覧!$S$6,バックデータ一覧!$T$6)</f>
        <v>0</v>
      </c>
      <c r="CL185" s="100">
        <f>IF($CX185&gt;0,バックデータ一覧!$S$7,バックデータ一覧!$T$7)</f>
        <v>5.8528500000000001</v>
      </c>
      <c r="CM185" s="100">
        <f>IF($CX185&gt;0,バックデータ一覧!$S$12,バックデータ一覧!$T$12)</f>
        <v>-5.7700000000000001E-2</v>
      </c>
      <c r="CN185" s="100">
        <f>IF($CX185&gt;0,バックデータ一覧!$S$13,バックデータ一覧!$T$13)</f>
        <v>0.47525000000000001</v>
      </c>
      <c r="CO185" s="100">
        <f>IF($CX185&gt;0,バックデータ一覧!$S$14,バックデータ一覧!$T$14)</f>
        <v>0</v>
      </c>
      <c r="CP185" s="173">
        <f>IF($CX185&gt;0,バックデータ一覧!$S$15,バックデータ一覧!$T$15)</f>
        <v>-6.3459300000000001</v>
      </c>
      <c r="CQ185" s="102">
        <f>IF($DF$4=4,'貼り付けシート（日別）'!T184,'貼り付けシート（日別）'!B184*(INT($DF$4)+1-$DF$4)+'貼り付けシート（日別）'!T184*($DF$4-INT($DF$4)))</f>
        <v>4.2787571640459223</v>
      </c>
      <c r="CR185" s="102">
        <f>IF($DF$4=4,'貼り付けシート（日別）'!U184,'貼り付けシート（日別）'!C184*(INT($DF$4)+1-$DF$4)+'貼り付けシート（日別）'!U184*($DF$4-INT($DF$4)))</f>
        <v>7.3670807503702491</v>
      </c>
      <c r="CS185" s="102">
        <f>IF($DF$4=4,'貼り付けシート（日別）'!V184,'貼り付けシート（日別）'!D184*(INT($DF$4)+1-$DF$4)+'貼り付けシート（日別）'!V184*($DF$4-INT($DF$4)))</f>
        <v>0.60670076767754999</v>
      </c>
      <c r="CT185" s="102">
        <f>IF($DF$4=4,'貼り付けシート（日別）'!W184,'貼り付けシート（日別）'!E184*(INT($DF$4)+1-$DF$4)+'貼り付けシート（日別）'!W184*($DF$4-INT($DF$4)))</f>
        <v>0</v>
      </c>
      <c r="CU185" s="102">
        <f>IF($DF$4=4,'貼り付けシート（日別）'!X184,'貼り付けシート（日別）'!F184*(INT($DF$4)+1-$DF$4)+'貼り付けシート（日別）'!X184*($DF$4-INT($DF$4)))</f>
        <v>20.527469583075</v>
      </c>
      <c r="CV185" s="102">
        <f>IF($DF$4=4,'貼り付けシート（日別）'!Y184,'貼り付けシート（日別）'!G184*(INT($DF$4)+1-$DF$4)+'貼り付けシート（日別）'!Y184*($DF$4-INT($DF$4)))</f>
        <v>0</v>
      </c>
      <c r="CW185" s="102">
        <f>IF($DF$4=4,'貼り付けシート（日別）'!Z184,'貼り付けシート（日別）'!H184*(INT($DF$4)+1-$DF$4)+'貼り付けシート（日別）'!Z184*($DF$4-INT($DF$4)))</f>
        <v>3.6499999999999995</v>
      </c>
      <c r="CX185" s="32">
        <f>SUMIF('貼り付けシート（時刻別）'!$A$6:$A$8765,AR185,'貼り付けシート（時刻別）'!$C$6:$C$8765)</f>
        <v>0</v>
      </c>
      <c r="CY185" s="102">
        <f t="shared" si="68"/>
        <v>0</v>
      </c>
      <c r="CZ185" s="166"/>
    </row>
    <row r="186" spans="1:104" x14ac:dyDescent="0.15">
      <c r="A186" s="36">
        <v>41818</v>
      </c>
      <c r="B186" s="139">
        <f>IF(計算過程!$DF$5=9,計算過程!CD186+計算過程!CY186,IF($DF$4=4,AS186,G186*(INT($DF$4)+1-$DF$4)+AS186*($DF$4-INT($DF$4))))</f>
        <v>0.15102868047222223</v>
      </c>
      <c r="C186" s="139">
        <f>IF(計算過程!$DF$5=9,CF186,IF($DF$4=4,AT186,H186*(INT($DF$4)+1-$DF$4)+AT186*($DF$4-INT($DF$4))))</f>
        <v>75.81096770959401</v>
      </c>
      <c r="D186" s="139">
        <f>IF(計算過程!$DF$5=9,0,IF($DF$4=4,AU186,I186*(INT($DF$4)+1-$DF$4)+AU186*($DF$4-INT($DF$4))))</f>
        <v>0</v>
      </c>
      <c r="E186" s="139">
        <v>0</v>
      </c>
      <c r="F186" s="138"/>
      <c r="G186" s="104">
        <f t="shared" si="55"/>
        <v>0.14457200993750002</v>
      </c>
      <c r="H186" s="104">
        <f t="shared" si="56"/>
        <v>69.503455094526544</v>
      </c>
      <c r="I186" s="104">
        <f t="shared" si="57"/>
        <v>0</v>
      </c>
      <c r="J186" s="107">
        <v>0</v>
      </c>
      <c r="K186" s="101">
        <f>IF(OR(計算過程!$DF$5&lt;=4,計算過程!$DF$5=8),L186+M186+N186,0)</f>
        <v>0.14457200993750002</v>
      </c>
      <c r="L186" s="101">
        <f>IF(AND($DF$5&gt;4,$DF$5&lt;&gt;8),0,((VLOOKUP(入力データと計算結果!$E$6,バックデータ一覧!$V$12:$AA$15,2)*'貼り付けシート（日別）'!O185+VLOOKUP(入力データと計算結果!$E$6,バックデータ一覧!$V$12:$AA$15,3)*('貼り付けシート（日別）'!I185+'貼り付けシート（日別）'!J185+'貼り付けシート（日別）'!K185+'貼り付けシート（日別）'!L185+'貼り付けシート（日別）'!N185)+(VLOOKUP(入力データと計算結果!$E$6,バックデータ一覧!$V$12:$AA$15,4)))*10^3/3600))</f>
        <v>9.3754278166666677E-2</v>
      </c>
      <c r="M186" s="101">
        <f>IF(AND(OR($DF$5&gt;4,$DF$5&lt;&gt;8),入力データと計算結果!$E$7&lt;&gt;バックデータ一覧!$A$16,SUM(AL186:AM186)&gt;0),0.07*10^3/3600,0)</f>
        <v>1.9444444444444445E-2</v>
      </c>
      <c r="N186" s="101">
        <f>IF(AND(OR($DF$5&lt;=4),入力データと計算結果!$E$7=バックデータ一覧!$A$18,AM186&gt;0),(VLOOKUP(入力データと計算結果!$E$6,バックデータ一覧!$V$12:$AA$15,5,FALSE)*AO186+VLOOKUP(入力データと計算結果!$E$6,バックデータ一覧!$V$12:$AA$15,6,FALSE))*10^3/3600,0)</f>
        <v>3.1373287326388888E-2</v>
      </c>
      <c r="O186" s="101">
        <f>IF(OR(計算過程!$DF$5&lt;=2,計算過程!$DF$5=8),IF(入力データと計算結果!$E$7=バックデータ一覧!$A$16,AI186/Q186+AJ186/R186+AK186/S186+AL186/T186+AN186/V186,IF(入力データと計算結果!$E$7=バックデータ一覧!$A$17,AI186/Q186+AJ186/R186+AK186/S186+AM186/U186+AN186/V186,AI186/Q186+AJ186/R186+AK186/S186+AM186/U186+AO186/W186)),0)</f>
        <v>69.503455094526544</v>
      </c>
      <c r="P186" s="101">
        <f>IF(OR(計算過程!$DF$5=3,計算過程!$DF$5=4),IF(入力データと計算結果!$E$7=バックデータ一覧!$A$16,AI186/Q186+AJ186/R186+AK186/S186+AL186/T186+AN186/V186,IF(入力データと計算結果!$E$7=バックデータ一覧!$A$17,AI186/Q186+AJ186/R186+AK186/S186+AM186/U186+AN186/V186,AI186/Q186+AJ186/R186+AK186/S186+AM186/U186+AO186/W186)),0)</f>
        <v>0</v>
      </c>
      <c r="Q186" s="101">
        <f>MIN(1,$DF$7*'貼り付けシート（日別）'!O185+計算過程!$DF$14*(AI186+AK186)+$DF$21)</f>
        <v>0.63045202226660768</v>
      </c>
      <c r="R186" s="101">
        <f>MIN(1,$DF$8*'貼り付けシート（日別）'!O185+$DF$15*AJ186+$DF$22)</f>
        <v>0.68599844845198255</v>
      </c>
      <c r="S186" s="101">
        <f>MIN(1,$DF$9*'貼り付けシート（日別）'!O185+$DF$16*(AI186+AK186)+$DF$23)</f>
        <v>0.63045202226660768</v>
      </c>
      <c r="T186" s="32">
        <f>MIN(1,$DF$10*'貼り付けシート（日別）'!O185+$DF$17*AL186+$DF$24)</f>
        <v>0.71159348488590612</v>
      </c>
      <c r="U186" s="32">
        <f>MIN(1,$DF$11*'貼り付けシート（日別）'!O185+$DF$18*AM186+$DF$25)</f>
        <v>0.70122571408827095</v>
      </c>
      <c r="V186" s="32">
        <f>MIN(1,$DF$12*'貼り付けシート（日別）'!O185+$DF$19*AN186+$DF$26)</f>
        <v>0.71159348488590612</v>
      </c>
      <c r="W186" s="32">
        <f>MIN(1,$DF$13*'貼り付けシート（日別）'!O185+$DF$20*AO186+$DF$27)</f>
        <v>0.61925001242255029</v>
      </c>
      <c r="X186" s="32">
        <f t="shared" si="58"/>
        <v>0</v>
      </c>
      <c r="Y186" s="32">
        <f>'貼り付けシート（日別）'!P185</f>
        <v>11.85</v>
      </c>
      <c r="Z186" s="32">
        <f t="shared" si="59"/>
        <v>1</v>
      </c>
      <c r="AA186" s="32">
        <f t="shared" si="60"/>
        <v>1</v>
      </c>
      <c r="AB186" s="32">
        <f t="shared" si="61"/>
        <v>46.807256826073427</v>
      </c>
      <c r="AC186" s="32">
        <f>IF($DF$5=10,($DF$41*'貼り付けシート（日別）'!O185+$DF$42*AB186+$DF$43)/3.6,0)</f>
        <v>0</v>
      </c>
      <c r="AD186" s="32">
        <f>IF(OR($DF$5=5,$DF$5=6,$DF$5=7),(($DF$45*'貼り付けシート（日別）'!O185+$DF$46*SUM(AI186:AK186,AM186)+$DF$47)*AE186+(0.01723*AO186+0.06099))*10^3/3600,0)</f>
        <v>0</v>
      </c>
      <c r="AE186" s="32">
        <f>IF('貼り付けシート（日別）'!O185&lt;7,1+(7-'貼り付けシート（日別）'!O185)*0.0091,1)</f>
        <v>1</v>
      </c>
      <c r="AF186" s="32">
        <f>IF(OR($DF$5=5,$DF$5=6,$DF$5=7),(($DF$48*'貼り付けシート（日別）'!O185+$DF$49*SUM(AI186:AK186,AM186)+$DF$50)*AH186+AO186/AG186),0)</f>
        <v>0</v>
      </c>
      <c r="AG186" s="32">
        <f>$DF$51*'貼り付けシート（日別）'!O185+$DF$52*AO186+$DF$53</f>
        <v>0.83951187499999991</v>
      </c>
      <c r="AH186" s="32">
        <f>IF('貼り付けシート（日別）'!O185&lt;7,1+(7-'貼り付けシート（日別）'!O185)*0.0205,1)</f>
        <v>1</v>
      </c>
      <c r="AI186" s="109">
        <f>'貼り付けシート（日別）'!B185</f>
        <v>9.1606703674434442</v>
      </c>
      <c r="AJ186" s="109">
        <f>'貼り付けシート（日別）'!C185</f>
        <v>11.853395841989521</v>
      </c>
      <c r="AK186" s="109">
        <f>'貼り付けシート（日別）'!D185</f>
        <v>2.1353543980054646</v>
      </c>
      <c r="AL186" s="109">
        <f>'貼り付けシート（日別）'!E185</f>
        <v>0</v>
      </c>
      <c r="AM186" s="109">
        <f>'貼り付けシート（日別）'!F185</f>
        <v>20.642523718634997</v>
      </c>
      <c r="AN186" s="109">
        <f>'貼り付けシート（日別）'!G185</f>
        <v>0</v>
      </c>
      <c r="AO186" s="109">
        <f>'貼り付けシート（日別）'!H185</f>
        <v>3.0153125000000003</v>
      </c>
      <c r="AP186" s="102">
        <f>IF(入力データと計算結果!$E$9=バックデータ一覧!$A$25,'貼り付けシート（日別）'!Q185,0)</f>
        <v>0</v>
      </c>
      <c r="AR186" s="36">
        <v>41818</v>
      </c>
      <c r="AS186" s="104">
        <f t="shared" si="62"/>
        <v>0.15102868047222223</v>
      </c>
      <c r="AT186" s="104">
        <f t="shared" si="63"/>
        <v>75.81096770959401</v>
      </c>
      <c r="AU186" s="104">
        <f t="shared" si="64"/>
        <v>0</v>
      </c>
      <c r="AV186" s="107">
        <v>0</v>
      </c>
      <c r="AW186" s="101">
        <f>IF(OR(計算過程!$DF$5&lt;=4,計算過程!$DF$5=8),AX186+AY186+AZ186,0)</f>
        <v>0.15102868047222223</v>
      </c>
      <c r="AX186" s="101">
        <f>IF(AND(計算過程!$DF$5&gt;4,計算過程!$DF$5&lt;&gt;8),0,((VLOOKUP(入力データと計算結果!$E$6,バックデータ一覧!$V$12:$AA$15,2)*'貼り付けシート（日別）'!AG185+VLOOKUP(入力データと計算結果!$E$6,バックデータ一覧!$V$12:$AA$15,3)*('貼り付けシート（日別）'!AA185+'貼り付けシート（日別）'!AB185+'貼り付けシート（日別）'!AC185+'貼り付けシート（日別）'!AD185+'貼り付けシート（日別）'!AF185)+(VLOOKUP(入力データと計算結果!$E$6,バックデータ一覧!$V$12:$AA$15,4)))*10^3/3600))</f>
        <v>9.727496866666667E-2</v>
      </c>
      <c r="AY186" s="101">
        <f>IF(AND(OR(計算過程!$DF$5&gt;4,計算過程!$DF$5&lt;&gt;8),入力データと計算結果!$E$7&lt;&gt;バックデータ一覧!$A$16,SUM(BX186:BY186)&gt;0),0.07*10^3/3600,0)</f>
        <v>1.9444444444444445E-2</v>
      </c>
      <c r="AZ186" s="101">
        <f>IF(AND(OR(計算過程!$DF$5&lt;=4),入力データと計算結果!$E$7=バックデータ一覧!$A$18,BY186&gt;0),(VLOOKUP(入力データと計算結果!$E$6,バックデータ一覧!$V$12:$AA$15,5,FALSE)*CA186+VLOOKUP(入力データと計算結果!$E$6,バックデータ一覧!$V$12:$AA$15,6,FALSE))*10^3/3600,0)</f>
        <v>3.4309267361111104E-2</v>
      </c>
      <c r="BA186" s="101">
        <f>IF(OR(計算過程!$DF$5&lt;=2,計算過程!$DF$5=8),IF(入力データと計算結果!$E$7=バックデータ一覧!$A$16,BU186/BC186+BV186/BD186+BW186/BE186+BX186/BF186+BZ186/BH186,IF(入力データと計算結果!$E$7=バックデータ一覧!$A$17,BU186/BC186+BV186/BD186+BW186/BE186+BY186/BG186+BZ186/BH186,BU186/BC186+BV186/BD186+BW186/BE186+BY186/BG186+CA186/BI186)),0)</f>
        <v>75.81096770959401</v>
      </c>
      <c r="BB186" s="101">
        <f>IF(OR(計算過程!$DF$5=3,計算過程!$DF$5=4),IF(入力データと計算結果!$E$7=バックデータ一覧!$A$16,BU186/BC186+BV186/BD186+BW186/BE186+BX186/BF186+BZ186/BH186,IF(入力データと計算結果!$E$7=バックデータ一覧!$A$17,BU186/BC186+BV186/BD186+BW186/BE186+BY186/BG186+BZ186/BH186,BU186/BC186+BV186/BD186+BW186/BE186+BY186/BG186+CA186/BI186)),0)</f>
        <v>0</v>
      </c>
      <c r="BC186" s="101">
        <f>MIN(1,計算過程!$DF$7*'貼り付けシート（日別）'!AG185+計算過程!$DF$14*(BU186+BW186)+計算過程!$DF$21)</f>
        <v>0.63131959045160624</v>
      </c>
      <c r="BD186" s="101">
        <f>MIN(1,計算過程!$DF$8*'貼り付けシート（日別）'!AG185+計算過程!$DF$15*BV186+計算過程!$DF$22)</f>
        <v>0.68734345407370301</v>
      </c>
      <c r="BE186" s="101">
        <f>MIN(1,計算過程!$DF$9*'貼り付けシート（日別）'!AG185+計算過程!$DF$16*(BU186+BW186)+計算過程!$DF$23)</f>
        <v>0.63131959045160624</v>
      </c>
      <c r="BF186" s="32">
        <f>MIN(1,計算過程!$DF$10*'貼り付けシート（日別）'!AG185+計算過程!$DF$17*BX186+計算過程!$DF$24)</f>
        <v>0.71159348488590612</v>
      </c>
      <c r="BG186" s="32">
        <f>MIN(1,計算過程!$DF$11*'貼り付けシート（日別）'!AG185+計算過程!$DF$18*BY186+計算過程!$DF$25)</f>
        <v>0.70122571408827095</v>
      </c>
      <c r="BH186" s="32">
        <f>MIN(1,計算過程!$DF$12*'貼り付けシート（日別）'!AG185+計算過程!$DF$19*BZ186+計算過程!$DF$26)</f>
        <v>0.71159348488590612</v>
      </c>
      <c r="BI186" s="32">
        <f>MIN(1,計算過程!$DF$13*'貼り付けシート（日別）'!AG185+計算過程!$DF$20*CA186+計算過程!$DF$27)</f>
        <v>0.63005298689718114</v>
      </c>
      <c r="BJ186" s="32">
        <f>IF(計算過程!$DF$5=11,(計算過程!$DF$33*BK186+計算過程!$DF$34*BN186+計算過程!$DF$35*計算過程!$DF$39+計算過程!$DF$36)*(1+計算過程!$DF$37*計算過程!$DF$38)*BL186*BM186*10^3/3600,0)</f>
        <v>0</v>
      </c>
      <c r="BK186" s="32">
        <f>'貼り付けシート（日別）'!AH185</f>
        <v>11.85</v>
      </c>
      <c r="BL186" s="32">
        <f t="shared" si="65"/>
        <v>1</v>
      </c>
      <c r="BM186" s="32">
        <f t="shared" si="66"/>
        <v>1</v>
      </c>
      <c r="BN186" s="32">
        <f t="shared" si="67"/>
        <v>51.11921530074126</v>
      </c>
      <c r="BO186" s="32">
        <f>IF(計算過程!$DF$5=10,(計算過程!$DF$41*'貼り付けシート（日別）'!AG185+計算過程!$DF$42*BN186+計算過程!$DF$43)/3.6,0)</f>
        <v>0</v>
      </c>
      <c r="BP186" s="32">
        <f>IF(OR(計算過程!$DF$5=5,計算過程!$DF$5=6,計算過程!$DF$5=7),((計算過程!$DF$45*'貼り付けシート（日別）'!AG185+計算過程!$DF$46*SUM(BU186:BW186,BY186)+計算過程!$DF$47)*BQ186+(0.01723*CA186+0.06099))*10^3/3600,0)</f>
        <v>0</v>
      </c>
      <c r="BQ186" s="32">
        <f>IF('貼り付けシート（日別）'!AG185&lt;7,1+(7-'貼り付けシート（日別）'!AG185)*0.0091,1)</f>
        <v>1</v>
      </c>
      <c r="BR186" s="32">
        <f>IF(OR(計算過程!$DF$5=5,計算過程!$DF$5=6,計算過程!$DF$5=7),((計算過程!$DF$48*'貼り付けシート（日別）'!AG185+計算過程!$DF$49*SUM(BU186:BW186,BY186)+計算過程!$DF$50)*BT186+CA186/BS186),0)</f>
        <v>0</v>
      </c>
      <c r="BS186" s="32">
        <f>計算過程!$DF$51*'貼り付けシート（日別）'!AG185+計算過程!$DF$52*CA186+計算過程!$DF$53</f>
        <v>0.8431924999999999</v>
      </c>
      <c r="BT186" s="32">
        <f>IF('貼り付けシート（日別）'!AG185&lt;7,1+(7-'貼り付けシート（日別）'!AG185)*0.0205,1)</f>
        <v>1</v>
      </c>
      <c r="BU186" s="109">
        <f>'貼り付けシート（日別）'!T185</f>
        <v>9.4382664391841562</v>
      </c>
      <c r="BV186" s="109">
        <f>'貼り付けシート（日別）'!U185</f>
        <v>14.8167448024869</v>
      </c>
      <c r="BW186" s="109">
        <f>'貼り付けシート（日別）'!V185</f>
        <v>2.5929303404352066</v>
      </c>
      <c r="BX186" s="109">
        <f>'貼り付けシート（日別）'!W185</f>
        <v>0</v>
      </c>
      <c r="BY186" s="109">
        <f>'貼り付けシート（日別）'!X185</f>
        <v>20.642523718634997</v>
      </c>
      <c r="BZ186" s="109">
        <f>'貼り付けシート（日別）'!Y185</f>
        <v>0</v>
      </c>
      <c r="CA186" s="109">
        <f>'貼り付けシート（日別）'!Z185</f>
        <v>3.6287499999999993</v>
      </c>
      <c r="CB186" s="102">
        <f>IF(入力データと計算結果!$E$9=バックデータ一覧!$A$25,'貼り付けシート（日別）'!AI185,0)</f>
        <v>0</v>
      </c>
      <c r="CC186" s="166"/>
      <c r="CD186" s="32">
        <f>IF(計算過程!$DF$5=9,((CI186*'貼り付けシート（日別）'!AG185+CJ186*(CQ186+CR186+CS186+CU186)+CK186*CX186+CL186)*CE186+(0.01723*CW186+0.06099))*10^3/3600,0)</f>
        <v>0</v>
      </c>
      <c r="CE186" s="32">
        <f>IF(7&lt;='貼り付けシート（日別）'!AG185,1,1+(7-'貼り付けシート（日別）'!AG185)*0.0091)</f>
        <v>1</v>
      </c>
      <c r="CF186" s="32">
        <f>IF(計算過程!$DF$5=9,((CM186*'貼り付けシート（日別）'!AG185+CN186*(CQ186+CR186+CS186+CU186)+CO186*CX186+CP186)*CH186+CW186/CG186),0)</f>
        <v>0</v>
      </c>
      <c r="CG186" s="32">
        <f>計算過程!$DF$55*'貼り付けシート（日別）'!AG185+計算過程!$DF$56*CW186+計算過程!$DF$57</f>
        <v>0.8431924999999999</v>
      </c>
      <c r="CH186" s="32">
        <f>IF(7&lt;='貼り付けシート（日別）'!AG185,1,1+(7-'貼り付けシート（日別）'!AG185)*0.0205)</f>
        <v>1</v>
      </c>
      <c r="CI186" s="100">
        <f>IF($CX186&gt;0,バックデータ一覧!$S$4,バックデータ一覧!$T$4)</f>
        <v>-0.18114</v>
      </c>
      <c r="CJ186" s="100">
        <f>IF($CX186&gt;0,バックデータ一覧!$S$5,バックデータ一覧!$T$5)</f>
        <v>0.10483000000000001</v>
      </c>
      <c r="CK186" s="100">
        <f>IF($CX186&gt;0,バックデータ一覧!$S$6,バックデータ一覧!$T$6)</f>
        <v>0</v>
      </c>
      <c r="CL186" s="100">
        <f>IF($CX186&gt;0,バックデータ一覧!$S$7,バックデータ一覧!$T$7)</f>
        <v>5.8528500000000001</v>
      </c>
      <c r="CM186" s="100">
        <f>IF($CX186&gt;0,バックデータ一覧!$S$12,バックデータ一覧!$T$12)</f>
        <v>-5.7700000000000001E-2</v>
      </c>
      <c r="CN186" s="100">
        <f>IF($CX186&gt;0,バックデータ一覧!$S$13,バックデータ一覧!$T$13)</f>
        <v>0.47525000000000001</v>
      </c>
      <c r="CO186" s="100">
        <f>IF($CX186&gt;0,バックデータ一覧!$S$14,バックデータ一覧!$T$14)</f>
        <v>0</v>
      </c>
      <c r="CP186" s="173">
        <f>IF($CX186&gt;0,バックデータ一覧!$S$15,バックデータ一覧!$T$15)</f>
        <v>-6.3459300000000001</v>
      </c>
      <c r="CQ186" s="102">
        <f>IF($DF$4=4,'貼り付けシート（日別）'!T185,'貼り付けシート（日別）'!B185*(INT($DF$4)+1-$DF$4)+'貼り付けシート（日別）'!T185*($DF$4-INT($DF$4)))</f>
        <v>9.4382664391841562</v>
      </c>
      <c r="CR186" s="102">
        <f>IF($DF$4=4,'貼り付けシート（日別）'!U185,'貼り付けシート（日別）'!C185*(INT($DF$4)+1-$DF$4)+'貼り付けシート（日別）'!U185*($DF$4-INT($DF$4)))</f>
        <v>14.8167448024869</v>
      </c>
      <c r="CS186" s="102">
        <f>IF($DF$4=4,'貼り付けシート（日別）'!V185,'貼り付けシート（日別）'!D185*(INT($DF$4)+1-$DF$4)+'貼り付けシート（日別）'!V185*($DF$4-INT($DF$4)))</f>
        <v>2.5929303404352066</v>
      </c>
      <c r="CT186" s="102">
        <f>IF($DF$4=4,'貼り付けシート（日別）'!W185,'貼り付けシート（日別）'!E185*(INT($DF$4)+1-$DF$4)+'貼り付けシート（日別）'!W185*($DF$4-INT($DF$4)))</f>
        <v>0</v>
      </c>
      <c r="CU186" s="102">
        <f>IF($DF$4=4,'貼り付けシート（日別）'!X185,'貼り付けシート（日別）'!F185*(INT($DF$4)+1-$DF$4)+'貼り付けシート（日別）'!X185*($DF$4-INT($DF$4)))</f>
        <v>20.642523718634997</v>
      </c>
      <c r="CV186" s="102">
        <f>IF($DF$4=4,'貼り付けシート（日別）'!Y185,'貼り付けシート（日別）'!G185*(INT($DF$4)+1-$DF$4)+'貼り付けシート（日別）'!Y185*($DF$4-INT($DF$4)))</f>
        <v>0</v>
      </c>
      <c r="CW186" s="102">
        <f>IF($DF$4=4,'貼り付けシート（日別）'!Z185,'貼り付けシート（日別）'!H185*(INT($DF$4)+1-$DF$4)+'貼り付けシート（日別）'!Z185*($DF$4-INT($DF$4)))</f>
        <v>3.6287499999999993</v>
      </c>
      <c r="CX186" s="32">
        <f>SUMIF('貼り付けシート（時刻別）'!$A$6:$A$8765,AR186,'貼り付けシート（時刻別）'!$C$6:$C$8765)</f>
        <v>0</v>
      </c>
      <c r="CY186" s="102">
        <f t="shared" si="68"/>
        <v>0</v>
      </c>
      <c r="CZ186" s="166"/>
    </row>
    <row r="187" spans="1:104" x14ac:dyDescent="0.15">
      <c r="A187" s="36">
        <v>41819</v>
      </c>
      <c r="B187" s="139">
        <f>IF(計算過程!$DF$5=9,計算過程!CD187+計算過程!CY187,IF($DF$4=4,AS187,G187*(INT($DF$4)+1-$DF$4)+AS187*($DF$4-INT($DF$4))))</f>
        <v>0.13415142364120369</v>
      </c>
      <c r="C187" s="139">
        <f>IF(計算過程!$DF$5=9,CF187,IF($DF$4=4,AT187,H187*(INT($DF$4)+1-$DF$4)+AT187*($DF$4-INT($DF$4))))</f>
        <v>53.528804489866332</v>
      </c>
      <c r="D187" s="139">
        <f>IF(計算過程!$DF$5=9,0,IF($DF$4=4,AU187,I187*(INT($DF$4)+1-$DF$4)+AU187*($DF$4-INT($DF$4))))</f>
        <v>0</v>
      </c>
      <c r="E187" s="139">
        <v>0</v>
      </c>
      <c r="F187" s="138"/>
      <c r="G187" s="104">
        <f t="shared" si="55"/>
        <v>0.12796100631250001</v>
      </c>
      <c r="H187" s="104">
        <f t="shared" si="56"/>
        <v>47.308605475248875</v>
      </c>
      <c r="I187" s="104">
        <f t="shared" si="57"/>
        <v>0</v>
      </c>
      <c r="J187" s="107">
        <v>0</v>
      </c>
      <c r="K187" s="101">
        <f>IF(OR(計算過程!$DF$5&lt;=4,計算過程!$DF$5=8),L187+M187+N187,0)</f>
        <v>0.12796100631250001</v>
      </c>
      <c r="L187" s="101">
        <f>IF(AND($DF$5&gt;4,$DF$5&lt;&gt;8),0,((VLOOKUP(入力データと計算結果!$E$6,バックデータ一覧!$V$12:$AA$15,2)*'貼り付けシート（日別）'!O186+VLOOKUP(入力データと計算結果!$E$6,バックデータ一覧!$V$12:$AA$15,3)*('貼り付けシート（日別）'!I186+'貼り付けシート（日別）'!J186+'貼り付けシート（日別）'!K186+'貼り付けシート（日別）'!L186+'貼り付けシート（日別）'!N186)+(VLOOKUP(入力データと計算結果!$E$6,バックデータ一覧!$V$12:$AA$15,4)))*10^3/3600))</f>
        <v>7.8472417481481482E-2</v>
      </c>
      <c r="M187" s="101">
        <f>IF(AND(OR($DF$5&gt;4,$DF$5&lt;&gt;8),入力データと計算結果!$E$7&lt;&gt;バックデータ一覧!$A$16,SUM(AL187:AM187)&gt;0),0.07*10^3/3600,0)</f>
        <v>1.9444444444444445E-2</v>
      </c>
      <c r="N187" s="101">
        <f>IF(AND(OR($DF$5&lt;=4),入力データと計算結果!$E$7=バックデータ一覧!$A$18,AM187&gt;0),(VLOOKUP(入力データと計算結果!$E$6,バックデータ一覧!$V$12:$AA$15,5,FALSE)*AO187+VLOOKUP(入力データと計算結果!$E$6,バックデータ一覧!$V$12:$AA$15,6,FALSE))*10^3/3600,0)</f>
        <v>3.0044144386574073E-2</v>
      </c>
      <c r="O187" s="101">
        <f>IF(OR(計算過程!$DF$5&lt;=2,計算過程!$DF$5=8),IF(入力データと計算結果!$E$7=バックデータ一覧!$A$16,AI187/Q187+AJ187/R187+AK187/S187+AL187/T187+AN187/V187,IF(入力データと計算結果!$E$7=バックデータ一覧!$A$17,AI187/Q187+AJ187/R187+AK187/S187+AM187/U187+AN187/V187,AI187/Q187+AJ187/R187+AK187/S187+AM187/U187+AO187/W187)),0)</f>
        <v>47.308605475248875</v>
      </c>
      <c r="P187" s="101">
        <f>IF(OR(計算過程!$DF$5=3,計算過程!$DF$5=4),IF(入力データと計算結果!$E$7=バックデータ一覧!$A$16,AI187/Q187+AJ187/R187+AK187/S187+AL187/T187+AN187/V187,IF(入力データと計算結果!$E$7=バックデータ一覧!$A$17,AI187/Q187+AJ187/R187+AK187/S187+AM187/U187+AN187/V187,AI187/Q187+AJ187/R187+AK187/S187+AM187/U187+AO187/W187)),0)</f>
        <v>0</v>
      </c>
      <c r="Q187" s="101">
        <f>MIN(1,$DF$7*'貼り付けシート（日別）'!O186+計算過程!$DF$14*(AI187+AK187)+$DF$21)</f>
        <v>0.62764183437463206</v>
      </c>
      <c r="R187" s="101">
        <f>MIN(1,$DF$8*'貼り付けシート（日別）'!O186+$DF$15*AJ187+$DF$22)</f>
        <v>0.68437789728370446</v>
      </c>
      <c r="S187" s="101">
        <f>MIN(1,$DF$9*'貼り付けシート（日別）'!O186+$DF$16*(AI187+AK187)+$DF$23)</f>
        <v>0.62764183437463206</v>
      </c>
      <c r="T187" s="32">
        <f>MIN(1,$DF$10*'貼り付けシート（日別）'!O186+$DF$17*AL187+$DF$24)</f>
        <v>0.71159348488590612</v>
      </c>
      <c r="U187" s="32">
        <f>MIN(1,$DF$11*'貼り付けシート（日別）'!O186+$DF$18*AM187+$DF$25)</f>
        <v>0.70117737200532027</v>
      </c>
      <c r="V187" s="32">
        <f>MIN(1,$DF$12*'貼り付けシート（日別）'!O186+$DF$19*AN187+$DF$26)</f>
        <v>0.71159348488590612</v>
      </c>
      <c r="W187" s="32">
        <f>MIN(1,$DF$13*'貼り付けシート（日別）'!O186+$DF$20*AO187+$DF$27)</f>
        <v>0.62388295743946309</v>
      </c>
      <c r="X187" s="32">
        <f t="shared" si="58"/>
        <v>0</v>
      </c>
      <c r="Y187" s="32">
        <f>'貼り付けシート（日別）'!P186</f>
        <v>12.325000000000001</v>
      </c>
      <c r="Z187" s="32">
        <f t="shared" si="59"/>
        <v>1</v>
      </c>
      <c r="AA187" s="32">
        <f t="shared" si="60"/>
        <v>1</v>
      </c>
      <c r="AB187" s="32">
        <f t="shared" si="61"/>
        <v>32.222808836677729</v>
      </c>
      <c r="AC187" s="32">
        <f>IF($DF$5=10,($DF$41*'貼り付けシート（日別）'!O186+$DF$42*AB187+$DF$43)/3.6,0)</f>
        <v>0</v>
      </c>
      <c r="AD187" s="32">
        <f>IF(OR($DF$5=5,$DF$5=6,$DF$5=7),(($DF$45*'貼り付けシート（日別）'!O186+$DF$46*SUM(AI187:AK187,AM187)+$DF$47)*AE187+(0.01723*AO187+0.06099))*10^3/3600,0)</f>
        <v>0</v>
      </c>
      <c r="AE187" s="32">
        <f>IF('貼り付けシート（日別）'!O186&lt;7,1+(7-'貼り付けシート（日別）'!O186)*0.0091,1)</f>
        <v>1</v>
      </c>
      <c r="AF187" s="32">
        <f>IF(OR($DF$5=5,$DF$5=6,$DF$5=7),(($DF$48*'貼り付けシート（日別）'!O186+$DF$49*SUM(AI187:AK187,AM187)+$DF$50)*AH187+AO187/AG187),0)</f>
        <v>0</v>
      </c>
      <c r="AG187" s="32">
        <f>$DF$51*'貼り付けシート（日別）'!O186+$DF$52*AO187+$DF$53</f>
        <v>0.85310562499999998</v>
      </c>
      <c r="AH187" s="32">
        <f>IF('貼り付けシート（日別）'!O186&lt;7,1+(7-'貼り付けシート（日別）'!O186)*0.0205,1)</f>
        <v>1</v>
      </c>
      <c r="AI187" s="109">
        <f>'貼り付けシート（日別）'!B186</f>
        <v>3.3483404841631836</v>
      </c>
      <c r="AJ187" s="109">
        <f>'貼り付けシート（日別）'!C186</f>
        <v>4.4679582598723808</v>
      </c>
      <c r="AK187" s="109">
        <f>'貼り付けシート（日別）'!D186</f>
        <v>0.91987375938548988</v>
      </c>
      <c r="AL187" s="109">
        <f>'貼り付けシート（日別）'!E186</f>
        <v>0</v>
      </c>
      <c r="AM187" s="109">
        <f>'貼り付けシート（日別）'!F186</f>
        <v>20.749032166590002</v>
      </c>
      <c r="AN187" s="109">
        <f>'貼り付けシート（日別）'!G186</f>
        <v>0</v>
      </c>
      <c r="AO187" s="109">
        <f>'貼り付けシート（日別）'!H186</f>
        <v>2.7376041666666673</v>
      </c>
      <c r="AP187" s="102">
        <f>IF(入力データと計算結果!$E$9=バックデータ一覧!$A$25,'貼り付けシート（日別）'!Q186,0)</f>
        <v>0</v>
      </c>
      <c r="AR187" s="36">
        <v>41819</v>
      </c>
      <c r="AS187" s="104">
        <f t="shared" si="62"/>
        <v>0.13415142364120369</v>
      </c>
      <c r="AT187" s="104">
        <f t="shared" si="63"/>
        <v>53.528804489866332</v>
      </c>
      <c r="AU187" s="104">
        <f t="shared" si="64"/>
        <v>0</v>
      </c>
      <c r="AV187" s="107">
        <v>0</v>
      </c>
      <c r="AW187" s="101">
        <f>IF(OR(計算過程!$DF$5&lt;=4,計算過程!$DF$5=8),AX187+AY187+AZ187,0)</f>
        <v>0.13415142364120369</v>
      </c>
      <c r="AX187" s="101">
        <f>IF(AND(計算過程!$DF$5&gt;4,計算過程!$DF$5&lt;&gt;8),0,((VLOOKUP(入力データと計算結果!$E$6,バックデータ一覧!$V$12:$AA$15,2)*'貼り付けシート（日別）'!AG186+VLOOKUP(入力データと計算結果!$E$6,バックデータ一覧!$V$12:$AA$15,3)*('貼り付けシート（日別）'!AA186+'貼り付けシート（日別）'!AB186+'貼り付けシート（日別）'!AC186+'貼り付けシート（日別）'!AD186+'貼り付けシート（日別）'!AF186)+(VLOOKUP(入力データと計算結果!$E$6,バックデータ一覧!$V$12:$AA$15,4)))*10^3/3600))</f>
        <v>8.1927771731481483E-2</v>
      </c>
      <c r="AY187" s="101">
        <f>IF(AND(OR(計算過程!$DF$5&gt;4,計算過程!$DF$5&lt;&gt;8),入力データと計算結果!$E$7&lt;&gt;バックデータ一覧!$A$16,SUM(BX187:BY187)&gt;0),0.07*10^3/3600,0)</f>
        <v>1.9444444444444445E-2</v>
      </c>
      <c r="AZ187" s="101">
        <f>IF(AND(OR(計算過程!$DF$5&lt;=4),入力データと計算結果!$E$7=バックデータ一覧!$A$18,BY187&gt;0),(VLOOKUP(入力データと計算結果!$E$6,バックデータ一覧!$V$12:$AA$15,5,FALSE)*CA187+VLOOKUP(入力データと計算結果!$E$6,バックデータ一覧!$V$12:$AA$15,6,FALSE))*10^3/3600,0)</f>
        <v>3.2779207465277779E-2</v>
      </c>
      <c r="BA187" s="101">
        <f>IF(OR(計算過程!$DF$5&lt;=2,計算過程!$DF$5=8),IF(入力データと計算結果!$E$7=バックデータ一覧!$A$16,BU187/BC187+BV187/BD187+BW187/BE187+BX187/BF187+BZ187/BH187,IF(入力データと計算結果!$E$7=バックデータ一覧!$A$17,BU187/BC187+BV187/BD187+BW187/BE187+BY187/BG187+BZ187/BH187,BU187/BC187+BV187/BD187+BW187/BE187+BY187/BG187+CA187/BI187)),0)</f>
        <v>53.528804489866332</v>
      </c>
      <c r="BB187" s="101">
        <f>IF(OR(計算過程!$DF$5=3,計算過程!$DF$5=4),IF(入力データと計算結果!$E$7=バックデータ一覧!$A$16,BU187/BC187+BV187/BD187+BW187/BE187+BX187/BF187+BZ187/BH187,IF(入力データと計算結果!$E$7=バックデータ一覧!$A$17,BU187/BC187+BV187/BD187+BW187/BE187+BY187/BG187+BZ187/BH187,BU187/BC187+BV187/BD187+BW187/BE187+BY187/BG187+CA187/BI187)),0)</f>
        <v>0</v>
      </c>
      <c r="BC187" s="101">
        <f>MIN(1,計算過程!$DF$7*'貼り付けシート（日別）'!AG186+計算過程!$DF$14*(BU187+BW187)+計算過程!$DF$21)</f>
        <v>0.62843246397131547</v>
      </c>
      <c r="BD187" s="101">
        <f>MIN(1,計算過程!$DF$8*'貼り付けシート（日別）'!AG186+計算過程!$DF$15*BV187+計算過程!$DF$22)</f>
        <v>0.6857298426799997</v>
      </c>
      <c r="BE187" s="101">
        <f>MIN(1,計算過程!$DF$9*'貼り付けシート（日別）'!AG186+計算過程!$DF$16*(BU187+BW187)+計算過程!$DF$23)</f>
        <v>0.62843246397131547</v>
      </c>
      <c r="BF187" s="32">
        <f>MIN(1,計算過程!$DF$10*'貼り付けシート（日別）'!AG186+計算過程!$DF$17*BX187+計算過程!$DF$24)</f>
        <v>0.71159348488590612</v>
      </c>
      <c r="BG187" s="32">
        <f>MIN(1,計算過程!$DF$11*'貼り付けシート（日別）'!AG186+計算過程!$DF$18*BY187+計算過程!$DF$25)</f>
        <v>0.70117737200532027</v>
      </c>
      <c r="BH187" s="32">
        <f>MIN(1,計算過程!$DF$12*'貼り付けシート（日別）'!AG186+計算過程!$DF$19*BZ187+計算過程!$DF$26)</f>
        <v>0.71159348488590612</v>
      </c>
      <c r="BI187" s="32">
        <f>MIN(1,計算過程!$DF$13*'貼り付けシート（日別）'!AG186+計算過程!$DF$20*CA187+計算過程!$DF$27)</f>
        <v>0.63394665551516782</v>
      </c>
      <c r="BJ187" s="32">
        <f>IF(計算過程!$DF$5=11,(計算過程!$DF$33*BK187+計算過程!$DF$34*BN187+計算過程!$DF$35*計算過程!$DF$39+計算過程!$DF$36)*(1+計算過程!$DF$37*計算過程!$DF$38)*BL187*BM187*10^3/3600,0)</f>
        <v>0</v>
      </c>
      <c r="BK187" s="32">
        <f>'貼り付けシート（日別）'!AH186</f>
        <v>12.325000000000001</v>
      </c>
      <c r="BL187" s="32">
        <f t="shared" si="65"/>
        <v>1</v>
      </c>
      <c r="BM187" s="32">
        <f t="shared" si="66"/>
        <v>1</v>
      </c>
      <c r="BN187" s="32">
        <f t="shared" si="67"/>
        <v>36.442880731345078</v>
      </c>
      <c r="BO187" s="32">
        <f>IF(計算過程!$DF$5=10,(計算過程!$DF$41*'貼り付けシート（日別）'!AG186+計算過程!$DF$42*BN187+計算過程!$DF$43)/3.6,0)</f>
        <v>0</v>
      </c>
      <c r="BP187" s="32">
        <f>IF(OR(計算過程!$DF$5=5,計算過程!$DF$5=6,計算過程!$DF$5=7),((計算過程!$DF$45*'貼り付けシート（日別）'!AG186+計算過程!$DF$46*SUM(BU187:BW187,BY187)+計算過程!$DF$47)*BQ187+(0.01723*CA187+0.06099))*10^3/3600,0)</f>
        <v>0</v>
      </c>
      <c r="BQ187" s="32">
        <f>IF('貼り付けシート（日別）'!AG186&lt;7,1+(7-'貼り付けシート（日別）'!AG186)*0.0091,1)</f>
        <v>1</v>
      </c>
      <c r="BR187" s="32">
        <f>IF(OR(計算過程!$DF$5=5,計算過程!$DF$5=6,計算過程!$DF$5=7),((計算過程!$DF$48*'貼り付けシート（日別）'!AG186+計算過程!$DF$49*SUM(BU187:BW187,BY187)+計算過程!$DF$50)*BT187+CA187/BS187),0)</f>
        <v>0</v>
      </c>
      <c r="BS187" s="32">
        <f>計算過程!$DF$51*'貼り付けシート（日別）'!AG186+計算過程!$DF$52*CA187+計算過程!$DF$53</f>
        <v>0.85653437499999996</v>
      </c>
      <c r="BT187" s="32">
        <f>IF('貼り付けシート（日別）'!AG186&lt;7,1+(7-'貼り付けシート（日別）'!AG186)*0.0205,1)</f>
        <v>1</v>
      </c>
      <c r="BU187" s="109">
        <f>'貼り付けシート（日別）'!T186</f>
        <v>4.3249397920441126</v>
      </c>
      <c r="BV187" s="109">
        <f>'貼り付けシート（日別）'!U186</f>
        <v>7.4465970997872999</v>
      </c>
      <c r="BW187" s="109">
        <f>'貼り付けシート（日別）'!V186</f>
        <v>0.61324917292365988</v>
      </c>
      <c r="BX187" s="109">
        <f>'貼り付けシート（日別）'!W186</f>
        <v>0</v>
      </c>
      <c r="BY187" s="109">
        <f>'貼り付けシート（日別）'!X186</f>
        <v>20.749032166590002</v>
      </c>
      <c r="BZ187" s="109">
        <f>'貼り付けシート（日別）'!Y186</f>
        <v>0</v>
      </c>
      <c r="CA187" s="109">
        <f>'貼り付けシート（日別）'!Z186</f>
        <v>3.3090625000000005</v>
      </c>
      <c r="CB187" s="102">
        <f>IF(入力データと計算結果!$E$9=バックデータ一覧!$A$25,'貼り付けシート（日別）'!AI186,0)</f>
        <v>0</v>
      </c>
      <c r="CC187" s="166"/>
      <c r="CD187" s="32">
        <f>IF(計算過程!$DF$5=9,((CI187*'貼り付けシート（日別）'!AG186+CJ187*(CQ187+CR187+CS187+CU187)+CK187*CX187+CL187)*CE187+(0.01723*CW187+0.06099))*10^3/3600,0)</f>
        <v>0</v>
      </c>
      <c r="CE187" s="32">
        <f>IF(7&lt;='貼り付けシート（日別）'!AG186,1,1+(7-'貼り付けシート（日別）'!AG186)*0.0091)</f>
        <v>1</v>
      </c>
      <c r="CF187" s="32">
        <f>IF(計算過程!$DF$5=9,((CM187*'貼り付けシート（日別）'!AG186+CN187*(CQ187+CR187+CS187+CU187)+CO187*CX187+CP187)*CH187+CW187/CG187),0)</f>
        <v>0</v>
      </c>
      <c r="CG187" s="32">
        <f>計算過程!$DF$55*'貼り付けシート（日別）'!AG186+計算過程!$DF$56*CW187+計算過程!$DF$57</f>
        <v>0.85653437499999996</v>
      </c>
      <c r="CH187" s="32">
        <f>IF(7&lt;='貼り付けシート（日別）'!AG186,1,1+(7-'貼り付けシート（日別）'!AG186)*0.0205)</f>
        <v>1</v>
      </c>
      <c r="CI187" s="100">
        <f>IF($CX187&gt;0,バックデータ一覧!$S$4,バックデータ一覧!$T$4)</f>
        <v>-0.18114</v>
      </c>
      <c r="CJ187" s="100">
        <f>IF($CX187&gt;0,バックデータ一覧!$S$5,バックデータ一覧!$T$5)</f>
        <v>0.10483000000000001</v>
      </c>
      <c r="CK187" s="100">
        <f>IF($CX187&gt;0,バックデータ一覧!$S$6,バックデータ一覧!$T$6)</f>
        <v>0</v>
      </c>
      <c r="CL187" s="100">
        <f>IF($CX187&gt;0,バックデータ一覧!$S$7,バックデータ一覧!$T$7)</f>
        <v>5.8528500000000001</v>
      </c>
      <c r="CM187" s="100">
        <f>IF($CX187&gt;0,バックデータ一覧!$S$12,バックデータ一覧!$T$12)</f>
        <v>-5.7700000000000001E-2</v>
      </c>
      <c r="CN187" s="100">
        <f>IF($CX187&gt;0,バックデータ一覧!$S$13,バックデータ一覧!$T$13)</f>
        <v>0.47525000000000001</v>
      </c>
      <c r="CO187" s="100">
        <f>IF($CX187&gt;0,バックデータ一覧!$S$14,バックデータ一覧!$T$14)</f>
        <v>0</v>
      </c>
      <c r="CP187" s="173">
        <f>IF($CX187&gt;0,バックデータ一覧!$S$15,バックデータ一覧!$T$15)</f>
        <v>-6.3459300000000001</v>
      </c>
      <c r="CQ187" s="102">
        <f>IF($DF$4=4,'貼り付けシート（日別）'!T186,'貼り付けシート（日別）'!B186*(INT($DF$4)+1-$DF$4)+'貼り付けシート（日別）'!T186*($DF$4-INT($DF$4)))</f>
        <v>4.3249397920441126</v>
      </c>
      <c r="CR187" s="102">
        <f>IF($DF$4=4,'貼り付けシート（日別）'!U186,'貼り付けシート（日別）'!C186*(INT($DF$4)+1-$DF$4)+'貼り付けシート（日別）'!U186*($DF$4-INT($DF$4)))</f>
        <v>7.4465970997872999</v>
      </c>
      <c r="CS187" s="102">
        <f>IF($DF$4=4,'貼り付けシート（日別）'!V186,'貼り付けシート（日別）'!D186*(INT($DF$4)+1-$DF$4)+'貼り付けシート（日別）'!V186*($DF$4-INT($DF$4)))</f>
        <v>0.61324917292365988</v>
      </c>
      <c r="CT187" s="102">
        <f>IF($DF$4=4,'貼り付けシート（日別）'!W186,'貼り付けシート（日別）'!E186*(INT($DF$4)+1-$DF$4)+'貼り付けシート（日別）'!W186*($DF$4-INT($DF$4)))</f>
        <v>0</v>
      </c>
      <c r="CU187" s="102">
        <f>IF($DF$4=4,'貼り付けシート（日別）'!X186,'貼り付けシート（日別）'!F186*(INT($DF$4)+1-$DF$4)+'貼り付けシート（日別）'!X186*($DF$4-INT($DF$4)))</f>
        <v>20.749032166590002</v>
      </c>
      <c r="CV187" s="102">
        <f>IF($DF$4=4,'貼り付けシート（日別）'!Y186,'貼り付けシート（日別）'!G186*(INT($DF$4)+1-$DF$4)+'貼り付けシート（日別）'!Y186*($DF$4-INT($DF$4)))</f>
        <v>0</v>
      </c>
      <c r="CW187" s="102">
        <f>IF($DF$4=4,'貼り付けシート（日別）'!Z186,'貼り付けシート（日別）'!H186*(INT($DF$4)+1-$DF$4)+'貼り付けシート（日別）'!Z186*($DF$4-INT($DF$4)))</f>
        <v>3.3090625000000005</v>
      </c>
      <c r="CX187" s="32">
        <f>SUMIF('貼り付けシート（時刻別）'!$A$6:$A$8765,AR187,'貼り付けシート（時刻別）'!$C$6:$C$8765)</f>
        <v>0</v>
      </c>
      <c r="CY187" s="102">
        <f t="shared" si="68"/>
        <v>0</v>
      </c>
      <c r="CZ187" s="166"/>
    </row>
    <row r="188" spans="1:104" x14ac:dyDescent="0.15">
      <c r="A188" s="36">
        <v>41820</v>
      </c>
      <c r="B188" s="139">
        <f>IF(計算過程!$DF$5=9,計算過程!CD188+計算過程!CY188,IF($DF$4=4,AS188,G188*(INT($DF$4)+1-$DF$4)+AS188*($DF$4-INT($DF$4))))</f>
        <v>0.14145426254745372</v>
      </c>
      <c r="C188" s="139">
        <f>IF(計算過程!$DF$5=9,CF188,IF($DF$4=4,AT188,H188*(INT($DF$4)+1-$DF$4)+AT188*($DF$4-INT($DF$4))))</f>
        <v>64.173224837085783</v>
      </c>
      <c r="D188" s="139">
        <f>IF(計算過程!$DF$5=9,0,IF($DF$4=4,AU188,I188*(INT($DF$4)+1-$DF$4)+AU188*($DF$4-INT($DF$4))))</f>
        <v>0</v>
      </c>
      <c r="E188" s="139">
        <v>0</v>
      </c>
      <c r="F188" s="138"/>
      <c r="G188" s="104">
        <f t="shared" si="55"/>
        <v>0.13515812615625</v>
      </c>
      <c r="H188" s="104">
        <f t="shared" si="56"/>
        <v>57.912281502195903</v>
      </c>
      <c r="I188" s="104">
        <f t="shared" si="57"/>
        <v>0</v>
      </c>
      <c r="J188" s="107">
        <v>0</v>
      </c>
      <c r="K188" s="101">
        <f>IF(OR(計算過程!$DF$5&lt;=4,計算過程!$DF$5=8),L188+M188+N188,0)</f>
        <v>0.13515812615625</v>
      </c>
      <c r="L188" s="101">
        <f>IF(AND($DF$5&gt;4,$DF$5&lt;&gt;8),0,((VLOOKUP(入力データと計算結果!$E$6,バックデータ一覧!$V$12:$AA$15,2)*'貼り付けシート（日別）'!O187+VLOOKUP(入力データと計算結果!$E$6,バックデータ一覧!$V$12:$AA$15,3)*('貼り付けシート（日別）'!I187+'貼り付けシート（日別）'!J187+'貼り付けシート（日別）'!K187+'貼り付けシート（日別）'!L187+'貼り付けシート（日別）'!N187)+(VLOOKUP(入力データと計算結果!$E$6,バックデータ一覧!$V$12:$AA$15,4)))*10^3/3600))</f>
        <v>8.552819748148148E-2</v>
      </c>
      <c r="M188" s="101">
        <f>IF(AND(OR($DF$5&gt;4,$DF$5&lt;&gt;8),入力データと計算結果!$E$7&lt;&gt;バックデータ一覧!$A$16,SUM(AL188:AM188)&gt;0),0.07*10^3/3600,0)</f>
        <v>1.9444444444444445E-2</v>
      </c>
      <c r="N188" s="101">
        <f>IF(AND(OR($DF$5&lt;=4),入力データと計算結果!$E$7=バックデータ一覧!$A$18,AM188&gt;0),(VLOOKUP(入力データと計算結果!$E$6,バックデータ一覧!$V$12:$AA$15,5,FALSE)*AO188+VLOOKUP(入力データと計算結果!$E$6,バックデータ一覧!$V$12:$AA$15,6,FALSE))*10^3/3600,0)</f>
        <v>3.0185484230324078E-2</v>
      </c>
      <c r="O188" s="101">
        <f>IF(OR(計算過程!$DF$5&lt;=2,計算過程!$DF$5=8),IF(入力データと計算結果!$E$7=バックデータ一覧!$A$16,AI188/Q188+AJ188/R188+AK188/S188+AL188/T188+AN188/V188,IF(入力データと計算結果!$E$7=バックデータ一覧!$A$17,AI188/Q188+AJ188/R188+AK188/S188+AM188/U188+AN188/V188,AI188/Q188+AJ188/R188+AK188/S188+AM188/U188+AO188/W188)),0)</f>
        <v>57.912281502195903</v>
      </c>
      <c r="P188" s="101">
        <f>IF(OR(計算過程!$DF$5=3,計算過程!$DF$5=4),IF(入力データと計算結果!$E$7=バックデータ一覧!$A$16,AI188/Q188+AJ188/R188+AK188/S188+AL188/T188+AN188/V188,IF(入力データと計算結果!$E$7=バックデータ一覧!$A$17,AI188/Q188+AJ188/R188+AK188/S188+AM188/U188+AN188/V188,AI188/Q188+AJ188/R188+AK188/S188+AM188/U188+AO188/W188)),0)</f>
        <v>0</v>
      </c>
      <c r="Q188" s="101">
        <f>MIN(1,$DF$7*'貼り付けシート（日別）'!O187+計算過程!$DF$14*(AI188+AK188)+$DF$21)</f>
        <v>0.63117911336102095</v>
      </c>
      <c r="R188" s="101">
        <f>MIN(1,$DF$8*'貼り付けシート（日別）'!O187+$DF$15*AJ188+$DF$22)</f>
        <v>0.6858525985895314</v>
      </c>
      <c r="S188" s="101">
        <f>MIN(1,$DF$9*'貼り付けシート（日別）'!O187+$DF$16*(AI188+AK188)+$DF$23)</f>
        <v>0.63117911336102095</v>
      </c>
      <c r="T188" s="32">
        <f>MIN(1,$DF$10*'貼り付けシート（日別）'!O187+$DF$17*AL188+$DF$24)</f>
        <v>0.71159348488590612</v>
      </c>
      <c r="U188" s="32">
        <f>MIN(1,$DF$11*'貼り付けシート（日別）'!O187+$DF$18*AM188+$DF$25)</f>
        <v>0.70125693304594949</v>
      </c>
      <c r="V188" s="32">
        <f>MIN(1,$DF$12*'貼り付けシート（日別）'!O187+$DF$19*AN188+$DF$26)</f>
        <v>0.71159348488590612</v>
      </c>
      <c r="W188" s="32">
        <f>MIN(1,$DF$13*'貼り付けシート（日別）'!O187+$DF$20*AO188+$DF$27)</f>
        <v>0.6233920008265772</v>
      </c>
      <c r="X188" s="32">
        <f t="shared" si="58"/>
        <v>0</v>
      </c>
      <c r="Y188" s="32">
        <f>'貼り付けシート（日別）'!P187</f>
        <v>13.987499999999999</v>
      </c>
      <c r="Z188" s="32">
        <f t="shared" si="59"/>
        <v>1</v>
      </c>
      <c r="AA188" s="32">
        <f t="shared" si="60"/>
        <v>1</v>
      </c>
      <c r="AB188" s="32">
        <f t="shared" si="61"/>
        <v>39.221884881840289</v>
      </c>
      <c r="AC188" s="32">
        <f>IF($DF$5=10,($DF$41*'貼り付けシート（日別）'!O187+$DF$42*AB188+$DF$43)/3.6,0)</f>
        <v>0</v>
      </c>
      <c r="AD188" s="32">
        <f>IF(OR($DF$5=5,$DF$5=6,$DF$5=7),(($DF$45*'貼り付けシート（日別）'!O187+$DF$46*SUM(AI188:AK188,AM188)+$DF$47)*AE188+(0.01723*AO188+0.06099))*10^3/3600,0)</f>
        <v>0</v>
      </c>
      <c r="AE188" s="32">
        <f>IF('貼り付けシート（日別）'!O187&lt;7,1+(7-'貼り付けシート（日別）'!O187)*0.0091,1)</f>
        <v>1</v>
      </c>
      <c r="AF188" s="32">
        <f>IF(OR($DF$5=5,$DF$5=6,$DF$5=7),(($DF$48*'貼り付けシート（日別）'!O187+$DF$49*SUM(AI188:AK188,AM188)+$DF$50)*AH188+AO188/AG188),0)</f>
        <v>0</v>
      </c>
      <c r="AG188" s="32">
        <f>$DF$51*'貼り付けシート（日別）'!O187+$DF$52*AO188+$DF$53</f>
        <v>0.85166281249999998</v>
      </c>
      <c r="AH188" s="32">
        <f>IF('貼り付けシート（日別）'!O187&lt;7,1+(7-'貼り付けシート（日別）'!O187)*0.0205,1)</f>
        <v>1</v>
      </c>
      <c r="AI188" s="109">
        <f>'貼り付けシート（日別）'!B187</f>
        <v>6.0867642395849284</v>
      </c>
      <c r="AJ188" s="109">
        <f>'貼り付けシート（日別）'!C187</f>
        <v>8.1220558926957445</v>
      </c>
      <c r="AK188" s="109">
        <f>'貼り付けシート（日別）'!D187</f>
        <v>1.6721879779079474</v>
      </c>
      <c r="AL188" s="109">
        <f>'貼り付けシート（日別）'!E187</f>
        <v>0</v>
      </c>
      <c r="AM188" s="109">
        <f>'貼り付けシート（日別）'!F187</f>
        <v>20.573741354985</v>
      </c>
      <c r="AN188" s="109">
        <f>'貼り付けシート（日別）'!G187</f>
        <v>0</v>
      </c>
      <c r="AO188" s="109">
        <f>'貼り付けシート（日別）'!H187</f>
        <v>2.7671354166666671</v>
      </c>
      <c r="AP188" s="102">
        <f>IF(入力データと計算結果!$E$9=バックデータ一覧!$A$25,'貼り付けシート（日別）'!Q187,0)</f>
        <v>0</v>
      </c>
      <c r="AR188" s="36">
        <v>41820</v>
      </c>
      <c r="AS188" s="104">
        <f t="shared" si="62"/>
        <v>0.14145426254745372</v>
      </c>
      <c r="AT188" s="104">
        <f t="shared" si="63"/>
        <v>64.173224837085783</v>
      </c>
      <c r="AU188" s="104">
        <f t="shared" si="64"/>
        <v>0</v>
      </c>
      <c r="AV188" s="107">
        <v>0</v>
      </c>
      <c r="AW188" s="101">
        <f>IF(OR(計算過程!$DF$5&lt;=4,計算過程!$DF$5=8),AX188+AY188+AZ188,0)</f>
        <v>0.14145426254745372</v>
      </c>
      <c r="AX188" s="101">
        <f>IF(AND(計算過程!$DF$5&gt;4,計算過程!$DF$5&lt;&gt;8),0,((VLOOKUP(入力データと計算結果!$E$6,バックデータ一覧!$V$12:$AA$15,2)*'貼り付けシート（日別）'!AG187+VLOOKUP(入力データと計算結果!$E$6,バックデータ一覧!$V$12:$AA$15,3)*('貼り付けシート（日別）'!AA187+'貼り付けシート（日別）'!AB187+'貼り付けシート（日別）'!AC187+'貼り付けシート（日別）'!AD187+'貼り付けシート（日別）'!AF187)+(VLOOKUP(入力データと計算結果!$E$6,バックデータ一覧!$V$12:$AA$15,4)))*10^3/3600))</f>
        <v>8.9048887981481487E-2</v>
      </c>
      <c r="AY188" s="101">
        <f>IF(AND(OR(計算過程!$DF$5&gt;4,計算過程!$DF$5&lt;&gt;8),入力データと計算結果!$E$7&lt;&gt;バックデータ一覧!$A$16,SUM(BX188:BY188)&gt;0),0.07*10^3/3600,0)</f>
        <v>1.9444444444444445E-2</v>
      </c>
      <c r="AZ188" s="101">
        <f>IF(AND(OR(計算過程!$DF$5&lt;=4),入力データと計算結果!$E$7=バックデータ一覧!$A$18,BY188&gt;0),(VLOOKUP(入力データと計算結果!$E$6,バックデータ一覧!$V$12:$AA$15,5,FALSE)*CA188+VLOOKUP(入力データと計算結果!$E$6,バックデータ一覧!$V$12:$AA$15,6,FALSE))*10^3/3600,0)</f>
        <v>3.296093012152778E-2</v>
      </c>
      <c r="BA188" s="101">
        <f>IF(OR(計算過程!$DF$5&lt;=2,計算過程!$DF$5=8),IF(入力データと計算結果!$E$7=バックデータ一覧!$A$16,BU188/BC188+BV188/BD188+BW188/BE188+BX188/BF188+BZ188/BH188,IF(入力データと計算結果!$E$7=バックデータ一覧!$A$17,BU188/BC188+BV188/BD188+BW188/BE188+BY188/BG188+BZ188/BH188,BU188/BC188+BV188/BD188+BW188/BE188+BY188/BG188+CA188/BI188)),0)</f>
        <v>64.173224837085783</v>
      </c>
      <c r="BB188" s="101">
        <f>IF(OR(計算過程!$DF$5=3,計算過程!$DF$5=4),IF(入力データと計算結果!$E$7=バックデータ一覧!$A$16,BU188/BC188+BV188/BD188+BW188/BE188+BX188/BF188+BZ188/BH188,IF(入力データと計算結果!$E$7=バックデータ一覧!$A$17,BU188/BC188+BV188/BD188+BW188/BE188+BY188/BG188+BZ188/BH188,BU188/BC188+BV188/BD188+BW188/BE188+BY188/BG188+CA188/BI188)),0)</f>
        <v>0</v>
      </c>
      <c r="BC188" s="101">
        <f>MIN(1,計算過程!$DF$7*'貼り付けシート（日別）'!AG187+計算過程!$DF$14*(BU188+BW188)+計算過程!$DF$21)</f>
        <v>0.63204379074685146</v>
      </c>
      <c r="BD188" s="101">
        <f>MIN(1,計算過程!$DF$8*'貼り付けシート（日別）'!AG187+計算過程!$DF$15*BV188+計算過程!$DF$22)</f>
        <v>0.68719312255643838</v>
      </c>
      <c r="BE188" s="101">
        <f>MIN(1,計算過程!$DF$9*'貼り付けシート（日別）'!AG187+計算過程!$DF$16*(BU188+BW188)+計算過程!$DF$23)</f>
        <v>0.63204379074685146</v>
      </c>
      <c r="BF188" s="32">
        <f>MIN(1,計算過程!$DF$10*'貼り付けシート（日別）'!AG187+計算過程!$DF$17*BX188+計算過程!$DF$24)</f>
        <v>0.71159348488590612</v>
      </c>
      <c r="BG188" s="32">
        <f>MIN(1,計算過程!$DF$11*'貼り付けシート（日別）'!AG187+計算過程!$DF$18*BY188+計算過程!$DF$25)</f>
        <v>0.70125693304594949</v>
      </c>
      <c r="BH188" s="32">
        <f>MIN(1,計算過程!$DF$12*'貼り付けシート（日別）'!AG187+計算過程!$DF$19*BZ188+計算過程!$DF$26)</f>
        <v>0.71159348488590612</v>
      </c>
      <c r="BI188" s="32">
        <f>MIN(1,計算過程!$DF$13*'貼り付けシート（日別）'!AG187+計算過程!$DF$20*CA188+計算過程!$DF$27)</f>
        <v>0.63360428795516777</v>
      </c>
      <c r="BJ188" s="32">
        <f>IF(計算過程!$DF$5=11,(計算過程!$DF$33*BK188+計算過程!$DF$34*BN188+計算過程!$DF$35*計算過程!$DF$39+計算過程!$DF$36)*(1+計算過程!$DF$37*計算過程!$DF$38)*BL188*BM188*10^3/3600,0)</f>
        <v>0</v>
      </c>
      <c r="BK188" s="32">
        <f>'貼り付けシート（日別）'!AH187</f>
        <v>13.987499999999999</v>
      </c>
      <c r="BL188" s="32">
        <f t="shared" si="65"/>
        <v>1</v>
      </c>
      <c r="BM188" s="32">
        <f t="shared" si="66"/>
        <v>1</v>
      </c>
      <c r="BN188" s="32">
        <f t="shared" si="67"/>
        <v>43.487977953746281</v>
      </c>
      <c r="BO188" s="32">
        <f>IF(計算過程!$DF$5=10,(計算過程!$DF$41*'貼り付けシート（日別）'!AG187+計算過程!$DF$42*BN188+計算過程!$DF$43)/3.6,0)</f>
        <v>0</v>
      </c>
      <c r="BP188" s="32">
        <f>IF(OR(計算過程!$DF$5=5,計算過程!$DF$5=6,計算過程!$DF$5=7),((計算過程!$DF$45*'貼り付けシート（日別）'!AG187+計算過程!$DF$46*SUM(BU188:BW188,BY188)+計算過程!$DF$47)*BQ188+(0.01723*CA188+0.06099))*10^3/3600,0)</f>
        <v>0</v>
      </c>
      <c r="BQ188" s="32">
        <f>IF('貼り付けシート（日別）'!AG187&lt;7,1+(7-'貼り付けシート（日別）'!AG187)*0.0091,1)</f>
        <v>1</v>
      </c>
      <c r="BR188" s="32">
        <f>IF(OR(計算過程!$DF$5=5,計算過程!$DF$5=6,計算過程!$DF$5=7),((計算過程!$DF$48*'貼り付けシート（日別）'!AG187+計算過程!$DF$49*SUM(BU188:BW188,BY188)+計算過程!$DF$50)*BT188+CA188/BS188),0)</f>
        <v>0</v>
      </c>
      <c r="BS188" s="32">
        <f>計算過程!$DF$51*'貼り付けシート（日別）'!AG187+計算過程!$DF$52*CA188+計算過程!$DF$53</f>
        <v>0.85514218749999993</v>
      </c>
      <c r="BT188" s="32">
        <f>IF('貼り付けシート（日別）'!AG187&lt;7,1+(7-'貼り付けシート（日別）'!AG187)*0.0205,1)</f>
        <v>1</v>
      </c>
      <c r="BU188" s="109">
        <f>'貼り付けシート（日別）'!T187</f>
        <v>6.3634353413842435</v>
      </c>
      <c r="BV188" s="109">
        <f>'貼り付けシート（日別）'!U187</f>
        <v>11.075530762766924</v>
      </c>
      <c r="BW188" s="109">
        <f>'貼り付けシート（日別）'!V187</f>
        <v>2.128239244610115</v>
      </c>
      <c r="BX188" s="109">
        <f>'貼り付けシート（日別）'!W187</f>
        <v>0</v>
      </c>
      <c r="BY188" s="109">
        <f>'貼り付けシート（日別）'!X187</f>
        <v>20.573741354985</v>
      </c>
      <c r="BZ188" s="109">
        <f>'貼り付けシート（日別）'!Y187</f>
        <v>0</v>
      </c>
      <c r="CA188" s="109">
        <f>'貼り付けシート（日別）'!Z187</f>
        <v>3.347031250000001</v>
      </c>
      <c r="CB188" s="102">
        <f>IF(入力データと計算結果!$E$9=バックデータ一覧!$A$25,'貼り付けシート（日別）'!AI187,0)</f>
        <v>0</v>
      </c>
      <c r="CC188" s="166"/>
      <c r="CD188" s="32">
        <f>IF(計算過程!$DF$5=9,((CI188*'貼り付けシート（日別）'!AG187+CJ188*(CQ188+CR188+CS188+CU188)+CK188*CX188+CL188)*CE188+(0.01723*CW188+0.06099))*10^3/3600,0)</f>
        <v>0</v>
      </c>
      <c r="CE188" s="32">
        <f>IF(7&lt;='貼り付けシート（日別）'!AG187,1,1+(7-'貼り付けシート（日別）'!AG187)*0.0091)</f>
        <v>1</v>
      </c>
      <c r="CF188" s="32">
        <f>IF(計算過程!$DF$5=9,((CM188*'貼り付けシート（日別）'!AG187+CN188*(CQ188+CR188+CS188+CU188)+CO188*CX188+CP188)*CH188+CW188/CG188),0)</f>
        <v>0</v>
      </c>
      <c r="CG188" s="32">
        <f>計算過程!$DF$55*'貼り付けシート（日別）'!AG187+計算過程!$DF$56*CW188+計算過程!$DF$57</f>
        <v>0.85514218749999993</v>
      </c>
      <c r="CH188" s="32">
        <f>IF(7&lt;='貼り付けシート（日別）'!AG187,1,1+(7-'貼り付けシート（日別）'!AG187)*0.0205)</f>
        <v>1</v>
      </c>
      <c r="CI188" s="100">
        <f>IF($CX188&gt;0,バックデータ一覧!$S$4,バックデータ一覧!$T$4)</f>
        <v>-0.18114</v>
      </c>
      <c r="CJ188" s="100">
        <f>IF($CX188&gt;0,バックデータ一覧!$S$5,バックデータ一覧!$T$5)</f>
        <v>0.10483000000000001</v>
      </c>
      <c r="CK188" s="100">
        <f>IF($CX188&gt;0,バックデータ一覧!$S$6,バックデータ一覧!$T$6)</f>
        <v>0</v>
      </c>
      <c r="CL188" s="100">
        <f>IF($CX188&gt;0,バックデータ一覧!$S$7,バックデータ一覧!$T$7)</f>
        <v>5.8528500000000001</v>
      </c>
      <c r="CM188" s="100">
        <f>IF($CX188&gt;0,バックデータ一覧!$S$12,バックデータ一覧!$T$12)</f>
        <v>-5.7700000000000001E-2</v>
      </c>
      <c r="CN188" s="100">
        <f>IF($CX188&gt;0,バックデータ一覧!$S$13,バックデータ一覧!$T$13)</f>
        <v>0.47525000000000001</v>
      </c>
      <c r="CO188" s="100">
        <f>IF($CX188&gt;0,バックデータ一覧!$S$14,バックデータ一覧!$T$14)</f>
        <v>0</v>
      </c>
      <c r="CP188" s="173">
        <f>IF($CX188&gt;0,バックデータ一覧!$S$15,バックデータ一覧!$T$15)</f>
        <v>-6.3459300000000001</v>
      </c>
      <c r="CQ188" s="102">
        <f>IF($DF$4=4,'貼り付けシート（日別）'!T187,'貼り付けシート（日別）'!B187*(INT($DF$4)+1-$DF$4)+'貼り付けシート（日別）'!T187*($DF$4-INT($DF$4)))</f>
        <v>6.3634353413842435</v>
      </c>
      <c r="CR188" s="102">
        <f>IF($DF$4=4,'貼り付けシート（日別）'!U187,'貼り付けシート（日別）'!C187*(INT($DF$4)+1-$DF$4)+'貼り付けシート（日別）'!U187*($DF$4-INT($DF$4)))</f>
        <v>11.075530762766924</v>
      </c>
      <c r="CS188" s="102">
        <f>IF($DF$4=4,'貼り付けシート（日別）'!V187,'貼り付けシート（日別）'!D187*(INT($DF$4)+1-$DF$4)+'貼り付けシート（日別）'!V187*($DF$4-INT($DF$4)))</f>
        <v>2.128239244610115</v>
      </c>
      <c r="CT188" s="102">
        <f>IF($DF$4=4,'貼り付けシート（日別）'!W187,'貼り付けシート（日別）'!E187*(INT($DF$4)+1-$DF$4)+'貼り付けシート（日別）'!W187*($DF$4-INT($DF$4)))</f>
        <v>0</v>
      </c>
      <c r="CU188" s="102">
        <f>IF($DF$4=4,'貼り付けシート（日別）'!X187,'貼り付けシート（日別）'!F187*(INT($DF$4)+1-$DF$4)+'貼り付けシート（日別）'!X187*($DF$4-INT($DF$4)))</f>
        <v>20.573741354985</v>
      </c>
      <c r="CV188" s="102">
        <f>IF($DF$4=4,'貼り付けシート（日別）'!Y187,'貼り付けシート（日別）'!G187*(INT($DF$4)+1-$DF$4)+'貼り付けシート（日別）'!Y187*($DF$4-INT($DF$4)))</f>
        <v>0</v>
      </c>
      <c r="CW188" s="102">
        <f>IF($DF$4=4,'貼り付けシート（日別）'!Z187,'貼り付けシート（日別）'!H187*(INT($DF$4)+1-$DF$4)+'貼り付けシート（日別）'!Z187*($DF$4-INT($DF$4)))</f>
        <v>3.347031250000001</v>
      </c>
      <c r="CX188" s="32">
        <f>SUMIF('貼り付けシート（時刻別）'!$A$6:$A$8765,AR188,'貼り付けシート（時刻別）'!$C$6:$C$8765)</f>
        <v>0</v>
      </c>
      <c r="CY188" s="102">
        <f t="shared" si="68"/>
        <v>0</v>
      </c>
      <c r="CZ188" s="166"/>
    </row>
    <row r="189" spans="1:104" x14ac:dyDescent="0.15">
      <c r="A189" s="36">
        <v>41821</v>
      </c>
      <c r="B189" s="139">
        <f>IF(計算過程!$DF$5=9,計算過程!CD189+計算過程!CY189,IF($DF$4=4,AS189,G189*(INT($DF$4)+1-$DF$4)+AS189*($DF$4-INT($DF$4))))</f>
        <v>0.15053232143518519</v>
      </c>
      <c r="C189" s="139">
        <f>IF(計算過程!$DF$5=9,CF189,IF($DF$4=4,AT189,H189*(INT($DF$4)+1-$DF$4)+AT189*($DF$4-INT($DF$4))))</f>
        <v>74.663857235854223</v>
      </c>
      <c r="D189" s="139">
        <f>IF(計算過程!$DF$5=9,0,IF($DF$4=4,AU189,I189*(INT($DF$4)+1-$DF$4)+AU189*($DF$4-INT($DF$4))))</f>
        <v>0</v>
      </c>
      <c r="E189" s="139">
        <v>0</v>
      </c>
      <c r="F189" s="138"/>
      <c r="G189" s="104">
        <f t="shared" si="55"/>
        <v>0.14413448018287037</v>
      </c>
      <c r="H189" s="104">
        <f t="shared" si="56"/>
        <v>68.45184942928185</v>
      </c>
      <c r="I189" s="104">
        <f t="shared" si="57"/>
        <v>0</v>
      </c>
      <c r="J189" s="107">
        <v>0</v>
      </c>
      <c r="K189" s="101">
        <f>IF(OR(計算過程!$DF$5&lt;=4,計算過程!$DF$5=8),L189+M189+N189,0)</f>
        <v>0.14413448018287037</v>
      </c>
      <c r="L189" s="101">
        <f>IF(AND($DF$5&gt;4,$DF$5&lt;&gt;8),0,((VLOOKUP(入力データと計算結果!$E$6,バックデータ一覧!$V$12:$AA$15,2)*'貼り付けシート（日別）'!O188+VLOOKUP(入力データと計算結果!$E$6,バックデータ一覧!$V$12:$AA$15,3)*('貼り付けシート（日別）'!I188+'貼り付けシート（日別）'!J188+'貼り付けシート（日別）'!K188+'貼り付けシート（日別）'!L188+'貼り付けシート（日別）'!N188)+(VLOOKUP(入力データと計算結果!$E$6,バックデータ一覧!$V$12:$AA$15,4)))*10^3/3600))</f>
        <v>9.349323625925926E-2</v>
      </c>
      <c r="M189" s="101">
        <f>IF(AND(OR($DF$5&gt;4,$DF$5&lt;&gt;8),入力データと計算結果!$E$7&lt;&gt;バックデータ一覧!$A$16,SUM(AL189:AM189)&gt;0),0.07*10^3/3600,0)</f>
        <v>1.9444444444444445E-2</v>
      </c>
      <c r="N189" s="101">
        <f>IF(AND(OR($DF$5&lt;=4),入力データと計算結果!$E$7=バックデータ一覧!$A$18,AM189&gt;0),(VLOOKUP(入力データと計算結果!$E$6,バックデータ一覧!$V$12:$AA$15,5,FALSE)*AO189+VLOOKUP(入力データと計算結果!$E$6,バックデータ一覧!$V$12:$AA$15,6,FALSE))*10^3/3600,0)</f>
        <v>3.1196799479166665E-2</v>
      </c>
      <c r="O189" s="101">
        <f>IF(OR(計算過程!$DF$5&lt;=2,計算過程!$DF$5=8),IF(入力データと計算結果!$E$7=バックデータ一覧!$A$16,AI189/Q189+AJ189/R189+AK189/S189+AL189/T189+AN189/V189,IF(入力データと計算結果!$E$7=バックデータ一覧!$A$17,AI189/Q189+AJ189/R189+AK189/S189+AM189/U189+AN189/V189,AI189/Q189+AJ189/R189+AK189/S189+AM189/U189+AO189/W189)),0)</f>
        <v>68.45184942928185</v>
      </c>
      <c r="P189" s="101">
        <f>IF(OR(計算過程!$DF$5=3,計算過程!$DF$5=4),IF(入力データと計算結果!$E$7=バックデータ一覧!$A$16,AI189/Q189+AJ189/R189+AK189/S189+AL189/T189+AN189/V189,IF(入力データと計算結果!$E$7=バックデータ一覧!$A$17,AI189/Q189+AJ189/R189+AK189/S189+AM189/U189+AN189/V189,AI189/Q189+AJ189/R189+AK189/S189+AM189/U189+AO189/W189)),0)</f>
        <v>0</v>
      </c>
      <c r="Q189" s="101">
        <f>MIN(1,$DF$7*'貼り付けシート（日別）'!O188+計算過程!$DF$14*(AI189+AK189)+$DF$21)</f>
        <v>0.6310793744513491</v>
      </c>
      <c r="R189" s="101">
        <f>MIN(1,$DF$8*'貼り付けシート（日別）'!O188+$DF$15*AJ189+$DF$22)</f>
        <v>0.68619007684008826</v>
      </c>
      <c r="S189" s="101">
        <f>MIN(1,$DF$9*'貼り付けシート（日別）'!O188+$DF$16*(AI189+AK189)+$DF$23)</f>
        <v>0.6310793744513491</v>
      </c>
      <c r="T189" s="32">
        <f>MIN(1,$DF$10*'貼り付けシート（日別）'!O188+$DF$17*AL189+$DF$24)</f>
        <v>0.71159348488590612</v>
      </c>
      <c r="U189" s="32">
        <f>MIN(1,$DF$11*'貼り付けシート（日別）'!O188+$DF$18*AM189+$DF$25)</f>
        <v>0.70135834735695368</v>
      </c>
      <c r="V189" s="32">
        <f>MIN(1,$DF$12*'貼り付けシート（日別）'!O188+$DF$19*AN189+$DF$26)</f>
        <v>0.71159348488590612</v>
      </c>
      <c r="W189" s="32">
        <f>MIN(1,$DF$13*'貼り付けシート（日別）'!O188+$DF$20*AO189+$DF$27)</f>
        <v>0.62007346469959734</v>
      </c>
      <c r="X189" s="32">
        <f t="shared" si="58"/>
        <v>0</v>
      </c>
      <c r="Y189" s="32">
        <f>'貼り付けシート（日別）'!P188</f>
        <v>15.212500000000002</v>
      </c>
      <c r="Z189" s="32">
        <f t="shared" si="59"/>
        <v>1</v>
      </c>
      <c r="AA189" s="32">
        <f t="shared" si="60"/>
        <v>1</v>
      </c>
      <c r="AB189" s="32">
        <f t="shared" si="61"/>
        <v>46.123385991969741</v>
      </c>
      <c r="AC189" s="32">
        <f>IF($DF$5=10,($DF$41*'貼り付けシート（日別）'!O188+$DF$42*AB189+$DF$43)/3.6,0)</f>
        <v>0</v>
      </c>
      <c r="AD189" s="32">
        <f>IF(OR($DF$5=5,$DF$5=6,$DF$5=7),(($DF$45*'貼り付けシート（日別）'!O188+$DF$46*SUM(AI189:AK189,AM189)+$DF$47)*AE189+(0.01723*AO189+0.06099))*10^3/3600,0)</f>
        <v>0</v>
      </c>
      <c r="AE189" s="32">
        <f>IF('貼り付けシート（日別）'!O188&lt;7,1+(7-'貼り付けシート（日別）'!O188)*0.0091,1)</f>
        <v>1</v>
      </c>
      <c r="AF189" s="32">
        <f>IF(OR($DF$5=5,$DF$5=6,$DF$5=7),(($DF$48*'貼り付けシート（日別）'!O188+$DF$49*SUM(AI189:AK189,AM189)+$DF$50)*AH189+AO189/AG189),0)</f>
        <v>0</v>
      </c>
      <c r="AG189" s="32">
        <f>$DF$51*'貼り付けシート（日別）'!O188+$DF$52*AO189+$DF$53</f>
        <v>0.84165062499999999</v>
      </c>
      <c r="AH189" s="32">
        <f>IF('貼り付けシート（日別）'!O188&lt;7,1+(7-'貼り付けシート（日別）'!O188)*0.0205,1)</f>
        <v>1</v>
      </c>
      <c r="AI189" s="109">
        <f>'貼り付けシート（日別）'!B188</f>
        <v>9.304655932619184</v>
      </c>
      <c r="AJ189" s="109">
        <f>'貼り付けシート（日別）'!C188</f>
        <v>11.685596147716401</v>
      </c>
      <c r="AK189" s="109">
        <f>'貼り付けシート（日別）'!D188</f>
        <v>1.8043935228091501</v>
      </c>
      <c r="AL189" s="109">
        <f>'貼り付けシート（日別）'!E188</f>
        <v>0</v>
      </c>
      <c r="AM189" s="109">
        <f>'貼り付けシート（日別）'!F188</f>
        <v>20.350302888825002</v>
      </c>
      <c r="AN189" s="109">
        <f>'貼り付けシート（日別）'!G188</f>
        <v>0</v>
      </c>
      <c r="AO189" s="109">
        <f>'貼り付けシート（日別）'!H188</f>
        <v>2.9784375000000001</v>
      </c>
      <c r="AP189" s="102">
        <f>IF(入力データと計算結果!$E$9=バックデータ一覧!$A$25,'貼り付けシート（日別）'!Q188,0)</f>
        <v>0</v>
      </c>
      <c r="AR189" s="36">
        <v>41821</v>
      </c>
      <c r="AS189" s="104">
        <f t="shared" si="62"/>
        <v>0.15053232143518519</v>
      </c>
      <c r="AT189" s="104">
        <f t="shared" si="63"/>
        <v>74.663857235854223</v>
      </c>
      <c r="AU189" s="104">
        <f t="shared" si="64"/>
        <v>0</v>
      </c>
      <c r="AV189" s="107">
        <v>0</v>
      </c>
      <c r="AW189" s="101">
        <f>IF(OR(計算過程!$DF$5&lt;=4,計算過程!$DF$5=8),AX189+AY189+AZ189,0)</f>
        <v>0.15053232143518519</v>
      </c>
      <c r="AX189" s="101">
        <f>IF(AND(計算過程!$DF$5&gt;4,計算過程!$DF$5&lt;&gt;8),0,((VLOOKUP(入力データと計算結果!$E$6,バックデータ一覧!$V$12:$AA$15,2)*'貼り付けシート（日別）'!AG188+VLOOKUP(入力データと計算結果!$E$6,バックデータ一覧!$V$12:$AA$15,3)*('貼り付けシート（日別）'!AA188+'貼り付けシート（日別）'!AB188+'貼り付けシート（日別）'!AC188+'貼り付けシート（日別）'!AD188+'貼り付けシート（日別）'!AF188)+(VLOOKUP(入力データと計算結果!$E$6,バックデータ一覧!$V$12:$AA$15,4)))*10^3/3600))</f>
        <v>9.7013926759259253E-2</v>
      </c>
      <c r="AY189" s="101">
        <f>IF(AND(OR(計算過程!$DF$5&gt;4,計算過程!$DF$5&lt;&gt;8),入力データと計算結果!$E$7&lt;&gt;バックデータ一覧!$A$16,SUM(BX189:BY189)&gt;0),0.07*10^3/3600,0)</f>
        <v>1.9444444444444445E-2</v>
      </c>
      <c r="AZ189" s="101">
        <f>IF(AND(OR(計算過程!$DF$5&lt;=4),入力データと計算結果!$E$7=バックデータ一覧!$A$18,BY189&gt;0),(VLOOKUP(入力データと計算結果!$E$6,バックデータ一覧!$V$12:$AA$15,5,FALSE)*CA189+VLOOKUP(入力データと計算結果!$E$6,バックデータ一覧!$V$12:$AA$15,6,FALSE))*10^3/3600,0)</f>
        <v>3.4073950231481479E-2</v>
      </c>
      <c r="BA189" s="101">
        <f>IF(OR(計算過程!$DF$5&lt;=2,計算過程!$DF$5=8),IF(入力データと計算結果!$E$7=バックデータ一覧!$A$16,BU189/BC189+BV189/BD189+BW189/BE189+BX189/BF189+BZ189/BH189,IF(入力データと計算結果!$E$7=バックデータ一覧!$A$17,BU189/BC189+BV189/BD189+BW189/BE189+BY189/BG189+BZ189/BH189,BU189/BC189+BV189/BD189+BW189/BE189+BY189/BG189+CA189/BI189)),0)</f>
        <v>74.663857235854223</v>
      </c>
      <c r="BB189" s="101">
        <f>IF(OR(計算過程!$DF$5=3,計算過程!$DF$5=4),IF(入力データと計算結果!$E$7=バックデータ一覧!$A$16,BU189/BC189+BV189/BD189+BW189/BE189+BX189/BF189+BZ189/BH189,IF(入力データと計算結果!$E$7=バックデータ一覧!$A$17,BU189/BC189+BV189/BD189+BW189/BE189+BY189/BG189+BZ189/BH189,BU189/BC189+BV189/BD189+BW189/BE189+BY189/BG189+CA189/BI189)),0)</f>
        <v>0</v>
      </c>
      <c r="BC189" s="101">
        <f>MIN(1,計算過程!$DF$7*'貼り付けシート（日別）'!AG188+計算過程!$DF$14*(BU189+BW189)+計算過程!$DF$21)</f>
        <v>0.63193466111988239</v>
      </c>
      <c r="BD189" s="101">
        <f>MIN(1,計算過程!$DF$8*'貼り付けシート（日別）'!AG188+計算過程!$DF$15*BV189+計算過程!$DF$22)</f>
        <v>0.68751604221923779</v>
      </c>
      <c r="BE189" s="101">
        <f>MIN(1,計算過程!$DF$9*'貼り付けシート（日別）'!AG188+計算過程!$DF$16*(BU189+BW189)+計算過程!$DF$23)</f>
        <v>0.63193466111988239</v>
      </c>
      <c r="BF189" s="32">
        <f>MIN(1,計算過程!$DF$10*'貼り付けシート（日別）'!AG188+計算過程!$DF$17*BX189+計算過程!$DF$24)</f>
        <v>0.71159348488590612</v>
      </c>
      <c r="BG189" s="32">
        <f>MIN(1,計算過程!$DF$11*'貼り付けシート（日別）'!AG188+計算過程!$DF$18*BY189+計算過程!$DF$25)</f>
        <v>0.70135834735695368</v>
      </c>
      <c r="BH189" s="32">
        <f>MIN(1,計算過程!$DF$12*'貼り付けシート（日別）'!AG188+計算過程!$DF$19*BZ189+計算過程!$DF$26)</f>
        <v>0.71159348488590612</v>
      </c>
      <c r="BI189" s="32">
        <f>MIN(1,計算過程!$DF$13*'貼り付けシート（日別）'!AG188+計算過程!$DF$20*CA189+計算過程!$DF$27)</f>
        <v>0.63065997610953017</v>
      </c>
      <c r="BJ189" s="32">
        <f>IF(計算過程!$DF$5=11,(計算過程!$DF$33*BK189+計算過程!$DF$34*BN189+計算過程!$DF$35*計算過程!$DF$39+計算過程!$DF$36)*(1+計算過程!$DF$37*計算過程!$DF$38)*BL189*BM189*10^3/3600,0)</f>
        <v>0</v>
      </c>
      <c r="BK189" s="32">
        <f>'貼り付けシート（日別）'!AH188</f>
        <v>15.212500000000002</v>
      </c>
      <c r="BL189" s="32">
        <f t="shared" si="65"/>
        <v>1</v>
      </c>
      <c r="BM189" s="32">
        <f t="shared" si="66"/>
        <v>1</v>
      </c>
      <c r="BN189" s="32">
        <f t="shared" si="67"/>
        <v>50.370695593893842</v>
      </c>
      <c r="BO189" s="32">
        <f>IF(計算過程!$DF$5=10,(計算過程!$DF$41*'貼り付けシート（日別）'!AG188+計算過程!$DF$42*BN189+計算過程!$DF$43)/3.6,0)</f>
        <v>0</v>
      </c>
      <c r="BP189" s="32">
        <f>IF(OR(計算過程!$DF$5=5,計算過程!$DF$5=6,計算過程!$DF$5=7),((計算過程!$DF$45*'貼り付けシート（日別）'!AG188+計算過程!$DF$46*SUM(BU189:BW189,BY189)+計算過程!$DF$47)*BQ189+(0.01723*CA189+0.06099))*10^3/3600,0)</f>
        <v>0</v>
      </c>
      <c r="BQ189" s="32">
        <f>IF('貼り付けシート（日別）'!AG188&lt;7,1+(7-'貼り付けシート（日別）'!AG188)*0.0091,1)</f>
        <v>1</v>
      </c>
      <c r="BR189" s="32">
        <f>IF(OR(計算過程!$DF$5=5,計算過程!$DF$5=6,計算過程!$DF$5=7),((計算過程!$DF$48*'貼り付けシート（日別）'!AG188+計算過程!$DF$49*SUM(BU189:BW189,BY189)+計算過程!$DF$50)*BT189+CA189/BS189),0)</f>
        <v>0</v>
      </c>
      <c r="BS189" s="32">
        <f>計算過程!$DF$51*'貼り付けシート（日別）'!AG188+計算過程!$DF$52*CA189+計算過程!$DF$53</f>
        <v>0.84525749999999999</v>
      </c>
      <c r="BT189" s="32">
        <f>IF('貼り付けシート（日別）'!AG188&lt;7,1+(7-'貼り付けシート（日別）'!AG188)*0.0205,1)</f>
        <v>1</v>
      </c>
      <c r="BU189" s="109">
        <f>'貼り付けシート（日別）'!T188</f>
        <v>9.5783222835785722</v>
      </c>
      <c r="BV189" s="109">
        <f>'貼り付けシート（日別）'!U188</f>
        <v>14.6069951846455</v>
      </c>
      <c r="BW189" s="109">
        <f>'貼り付けシート（日別）'!V188</f>
        <v>2.2554919035114378</v>
      </c>
      <c r="BX189" s="109">
        <f>'貼り付けシート（日別）'!W188</f>
        <v>0</v>
      </c>
      <c r="BY189" s="109">
        <f>'貼り付けシート（日別）'!X188</f>
        <v>20.350302888825002</v>
      </c>
      <c r="BZ189" s="109">
        <f>'貼り付けシート（日別）'!Y188</f>
        <v>0</v>
      </c>
      <c r="CA189" s="109">
        <f>'貼り付けシート（日別）'!Z188</f>
        <v>3.5795833333333329</v>
      </c>
      <c r="CB189" s="102">
        <f>IF(入力データと計算結果!$E$9=バックデータ一覧!$A$25,'貼り付けシート（日別）'!AI188,0)</f>
        <v>0</v>
      </c>
      <c r="CC189" s="166"/>
      <c r="CD189" s="32">
        <f>IF(計算過程!$DF$5=9,((CI189*'貼り付けシート（日別）'!AG188+CJ189*(CQ189+CR189+CS189+CU189)+CK189*CX189+CL189)*CE189+(0.01723*CW189+0.06099))*10^3/3600,0)</f>
        <v>0</v>
      </c>
      <c r="CE189" s="32">
        <f>IF(7&lt;='貼り付けシート（日別）'!AG188,1,1+(7-'貼り付けシート（日別）'!AG188)*0.0091)</f>
        <v>1</v>
      </c>
      <c r="CF189" s="32">
        <f>IF(計算過程!$DF$5=9,((CM189*'貼り付けシート（日別）'!AG188+CN189*(CQ189+CR189+CS189+CU189)+CO189*CX189+CP189)*CH189+CW189/CG189),0)</f>
        <v>0</v>
      </c>
      <c r="CG189" s="32">
        <f>計算過程!$DF$55*'貼り付けシート（日別）'!AG188+計算過程!$DF$56*CW189+計算過程!$DF$57</f>
        <v>0.84525749999999999</v>
      </c>
      <c r="CH189" s="32">
        <f>IF(7&lt;='貼り付けシート（日別）'!AG188,1,1+(7-'貼り付けシート（日別）'!AG188)*0.0205)</f>
        <v>1</v>
      </c>
      <c r="CI189" s="100">
        <f>IF($CX189&gt;0,バックデータ一覧!$S$4,バックデータ一覧!$T$4)</f>
        <v>-0.18114</v>
      </c>
      <c r="CJ189" s="100">
        <f>IF($CX189&gt;0,バックデータ一覧!$S$5,バックデータ一覧!$T$5)</f>
        <v>0.10483000000000001</v>
      </c>
      <c r="CK189" s="100">
        <f>IF($CX189&gt;0,バックデータ一覧!$S$6,バックデータ一覧!$T$6)</f>
        <v>0</v>
      </c>
      <c r="CL189" s="100">
        <f>IF($CX189&gt;0,バックデータ一覧!$S$7,バックデータ一覧!$T$7)</f>
        <v>5.8528500000000001</v>
      </c>
      <c r="CM189" s="100">
        <f>IF($CX189&gt;0,バックデータ一覧!$S$12,バックデータ一覧!$T$12)</f>
        <v>-5.7700000000000001E-2</v>
      </c>
      <c r="CN189" s="100">
        <f>IF($CX189&gt;0,バックデータ一覧!$S$13,バックデータ一覧!$T$13)</f>
        <v>0.47525000000000001</v>
      </c>
      <c r="CO189" s="100">
        <f>IF($CX189&gt;0,バックデータ一覧!$S$14,バックデータ一覧!$T$14)</f>
        <v>0</v>
      </c>
      <c r="CP189" s="173">
        <f>IF($CX189&gt;0,バックデータ一覧!$S$15,バックデータ一覧!$T$15)</f>
        <v>-6.3459300000000001</v>
      </c>
      <c r="CQ189" s="102">
        <f>IF($DF$4=4,'貼り付けシート（日別）'!T188,'貼り付けシート（日別）'!B188*(INT($DF$4)+1-$DF$4)+'貼り付けシート（日別）'!T188*($DF$4-INT($DF$4)))</f>
        <v>9.5783222835785722</v>
      </c>
      <c r="CR189" s="102">
        <f>IF($DF$4=4,'貼り付けシート（日別）'!U188,'貼り付けシート（日別）'!C188*(INT($DF$4)+1-$DF$4)+'貼り付けシート（日別）'!U188*($DF$4-INT($DF$4)))</f>
        <v>14.6069951846455</v>
      </c>
      <c r="CS189" s="102">
        <f>IF($DF$4=4,'貼り付けシート（日別）'!V188,'貼り付けシート（日別）'!D188*(INT($DF$4)+1-$DF$4)+'貼り付けシート（日別）'!V188*($DF$4-INT($DF$4)))</f>
        <v>2.2554919035114378</v>
      </c>
      <c r="CT189" s="102">
        <f>IF($DF$4=4,'貼り付けシート（日別）'!W188,'貼り付けシート（日別）'!E188*(INT($DF$4)+1-$DF$4)+'貼り付けシート（日別）'!W188*($DF$4-INT($DF$4)))</f>
        <v>0</v>
      </c>
      <c r="CU189" s="102">
        <f>IF($DF$4=4,'貼り付けシート（日別）'!X188,'貼り付けシート（日別）'!F188*(INT($DF$4)+1-$DF$4)+'貼り付けシート（日別）'!X188*($DF$4-INT($DF$4)))</f>
        <v>20.350302888825002</v>
      </c>
      <c r="CV189" s="102">
        <f>IF($DF$4=4,'貼り付けシート（日別）'!Y188,'貼り付けシート（日別）'!G188*(INT($DF$4)+1-$DF$4)+'貼り付けシート（日別）'!Y188*($DF$4-INT($DF$4)))</f>
        <v>0</v>
      </c>
      <c r="CW189" s="102">
        <f>IF($DF$4=4,'貼り付けシート（日別）'!Z188,'貼り付けシート（日別）'!H188*(INT($DF$4)+1-$DF$4)+'貼り付けシート（日別）'!Z188*($DF$4-INT($DF$4)))</f>
        <v>3.5795833333333329</v>
      </c>
      <c r="CX189" s="32">
        <f>SUMIF('貼り付けシート（時刻別）'!$A$6:$A$8765,AR189,'貼り付けシート（時刻別）'!$C$6:$C$8765)</f>
        <v>0</v>
      </c>
      <c r="CY189" s="102">
        <f t="shared" si="68"/>
        <v>0</v>
      </c>
      <c r="CZ189" s="166"/>
    </row>
    <row r="190" spans="1:104" x14ac:dyDescent="0.15">
      <c r="A190" s="36">
        <v>41822</v>
      </c>
      <c r="B190" s="139">
        <f>IF(計算過程!$DF$5=9,計算過程!CD190+計算過程!CY190,IF($DF$4=4,AS190,G190*(INT($DF$4)+1-$DF$4)+AS190*($DF$4-INT($DF$4))))</f>
        <v>0.15339881551736112</v>
      </c>
      <c r="C190" s="139">
        <f>IF(計算過程!$DF$5=9,CF190,IF($DF$4=4,AT190,H190*(INT($DF$4)+1-$DF$4)+AT190*($DF$4-INT($DF$4))))</f>
        <v>83.46104701388451</v>
      </c>
      <c r="D190" s="139">
        <f>IF(計算過程!$DF$5=9,0,IF($DF$4=4,AU190,I190*(INT($DF$4)+1-$DF$4)+AU190*($DF$4-INT($DF$4))))</f>
        <v>0</v>
      </c>
      <c r="E190" s="139">
        <v>0</v>
      </c>
      <c r="F190" s="138"/>
      <c r="G190" s="104">
        <f t="shared" si="55"/>
        <v>0.14739686492708334</v>
      </c>
      <c r="H190" s="104">
        <f t="shared" si="56"/>
        <v>77.524250613330452</v>
      </c>
      <c r="I190" s="104">
        <f t="shared" si="57"/>
        <v>0</v>
      </c>
      <c r="J190" s="107">
        <v>0</v>
      </c>
      <c r="K190" s="101">
        <f>IF(OR(計算過程!$DF$5&lt;=4,計算過程!$DF$5=8),L190+M190+N190,0)</f>
        <v>0.14739686492708334</v>
      </c>
      <c r="L190" s="101">
        <f>IF(AND($DF$5&gt;4,$DF$5&lt;&gt;8),0,((VLOOKUP(入力データと計算結果!$E$6,バックデータ一覧!$V$12:$AA$15,2)*'貼り付けシート（日別）'!O189+VLOOKUP(入力データと計算結果!$E$6,バックデータ一覧!$V$12:$AA$15,3)*('貼り付けシート（日別）'!I189+'貼り付けシート（日別）'!J189+'貼り付けシート（日別）'!K189+'貼り付けシート（日別）'!L189+'貼り付けシート（日別）'!N189)+(VLOOKUP(入力データと計算結果!$E$6,バックデータ一覧!$V$12:$AA$15,4)))*10^3/3600))</f>
        <v>9.8503299388888896E-2</v>
      </c>
      <c r="M190" s="101">
        <f>IF(AND(OR($DF$5&gt;4,$DF$5&lt;&gt;8),入力データと計算結果!$E$7&lt;&gt;バックデータ一覧!$A$16,SUM(AL190:AM190)&gt;0),0.07*10^3/3600,0)</f>
        <v>1.9444444444444445E-2</v>
      </c>
      <c r="N190" s="101">
        <f>IF(AND(OR($DF$5&lt;=4),入力データと計算結果!$E$7=バックデータ一覧!$A$18,AM190&gt;0),(VLOOKUP(入力データと計算結果!$E$6,バックデータ一覧!$V$12:$AA$15,5,FALSE)*AO190+VLOOKUP(入力データと計算結果!$E$6,バックデータ一覧!$V$12:$AA$15,6,FALSE))*10^3/3600,0)</f>
        <v>2.9449121093749999E-2</v>
      </c>
      <c r="O190" s="101">
        <f>IF(OR(計算過程!$DF$5&lt;=2,計算過程!$DF$5=8),IF(入力データと計算結果!$E$7=バックデータ一覧!$A$16,AI190/Q190+AJ190/R190+AK190/S190+AL190/T190+AN190/V190,IF(入力データと計算結果!$E$7=バックデータ一覧!$A$17,AI190/Q190+AJ190/R190+AK190/S190+AM190/U190+AN190/V190,AI190/Q190+AJ190/R190+AK190/S190+AM190/U190+AO190/W190)),0)</f>
        <v>77.524250613330452</v>
      </c>
      <c r="P190" s="101">
        <f>IF(OR(計算過程!$DF$5=3,計算過程!$DF$5=4),IF(入力データと計算結果!$E$7=バックデータ一覧!$A$16,AI190/Q190+AJ190/R190+AK190/S190+AL190/T190+AN190/V190,IF(入力データと計算結果!$E$7=バックデータ一覧!$A$17,AI190/Q190+AJ190/R190+AK190/S190+AM190/U190+AN190/V190,AI190/Q190+AJ190/R190+AK190/S190+AM190/U190+AO190/W190)),0)</f>
        <v>0</v>
      </c>
      <c r="Q190" s="101">
        <f>MIN(1,$DF$7*'貼り付けシート（日別）'!O189+計算過程!$DF$14*(AI190+AK190)+$DF$21)</f>
        <v>0.64220317638465951</v>
      </c>
      <c r="R190" s="101">
        <f>MIN(1,$DF$8*'貼り付けシート（日別）'!O189+$DF$15*AJ190+$DF$22)</f>
        <v>0.69001500501852708</v>
      </c>
      <c r="S190" s="101">
        <f>MIN(1,$DF$9*'貼り付けシート（日別）'!O189+$DF$16*(AI190+AK190)+$DF$23)</f>
        <v>0.64220317638465951</v>
      </c>
      <c r="T190" s="32">
        <f>MIN(1,$DF$10*'貼り付けシート（日別）'!O189+$DF$17*AL190+$DF$24)</f>
        <v>0.71159348488590612</v>
      </c>
      <c r="U190" s="32">
        <f>MIN(1,$DF$11*'貼り付けシート（日別）'!O189+$DF$18*AM190+$DF$25)</f>
        <v>0.70145143661257692</v>
      </c>
      <c r="V190" s="32">
        <f>MIN(1,$DF$12*'貼り付けシート（日別）'!O189+$DF$19*AN190+$DF$26)</f>
        <v>0.71159348488590612</v>
      </c>
      <c r="W190" s="32">
        <f>MIN(1,$DF$13*'貼り付けシート（日別）'!O189+$DF$20*AO190+$DF$27)</f>
        <v>0.62594982416778522</v>
      </c>
      <c r="X190" s="32">
        <f t="shared" si="58"/>
        <v>0</v>
      </c>
      <c r="Y190" s="32">
        <f>'貼り付けシート（日別）'!P189</f>
        <v>13.9125</v>
      </c>
      <c r="Z190" s="32">
        <f t="shared" si="59"/>
        <v>1</v>
      </c>
      <c r="AA190" s="32">
        <f t="shared" si="60"/>
        <v>1</v>
      </c>
      <c r="AB190" s="32">
        <f t="shared" si="61"/>
        <v>52.472062699913288</v>
      </c>
      <c r="AC190" s="32">
        <f>IF($DF$5=10,($DF$41*'貼り付けシート（日別）'!O189+$DF$42*AB190+$DF$43)/3.6,0)</f>
        <v>0</v>
      </c>
      <c r="AD190" s="32">
        <f>IF(OR($DF$5=5,$DF$5=6,$DF$5=7),(($DF$45*'貼り付けシート（日別）'!O189+$DF$46*SUM(AI190:AK190,AM190)+$DF$47)*AE190+(0.01723*AO190+0.06099))*10^3/3600,0)</f>
        <v>0</v>
      </c>
      <c r="AE190" s="32">
        <f>IF('貼り付けシート（日別）'!O189&lt;7,1+(7-'貼り付けシート（日別）'!O189)*0.0091,1)</f>
        <v>1</v>
      </c>
      <c r="AF190" s="32">
        <f>IF(OR($DF$5=5,$DF$5=6,$DF$5=7),(($DF$48*'貼り付けシート（日別）'!O189+$DF$49*SUM(AI190:AK190,AM190)+$DF$50)*AH190+AO190/AG190),0)</f>
        <v>0</v>
      </c>
      <c r="AG190" s="32">
        <f>$DF$51*'貼り付けシート（日別）'!O189+$DF$52*AO190+$DF$53</f>
        <v>0.85917968749999996</v>
      </c>
      <c r="AH190" s="32">
        <f>IF('貼り付けシート（日別）'!O189&lt;7,1+(7-'貼り付けシート（日別）'!O189)*0.0205,1)</f>
        <v>1</v>
      </c>
      <c r="AI190" s="109">
        <f>'貼り付けシート（日別）'!B189</f>
        <v>11.107238609590475</v>
      </c>
      <c r="AJ190" s="109">
        <f>'貼り付けシート（日別）'!C189</f>
        <v>15.182770546478537</v>
      </c>
      <c r="AK190" s="109">
        <f>'貼り付けシート（日別）'!D189</f>
        <v>3.423565907539277</v>
      </c>
      <c r="AL190" s="109">
        <f>'貼り付けシート（日別）'!E189</f>
        <v>0</v>
      </c>
      <c r="AM190" s="109">
        <f>'貼り付けシート（日別）'!F189</f>
        <v>20.145206386304999</v>
      </c>
      <c r="AN190" s="109">
        <f>'貼り付けシート（日別）'!G189</f>
        <v>0</v>
      </c>
      <c r="AO190" s="109">
        <f>'貼り付けシート（日別）'!H189</f>
        <v>2.61328125</v>
      </c>
      <c r="AP190" s="102">
        <f>IF(入力データと計算結果!$E$9=バックデータ一覧!$A$25,'貼り付けシート（日別）'!Q189,0)</f>
        <v>0</v>
      </c>
      <c r="AR190" s="36">
        <v>41822</v>
      </c>
      <c r="AS190" s="104">
        <f t="shared" si="62"/>
        <v>0.15339881551736112</v>
      </c>
      <c r="AT190" s="104">
        <f t="shared" si="63"/>
        <v>83.46104701388451</v>
      </c>
      <c r="AU190" s="104">
        <f t="shared" si="64"/>
        <v>0</v>
      </c>
      <c r="AV190" s="107">
        <v>0</v>
      </c>
      <c r="AW190" s="101">
        <f>IF(OR(計算過程!$DF$5&lt;=4,計算過程!$DF$5=8),AX190+AY190+AZ190,0)</f>
        <v>0.15339881551736112</v>
      </c>
      <c r="AX190" s="101">
        <f>IF(AND(計算過程!$DF$5&gt;4,計算過程!$DF$5&lt;&gt;8),0,((VLOOKUP(入力データと計算結果!$E$6,バックデータ一覧!$V$12:$AA$15,2)*'貼り付けシート（日別）'!AG189+VLOOKUP(入力データと計算結果!$E$6,バックデータ一覧!$V$12:$AA$15,3)*('貼り付けシート（日別）'!AA189+'貼り付けシート（日別）'!AB189+'貼り付けシート（日別）'!AC189+'貼り付けシート（日別）'!AD189+'貼り付けシート（日別）'!AF189)+(VLOOKUP(入力データと計算結果!$E$6,バックデータ一覧!$V$12:$AA$15,4)))*10^3/3600))</f>
        <v>0.10194019355555556</v>
      </c>
      <c r="AY190" s="101">
        <f>IF(AND(OR(計算過程!$DF$5&gt;4,計算過程!$DF$5&lt;&gt;8),入力データと計算結果!$E$7&lt;&gt;バックデータ一覧!$A$16,SUM(BX190:BY190)&gt;0),0.07*10^3/3600,0)</f>
        <v>1.9444444444444445E-2</v>
      </c>
      <c r="AZ190" s="101">
        <f>IF(AND(OR(計算過程!$DF$5&lt;=4),入力データと計算結果!$E$7=バックデータ一覧!$A$18,BY190&gt;0),(VLOOKUP(入力データと計算結果!$E$6,バックデータ一覧!$V$12:$AA$15,5,FALSE)*CA190+VLOOKUP(入力データと計算結果!$E$6,バックデータ一覧!$V$12:$AA$15,6,FALSE))*10^3/3600,0)</f>
        <v>3.2014177517361117E-2</v>
      </c>
      <c r="BA190" s="101">
        <f>IF(OR(計算過程!$DF$5&lt;=2,計算過程!$DF$5=8),IF(入力データと計算結果!$E$7=バックデータ一覧!$A$16,BU190/BC190+BV190/BD190+BW190/BE190+BX190/BF190+BZ190/BH190,IF(入力データと計算結果!$E$7=バックデータ一覧!$A$17,BU190/BC190+BV190/BD190+BW190/BE190+BY190/BG190+BZ190/BH190,BU190/BC190+BV190/BD190+BW190/BE190+BY190/BG190+CA190/BI190)),0)</f>
        <v>83.46104701388451</v>
      </c>
      <c r="BB190" s="101">
        <f>IF(OR(計算過程!$DF$5=3,計算過程!$DF$5=4),IF(入力データと計算結果!$E$7=バックデータ一覧!$A$16,BU190/BC190+BV190/BD190+BW190/BE190+BX190/BF190+BZ190/BH190,IF(入力データと計算結果!$E$7=バックデータ一覧!$A$17,BU190/BC190+BV190/BD190+BW190/BE190+BY190/BG190+BZ190/BH190,BU190/BC190+BV190/BD190+BW190/BE190+BY190/BG190+CA190/BI190)),0)</f>
        <v>0</v>
      </c>
      <c r="BC190" s="101">
        <f>MIN(1,計算過程!$DF$7*'貼り付けシート（日別）'!AG189+計算過程!$DF$14*(BU190+BW190)+計算過程!$DF$21)</f>
        <v>0.64380165525649091</v>
      </c>
      <c r="BD190" s="101">
        <f>MIN(1,計算過程!$DF$8*'貼り付けシート（日別）'!AG189+計算過程!$DF$15*BV190+計算過程!$DF$22)</f>
        <v>0.69099945644303384</v>
      </c>
      <c r="BE190" s="101">
        <f>MIN(1,計算過程!$DF$9*'貼り付けシート（日別）'!AG189+計算過程!$DF$16*(BU190+BW190)+計算過程!$DF$23)</f>
        <v>0.64380165525649091</v>
      </c>
      <c r="BF190" s="32">
        <f>MIN(1,計算過程!$DF$10*'貼り付けシート（日別）'!AG189+計算過程!$DF$17*BX190+計算過程!$DF$24)</f>
        <v>0.71159348488590612</v>
      </c>
      <c r="BG190" s="32">
        <f>MIN(1,計算過程!$DF$11*'貼り付けシート（日別）'!AG189+計算過程!$DF$18*BY190+計算過程!$DF$25)</f>
        <v>0.70145143661257692</v>
      </c>
      <c r="BH190" s="32">
        <f>MIN(1,計算過程!$DF$12*'貼り付けシート（日別）'!AG189+計算過程!$DF$19*BZ190+計算過程!$DF$26)</f>
        <v>0.71159348488590612</v>
      </c>
      <c r="BI190" s="32">
        <f>MIN(1,計算過程!$DF$13*'貼り付けシート（日別）'!AG189+計算過程!$DF$20*CA190+計算過程!$DF$27)</f>
        <v>0.63538798067516777</v>
      </c>
      <c r="BJ190" s="32">
        <f>IF(計算過程!$DF$5=11,(計算過程!$DF$33*BK190+計算過程!$DF$34*BN190+計算過程!$DF$35*計算過程!$DF$39+計算過程!$DF$36)*(1+計算過程!$DF$37*計算過程!$DF$38)*BL190*BM190*10^3/3600,0)</f>
        <v>0</v>
      </c>
      <c r="BK190" s="32">
        <f>'貼り付けシート（日別）'!AH189</f>
        <v>13.9125</v>
      </c>
      <c r="BL190" s="32">
        <f t="shared" si="65"/>
        <v>1</v>
      </c>
      <c r="BM190" s="32">
        <f t="shared" si="66"/>
        <v>1</v>
      </c>
      <c r="BN190" s="32">
        <f t="shared" si="67"/>
        <v>56.531508714691292</v>
      </c>
      <c r="BO190" s="32">
        <f>IF(計算過程!$DF$5=10,(計算過程!$DF$41*'貼り付けシート（日別）'!AG189+計算過程!$DF$42*BN190+計算過程!$DF$43)/3.6,0)</f>
        <v>0</v>
      </c>
      <c r="BP190" s="32">
        <f>IF(OR(計算過程!$DF$5=5,計算過程!$DF$5=6,計算過程!$DF$5=7),((計算過程!$DF$45*'貼り付けシート（日別）'!AG189+計算過程!$DF$46*SUM(BU190:BW190,BY190)+計算過程!$DF$47)*BQ190+(0.01723*CA190+0.06099))*10^3/3600,0)</f>
        <v>0</v>
      </c>
      <c r="BQ190" s="32">
        <f>IF('貼り付けシート（日別）'!AG189&lt;7,1+(7-'貼り付けシート（日別）'!AG189)*0.0091,1)</f>
        <v>1</v>
      </c>
      <c r="BR190" s="32">
        <f>IF(OR(計算過程!$DF$5=5,計算過程!$DF$5=6,計算過程!$DF$5=7),((計算過程!$DF$48*'貼り付けシート（日別）'!AG189+計算過程!$DF$49*SUM(BU190:BW190,BY190)+計算過程!$DF$50)*BT190+CA190/BS190),0)</f>
        <v>0</v>
      </c>
      <c r="BS190" s="32">
        <f>計算過程!$DF$51*'貼り付けシート（日別）'!AG189+計算過程!$DF$52*CA190+計算過程!$DF$53</f>
        <v>0.8623953124999999</v>
      </c>
      <c r="BT190" s="32">
        <f>IF('貼り付けシート（日別）'!AG189&lt;7,1+(7-'貼り付けシート（日別）'!AG189)*0.0205,1)</f>
        <v>1</v>
      </c>
      <c r="BU190" s="109">
        <f>'貼り付けシート（日別）'!T189</f>
        <v>12.46177990344297</v>
      </c>
      <c r="BV190" s="109">
        <f>'貼り付けシート（日別）'!U189</f>
        <v>17.351737767404043</v>
      </c>
      <c r="BW190" s="109">
        <f>'貼り付けシート（日別）'!V189</f>
        <v>3.423565907539277</v>
      </c>
      <c r="BX190" s="109">
        <f>'貼り付けシート（日別）'!W189</f>
        <v>0</v>
      </c>
      <c r="BY190" s="109">
        <f>'貼り付けシート（日別）'!X189</f>
        <v>20.145206386304999</v>
      </c>
      <c r="BZ190" s="109">
        <f>'貼り付けシート（日別）'!Y189</f>
        <v>0</v>
      </c>
      <c r="CA190" s="109">
        <f>'貼り付けシート（日別）'!Z189</f>
        <v>3.1492187500000011</v>
      </c>
      <c r="CB190" s="102">
        <f>IF(入力データと計算結果!$E$9=バックデータ一覧!$A$25,'貼り付けシート（日別）'!AI189,0)</f>
        <v>0</v>
      </c>
      <c r="CC190" s="166"/>
      <c r="CD190" s="32">
        <f>IF(計算過程!$DF$5=9,((CI190*'貼り付けシート（日別）'!AG189+CJ190*(CQ190+CR190+CS190+CU190)+CK190*CX190+CL190)*CE190+(0.01723*CW190+0.06099))*10^3/3600,0)</f>
        <v>0</v>
      </c>
      <c r="CE190" s="32">
        <f>IF(7&lt;='貼り付けシート（日別）'!AG189,1,1+(7-'貼り付けシート（日別）'!AG189)*0.0091)</f>
        <v>1</v>
      </c>
      <c r="CF190" s="32">
        <f>IF(計算過程!$DF$5=9,((CM190*'貼り付けシート（日別）'!AG189+CN190*(CQ190+CR190+CS190+CU190)+CO190*CX190+CP190)*CH190+CW190/CG190),0)</f>
        <v>0</v>
      </c>
      <c r="CG190" s="32">
        <f>計算過程!$DF$55*'貼り付けシート（日別）'!AG189+計算過程!$DF$56*CW190+計算過程!$DF$57</f>
        <v>0.8623953124999999</v>
      </c>
      <c r="CH190" s="32">
        <f>IF(7&lt;='貼り付けシート（日別）'!AG189,1,1+(7-'貼り付けシート（日別）'!AG189)*0.0205)</f>
        <v>1</v>
      </c>
      <c r="CI190" s="100">
        <f>IF($CX190&gt;0,バックデータ一覧!$S$4,バックデータ一覧!$T$4)</f>
        <v>-0.18114</v>
      </c>
      <c r="CJ190" s="100">
        <f>IF($CX190&gt;0,バックデータ一覧!$S$5,バックデータ一覧!$T$5)</f>
        <v>0.10483000000000001</v>
      </c>
      <c r="CK190" s="100">
        <f>IF($CX190&gt;0,バックデータ一覧!$S$6,バックデータ一覧!$T$6)</f>
        <v>0</v>
      </c>
      <c r="CL190" s="100">
        <f>IF($CX190&gt;0,バックデータ一覧!$S$7,バックデータ一覧!$T$7)</f>
        <v>5.8528500000000001</v>
      </c>
      <c r="CM190" s="100">
        <f>IF($CX190&gt;0,バックデータ一覧!$S$12,バックデータ一覧!$T$12)</f>
        <v>-5.7700000000000001E-2</v>
      </c>
      <c r="CN190" s="100">
        <f>IF($CX190&gt;0,バックデータ一覧!$S$13,バックデータ一覧!$T$13)</f>
        <v>0.47525000000000001</v>
      </c>
      <c r="CO190" s="100">
        <f>IF($CX190&gt;0,バックデータ一覧!$S$14,バックデータ一覧!$T$14)</f>
        <v>0</v>
      </c>
      <c r="CP190" s="173">
        <f>IF($CX190&gt;0,バックデータ一覧!$S$15,バックデータ一覧!$T$15)</f>
        <v>-6.3459300000000001</v>
      </c>
      <c r="CQ190" s="102">
        <f>IF($DF$4=4,'貼り付けシート（日別）'!T189,'貼り付けシート（日別）'!B189*(INT($DF$4)+1-$DF$4)+'貼り付けシート（日別）'!T189*($DF$4-INT($DF$4)))</f>
        <v>12.46177990344297</v>
      </c>
      <c r="CR190" s="102">
        <f>IF($DF$4=4,'貼り付けシート（日別）'!U189,'貼り付けシート（日別）'!C189*(INT($DF$4)+1-$DF$4)+'貼り付けシート（日別）'!U189*($DF$4-INT($DF$4)))</f>
        <v>17.351737767404043</v>
      </c>
      <c r="CS190" s="102">
        <f>IF($DF$4=4,'貼り付けシート（日別）'!V189,'貼り付けシート（日別）'!D189*(INT($DF$4)+1-$DF$4)+'貼り付けシート（日別）'!V189*($DF$4-INT($DF$4)))</f>
        <v>3.423565907539277</v>
      </c>
      <c r="CT190" s="102">
        <f>IF($DF$4=4,'貼り付けシート（日別）'!W189,'貼り付けシート（日別）'!E189*(INT($DF$4)+1-$DF$4)+'貼り付けシート（日別）'!W189*($DF$4-INT($DF$4)))</f>
        <v>0</v>
      </c>
      <c r="CU190" s="102">
        <f>IF($DF$4=4,'貼り付けシート（日別）'!X189,'貼り付けシート（日別）'!F189*(INT($DF$4)+1-$DF$4)+'貼り付けシート（日別）'!X189*($DF$4-INT($DF$4)))</f>
        <v>20.145206386304999</v>
      </c>
      <c r="CV190" s="102">
        <f>IF($DF$4=4,'貼り付けシート（日別）'!Y189,'貼り付けシート（日別）'!G189*(INT($DF$4)+1-$DF$4)+'貼り付けシート（日別）'!Y189*($DF$4-INT($DF$4)))</f>
        <v>0</v>
      </c>
      <c r="CW190" s="102">
        <f>IF($DF$4=4,'貼り付けシート（日別）'!Z189,'貼り付けシート（日別）'!H189*(INT($DF$4)+1-$DF$4)+'貼り付けシート（日別）'!Z189*($DF$4-INT($DF$4)))</f>
        <v>3.1492187500000011</v>
      </c>
      <c r="CX190" s="32">
        <f>SUMIF('貼り付けシート（時刻別）'!$A$6:$A$8765,AR190,'貼り付けシート（時刻別）'!$C$6:$C$8765)</f>
        <v>0</v>
      </c>
      <c r="CY190" s="102">
        <f t="shared" si="68"/>
        <v>0</v>
      </c>
      <c r="CZ190" s="166"/>
    </row>
    <row r="191" spans="1:104" x14ac:dyDescent="0.15">
      <c r="A191" s="36">
        <v>41823</v>
      </c>
      <c r="B191" s="139">
        <f>IF(計算過程!$DF$5=9,計算過程!CD191+計算過程!CY191,IF($DF$4=4,AS191,G191*(INT($DF$4)+1-$DF$4)+AS191*($DF$4-INT($DF$4))))</f>
        <v>0.1398748946365741</v>
      </c>
      <c r="C191" s="139">
        <f>IF(計算過程!$DF$5=9,CF191,IF($DF$4=4,AT191,H191*(INT($DF$4)+1-$DF$4)+AT191*($DF$4-INT($DF$4))))</f>
        <v>61.593689426241014</v>
      </c>
      <c r="D191" s="139">
        <f>IF(計算過程!$DF$5=9,0,IF($DF$4=4,AU191,I191*(INT($DF$4)+1-$DF$4)+AU191*($DF$4-INT($DF$4))))</f>
        <v>0</v>
      </c>
      <c r="E191" s="139">
        <v>0</v>
      </c>
      <c r="F191" s="138"/>
      <c r="G191" s="104">
        <f t="shared" si="55"/>
        <v>0.13376471860416667</v>
      </c>
      <c r="H191" s="104">
        <f t="shared" si="56"/>
        <v>55.597907368297484</v>
      </c>
      <c r="I191" s="104">
        <f t="shared" si="57"/>
        <v>0</v>
      </c>
      <c r="J191" s="107">
        <v>0</v>
      </c>
      <c r="K191" s="101">
        <f>IF(OR(計算過程!$DF$5&lt;=4,計算過程!$DF$5=8),L191+M191+N191,0)</f>
        <v>0.13376471860416667</v>
      </c>
      <c r="L191" s="101">
        <f>IF(AND($DF$5&gt;4,$DF$5&lt;&gt;8),0,((VLOOKUP(入力データと計算結果!$E$6,バックデータ一覧!$V$12:$AA$15,2)*'貼り付けシート（日別）'!O190+VLOOKUP(入力データと計算結果!$E$6,バックデータ一覧!$V$12:$AA$15,3)*('貼り付けシート（日別）'!I190+'貼り付けシート（日別）'!J190+'貼り付けシート（日別）'!K190+'貼り付けシート（日別）'!L190+'貼り付けシート（日別）'!N190)+(VLOOKUP(入力データと計算結果!$E$6,バックデータ一覧!$V$12:$AA$15,4)))*10^3/3600))</f>
        <v>8.478565118518519E-2</v>
      </c>
      <c r="M191" s="101">
        <f>IF(AND(OR($DF$5&gt;4,$DF$5&lt;&gt;8),入力データと計算結果!$E$7&lt;&gt;バックデータ一覧!$A$16,SUM(AL191:AM191)&gt;0),0.07*10^3/3600,0)</f>
        <v>1.9444444444444445E-2</v>
      </c>
      <c r="N191" s="101">
        <f>IF(AND(OR($DF$5&lt;=4),入力データと計算結果!$E$7=バックデータ一覧!$A$18,AM191&gt;0),(VLOOKUP(入力データと計算結果!$E$6,バックデータ一覧!$V$12:$AA$15,5,FALSE)*AO191+VLOOKUP(入力データと計算結果!$E$6,バックデータ一覧!$V$12:$AA$15,6,FALSE))*10^3/3600,0)</f>
        <v>2.9534622974537034E-2</v>
      </c>
      <c r="O191" s="101">
        <f>IF(OR(計算過程!$DF$5&lt;=2,計算過程!$DF$5=8),IF(入力データと計算結果!$E$7=バックデータ一覧!$A$16,AI191/Q191+AJ191/R191+AK191/S191+AL191/T191+AN191/V191,IF(入力データと計算結果!$E$7=バックデータ一覧!$A$17,AI191/Q191+AJ191/R191+AK191/S191+AM191/U191+AN191/V191,AI191/Q191+AJ191/R191+AK191/S191+AM191/U191+AO191/W191)),0)</f>
        <v>55.597907368297484</v>
      </c>
      <c r="P191" s="101">
        <f>IF(OR(計算過程!$DF$5=3,計算過程!$DF$5=4),IF(入力データと計算結果!$E$7=バックデータ一覧!$A$16,AI191/Q191+AJ191/R191+AK191/S191+AL191/T191+AN191/V191,IF(入力データと計算結果!$E$7=バックデータ一覧!$A$17,AI191/Q191+AJ191/R191+AK191/S191+AM191/U191+AN191/V191,AI191/Q191+AJ191/R191+AK191/S191+AM191/U191+AO191/W191)),0)</f>
        <v>0</v>
      </c>
      <c r="Q191" s="101">
        <f>MIN(1,$DF$7*'貼り付けシート（日別）'!O190+計算過程!$DF$14*(AI191+AK191)+$DF$21)</f>
        <v>0.63351523125254827</v>
      </c>
      <c r="R191" s="101">
        <f>MIN(1,$DF$8*'貼り付けシート（日別）'!O190+$DF$15*AJ191+$DF$22)</f>
        <v>0.686560415420851</v>
      </c>
      <c r="S191" s="101">
        <f>MIN(1,$DF$9*'貼り付けシート（日別）'!O190+$DF$16*(AI191+AK191)+$DF$23)</f>
        <v>0.63351523125254827</v>
      </c>
      <c r="T191" s="32">
        <f>MIN(1,$DF$10*'貼り付けシート（日別）'!O190+$DF$17*AL191+$DF$24)</f>
        <v>0.71159348488590612</v>
      </c>
      <c r="U191" s="32">
        <f>MIN(1,$DF$11*'貼り付けシート（日別）'!O190+$DF$18*AM191+$DF$25)</f>
        <v>0.7016081936212839</v>
      </c>
      <c r="V191" s="32">
        <f>MIN(1,$DF$12*'貼り付けシート（日別）'!O190+$DF$19*AN191+$DF$26)</f>
        <v>0.71159348488590612</v>
      </c>
      <c r="W191" s="32">
        <f>MIN(1,$DF$13*'貼り付けシート（日別）'!O190+$DF$20*AO191+$DF$27)</f>
        <v>0.625652825722953</v>
      </c>
      <c r="X191" s="32">
        <f t="shared" si="58"/>
        <v>0</v>
      </c>
      <c r="Y191" s="32">
        <f>'貼り付けシート（日別）'!P190</f>
        <v>14.074999999999999</v>
      </c>
      <c r="Z191" s="32">
        <f t="shared" si="59"/>
        <v>1</v>
      </c>
      <c r="AA191" s="32">
        <f t="shared" si="60"/>
        <v>1</v>
      </c>
      <c r="AB191" s="32">
        <f t="shared" si="61"/>
        <v>37.714606440128009</v>
      </c>
      <c r="AC191" s="32">
        <f>IF($DF$5=10,($DF$41*'貼り付けシート（日別）'!O190+$DF$42*AB191+$DF$43)/3.6,0)</f>
        <v>0</v>
      </c>
      <c r="AD191" s="32">
        <f>IF(OR($DF$5=5,$DF$5=6,$DF$5=7),(($DF$45*'貼り付けシート（日別）'!O190+$DF$46*SUM(AI191:AK191,AM191)+$DF$47)*AE191+(0.01723*AO191+0.06099))*10^3/3600,0)</f>
        <v>0</v>
      </c>
      <c r="AE191" s="32">
        <f>IF('貼り付けシート（日別）'!O190&lt;7,1+(7-'貼り付けシート（日別）'!O190)*0.0091,1)</f>
        <v>1</v>
      </c>
      <c r="AF191" s="32">
        <f>IF(OR($DF$5=5,$DF$5=6,$DF$5=7),(($DF$48*'貼り付けシート（日別）'!O190+$DF$49*SUM(AI191:AK191,AM191)+$DF$50)*AH191+AO191/AG191),0)</f>
        <v>0</v>
      </c>
      <c r="AG191" s="32">
        <f>$DF$51*'貼り付けシート（日別）'!O190+$DF$52*AO191+$DF$53</f>
        <v>0.85830687499999991</v>
      </c>
      <c r="AH191" s="32">
        <f>IF('貼り付けシート（日別）'!O190&lt;7,1+(7-'貼り付けシート（日別）'!O190)*0.0205,1)</f>
        <v>1</v>
      </c>
      <c r="AI191" s="109">
        <f>'貼り付けシート（日別）'!B190</f>
        <v>5.8578033467581623</v>
      </c>
      <c r="AJ191" s="109">
        <f>'貼り付けシート（日別）'!C190</f>
        <v>7.8165350780917393</v>
      </c>
      <c r="AK191" s="109">
        <f>'貼り付けシート（日別）'!D190</f>
        <v>1.6092866337247695</v>
      </c>
      <c r="AL191" s="109">
        <f>'貼り付けシート（日別）'!E190</f>
        <v>0</v>
      </c>
      <c r="AM191" s="109">
        <f>'貼り付けシート（日別）'!F190</f>
        <v>19.799835548219999</v>
      </c>
      <c r="AN191" s="109">
        <f>'貼り付けシート（日別）'!G190</f>
        <v>0</v>
      </c>
      <c r="AO191" s="109">
        <f>'貼り付けシート（日別）'!H190</f>
        <v>2.631145833333334</v>
      </c>
      <c r="AP191" s="102">
        <f>IF(入力データと計算結果!$E$9=バックデータ一覧!$A$25,'貼り付けシート（日別）'!Q190,0)</f>
        <v>0</v>
      </c>
      <c r="AR191" s="36">
        <v>41823</v>
      </c>
      <c r="AS191" s="104">
        <f t="shared" si="62"/>
        <v>0.1398748946365741</v>
      </c>
      <c r="AT191" s="104">
        <f t="shared" si="63"/>
        <v>61.593689426241014</v>
      </c>
      <c r="AU191" s="104">
        <f t="shared" si="64"/>
        <v>0</v>
      </c>
      <c r="AV191" s="107">
        <v>0</v>
      </c>
      <c r="AW191" s="101">
        <f>IF(OR(計算過程!$DF$5&lt;=4,計算過程!$DF$5=8),AX191+AY191+AZ191,0)</f>
        <v>0.1398748946365741</v>
      </c>
      <c r="AX191" s="101">
        <f>IF(AND(計算過程!$DF$5&gt;4,計算過程!$DF$5&lt;&gt;8),0,((VLOOKUP(入力データと計算結果!$E$6,バックデータ一覧!$V$12:$AA$15,2)*'貼り付けシート（日別）'!AG190+VLOOKUP(入力データと計算結果!$E$6,バックデータ一覧!$V$12:$AA$15,3)*('貼り付けシート（日別）'!AA190+'貼り付けシート（日別）'!AB190+'貼り付けシート（日別）'!AC190+'貼り付けシート（日別）'!AD190+'貼り付けシート（日別）'!AF190)+(VLOOKUP(入力データと計算結果!$E$6,バックデータ一覧!$V$12:$AA$15,4)))*10^3/3600))</f>
        <v>8.8306341685185197E-2</v>
      </c>
      <c r="AY191" s="101">
        <f>IF(AND(OR(計算過程!$DF$5&gt;4,計算過程!$DF$5&lt;&gt;8),入力データと計算結果!$E$7&lt;&gt;バックデータ一覧!$A$16,SUM(BX191:BY191)&gt;0),0.07*10^3/3600,0)</f>
        <v>1.9444444444444445E-2</v>
      </c>
      <c r="AZ191" s="101">
        <f>IF(AND(OR(計算過程!$DF$5&lt;=4),入力データと計算結果!$E$7=バックデータ一覧!$A$18,BY191&gt;0),(VLOOKUP(入力データと計算結果!$E$6,バックデータ一覧!$V$12:$AA$15,5,FALSE)*CA191+VLOOKUP(入力データと計算結果!$E$6,バックデータ一覧!$V$12:$AA$15,6,FALSE))*10^3/3600,0)</f>
        <v>3.212410850694445E-2</v>
      </c>
      <c r="BA191" s="101">
        <f>IF(OR(計算過程!$DF$5&lt;=2,計算過程!$DF$5=8),IF(入力データと計算結果!$E$7=バックデータ一覧!$A$16,BU191/BC191+BV191/BD191+BW191/BE191+BX191/BF191+BZ191/BH191,IF(入力データと計算結果!$E$7=バックデータ一覧!$A$17,BU191/BC191+BV191/BD191+BW191/BE191+BY191/BG191+BZ191/BH191,BU191/BC191+BV191/BD191+BW191/BE191+BY191/BG191+CA191/BI191)),0)</f>
        <v>61.593689426241014</v>
      </c>
      <c r="BB191" s="101">
        <f>IF(OR(計算過程!$DF$5=3,計算過程!$DF$5=4),IF(入力データと計算結果!$E$7=バックデータ一覧!$A$16,BU191/BC191+BV191/BD191+BW191/BE191+BX191/BF191+BZ191/BH191,IF(入力データと計算結果!$E$7=バックデータ一覧!$A$17,BU191/BC191+BV191/BD191+BW191/BE191+BY191/BG191+BZ191/BH191,BU191/BC191+BV191/BD191+BW191/BE191+BY191/BG191+CA191/BI191)),0)</f>
        <v>0</v>
      </c>
      <c r="BC191" s="101">
        <f>MIN(1,計算過程!$DF$7*'貼り付けシート（日別）'!AG190+計算過程!$DF$14*(BU191+BW191)+計算過程!$DF$21)</f>
        <v>0.63434738276773983</v>
      </c>
      <c r="BD191" s="101">
        <f>MIN(1,計算過程!$DF$8*'貼り付けシート（日別）'!AG190+計算過程!$DF$15*BV191+計算過程!$DF$22)</f>
        <v>0.68785051398072117</v>
      </c>
      <c r="BE191" s="101">
        <f>MIN(1,計算過程!$DF$9*'貼り付けシート（日別）'!AG190+計算過程!$DF$16*(BU191+BW191)+計算過程!$DF$23)</f>
        <v>0.63434738276773983</v>
      </c>
      <c r="BF191" s="32">
        <f>MIN(1,計算過程!$DF$10*'貼り付けシート（日別）'!AG190+計算過程!$DF$17*BX191+計算過程!$DF$24)</f>
        <v>0.71159348488590612</v>
      </c>
      <c r="BG191" s="32">
        <f>MIN(1,計算過程!$DF$11*'貼り付けシート（日別）'!AG190+計算過程!$DF$18*BY191+計算過程!$DF$25)</f>
        <v>0.7016081936212839</v>
      </c>
      <c r="BH191" s="32">
        <f>MIN(1,計算過程!$DF$12*'貼り付けシート（日別）'!AG190+計算過程!$DF$19*BZ191+計算過程!$DF$26)</f>
        <v>0.71159348488590612</v>
      </c>
      <c r="BI191" s="32">
        <f>MIN(1,計算過程!$DF$13*'貼り付けシート（日別）'!AG190+計算過程!$DF$20*CA191+計算過程!$DF$27)</f>
        <v>0.63518086943516772</v>
      </c>
      <c r="BJ191" s="32">
        <f>IF(計算過程!$DF$5=11,(計算過程!$DF$33*BK191+計算過程!$DF$34*BN191+計算過程!$DF$35*計算過程!$DF$39+計算過程!$DF$36)*(1+計算過程!$DF$37*計算過程!$DF$38)*BL191*BM191*10^3/3600,0)</f>
        <v>0</v>
      </c>
      <c r="BK191" s="32">
        <f>'貼り付けシート（日別）'!AH190</f>
        <v>14.074999999999999</v>
      </c>
      <c r="BL191" s="32">
        <f t="shared" si="65"/>
        <v>1</v>
      </c>
      <c r="BM191" s="32">
        <f t="shared" si="66"/>
        <v>1</v>
      </c>
      <c r="BN191" s="32">
        <f t="shared" si="67"/>
        <v>41.803184641969246</v>
      </c>
      <c r="BO191" s="32">
        <f>IF(計算過程!$DF$5=10,(計算過程!$DF$41*'貼り付けシート（日別）'!AG190+計算過程!$DF$42*BN191+計算過程!$DF$43)/3.6,0)</f>
        <v>0</v>
      </c>
      <c r="BP191" s="32">
        <f>IF(OR(計算過程!$DF$5=5,計算過程!$DF$5=6,計算過程!$DF$5=7),((計算過程!$DF$45*'貼り付けシート（日別）'!AG190+計算過程!$DF$46*SUM(BU191:BW191,BY191)+計算過程!$DF$47)*BQ191+(0.01723*CA191+0.06099))*10^3/3600,0)</f>
        <v>0</v>
      </c>
      <c r="BQ191" s="32">
        <f>IF('貼り付けシート（日別）'!AG190&lt;7,1+(7-'貼り付けシート（日別）'!AG190)*0.0091,1)</f>
        <v>1</v>
      </c>
      <c r="BR191" s="32">
        <f>IF(OR(計算過程!$DF$5=5,計算過程!$DF$5=6,計算過程!$DF$5=7),((計算過程!$DF$48*'貼り付けシート（日別）'!AG190+計算過程!$DF$49*SUM(BU191:BW191,BY191)+計算過程!$DF$50)*BT191+CA191/BS191),0)</f>
        <v>0</v>
      </c>
      <c r="BS191" s="32">
        <f>計算過程!$DF$51*'貼り付けシート（日別）'!AG190+計算過程!$DF$52*CA191+計算過程!$DF$53</f>
        <v>0.86155312499999992</v>
      </c>
      <c r="BT191" s="32">
        <f>IF('貼り付けシート（日別）'!AG190&lt;7,1+(7-'貼り付けシート（日別）'!AG190)*0.0205,1)</f>
        <v>1</v>
      </c>
      <c r="BU191" s="109">
        <f>'貼り付けシート（日別）'!T190</f>
        <v>6.1240671352471692</v>
      </c>
      <c r="BV191" s="109">
        <f>'貼り付けシート（日別）'!U190</f>
        <v>10.658911470125098</v>
      </c>
      <c r="BW191" s="109">
        <f>'貼り付けシート（日別）'!V190</f>
        <v>2.0481829883769791</v>
      </c>
      <c r="BX191" s="109">
        <f>'貼り付けシート（日別）'!W190</f>
        <v>0</v>
      </c>
      <c r="BY191" s="109">
        <f>'貼り付けシート（日別）'!X190</f>
        <v>19.799835548219999</v>
      </c>
      <c r="BZ191" s="109">
        <f>'貼り付けシート（日別）'!Y190</f>
        <v>0</v>
      </c>
      <c r="CA191" s="109">
        <f>'貼り付けシート（日別）'!Z190</f>
        <v>3.172187500000001</v>
      </c>
      <c r="CB191" s="102">
        <f>IF(入力データと計算結果!$E$9=バックデータ一覧!$A$25,'貼り付けシート（日別）'!AI190,0)</f>
        <v>0</v>
      </c>
      <c r="CC191" s="166"/>
      <c r="CD191" s="32">
        <f>IF(計算過程!$DF$5=9,((CI191*'貼り付けシート（日別）'!AG190+CJ191*(CQ191+CR191+CS191+CU191)+CK191*CX191+CL191)*CE191+(0.01723*CW191+0.06099))*10^3/3600,0)</f>
        <v>0</v>
      </c>
      <c r="CE191" s="32">
        <f>IF(7&lt;='貼り付けシート（日別）'!AG190,1,1+(7-'貼り付けシート（日別）'!AG190)*0.0091)</f>
        <v>1</v>
      </c>
      <c r="CF191" s="32">
        <f>IF(計算過程!$DF$5=9,((CM191*'貼り付けシート（日別）'!AG190+CN191*(CQ191+CR191+CS191+CU191)+CO191*CX191+CP191)*CH191+CW191/CG191),0)</f>
        <v>0</v>
      </c>
      <c r="CG191" s="32">
        <f>計算過程!$DF$55*'貼り付けシート（日別）'!AG190+計算過程!$DF$56*CW191+計算過程!$DF$57</f>
        <v>0.86155312499999992</v>
      </c>
      <c r="CH191" s="32">
        <f>IF(7&lt;='貼り付けシート（日別）'!AG190,1,1+(7-'貼り付けシート（日別）'!AG190)*0.0205)</f>
        <v>1</v>
      </c>
      <c r="CI191" s="100">
        <f>IF($CX191&gt;0,バックデータ一覧!$S$4,バックデータ一覧!$T$4)</f>
        <v>-0.18114</v>
      </c>
      <c r="CJ191" s="100">
        <f>IF($CX191&gt;0,バックデータ一覧!$S$5,バックデータ一覧!$T$5)</f>
        <v>0.10483000000000001</v>
      </c>
      <c r="CK191" s="100">
        <f>IF($CX191&gt;0,バックデータ一覧!$S$6,バックデータ一覧!$T$6)</f>
        <v>0</v>
      </c>
      <c r="CL191" s="100">
        <f>IF($CX191&gt;0,バックデータ一覧!$S$7,バックデータ一覧!$T$7)</f>
        <v>5.8528500000000001</v>
      </c>
      <c r="CM191" s="100">
        <f>IF($CX191&gt;0,バックデータ一覧!$S$12,バックデータ一覧!$T$12)</f>
        <v>-5.7700000000000001E-2</v>
      </c>
      <c r="CN191" s="100">
        <f>IF($CX191&gt;0,バックデータ一覧!$S$13,バックデータ一覧!$T$13)</f>
        <v>0.47525000000000001</v>
      </c>
      <c r="CO191" s="100">
        <f>IF($CX191&gt;0,バックデータ一覧!$S$14,バックデータ一覧!$T$14)</f>
        <v>0</v>
      </c>
      <c r="CP191" s="173">
        <f>IF($CX191&gt;0,バックデータ一覧!$S$15,バックデータ一覧!$T$15)</f>
        <v>-6.3459300000000001</v>
      </c>
      <c r="CQ191" s="102">
        <f>IF($DF$4=4,'貼り付けシート（日別）'!T190,'貼り付けシート（日別）'!B190*(INT($DF$4)+1-$DF$4)+'貼り付けシート（日別）'!T190*($DF$4-INT($DF$4)))</f>
        <v>6.1240671352471692</v>
      </c>
      <c r="CR191" s="102">
        <f>IF($DF$4=4,'貼り付けシート（日別）'!U190,'貼り付けシート（日別）'!C190*(INT($DF$4)+1-$DF$4)+'貼り付けシート（日別）'!U190*($DF$4-INT($DF$4)))</f>
        <v>10.658911470125098</v>
      </c>
      <c r="CS191" s="102">
        <f>IF($DF$4=4,'貼り付けシート（日別）'!V190,'貼り付けシート（日別）'!D190*(INT($DF$4)+1-$DF$4)+'貼り付けシート（日別）'!V190*($DF$4-INT($DF$4)))</f>
        <v>2.0481829883769791</v>
      </c>
      <c r="CT191" s="102">
        <f>IF($DF$4=4,'貼り付けシート（日別）'!W190,'貼り付けシート（日別）'!E190*(INT($DF$4)+1-$DF$4)+'貼り付けシート（日別）'!W190*($DF$4-INT($DF$4)))</f>
        <v>0</v>
      </c>
      <c r="CU191" s="102">
        <f>IF($DF$4=4,'貼り付けシート（日別）'!X190,'貼り付けシート（日別）'!F190*(INT($DF$4)+1-$DF$4)+'貼り付けシート（日別）'!X190*($DF$4-INT($DF$4)))</f>
        <v>19.799835548219999</v>
      </c>
      <c r="CV191" s="102">
        <f>IF($DF$4=4,'貼り付けシート（日別）'!Y190,'貼り付けシート（日別）'!G190*(INT($DF$4)+1-$DF$4)+'貼り付けシート（日別）'!Y190*($DF$4-INT($DF$4)))</f>
        <v>0</v>
      </c>
      <c r="CW191" s="102">
        <f>IF($DF$4=4,'貼り付けシート（日別）'!Z190,'貼り付けシート（日別）'!H190*(INT($DF$4)+1-$DF$4)+'貼り付けシート（日別）'!Z190*($DF$4-INT($DF$4)))</f>
        <v>3.172187500000001</v>
      </c>
      <c r="CX191" s="32">
        <f>SUMIF('貼り付けシート（時刻別）'!$A$6:$A$8765,AR191,'貼り付けシート（時刻別）'!$C$6:$C$8765)</f>
        <v>0</v>
      </c>
      <c r="CY191" s="102">
        <f t="shared" si="68"/>
        <v>0</v>
      </c>
      <c r="CZ191" s="166"/>
    </row>
    <row r="192" spans="1:104" x14ac:dyDescent="0.15">
      <c r="A192" s="36">
        <v>41824</v>
      </c>
      <c r="B192" s="139">
        <f>IF(計算過程!$DF$5=9,計算過程!CD192+計算過程!CY192,IF($DF$4=4,AS192,G192*(INT($DF$4)+1-$DF$4)+AS192*($DF$4-INT($DF$4))))</f>
        <v>0.13221214615277779</v>
      </c>
      <c r="C192" s="139">
        <f>IF(計算過程!$DF$5=9,CF192,IF($DF$4=4,AT192,H192*(INT($DF$4)+1-$DF$4)+AT192*($DF$4-INT($DF$4))))</f>
        <v>50.413504085661017</v>
      </c>
      <c r="D192" s="139">
        <f>IF(計算過程!$DF$5=9,0,IF($DF$4=4,AU192,I192*(INT($DF$4)+1-$DF$4)+AU192*($DF$4-INT($DF$4))))</f>
        <v>0</v>
      </c>
      <c r="E192" s="139">
        <v>0</v>
      </c>
      <c r="F192" s="138"/>
      <c r="G192" s="104">
        <f t="shared" si="55"/>
        <v>0.12625006620833334</v>
      </c>
      <c r="H192" s="104">
        <f t="shared" si="56"/>
        <v>44.569917026227564</v>
      </c>
      <c r="I192" s="104">
        <f t="shared" si="57"/>
        <v>0</v>
      </c>
      <c r="J192" s="107">
        <v>0</v>
      </c>
      <c r="K192" s="101">
        <f>IF(OR(計算過程!$DF$5&lt;=4,計算過程!$DF$5=8),L192+M192+N192,0)</f>
        <v>0.12625006620833334</v>
      </c>
      <c r="L192" s="101">
        <f>IF(AND($DF$5&gt;4,$DF$5&lt;&gt;8),0,((VLOOKUP(入力データと計算結果!$E$6,バックデータ一覧!$V$12:$AA$15,2)*'貼り付けシート（日別）'!O191+VLOOKUP(入力データと計算結果!$E$6,バックデータ一覧!$V$12:$AA$15,3)*('貼り付けシート（日別）'!I191+'貼り付けシート（日別）'!J191+'貼り付けシート（日別）'!K191+'貼り付けシート（日別）'!L191+'貼り付けシート（日別）'!N191)+(VLOOKUP(入力データと計算結果!$E$6,バックデータ一覧!$V$12:$AA$15,4)))*10^3/3600))</f>
        <v>7.7560658222222231E-2</v>
      </c>
      <c r="M192" s="101">
        <f>IF(AND(OR($DF$5&gt;4,$DF$5&lt;&gt;8),入力データと計算結果!$E$7&lt;&gt;バックデータ一覧!$A$16,SUM(AL192:AM192)&gt;0),0.07*10^3/3600,0)</f>
        <v>1.9444444444444445E-2</v>
      </c>
      <c r="N192" s="101">
        <f>IF(AND(OR($DF$5&lt;=4),入力データと計算結果!$E$7=バックデータ一覧!$A$18,AM192&gt;0),(VLOOKUP(入力データと計算結果!$E$6,バックデータ一覧!$V$12:$AA$15,5,FALSE)*AO192+VLOOKUP(入力データと計算結果!$E$6,バックデータ一覧!$V$12:$AA$15,6,FALSE))*10^3/3600,0)</f>
        <v>2.9244963541666662E-2</v>
      </c>
      <c r="O192" s="101">
        <f>IF(OR(計算過程!$DF$5&lt;=2,計算過程!$DF$5=8),IF(入力データと計算結果!$E$7=バックデータ一覧!$A$16,AI192/Q192+AJ192/R192+AK192/S192+AL192/T192+AN192/V192,IF(入力データと計算結果!$E$7=バックデータ一覧!$A$17,AI192/Q192+AJ192/R192+AK192/S192+AM192/U192+AN192/V192,AI192/Q192+AJ192/R192+AK192/S192+AM192/U192+AO192/W192)),0)</f>
        <v>44.569917026227564</v>
      </c>
      <c r="P192" s="101">
        <f>IF(OR(計算過程!$DF$5=3,計算過程!$DF$5=4),IF(入力データと計算結果!$E$7=バックデータ一覧!$A$16,AI192/Q192+AJ192/R192+AK192/S192+AL192/T192+AN192/V192,IF(入力データと計算結果!$E$7=バックデータ一覧!$A$17,AI192/Q192+AJ192/R192+AK192/S192+AM192/U192+AN192/V192,AI192/Q192+AJ192/R192+AK192/S192+AM192/U192+AO192/W192)),0)</f>
        <v>0</v>
      </c>
      <c r="Q192" s="101">
        <f>MIN(1,$DF$7*'貼り付けシート（日別）'!O191+計算過程!$DF$14*(AI192+AK192)+$DF$21)</f>
        <v>0.6306524085286247</v>
      </c>
      <c r="R192" s="101">
        <f>MIN(1,$DF$8*'貼り付けシート（日別）'!O191+$DF$15*AJ192+$DF$22)</f>
        <v>0.68530422317022233</v>
      </c>
      <c r="S192" s="101">
        <f>MIN(1,$DF$9*'貼り付けシート（日別）'!O191+$DF$16*(AI192+AK192)+$DF$23)</f>
        <v>0.6306524085286247</v>
      </c>
      <c r="T192" s="32">
        <f>MIN(1,$DF$10*'貼り付けシート（日別）'!O191+$DF$17*AL192+$DF$24)</f>
        <v>0.71159348488590612</v>
      </c>
      <c r="U192" s="32">
        <f>MIN(1,$DF$11*'貼り付けシート（日別）'!O191+$DF$18*AM192+$DF$25)</f>
        <v>0.70170241811173184</v>
      </c>
      <c r="V192" s="32">
        <f>MIN(1,$DF$12*'貼り付けシート（日別）'!O191+$DF$19*AN192+$DF$26)</f>
        <v>0.71159348488590612</v>
      </c>
      <c r="W192" s="32">
        <f>MIN(1,$DF$13*'貼り付けシート（日別）'!O191+$DF$20*AO192+$DF$27)</f>
        <v>0.6266589837197315</v>
      </c>
      <c r="X192" s="32">
        <f t="shared" si="58"/>
        <v>0</v>
      </c>
      <c r="Y192" s="32">
        <f>'貼り付けシート（日別）'!P191</f>
        <v>14.512500000000001</v>
      </c>
      <c r="Z192" s="32">
        <f t="shared" si="59"/>
        <v>1</v>
      </c>
      <c r="AA192" s="32">
        <f t="shared" si="60"/>
        <v>1</v>
      </c>
      <c r="AB192" s="32">
        <f t="shared" si="61"/>
        <v>30.411978701136391</v>
      </c>
      <c r="AC192" s="32">
        <f>IF($DF$5=10,($DF$41*'貼り付けシート（日別）'!O191+$DF$42*AB192+$DF$43)/3.6,0)</f>
        <v>0</v>
      </c>
      <c r="AD192" s="32">
        <f>IF(OR($DF$5=5,$DF$5=6,$DF$5=7),(($DF$45*'貼り付けシート（日別）'!O191+$DF$46*SUM(AI192:AK192,AM192)+$DF$47)*AE192+(0.01723*AO192+0.06099))*10^3/3600,0)</f>
        <v>0</v>
      </c>
      <c r="AE192" s="32">
        <f>IF('貼り付けシート（日別）'!O191&lt;7,1+(7-'貼り付けシート（日別）'!O191)*0.0091,1)</f>
        <v>1</v>
      </c>
      <c r="AF192" s="32">
        <f>IF(OR($DF$5=5,$DF$5=6,$DF$5=7),(($DF$48*'貼り付けシート（日別）'!O191+$DF$49*SUM(AI192:AK192,AM192)+$DF$50)*AH192+AO192/AG192),0)</f>
        <v>0</v>
      </c>
      <c r="AG192" s="32">
        <f>$DF$51*'貼り付けシート（日別）'!O191+$DF$52*AO192+$DF$53</f>
        <v>0.86126374999999999</v>
      </c>
      <c r="AH192" s="32">
        <f>IF('貼り付けシート（日別）'!O191&lt;7,1+(7-'貼り付けシート（日別）'!O191)*0.0205,1)</f>
        <v>1</v>
      </c>
      <c r="AI192" s="109">
        <f>'貼り付けシート（日別）'!B191</f>
        <v>3.1616647323542733</v>
      </c>
      <c r="AJ192" s="109">
        <f>'貼り付けシート（日別）'!C191</f>
        <v>4.2188618877568809</v>
      </c>
      <c r="AK192" s="109">
        <f>'貼り付けシート（日別）'!D191</f>
        <v>0.86858921218523988</v>
      </c>
      <c r="AL192" s="109">
        <f>'貼り付けシート（日別）'!E191</f>
        <v>0</v>
      </c>
      <c r="AM192" s="109">
        <f>'貼り付けシート（日別）'!F191</f>
        <v>19.592237868839998</v>
      </c>
      <c r="AN192" s="109">
        <f>'貼り付けシート（日別）'!G191</f>
        <v>0</v>
      </c>
      <c r="AO192" s="109">
        <f>'貼り付けシート（日別）'!H191</f>
        <v>2.5706249999999997</v>
      </c>
      <c r="AP192" s="102">
        <f>IF(入力データと計算結果!$E$9=バックデータ一覧!$A$25,'貼り付けシート（日別）'!Q191,0)</f>
        <v>0</v>
      </c>
      <c r="AR192" s="36">
        <v>41824</v>
      </c>
      <c r="AS192" s="104">
        <f t="shared" si="62"/>
        <v>0.13221214615277779</v>
      </c>
      <c r="AT192" s="104">
        <f t="shared" si="63"/>
        <v>50.413504085661017</v>
      </c>
      <c r="AU192" s="104">
        <f t="shared" si="64"/>
        <v>0</v>
      </c>
      <c r="AV192" s="107">
        <v>0</v>
      </c>
      <c r="AW192" s="101">
        <f>IF(OR(計算過程!$DF$5&lt;=4,計算過程!$DF$5=8),AX192+AY192+AZ192,0)</f>
        <v>0.13221214615277779</v>
      </c>
      <c r="AX192" s="101">
        <f>IF(AND(計算過程!$DF$5&gt;4,計算過程!$DF$5&lt;&gt;8),0,((VLOOKUP(入力データと計算結果!$E$6,バックデータ一覧!$V$12:$AA$15,2)*'貼り付けシート（日別）'!AG191+VLOOKUP(入力データと計算結果!$E$6,バックデータ一覧!$V$12:$AA$15,3)*('貼り付けシート（日別）'!AA191+'貼り付けシート（日別）'!AB191+'貼り付けシート（日別）'!AC191+'貼り付けシート（日別）'!AD191+'貼り付けシート（日別）'!AF191)+(VLOOKUP(入力データと計算結果!$E$6,バックデータ一覧!$V$12:$AA$15,4)))*10^3/3600))</f>
        <v>8.1016012472222232E-2</v>
      </c>
      <c r="AY192" s="101">
        <f>IF(AND(OR(計算過程!$DF$5&gt;4,計算過程!$DF$5&lt;&gt;8),入力データと計算結果!$E$7&lt;&gt;バックデータ一覧!$A$16,SUM(BX192:BY192)&gt;0),0.07*10^3/3600,0)</f>
        <v>1.9444444444444445E-2</v>
      </c>
      <c r="AZ192" s="101">
        <f>IF(AND(OR(計算過程!$DF$5&lt;=4),入力データと計算結果!$E$7=バックデータ一覧!$A$18,BY192&gt;0),(VLOOKUP(入力データと計算結果!$E$6,バックデータ一覧!$V$12:$AA$15,5,FALSE)*CA192+VLOOKUP(入力データと計算結果!$E$6,バックデータ一覧!$V$12:$AA$15,6,FALSE))*10^3/3600,0)</f>
        <v>3.1751689236111109E-2</v>
      </c>
      <c r="BA192" s="101">
        <f>IF(OR(計算過程!$DF$5&lt;=2,計算過程!$DF$5=8),IF(入力データと計算結果!$E$7=バックデータ一覧!$A$16,BU192/BC192+BV192/BD192+BW192/BE192+BX192/BF192+BZ192/BH192,IF(入力データと計算結果!$E$7=バックデータ一覧!$A$17,BU192/BC192+BV192/BD192+BW192/BE192+BY192/BG192+BZ192/BH192,BU192/BC192+BV192/BD192+BW192/BE192+BY192/BG192+CA192/BI192)),0)</f>
        <v>50.413504085661017</v>
      </c>
      <c r="BB192" s="101">
        <f>IF(OR(計算過程!$DF$5=3,計算過程!$DF$5=4),IF(入力データと計算結果!$E$7=バックデータ一覧!$A$16,BU192/BC192+BV192/BD192+BW192/BE192+BX192/BF192+BZ192/BH192,IF(入力データと計算結果!$E$7=バックデータ一覧!$A$17,BU192/BC192+BV192/BD192+BW192/BE192+BY192/BG192+BZ192/BH192,BU192/BC192+BV192/BD192+BW192/BE192+BY192/BG192+CA192/BI192)),0)</f>
        <v>0</v>
      </c>
      <c r="BC192" s="101">
        <f>MIN(1,計算過程!$DF$7*'貼り付けシート（日別）'!AG191+計算過程!$DF$14*(BU192+BW192)+計算過程!$DF$21)</f>
        <v>0.63139895916289035</v>
      </c>
      <c r="BD192" s="101">
        <f>MIN(1,計算過程!$DF$8*'貼り付けシート（日別）'!AG191+計算過程!$DF$15*BV192+計算過程!$DF$22)</f>
        <v>0.68658079528101934</v>
      </c>
      <c r="BE192" s="101">
        <f>MIN(1,計算過程!$DF$9*'貼り付けシート（日別）'!AG191+計算過程!$DF$16*(BU192+BW192)+計算過程!$DF$23)</f>
        <v>0.63139895916289035</v>
      </c>
      <c r="BF192" s="32">
        <f>MIN(1,計算過程!$DF$10*'貼り付けシート（日別）'!AG191+計算過程!$DF$17*BX192+計算過程!$DF$24)</f>
        <v>0.71159348488590612</v>
      </c>
      <c r="BG192" s="32">
        <f>MIN(1,計算過程!$DF$11*'貼り付けシート（日別）'!AG191+計算過程!$DF$18*BY192+計算過程!$DF$25)</f>
        <v>0.70170241811173184</v>
      </c>
      <c r="BH192" s="32">
        <f>MIN(1,計算過程!$DF$12*'貼り付けシート（日別）'!AG191+計算過程!$DF$19*BZ192+計算過程!$DF$26)</f>
        <v>0.71159348488590612</v>
      </c>
      <c r="BI192" s="32">
        <f>MIN(1,計算過程!$DF$13*'貼り付けシート（日別）'!AG191+計算過程!$DF$20*CA192+計算過程!$DF$27)</f>
        <v>0.63588251159516773</v>
      </c>
      <c r="BJ192" s="32">
        <f>IF(計算過程!$DF$5=11,(計算過程!$DF$33*BK192+計算過程!$DF$34*BN192+計算過程!$DF$35*計算過程!$DF$39+計算過程!$DF$36)*(1+計算過程!$DF$37*計算過程!$DF$38)*BL192*BM192*10^3/3600,0)</f>
        <v>0</v>
      </c>
      <c r="BK192" s="32">
        <f>'貼り付けシート（日別）'!AH191</f>
        <v>14.512500000000001</v>
      </c>
      <c r="BL192" s="32">
        <f t="shared" si="65"/>
        <v>1</v>
      </c>
      <c r="BM192" s="32">
        <f t="shared" si="66"/>
        <v>1</v>
      </c>
      <c r="BN192" s="32">
        <f t="shared" si="67"/>
        <v>34.380925769182561</v>
      </c>
      <c r="BO192" s="32">
        <f>IF(計算過程!$DF$5=10,(計算過程!$DF$41*'貼り付けシート（日別）'!AG191+計算過程!$DF$42*BN192+計算過程!$DF$43)/3.6,0)</f>
        <v>0</v>
      </c>
      <c r="BP192" s="32">
        <f>IF(OR(計算過程!$DF$5=5,計算過程!$DF$5=6,計算過程!$DF$5=7),((計算過程!$DF$45*'貼り付けシート（日別）'!AG191+計算過程!$DF$46*SUM(BU192:BW192,BY192)+計算過程!$DF$47)*BQ192+(0.01723*CA192+0.06099))*10^3/3600,0)</f>
        <v>0</v>
      </c>
      <c r="BQ192" s="32">
        <f>IF('貼り付けシート（日別）'!AG191&lt;7,1+(7-'貼り付けシート（日別）'!AG191)*0.0091,1)</f>
        <v>1</v>
      </c>
      <c r="BR192" s="32">
        <f>IF(OR(計算過程!$DF$5=5,計算過程!$DF$5=6,計算過程!$DF$5=7),((計算過程!$DF$48*'貼り付けシート（日別）'!AG191+計算過程!$DF$49*SUM(BU192:BW192,BY192)+計算過程!$DF$50)*BT192+CA192/BS192),0)</f>
        <v>0</v>
      </c>
      <c r="BS192" s="32">
        <f>計算過程!$DF$51*'貼り付けシート（日別）'!AG191+計算過程!$DF$52*CA192+計算過程!$DF$53</f>
        <v>0.86440624999999993</v>
      </c>
      <c r="BT192" s="32">
        <f>IF('貼り付けシート（日別）'!AG191&lt;7,1+(7-'貼り付けシート（日別）'!AG191)*0.0205,1)</f>
        <v>1</v>
      </c>
      <c r="BU192" s="109">
        <f>'貼り付けシート（日別）'!T191</f>
        <v>4.0838169459576035</v>
      </c>
      <c r="BV192" s="109">
        <f>'貼り付けシート（日別）'!U191</f>
        <v>7.0314364795947997</v>
      </c>
      <c r="BW192" s="109">
        <f>'貼り付けシート（日別）'!V191</f>
        <v>0.57905947479015996</v>
      </c>
      <c r="BX192" s="109">
        <f>'貼り付けシート（日別）'!W191</f>
        <v>0</v>
      </c>
      <c r="BY192" s="109">
        <f>'貼り付けシート（日別）'!X191</f>
        <v>19.592237868839998</v>
      </c>
      <c r="BZ192" s="109">
        <f>'貼り付けシート（日別）'!Y191</f>
        <v>0</v>
      </c>
      <c r="CA192" s="109">
        <f>'貼り付けシート（日別）'!Z191</f>
        <v>3.0943750000000003</v>
      </c>
      <c r="CB192" s="102">
        <f>IF(入力データと計算結果!$E$9=バックデータ一覧!$A$25,'貼り付けシート（日別）'!AI191,0)</f>
        <v>0</v>
      </c>
      <c r="CC192" s="166"/>
      <c r="CD192" s="32">
        <f>IF(計算過程!$DF$5=9,((CI192*'貼り付けシート（日別）'!AG191+CJ192*(CQ192+CR192+CS192+CU192)+CK192*CX192+CL192)*CE192+(0.01723*CW192+0.06099))*10^3/3600,0)</f>
        <v>0</v>
      </c>
      <c r="CE192" s="32">
        <f>IF(7&lt;='貼り付けシート（日別）'!AG191,1,1+(7-'貼り付けシート（日別）'!AG191)*0.0091)</f>
        <v>1</v>
      </c>
      <c r="CF192" s="32">
        <f>IF(計算過程!$DF$5=9,((CM192*'貼り付けシート（日別）'!AG191+CN192*(CQ192+CR192+CS192+CU192)+CO192*CX192+CP192)*CH192+CW192/CG192),0)</f>
        <v>0</v>
      </c>
      <c r="CG192" s="32">
        <f>計算過程!$DF$55*'貼り付けシート（日別）'!AG191+計算過程!$DF$56*CW192+計算過程!$DF$57</f>
        <v>0.86440624999999993</v>
      </c>
      <c r="CH192" s="32">
        <f>IF(7&lt;='貼り付けシート（日別）'!AG191,1,1+(7-'貼り付けシート（日別）'!AG191)*0.0205)</f>
        <v>1</v>
      </c>
      <c r="CI192" s="100">
        <f>IF($CX192&gt;0,バックデータ一覧!$S$4,バックデータ一覧!$T$4)</f>
        <v>-0.18114</v>
      </c>
      <c r="CJ192" s="100">
        <f>IF($CX192&gt;0,バックデータ一覧!$S$5,バックデータ一覧!$T$5)</f>
        <v>0.10483000000000001</v>
      </c>
      <c r="CK192" s="100">
        <f>IF($CX192&gt;0,バックデータ一覧!$S$6,バックデータ一覧!$T$6)</f>
        <v>0</v>
      </c>
      <c r="CL192" s="100">
        <f>IF($CX192&gt;0,バックデータ一覧!$S$7,バックデータ一覧!$T$7)</f>
        <v>5.8528500000000001</v>
      </c>
      <c r="CM192" s="100">
        <f>IF($CX192&gt;0,バックデータ一覧!$S$12,バックデータ一覧!$T$12)</f>
        <v>-5.7700000000000001E-2</v>
      </c>
      <c r="CN192" s="100">
        <f>IF($CX192&gt;0,バックデータ一覧!$S$13,バックデータ一覧!$T$13)</f>
        <v>0.47525000000000001</v>
      </c>
      <c r="CO192" s="100">
        <f>IF($CX192&gt;0,バックデータ一覧!$S$14,バックデータ一覧!$T$14)</f>
        <v>0</v>
      </c>
      <c r="CP192" s="173">
        <f>IF($CX192&gt;0,バックデータ一覧!$S$15,バックデータ一覧!$T$15)</f>
        <v>-6.3459300000000001</v>
      </c>
      <c r="CQ192" s="102">
        <f>IF($DF$4=4,'貼り付けシート（日別）'!T191,'貼り付けシート（日別）'!B191*(INT($DF$4)+1-$DF$4)+'貼り付けシート（日別）'!T191*($DF$4-INT($DF$4)))</f>
        <v>4.0838169459576035</v>
      </c>
      <c r="CR192" s="102">
        <f>IF($DF$4=4,'貼り付けシート（日別）'!U191,'貼り付けシート（日別）'!C191*(INT($DF$4)+1-$DF$4)+'貼り付けシート（日別）'!U191*($DF$4-INT($DF$4)))</f>
        <v>7.0314364795947997</v>
      </c>
      <c r="CS192" s="102">
        <f>IF($DF$4=4,'貼り付けシート（日別）'!V191,'貼り付けシート（日別）'!D191*(INT($DF$4)+1-$DF$4)+'貼り付けシート（日別）'!V191*($DF$4-INT($DF$4)))</f>
        <v>0.57905947479015996</v>
      </c>
      <c r="CT192" s="102">
        <f>IF($DF$4=4,'貼り付けシート（日別）'!W191,'貼り付けシート（日別）'!E191*(INT($DF$4)+1-$DF$4)+'貼り付けシート（日別）'!W191*($DF$4-INT($DF$4)))</f>
        <v>0</v>
      </c>
      <c r="CU192" s="102">
        <f>IF($DF$4=4,'貼り付けシート（日別）'!X191,'貼り付けシート（日別）'!F191*(INT($DF$4)+1-$DF$4)+'貼り付けシート（日別）'!X191*($DF$4-INT($DF$4)))</f>
        <v>19.592237868839998</v>
      </c>
      <c r="CV192" s="102">
        <f>IF($DF$4=4,'貼り付けシート（日別）'!Y191,'貼り付けシート（日別）'!G191*(INT($DF$4)+1-$DF$4)+'貼り付けシート（日別）'!Y191*($DF$4-INT($DF$4)))</f>
        <v>0</v>
      </c>
      <c r="CW192" s="102">
        <f>IF($DF$4=4,'貼り付けシート（日別）'!Z191,'貼り付けシート（日別）'!H191*(INT($DF$4)+1-$DF$4)+'貼り付けシート（日別）'!Z191*($DF$4-INT($DF$4)))</f>
        <v>3.0943750000000003</v>
      </c>
      <c r="CX192" s="32">
        <f>SUMIF('貼り付けシート（時刻別）'!$A$6:$A$8765,AR192,'貼り付けシート（時刻別）'!$C$6:$C$8765)</f>
        <v>0</v>
      </c>
      <c r="CY192" s="102">
        <f t="shared" si="68"/>
        <v>0</v>
      </c>
      <c r="CZ192" s="166"/>
    </row>
    <row r="193" spans="1:104" x14ac:dyDescent="0.15">
      <c r="A193" s="36">
        <v>41825</v>
      </c>
      <c r="B193" s="139">
        <f>IF(計算過程!$DF$5=9,計算過程!CD193+計算過程!CY193,IF($DF$4=4,AS193,G193*(INT($DF$4)+1-$DF$4)+AS193*($DF$4-INT($DF$4))))</f>
        <v>0.13692787033101853</v>
      </c>
      <c r="C193" s="139">
        <f>IF(計算過程!$DF$5=9,CF193,IF($DF$4=4,AT193,H193*(INT($DF$4)+1-$DF$4)+AT193*($DF$4-INT($DF$4))))</f>
        <v>59.605780279411483</v>
      </c>
      <c r="D193" s="139">
        <f>IF(計算過程!$DF$5=9,0,IF($DF$4=4,AU193,I193*(INT($DF$4)+1-$DF$4)+AU193*($DF$4-INT($DF$4))))</f>
        <v>0</v>
      </c>
      <c r="E193" s="139">
        <v>0</v>
      </c>
      <c r="F193" s="138"/>
      <c r="G193" s="104">
        <f t="shared" si="55"/>
        <v>0.13116468735416667</v>
      </c>
      <c r="H193" s="104">
        <f t="shared" si="56"/>
        <v>53.850177283488009</v>
      </c>
      <c r="I193" s="104">
        <f t="shared" si="57"/>
        <v>0</v>
      </c>
      <c r="J193" s="107">
        <v>0</v>
      </c>
      <c r="K193" s="101">
        <f>IF(OR(計算過程!$DF$5&lt;=4,計算過程!$DF$5=8),L193+M193+N193,0)</f>
        <v>0.13116468735416667</v>
      </c>
      <c r="L193" s="101">
        <f>IF(AND($DF$5&gt;4,$DF$5&lt;&gt;8),0,((VLOOKUP(入力データと計算結果!$E$6,バックデータ一覧!$V$12:$AA$15,2)*'貼り付けシート（日別）'!O192+VLOOKUP(入力データと計算結果!$E$6,バックデータ一覧!$V$12:$AA$15,3)*('貼り付けシート（日別）'!I192+'貼り付けシート（日別）'!J192+'貼り付けシート（日別）'!K192+'貼り付けシート（日別）'!L192+'貼り付けシート（日別）'!N192)+(VLOOKUP(入力データと計算結果!$E$6,バックデータ一覧!$V$12:$AA$15,4)))*10^3/3600))</f>
        <v>8.3400095629629634E-2</v>
      </c>
      <c r="M193" s="101">
        <f>IF(AND(OR($DF$5&gt;4,$DF$5&lt;&gt;8),入力データと計算結果!$E$7&lt;&gt;バックデータ一覧!$A$16,SUM(AL193:AM193)&gt;0),0.07*10^3/3600,0)</f>
        <v>1.9444444444444445E-2</v>
      </c>
      <c r="N193" s="101">
        <f>IF(AND(OR($DF$5&lt;=4),入力データと計算結果!$E$7=バックデータ一覧!$A$18,AM193&gt;0),(VLOOKUP(入力データと計算結果!$E$6,バックデータ一覧!$V$12:$AA$15,5,FALSE)*AO193+VLOOKUP(入力データと計算結果!$E$6,バックデータ一覧!$V$12:$AA$15,6,FALSE))*10^3/3600,0)</f>
        <v>2.8320147280092595E-2</v>
      </c>
      <c r="O193" s="101">
        <f>IF(OR(計算過程!$DF$5&lt;=2,計算過程!$DF$5=8),IF(入力データと計算結果!$E$7=バックデータ一覧!$A$16,AI193/Q193+AJ193/R193+AK193/S193+AL193/T193+AN193/V193,IF(入力データと計算結果!$E$7=バックデータ一覧!$A$17,AI193/Q193+AJ193/R193+AK193/S193+AM193/U193+AN193/V193,AI193/Q193+AJ193/R193+AK193/S193+AM193/U193+AO193/W193)),0)</f>
        <v>53.850177283488009</v>
      </c>
      <c r="P193" s="101">
        <f>IF(OR(計算過程!$DF$5=3,計算過程!$DF$5=4),IF(入力データと計算結果!$E$7=バックデータ一覧!$A$16,AI193/Q193+AJ193/R193+AK193/S193+AL193/T193+AN193/V193,IF(入力データと計算結果!$E$7=バックデータ一覧!$A$17,AI193/Q193+AJ193/R193+AK193/S193+AM193/U193+AN193/V193,AI193/Q193+AJ193/R193+AK193/S193+AM193/U193+AO193/W193)),0)</f>
        <v>0</v>
      </c>
      <c r="Q193" s="101">
        <f>MIN(1,$DF$7*'貼り付けシート（日別）'!O192+計算過程!$DF$14*(AI193+AK193)+$DF$21)</f>
        <v>0.63831161792282454</v>
      </c>
      <c r="R193" s="101">
        <f>MIN(1,$DF$8*'貼り付けシート（日別）'!O192+$DF$15*AJ193+$DF$22)</f>
        <v>0.68805723222377191</v>
      </c>
      <c r="S193" s="101">
        <f>MIN(1,$DF$9*'貼り付けシート（日別）'!O192+$DF$16*(AI193+AK193)+$DF$23)</f>
        <v>0.63831161792282454</v>
      </c>
      <c r="T193" s="32">
        <f>MIN(1,$DF$10*'貼り付けシート（日別）'!O192+$DF$17*AL193+$DF$24)</f>
        <v>0.71159348488590612</v>
      </c>
      <c r="U193" s="32">
        <f>MIN(1,$DF$11*'貼り付けシート（日別）'!O192+$DF$18*AM193+$DF$25)</f>
        <v>0.70181764444643624</v>
      </c>
      <c r="V193" s="32">
        <f>MIN(1,$DF$12*'貼り付けシート（日別）'!O192+$DF$19*AN193+$DF$26)</f>
        <v>0.71159348488590612</v>
      </c>
      <c r="W193" s="32">
        <f>MIN(1,$DF$13*'貼り付けシート（日別）'!O192+$DF$20*AO193+$DF$27)</f>
        <v>0.62987141587812079</v>
      </c>
      <c r="X193" s="32">
        <f t="shared" si="58"/>
        <v>0</v>
      </c>
      <c r="Y193" s="32">
        <f>'貼り付けシート（日別）'!P192</f>
        <v>15.387499999999999</v>
      </c>
      <c r="Z193" s="32">
        <f t="shared" si="59"/>
        <v>1</v>
      </c>
      <c r="AA193" s="32">
        <f t="shared" si="60"/>
        <v>1</v>
      </c>
      <c r="AB193" s="32">
        <f t="shared" si="61"/>
        <v>36.643179754846294</v>
      </c>
      <c r="AC193" s="32">
        <f>IF($DF$5=10,($DF$41*'貼り付けシート（日別）'!O192+$DF$42*AB193+$DF$43)/3.6,0)</f>
        <v>0</v>
      </c>
      <c r="AD193" s="32">
        <f>IF(OR($DF$5=5,$DF$5=6,$DF$5=7),(($DF$45*'貼り付けシート（日別）'!O192+$DF$46*SUM(AI193:AK193,AM193)+$DF$47)*AE193+(0.01723*AO193+0.06099))*10^3/3600,0)</f>
        <v>0</v>
      </c>
      <c r="AE193" s="32">
        <f>IF('貼り付けシート（日別）'!O192&lt;7,1+(7-'貼り付けシート（日別）'!O192)*0.0091,1)</f>
        <v>1</v>
      </c>
      <c r="AF193" s="32">
        <f>IF(OR($DF$5=5,$DF$5=6,$DF$5=7),(($DF$48*'貼り付けシート（日別）'!O192+$DF$49*SUM(AI193:AK193,AM193)+$DF$50)*AH193+AO193/AG193),0)</f>
        <v>0</v>
      </c>
      <c r="AG193" s="32">
        <f>$DF$51*'貼り付けシート（日別）'!O192+$DF$52*AO193+$DF$53</f>
        <v>0.87070437499999997</v>
      </c>
      <c r="AH193" s="32">
        <f>IF('貼り付けシート（日別）'!O192&lt;7,1+(7-'貼り付けシート（日別）'!O192)*0.0205,1)</f>
        <v>1</v>
      </c>
      <c r="AI193" s="109">
        <f>'貼り付けシート（日別）'!B192</f>
        <v>5.7212777834081869</v>
      </c>
      <c r="AJ193" s="109">
        <f>'貼り付けシート（日別）'!C192</f>
        <v>7.6343581097283506</v>
      </c>
      <c r="AK193" s="109">
        <f>'貼り付けシート（日別）'!D192</f>
        <v>1.5717796108264248</v>
      </c>
      <c r="AL193" s="109">
        <f>'貼り付けシート（日別）'!E192</f>
        <v>0</v>
      </c>
      <c r="AM193" s="109">
        <f>'貼り付けシート（日別）'!F192</f>
        <v>19.338368417550001</v>
      </c>
      <c r="AN193" s="109">
        <f>'貼り付けシート（日別）'!G192</f>
        <v>0</v>
      </c>
      <c r="AO193" s="109">
        <f>'貼り付けシート（日別）'!H192</f>
        <v>2.3773958333333329</v>
      </c>
      <c r="AP193" s="102">
        <f>IF(入力データと計算結果!$E$9=バックデータ一覧!$A$25,'貼り付けシート（日別）'!Q192,0)</f>
        <v>0</v>
      </c>
      <c r="AR193" s="36">
        <v>41825</v>
      </c>
      <c r="AS193" s="104">
        <f t="shared" si="62"/>
        <v>0.13692787033101853</v>
      </c>
      <c r="AT193" s="104">
        <f t="shared" si="63"/>
        <v>59.605780279411483</v>
      </c>
      <c r="AU193" s="104">
        <f t="shared" si="64"/>
        <v>0</v>
      </c>
      <c r="AV193" s="107">
        <v>0</v>
      </c>
      <c r="AW193" s="101">
        <f>IF(OR(計算過程!$DF$5&lt;=4,計算過程!$DF$5=8),AX193+AY193+AZ193,0)</f>
        <v>0.13692787033101853</v>
      </c>
      <c r="AX193" s="101">
        <f>IF(AND(計算過程!$DF$5&gt;4,計算過程!$DF$5&lt;&gt;8),0,((VLOOKUP(入力データと計算結果!$E$6,バックデータ一覧!$V$12:$AA$15,2)*'貼り付けシート（日別）'!AG192+VLOOKUP(入力データと計算結果!$E$6,バックデータ一覧!$V$12:$AA$15,3)*('貼り付けシート（日別）'!AA192+'貼り付けシート（日別）'!AB192+'貼り付けシート（日別）'!AC192+'貼り付けシート（日別）'!AD192+'貼り付けシート（日別）'!AF192)+(VLOOKUP(入力データと計算結果!$E$6,バックデータ一覧!$V$12:$AA$15,4)))*10^3/3600))</f>
        <v>8.6920786129629626E-2</v>
      </c>
      <c r="AY193" s="101">
        <f>IF(AND(OR(計算過程!$DF$5&gt;4,計算過程!$DF$5&lt;&gt;8),入力データと計算結果!$E$7&lt;&gt;バックデータ一覧!$A$16,SUM(BX193:BY193)&gt;0),0.07*10^3/3600,0)</f>
        <v>1.9444444444444445E-2</v>
      </c>
      <c r="AZ193" s="101">
        <f>IF(AND(OR(計算過程!$DF$5&lt;=4),入力データと計算結果!$E$7=バックデータ一覧!$A$18,BY193&gt;0),(VLOOKUP(入力データと計算結果!$E$6,バックデータ一覧!$V$12:$AA$15,5,FALSE)*CA193+VLOOKUP(入力データと計算結果!$E$6,バックデータ一覧!$V$12:$AA$15,6,FALSE))*10^3/3600,0)</f>
        <v>3.0562639756944444E-2</v>
      </c>
      <c r="BA193" s="101">
        <f>IF(OR(計算過程!$DF$5&lt;=2,計算過程!$DF$5=8),IF(入力データと計算結果!$E$7=バックデータ一覧!$A$16,BU193/BC193+BV193/BD193+BW193/BE193+BX193/BF193+BZ193/BH193,IF(入力データと計算結果!$E$7=バックデータ一覧!$A$17,BU193/BC193+BV193/BD193+BW193/BE193+BY193/BG193+BZ193/BH193,BU193/BC193+BV193/BD193+BW193/BE193+BY193/BG193+CA193/BI193)),0)</f>
        <v>59.605780279411483</v>
      </c>
      <c r="BB193" s="101">
        <f>IF(OR(計算過程!$DF$5=3,計算過程!$DF$5=4),IF(入力データと計算結果!$E$7=バックデータ一覧!$A$16,BU193/BC193+BV193/BD193+BW193/BE193+BX193/BF193+BZ193/BH193,IF(入力データと計算結果!$E$7=バックデータ一覧!$A$17,BU193/BC193+BV193/BD193+BW193/BE193+BY193/BG193+BZ193/BH193,BU193/BC193+BV193/BD193+BW193/BE193+BY193/BG193+CA193/BI193)),0)</f>
        <v>0</v>
      </c>
      <c r="BC193" s="101">
        <f>MIN(1,計算過程!$DF$7*'貼り付けシート（日別）'!AG192+計算過程!$DF$14*(BU193+BW193)+計算過程!$DF$21)</f>
        <v>0.63912437480359796</v>
      </c>
      <c r="BD193" s="101">
        <f>MIN(1,計算過程!$DF$8*'貼り付けシート（日別）'!AG192+計算過程!$DF$15*BV193+計算過程!$DF$22)</f>
        <v>0.68931726295407569</v>
      </c>
      <c r="BE193" s="101">
        <f>MIN(1,計算過程!$DF$9*'貼り付けシート（日別）'!AG192+計算過程!$DF$16*(BU193+BW193)+計算過程!$DF$23)</f>
        <v>0.63912437480359796</v>
      </c>
      <c r="BF193" s="32">
        <f>MIN(1,計算過程!$DF$10*'貼り付けシート（日別）'!AG192+計算過程!$DF$17*BX193+計算過程!$DF$24)</f>
        <v>0.71159348488590612</v>
      </c>
      <c r="BG193" s="32">
        <f>MIN(1,計算過程!$DF$11*'貼り付けシート（日別）'!AG192+計算過程!$DF$18*BY193+計算過程!$DF$25)</f>
        <v>0.70181764444643624</v>
      </c>
      <c r="BH193" s="32">
        <f>MIN(1,計算過程!$DF$12*'貼り付けシート（日別）'!AG192+計算過程!$DF$19*BZ193+計算過程!$DF$26)</f>
        <v>0.71159348488590612</v>
      </c>
      <c r="BI193" s="32">
        <f>MIN(1,計算過程!$DF$13*'貼り付けシート（日別）'!AG192+計算過程!$DF$20*CA193+計算過程!$DF$27)</f>
        <v>0.63812269439516778</v>
      </c>
      <c r="BJ193" s="32">
        <f>IF(計算過程!$DF$5=11,(計算過程!$DF$33*BK193+計算過程!$DF$34*BN193+計算過程!$DF$35*計算過程!$DF$39+計算過程!$DF$36)*(1+計算過程!$DF$37*計算過程!$DF$38)*BL193*BM193*10^3/3600,0)</f>
        <v>0</v>
      </c>
      <c r="BK193" s="32">
        <f>'貼り付けシート（日別）'!AH192</f>
        <v>15.387499999999999</v>
      </c>
      <c r="BL193" s="32">
        <f t="shared" si="65"/>
        <v>1</v>
      </c>
      <c r="BM193" s="32">
        <f t="shared" si="66"/>
        <v>1</v>
      </c>
      <c r="BN193" s="32">
        <f t="shared" si="67"/>
        <v>40.576576890885399</v>
      </c>
      <c r="BO193" s="32">
        <f>IF(計算過程!$DF$5=10,(計算過程!$DF$41*'貼り付けシート（日別）'!AG192+計算過程!$DF$42*BN193+計算過程!$DF$43)/3.6,0)</f>
        <v>0</v>
      </c>
      <c r="BP193" s="32">
        <f>IF(OR(計算過程!$DF$5=5,計算過程!$DF$5=6,計算過程!$DF$5=7),((計算過程!$DF$45*'貼り付けシート（日別）'!AG192+計算過程!$DF$46*SUM(BU193:BW193,BY193)+計算過程!$DF$47)*BQ193+(0.01723*CA193+0.06099))*10^3/3600,0)</f>
        <v>0</v>
      </c>
      <c r="BQ193" s="32">
        <f>IF('貼り付けシート（日別）'!AG192&lt;7,1+(7-'貼り付けシート（日別）'!AG192)*0.0091,1)</f>
        <v>1</v>
      </c>
      <c r="BR193" s="32">
        <f>IF(OR(計算過程!$DF$5=5,計算過程!$DF$5=6,計算過程!$DF$5=7),((計算過程!$DF$48*'貼り付けシート（日別）'!AG192+計算過程!$DF$49*SUM(BU193:BW193,BY193)+計算過程!$DF$50)*BT193+CA193/BS193),0)</f>
        <v>0</v>
      </c>
      <c r="BS193" s="32">
        <f>計算過程!$DF$51*'貼り付けシート（日別）'!AG192+計算過程!$DF$52*CA193+計算過程!$DF$53</f>
        <v>0.87351562500000002</v>
      </c>
      <c r="BT193" s="32">
        <f>IF('貼り付けシート（日別）'!AG192&lt;7,1+(7-'貼り付けシート（日別）'!AG192)*0.0205,1)</f>
        <v>1</v>
      </c>
      <c r="BU193" s="109">
        <f>'貼り付けシート（日別）'!T192</f>
        <v>5.9813358644721957</v>
      </c>
      <c r="BV193" s="109">
        <f>'貼り付けシート（日別）'!U192</f>
        <v>10.410488331447752</v>
      </c>
      <c r="BW193" s="109">
        <f>'貼り付けシート（日別）'!V192</f>
        <v>2.00044677741545</v>
      </c>
      <c r="BX193" s="109">
        <f>'貼り付けシート（日別）'!W192</f>
        <v>0</v>
      </c>
      <c r="BY193" s="109">
        <f>'貼り付けシート（日別）'!X192</f>
        <v>19.338368417550001</v>
      </c>
      <c r="BZ193" s="109">
        <f>'貼り付けシート（日別）'!Y192</f>
        <v>0</v>
      </c>
      <c r="CA193" s="109">
        <f>'貼り付けシート（日別）'!Z192</f>
        <v>2.8459375000000002</v>
      </c>
      <c r="CB193" s="102">
        <f>IF(入力データと計算結果!$E$9=バックデータ一覧!$A$25,'貼り付けシート（日別）'!AI192,0)</f>
        <v>0</v>
      </c>
      <c r="CC193" s="166"/>
      <c r="CD193" s="32">
        <f>IF(計算過程!$DF$5=9,((CI193*'貼り付けシート（日別）'!AG192+CJ193*(CQ193+CR193+CS193+CU193)+CK193*CX193+CL193)*CE193+(0.01723*CW193+0.06099))*10^3/3600,0)</f>
        <v>0</v>
      </c>
      <c r="CE193" s="32">
        <f>IF(7&lt;='貼り付けシート（日別）'!AG192,1,1+(7-'貼り付けシート（日別）'!AG192)*0.0091)</f>
        <v>1</v>
      </c>
      <c r="CF193" s="32">
        <f>IF(計算過程!$DF$5=9,((CM193*'貼り付けシート（日別）'!AG192+CN193*(CQ193+CR193+CS193+CU193)+CO193*CX193+CP193)*CH193+CW193/CG193),0)</f>
        <v>0</v>
      </c>
      <c r="CG193" s="32">
        <f>計算過程!$DF$55*'貼り付けシート（日別）'!AG192+計算過程!$DF$56*CW193+計算過程!$DF$57</f>
        <v>0.87351562500000002</v>
      </c>
      <c r="CH193" s="32">
        <f>IF(7&lt;='貼り付けシート（日別）'!AG192,1,1+(7-'貼り付けシート（日別）'!AG192)*0.0205)</f>
        <v>1</v>
      </c>
      <c r="CI193" s="100">
        <f>IF($CX193&gt;0,バックデータ一覧!$S$4,バックデータ一覧!$T$4)</f>
        <v>-0.18114</v>
      </c>
      <c r="CJ193" s="100">
        <f>IF($CX193&gt;0,バックデータ一覧!$S$5,バックデータ一覧!$T$5)</f>
        <v>0.10483000000000001</v>
      </c>
      <c r="CK193" s="100">
        <f>IF($CX193&gt;0,バックデータ一覧!$S$6,バックデータ一覧!$T$6)</f>
        <v>0</v>
      </c>
      <c r="CL193" s="100">
        <f>IF($CX193&gt;0,バックデータ一覧!$S$7,バックデータ一覧!$T$7)</f>
        <v>5.8528500000000001</v>
      </c>
      <c r="CM193" s="100">
        <f>IF($CX193&gt;0,バックデータ一覧!$S$12,バックデータ一覧!$T$12)</f>
        <v>-5.7700000000000001E-2</v>
      </c>
      <c r="CN193" s="100">
        <f>IF($CX193&gt;0,バックデータ一覧!$S$13,バックデータ一覧!$T$13)</f>
        <v>0.47525000000000001</v>
      </c>
      <c r="CO193" s="100">
        <f>IF($CX193&gt;0,バックデータ一覧!$S$14,バックデータ一覧!$T$14)</f>
        <v>0</v>
      </c>
      <c r="CP193" s="173">
        <f>IF($CX193&gt;0,バックデータ一覧!$S$15,バックデータ一覧!$T$15)</f>
        <v>-6.3459300000000001</v>
      </c>
      <c r="CQ193" s="102">
        <f>IF($DF$4=4,'貼り付けシート（日別）'!T192,'貼り付けシート（日別）'!B192*(INT($DF$4)+1-$DF$4)+'貼り付けシート（日別）'!T192*($DF$4-INT($DF$4)))</f>
        <v>5.9813358644721957</v>
      </c>
      <c r="CR193" s="102">
        <f>IF($DF$4=4,'貼り付けシート（日別）'!U192,'貼り付けシート（日別）'!C192*(INT($DF$4)+1-$DF$4)+'貼り付けシート（日別）'!U192*($DF$4-INT($DF$4)))</f>
        <v>10.410488331447752</v>
      </c>
      <c r="CS193" s="102">
        <f>IF($DF$4=4,'貼り付けシート（日別）'!V192,'貼り付けシート（日別）'!D192*(INT($DF$4)+1-$DF$4)+'貼り付けシート（日別）'!V192*($DF$4-INT($DF$4)))</f>
        <v>2.00044677741545</v>
      </c>
      <c r="CT193" s="102">
        <f>IF($DF$4=4,'貼り付けシート（日別）'!W192,'貼り付けシート（日別）'!E192*(INT($DF$4)+1-$DF$4)+'貼り付けシート（日別）'!W192*($DF$4-INT($DF$4)))</f>
        <v>0</v>
      </c>
      <c r="CU193" s="102">
        <f>IF($DF$4=4,'貼り付けシート（日別）'!X192,'貼り付けシート（日別）'!F192*(INT($DF$4)+1-$DF$4)+'貼り付けシート（日別）'!X192*($DF$4-INT($DF$4)))</f>
        <v>19.338368417550001</v>
      </c>
      <c r="CV193" s="102">
        <f>IF($DF$4=4,'貼り付けシート（日別）'!Y192,'貼り付けシート（日別）'!G192*(INT($DF$4)+1-$DF$4)+'貼り付けシート（日別）'!Y192*($DF$4-INT($DF$4)))</f>
        <v>0</v>
      </c>
      <c r="CW193" s="102">
        <f>IF($DF$4=4,'貼り付けシート（日別）'!Z192,'貼り付けシート（日別）'!H192*(INT($DF$4)+1-$DF$4)+'貼り付けシート（日別）'!Z192*($DF$4-INT($DF$4)))</f>
        <v>2.8459375000000002</v>
      </c>
      <c r="CX193" s="32">
        <f>SUMIF('貼り付けシート（時刻別）'!$A$6:$A$8765,AR193,'貼り付けシート（時刻別）'!$C$6:$C$8765)</f>
        <v>0</v>
      </c>
      <c r="CY193" s="102">
        <f t="shared" si="68"/>
        <v>0</v>
      </c>
      <c r="CZ193" s="166"/>
    </row>
    <row r="194" spans="1:104" x14ac:dyDescent="0.15">
      <c r="A194" s="36">
        <v>41826</v>
      </c>
      <c r="B194" s="139">
        <f>IF(計算過程!$DF$5=9,計算過程!CD194+計算過程!CY194,IF($DF$4=4,AS194,G194*(INT($DF$4)+1-$DF$4)+AS194*($DF$4-INT($DF$4))))</f>
        <v>0.13890102166203705</v>
      </c>
      <c r="C194" s="139">
        <f>IF(計算過程!$DF$5=9,CF194,IF($DF$4=4,AT194,H194*(INT($DF$4)+1-$DF$4)+AT194*($DF$4-INT($DF$4))))</f>
        <v>59.248067989033785</v>
      </c>
      <c r="D194" s="139">
        <f>IF(計算過程!$DF$5=9,0,IF($DF$4=4,AU194,I194*(INT($DF$4)+1-$DF$4)+AU194*($DF$4-INT($DF$4))))</f>
        <v>0</v>
      </c>
      <c r="E194" s="139">
        <v>0</v>
      </c>
      <c r="F194" s="138"/>
      <c r="G194" s="104">
        <f t="shared" si="55"/>
        <v>0.13290551287499999</v>
      </c>
      <c r="H194" s="104">
        <f t="shared" si="56"/>
        <v>53.484351550056161</v>
      </c>
      <c r="I194" s="104">
        <f t="shared" si="57"/>
        <v>0</v>
      </c>
      <c r="J194" s="107">
        <v>0</v>
      </c>
      <c r="K194" s="101">
        <f>IF(OR(計算過程!$DF$5&lt;=4,計算過程!$DF$5=8),L194+M194+N194,0)</f>
        <v>0.13290551287499999</v>
      </c>
      <c r="L194" s="101">
        <f>IF(AND($DF$5&gt;4,$DF$5&lt;&gt;8),0,((VLOOKUP(入力データと計算結果!$E$6,バックデータ一覧!$V$12:$AA$15,2)*'貼り付けシート（日別）'!O193+VLOOKUP(入力データと計算結果!$E$6,バックデータ一覧!$V$12:$AA$15,3)*('貼り付けシート（日別）'!I193+'貼り付けシート（日別）'!J193+'貼り付けシート（日別）'!K193+'貼り付けシート（日別）'!L193+'貼り付けシート（日別）'!N193)+(VLOOKUP(入力データと計算結果!$E$6,バックデータ一覧!$V$12:$AA$15,4)))*10^3/3600))</f>
        <v>8.4327780814814804E-2</v>
      </c>
      <c r="M194" s="101">
        <f>IF(AND(OR($DF$5&gt;4,$DF$5&lt;&gt;8),入力データと計算結果!$E$7&lt;&gt;バックデータ一覧!$A$16,SUM(AL194:AM194)&gt;0),0.07*10^3/3600,0)</f>
        <v>1.9444444444444445E-2</v>
      </c>
      <c r="N194" s="101">
        <f>IF(AND(OR($DF$5&lt;=4),入力データと計算結果!$E$7=バックデータ一覧!$A$18,AM194&gt;0),(VLOOKUP(入力データと計算結果!$E$6,バックデータ一覧!$V$12:$AA$15,5,FALSE)*AO194+VLOOKUP(入力データと計算結果!$E$6,バックデータ一覧!$V$12:$AA$15,6,FALSE))*10^3/3600,0)</f>
        <v>2.913328761574074E-2</v>
      </c>
      <c r="O194" s="101">
        <f>IF(OR(計算過程!$DF$5&lt;=2,計算過程!$DF$5=8),IF(入力データと計算結果!$E$7=バックデータ一覧!$A$16,AI194/Q194+AJ194/R194+AK194/S194+AL194/T194+AN194/V194,IF(入力データと計算結果!$E$7=バックデータ一覧!$A$17,AI194/Q194+AJ194/R194+AK194/S194+AM194/U194+AN194/V194,AI194/Q194+AJ194/R194+AK194/S194+AM194/U194+AO194/W194)),0)</f>
        <v>53.484351550056161</v>
      </c>
      <c r="P194" s="101">
        <f>IF(OR(計算過程!$DF$5=3,計算過程!$DF$5=4),IF(入力データと計算結果!$E$7=バックデータ一覧!$A$16,AI194/Q194+AJ194/R194+AK194/S194+AL194/T194+AN194/V194,IF(入力データと計算結果!$E$7=バックデータ一覧!$A$17,AI194/Q194+AJ194/R194+AK194/S194+AM194/U194+AN194/V194,AI194/Q194+AJ194/R194+AK194/S194+AM194/U194+AO194/W194)),0)</f>
        <v>0</v>
      </c>
      <c r="Q194" s="101">
        <f>MIN(1,$DF$7*'貼り付けシート（日別）'!O193+計算過程!$DF$14*(AI194+AK194)+$DF$21)</f>
        <v>0.63483760278964096</v>
      </c>
      <c r="R194" s="101">
        <f>MIN(1,$DF$8*'貼り付けシート（日別）'!O193+$DF$15*AJ194+$DF$22)</f>
        <v>0.68694930992874115</v>
      </c>
      <c r="S194" s="101">
        <f>MIN(1,$DF$9*'貼り付けシート（日別）'!O193+$DF$16*(AI194+AK194)+$DF$23)</f>
        <v>0.63483760278964096</v>
      </c>
      <c r="T194" s="32">
        <f>MIN(1,$DF$10*'貼り付けシート（日別）'!O193+$DF$17*AL194+$DF$24)</f>
        <v>0.71159348488590612</v>
      </c>
      <c r="U194" s="32">
        <f>MIN(1,$DF$11*'貼り付けシート（日別）'!O193+$DF$18*AM194+$DF$25)</f>
        <v>0.70194526376130995</v>
      </c>
      <c r="V194" s="32">
        <f>MIN(1,$DF$12*'貼り付けシート（日別）'!O193+$DF$19*AN194+$DF$26)</f>
        <v>0.71159348488590612</v>
      </c>
      <c r="W194" s="32">
        <f>MIN(1,$DF$13*'貼り付けシート（日別）'!O193+$DF$20*AO194+$DF$27)</f>
        <v>0.62704690005583896</v>
      </c>
      <c r="X194" s="32">
        <f t="shared" si="58"/>
        <v>0</v>
      </c>
      <c r="Y194" s="32">
        <f>'貼り付けシート（日別）'!P193</f>
        <v>15.950000000000001</v>
      </c>
      <c r="Z194" s="32">
        <f t="shared" si="59"/>
        <v>1</v>
      </c>
      <c r="AA194" s="32">
        <f t="shared" si="60"/>
        <v>1</v>
      </c>
      <c r="AB194" s="32">
        <f t="shared" si="61"/>
        <v>36.314861564491721</v>
      </c>
      <c r="AC194" s="32">
        <f>IF($DF$5=10,($DF$41*'貼り付けシート（日別）'!O193+$DF$42*AB194+$DF$43)/3.6,0)</f>
        <v>0</v>
      </c>
      <c r="AD194" s="32">
        <f>IF(OR($DF$5=5,$DF$5=6,$DF$5=7),(($DF$45*'貼り付けシート（日別）'!O193+$DF$46*SUM(AI194:AK194,AM194)+$DF$47)*AE194+(0.01723*AO194+0.06099))*10^3/3600,0)</f>
        <v>0</v>
      </c>
      <c r="AE194" s="32">
        <f>IF('貼り付けシート（日別）'!O193&lt;7,1+(7-'貼り付けシート（日別）'!O193)*0.0091,1)</f>
        <v>1</v>
      </c>
      <c r="AF194" s="32">
        <f>IF(OR($DF$5=5,$DF$5=6,$DF$5=7),(($DF$48*'貼り付けシート（日別）'!O193+$DF$49*SUM(AI194:AK194,AM194)+$DF$50)*AH194+AO194/AG194),0)</f>
        <v>0</v>
      </c>
      <c r="AG194" s="32">
        <f>$DF$51*'貼り付けシート（日別）'!O193+$DF$52*AO194+$DF$53</f>
        <v>0.86240374999999991</v>
      </c>
      <c r="AH194" s="32">
        <f>IF('貼り付けシート（日別）'!O193&lt;7,1+(7-'貼り付けシート（日別）'!O193)*0.0205,1)</f>
        <v>1</v>
      </c>
      <c r="AI194" s="109">
        <f>'貼り付けシート（日別）'!B193</f>
        <v>5.638092153345351</v>
      </c>
      <c r="AJ194" s="109">
        <f>'貼り付けシート（日別）'!C193</f>
        <v>7.5233568765204852</v>
      </c>
      <c r="AK194" s="109">
        <f>'貼り付けシート（日別）'!D193</f>
        <v>1.5489264157542173</v>
      </c>
      <c r="AL194" s="109">
        <f>'貼り付けシート（日別）'!E193</f>
        <v>0</v>
      </c>
      <c r="AM194" s="109">
        <f>'貼り付けシート（日別）'!F193</f>
        <v>19.057194452205</v>
      </c>
      <c r="AN194" s="109">
        <f>'貼り付けシート（日別）'!G193</f>
        <v>0</v>
      </c>
      <c r="AO194" s="109">
        <f>'貼り付けシート（日別）'!H193</f>
        <v>2.5472916666666667</v>
      </c>
      <c r="AP194" s="102">
        <f>IF(入力データと計算結果!$E$9=バックデータ一覧!$A$25,'貼り付けシート（日別）'!Q193,0)</f>
        <v>0</v>
      </c>
      <c r="AR194" s="36">
        <v>41826</v>
      </c>
      <c r="AS194" s="104">
        <f t="shared" si="62"/>
        <v>0.13890102166203705</v>
      </c>
      <c r="AT194" s="104">
        <f t="shared" si="63"/>
        <v>59.248067989033785</v>
      </c>
      <c r="AU194" s="104">
        <f t="shared" si="64"/>
        <v>0</v>
      </c>
      <c r="AV194" s="107">
        <v>0</v>
      </c>
      <c r="AW194" s="101">
        <f>IF(OR(計算過程!$DF$5&lt;=4,計算過程!$DF$5=8),AX194+AY194+AZ194,0)</f>
        <v>0.13890102166203705</v>
      </c>
      <c r="AX194" s="101">
        <f>IF(AND(計算過程!$DF$5&gt;4,計算過程!$DF$5&lt;&gt;8),0,((VLOOKUP(入力データと計算結果!$E$6,バックデータ一覧!$V$12:$AA$15,2)*'貼り付けシート（日別）'!AG193+VLOOKUP(入力データと計算結果!$E$6,バックデータ一覧!$V$12:$AA$15,3)*('貼り付けシート（日別）'!AA193+'貼り付けシート（日別）'!AB193+'貼り付けシート（日別）'!AC193+'貼り付けシート（日別）'!AD193+'貼り付けシート（日別）'!AF193)+(VLOOKUP(入力データと計算結果!$E$6,バックデータ一覧!$V$12:$AA$15,4)))*10^3/3600))</f>
        <v>8.7848471314814811E-2</v>
      </c>
      <c r="AY194" s="101">
        <f>IF(AND(OR(計算過程!$DF$5&gt;4,計算過程!$DF$5&lt;&gt;8),入力データと計算結果!$E$7&lt;&gt;バックデータ一覧!$A$16,SUM(BX194:BY194)&gt;0),0.07*10^3/3600,0)</f>
        <v>1.9444444444444445E-2</v>
      </c>
      <c r="AZ194" s="101">
        <f>IF(AND(OR(計算過程!$DF$5&lt;=4),入力データと計算結果!$E$7=バックデータ一覧!$A$18,BY194&gt;0),(VLOOKUP(入力データと計算結果!$E$6,バックデータ一覧!$V$12:$AA$15,5,FALSE)*CA194+VLOOKUP(入力データと計算結果!$E$6,バックデータ一覧!$V$12:$AA$15,6,FALSE))*10^3/3600,0)</f>
        <v>3.1608105902777781E-2</v>
      </c>
      <c r="BA194" s="101">
        <f>IF(OR(計算過程!$DF$5&lt;=2,計算過程!$DF$5=8),IF(入力データと計算結果!$E$7=バックデータ一覧!$A$16,BU194/BC194+BV194/BD194+BW194/BE194+BX194/BF194+BZ194/BH194,IF(入力データと計算結果!$E$7=バックデータ一覧!$A$17,BU194/BC194+BV194/BD194+BW194/BE194+BY194/BG194+BZ194/BH194,BU194/BC194+BV194/BD194+BW194/BE194+BY194/BG194+CA194/BI194)),0)</f>
        <v>59.248067989033785</v>
      </c>
      <c r="BB194" s="101">
        <f>IF(OR(計算過程!$DF$5=3,計算過程!$DF$5=4),IF(入力データと計算結果!$E$7=バックデータ一覧!$A$16,BU194/BC194+BV194/BD194+BW194/BE194+BX194/BF194+BZ194/BH194,IF(入力データと計算結果!$E$7=バックデータ一覧!$A$17,BU194/BC194+BV194/BD194+BW194/BE194+BY194/BG194+BZ194/BH194,BU194/BC194+BV194/BD194+BW194/BE194+BY194/BG194+CA194/BI194)),0)</f>
        <v>0</v>
      </c>
      <c r="BC194" s="101">
        <f>MIN(1,計算過程!$DF$7*'貼り付けシート（日別）'!AG193+計算過程!$DF$14*(BU194+BW194)+計算過程!$DF$21)</f>
        <v>0.63563854243381535</v>
      </c>
      <c r="BD194" s="101">
        <f>MIN(1,計算過程!$DF$8*'貼り付けシート（日別）'!AG193+計算過程!$DF$15*BV194+計算過程!$DF$22)</f>
        <v>0.68819102019739864</v>
      </c>
      <c r="BE194" s="101">
        <f>MIN(1,計算過程!$DF$9*'貼り付けシート（日別）'!AG193+計算過程!$DF$16*(BU194+BW194)+計算過程!$DF$23)</f>
        <v>0.63563854243381535</v>
      </c>
      <c r="BF194" s="32">
        <f>MIN(1,計算過程!$DF$10*'貼り付けシート（日別）'!AG193+計算過程!$DF$17*BX194+計算過程!$DF$24)</f>
        <v>0.71159348488590612</v>
      </c>
      <c r="BG194" s="32">
        <f>MIN(1,計算過程!$DF$11*'貼り付けシート（日別）'!AG193+計算過程!$DF$18*BY194+計算過程!$DF$25)</f>
        <v>0.70194526376130995</v>
      </c>
      <c r="BH194" s="32">
        <f>MIN(1,計算過程!$DF$12*'貼り付けシート（日別）'!AG193+計算過程!$DF$19*BZ194+計算過程!$DF$26)</f>
        <v>0.71159348488590612</v>
      </c>
      <c r="BI194" s="32">
        <f>MIN(1,計算過程!$DF$13*'貼り付けシート（日別）'!AG193+計算過程!$DF$20*CA194+計算過程!$DF$27)</f>
        <v>0.63615302423516773</v>
      </c>
      <c r="BJ194" s="32">
        <f>IF(計算過程!$DF$5=11,(計算過程!$DF$33*BK194+計算過程!$DF$34*BN194+計算過程!$DF$35*計算過程!$DF$39+計算過程!$DF$36)*(1+計算過程!$DF$37*計算過程!$DF$38)*BL194*BM194*10^3/3600,0)</f>
        <v>0</v>
      </c>
      <c r="BK194" s="32">
        <f>'貼り付けシート（日別）'!AH193</f>
        <v>15.950000000000001</v>
      </c>
      <c r="BL194" s="32">
        <f t="shared" si="65"/>
        <v>1</v>
      </c>
      <c r="BM194" s="32">
        <f t="shared" si="66"/>
        <v>1</v>
      </c>
      <c r="BN194" s="32">
        <f t="shared" si="67"/>
        <v>40.246422427826623</v>
      </c>
      <c r="BO194" s="32">
        <f>IF(計算過程!$DF$5=10,(計算過程!$DF$41*'貼り付けシート（日別）'!AG193+計算過程!$DF$42*BN194+計算過程!$DF$43)/3.6,0)</f>
        <v>0</v>
      </c>
      <c r="BP194" s="32">
        <f>IF(OR(計算過程!$DF$5=5,計算過程!$DF$5=6,計算過程!$DF$5=7),((計算過程!$DF$45*'貼り付けシート（日別）'!AG193+計算過程!$DF$46*SUM(BU194:BW194,BY194)+計算過程!$DF$47)*BQ194+(0.01723*CA194+0.06099))*10^3/3600,0)</f>
        <v>0</v>
      </c>
      <c r="BQ194" s="32">
        <f>IF('貼り付けシート（日別）'!AG193&lt;7,1+(7-'貼り付けシート（日別）'!AG193)*0.0091,1)</f>
        <v>1</v>
      </c>
      <c r="BR194" s="32">
        <f>IF(OR(計算過程!$DF$5=5,計算過程!$DF$5=6,計算過程!$DF$5=7),((計算過程!$DF$48*'貼り付けシート（日別）'!AG193+計算過程!$DF$49*SUM(BU194:BW194,BY194)+計算過程!$DF$50)*BT194+CA194/BS194),0)</f>
        <v>0</v>
      </c>
      <c r="BS194" s="32">
        <f>計算過程!$DF$51*'貼り付けシート（日別）'!AG193+計算過程!$DF$52*CA194+計算過程!$DF$53</f>
        <v>0.86550624999999992</v>
      </c>
      <c r="BT194" s="32">
        <f>IF('貼り付けシート（日別）'!AG193&lt;7,1+(7-'貼り付けシート（日別）'!AG193)*0.0205,1)</f>
        <v>1</v>
      </c>
      <c r="BU194" s="109">
        <f>'貼り付けシート（日別）'!T193</f>
        <v>5.8943690694065047</v>
      </c>
      <c r="BV194" s="109">
        <f>'貼り付けシート（日別）'!U193</f>
        <v>10.259123013437026</v>
      </c>
      <c r="BW194" s="109">
        <f>'貼り付けシート（日別）'!V193</f>
        <v>1.971360892778095</v>
      </c>
      <c r="BX194" s="109">
        <f>'貼り付けシート（日別）'!W193</f>
        <v>0</v>
      </c>
      <c r="BY194" s="109">
        <f>'貼り付けシート（日別）'!X193</f>
        <v>19.057194452205</v>
      </c>
      <c r="BZ194" s="109">
        <f>'貼り付けシート（日別）'!Y193</f>
        <v>0</v>
      </c>
      <c r="CA194" s="109">
        <f>'貼り付けシート（日別）'!Z193</f>
        <v>3.0643750000000001</v>
      </c>
      <c r="CB194" s="102">
        <f>IF(入力データと計算結果!$E$9=バックデータ一覧!$A$25,'貼り付けシート（日別）'!AI193,0)</f>
        <v>0</v>
      </c>
      <c r="CC194" s="166"/>
      <c r="CD194" s="32">
        <f>IF(計算過程!$DF$5=9,((CI194*'貼り付けシート（日別）'!AG193+CJ194*(CQ194+CR194+CS194+CU194)+CK194*CX194+CL194)*CE194+(0.01723*CW194+0.06099))*10^3/3600,0)</f>
        <v>0</v>
      </c>
      <c r="CE194" s="32">
        <f>IF(7&lt;='貼り付けシート（日別）'!AG193,1,1+(7-'貼り付けシート（日別）'!AG193)*0.0091)</f>
        <v>1</v>
      </c>
      <c r="CF194" s="32">
        <f>IF(計算過程!$DF$5=9,((CM194*'貼り付けシート（日別）'!AG193+CN194*(CQ194+CR194+CS194+CU194)+CO194*CX194+CP194)*CH194+CW194/CG194),0)</f>
        <v>0</v>
      </c>
      <c r="CG194" s="32">
        <f>計算過程!$DF$55*'貼り付けシート（日別）'!AG193+計算過程!$DF$56*CW194+計算過程!$DF$57</f>
        <v>0.86550624999999992</v>
      </c>
      <c r="CH194" s="32">
        <f>IF(7&lt;='貼り付けシート（日別）'!AG193,1,1+(7-'貼り付けシート（日別）'!AG193)*0.0205)</f>
        <v>1</v>
      </c>
      <c r="CI194" s="100">
        <f>IF($CX194&gt;0,バックデータ一覧!$S$4,バックデータ一覧!$T$4)</f>
        <v>-0.18114</v>
      </c>
      <c r="CJ194" s="100">
        <f>IF($CX194&gt;0,バックデータ一覧!$S$5,バックデータ一覧!$T$5)</f>
        <v>0.10483000000000001</v>
      </c>
      <c r="CK194" s="100">
        <f>IF($CX194&gt;0,バックデータ一覧!$S$6,バックデータ一覧!$T$6)</f>
        <v>0</v>
      </c>
      <c r="CL194" s="100">
        <f>IF($CX194&gt;0,バックデータ一覧!$S$7,バックデータ一覧!$T$7)</f>
        <v>5.8528500000000001</v>
      </c>
      <c r="CM194" s="100">
        <f>IF($CX194&gt;0,バックデータ一覧!$S$12,バックデータ一覧!$T$12)</f>
        <v>-5.7700000000000001E-2</v>
      </c>
      <c r="CN194" s="100">
        <f>IF($CX194&gt;0,バックデータ一覧!$S$13,バックデータ一覧!$T$13)</f>
        <v>0.47525000000000001</v>
      </c>
      <c r="CO194" s="100">
        <f>IF($CX194&gt;0,バックデータ一覧!$S$14,バックデータ一覧!$T$14)</f>
        <v>0</v>
      </c>
      <c r="CP194" s="173">
        <f>IF($CX194&gt;0,バックデータ一覧!$S$15,バックデータ一覧!$T$15)</f>
        <v>-6.3459300000000001</v>
      </c>
      <c r="CQ194" s="102">
        <f>IF($DF$4=4,'貼り付けシート（日別）'!T193,'貼り付けシート（日別）'!B193*(INT($DF$4)+1-$DF$4)+'貼り付けシート（日別）'!T193*($DF$4-INT($DF$4)))</f>
        <v>5.8943690694065047</v>
      </c>
      <c r="CR194" s="102">
        <f>IF($DF$4=4,'貼り付けシート（日別）'!U193,'貼り付けシート（日別）'!C193*(INT($DF$4)+1-$DF$4)+'貼り付けシート（日別）'!U193*($DF$4-INT($DF$4)))</f>
        <v>10.259123013437026</v>
      </c>
      <c r="CS194" s="102">
        <f>IF($DF$4=4,'貼り付けシート（日別）'!V193,'貼り付けシート（日別）'!D193*(INT($DF$4)+1-$DF$4)+'貼り付けシート（日別）'!V193*($DF$4-INT($DF$4)))</f>
        <v>1.971360892778095</v>
      </c>
      <c r="CT194" s="102">
        <f>IF($DF$4=4,'貼り付けシート（日別）'!W193,'貼り付けシート（日別）'!E193*(INT($DF$4)+1-$DF$4)+'貼り付けシート（日別）'!W193*($DF$4-INT($DF$4)))</f>
        <v>0</v>
      </c>
      <c r="CU194" s="102">
        <f>IF($DF$4=4,'貼り付けシート（日別）'!X193,'貼り付けシート（日別）'!F193*(INT($DF$4)+1-$DF$4)+'貼り付けシート（日別）'!X193*($DF$4-INT($DF$4)))</f>
        <v>19.057194452205</v>
      </c>
      <c r="CV194" s="102">
        <f>IF($DF$4=4,'貼り付けシート（日別）'!Y193,'貼り付けシート（日別）'!G193*(INT($DF$4)+1-$DF$4)+'貼り付けシート（日別）'!Y193*($DF$4-INT($DF$4)))</f>
        <v>0</v>
      </c>
      <c r="CW194" s="102">
        <f>IF($DF$4=4,'貼り付けシート（日別）'!Z193,'貼り付けシート（日別）'!H193*(INT($DF$4)+1-$DF$4)+'貼り付けシート（日別）'!Z193*($DF$4-INT($DF$4)))</f>
        <v>3.0643750000000001</v>
      </c>
      <c r="CX194" s="32">
        <f>SUMIF('貼り付けシート（時刻別）'!$A$6:$A$8765,AR194,'貼り付けシート（時刻別）'!$C$6:$C$8765)</f>
        <v>0</v>
      </c>
      <c r="CY194" s="102">
        <f t="shared" si="68"/>
        <v>0</v>
      </c>
      <c r="CZ194" s="166"/>
    </row>
    <row r="195" spans="1:104" x14ac:dyDescent="0.15">
      <c r="A195" s="36">
        <v>41827</v>
      </c>
      <c r="B195" s="139">
        <f>IF(計算過程!$DF$5=9,計算過程!CD195+計算過程!CY195,IF($DF$4=4,AS195,G195*(INT($DF$4)+1-$DF$4)+AS195*($DF$4-INT($DF$4))))</f>
        <v>0.1391042647175926</v>
      </c>
      <c r="C195" s="139">
        <f>IF(計算過程!$DF$5=9,CF195,IF($DF$4=4,AT195,H195*(INT($DF$4)+1-$DF$4)+AT195*($DF$4-INT($DF$4))))</f>
        <v>58.817867343674607</v>
      </c>
      <c r="D195" s="139">
        <f>IF(計算過程!$DF$5=9,0,IF($DF$4=4,AU195,I195*(INT($DF$4)+1-$DF$4)+AU195*($DF$4-INT($DF$4))))</f>
        <v>0</v>
      </c>
      <c r="E195" s="139">
        <v>0</v>
      </c>
      <c r="F195" s="138"/>
      <c r="G195" s="104">
        <f t="shared" si="55"/>
        <v>0.13308482537499999</v>
      </c>
      <c r="H195" s="104">
        <f t="shared" si="56"/>
        <v>53.088979404737351</v>
      </c>
      <c r="I195" s="104">
        <f t="shared" si="57"/>
        <v>0</v>
      </c>
      <c r="J195" s="107">
        <v>0</v>
      </c>
      <c r="K195" s="101">
        <f>IF(OR(計算過程!$DF$5&lt;=4,計算過程!$DF$5=8),L195+M195+N195,0)</f>
        <v>0.13308482537499999</v>
      </c>
      <c r="L195" s="101">
        <f>IF(AND($DF$5&gt;4,$DF$5&lt;&gt;8),0,((VLOOKUP(入力データと計算結果!$E$6,バックデータ一覧!$V$12:$AA$15,2)*'貼り付けシート（日別）'!O194+VLOOKUP(入力データと計算結果!$E$6,バックデータ一覧!$V$12:$AA$15,3)*('貼り付けシート（日別）'!I194+'貼り付けシート（日別）'!J194+'貼り付けシート（日別）'!K194+'貼り付けシート（日別）'!L194+'貼り付けシート（日別）'!N194)+(VLOOKUP(入力データと計算結果!$E$6,バックデータ一覧!$V$12:$AA$15,4)))*10^3/3600))</f>
        <v>8.4423336370370361E-2</v>
      </c>
      <c r="M195" s="101">
        <f>IF(AND(OR($DF$5&gt;4,$DF$5&lt;&gt;8),入力データと計算結果!$E$7&lt;&gt;バックデータ一覧!$A$16,SUM(AL195:AM195)&gt;0),0.07*10^3/3600,0)</f>
        <v>1.9444444444444445E-2</v>
      </c>
      <c r="N195" s="101">
        <f>IF(AND(OR($DF$5&lt;=4),入力データと計算結果!$E$7=バックデータ一覧!$A$18,AM195&gt;0),(VLOOKUP(入力データと計算結果!$E$6,バックデータ一覧!$V$12:$AA$15,5,FALSE)*AO195+VLOOKUP(入力データと計算結果!$E$6,バックデータ一覧!$V$12:$AA$15,6,FALSE))*10^3/3600,0)</f>
        <v>2.9217044560185187E-2</v>
      </c>
      <c r="O195" s="101">
        <f>IF(OR(計算過程!$DF$5&lt;=2,計算過程!$DF$5=8),IF(入力データと計算結果!$E$7=バックデータ一覧!$A$16,AI195/Q195+AJ195/R195+AK195/S195+AL195/T195+AN195/V195,IF(入力データと計算結果!$E$7=バックデータ一覧!$A$17,AI195/Q195+AJ195/R195+AK195/S195+AM195/U195+AN195/V195,AI195/Q195+AJ195/R195+AK195/S195+AM195/U195+AO195/W195)),0)</f>
        <v>53.088979404737351</v>
      </c>
      <c r="P195" s="101">
        <f>IF(OR(計算過程!$DF$5=3,計算過程!$DF$5=4),IF(入力データと計算結果!$E$7=バックデータ一覧!$A$16,AI195/Q195+AJ195/R195+AK195/S195+AL195/T195+AN195/V195,IF(入力データと計算結果!$E$7=バックデータ一覧!$A$17,AI195/Q195+AJ195/R195+AK195/S195+AM195/U195+AN195/V195,AI195/Q195+AJ195/R195+AK195/S195+AM195/U195+AO195/W195)),0)</f>
        <v>0</v>
      </c>
      <c r="Q195" s="101">
        <f>MIN(1,$DF$7*'貼り付けシート（日別）'!O194+計算過程!$DF$14*(AI195+AK195)+$DF$21)</f>
        <v>0.63441853737341791</v>
      </c>
      <c r="R195" s="101">
        <f>MIN(1,$DF$8*'貼り付けシート（日別）'!O194+$DF$15*AJ195+$DF$22)</f>
        <v>0.68681053831267902</v>
      </c>
      <c r="S195" s="101">
        <f>MIN(1,$DF$9*'貼り付けシート（日別）'!O194+$DF$16*(AI195+AK195)+$DF$23)</f>
        <v>0.63441853737341791</v>
      </c>
      <c r="T195" s="32">
        <f>MIN(1,$DF$10*'貼り付けシート（日別）'!O194+$DF$17*AL195+$DF$24)</f>
        <v>0.71159348488590612</v>
      </c>
      <c r="U195" s="32">
        <f>MIN(1,$DF$11*'貼り付けシート（日別）'!O194+$DF$18*AM195+$DF$25)</f>
        <v>0.70202085148005278</v>
      </c>
      <c r="V195" s="32">
        <f>MIN(1,$DF$12*'貼り付けシート（日別）'!O194+$DF$19*AN195+$DF$26)</f>
        <v>0.71159348488590612</v>
      </c>
      <c r="W195" s="32">
        <f>MIN(1,$DF$13*'貼り付けシート（日別）'!O194+$DF$20*AO195+$DF$27)</f>
        <v>0.62675596280375834</v>
      </c>
      <c r="X195" s="32">
        <f t="shared" si="58"/>
        <v>0</v>
      </c>
      <c r="Y195" s="32">
        <f>'貼り付けシート（日別）'!P194</f>
        <v>15.137499999999999</v>
      </c>
      <c r="Z195" s="32">
        <f t="shared" si="59"/>
        <v>1</v>
      </c>
      <c r="AA195" s="32">
        <f t="shared" si="60"/>
        <v>1</v>
      </c>
      <c r="AB195" s="32">
        <f t="shared" si="61"/>
        <v>36.037274088638029</v>
      </c>
      <c r="AC195" s="32">
        <f>IF($DF$5=10,($DF$41*'貼り付けシート（日別）'!O194+$DF$42*AB195+$DF$43)/3.6,0)</f>
        <v>0</v>
      </c>
      <c r="AD195" s="32">
        <f>IF(OR($DF$5=5,$DF$5=6,$DF$5=7),(($DF$45*'貼り付けシート（日別）'!O194+$DF$46*SUM(AI195:AK195,AM195)+$DF$47)*AE195+(0.01723*AO195+0.06099))*10^3/3600,0)</f>
        <v>0</v>
      </c>
      <c r="AE195" s="32">
        <f>IF('貼り付けシート（日別）'!O194&lt;7,1+(7-'貼り付けシート（日別）'!O194)*0.0091,1)</f>
        <v>1</v>
      </c>
      <c r="AF195" s="32">
        <f>IF(OR($DF$5=5,$DF$5=6,$DF$5=7),(($DF$48*'貼り付けシート（日別）'!O194+$DF$49*SUM(AI195:AK195,AM195)+$DF$50)*AH195+AO195/AG195),0)</f>
        <v>0</v>
      </c>
      <c r="AG195" s="32">
        <f>$DF$51*'貼り付けシート（日別）'!O194+$DF$52*AO195+$DF$53</f>
        <v>0.86154874999999997</v>
      </c>
      <c r="AH195" s="32">
        <f>IF('貼り付けシート（日別）'!O194&lt;7,1+(7-'貼り付けシート（日別）'!O194)*0.0205,1)</f>
        <v>1</v>
      </c>
      <c r="AI195" s="109">
        <f>'貼り付けシート（日別）'!B194</f>
        <v>5.5888220878003514</v>
      </c>
      <c r="AJ195" s="109">
        <f>'貼り付けシート（日別）'!C194</f>
        <v>7.4576118910993712</v>
      </c>
      <c r="AK195" s="109">
        <f>'貼り付けシート（日別）'!D194</f>
        <v>1.5353906834616349</v>
      </c>
      <c r="AL195" s="109">
        <f>'貼り付けシート（日別）'!E194</f>
        <v>0</v>
      </c>
      <c r="AM195" s="109">
        <f>'貼り付けシート（日別）'!F194</f>
        <v>18.890657759610004</v>
      </c>
      <c r="AN195" s="109">
        <f>'貼り付けシート（日別）'!G194</f>
        <v>0</v>
      </c>
      <c r="AO195" s="109">
        <f>'貼り付けシート（日別）'!H194</f>
        <v>2.5647916666666672</v>
      </c>
      <c r="AP195" s="102">
        <f>IF(入力データと計算結果!$E$9=バックデータ一覧!$A$25,'貼り付けシート（日別）'!Q194,0)</f>
        <v>0</v>
      </c>
      <c r="AR195" s="36">
        <v>41827</v>
      </c>
      <c r="AS195" s="104">
        <f t="shared" si="62"/>
        <v>0.1391042647175926</v>
      </c>
      <c r="AT195" s="104">
        <f t="shared" si="63"/>
        <v>58.817867343674607</v>
      </c>
      <c r="AU195" s="104">
        <f t="shared" si="64"/>
        <v>0</v>
      </c>
      <c r="AV195" s="107">
        <v>0</v>
      </c>
      <c r="AW195" s="101">
        <f>IF(OR(計算過程!$DF$5&lt;=4,計算過程!$DF$5=8),AX195+AY195+AZ195,0)</f>
        <v>0.1391042647175926</v>
      </c>
      <c r="AX195" s="101">
        <f>IF(AND(計算過程!$DF$5&gt;4,計算過程!$DF$5&lt;&gt;8),0,((VLOOKUP(入力データと計算結果!$E$6,バックデータ一覧!$V$12:$AA$15,2)*'貼り付けシート（日別）'!AG194+VLOOKUP(入力データと計算結果!$E$6,バックデータ一覧!$V$12:$AA$15,3)*('貼り付けシート（日別）'!AA194+'貼り付けシート（日別）'!AB194+'貼り付けシート（日別）'!AC194+'貼り付けシート（日別）'!AD194+'貼り付けシート（日別）'!AF194)+(VLOOKUP(入力データと計算結果!$E$6,バックデータ一覧!$V$12:$AA$15,4)))*10^3/3600))</f>
        <v>8.7944026870370368E-2</v>
      </c>
      <c r="AY195" s="101">
        <f>IF(AND(OR(計算過程!$DF$5&gt;4,計算過程!$DF$5&lt;&gt;8),入力データと計算結果!$E$7&lt;&gt;バックデータ一覧!$A$16,SUM(BX195:BY195)&gt;0),0.07*10^3/3600,0)</f>
        <v>1.9444444444444445E-2</v>
      </c>
      <c r="AZ195" s="101">
        <f>IF(AND(OR(計算過程!$DF$5&lt;=4),入力データと計算結果!$E$7=バックデータ一覧!$A$18,BY195&gt;0),(VLOOKUP(入力データと計算結果!$E$6,バックデータ一覧!$V$12:$AA$15,5,FALSE)*CA195+VLOOKUP(入力データと計算結果!$E$6,バックデータ一覧!$V$12:$AA$15,6,FALSE))*10^3/3600,0)</f>
        <v>3.1715793402777782E-2</v>
      </c>
      <c r="BA195" s="101">
        <f>IF(OR(計算過程!$DF$5&lt;=2,計算過程!$DF$5=8),IF(入力データと計算結果!$E$7=バックデータ一覧!$A$16,BU195/BC195+BV195/BD195+BW195/BE195+BX195/BF195+BZ195/BH195,IF(入力データと計算結果!$E$7=バックデータ一覧!$A$17,BU195/BC195+BV195/BD195+BW195/BE195+BY195/BG195+BZ195/BH195,BU195/BC195+BV195/BD195+BW195/BE195+BY195/BG195+CA195/BI195)),0)</f>
        <v>58.817867343674607</v>
      </c>
      <c r="BB195" s="101">
        <f>IF(OR(計算過程!$DF$5=3,計算過程!$DF$5=4),IF(入力データと計算結果!$E$7=バックデータ一覧!$A$16,BU195/BC195+BV195/BD195+BW195/BE195+BX195/BF195+BZ195/BH195,IF(入力データと計算結果!$E$7=バックデータ一覧!$A$17,BU195/BC195+BV195/BD195+BW195/BE195+BY195/BG195+BZ195/BH195,BU195/BC195+BV195/BD195+BW195/BE195+BY195/BG195+CA195/BI195)),0)</f>
        <v>0</v>
      </c>
      <c r="BC195" s="101">
        <f>MIN(1,計算過程!$DF$7*'貼り付けシート（日別）'!AG194+計算過程!$DF$14*(BU195+BW195)+計算過程!$DF$21)</f>
        <v>0.63521247777960677</v>
      </c>
      <c r="BD195" s="101">
        <f>MIN(1,計算過程!$DF$8*'貼り付けシート（日別）'!AG194+計算過程!$DF$15*BV195+計算過程!$DF$22)</f>
        <v>0.68804139754437921</v>
      </c>
      <c r="BE195" s="101">
        <f>MIN(1,計算過程!$DF$9*'貼り付けシート（日別）'!AG194+計算過程!$DF$16*(BU195+BW195)+計算過程!$DF$23)</f>
        <v>0.63521247777960677</v>
      </c>
      <c r="BF195" s="32">
        <f>MIN(1,計算過程!$DF$10*'貼り付けシート（日別）'!AG194+計算過程!$DF$17*BX195+計算過程!$DF$24)</f>
        <v>0.71159348488590612</v>
      </c>
      <c r="BG195" s="32">
        <f>MIN(1,計算過程!$DF$11*'貼り付けシート（日別）'!AG194+計算過程!$DF$18*BY195+計算過程!$DF$25)</f>
        <v>0.70202085148005278</v>
      </c>
      <c r="BH195" s="32">
        <f>MIN(1,計算過程!$DF$12*'貼り付けシート（日別）'!AG194+計算過程!$DF$19*BZ195+計算過程!$DF$26)</f>
        <v>0.71159348488590612</v>
      </c>
      <c r="BI195" s="32">
        <f>MIN(1,計算過程!$DF$13*'貼り付けシート（日別）'!AG194+計算過程!$DF$20*CA195+計算過程!$DF$27)</f>
        <v>0.63595013975516779</v>
      </c>
      <c r="BJ195" s="32">
        <f>IF(計算過程!$DF$5=11,(計算過程!$DF$33*BK195+計算過程!$DF$34*BN195+計算過程!$DF$35*計算過程!$DF$39+計算過程!$DF$36)*(1+計算過程!$DF$37*計算過程!$DF$38)*BL195*BM195*10^3/3600,0)</f>
        <v>0</v>
      </c>
      <c r="BK195" s="32">
        <f>'貼り付けシート（日別）'!AH194</f>
        <v>15.137499999999999</v>
      </c>
      <c r="BL195" s="32">
        <f t="shared" si="65"/>
        <v>1</v>
      </c>
      <c r="BM195" s="32">
        <f t="shared" si="66"/>
        <v>1</v>
      </c>
      <c r="BN195" s="32">
        <f t="shared" si="67"/>
        <v>39.943996572760689</v>
      </c>
      <c r="BO195" s="32">
        <f>IF(計算過程!$DF$5=10,(計算過程!$DF$41*'貼り付けシート（日別）'!AG194+計算過程!$DF$42*BN195+計算過程!$DF$43)/3.6,0)</f>
        <v>0</v>
      </c>
      <c r="BP195" s="32">
        <f>IF(OR(計算過程!$DF$5=5,計算過程!$DF$5=6,計算過程!$DF$5=7),((計算過程!$DF$45*'貼り付けシート（日別）'!AG194+計算過程!$DF$46*SUM(BU195:BW195,BY195)+計算過程!$DF$47)*BQ195+(0.01723*CA195+0.06099))*10^3/3600,0)</f>
        <v>0</v>
      </c>
      <c r="BQ195" s="32">
        <f>IF('貼り付けシート（日別）'!AG194&lt;7,1+(7-'貼り付けシート（日別）'!AG194)*0.0091,1)</f>
        <v>1</v>
      </c>
      <c r="BR195" s="32">
        <f>IF(OR(計算過程!$DF$5=5,計算過程!$DF$5=6,計算過程!$DF$5=7),((計算過程!$DF$48*'貼り付けシート（日別）'!AG194+計算過程!$DF$49*SUM(BU195:BW195,BY195)+計算過程!$DF$50)*BT195+CA195/BS195),0)</f>
        <v>0</v>
      </c>
      <c r="BS195" s="32">
        <f>計算過程!$DF$51*'貼り付けシート（日別）'!AG194+計算過程!$DF$52*CA195+計算過程!$DF$53</f>
        <v>0.86468124999999996</v>
      </c>
      <c r="BT195" s="32">
        <f>IF('貼り付けシート（日別）'!AG194&lt;7,1+(7-'貼り付けシート（日別）'!AG194)*0.0205,1)</f>
        <v>1</v>
      </c>
      <c r="BU195" s="109">
        <f>'貼り付けシート（日別）'!T194</f>
        <v>5.8428594554276403</v>
      </c>
      <c r="BV195" s="109">
        <f>'貼り付けシート（日別）'!U194</f>
        <v>10.169470760590052</v>
      </c>
      <c r="BW195" s="109">
        <f>'貼り付けシート（日別）'!V194</f>
        <v>1.9541335971329901</v>
      </c>
      <c r="BX195" s="109">
        <f>'貼り付けシート（日別）'!W194</f>
        <v>0</v>
      </c>
      <c r="BY195" s="109">
        <f>'貼り付けシート（日別）'!X194</f>
        <v>18.890657759610004</v>
      </c>
      <c r="BZ195" s="109">
        <f>'貼り付けシート（日別）'!Y194</f>
        <v>0</v>
      </c>
      <c r="CA195" s="109">
        <f>'貼り付けシート（日別）'!Z194</f>
        <v>3.0868750000000009</v>
      </c>
      <c r="CB195" s="102">
        <f>IF(入力データと計算結果!$E$9=バックデータ一覧!$A$25,'貼り付けシート（日別）'!AI194,0)</f>
        <v>0</v>
      </c>
      <c r="CC195" s="166"/>
      <c r="CD195" s="32">
        <f>IF(計算過程!$DF$5=9,((CI195*'貼り付けシート（日別）'!AG194+CJ195*(CQ195+CR195+CS195+CU195)+CK195*CX195+CL195)*CE195+(0.01723*CW195+0.06099))*10^3/3600,0)</f>
        <v>0</v>
      </c>
      <c r="CE195" s="32">
        <f>IF(7&lt;='貼り付けシート（日別）'!AG194,1,1+(7-'貼り付けシート（日別）'!AG194)*0.0091)</f>
        <v>1</v>
      </c>
      <c r="CF195" s="32">
        <f>IF(計算過程!$DF$5=9,((CM195*'貼り付けシート（日別）'!AG194+CN195*(CQ195+CR195+CS195+CU195)+CO195*CX195+CP195)*CH195+CW195/CG195),0)</f>
        <v>0</v>
      </c>
      <c r="CG195" s="32">
        <f>計算過程!$DF$55*'貼り付けシート（日別）'!AG194+計算過程!$DF$56*CW195+計算過程!$DF$57</f>
        <v>0.86468124999999996</v>
      </c>
      <c r="CH195" s="32">
        <f>IF(7&lt;='貼り付けシート（日別）'!AG194,1,1+(7-'貼り付けシート（日別）'!AG194)*0.0205)</f>
        <v>1</v>
      </c>
      <c r="CI195" s="100">
        <f>IF($CX195&gt;0,バックデータ一覧!$S$4,バックデータ一覧!$T$4)</f>
        <v>-0.18114</v>
      </c>
      <c r="CJ195" s="100">
        <f>IF($CX195&gt;0,バックデータ一覧!$S$5,バックデータ一覧!$T$5)</f>
        <v>0.10483000000000001</v>
      </c>
      <c r="CK195" s="100">
        <f>IF($CX195&gt;0,バックデータ一覧!$S$6,バックデータ一覧!$T$6)</f>
        <v>0</v>
      </c>
      <c r="CL195" s="100">
        <f>IF($CX195&gt;0,バックデータ一覧!$S$7,バックデータ一覧!$T$7)</f>
        <v>5.8528500000000001</v>
      </c>
      <c r="CM195" s="100">
        <f>IF($CX195&gt;0,バックデータ一覧!$S$12,バックデータ一覧!$T$12)</f>
        <v>-5.7700000000000001E-2</v>
      </c>
      <c r="CN195" s="100">
        <f>IF($CX195&gt;0,バックデータ一覧!$S$13,バックデータ一覧!$T$13)</f>
        <v>0.47525000000000001</v>
      </c>
      <c r="CO195" s="100">
        <f>IF($CX195&gt;0,バックデータ一覧!$S$14,バックデータ一覧!$T$14)</f>
        <v>0</v>
      </c>
      <c r="CP195" s="173">
        <f>IF($CX195&gt;0,バックデータ一覧!$S$15,バックデータ一覧!$T$15)</f>
        <v>-6.3459300000000001</v>
      </c>
      <c r="CQ195" s="102">
        <f>IF($DF$4=4,'貼り付けシート（日別）'!T194,'貼り付けシート（日別）'!B194*(INT($DF$4)+1-$DF$4)+'貼り付けシート（日別）'!T194*($DF$4-INT($DF$4)))</f>
        <v>5.8428594554276403</v>
      </c>
      <c r="CR195" s="102">
        <f>IF($DF$4=4,'貼り付けシート（日別）'!U194,'貼り付けシート（日別）'!C194*(INT($DF$4)+1-$DF$4)+'貼り付けシート（日別）'!U194*($DF$4-INT($DF$4)))</f>
        <v>10.169470760590052</v>
      </c>
      <c r="CS195" s="102">
        <f>IF($DF$4=4,'貼り付けシート（日別）'!V194,'貼り付けシート（日別）'!D194*(INT($DF$4)+1-$DF$4)+'貼り付けシート（日別）'!V194*($DF$4-INT($DF$4)))</f>
        <v>1.9541335971329901</v>
      </c>
      <c r="CT195" s="102">
        <f>IF($DF$4=4,'貼り付けシート（日別）'!W194,'貼り付けシート（日別）'!E194*(INT($DF$4)+1-$DF$4)+'貼り付けシート（日別）'!W194*($DF$4-INT($DF$4)))</f>
        <v>0</v>
      </c>
      <c r="CU195" s="102">
        <f>IF($DF$4=4,'貼り付けシート（日別）'!X194,'貼り付けシート（日別）'!F194*(INT($DF$4)+1-$DF$4)+'貼り付けシート（日別）'!X194*($DF$4-INT($DF$4)))</f>
        <v>18.890657759610004</v>
      </c>
      <c r="CV195" s="102">
        <f>IF($DF$4=4,'貼り付けシート（日別）'!Y194,'貼り付けシート（日別）'!G194*(INT($DF$4)+1-$DF$4)+'貼り付けシート（日別）'!Y194*($DF$4-INT($DF$4)))</f>
        <v>0</v>
      </c>
      <c r="CW195" s="102">
        <f>IF($DF$4=4,'貼り付けシート（日別）'!Z194,'貼り付けシート（日別）'!H194*(INT($DF$4)+1-$DF$4)+'貼り付けシート（日別）'!Z194*($DF$4-INT($DF$4)))</f>
        <v>3.0868750000000009</v>
      </c>
      <c r="CX195" s="32">
        <f>SUMIF('貼り付けシート（時刻別）'!$A$6:$A$8765,AR195,'貼り付けシート（時刻別）'!$C$6:$C$8765)</f>
        <v>0</v>
      </c>
      <c r="CY195" s="102">
        <f t="shared" si="68"/>
        <v>0</v>
      </c>
      <c r="CZ195" s="166"/>
    </row>
    <row r="196" spans="1:104" x14ac:dyDescent="0.15">
      <c r="A196" s="36">
        <v>41828</v>
      </c>
      <c r="B196" s="139">
        <f>IF(計算過程!$DF$5=9,計算過程!CD196+計算過程!CY196,IF($DF$4=4,AS196,G196*(INT($DF$4)+1-$DF$4)+AS196*($DF$4-INT($DF$4))))</f>
        <v>0.15296712814814817</v>
      </c>
      <c r="C196" s="139">
        <f>IF(計算過程!$DF$5=9,CF196,IF($DF$4=4,AT196,H196*(INT($DF$4)+1-$DF$4)+AT196*($DF$4-INT($DF$4))))</f>
        <v>69.417875730639622</v>
      </c>
      <c r="D196" s="139">
        <f>IF(計算過程!$DF$5=9,0,IF($DF$4=4,AU196,I196*(INT($DF$4)+1-$DF$4)+AU196*($DF$4-INT($DF$4))))</f>
        <v>0</v>
      </c>
      <c r="E196" s="139">
        <v>0</v>
      </c>
      <c r="F196" s="138"/>
      <c r="G196" s="104">
        <f t="shared" si="55"/>
        <v>0.14626467086574074</v>
      </c>
      <c r="H196" s="104">
        <f t="shared" si="56"/>
        <v>63.544172623156072</v>
      </c>
      <c r="I196" s="104">
        <f t="shared" si="57"/>
        <v>0</v>
      </c>
      <c r="J196" s="107">
        <v>0</v>
      </c>
      <c r="K196" s="101">
        <f>IF(OR(計算過程!$DF$5&lt;=4,計算過程!$DF$5=8),L196+M196+N196,0)</f>
        <v>0.14626467086574074</v>
      </c>
      <c r="L196" s="101">
        <f>IF(AND($DF$5&gt;4,$DF$5&lt;&gt;8),0,((VLOOKUP(入力データと計算結果!$E$6,バックデータ一覧!$V$12:$AA$15,2)*'貼り付けシート（日別）'!O195+VLOOKUP(入力データと計算結果!$E$6,バックデータ一覧!$V$12:$AA$15,3)*('貼り付けシート（日別）'!I195+'貼り付けシート（日別）'!J195+'貼り付けシート（日別）'!K195+'貼り付けシート（日別）'!L195+'貼り付けシート（日別）'!N195)+(VLOOKUP(入力データと計算結果!$E$6,バックデータ一覧!$V$12:$AA$15,4)))*10^3/3600))</f>
        <v>9.4709578851851856E-2</v>
      </c>
      <c r="M196" s="101">
        <f>IF(AND(OR($DF$5&gt;4,$DF$5&lt;&gt;8),入力データと計算結果!$E$7&lt;&gt;バックデータ一覧!$A$16,SUM(AL196:AM196)&gt;0),0.07*10^3/3600,0)</f>
        <v>1.9444444444444445E-2</v>
      </c>
      <c r="N196" s="101">
        <f>IF(AND(OR($DF$5&lt;=4),入力データと計算結果!$E$7=バックデータ一覧!$A$18,AM196&gt;0),(VLOOKUP(入力データと計算結果!$E$6,バックデータ一覧!$V$12:$AA$15,5,FALSE)*AO196+VLOOKUP(入力データと計算結果!$E$6,バックデータ一覧!$V$12:$AA$15,6,FALSE))*10^3/3600,0)</f>
        <v>3.2110647569444442E-2</v>
      </c>
      <c r="O196" s="101">
        <f>IF(OR(計算過程!$DF$5&lt;=2,計算過程!$DF$5=8),IF(入力データと計算結果!$E$7=バックデータ一覧!$A$16,AI196/Q196+AJ196/R196+AK196/S196+AL196/T196+AN196/V196,IF(入力データと計算結果!$E$7=バックデータ一覧!$A$17,AI196/Q196+AJ196/R196+AK196/S196+AM196/U196+AN196/V196,AI196/Q196+AJ196/R196+AK196/S196+AM196/U196+AO196/W196)),0)</f>
        <v>63.544172623156072</v>
      </c>
      <c r="P196" s="101">
        <f>IF(OR(計算過程!$DF$5=3,計算過程!$DF$5=4),IF(入力データと計算結果!$E$7=バックデータ一覧!$A$16,AI196/Q196+AJ196/R196+AK196/S196+AL196/T196+AN196/V196,IF(入力データと計算結果!$E$7=バックデータ一覧!$A$17,AI196/Q196+AJ196/R196+AK196/S196+AM196/U196+AN196/V196,AI196/Q196+AJ196/R196+AK196/S196+AM196/U196+AO196/W196)),0)</f>
        <v>0</v>
      </c>
      <c r="Q196" s="101">
        <f>MIN(1,$DF$7*'貼り付けシート（日別）'!O195+計算過程!$DF$14*(AI196+AK196)+$DF$21)</f>
        <v>0.62557521610906308</v>
      </c>
      <c r="R196" s="101">
        <f>MIN(1,$DF$8*'貼り付けシート（日別）'!O195+$DF$15*AJ196+$DF$22)</f>
        <v>0.68435307989197891</v>
      </c>
      <c r="S196" s="101">
        <f>MIN(1,$DF$9*'貼り付けシート（日別）'!O195+$DF$16*(AI196+AK196)+$DF$23)</f>
        <v>0.62557521610906308</v>
      </c>
      <c r="T196" s="32">
        <f>MIN(1,$DF$10*'貼り付けシート（日別）'!O195+$DF$17*AL196+$DF$24)</f>
        <v>0.71159348488590612</v>
      </c>
      <c r="U196" s="32">
        <f>MIN(1,$DF$11*'貼り付けシート（日別）'!O195+$DF$18*AM196+$DF$25)</f>
        <v>0.70214270001790113</v>
      </c>
      <c r="V196" s="32">
        <f>MIN(1,$DF$12*'貼り付けシート（日別）'!O195+$DF$19*AN196+$DF$26)</f>
        <v>0.71159348488590612</v>
      </c>
      <c r="W196" s="32">
        <f>MIN(1,$DF$13*'貼り付けシート（日別）'!O195+$DF$20*AO196+$DF$27)</f>
        <v>0.61580965672268451</v>
      </c>
      <c r="X196" s="32">
        <f t="shared" si="58"/>
        <v>0</v>
      </c>
      <c r="Y196" s="32">
        <f>'貼り付けシート（日別）'!P195</f>
        <v>12.750000000000002</v>
      </c>
      <c r="Z196" s="32">
        <f t="shared" si="59"/>
        <v>1</v>
      </c>
      <c r="AA196" s="32">
        <f t="shared" si="60"/>
        <v>1</v>
      </c>
      <c r="AB196" s="32">
        <f t="shared" si="61"/>
        <v>42.650545508922193</v>
      </c>
      <c r="AC196" s="32">
        <f>IF($DF$5=10,($DF$41*'貼り付けシート（日別）'!O195+$DF$42*AB196+$DF$43)/3.6,0)</f>
        <v>0</v>
      </c>
      <c r="AD196" s="32">
        <f>IF(OR($DF$5=5,$DF$5=6,$DF$5=7),(($DF$45*'貼り付けシート（日別）'!O195+$DF$46*SUM(AI196:AK196,AM196)+$DF$47)*AE196+(0.01723*AO196+0.06099))*10^3/3600,0)</f>
        <v>0</v>
      </c>
      <c r="AE196" s="32">
        <f>IF('貼り付けシート（日別）'!O195&lt;7,1+(7-'貼り付けシート（日別）'!O195)*0.0091,1)</f>
        <v>1</v>
      </c>
      <c r="AF196" s="32">
        <f>IF(OR($DF$5=5,$DF$5=6,$DF$5=7),(($DF$48*'貼り付けシート（日別）'!O195+$DF$49*SUM(AI196:AK196,AM196)+$DF$50)*AH196+AO196/AG196),0)</f>
        <v>0</v>
      </c>
      <c r="AG196" s="32">
        <f>$DF$51*'貼り付けシート（日別）'!O195+$DF$52*AO196+$DF$53</f>
        <v>0.8305762499999999</v>
      </c>
      <c r="AH196" s="32">
        <f>IF('貼り付けシート（日別）'!O195&lt;7,1+(7-'貼り付けシート（日別）'!O195)*0.0205,1)</f>
        <v>1</v>
      </c>
      <c r="AI196" s="109">
        <f>'貼り付けシート（日別）'!B195</f>
        <v>8.5145241851654152</v>
      </c>
      <c r="AJ196" s="109">
        <f>'貼り付けシート（日別）'!C195</f>
        <v>10.693279981369438</v>
      </c>
      <c r="AK196" s="109">
        <f>'貼り付けシート（日別）'!D195</f>
        <v>1.6511682324173396</v>
      </c>
      <c r="AL196" s="109">
        <f>'貼り付けシート（日別）'!E195</f>
        <v>0</v>
      </c>
      <c r="AM196" s="109">
        <f>'貼り付けシート（日別）'!F195</f>
        <v>18.62219810997</v>
      </c>
      <c r="AN196" s="109">
        <f>'貼り付けシート（日別）'!G195</f>
        <v>0</v>
      </c>
      <c r="AO196" s="109">
        <f>'貼り付けシート（日別）'!H195</f>
        <v>3.1693749999999996</v>
      </c>
      <c r="AP196" s="102">
        <f>IF(入力データと計算結果!$E$9=バックデータ一覧!$A$25,'貼り付けシート（日別）'!Q195,0)</f>
        <v>0</v>
      </c>
      <c r="AR196" s="36">
        <v>41828</v>
      </c>
      <c r="AS196" s="104">
        <f t="shared" si="62"/>
        <v>0.15296712814814817</v>
      </c>
      <c r="AT196" s="104">
        <f t="shared" si="63"/>
        <v>69.417875730639622</v>
      </c>
      <c r="AU196" s="104">
        <f t="shared" si="64"/>
        <v>0</v>
      </c>
      <c r="AV196" s="107">
        <v>0</v>
      </c>
      <c r="AW196" s="101">
        <f>IF(OR(計算過程!$DF$5&lt;=4,計算過程!$DF$5=8),AX196+AY196+AZ196,0)</f>
        <v>0.15296712814814817</v>
      </c>
      <c r="AX196" s="101">
        <f>IF(AND(計算過程!$DF$5&gt;4,計算過程!$DF$5&lt;&gt;8),0,((VLOOKUP(入力データと計算結果!$E$6,バックデータ一覧!$V$12:$AA$15,2)*'貼り付けシート（日別）'!AG195+VLOOKUP(入力データと計算結果!$E$6,バックデータ一覧!$V$12:$AA$15,3)*('貼り付けシート（日別）'!AA195+'貼り付けシート（日別）'!AB195+'貼り付けシート（日別）'!AC195+'貼り付けシート（日別）'!AD195+'貼り付けシート（日別）'!AF195)+(VLOOKUP(入力データと計算結果!$E$6,バックデータ一覧!$V$12:$AA$15,4)))*10^3/3600))</f>
        <v>9.8230269351851862E-2</v>
      </c>
      <c r="AY196" s="101">
        <f>IF(AND(OR(計算過程!$DF$5&gt;4,計算過程!$DF$5&lt;&gt;8),入力データと計算結果!$E$7&lt;&gt;バックデータ一覧!$A$16,SUM(BX196:BY196)&gt;0),0.07*10^3/3600,0)</f>
        <v>1.9444444444444445E-2</v>
      </c>
      <c r="AZ196" s="101">
        <f>IF(AND(OR(計算過程!$DF$5&lt;=4),入力データと計算結果!$E$7=バックデータ一覧!$A$18,BY196&gt;0),(VLOOKUP(入力データと計算結果!$E$6,バックデータ一覧!$V$12:$AA$15,5,FALSE)*CA196+VLOOKUP(入力データと計算結果!$E$6,バックデータ一覧!$V$12:$AA$15,6,FALSE))*10^3/3600,0)</f>
        <v>3.5292414351851847E-2</v>
      </c>
      <c r="BA196" s="101">
        <f>IF(OR(計算過程!$DF$5&lt;=2,計算過程!$DF$5=8),IF(入力データと計算結果!$E$7=バックデータ一覧!$A$16,BU196/BC196+BV196/BD196+BW196/BE196+BX196/BF196+BZ196/BH196,IF(入力データと計算結果!$E$7=バックデータ一覧!$A$17,BU196/BC196+BV196/BD196+BW196/BE196+BY196/BG196+BZ196/BH196,BU196/BC196+BV196/BD196+BW196/BE196+BY196/BG196+CA196/BI196)),0)</f>
        <v>69.417875730639622</v>
      </c>
      <c r="BB196" s="101">
        <f>IF(OR(計算過程!$DF$5=3,計算過程!$DF$5=4),IF(入力データと計算結果!$E$7=バックデータ一覧!$A$16,BU196/BC196+BV196/BD196+BW196/BE196+BX196/BF196+BZ196/BH196,IF(入力データと計算結果!$E$7=バックデータ一覧!$A$17,BU196/BC196+BV196/BD196+BW196/BE196+BY196/BG196+BZ196/BH196,BU196/BC196+BV196/BD196+BW196/BE196+BY196/BG196+CA196/BI196)),0)</f>
        <v>0</v>
      </c>
      <c r="BC196" s="101">
        <f>MIN(1,計算過程!$DF$7*'貼り付けシート（日別）'!AG195+計算過程!$DF$14*(BU196+BW196)+計算過程!$DF$21)</f>
        <v>0.62635787363849904</v>
      </c>
      <c r="BD196" s="101">
        <f>MIN(1,計算過程!$DF$8*'貼り付けシート（日別）'!AG195+計算過程!$DF$15*BV196+計算過程!$DF$22)</f>
        <v>0.68556644708913461</v>
      </c>
      <c r="BE196" s="101">
        <f>MIN(1,計算過程!$DF$9*'貼り付けシート（日別）'!AG195+計算過程!$DF$16*(BU196+BW196)+計算過程!$DF$23)</f>
        <v>0.62635787363849904</v>
      </c>
      <c r="BF196" s="32">
        <f>MIN(1,計算過程!$DF$10*'貼り付けシート（日別）'!AG195+計算過程!$DF$17*BX196+計算過程!$DF$24)</f>
        <v>0.71159348488590612</v>
      </c>
      <c r="BG196" s="32">
        <f>MIN(1,計算過程!$DF$11*'貼り付けシート（日別）'!AG195+計算過程!$DF$18*BY196+計算過程!$DF$25)</f>
        <v>0.70214270001790113</v>
      </c>
      <c r="BH196" s="32">
        <f>MIN(1,計算過程!$DF$12*'貼り付けシート（日別）'!AG195+計算過程!$DF$19*BZ196+計算過程!$DF$26)</f>
        <v>0.71159348488590612</v>
      </c>
      <c r="BI196" s="32">
        <f>MIN(1,計算過程!$DF$13*'貼り付けシート（日別）'!AG195+計算過程!$DF$20*CA196+計算過程!$DF$27)</f>
        <v>0.62751700654389264</v>
      </c>
      <c r="BJ196" s="32">
        <f>IF(計算過程!$DF$5=11,(計算過程!$DF$33*BK196+計算過程!$DF$34*BN196+計算過程!$DF$35*計算過程!$DF$39+計算過程!$DF$36)*(1+計算過程!$DF$37*計算過程!$DF$38)*BL196*BM196*10^3/3600,0)</f>
        <v>0</v>
      </c>
      <c r="BK196" s="32">
        <f>'貼り付けシート（日別）'!AH195</f>
        <v>12.750000000000002</v>
      </c>
      <c r="BL196" s="32">
        <f t="shared" si="65"/>
        <v>1</v>
      </c>
      <c r="BM196" s="32">
        <f t="shared" si="66"/>
        <v>1</v>
      </c>
      <c r="BN196" s="32">
        <f t="shared" si="67"/>
        <v>46.651876410952191</v>
      </c>
      <c r="BO196" s="32">
        <f>IF(計算過程!$DF$5=10,(計算過程!$DF$41*'貼り付けシート（日別）'!AG195+計算過程!$DF$42*BN196+計算過程!$DF$43)/3.6,0)</f>
        <v>0</v>
      </c>
      <c r="BP196" s="32">
        <f>IF(OR(計算過程!$DF$5=5,計算過程!$DF$5=6,計算過程!$DF$5=7),((計算過程!$DF$45*'貼り付けシート（日別）'!AG195+計算過程!$DF$46*SUM(BU196:BW196,BY196)+計算過程!$DF$47)*BQ196+(0.01723*CA196+0.06099))*10^3/3600,0)</f>
        <v>0</v>
      </c>
      <c r="BQ196" s="32">
        <f>IF('貼り付けシート（日別）'!AG195&lt;7,1+(7-'貼り付けシート（日別）'!AG195)*0.0091,1)</f>
        <v>1</v>
      </c>
      <c r="BR196" s="32">
        <f>IF(OR(計算過程!$DF$5=5,計算過程!$DF$5=6,計算過程!$DF$5=7),((計算過程!$DF$48*'貼り付けシート（日別）'!AG195+計算過程!$DF$49*SUM(BU196:BW196,BY196)+計算過程!$DF$50)*BT196+CA196/BS196),0)</f>
        <v>0</v>
      </c>
      <c r="BS196" s="32">
        <f>計算過程!$DF$51*'貼り付けシート（日別）'!AG195+計算過程!$DF$52*CA196+計算過程!$DF$53</f>
        <v>0.834565</v>
      </c>
      <c r="BT196" s="32">
        <f>IF('貼り付けシート（日別）'!AG195&lt;7,1+(7-'貼り付けシート（日別）'!AG195)*0.0205,1)</f>
        <v>1</v>
      </c>
      <c r="BU196" s="109">
        <f>'貼り付けシート（日別）'!T195</f>
        <v>8.7649513670820447</v>
      </c>
      <c r="BV196" s="109">
        <f>'貼り付けシート（日別）'!U195</f>
        <v>13.366599976711798</v>
      </c>
      <c r="BW196" s="109">
        <f>'貼り付けシート（日別）'!V195</f>
        <v>2.063960290521675</v>
      </c>
      <c r="BX196" s="109">
        <f>'貼り付けシート（日別）'!W195</f>
        <v>0</v>
      </c>
      <c r="BY196" s="109">
        <f>'貼り付けシート（日別）'!X195</f>
        <v>18.62219810997</v>
      </c>
      <c r="BZ196" s="109">
        <f>'貼り付けシート（日別）'!Y195</f>
        <v>0</v>
      </c>
      <c r="CA196" s="109">
        <f>'貼り付けシート（日別）'!Z195</f>
        <v>3.8341666666666665</v>
      </c>
      <c r="CB196" s="102">
        <f>IF(入力データと計算結果!$E$9=バックデータ一覧!$A$25,'貼り付けシート（日別）'!AI195,0)</f>
        <v>0</v>
      </c>
      <c r="CC196" s="166"/>
      <c r="CD196" s="32">
        <f>IF(計算過程!$DF$5=9,((CI196*'貼り付けシート（日別）'!AG195+CJ196*(CQ196+CR196+CS196+CU196)+CK196*CX196+CL196)*CE196+(0.01723*CW196+0.06099))*10^3/3600,0)</f>
        <v>0</v>
      </c>
      <c r="CE196" s="32">
        <f>IF(7&lt;='貼り付けシート（日別）'!AG195,1,1+(7-'貼り付けシート（日別）'!AG195)*0.0091)</f>
        <v>1</v>
      </c>
      <c r="CF196" s="32">
        <f>IF(計算過程!$DF$5=9,((CM196*'貼り付けシート（日別）'!AG195+CN196*(CQ196+CR196+CS196+CU196)+CO196*CX196+CP196)*CH196+CW196/CG196),0)</f>
        <v>0</v>
      </c>
      <c r="CG196" s="32">
        <f>計算過程!$DF$55*'貼り付けシート（日別）'!AG195+計算過程!$DF$56*CW196+計算過程!$DF$57</f>
        <v>0.834565</v>
      </c>
      <c r="CH196" s="32">
        <f>IF(7&lt;='貼り付けシート（日別）'!AG195,1,1+(7-'貼り付けシート（日別）'!AG195)*0.0205)</f>
        <v>1</v>
      </c>
      <c r="CI196" s="100">
        <f>IF($CX196&gt;0,バックデータ一覧!$S$4,バックデータ一覧!$T$4)</f>
        <v>-0.18114</v>
      </c>
      <c r="CJ196" s="100">
        <f>IF($CX196&gt;0,バックデータ一覧!$S$5,バックデータ一覧!$T$5)</f>
        <v>0.10483000000000001</v>
      </c>
      <c r="CK196" s="100">
        <f>IF($CX196&gt;0,バックデータ一覧!$S$6,バックデータ一覧!$T$6)</f>
        <v>0</v>
      </c>
      <c r="CL196" s="100">
        <f>IF($CX196&gt;0,バックデータ一覧!$S$7,バックデータ一覧!$T$7)</f>
        <v>5.8528500000000001</v>
      </c>
      <c r="CM196" s="100">
        <f>IF($CX196&gt;0,バックデータ一覧!$S$12,バックデータ一覧!$T$12)</f>
        <v>-5.7700000000000001E-2</v>
      </c>
      <c r="CN196" s="100">
        <f>IF($CX196&gt;0,バックデータ一覧!$S$13,バックデータ一覧!$T$13)</f>
        <v>0.47525000000000001</v>
      </c>
      <c r="CO196" s="100">
        <f>IF($CX196&gt;0,バックデータ一覧!$S$14,バックデータ一覧!$T$14)</f>
        <v>0</v>
      </c>
      <c r="CP196" s="173">
        <f>IF($CX196&gt;0,バックデータ一覧!$S$15,バックデータ一覧!$T$15)</f>
        <v>-6.3459300000000001</v>
      </c>
      <c r="CQ196" s="102">
        <f>IF($DF$4=4,'貼り付けシート（日別）'!T195,'貼り付けシート（日別）'!B195*(INT($DF$4)+1-$DF$4)+'貼り付けシート（日別）'!T195*($DF$4-INT($DF$4)))</f>
        <v>8.7649513670820447</v>
      </c>
      <c r="CR196" s="102">
        <f>IF($DF$4=4,'貼り付けシート（日別）'!U195,'貼り付けシート（日別）'!C195*(INT($DF$4)+1-$DF$4)+'貼り付けシート（日別）'!U195*($DF$4-INT($DF$4)))</f>
        <v>13.366599976711798</v>
      </c>
      <c r="CS196" s="102">
        <f>IF($DF$4=4,'貼り付けシート（日別）'!V195,'貼り付けシート（日別）'!D195*(INT($DF$4)+1-$DF$4)+'貼り付けシート（日別）'!V195*($DF$4-INT($DF$4)))</f>
        <v>2.063960290521675</v>
      </c>
      <c r="CT196" s="102">
        <f>IF($DF$4=4,'貼り付けシート（日別）'!W195,'貼り付けシート（日別）'!E195*(INT($DF$4)+1-$DF$4)+'貼り付けシート（日別）'!W195*($DF$4-INT($DF$4)))</f>
        <v>0</v>
      </c>
      <c r="CU196" s="102">
        <f>IF($DF$4=4,'貼り付けシート（日別）'!X195,'貼り付けシート（日別）'!F195*(INT($DF$4)+1-$DF$4)+'貼り付けシート（日別）'!X195*($DF$4-INT($DF$4)))</f>
        <v>18.62219810997</v>
      </c>
      <c r="CV196" s="102">
        <f>IF($DF$4=4,'貼り付けシート（日別）'!Y195,'貼り付けシート（日別）'!G195*(INT($DF$4)+1-$DF$4)+'貼り付けシート（日別）'!Y195*($DF$4-INT($DF$4)))</f>
        <v>0</v>
      </c>
      <c r="CW196" s="102">
        <f>IF($DF$4=4,'貼り付けシート（日別）'!Z195,'貼り付けシート（日別）'!H195*(INT($DF$4)+1-$DF$4)+'貼り付けシート（日別）'!Z195*($DF$4-INT($DF$4)))</f>
        <v>3.8341666666666665</v>
      </c>
      <c r="CX196" s="32">
        <f>SUMIF('貼り付けシート（時刻別）'!$A$6:$A$8765,AR196,'貼り付けシート（時刻別）'!$C$6:$C$8765)</f>
        <v>0</v>
      </c>
      <c r="CY196" s="102">
        <f t="shared" si="68"/>
        <v>0</v>
      </c>
      <c r="CZ196" s="166"/>
    </row>
    <row r="197" spans="1:104" x14ac:dyDescent="0.15">
      <c r="A197" s="36">
        <v>41829</v>
      </c>
      <c r="B197" s="139">
        <f>IF(計算過程!$DF$5=9,計算過程!CD197+計算過程!CY197,IF($DF$4=4,AS197,G197*(INT($DF$4)+1-$DF$4)+AS197*($DF$4-INT($DF$4))))</f>
        <v>8.9118383259259262E-2</v>
      </c>
      <c r="C197" s="139">
        <f>IF(計算過程!$DF$5=9,CF197,IF($DF$4=4,AT197,H197*(INT($DF$4)+1-$DF$4)+AT197*($DF$4-INT($DF$4))))</f>
        <v>24.946710412852166</v>
      </c>
      <c r="D197" s="139">
        <f>IF(計算過程!$DF$5=9,0,IF($DF$4=4,AU197,I197*(INT($DF$4)+1-$DF$4)+AU197*($DF$4-INT($DF$4))))</f>
        <v>0</v>
      </c>
      <c r="E197" s="139">
        <v>0</v>
      </c>
      <c r="F197" s="138"/>
      <c r="G197" s="104">
        <f t="shared" si="55"/>
        <v>8.5484650675925922E-2</v>
      </c>
      <c r="H197" s="104">
        <f t="shared" si="56"/>
        <v>20.195501609217615</v>
      </c>
      <c r="I197" s="104">
        <f t="shared" si="57"/>
        <v>0</v>
      </c>
      <c r="J197" s="107">
        <v>0</v>
      </c>
      <c r="K197" s="101">
        <f>IF(OR(計算過程!$DF$5&lt;=4,計算過程!$DF$5=8),L197+M197+N197,0)</f>
        <v>8.5484650675925922E-2</v>
      </c>
      <c r="L197" s="101">
        <f>IF(AND($DF$5&gt;4,$DF$5&lt;&gt;8),0,((VLOOKUP(入力データと計算結果!$E$6,バックデータ一覧!$V$12:$AA$15,2)*'貼り付けシート（日別）'!O196+VLOOKUP(入力データと計算結果!$E$6,バックデータ一覧!$V$12:$AA$15,3)*('貼り付けシート（日別）'!I196+'貼り付けシート（日別）'!J196+'貼り付けシート（日別）'!K196+'貼り付けシート（日別）'!L196+'貼り付けシート（日別）'!N196)+(VLOOKUP(入力データと計算結果!$E$6,バックデータ一覧!$V$12:$AA$15,4)))*10^3/3600))</f>
        <v>8.5484650675925922E-2</v>
      </c>
      <c r="M197" s="101">
        <f>IF(AND(OR($DF$5&gt;4,$DF$5&lt;&gt;8),入力データと計算結果!$E$7&lt;&gt;バックデータ一覧!$A$16,SUM(AL197:AM197)&gt;0),0.07*10^3/3600,0)</f>
        <v>0</v>
      </c>
      <c r="N197" s="101">
        <f>IF(AND(OR($DF$5&lt;=4),入力データと計算結果!$E$7=バックデータ一覧!$A$18,AM197&gt;0),(VLOOKUP(入力データと計算結果!$E$6,バックデータ一覧!$V$12:$AA$15,5,FALSE)*AO197+VLOOKUP(入力データと計算結果!$E$6,バックデータ一覧!$V$12:$AA$15,6,FALSE))*10^3/3600,0)</f>
        <v>0</v>
      </c>
      <c r="O197" s="101">
        <f>IF(OR(計算過程!$DF$5&lt;=2,計算過程!$DF$5=8),IF(入力データと計算結果!$E$7=バックデータ一覧!$A$16,AI197/Q197+AJ197/R197+AK197/S197+AL197/T197+AN197/V197,IF(入力データと計算結果!$E$7=バックデータ一覧!$A$17,AI197/Q197+AJ197/R197+AK197/S197+AM197/U197+AN197/V197,AI197/Q197+AJ197/R197+AK197/S197+AM197/U197+AO197/W197)),0)</f>
        <v>20.195501609217615</v>
      </c>
      <c r="P197" s="101">
        <f>IF(OR(計算過程!$DF$5=3,計算過程!$DF$5=4),IF(入力データと計算結果!$E$7=バックデータ一覧!$A$16,AI197/Q197+AJ197/R197+AK197/S197+AL197/T197+AN197/V197,IF(入力データと計算結果!$E$7=バックデータ一覧!$A$17,AI197/Q197+AJ197/R197+AK197/S197+AM197/U197+AN197/V197,AI197/Q197+AJ197/R197+AK197/S197+AM197/U197+AO197/W197)),0)</f>
        <v>0</v>
      </c>
      <c r="Q197" s="101">
        <f>MIN(1,$DF$7*'貼り付けシート（日別）'!O196+計算過程!$DF$14*(AI197+AK197)+$DF$21)</f>
        <v>0.62456746658456985</v>
      </c>
      <c r="R197" s="101">
        <f>MIN(1,$DF$8*'貼り付けシート（日別）'!O196+$DF$15*AJ197+$DF$22)</f>
        <v>0.68413926418712412</v>
      </c>
      <c r="S197" s="101">
        <f>MIN(1,$DF$9*'貼り付けシート（日別）'!O196+$DF$16*(AI197+AK197)+$DF$23)</f>
        <v>0.62456746658456985</v>
      </c>
      <c r="T197" s="32">
        <f>MIN(1,$DF$10*'貼り付けシート（日別）'!O196+$DF$17*AL197+$DF$24)</f>
        <v>0.71159348488590612</v>
      </c>
      <c r="U197" s="32">
        <f>MIN(1,$DF$11*'貼り付けシート（日別）'!O196+$DF$18*AM197+$DF$25)</f>
        <v>0.71059494829530212</v>
      </c>
      <c r="V197" s="32">
        <f>MIN(1,$DF$12*'貼り付けシート（日別）'!O196+$DF$19*AN197+$DF$26)</f>
        <v>0.71159348488590612</v>
      </c>
      <c r="W197" s="32">
        <f>MIN(1,$DF$13*'貼り付けシート（日別）'!O196+$DF$20*AO197+$DF$27)</f>
        <v>0.56705985219865773</v>
      </c>
      <c r="X197" s="32">
        <f t="shared" si="58"/>
        <v>0</v>
      </c>
      <c r="Y197" s="32">
        <f>'貼り付けシート（日別）'!P196</f>
        <v>9.9124999999999996</v>
      </c>
      <c r="Z197" s="32">
        <f t="shared" si="59"/>
        <v>1</v>
      </c>
      <c r="AA197" s="32">
        <f t="shared" si="60"/>
        <v>1</v>
      </c>
      <c r="AB197" s="32">
        <f t="shared" si="61"/>
        <v>13.257132757400964</v>
      </c>
      <c r="AC197" s="32">
        <f>IF($DF$5=10,($DF$41*'貼り付けシート（日別）'!O196+$DF$42*AB197+$DF$43)/3.6,0)</f>
        <v>0</v>
      </c>
      <c r="AD197" s="32">
        <f>IF(OR($DF$5=5,$DF$5=6,$DF$5=7),(($DF$45*'貼り付けシート（日別）'!O196+$DF$46*SUM(AI197:AK197,AM197)+$DF$47)*AE197+(0.01723*AO197+0.06099))*10^3/3600,0)</f>
        <v>0</v>
      </c>
      <c r="AE197" s="32">
        <f>IF('貼り付けシート（日別）'!O196&lt;7,1+(7-'貼り付けシート（日別）'!O196)*0.0091,1)</f>
        <v>1</v>
      </c>
      <c r="AF197" s="32">
        <f>IF(OR($DF$5=5,$DF$5=6,$DF$5=7),(($DF$48*'貼り付けシート（日別）'!O196+$DF$49*SUM(AI197:AK197,AM197)+$DF$50)*AH197+AO197/AG197),0)</f>
        <v>0</v>
      </c>
      <c r="AG197" s="32">
        <f>$DF$51*'貼り付けシート（日別）'!O196+$DF$52*AO197+$DF$53</f>
        <v>0.82287999999999994</v>
      </c>
      <c r="AH197" s="32">
        <f>IF('貼り付けシート（日別）'!O196&lt;7,1+(7-'貼り付けシート（日別）'!O196)*0.0205,1)</f>
        <v>1</v>
      </c>
      <c r="AI197" s="109">
        <f>'貼り付けシート（日別）'!B196</f>
        <v>3.6512309487792103</v>
      </c>
      <c r="AJ197" s="109">
        <f>'貼り付けシート（日別）'!C196</f>
        <v>7.3921960420257946</v>
      </c>
      <c r="AK197" s="109">
        <f>'貼り付けシート（日別）'!D196</f>
        <v>2.2137057665959596</v>
      </c>
      <c r="AL197" s="109">
        <f>'貼り付けシート（日別）'!E196</f>
        <v>0</v>
      </c>
      <c r="AM197" s="109">
        <f>'貼り付けシート（日別）'!F196</f>
        <v>0</v>
      </c>
      <c r="AN197" s="109">
        <f>'貼り付けシート（日別）'!G196</f>
        <v>0</v>
      </c>
      <c r="AO197" s="109">
        <f>'貼り付けシート（日別）'!H196</f>
        <v>0</v>
      </c>
      <c r="AP197" s="102">
        <f>IF(入力データと計算結果!$E$9=バックデータ一覧!$A$25,'貼り付けシート（日別）'!Q196,0)</f>
        <v>0</v>
      </c>
      <c r="AR197" s="36">
        <v>41829</v>
      </c>
      <c r="AS197" s="104">
        <f t="shared" si="62"/>
        <v>8.9118383259259262E-2</v>
      </c>
      <c r="AT197" s="104">
        <f t="shared" si="63"/>
        <v>24.946710412852166</v>
      </c>
      <c r="AU197" s="104">
        <f t="shared" si="64"/>
        <v>0</v>
      </c>
      <c r="AV197" s="107">
        <v>0</v>
      </c>
      <c r="AW197" s="101">
        <f>IF(OR(計算過程!$DF$5&lt;=4,計算過程!$DF$5=8),AX197+AY197+AZ197,0)</f>
        <v>8.9118383259259262E-2</v>
      </c>
      <c r="AX197" s="101">
        <f>IF(AND(計算過程!$DF$5&gt;4,計算過程!$DF$5&lt;&gt;8),0,((VLOOKUP(入力データと計算結果!$E$6,バックデータ一覧!$V$12:$AA$15,2)*'貼り付けシート（日別）'!AG196+VLOOKUP(入力データと計算結果!$E$6,バックデータ一覧!$V$12:$AA$15,3)*('貼り付けシート（日別）'!AA196+'貼り付けシート（日別）'!AB196+'貼り付けシート（日別）'!AC196+'貼り付けシート（日別）'!AD196+'貼り付けシート（日別）'!AF196)+(VLOOKUP(入力データと計算結果!$E$6,バックデータ一覧!$V$12:$AA$15,4)))*10^3/3600))</f>
        <v>8.9118383259259262E-2</v>
      </c>
      <c r="AY197" s="101">
        <f>IF(AND(OR(計算過程!$DF$5&gt;4,計算過程!$DF$5&lt;&gt;8),入力データと計算結果!$E$7&lt;&gt;バックデータ一覧!$A$16,SUM(BX197:BY197)&gt;0),0.07*10^3/3600,0)</f>
        <v>0</v>
      </c>
      <c r="AZ197" s="101">
        <f>IF(AND(OR(計算過程!$DF$5&lt;=4),入力データと計算結果!$E$7=バックデータ一覧!$A$18,BY197&gt;0),(VLOOKUP(入力データと計算結果!$E$6,バックデータ一覧!$V$12:$AA$15,5,FALSE)*CA197+VLOOKUP(入力データと計算結果!$E$6,バックデータ一覧!$V$12:$AA$15,6,FALSE))*10^3/3600,0)</f>
        <v>0</v>
      </c>
      <c r="BA197" s="101">
        <f>IF(OR(計算過程!$DF$5&lt;=2,計算過程!$DF$5=8),IF(入力データと計算結果!$E$7=バックデータ一覧!$A$16,BU197/BC197+BV197/BD197+BW197/BE197+BX197/BF197+BZ197/BH197,IF(入力データと計算結果!$E$7=バックデータ一覧!$A$17,BU197/BC197+BV197/BD197+BW197/BE197+BY197/BG197+BZ197/BH197,BU197/BC197+BV197/BD197+BW197/BE197+BY197/BG197+CA197/BI197)),0)</f>
        <v>24.946710412852166</v>
      </c>
      <c r="BB197" s="101">
        <f>IF(OR(計算過程!$DF$5=3,計算過程!$DF$5=4),IF(入力データと計算結果!$E$7=バックデータ一覧!$A$16,BU197/BC197+BV197/BD197+BW197/BE197+BX197/BF197+BZ197/BH197,IF(入力データと計算結果!$E$7=バックデータ一覧!$A$17,BU197/BC197+BV197/BD197+BW197/BE197+BY197/BG197+BZ197/BH197,BU197/BC197+BV197/BD197+BW197/BE197+BY197/BG197+CA197/BI197)),0)</f>
        <v>0</v>
      </c>
      <c r="BC197" s="101">
        <f>MIN(1,計算過程!$DF$7*'貼り付けシート（日別）'!AG196+計算過程!$DF$14*(BU197+BW197)+計算過程!$DF$21)</f>
        <v>0.62230939999550128</v>
      </c>
      <c r="BD197" s="101">
        <f>MIN(1,計算過程!$DF$8*'貼り付けシート（日別）'!AG196+計算過程!$DF$15*BV197+計算過程!$DF$22)</f>
        <v>0.68657938922278727</v>
      </c>
      <c r="BE197" s="101">
        <f>MIN(1,計算過程!$DF$9*'貼り付けシート（日別）'!AG196+計算過程!$DF$16*(BU197+BW197)+計算過程!$DF$23)</f>
        <v>0.62230939999550128</v>
      </c>
      <c r="BF197" s="32">
        <f>MIN(1,計算過程!$DF$10*'貼り付けシート（日別）'!AG196+計算過程!$DF$17*BX197+計算過程!$DF$24)</f>
        <v>0.71159348488590612</v>
      </c>
      <c r="BG197" s="32">
        <f>MIN(1,計算過程!$DF$11*'貼り付けシート（日別）'!AG196+計算過程!$DF$18*BY197+計算過程!$DF$25)</f>
        <v>0.71059494829530212</v>
      </c>
      <c r="BH197" s="32">
        <f>MIN(1,計算過程!$DF$12*'貼り付けシート（日別）'!AG196+計算過程!$DF$19*BZ197+計算過程!$DF$26)</f>
        <v>0.71159348488590612</v>
      </c>
      <c r="BI197" s="32">
        <f>MIN(1,計算過程!$DF$13*'貼り付けシート（日別）'!AG196+計算過程!$DF$20*CA197+計算過程!$DF$27)</f>
        <v>0.56705985219865773</v>
      </c>
      <c r="BJ197" s="32">
        <f>IF(計算過程!$DF$5=11,(計算過程!$DF$33*BK197+計算過程!$DF$34*BN197+計算過程!$DF$35*計算過程!$DF$39+計算過程!$DF$36)*(1+計算過程!$DF$37*計算過程!$DF$38)*BL197*BM197*10^3/3600,0)</f>
        <v>0</v>
      </c>
      <c r="BK197" s="32">
        <f>'貼り付けシート（日別）'!AH196</f>
        <v>9.9124999999999996</v>
      </c>
      <c r="BL197" s="32">
        <f t="shared" si="65"/>
        <v>1</v>
      </c>
      <c r="BM197" s="32">
        <f t="shared" si="66"/>
        <v>1</v>
      </c>
      <c r="BN197" s="32">
        <f t="shared" si="67"/>
        <v>16.719803411418344</v>
      </c>
      <c r="BO197" s="32">
        <f>IF(計算過程!$DF$5=10,(計算過程!$DF$41*'貼り付けシート（日別）'!AG196+計算過程!$DF$42*BN197+計算過程!$DF$43)/3.6,0)</f>
        <v>0</v>
      </c>
      <c r="BP197" s="32">
        <f>IF(OR(計算過程!$DF$5=5,計算過程!$DF$5=6,計算過程!$DF$5=7),((計算過程!$DF$45*'貼り付けシート（日別）'!AG196+計算過程!$DF$46*SUM(BU197:BW197,BY197)+計算過程!$DF$47)*BQ197+(0.01723*CA197+0.06099))*10^3/3600,0)</f>
        <v>0</v>
      </c>
      <c r="BQ197" s="32">
        <f>IF('貼り付けシート（日別）'!AG196&lt;7,1+(7-'貼り付けシート（日別）'!AG196)*0.0091,1)</f>
        <v>1</v>
      </c>
      <c r="BR197" s="32">
        <f>IF(OR(計算過程!$DF$5=5,計算過程!$DF$5=6,計算過程!$DF$5=7),((計算過程!$DF$48*'貼り付けシート（日別）'!AG196+計算過程!$DF$49*SUM(BU197:BW197,BY197)+計算過程!$DF$50)*BT197+CA197/BS197),0)</f>
        <v>0</v>
      </c>
      <c r="BS197" s="32">
        <f>計算過程!$DF$51*'貼り付けシート（日別）'!AG196+計算過程!$DF$52*CA197+計算過程!$DF$53</f>
        <v>0.82287999999999994</v>
      </c>
      <c r="BT197" s="32">
        <f>IF('貼り付けシート（日別）'!AG196&lt;7,1+(7-'貼り付けシート（日別）'!AG196)*0.0205,1)</f>
        <v>1</v>
      </c>
      <c r="BU197" s="109">
        <f>'貼り付けシート（日別）'!T196</f>
        <v>2.0144722476023231</v>
      </c>
      <c r="BV197" s="109">
        <f>'貼り付けシート（日別）'!U196</f>
        <v>12.768338618044556</v>
      </c>
      <c r="BW197" s="109">
        <f>'貼り付けシート（日別）'!V196</f>
        <v>1.9369925457714647</v>
      </c>
      <c r="BX197" s="109">
        <f>'貼り付けシート（日別）'!W196</f>
        <v>0</v>
      </c>
      <c r="BY197" s="109">
        <f>'貼り付けシート（日別）'!X196</f>
        <v>0</v>
      </c>
      <c r="BZ197" s="109">
        <f>'貼り付けシート（日別）'!Y196</f>
        <v>0</v>
      </c>
      <c r="CA197" s="109">
        <f>'貼り付けシート（日別）'!Z196</f>
        <v>0</v>
      </c>
      <c r="CB197" s="102">
        <f>IF(入力データと計算結果!$E$9=バックデータ一覧!$A$25,'貼り付けシート（日別）'!AI196,0)</f>
        <v>0</v>
      </c>
      <c r="CC197" s="166"/>
      <c r="CD197" s="32">
        <f>IF(計算過程!$DF$5=9,((CI197*'貼り付けシート（日別）'!AG196+CJ197*(CQ197+CR197+CS197+CU197)+CK197*CX197+CL197)*CE197+(0.01723*CW197+0.06099))*10^3/3600,0)</f>
        <v>0</v>
      </c>
      <c r="CE197" s="32">
        <f>IF(7&lt;='貼り付けシート（日別）'!AG196,1,1+(7-'貼り付けシート（日別）'!AG196)*0.0091)</f>
        <v>1</v>
      </c>
      <c r="CF197" s="32">
        <f>IF(計算過程!$DF$5=9,((CM197*'貼り付けシート（日別）'!AG196+CN197*(CQ197+CR197+CS197+CU197)+CO197*CX197+CP197)*CH197+CW197/CG197),0)</f>
        <v>0</v>
      </c>
      <c r="CG197" s="32">
        <f>計算過程!$DF$55*'貼り付けシート（日別）'!AG196+計算過程!$DF$56*CW197+計算過程!$DF$57</f>
        <v>0.82287999999999994</v>
      </c>
      <c r="CH197" s="32">
        <f>IF(7&lt;='貼り付けシート（日別）'!AG196,1,1+(7-'貼り付けシート（日別）'!AG196)*0.0205)</f>
        <v>1</v>
      </c>
      <c r="CI197" s="100">
        <f>IF($CX197&gt;0,バックデータ一覧!$S$4,バックデータ一覧!$T$4)</f>
        <v>-0.18114</v>
      </c>
      <c r="CJ197" s="100">
        <f>IF($CX197&gt;0,バックデータ一覧!$S$5,バックデータ一覧!$T$5)</f>
        <v>0.10483000000000001</v>
      </c>
      <c r="CK197" s="100">
        <f>IF($CX197&gt;0,バックデータ一覧!$S$6,バックデータ一覧!$T$6)</f>
        <v>0</v>
      </c>
      <c r="CL197" s="100">
        <f>IF($CX197&gt;0,バックデータ一覧!$S$7,バックデータ一覧!$T$7)</f>
        <v>5.8528500000000001</v>
      </c>
      <c r="CM197" s="100">
        <f>IF($CX197&gt;0,バックデータ一覧!$S$12,バックデータ一覧!$T$12)</f>
        <v>-5.7700000000000001E-2</v>
      </c>
      <c r="CN197" s="100">
        <f>IF($CX197&gt;0,バックデータ一覧!$S$13,バックデータ一覧!$T$13)</f>
        <v>0.47525000000000001</v>
      </c>
      <c r="CO197" s="100">
        <f>IF($CX197&gt;0,バックデータ一覧!$S$14,バックデータ一覧!$T$14)</f>
        <v>0</v>
      </c>
      <c r="CP197" s="173">
        <f>IF($CX197&gt;0,バックデータ一覧!$S$15,バックデータ一覧!$T$15)</f>
        <v>-6.3459300000000001</v>
      </c>
      <c r="CQ197" s="102">
        <f>IF($DF$4=4,'貼り付けシート（日別）'!T196,'貼り付けシート（日別）'!B196*(INT($DF$4)+1-$DF$4)+'貼り付けシート（日別）'!T196*($DF$4-INT($DF$4)))</f>
        <v>2.0144722476023231</v>
      </c>
      <c r="CR197" s="102">
        <f>IF($DF$4=4,'貼り付けシート（日別）'!U196,'貼り付けシート（日別）'!C196*(INT($DF$4)+1-$DF$4)+'貼り付けシート（日別）'!U196*($DF$4-INT($DF$4)))</f>
        <v>12.768338618044556</v>
      </c>
      <c r="CS197" s="102">
        <f>IF($DF$4=4,'貼り付けシート（日別）'!V196,'貼り付けシート（日別）'!D196*(INT($DF$4)+1-$DF$4)+'貼り付けシート（日別）'!V196*($DF$4-INT($DF$4)))</f>
        <v>1.9369925457714647</v>
      </c>
      <c r="CT197" s="102">
        <f>IF($DF$4=4,'貼り付けシート（日別）'!W196,'貼り付けシート（日別）'!E196*(INT($DF$4)+1-$DF$4)+'貼り付けシート（日別）'!W196*($DF$4-INT($DF$4)))</f>
        <v>0</v>
      </c>
      <c r="CU197" s="102">
        <f>IF($DF$4=4,'貼り付けシート（日別）'!X196,'貼り付けシート（日別）'!F196*(INT($DF$4)+1-$DF$4)+'貼り付けシート（日別）'!X196*($DF$4-INT($DF$4)))</f>
        <v>0</v>
      </c>
      <c r="CV197" s="102">
        <f>IF($DF$4=4,'貼り付けシート（日別）'!Y196,'貼り付けシート（日別）'!G196*(INT($DF$4)+1-$DF$4)+'貼り付けシート（日別）'!Y196*($DF$4-INT($DF$4)))</f>
        <v>0</v>
      </c>
      <c r="CW197" s="102">
        <f>IF($DF$4=4,'貼り付けシート（日別）'!Z196,'貼り付けシート（日別）'!H196*(INT($DF$4)+1-$DF$4)+'貼り付けシート（日別）'!Z196*($DF$4-INT($DF$4)))</f>
        <v>0</v>
      </c>
      <c r="CX197" s="32">
        <f>SUMIF('貼り付けシート（時刻別）'!$A$6:$A$8765,AR197,'貼り付けシート（時刻別）'!$C$6:$C$8765)</f>
        <v>0</v>
      </c>
      <c r="CY197" s="102">
        <f t="shared" si="68"/>
        <v>0</v>
      </c>
      <c r="CZ197" s="166"/>
    </row>
    <row r="198" spans="1:104" x14ac:dyDescent="0.15">
      <c r="A198" s="36">
        <v>41830</v>
      </c>
      <c r="B198" s="139">
        <f>IF(計算過程!$DF$5=9,計算過程!CD198+計算過程!CY198,IF($DF$4=4,AS198,G198*(INT($DF$4)+1-$DF$4)+AS198*($DF$4-INT($DF$4))))</f>
        <v>0.14080642530787038</v>
      </c>
      <c r="C198" s="139">
        <f>IF(計算過程!$DF$5=9,CF198,IF($DF$4=4,AT198,H198*(INT($DF$4)+1-$DF$4)+AT198*($DF$4-INT($DF$4))))</f>
        <v>59.141013492725875</v>
      </c>
      <c r="D198" s="139">
        <f>IF(計算過程!$DF$5=9,0,IF($DF$4=4,AU198,I198*(INT($DF$4)+1-$DF$4)+AU198*($DF$4-INT($DF$4))))</f>
        <v>0</v>
      </c>
      <c r="E198" s="139">
        <v>0</v>
      </c>
      <c r="F198" s="138"/>
      <c r="G198" s="104">
        <f t="shared" si="55"/>
        <v>0.13458656756250001</v>
      </c>
      <c r="H198" s="104">
        <f t="shared" si="56"/>
        <v>53.348533453584757</v>
      </c>
      <c r="I198" s="104">
        <f t="shared" si="57"/>
        <v>0</v>
      </c>
      <c r="J198" s="107">
        <v>0</v>
      </c>
      <c r="K198" s="101">
        <f>IF(OR(計算過程!$DF$5&lt;=4,計算過程!$DF$5=8),L198+M198+N198,0)</f>
        <v>0.13458656756250001</v>
      </c>
      <c r="L198" s="101">
        <f>IF(AND($DF$5&gt;4,$DF$5&lt;&gt;8),0,((VLOOKUP(入力データと計算結果!$E$6,バックデータ一覧!$V$12:$AA$15,2)*'貼り付けシート（日別）'!O197+VLOOKUP(入力データと計算結果!$E$6,バックデータ一覧!$V$12:$AA$15,3)*('貼り付けシート（日別）'!I197+'貼り付けシート（日別）'!J197+'貼り付けシート（日別）'!K197+'貼り付けシート（日別）'!L197+'貼り付けシート（日別）'!N197)+(VLOOKUP(入力データと計算結果!$E$6,バックデータ一覧!$V$12:$AA$15,4)))*10^3/3600))</f>
        <v>8.522361414814815E-2</v>
      </c>
      <c r="M198" s="101">
        <f>IF(AND(OR($DF$5&gt;4,$DF$5&lt;&gt;8),入力データと計算結果!$E$7&lt;&gt;バックデータ一覧!$A$16,SUM(AL198:AM198)&gt;0),0.07*10^3/3600,0)</f>
        <v>1.9444444444444445E-2</v>
      </c>
      <c r="N198" s="101">
        <f>IF(AND(OR($DF$5&lt;=4),入力データと計算結果!$E$7=バックデータ一覧!$A$18,AM198&gt;0),(VLOOKUP(入力データと計算結果!$E$6,バックデータ一覧!$V$12:$AA$15,5,FALSE)*AO198+VLOOKUP(入力データと計算結果!$E$6,バックデータ一覧!$V$12:$AA$15,6,FALSE))*10^3/3600,0)</f>
        <v>2.9918508969907408E-2</v>
      </c>
      <c r="O198" s="101">
        <f>IF(OR(計算過程!$DF$5&lt;=2,計算過程!$DF$5=8),IF(入力データと計算結果!$E$7=バックデータ一覧!$A$16,AI198/Q198+AJ198/R198+AK198/S198+AL198/T198+AN198/V198,IF(入力データと計算結果!$E$7=バックデータ一覧!$A$17,AI198/Q198+AJ198/R198+AK198/S198+AM198/U198+AN198/V198,AI198/Q198+AJ198/R198+AK198/S198+AM198/U198+AO198/W198)),0)</f>
        <v>53.348533453584757</v>
      </c>
      <c r="P198" s="101">
        <f>IF(OR(計算過程!$DF$5=3,計算過程!$DF$5=4),IF(入力データと計算結果!$E$7=バックデータ一覧!$A$16,AI198/Q198+AJ198/R198+AK198/S198+AL198/T198+AN198/V198,IF(入力データと計算結果!$E$7=バックデータ一覧!$A$17,AI198/Q198+AJ198/R198+AK198/S198+AM198/U198+AN198/V198,AI198/Q198+AJ198/R198+AK198/S198+AM198/U198+AO198/W198)),0)</f>
        <v>0</v>
      </c>
      <c r="Q198" s="101">
        <f>MIN(1,$DF$7*'貼り付けシート（日別）'!O197+計算過程!$DF$14*(AI198+AK198)+$DF$21)</f>
        <v>0.63151984951064988</v>
      </c>
      <c r="R198" s="101">
        <f>MIN(1,$DF$8*'貼り付けシート（日別）'!O197+$DF$15*AJ198+$DF$22)</f>
        <v>0.68589431752511998</v>
      </c>
      <c r="S198" s="101">
        <f>MIN(1,$DF$9*'貼り付けシート（日別）'!O197+$DF$16*(AI198+AK198)+$DF$23)</f>
        <v>0.63151984951064988</v>
      </c>
      <c r="T198" s="32">
        <f>MIN(1,$DF$10*'貼り付けシート（日別）'!O197+$DF$17*AL198+$DF$24)</f>
        <v>0.71159348488590612</v>
      </c>
      <c r="U198" s="32">
        <f>MIN(1,$DF$11*'貼り付けシート（日別）'!O197+$DF$18*AM198+$DF$25)</f>
        <v>0.70203078478476866</v>
      </c>
      <c r="V198" s="32">
        <f>MIN(1,$DF$12*'貼り付けシート（日別）'!O197+$DF$19*AN198+$DF$26)</f>
        <v>0.71159348488590612</v>
      </c>
      <c r="W198" s="32">
        <f>MIN(1,$DF$13*'貼り付けシート（日別）'!O197+$DF$20*AO198+$DF$27)</f>
        <v>0.62431936331758386</v>
      </c>
      <c r="X198" s="32">
        <f t="shared" si="58"/>
        <v>0</v>
      </c>
      <c r="Y198" s="32">
        <f>'貼り付けシート（日別）'!P197</f>
        <v>8.7750000000000004</v>
      </c>
      <c r="Z198" s="32">
        <f t="shared" si="59"/>
        <v>1</v>
      </c>
      <c r="AA198" s="32">
        <f t="shared" si="60"/>
        <v>1</v>
      </c>
      <c r="AB198" s="32">
        <f t="shared" si="61"/>
        <v>36.145057884051489</v>
      </c>
      <c r="AC198" s="32">
        <f>IF($DF$5=10,($DF$41*'貼り付けシート（日別）'!O197+$DF$42*AB198+$DF$43)/3.6,0)</f>
        <v>0</v>
      </c>
      <c r="AD198" s="32">
        <f>IF(OR($DF$5=5,$DF$5=6,$DF$5=7),(($DF$45*'貼り付けシート（日別）'!O197+$DF$46*SUM(AI198:AK198,AM198)+$DF$47)*AE198+(0.01723*AO198+0.06099))*10^3/3600,0)</f>
        <v>0</v>
      </c>
      <c r="AE198" s="32">
        <f>IF('貼り付けシート（日別）'!O197&lt;7,1+(7-'貼り付けシート（日別）'!O197)*0.0091,1)</f>
        <v>1</v>
      </c>
      <c r="AF198" s="32">
        <f>IF(OR($DF$5=5,$DF$5=6,$DF$5=7),(($DF$48*'貼り付けシート（日別）'!O197+$DF$49*SUM(AI198:AK198,AM198)+$DF$50)*AH198+AO198/AG198),0)</f>
        <v>0</v>
      </c>
      <c r="AG198" s="32">
        <f>$DF$51*'貼り付けシート（日別）'!O197+$DF$52*AO198+$DF$53</f>
        <v>0.85438812499999994</v>
      </c>
      <c r="AH198" s="32">
        <f>IF('貼り付けシート（日別）'!O197&lt;7,1+(7-'貼り付けシート（日別）'!O197)*0.0205,1)</f>
        <v>1</v>
      </c>
      <c r="AI198" s="109">
        <f>'貼り付けシート（日別）'!B197</f>
        <v>5.582347298210582</v>
      </c>
      <c r="AJ198" s="109">
        <f>'貼り付けシート（日別）'!C197</f>
        <v>7.4489720619764457</v>
      </c>
      <c r="AK198" s="109">
        <f>'貼り付けシート（日別）'!D197</f>
        <v>1.5336118951127975</v>
      </c>
      <c r="AL198" s="109">
        <f>'貼り付けシート（日別）'!E197</f>
        <v>0</v>
      </c>
      <c r="AM198" s="109">
        <f>'貼り付けシート（日別）'!F197</f>
        <v>18.868772462085001</v>
      </c>
      <c r="AN198" s="109">
        <f>'貼り付けシート（日別）'!G197</f>
        <v>0</v>
      </c>
      <c r="AO198" s="109">
        <f>'貼り付けシート（日別）'!H197</f>
        <v>2.7113541666666663</v>
      </c>
      <c r="AP198" s="102">
        <f>IF(入力データと計算結果!$E$9=バックデータ一覧!$A$25,'貼り付けシート（日別）'!Q197,0)</f>
        <v>0</v>
      </c>
      <c r="AR198" s="36">
        <v>41830</v>
      </c>
      <c r="AS198" s="104">
        <f t="shared" si="62"/>
        <v>0.14080642530787038</v>
      </c>
      <c r="AT198" s="104">
        <f t="shared" si="63"/>
        <v>59.141013492725875</v>
      </c>
      <c r="AU198" s="104">
        <f t="shared" si="64"/>
        <v>0</v>
      </c>
      <c r="AV198" s="107">
        <v>0</v>
      </c>
      <c r="AW198" s="101">
        <f>IF(OR(計算過程!$DF$5&lt;=4,計算過程!$DF$5=8),AX198+AY198+AZ198,0)</f>
        <v>0.14080642530787038</v>
      </c>
      <c r="AX198" s="101">
        <f>IF(AND(計算過程!$DF$5&gt;4,計算過程!$DF$5&lt;&gt;8),0,((VLOOKUP(入力データと計算結果!$E$6,バックデータ一覧!$V$12:$AA$15,2)*'貼り付けシート（日別）'!AG197+VLOOKUP(入力データと計算結果!$E$6,バックデータ一覧!$V$12:$AA$15,3)*('貼り付けシート（日別）'!AA197+'貼り付けシート（日別）'!AB197+'貼り付けシート（日別）'!AC197+'貼り付けシート（日別）'!AD197+'貼り付けシート（日別）'!AF197)+(VLOOKUP(入力データと計算結果!$E$6,バックデータ一覧!$V$12:$AA$15,4)))*10^3/3600))</f>
        <v>8.8744304648148156E-2</v>
      </c>
      <c r="AY198" s="101">
        <f>IF(AND(OR(計算過程!$DF$5&gt;4,計算過程!$DF$5&lt;&gt;8),入力データと計算結果!$E$7&lt;&gt;バックデータ一覧!$A$16,SUM(BX198:BY198)&gt;0),0.07*10^3/3600,0)</f>
        <v>1.9444444444444445E-2</v>
      </c>
      <c r="AZ198" s="101">
        <f>IF(AND(OR(計算過程!$DF$5&lt;=4),入力データと計算結果!$E$7=バックデータ一覧!$A$18,BY198&gt;0),(VLOOKUP(入力データと計算結果!$E$6,バックデータ一覧!$V$12:$AA$15,5,FALSE)*CA198+VLOOKUP(入力データと計算結果!$E$6,バックデータ一覧!$V$12:$AA$15,6,FALSE))*10^3/3600,0)</f>
        <v>3.261767621527778E-2</v>
      </c>
      <c r="BA198" s="101">
        <f>IF(OR(計算過程!$DF$5&lt;=2,計算過程!$DF$5=8),IF(入力データと計算結果!$E$7=バックデータ一覧!$A$16,BU198/BC198+BV198/BD198+BW198/BE198+BX198/BF198+BZ198/BH198,IF(入力データと計算結果!$E$7=バックデータ一覧!$A$17,BU198/BC198+BV198/BD198+BW198/BE198+BY198/BG198+BZ198/BH198,BU198/BC198+BV198/BD198+BW198/BE198+BY198/BG198+CA198/BI198)),0)</f>
        <v>59.141013492725875</v>
      </c>
      <c r="BB198" s="101">
        <f>IF(OR(計算過程!$DF$5=3,計算過程!$DF$5=4),IF(入力データと計算結果!$E$7=バックデータ一覧!$A$16,BU198/BC198+BV198/BD198+BW198/BE198+BX198/BF198+BZ198/BH198,IF(入力データと計算結果!$E$7=バックデータ一覧!$A$17,BU198/BC198+BV198/BD198+BW198/BE198+BY198/BG198+BZ198/BH198,BU198/BC198+BV198/BD198+BW198/BE198+BY198/BG198+CA198/BI198)),0)</f>
        <v>0</v>
      </c>
      <c r="BC198" s="101">
        <f>MIN(1,計算過程!$DF$7*'貼り付けシート（日別）'!AG197+計算過程!$DF$14*(BU198+BW198)+計算過程!$DF$21)</f>
        <v>0.63231287011710335</v>
      </c>
      <c r="BD198" s="101">
        <f>MIN(1,計算過程!$DF$8*'貼り付けシート（日別）'!AG197+計算過程!$DF$15*BV198+計算過程!$DF$22)</f>
        <v>0.68712375077574317</v>
      </c>
      <c r="BE198" s="101">
        <f>MIN(1,計算過程!$DF$9*'貼り付けシート（日別）'!AG197+計算過程!$DF$16*(BU198+BW198)+計算過程!$DF$23)</f>
        <v>0.63231287011710335</v>
      </c>
      <c r="BF198" s="32">
        <f>MIN(1,計算過程!$DF$10*'貼り付けシート（日別）'!AG197+計算過程!$DF$17*BX198+計算過程!$DF$24)</f>
        <v>0.71159348488590612</v>
      </c>
      <c r="BG198" s="32">
        <f>MIN(1,計算過程!$DF$11*'貼り付けシート（日別）'!AG197+計算過程!$DF$18*BY198+計算過程!$DF$25)</f>
        <v>0.70203078478476866</v>
      </c>
      <c r="BH198" s="32">
        <f>MIN(1,計算過程!$DF$12*'貼り付けシート（日別）'!AG197+計算過程!$DF$19*BZ198+計算過程!$DF$26)</f>
        <v>0.71159348488590612</v>
      </c>
      <c r="BI198" s="32">
        <f>MIN(1,計算過程!$DF$13*'貼り付けシート（日別）'!AG197+計算過程!$DF$20*CA198+計算過程!$DF$27)</f>
        <v>0.63425098223516774</v>
      </c>
      <c r="BJ198" s="32">
        <f>IF(計算過程!$DF$5=11,(計算過程!$DF$33*BK198+計算過程!$DF$34*BN198+計算過程!$DF$35*計算過程!$DF$39+計算過程!$DF$36)*(1+計算過程!$DF$37*計算過程!$DF$38)*BL198*BM198*10^3/3600,0)</f>
        <v>0</v>
      </c>
      <c r="BK198" s="32">
        <f>'貼り付けシート（日別）'!AH197</f>
        <v>8.7750000000000004</v>
      </c>
      <c r="BL198" s="32">
        <f t="shared" si="65"/>
        <v>1</v>
      </c>
      <c r="BM198" s="32">
        <f t="shared" si="66"/>
        <v>1</v>
      </c>
      <c r="BN198" s="32">
        <f t="shared" si="67"/>
        <v>40.089734179416595</v>
      </c>
      <c r="BO198" s="32">
        <f>IF(計算過程!$DF$5=10,(計算過程!$DF$41*'貼り付けシート（日別）'!AG197+計算過程!$DF$42*BN198+計算過程!$DF$43)/3.6,0)</f>
        <v>0</v>
      </c>
      <c r="BP198" s="32">
        <f>IF(OR(計算過程!$DF$5=5,計算過程!$DF$5=6,計算過程!$DF$5=7),((計算過程!$DF$45*'貼り付けシート（日別）'!AG197+計算過程!$DF$46*SUM(BU198:BW198,BY198)+計算過程!$DF$47)*BQ198+(0.01723*CA198+0.06099))*10^3/3600,0)</f>
        <v>0</v>
      </c>
      <c r="BQ198" s="32">
        <f>IF('貼り付けシート（日別）'!AG197&lt;7,1+(7-'貼り付けシート（日別）'!AG197)*0.0091,1)</f>
        <v>1</v>
      </c>
      <c r="BR198" s="32">
        <f>IF(OR(計算過程!$DF$5=5,計算過程!$DF$5=6,計算過程!$DF$5=7),((計算過程!$DF$48*'貼り付けシート（日別）'!AG197+計算過程!$DF$49*SUM(BU198:BW198,BY198)+計算過程!$DF$50)*BT198+CA198/BS198),0)</f>
        <v>0</v>
      </c>
      <c r="BS198" s="32">
        <f>計算過程!$DF$51*'貼り付けシート（日別）'!AG197+計算過程!$DF$52*CA198+計算過程!$DF$53</f>
        <v>0.85777187499999996</v>
      </c>
      <c r="BT198" s="32">
        <f>IF('貼り付けシート（日別）'!AG197&lt;7,1+(7-'貼り付けシート（日別）'!AG197)*0.0205,1)</f>
        <v>1</v>
      </c>
      <c r="BU198" s="109">
        <f>'貼り付けシート（日別）'!T197</f>
        <v>5.8360903572201552</v>
      </c>
      <c r="BV198" s="109">
        <f>'貼り付けシート（日別）'!U197</f>
        <v>10.157689175422426</v>
      </c>
      <c r="BW198" s="109">
        <f>'貼り付けシート（日別）'!V197</f>
        <v>1.9518696846890149</v>
      </c>
      <c r="BX198" s="109">
        <f>'貼り付けシート（日別）'!W197</f>
        <v>0</v>
      </c>
      <c r="BY198" s="109">
        <f>'貼り付けシート（日別）'!X197</f>
        <v>18.868772462085001</v>
      </c>
      <c r="BZ198" s="109">
        <f>'貼り付けシート（日別）'!Y197</f>
        <v>0</v>
      </c>
      <c r="CA198" s="109">
        <f>'貼り付けシート（日別）'!Z197</f>
        <v>3.2753125000000005</v>
      </c>
      <c r="CB198" s="102">
        <f>IF(入力データと計算結果!$E$9=バックデータ一覧!$A$25,'貼り付けシート（日別）'!AI197,0)</f>
        <v>0</v>
      </c>
      <c r="CC198" s="166"/>
      <c r="CD198" s="32">
        <f>IF(計算過程!$DF$5=9,((CI198*'貼り付けシート（日別）'!AG197+CJ198*(CQ198+CR198+CS198+CU198)+CK198*CX198+CL198)*CE198+(0.01723*CW198+0.06099))*10^3/3600,0)</f>
        <v>0</v>
      </c>
      <c r="CE198" s="32">
        <f>IF(7&lt;='貼り付けシート（日別）'!AG197,1,1+(7-'貼り付けシート（日別）'!AG197)*0.0091)</f>
        <v>1</v>
      </c>
      <c r="CF198" s="32">
        <f>IF(計算過程!$DF$5=9,((CM198*'貼り付けシート（日別）'!AG197+CN198*(CQ198+CR198+CS198+CU198)+CO198*CX198+CP198)*CH198+CW198/CG198),0)</f>
        <v>0</v>
      </c>
      <c r="CG198" s="32">
        <f>計算過程!$DF$55*'貼り付けシート（日別）'!AG197+計算過程!$DF$56*CW198+計算過程!$DF$57</f>
        <v>0.85777187499999996</v>
      </c>
      <c r="CH198" s="32">
        <f>IF(7&lt;='貼り付けシート（日別）'!AG197,1,1+(7-'貼り付けシート（日別）'!AG197)*0.0205)</f>
        <v>1</v>
      </c>
      <c r="CI198" s="100">
        <f>IF($CX198&gt;0,バックデータ一覧!$S$4,バックデータ一覧!$T$4)</f>
        <v>-0.18114</v>
      </c>
      <c r="CJ198" s="100">
        <f>IF($CX198&gt;0,バックデータ一覧!$S$5,バックデータ一覧!$T$5)</f>
        <v>0.10483000000000001</v>
      </c>
      <c r="CK198" s="100">
        <f>IF($CX198&gt;0,バックデータ一覧!$S$6,バックデータ一覧!$T$6)</f>
        <v>0</v>
      </c>
      <c r="CL198" s="100">
        <f>IF($CX198&gt;0,バックデータ一覧!$S$7,バックデータ一覧!$T$7)</f>
        <v>5.8528500000000001</v>
      </c>
      <c r="CM198" s="100">
        <f>IF($CX198&gt;0,バックデータ一覧!$S$12,バックデータ一覧!$T$12)</f>
        <v>-5.7700000000000001E-2</v>
      </c>
      <c r="CN198" s="100">
        <f>IF($CX198&gt;0,バックデータ一覧!$S$13,バックデータ一覧!$T$13)</f>
        <v>0.47525000000000001</v>
      </c>
      <c r="CO198" s="100">
        <f>IF($CX198&gt;0,バックデータ一覧!$S$14,バックデータ一覧!$T$14)</f>
        <v>0</v>
      </c>
      <c r="CP198" s="173">
        <f>IF($CX198&gt;0,バックデータ一覧!$S$15,バックデータ一覧!$T$15)</f>
        <v>-6.3459300000000001</v>
      </c>
      <c r="CQ198" s="102">
        <f>IF($DF$4=4,'貼り付けシート（日別）'!T197,'貼り付けシート（日別）'!B197*(INT($DF$4)+1-$DF$4)+'貼り付けシート（日別）'!T197*($DF$4-INT($DF$4)))</f>
        <v>5.8360903572201552</v>
      </c>
      <c r="CR198" s="102">
        <f>IF($DF$4=4,'貼り付けシート（日別）'!U197,'貼り付けシート（日別）'!C197*(INT($DF$4)+1-$DF$4)+'貼り付けシート（日別）'!U197*($DF$4-INT($DF$4)))</f>
        <v>10.157689175422426</v>
      </c>
      <c r="CS198" s="102">
        <f>IF($DF$4=4,'貼り付けシート（日別）'!V197,'貼り付けシート（日別）'!D197*(INT($DF$4)+1-$DF$4)+'貼り付けシート（日別）'!V197*($DF$4-INT($DF$4)))</f>
        <v>1.9518696846890149</v>
      </c>
      <c r="CT198" s="102">
        <f>IF($DF$4=4,'貼り付けシート（日別）'!W197,'貼り付けシート（日別）'!E197*(INT($DF$4)+1-$DF$4)+'貼り付けシート（日別）'!W197*($DF$4-INT($DF$4)))</f>
        <v>0</v>
      </c>
      <c r="CU198" s="102">
        <f>IF($DF$4=4,'貼り付けシート（日別）'!X197,'貼り付けシート（日別）'!F197*(INT($DF$4)+1-$DF$4)+'貼り付けシート（日別）'!X197*($DF$4-INT($DF$4)))</f>
        <v>18.868772462085001</v>
      </c>
      <c r="CV198" s="102">
        <f>IF($DF$4=4,'貼り付けシート（日別）'!Y197,'貼り付けシート（日別）'!G197*(INT($DF$4)+1-$DF$4)+'貼り付けシート（日別）'!Y197*($DF$4-INT($DF$4)))</f>
        <v>0</v>
      </c>
      <c r="CW198" s="102">
        <f>IF($DF$4=4,'貼り付けシート（日別）'!Z197,'貼り付けシート（日別）'!H197*(INT($DF$4)+1-$DF$4)+'貼り付けシート（日別）'!Z197*($DF$4-INT($DF$4)))</f>
        <v>3.2753125000000005</v>
      </c>
      <c r="CX198" s="32">
        <f>SUMIF('貼り付けシート（時刻別）'!$A$6:$A$8765,AR198,'貼り付けシート（時刻別）'!$C$6:$C$8765)</f>
        <v>0</v>
      </c>
      <c r="CY198" s="102">
        <f t="shared" si="68"/>
        <v>0</v>
      </c>
      <c r="CZ198" s="166"/>
    </row>
    <row r="199" spans="1:104" x14ac:dyDescent="0.15">
      <c r="A199" s="36">
        <v>41831</v>
      </c>
      <c r="B199" s="139">
        <f>IF(計算過程!$DF$5=9,計算過程!CD199+計算過程!CY199,IF($DF$4=4,AS199,G199*(INT($DF$4)+1-$DF$4)+AS199*($DF$4-INT($DF$4))))</f>
        <v>0.13335538834027777</v>
      </c>
      <c r="C199" s="139">
        <f>IF(計算過程!$DF$5=9,CF199,IF($DF$4=4,AT199,H199*(INT($DF$4)+1-$DF$4)+AT199*($DF$4-INT($DF$4))))</f>
        <v>48.887368150069449</v>
      </c>
      <c r="D199" s="139">
        <f>IF(計算過程!$DF$5=9,0,IF($DF$4=4,AU199,I199*(INT($DF$4)+1-$DF$4)+AU199*($DF$4-INT($DF$4))))</f>
        <v>0</v>
      </c>
      <c r="E199" s="139">
        <v>0</v>
      </c>
      <c r="F199" s="138"/>
      <c r="G199" s="104">
        <f t="shared" si="55"/>
        <v>0.12725869902083334</v>
      </c>
      <c r="H199" s="104">
        <f t="shared" si="56"/>
        <v>43.19155066489958</v>
      </c>
      <c r="I199" s="104">
        <f t="shared" si="57"/>
        <v>0</v>
      </c>
      <c r="J199" s="107">
        <v>0</v>
      </c>
      <c r="K199" s="101">
        <f>IF(OR(計算過程!$DF$5&lt;=4,計算過程!$DF$5=8),L199+M199+N199,0)</f>
        <v>0.12725869902083334</v>
      </c>
      <c r="L199" s="101">
        <f>IF(AND($DF$5&gt;4,$DF$5&lt;&gt;8),0,((VLOOKUP(入力データと計算結果!$E$6,バックデータ一覧!$V$12:$AA$15,2)*'貼り付けシート（日別）'!O198+VLOOKUP(入力データと計算結果!$E$6,バックデータ一覧!$V$12:$AA$15,3)*('貼り付けシート（日別）'!I198+'貼り付けシート（日別）'!J198+'貼り付けシート（日別）'!K198+'貼り付けシート（日別）'!L198+'貼り付けシート（日別）'!N198)+(VLOOKUP(入力データと計算結果!$E$6,バックデータ一覧!$V$12:$AA$15,4)))*10^3/3600))</f>
        <v>7.8098158222222228E-2</v>
      </c>
      <c r="M199" s="101">
        <f>IF(AND(OR($DF$5&gt;4,$DF$5&lt;&gt;8),入力データと計算結果!$E$7&lt;&gt;バックデータ一覧!$A$16,SUM(AL199:AM199)&gt;0),0.07*10^3/3600,0)</f>
        <v>1.9444444444444445E-2</v>
      </c>
      <c r="N199" s="101">
        <f>IF(AND(OR($DF$5&lt;=4),入力データと計算結果!$E$7=バックデータ一覧!$A$18,AM199&gt;0),(VLOOKUP(入力データと計算結果!$E$6,バックデータ一覧!$V$12:$AA$15,5,FALSE)*AO199+VLOOKUP(入力データと計算結果!$E$6,バックデータ一覧!$V$12:$AA$15,6,FALSE))*10^3/3600,0)</f>
        <v>2.9716096354166666E-2</v>
      </c>
      <c r="O199" s="101">
        <f>IF(OR(計算過程!$DF$5&lt;=2,計算過程!$DF$5=8),IF(入力データと計算結果!$E$7=バックデータ一覧!$A$16,AI199/Q199+AJ199/R199+AK199/S199+AL199/T199+AN199/V199,IF(入力データと計算結果!$E$7=バックデータ一覧!$A$17,AI199/Q199+AJ199/R199+AK199/S199+AM199/U199+AN199/V199,AI199/Q199+AJ199/R199+AK199/S199+AM199/U199+AO199/W199)),0)</f>
        <v>43.19155066489958</v>
      </c>
      <c r="P199" s="101">
        <f>IF(OR(計算過程!$DF$5=3,計算過程!$DF$5=4),IF(入力データと計算結果!$E$7=バックデータ一覧!$A$16,AI199/Q199+AJ199/R199+AK199/S199+AL199/T199+AN199/V199,IF(入力データと計算結果!$E$7=バックデータ一覧!$A$17,AI199/Q199+AJ199/R199+AK199/S199+AM199/U199+AN199/V199,AI199/Q199+AJ199/R199+AK199/S199+AM199/U199+AO199/W199)),0)</f>
        <v>0</v>
      </c>
      <c r="Q199" s="101">
        <f>MIN(1,$DF$7*'貼り付けシート（日別）'!O198+計算過程!$DF$14*(AI199+AK199)+$DF$21)</f>
        <v>0.62852870625914037</v>
      </c>
      <c r="R199" s="101">
        <f>MIN(1,$DF$8*'貼り付けシート（日別）'!O198+$DF$15*AJ199+$DF$22)</f>
        <v>0.6846176597303345</v>
      </c>
      <c r="S199" s="101">
        <f>MIN(1,$DF$9*'貼り付けシート（日別）'!O198+$DF$16*(AI199+AK199)+$DF$23)</f>
        <v>0.62852870625914037</v>
      </c>
      <c r="T199" s="32">
        <f>MIN(1,$DF$10*'貼り付けシート（日別）'!O198+$DF$17*AL199+$DF$24)</f>
        <v>0.71159348488590612</v>
      </c>
      <c r="U199" s="32">
        <f>MIN(1,$DF$11*'貼り付けシート（日別）'!O198+$DF$18*AM199+$DF$25)</f>
        <v>0.70204525902878334</v>
      </c>
      <c r="V199" s="32">
        <f>MIN(1,$DF$12*'貼り付けシート（日別）'!O198+$DF$19*AN199+$DF$26)</f>
        <v>0.71159348488590612</v>
      </c>
      <c r="W199" s="32">
        <f>MIN(1,$DF$13*'貼り付けシート（日別）'!O198+$DF$20*AO199+$DF$27)</f>
        <v>0.62502246167677855</v>
      </c>
      <c r="X199" s="32">
        <f t="shared" si="58"/>
        <v>0</v>
      </c>
      <c r="Y199" s="32">
        <f>'貼り付けシート（日別）'!P198</f>
        <v>13.012500000000001</v>
      </c>
      <c r="Z199" s="32">
        <f t="shared" si="59"/>
        <v>1</v>
      </c>
      <c r="AA199" s="32">
        <f t="shared" si="60"/>
        <v>1</v>
      </c>
      <c r="AB199" s="32">
        <f t="shared" si="61"/>
        <v>29.437025946865802</v>
      </c>
      <c r="AC199" s="32">
        <f>IF($DF$5=10,($DF$41*'貼り付けシート（日別）'!O198+$DF$42*AB199+$DF$43)/3.6,0)</f>
        <v>0</v>
      </c>
      <c r="AD199" s="32">
        <f>IF(OR($DF$5=5,$DF$5=6,$DF$5=7),(($DF$45*'貼り付けシート（日別）'!O198+$DF$46*SUM(AI199:AK199,AM199)+$DF$47)*AE199+(0.01723*AO199+0.06099))*10^3/3600,0)</f>
        <v>0</v>
      </c>
      <c r="AE199" s="32">
        <f>IF('貼り付けシート（日別）'!O198&lt;7,1+(7-'貼り付けシート（日別）'!O198)*0.0091,1)</f>
        <v>1</v>
      </c>
      <c r="AF199" s="32">
        <f>IF(OR($DF$5=5,$DF$5=6,$DF$5=7),(($DF$48*'貼り付けシート（日別）'!O198+$DF$49*SUM(AI199:AK199,AM199)+$DF$50)*AH199+AO199/AG199),0)</f>
        <v>0</v>
      </c>
      <c r="AG199" s="32">
        <f>$DF$51*'貼り付けシート（日別）'!O198+$DF$52*AO199+$DF$53</f>
        <v>0.85645437499999999</v>
      </c>
      <c r="AH199" s="32">
        <f>IF('貼り付けシート（日別）'!O198&lt;7,1+(7-'貼り付けシート（日別）'!O198)*0.0205,1)</f>
        <v>1</v>
      </c>
      <c r="AI199" s="109">
        <f>'貼り付けシート（日別）'!B198</f>
        <v>3.0397705117136447</v>
      </c>
      <c r="AJ199" s="109">
        <f>'貼り付けシート（日別）'!C198</f>
        <v>4.056208689099841</v>
      </c>
      <c r="AK199" s="109">
        <f>'貼り付けシート（日別）'!D198</f>
        <v>0.8351017889323199</v>
      </c>
      <c r="AL199" s="109">
        <f>'貼り付けシート（日別）'!E198</f>
        <v>0</v>
      </c>
      <c r="AM199" s="109">
        <f>'貼り付けシート（日別）'!F198</f>
        <v>18.836882457119998</v>
      </c>
      <c r="AN199" s="109">
        <f>'貼り付けシート（日別）'!G198</f>
        <v>0</v>
      </c>
      <c r="AO199" s="109">
        <f>'貼り付けシート（日別）'!H198</f>
        <v>2.6690624999999999</v>
      </c>
      <c r="AP199" s="102">
        <f>IF(入力データと計算結果!$E$9=バックデータ一覧!$A$25,'貼り付けシート（日別）'!Q198,0)</f>
        <v>0</v>
      </c>
      <c r="AR199" s="36">
        <v>41831</v>
      </c>
      <c r="AS199" s="104">
        <f t="shared" si="62"/>
        <v>0.13335538834027777</v>
      </c>
      <c r="AT199" s="104">
        <f t="shared" si="63"/>
        <v>48.887368150069449</v>
      </c>
      <c r="AU199" s="104">
        <f t="shared" si="64"/>
        <v>0</v>
      </c>
      <c r="AV199" s="107">
        <v>0</v>
      </c>
      <c r="AW199" s="101">
        <f>IF(OR(計算過程!$DF$5&lt;=4,計算過程!$DF$5=8),AX199+AY199+AZ199,0)</f>
        <v>0.13335538834027777</v>
      </c>
      <c r="AX199" s="101">
        <f>IF(AND(計算過程!$DF$5&gt;4,計算過程!$DF$5&lt;&gt;8),0,((VLOOKUP(入力データと計算結果!$E$6,バックデータ一覧!$V$12:$AA$15,2)*'貼り付けシート（日別）'!AG198+VLOOKUP(入力データと計算結果!$E$6,バックデータ一覧!$V$12:$AA$15,3)*('貼り付けシート（日別）'!AA198+'貼り付けシート（日別）'!AB198+'貼り付けシート（日別）'!AC198+'貼り付けシート（日別）'!AD198+'貼り付けシート（日別）'!AF198)+(VLOOKUP(入力データと計算結果!$E$6,バックデータ一覧!$V$12:$AA$15,4)))*10^3/3600))</f>
        <v>8.1553512472222214E-2</v>
      </c>
      <c r="AY199" s="101">
        <f>IF(AND(OR(計算過程!$DF$5&gt;4,計算過程!$DF$5&lt;&gt;8),入力データと計算結果!$E$7&lt;&gt;バックデータ一覧!$A$16,SUM(BX199:BY199)&gt;0),0.07*10^3/3600,0)</f>
        <v>1.9444444444444445E-2</v>
      </c>
      <c r="AZ199" s="101">
        <f>IF(AND(OR(計算過程!$DF$5&lt;=4),入力データと計算結果!$E$7=バックデータ一覧!$A$18,BY199&gt;0),(VLOOKUP(入力データと計算結果!$E$6,バックデータ一覧!$V$12:$AA$15,5,FALSE)*CA199+VLOOKUP(入力データと計算結果!$E$6,バックデータ一覧!$V$12:$AA$15,6,FALSE))*10^3/3600,0)</f>
        <v>3.235743142361111E-2</v>
      </c>
      <c r="BA199" s="101">
        <f>IF(OR(計算過程!$DF$5&lt;=2,計算過程!$DF$5=8),IF(入力データと計算結果!$E$7=バックデータ一覧!$A$16,BU199/BC199+BV199/BD199+BW199/BE199+BX199/BF199+BZ199/BH199,IF(入力データと計算結果!$E$7=バックデータ一覧!$A$17,BU199/BC199+BV199/BD199+BW199/BE199+BY199/BG199+BZ199/BH199,BU199/BC199+BV199/BD199+BW199/BE199+BY199/BG199+CA199/BI199)),0)</f>
        <v>48.887368150069449</v>
      </c>
      <c r="BB199" s="101">
        <f>IF(OR(計算過程!$DF$5=3,計算過程!$DF$5=4),IF(入力データと計算結果!$E$7=バックデータ一覧!$A$16,BU199/BC199+BV199/BD199+BW199/BE199+BX199/BF199+BZ199/BH199,IF(入力データと計算結果!$E$7=バックデータ一覧!$A$17,BU199/BC199+BV199/BD199+BW199/BE199+BY199/BG199+BZ199/BH199,BU199/BC199+BV199/BD199+BW199/BE199+BY199/BG199+CA199/BI199)),0)</f>
        <v>0</v>
      </c>
      <c r="BC199" s="101">
        <f>MIN(1,計算過程!$DF$7*'貼り付けシート（日別）'!AG198+計算過程!$DF$14*(BU199+BW199)+計算過程!$DF$21)</f>
        <v>0.62924647452227045</v>
      </c>
      <c r="BD199" s="101">
        <f>MIN(1,計算過程!$DF$8*'貼り付けシート（日別）'!AG198+計算過程!$DF$15*BV199+計算過程!$DF$22)</f>
        <v>0.68584501512281693</v>
      </c>
      <c r="BE199" s="101">
        <f>MIN(1,計算過程!$DF$9*'貼り付けシート（日別）'!AG198+計算過程!$DF$16*(BU199+BW199)+計算過程!$DF$23)</f>
        <v>0.62924647452227045</v>
      </c>
      <c r="BF199" s="32">
        <f>MIN(1,計算過程!$DF$10*'貼り付けシート（日別）'!AG198+計算過程!$DF$17*BX199+計算過程!$DF$24)</f>
        <v>0.71159348488590612</v>
      </c>
      <c r="BG199" s="32">
        <f>MIN(1,計算過程!$DF$11*'貼り付けシート（日別）'!AG198+計算過程!$DF$18*BY199+計算過程!$DF$25)</f>
        <v>0.70204525902878334</v>
      </c>
      <c r="BH199" s="32">
        <f>MIN(1,計算過程!$DF$12*'貼り付けシート（日別）'!AG198+計算過程!$DF$19*BZ199+計算過程!$DF$26)</f>
        <v>0.71159348488590612</v>
      </c>
      <c r="BI199" s="32">
        <f>MIN(1,計算過程!$DF$13*'貼り付けシート（日別）'!AG198+計算過程!$DF$20*CA199+計算過程!$DF$27)</f>
        <v>0.6347412863951678</v>
      </c>
      <c r="BJ199" s="32">
        <f>IF(計算過程!$DF$5=11,(計算過程!$DF$33*BK199+計算過程!$DF$34*BN199+計算過程!$DF$35*計算過程!$DF$39+計算過程!$DF$36)*(1+計算過程!$DF$37*計算過程!$DF$38)*BL199*BM199*10^3/3600,0)</f>
        <v>0</v>
      </c>
      <c r="BK199" s="32">
        <f>'貼り付けシート（日別）'!AH198</f>
        <v>13.012500000000001</v>
      </c>
      <c r="BL199" s="32">
        <f t="shared" si="65"/>
        <v>1</v>
      </c>
      <c r="BM199" s="32">
        <f t="shared" si="66"/>
        <v>1</v>
      </c>
      <c r="BN199" s="32">
        <f t="shared" si="67"/>
        <v>33.301272542538065</v>
      </c>
      <c r="BO199" s="32">
        <f>IF(計算過程!$DF$5=10,(計算過程!$DF$41*'貼り付けシート（日別）'!AG198+計算過程!$DF$42*BN199+計算過程!$DF$43)/3.6,0)</f>
        <v>0</v>
      </c>
      <c r="BP199" s="32">
        <f>IF(OR(計算過程!$DF$5=5,計算過程!$DF$5=6,計算過程!$DF$5=7),((計算過程!$DF$45*'貼り付けシート（日別）'!AG198+計算過程!$DF$46*SUM(BU199:BW199,BY199)+計算過程!$DF$47)*BQ199+(0.01723*CA199+0.06099))*10^3/3600,0)</f>
        <v>0</v>
      </c>
      <c r="BQ199" s="32">
        <f>IF('貼り付けシート（日別）'!AG198&lt;7,1+(7-'貼り付けシート（日別）'!AG198)*0.0091,1)</f>
        <v>1</v>
      </c>
      <c r="BR199" s="32">
        <f>IF(OR(計算過程!$DF$5=5,計算過程!$DF$5=6,計算過程!$DF$5=7),((計算過程!$DF$48*'貼り付けシート（日別）'!AG198+計算過程!$DF$49*SUM(BU199:BW199,BY199)+計算過程!$DF$50)*BT199+CA199/BS199),0)</f>
        <v>0</v>
      </c>
      <c r="BS199" s="32">
        <f>計算過程!$DF$51*'貼り付けシート（日別）'!AG198+計算過程!$DF$52*CA199+計算過程!$DF$53</f>
        <v>0.85976562499999998</v>
      </c>
      <c r="BT199" s="32">
        <f>IF('貼り付けシート（日別）'!AG198&lt;7,1+(7-'貼り付けシート（日別）'!AG198)*0.0205,1)</f>
        <v>1</v>
      </c>
      <c r="BU199" s="109">
        <f>'貼り付けシート（日別）'!T198</f>
        <v>3.9263702442967916</v>
      </c>
      <c r="BV199" s="109">
        <f>'貼り付けシート（日別）'!U198</f>
        <v>6.7603478151663996</v>
      </c>
      <c r="BW199" s="109">
        <f>'貼り付けシート（日別）'!V198</f>
        <v>0.55673452595487982</v>
      </c>
      <c r="BX199" s="109">
        <f>'貼り付けシート（日別）'!W198</f>
        <v>0</v>
      </c>
      <c r="BY199" s="109">
        <f>'貼り付けシート（日別）'!X198</f>
        <v>18.836882457119998</v>
      </c>
      <c r="BZ199" s="109">
        <f>'貼り付けシート（日別）'!Y198</f>
        <v>0</v>
      </c>
      <c r="CA199" s="109">
        <f>'貼り付けシート（日別）'!Z198</f>
        <v>3.2209375000000007</v>
      </c>
      <c r="CB199" s="102">
        <f>IF(入力データと計算結果!$E$9=バックデータ一覧!$A$25,'貼り付けシート（日別）'!AI198,0)</f>
        <v>0</v>
      </c>
      <c r="CC199" s="166"/>
      <c r="CD199" s="32">
        <f>IF(計算過程!$DF$5=9,((CI199*'貼り付けシート（日別）'!AG198+CJ199*(CQ199+CR199+CS199+CU199)+CK199*CX199+CL199)*CE199+(0.01723*CW199+0.06099))*10^3/3600,0)</f>
        <v>0</v>
      </c>
      <c r="CE199" s="32">
        <f>IF(7&lt;='貼り付けシート（日別）'!AG198,1,1+(7-'貼り付けシート（日別）'!AG198)*0.0091)</f>
        <v>1</v>
      </c>
      <c r="CF199" s="32">
        <f>IF(計算過程!$DF$5=9,((CM199*'貼り付けシート（日別）'!AG198+CN199*(CQ199+CR199+CS199+CU199)+CO199*CX199+CP199)*CH199+CW199/CG199),0)</f>
        <v>0</v>
      </c>
      <c r="CG199" s="32">
        <f>計算過程!$DF$55*'貼り付けシート（日別）'!AG198+計算過程!$DF$56*CW199+計算過程!$DF$57</f>
        <v>0.85976562499999998</v>
      </c>
      <c r="CH199" s="32">
        <f>IF(7&lt;='貼り付けシート（日別）'!AG198,1,1+(7-'貼り付けシート（日別）'!AG198)*0.0205)</f>
        <v>1</v>
      </c>
      <c r="CI199" s="100">
        <f>IF($CX199&gt;0,バックデータ一覧!$S$4,バックデータ一覧!$T$4)</f>
        <v>-0.18114</v>
      </c>
      <c r="CJ199" s="100">
        <f>IF($CX199&gt;0,バックデータ一覧!$S$5,バックデータ一覧!$T$5)</f>
        <v>0.10483000000000001</v>
      </c>
      <c r="CK199" s="100">
        <f>IF($CX199&gt;0,バックデータ一覧!$S$6,バックデータ一覧!$T$6)</f>
        <v>0</v>
      </c>
      <c r="CL199" s="100">
        <f>IF($CX199&gt;0,バックデータ一覧!$S$7,バックデータ一覧!$T$7)</f>
        <v>5.8528500000000001</v>
      </c>
      <c r="CM199" s="100">
        <f>IF($CX199&gt;0,バックデータ一覧!$S$12,バックデータ一覧!$T$12)</f>
        <v>-5.7700000000000001E-2</v>
      </c>
      <c r="CN199" s="100">
        <f>IF($CX199&gt;0,バックデータ一覧!$S$13,バックデータ一覧!$T$13)</f>
        <v>0.47525000000000001</v>
      </c>
      <c r="CO199" s="100">
        <f>IF($CX199&gt;0,バックデータ一覧!$S$14,バックデータ一覧!$T$14)</f>
        <v>0</v>
      </c>
      <c r="CP199" s="173">
        <f>IF($CX199&gt;0,バックデータ一覧!$S$15,バックデータ一覧!$T$15)</f>
        <v>-6.3459300000000001</v>
      </c>
      <c r="CQ199" s="102">
        <f>IF($DF$4=4,'貼り付けシート（日別）'!T198,'貼り付けシート（日別）'!B198*(INT($DF$4)+1-$DF$4)+'貼り付けシート（日別）'!T198*($DF$4-INT($DF$4)))</f>
        <v>3.9263702442967916</v>
      </c>
      <c r="CR199" s="102">
        <f>IF($DF$4=4,'貼り付けシート（日別）'!U198,'貼り付けシート（日別）'!C198*(INT($DF$4)+1-$DF$4)+'貼り付けシート（日別）'!U198*($DF$4-INT($DF$4)))</f>
        <v>6.7603478151663996</v>
      </c>
      <c r="CS199" s="102">
        <f>IF($DF$4=4,'貼り付けシート（日別）'!V198,'貼り付けシート（日別）'!D198*(INT($DF$4)+1-$DF$4)+'貼り付けシート（日別）'!V198*($DF$4-INT($DF$4)))</f>
        <v>0.55673452595487982</v>
      </c>
      <c r="CT199" s="102">
        <f>IF($DF$4=4,'貼り付けシート（日別）'!W198,'貼り付けシート（日別）'!E198*(INT($DF$4)+1-$DF$4)+'貼り付けシート（日別）'!W198*($DF$4-INT($DF$4)))</f>
        <v>0</v>
      </c>
      <c r="CU199" s="102">
        <f>IF($DF$4=4,'貼り付けシート（日別）'!X198,'貼り付けシート（日別）'!F198*(INT($DF$4)+1-$DF$4)+'貼り付けシート（日別）'!X198*($DF$4-INT($DF$4)))</f>
        <v>18.836882457119998</v>
      </c>
      <c r="CV199" s="102">
        <f>IF($DF$4=4,'貼り付けシート（日別）'!Y198,'貼り付けシート（日別）'!G198*(INT($DF$4)+1-$DF$4)+'貼り付けシート（日別）'!Y198*($DF$4-INT($DF$4)))</f>
        <v>0</v>
      </c>
      <c r="CW199" s="102">
        <f>IF($DF$4=4,'貼り付けシート（日別）'!Z198,'貼り付けシート（日別）'!H198*(INT($DF$4)+1-$DF$4)+'貼り付けシート（日別）'!Z198*($DF$4-INT($DF$4)))</f>
        <v>3.2209375000000007</v>
      </c>
      <c r="CX199" s="32">
        <f>SUMIF('貼り付けシート（時刻別）'!$A$6:$A$8765,AR199,'貼り付けシート（時刻別）'!$C$6:$C$8765)</f>
        <v>0</v>
      </c>
      <c r="CY199" s="102">
        <f t="shared" si="68"/>
        <v>0</v>
      </c>
      <c r="CZ199" s="166"/>
    </row>
    <row r="200" spans="1:104" x14ac:dyDescent="0.15">
      <c r="A200" s="36">
        <v>41832</v>
      </c>
      <c r="B200" s="139">
        <f>IF(計算過程!$DF$5=9,計算過程!CD200+計算過程!CY200,IF($DF$4=4,AS200,G200*(INT($DF$4)+1-$DF$4)+AS200*($DF$4-INT($DF$4))))</f>
        <v>0.143195005125</v>
      </c>
      <c r="C200" s="139">
        <f>IF(計算過程!$DF$5=9,CF200,IF($DF$4=4,AT200,H200*(INT($DF$4)+1-$DF$4)+AT200*($DF$4-INT($DF$4))))</f>
        <v>67.221441978936525</v>
      </c>
      <c r="D200" s="139">
        <f>IF(計算過程!$DF$5=9,0,IF($DF$4=4,AU200,I200*(INT($DF$4)+1-$DF$4)+AU200*($DF$4-INT($DF$4))))</f>
        <v>0</v>
      </c>
      <c r="E200" s="139">
        <v>0</v>
      </c>
      <c r="F200" s="138"/>
      <c r="G200" s="104">
        <f t="shared" si="55"/>
        <v>0.13750261670833333</v>
      </c>
      <c r="H200" s="104">
        <f t="shared" si="56"/>
        <v>61.693729342435233</v>
      </c>
      <c r="I200" s="104">
        <f t="shared" si="57"/>
        <v>0</v>
      </c>
      <c r="J200" s="107">
        <v>0</v>
      </c>
      <c r="K200" s="101">
        <f>IF(OR(計算過程!$DF$5&lt;=4,計算過程!$DF$5=8),L200+M200+N200,0)</f>
        <v>0.13750261670833333</v>
      </c>
      <c r="L200" s="101">
        <f>IF(AND($DF$5&gt;4,$DF$5&lt;&gt;8),0,((VLOOKUP(入力データと計算結果!$E$6,バックデータ一覧!$V$12:$AA$15,2)*'貼り付けシート（日別）'!O199+VLOOKUP(入力データと計算結果!$E$6,バックデータ一覧!$V$12:$AA$15,3)*('貼り付けシート（日別）'!I199+'貼り付けシート（日別）'!J199+'貼り付けシート（日別）'!K199+'貼り付けシート（日別）'!L199+'貼り付けシート（日別）'!N199)+(VLOOKUP(入力データと計算結果!$E$6,バックデータ一覧!$V$12:$AA$15,4)))*10^3/3600))</f>
        <v>8.9985805944444441E-2</v>
      </c>
      <c r="M200" s="101">
        <f>IF(AND(OR($DF$5&gt;4,$DF$5&lt;&gt;8),入力データと計算結果!$E$7&lt;&gt;バックデータ一覧!$A$16,SUM(AL200:AM200)&gt;0),0.07*10^3/3600,0)</f>
        <v>1.9444444444444445E-2</v>
      </c>
      <c r="N200" s="101">
        <f>IF(AND(OR($DF$5&lt;=4),入力データと計算結果!$E$7=バックデータ一覧!$A$18,AM200&gt;0),(VLOOKUP(入力データと計算結果!$E$6,バックデータ一覧!$V$12:$AA$15,5,FALSE)*AO200+VLOOKUP(入力データと計算結果!$E$6,バックデータ一覧!$V$12:$AA$15,6,FALSE))*10^3/3600,0)</f>
        <v>2.8072366319444444E-2</v>
      </c>
      <c r="O200" s="101">
        <f>IF(OR(計算過程!$DF$5&lt;=2,計算過程!$DF$5=8),IF(入力データと計算結果!$E$7=バックデータ一覧!$A$16,AI200/Q200+AJ200/R200+AK200/S200+AL200/T200+AN200/V200,IF(入力データと計算結果!$E$7=バックデータ一覧!$A$17,AI200/Q200+AJ200/R200+AK200/S200+AM200/U200+AN200/V200,AI200/Q200+AJ200/R200+AK200/S200+AM200/U200+AO200/W200)),0)</f>
        <v>61.693729342435233</v>
      </c>
      <c r="P200" s="101">
        <f>IF(OR(計算過程!$DF$5=3,計算過程!$DF$5=4),IF(入力データと計算結果!$E$7=バックデータ一覧!$A$16,AI200/Q200+AJ200/R200+AK200/S200+AL200/T200+AN200/V200,IF(入力データと計算結果!$E$7=バックデータ一覧!$A$17,AI200/Q200+AJ200/R200+AK200/S200+AM200/U200+AN200/V200,AI200/Q200+AJ200/R200+AK200/S200+AM200/U200+AO200/W200)),0)</f>
        <v>0</v>
      </c>
      <c r="Q200" s="101">
        <f>MIN(1,$DF$7*'貼り付けシート（日別）'!O199+計算過程!$DF$14*(AI200+AK200)+$DF$21)</f>
        <v>0.64277779998956608</v>
      </c>
      <c r="R200" s="101">
        <f>MIN(1,$DF$8*'貼り付けシート（日別）'!O199+$DF$15*AJ200+$DF$22)</f>
        <v>0.68977857314312696</v>
      </c>
      <c r="S200" s="101">
        <f>MIN(1,$DF$9*'貼り付けシート（日別）'!O199+$DF$16*(AI200+AK200)+$DF$23)</f>
        <v>0.64277779998956608</v>
      </c>
      <c r="T200" s="32">
        <f>MIN(1,$DF$10*'貼り付けシート（日別）'!O199+$DF$17*AL200+$DF$24)</f>
        <v>0.71159348488590612</v>
      </c>
      <c r="U200" s="32">
        <f>MIN(1,$DF$11*'貼り付けシート（日別）'!O199+$DF$18*AM200+$DF$25)</f>
        <v>0.70212406324619603</v>
      </c>
      <c r="V200" s="32">
        <f>MIN(1,$DF$12*'貼り付けシート（日別）'!O199+$DF$19*AN200+$DF$26)</f>
        <v>0.71159348488590612</v>
      </c>
      <c r="W200" s="32">
        <f>MIN(1,$DF$13*'貼り付けシート（日別）'!O199+$DF$20*AO200+$DF$27)</f>
        <v>0.63073210524885903</v>
      </c>
      <c r="X200" s="32">
        <f t="shared" si="58"/>
        <v>0</v>
      </c>
      <c r="Y200" s="32">
        <f>'貼り付けシート（日別）'!P199</f>
        <v>18.712499999999999</v>
      </c>
      <c r="Z200" s="32">
        <f t="shared" si="59"/>
        <v>1</v>
      </c>
      <c r="AA200" s="32">
        <f t="shared" si="60"/>
        <v>1</v>
      </c>
      <c r="AB200" s="32">
        <f t="shared" si="61"/>
        <v>41.918671589083587</v>
      </c>
      <c r="AC200" s="32">
        <f>IF($DF$5=10,($DF$41*'貼り付けシート（日別）'!O199+$DF$42*AB200+$DF$43)/3.6,0)</f>
        <v>0</v>
      </c>
      <c r="AD200" s="32">
        <f>IF(OR($DF$5=5,$DF$5=6,$DF$5=7),(($DF$45*'貼り付けシート（日別）'!O199+$DF$46*SUM(AI200:AK200,AM200)+$DF$47)*AE200+(0.01723*AO200+0.06099))*10^3/3600,0)</f>
        <v>0</v>
      </c>
      <c r="AE200" s="32">
        <f>IF('貼り付けシート（日別）'!O199&lt;7,1+(7-'貼り付けシート（日別）'!O199)*0.0091,1)</f>
        <v>1</v>
      </c>
      <c r="AF200" s="32">
        <f>IF(OR($DF$5=5,$DF$5=6,$DF$5=7),(($DF$48*'貼り付けシート（日別）'!O199+$DF$49*SUM(AI200:AK200,AM200)+$DF$50)*AH200+AO200/AG200),0)</f>
        <v>0</v>
      </c>
      <c r="AG200" s="32">
        <f>$DF$51*'貼り付けシート（日別）'!O199+$DF$52*AO200+$DF$53</f>
        <v>0.87323375000000003</v>
      </c>
      <c r="AH200" s="32">
        <f>IF('貼り付けシート（日別）'!O199&lt;7,1+(7-'貼り付けシート（日別）'!O199)*0.0205,1)</f>
        <v>1</v>
      </c>
      <c r="AI200" s="109">
        <f>'貼り付けシート（日別）'!B199</f>
        <v>8.2823189110942792</v>
      </c>
      <c r="AJ200" s="109">
        <f>'貼り付けシート（日別）'!C199</f>
        <v>10.716858112447762</v>
      </c>
      <c r="AK200" s="109">
        <f>'貼り付けシート（日別）'!D199</f>
        <v>1.9306104687865449</v>
      </c>
      <c r="AL200" s="109">
        <f>'貼り付けシート（日別）'!E199</f>
        <v>0</v>
      </c>
      <c r="AM200" s="109">
        <f>'貼り付けシート（日別）'!F199</f>
        <v>18.663259096755002</v>
      </c>
      <c r="AN200" s="109">
        <f>'貼り付けシート（日別）'!G199</f>
        <v>0</v>
      </c>
      <c r="AO200" s="109">
        <f>'貼り付けシート（日別）'!H199</f>
        <v>2.3256249999999996</v>
      </c>
      <c r="AP200" s="102">
        <f>IF(入力データと計算結果!$E$9=バックデータ一覧!$A$25,'貼り付けシート（日別）'!Q199,0)</f>
        <v>0</v>
      </c>
      <c r="AR200" s="36">
        <v>41832</v>
      </c>
      <c r="AS200" s="104">
        <f t="shared" si="62"/>
        <v>0.143195005125</v>
      </c>
      <c r="AT200" s="104">
        <f t="shared" si="63"/>
        <v>67.221441978936525</v>
      </c>
      <c r="AU200" s="104">
        <f t="shared" si="64"/>
        <v>0</v>
      </c>
      <c r="AV200" s="107">
        <v>0</v>
      </c>
      <c r="AW200" s="101">
        <f>IF(OR(計算過程!$DF$5&lt;=4,計算過程!$DF$5=8),AX200+AY200+AZ200,0)</f>
        <v>0.143195005125</v>
      </c>
      <c r="AX200" s="101">
        <f>IF(AND(計算過程!$DF$5&gt;4,計算過程!$DF$5&lt;&gt;8),0,((VLOOKUP(入力データと計算結果!$E$6,バックデータ一覧!$V$12:$AA$15,2)*'貼り付けシート（日別）'!AG199+VLOOKUP(入力データと計算結果!$E$6,バックデータ一覧!$V$12:$AA$15,3)*('貼り付けシート（日別）'!AA199+'貼り付けシート（日別）'!AB199+'貼り付けシート（日別）'!AC199+'貼り付けシート（日別）'!AD199+'貼り付けシート（日別）'!AF199)+(VLOOKUP(入力データと計算結果!$E$6,バックデータ一覧!$V$12:$AA$15,4)))*10^3/3600))</f>
        <v>9.3506496444444448E-2</v>
      </c>
      <c r="AY200" s="101">
        <f>IF(AND(OR(計算過程!$DF$5&gt;4,計算過程!$DF$5&lt;&gt;8),入力データと計算結果!$E$7&lt;&gt;バックデータ一覧!$A$16,SUM(BX200:BY200)&gt;0),0.07*10^3/3600,0)</f>
        <v>1.9444444444444445E-2</v>
      </c>
      <c r="AZ200" s="101">
        <f>IF(AND(OR(計算過程!$DF$5&lt;=4),入力データと計算結果!$E$7=バックデータ一覧!$A$18,BY200&gt;0),(VLOOKUP(入力データと計算結果!$E$6,バックデータ一覧!$V$12:$AA$15,5,FALSE)*CA200+VLOOKUP(入力データと計算結果!$E$6,バックデータ一覧!$V$12:$AA$15,6,FALSE))*10^3/3600,0)</f>
        <v>3.0244064236111111E-2</v>
      </c>
      <c r="BA200" s="101">
        <f>IF(OR(計算過程!$DF$5&lt;=2,計算過程!$DF$5=8),IF(入力データと計算結果!$E$7=バックデータ一覧!$A$16,BU200/BC200+BV200/BD200+BW200/BE200+BX200/BF200+BZ200/BH200,IF(入力データと計算結果!$E$7=バックデータ一覧!$A$17,BU200/BC200+BV200/BD200+BW200/BE200+BY200/BG200+BZ200/BH200,BU200/BC200+BV200/BD200+BW200/BE200+BY200/BG200+CA200/BI200)),0)</f>
        <v>67.221441978936525</v>
      </c>
      <c r="BB200" s="101">
        <f>IF(OR(計算過程!$DF$5=3,計算過程!$DF$5=4),IF(入力データと計算結果!$E$7=バックデータ一覧!$A$16,BU200/BC200+BV200/BD200+BW200/BE200+BX200/BF200+BZ200/BH200,IF(入力データと計算結果!$E$7=バックデータ一覧!$A$17,BU200/BC200+BV200/BD200+BW200/BE200+BY200/BG200+BZ200/BH200,BU200/BC200+BV200/BD200+BW200/BE200+BY200/BG200+CA200/BI200)),0)</f>
        <v>0</v>
      </c>
      <c r="BC200" s="101">
        <f>MIN(1,計算過程!$DF$7*'貼り付けシート（日別）'!AG199+計算過程!$DF$14*(BU200+BW200)+計算過程!$DF$21)</f>
        <v>0.64356218323850534</v>
      </c>
      <c r="BD200" s="101">
        <f>MIN(1,計算過程!$DF$8*'貼り付けシート（日別）'!AG199+計算過程!$DF$15*BV200+計算過程!$DF$22)</f>
        <v>0.69099461575239862</v>
      </c>
      <c r="BE200" s="101">
        <f>MIN(1,計算過程!$DF$9*'貼り付けシート（日別）'!AG199+計算過程!$DF$16*(BU200+BW200)+計算過程!$DF$23)</f>
        <v>0.64356218323850534</v>
      </c>
      <c r="BF200" s="32">
        <f>MIN(1,計算過程!$DF$10*'貼り付けシート（日別）'!AG199+計算過程!$DF$17*BX200+計算過程!$DF$24)</f>
        <v>0.71159348488590612</v>
      </c>
      <c r="BG200" s="32">
        <f>MIN(1,計算過程!$DF$11*'貼り付けシート（日別）'!AG199+計算過程!$DF$18*BY200+計算過程!$DF$25)</f>
        <v>0.70212406324619603</v>
      </c>
      <c r="BH200" s="32">
        <f>MIN(1,計算過程!$DF$12*'貼り付けシート（日別）'!AG199+計算過程!$DF$19*BZ200+計算過程!$DF$26)</f>
        <v>0.71159348488590612</v>
      </c>
      <c r="BI200" s="32">
        <f>MIN(1,計算過程!$DF$13*'貼り付けシート（日別）'!AG199+計算過程!$DF$20*CA200+計算過程!$DF$27)</f>
        <v>0.63872289431516782</v>
      </c>
      <c r="BJ200" s="32">
        <f>IF(計算過程!$DF$5=11,(計算過程!$DF$33*BK200+計算過程!$DF$34*BN200+計算過程!$DF$35*計算過程!$DF$39+計算過程!$DF$36)*(1+計算過程!$DF$37*計算過程!$DF$38)*BL200*BM200*10^3/3600,0)</f>
        <v>0</v>
      </c>
      <c r="BK200" s="32">
        <f>'貼り付けシート（日別）'!AH199</f>
        <v>18.712499999999999</v>
      </c>
      <c r="BL200" s="32">
        <f t="shared" si="65"/>
        <v>1</v>
      </c>
      <c r="BM200" s="32">
        <f t="shared" si="66"/>
        <v>1</v>
      </c>
      <c r="BN200" s="32">
        <f t="shared" si="67"/>
        <v>45.716317721449172</v>
      </c>
      <c r="BO200" s="32">
        <f>IF(計算過程!$DF$5=10,(計算過程!$DF$41*'貼り付けシート（日別）'!AG199+計算過程!$DF$42*BN200+計算過程!$DF$43)/3.6,0)</f>
        <v>0</v>
      </c>
      <c r="BP200" s="32">
        <f>IF(OR(計算過程!$DF$5=5,計算過程!$DF$5=6,計算過程!$DF$5=7),((計算過程!$DF$45*'貼り付けシート（日別）'!AG199+計算過程!$DF$46*SUM(BU200:BW200,BY200)+計算過程!$DF$47)*BQ200+(0.01723*CA200+0.06099))*10^3/3600,0)</f>
        <v>0</v>
      </c>
      <c r="BQ200" s="32">
        <f>IF('貼り付けシート（日別）'!AG199&lt;7,1+(7-'貼り付けシート（日別）'!AG199)*0.0091,1)</f>
        <v>1</v>
      </c>
      <c r="BR200" s="32">
        <f>IF(OR(計算過程!$DF$5=5,計算過程!$DF$5=6,計算過程!$DF$5=7),((計算過程!$DF$48*'貼り付けシート（日別）'!AG199+計算過程!$DF$49*SUM(BU200:BW200,BY200)+計算過程!$DF$50)*BT200+CA200/BS200),0)</f>
        <v>0</v>
      </c>
      <c r="BS200" s="32">
        <f>計算過程!$DF$51*'貼り付けシート（日別）'!AG199+計算過程!$DF$52*CA200+計算過程!$DF$53</f>
        <v>0.87595624999999999</v>
      </c>
      <c r="BT200" s="32">
        <f>IF('貼り付けシート（日別）'!AG199&lt;7,1+(7-'貼り付けシート（日別）'!AG199)*0.0205,1)</f>
        <v>1</v>
      </c>
      <c r="BU200" s="109">
        <f>'貼り付けシート（日別）'!T199</f>
        <v>8.5332982720365287</v>
      </c>
      <c r="BV200" s="109">
        <f>'貼り付けシート（日別）'!U199</f>
        <v>13.3960726405597</v>
      </c>
      <c r="BW200" s="109">
        <f>'貼り付けシート（日別）'!V199</f>
        <v>2.3443127120979472</v>
      </c>
      <c r="BX200" s="109">
        <f>'貼り付けシート（日別）'!W199</f>
        <v>0</v>
      </c>
      <c r="BY200" s="109">
        <f>'貼り付けシート（日別）'!X199</f>
        <v>18.663259096755002</v>
      </c>
      <c r="BZ200" s="109">
        <f>'貼り付けシート（日別）'!Y199</f>
        <v>0</v>
      </c>
      <c r="CA200" s="109">
        <f>'貼り付けシート（日別）'!Z199</f>
        <v>2.7793749999999999</v>
      </c>
      <c r="CB200" s="102">
        <f>IF(入力データと計算結果!$E$9=バックデータ一覧!$A$25,'貼り付けシート（日別）'!AI199,0)</f>
        <v>0</v>
      </c>
      <c r="CC200" s="166"/>
      <c r="CD200" s="32">
        <f>IF(計算過程!$DF$5=9,((CI200*'貼り付けシート（日別）'!AG199+CJ200*(CQ200+CR200+CS200+CU200)+CK200*CX200+CL200)*CE200+(0.01723*CW200+0.06099))*10^3/3600,0)</f>
        <v>0</v>
      </c>
      <c r="CE200" s="32">
        <f>IF(7&lt;='貼り付けシート（日別）'!AG199,1,1+(7-'貼り付けシート（日別）'!AG199)*0.0091)</f>
        <v>1</v>
      </c>
      <c r="CF200" s="32">
        <f>IF(計算過程!$DF$5=9,((CM200*'貼り付けシート（日別）'!AG199+CN200*(CQ200+CR200+CS200+CU200)+CO200*CX200+CP200)*CH200+CW200/CG200),0)</f>
        <v>0</v>
      </c>
      <c r="CG200" s="32">
        <f>計算過程!$DF$55*'貼り付けシート（日別）'!AG199+計算過程!$DF$56*CW200+計算過程!$DF$57</f>
        <v>0.87595624999999999</v>
      </c>
      <c r="CH200" s="32">
        <f>IF(7&lt;='貼り付けシート（日別）'!AG199,1,1+(7-'貼り付けシート（日別）'!AG199)*0.0205)</f>
        <v>1</v>
      </c>
      <c r="CI200" s="100">
        <f>IF($CX200&gt;0,バックデータ一覧!$S$4,バックデータ一覧!$T$4)</f>
        <v>-0.18114</v>
      </c>
      <c r="CJ200" s="100">
        <f>IF($CX200&gt;0,バックデータ一覧!$S$5,バックデータ一覧!$T$5)</f>
        <v>0.10483000000000001</v>
      </c>
      <c r="CK200" s="100">
        <f>IF($CX200&gt;0,バックデータ一覧!$S$6,バックデータ一覧!$T$6)</f>
        <v>0</v>
      </c>
      <c r="CL200" s="100">
        <f>IF($CX200&gt;0,バックデータ一覧!$S$7,バックデータ一覧!$T$7)</f>
        <v>5.8528500000000001</v>
      </c>
      <c r="CM200" s="100">
        <f>IF($CX200&gt;0,バックデータ一覧!$S$12,バックデータ一覧!$T$12)</f>
        <v>-5.7700000000000001E-2</v>
      </c>
      <c r="CN200" s="100">
        <f>IF($CX200&gt;0,バックデータ一覧!$S$13,バックデータ一覧!$T$13)</f>
        <v>0.47525000000000001</v>
      </c>
      <c r="CO200" s="100">
        <f>IF($CX200&gt;0,バックデータ一覧!$S$14,バックデータ一覧!$T$14)</f>
        <v>0</v>
      </c>
      <c r="CP200" s="173">
        <f>IF($CX200&gt;0,バックデータ一覧!$S$15,バックデータ一覧!$T$15)</f>
        <v>-6.3459300000000001</v>
      </c>
      <c r="CQ200" s="102">
        <f>IF($DF$4=4,'貼り付けシート（日別）'!T199,'貼り付けシート（日別）'!B199*(INT($DF$4)+1-$DF$4)+'貼り付けシート（日別）'!T199*($DF$4-INT($DF$4)))</f>
        <v>8.5332982720365287</v>
      </c>
      <c r="CR200" s="102">
        <f>IF($DF$4=4,'貼り付けシート（日別）'!U199,'貼り付けシート（日別）'!C199*(INT($DF$4)+1-$DF$4)+'貼り付けシート（日別）'!U199*($DF$4-INT($DF$4)))</f>
        <v>13.3960726405597</v>
      </c>
      <c r="CS200" s="102">
        <f>IF($DF$4=4,'貼り付けシート（日別）'!V199,'貼り付けシート（日別）'!D199*(INT($DF$4)+1-$DF$4)+'貼り付けシート（日別）'!V199*($DF$4-INT($DF$4)))</f>
        <v>2.3443127120979472</v>
      </c>
      <c r="CT200" s="102">
        <f>IF($DF$4=4,'貼り付けシート（日別）'!W199,'貼り付けシート（日別）'!E199*(INT($DF$4)+1-$DF$4)+'貼り付けシート（日別）'!W199*($DF$4-INT($DF$4)))</f>
        <v>0</v>
      </c>
      <c r="CU200" s="102">
        <f>IF($DF$4=4,'貼り付けシート（日別）'!X199,'貼り付けシート（日別）'!F199*(INT($DF$4)+1-$DF$4)+'貼り付けシート（日別）'!X199*($DF$4-INT($DF$4)))</f>
        <v>18.663259096755002</v>
      </c>
      <c r="CV200" s="102">
        <f>IF($DF$4=4,'貼り付けシート（日別）'!Y199,'貼り付けシート（日別）'!G199*(INT($DF$4)+1-$DF$4)+'貼り付けシート（日別）'!Y199*($DF$4-INT($DF$4)))</f>
        <v>0</v>
      </c>
      <c r="CW200" s="102">
        <f>IF($DF$4=4,'貼り付けシート（日別）'!Z199,'貼り付けシート（日別）'!H199*(INT($DF$4)+1-$DF$4)+'貼り付けシート（日別）'!Z199*($DF$4-INT($DF$4)))</f>
        <v>2.7793749999999999</v>
      </c>
      <c r="CX200" s="32">
        <f>SUMIF('貼り付けシート（時刻別）'!$A$6:$A$8765,AR200,'貼り付けシート（時刻別）'!$C$6:$C$8765)</f>
        <v>0</v>
      </c>
      <c r="CY200" s="102">
        <f t="shared" si="68"/>
        <v>0</v>
      </c>
      <c r="CZ200" s="166"/>
    </row>
    <row r="201" spans="1:104" x14ac:dyDescent="0.15">
      <c r="A201" s="36">
        <v>41833</v>
      </c>
      <c r="B201" s="139">
        <f>IF(計算過程!$DF$5=9,計算過程!CD201+計算過程!CY201,IF($DF$4=4,AS201,G201*(INT($DF$4)+1-$DF$4)+AS201*($DF$4-INT($DF$4))))</f>
        <v>0.13057349901736112</v>
      </c>
      <c r="C201" s="139">
        <f>IF(計算過程!$DF$5=9,CF201,IF($DF$4=4,AT201,H201*(INT($DF$4)+1-$DF$4)+AT201*($DF$4-INT($DF$4))))</f>
        <v>47.518804922837461</v>
      </c>
      <c r="D201" s="139">
        <f>IF(計算過程!$DF$5=9,0,IF($DF$4=4,AU201,I201*(INT($DF$4)+1-$DF$4)+AU201*($DF$4-INT($DF$4))))</f>
        <v>0</v>
      </c>
      <c r="E201" s="139">
        <v>0</v>
      </c>
      <c r="F201" s="138"/>
      <c r="G201" s="104">
        <f t="shared" si="55"/>
        <v>0.12480435917708332</v>
      </c>
      <c r="H201" s="104">
        <f t="shared" si="56"/>
        <v>42.022680695375001</v>
      </c>
      <c r="I201" s="104">
        <f t="shared" si="57"/>
        <v>0</v>
      </c>
      <c r="J201" s="107">
        <v>0</v>
      </c>
      <c r="K201" s="101">
        <f>IF(OR(計算過程!$DF$5&lt;=4,計算過程!$DF$5=8),L201+M201+N201,0)</f>
        <v>0.12480435917708332</v>
      </c>
      <c r="L201" s="101">
        <f>IF(AND($DF$5&gt;4,$DF$5&lt;&gt;8),0,((VLOOKUP(入力データと計算結果!$E$6,バックデータ一覧!$V$12:$AA$15,2)*'貼り付けシート（日別）'!O200+VLOOKUP(入力データと計算結果!$E$6,バックデータ一覧!$V$12:$AA$15,3)*('貼り付けシート（日別）'!I200+'貼り付けシート（日別）'!J200+'貼り付けシート（日別）'!K200+'貼り付けシート（日別）'!L200+'貼り付けシート（日別）'!N200)+(VLOOKUP(入力データと計算結果!$E$6,バックデータ一覧!$V$12:$AA$15,4)))*10^3/3600))</f>
        <v>7.6790241555555555E-2</v>
      </c>
      <c r="M201" s="101">
        <f>IF(AND(OR($DF$5&gt;4,$DF$5&lt;&gt;8),入力データと計算結果!$E$7&lt;&gt;バックデータ一覧!$A$16,SUM(AL201:AM201)&gt;0),0.07*10^3/3600,0)</f>
        <v>1.9444444444444445E-2</v>
      </c>
      <c r="N201" s="101">
        <f>IF(AND(OR($DF$5&lt;=4),入力データと計算結果!$E$7=バックデータ一覧!$A$18,AM201&gt;0),(VLOOKUP(入力データと計算結果!$E$6,バックデータ一覧!$V$12:$AA$15,5,FALSE)*AO201+VLOOKUP(入力データと計算結果!$E$6,バックデータ一覧!$V$12:$AA$15,6,FALSE))*10^3/3600,0)</f>
        <v>2.8569673177083331E-2</v>
      </c>
      <c r="O201" s="101">
        <f>IF(OR(計算過程!$DF$5&lt;=2,計算過程!$DF$5=8),IF(入力データと計算結果!$E$7=バックデータ一覧!$A$16,AI201/Q201+AJ201/R201+AK201/S201+AL201/T201+AN201/V201,IF(入力データと計算結果!$E$7=バックデータ一覧!$A$17,AI201/Q201+AJ201/R201+AK201/S201+AM201/U201+AN201/V201,AI201/Q201+AJ201/R201+AK201/S201+AM201/U201+AO201/W201)),0)</f>
        <v>42.022680695375001</v>
      </c>
      <c r="P201" s="101">
        <f>IF(OR(計算過程!$DF$5=3,計算過程!$DF$5=4),IF(入力データと計算結果!$E$7=バックデータ一覧!$A$16,AI201/Q201+AJ201/R201+AK201/S201+AL201/T201+AN201/V201,IF(入力データと計算結果!$E$7=バックデータ一覧!$A$17,AI201/Q201+AJ201/R201+AK201/S201+AM201/U201+AN201/V201,AI201/Q201+AJ201/R201+AK201/S201+AM201/U201+AO201/W201)),0)</f>
        <v>0</v>
      </c>
      <c r="Q201" s="101">
        <f>MIN(1,$DF$7*'貼り付けシート（日別）'!O200+計算過程!$DF$14*(AI201+AK201)+$DF$21)</f>
        <v>0.63316812715197479</v>
      </c>
      <c r="R201" s="101">
        <f>MIN(1,$DF$8*'貼り付けシート（日別）'!O200+$DF$15*AJ201+$DF$22)</f>
        <v>0.68607561439354392</v>
      </c>
      <c r="S201" s="101">
        <f>MIN(1,$DF$9*'貼り付けシート（日別）'!O200+$DF$16*(AI201+AK201)+$DF$23)</f>
        <v>0.63316812715197479</v>
      </c>
      <c r="T201" s="32">
        <f>MIN(1,$DF$10*'貼り付けシート（日別）'!O200+$DF$17*AL201+$DF$24)</f>
        <v>0.71159348488590612</v>
      </c>
      <c r="U201" s="32">
        <f>MIN(1,$DF$11*'貼り付けシート（日別）'!O200+$DF$18*AM201+$DF$25)</f>
        <v>0.70219870493591841</v>
      </c>
      <c r="V201" s="32">
        <f>MIN(1,$DF$12*'貼り付けシート（日別）'!O200+$DF$19*AN201+$DF$26)</f>
        <v>0.71159348488590612</v>
      </c>
      <c r="W201" s="32">
        <f>MIN(1,$DF$13*'貼り付けシート（日別）'!O200+$DF$20*AO201+$DF$27)</f>
        <v>0.62900466531463084</v>
      </c>
      <c r="X201" s="32">
        <f t="shared" si="58"/>
        <v>0</v>
      </c>
      <c r="Y201" s="32">
        <f>'貼り付けシート（日別）'!P200</f>
        <v>17.512499999999999</v>
      </c>
      <c r="Z201" s="32">
        <f t="shared" si="59"/>
        <v>1</v>
      </c>
      <c r="AA201" s="32">
        <f t="shared" si="60"/>
        <v>1</v>
      </c>
      <c r="AB201" s="32">
        <f t="shared" si="61"/>
        <v>28.717075548845134</v>
      </c>
      <c r="AC201" s="32">
        <f>IF($DF$5=10,($DF$41*'貼り付けシート（日別）'!O200+$DF$42*AB201+$DF$43)/3.6,0)</f>
        <v>0</v>
      </c>
      <c r="AD201" s="32">
        <f>IF(OR($DF$5=5,$DF$5=6,$DF$5=7),(($DF$45*'貼り付けシート（日別）'!O200+$DF$46*SUM(AI201:AK201,AM201)+$DF$47)*AE201+(0.01723*AO201+0.06099))*10^3/3600,0)</f>
        <v>0</v>
      </c>
      <c r="AE201" s="32">
        <f>IF('貼り付けシート（日別）'!O200&lt;7,1+(7-'貼り付けシート（日別）'!O200)*0.0091,1)</f>
        <v>1</v>
      </c>
      <c r="AF201" s="32">
        <f>IF(OR($DF$5=5,$DF$5=6,$DF$5=7),(($DF$48*'貼り付けシート（日別）'!O200+$DF$49*SUM(AI201:AK201,AM201)+$DF$50)*AH201+AO201/AG201),0)</f>
        <v>0</v>
      </c>
      <c r="AG201" s="32">
        <f>$DF$51*'貼り付けシート（日別）'!O200+$DF$52*AO201+$DF$53</f>
        <v>0.86815718749999993</v>
      </c>
      <c r="AH201" s="32">
        <f>IF('貼り付けシート（日別）'!O200&lt;7,1+(7-'貼り付けシート（日別）'!O200)*0.0205,1)</f>
        <v>1</v>
      </c>
      <c r="AI201" s="109">
        <f>'貼り付けシート（日別）'!B200</f>
        <v>2.9852141028066081</v>
      </c>
      <c r="AJ201" s="109">
        <f>'貼り付けシート（日別）'!C200</f>
        <v>3.9834097133212198</v>
      </c>
      <c r="AK201" s="109">
        <f>'貼り付けシート（日別）'!D200</f>
        <v>0.82011376450730977</v>
      </c>
      <c r="AL201" s="109">
        <f>'貼り付けシート（日別）'!E200</f>
        <v>0</v>
      </c>
      <c r="AM201" s="109">
        <f>'貼り付けシート（日別）'!F200</f>
        <v>18.498806718209995</v>
      </c>
      <c r="AN201" s="109">
        <f>'貼り付けシート（日別）'!G200</f>
        <v>0</v>
      </c>
      <c r="AO201" s="109">
        <f>'貼り付けシート（日別）'!H200</f>
        <v>2.4295312500000001</v>
      </c>
      <c r="AP201" s="102">
        <f>IF(入力データと計算結果!$E$9=バックデータ一覧!$A$25,'貼り付けシート（日別）'!Q200,0)</f>
        <v>0</v>
      </c>
      <c r="AR201" s="36">
        <v>41833</v>
      </c>
      <c r="AS201" s="104">
        <f t="shared" si="62"/>
        <v>0.13057349901736112</v>
      </c>
      <c r="AT201" s="104">
        <f t="shared" si="63"/>
        <v>47.518804922837461</v>
      </c>
      <c r="AU201" s="104">
        <f t="shared" si="64"/>
        <v>0</v>
      </c>
      <c r="AV201" s="107">
        <v>0</v>
      </c>
      <c r="AW201" s="101">
        <f>IF(OR(計算過程!$DF$5&lt;=4,計算過程!$DF$5=8),AX201+AY201+AZ201,0)</f>
        <v>0.13057349901736112</v>
      </c>
      <c r="AX201" s="101">
        <f>IF(AND(計算過程!$DF$5&gt;4,計算過程!$DF$5&lt;&gt;8),0,((VLOOKUP(入力データと計算結果!$E$6,バックデータ一覧!$V$12:$AA$15,2)*'貼り付けシート（日別）'!AG200+VLOOKUP(入力データと計算結果!$E$6,バックデータ一覧!$V$12:$AA$15,3)*('貼り付けシート（日別）'!AA200+'貼り付けシート（日別）'!AB200+'貼り付けシート（日別）'!AC200+'貼り付けシート（日別）'!AD200+'貼り付けシート（日別）'!AF200)+(VLOOKUP(入力データと計算結果!$E$6,バックデータ一覧!$V$12:$AA$15,4)))*10^3/3600))</f>
        <v>8.0245595805555556E-2</v>
      </c>
      <c r="AY201" s="101">
        <f>IF(AND(OR(計算過程!$DF$5&gt;4,計算過程!$DF$5&lt;&gt;8),入力データと計算結果!$E$7&lt;&gt;バックデータ一覧!$A$16,SUM(BX201:BY201)&gt;0),0.07*10^3/3600,0)</f>
        <v>1.9444444444444445E-2</v>
      </c>
      <c r="AZ201" s="101">
        <f>IF(AND(OR(計算過程!$DF$5&lt;=4),入力データと計算結果!$E$7=バックデータ一覧!$A$18,BY201&gt;0),(VLOOKUP(入力データと計算結果!$E$6,バックデータ一覧!$V$12:$AA$15,5,FALSE)*CA201+VLOOKUP(入力データと計算結果!$E$6,バックデータ一覧!$V$12:$AA$15,6,FALSE))*10^3/3600,0)</f>
        <v>3.0883458767361115E-2</v>
      </c>
      <c r="BA201" s="101">
        <f>IF(OR(計算過程!$DF$5&lt;=2,計算過程!$DF$5=8),IF(入力データと計算結果!$E$7=バックデータ一覧!$A$16,BU201/BC201+BV201/BD201+BW201/BE201+BX201/BF201+BZ201/BH201,IF(入力データと計算結果!$E$7=バックデータ一覧!$A$17,BU201/BC201+BV201/BD201+BW201/BE201+BY201/BG201+BZ201/BH201,BU201/BC201+BV201/BD201+BW201/BE201+BY201/BG201+CA201/BI201)),0)</f>
        <v>47.518804922837461</v>
      </c>
      <c r="BB201" s="101">
        <f>IF(OR(計算過程!$DF$5=3,計算過程!$DF$5=4),IF(入力データと計算結果!$E$7=バックデータ一覧!$A$16,BU201/BC201+BV201/BD201+BW201/BE201+BX201/BF201+BZ201/BH201,IF(入力データと計算結果!$E$7=バックデータ一覧!$A$17,BU201/BC201+BV201/BD201+BW201/BE201+BY201/BG201+BZ201/BH201,BU201/BC201+BV201/BD201+BW201/BE201+BY201/BG201+CA201/BI201)),0)</f>
        <v>0</v>
      </c>
      <c r="BC201" s="101">
        <f>MIN(1,計算過程!$DF$7*'貼り付けシート（日別）'!AG200+計算過程!$DF$14*(BU201+BW201)+計算過程!$DF$21)</f>
        <v>0.63387301323906142</v>
      </c>
      <c r="BD201" s="101">
        <f>MIN(1,計算過程!$DF$8*'貼り付けシート（日別）'!AG200+計算過程!$DF$15*BV201+計算過程!$DF$22)</f>
        <v>0.6872809417735799</v>
      </c>
      <c r="BE201" s="101">
        <f>MIN(1,計算過程!$DF$9*'貼り付けシート（日別）'!AG200+計算過程!$DF$16*(BU201+BW201)+計算過程!$DF$23)</f>
        <v>0.63387301323906142</v>
      </c>
      <c r="BF201" s="32">
        <f>MIN(1,計算過程!$DF$10*'貼り付けシート（日別）'!AG200+計算過程!$DF$17*BX201+計算過程!$DF$24)</f>
        <v>0.71159348488590612</v>
      </c>
      <c r="BG201" s="32">
        <f>MIN(1,計算過程!$DF$11*'貼り付けシート（日別）'!AG200+計算過程!$DF$18*BY201+計算過程!$DF$25)</f>
        <v>0.70219870493591841</v>
      </c>
      <c r="BH201" s="32">
        <f>MIN(1,計算過程!$DF$12*'貼り付けシート（日別）'!AG200+計算過程!$DF$19*BZ201+計算過程!$DF$26)</f>
        <v>0.71159348488590612</v>
      </c>
      <c r="BI201" s="32">
        <f>MIN(1,計算過程!$DF$13*'貼り付けシート（日別）'!AG200+計算過程!$DF$20*CA201+計算過程!$DF$27)</f>
        <v>0.63751826771516773</v>
      </c>
      <c r="BJ201" s="32">
        <f>IF(計算過程!$DF$5=11,(計算過程!$DF$33*BK201+計算過程!$DF$34*BN201+計算過程!$DF$35*計算過程!$DF$39+計算過程!$DF$36)*(1+計算過程!$DF$37*計算過程!$DF$38)*BL201*BM201*10^3/3600,0)</f>
        <v>0</v>
      </c>
      <c r="BK201" s="32">
        <f>'貼り付けシート（日別）'!AH200</f>
        <v>17.512499999999999</v>
      </c>
      <c r="BL201" s="32">
        <f t="shared" si="65"/>
        <v>1</v>
      </c>
      <c r="BM201" s="32">
        <f t="shared" si="66"/>
        <v>1</v>
      </c>
      <c r="BN201" s="32">
        <f t="shared" si="67"/>
        <v>32.453435716208766</v>
      </c>
      <c r="BO201" s="32">
        <f>IF(計算過程!$DF$5=10,(計算過程!$DF$41*'貼り付けシート（日別）'!AG200+計算過程!$DF$42*BN201+計算過程!$DF$43)/3.6,0)</f>
        <v>0</v>
      </c>
      <c r="BP201" s="32">
        <f>IF(OR(計算過程!$DF$5=5,計算過程!$DF$5=6,計算過程!$DF$5=7),((計算過程!$DF$45*'貼り付けシート（日別）'!AG200+計算過程!$DF$46*SUM(BU201:BW201,BY201)+計算過程!$DF$47)*BQ201+(0.01723*CA201+0.06099))*10^3/3600,0)</f>
        <v>0</v>
      </c>
      <c r="BQ201" s="32">
        <f>IF('貼り付けシート（日別）'!AG200&lt;7,1+(7-'貼り付けシート（日別）'!AG200)*0.0091,1)</f>
        <v>1</v>
      </c>
      <c r="BR201" s="32">
        <f>IF(OR(計算過程!$DF$5=5,計算過程!$DF$5=6,計算過程!$DF$5=7),((計算過程!$DF$48*'貼り付けシート（日別）'!AG200+計算過程!$DF$49*SUM(BU201:BW201,BY201)+計算過程!$DF$50)*BT201+CA201/BS201),0)</f>
        <v>0</v>
      </c>
      <c r="BS201" s="32">
        <f>計算過程!$DF$51*'貼り付けシート（日別）'!AG200+計算過程!$DF$52*CA201+計算過程!$DF$53</f>
        <v>0.87105781249999992</v>
      </c>
      <c r="BT201" s="32">
        <f>IF('貼り付けシート（日別）'!AG200&lt;7,1+(7-'貼り付けシート（日別）'!AG200)*0.0205,1)</f>
        <v>1</v>
      </c>
      <c r="BU201" s="109">
        <f>'貼り付けシート（日別）'!T200</f>
        <v>3.8559015494585358</v>
      </c>
      <c r="BV201" s="109">
        <f>'貼り付けシート（日別）'!U200</f>
        <v>6.6390161888686983</v>
      </c>
      <c r="BW201" s="109">
        <f>'貼り付けシート（日別）'!V200</f>
        <v>0.54674250967153992</v>
      </c>
      <c r="BX201" s="109">
        <f>'貼り付けシート（日別）'!W200</f>
        <v>0</v>
      </c>
      <c r="BY201" s="109">
        <f>'貼り付けシート（日別）'!X200</f>
        <v>18.498806718209995</v>
      </c>
      <c r="BZ201" s="109">
        <f>'貼り付けシート（日別）'!Y200</f>
        <v>0</v>
      </c>
      <c r="CA201" s="109">
        <f>'貼り付けシート（日別）'!Z200</f>
        <v>2.9129687500000001</v>
      </c>
      <c r="CB201" s="102">
        <f>IF(入力データと計算結果!$E$9=バックデータ一覧!$A$25,'貼り付けシート（日別）'!AI200,0)</f>
        <v>0</v>
      </c>
      <c r="CC201" s="166"/>
      <c r="CD201" s="32">
        <f>IF(計算過程!$DF$5=9,((CI201*'貼り付けシート（日別）'!AG200+CJ201*(CQ201+CR201+CS201+CU201)+CK201*CX201+CL201)*CE201+(0.01723*CW201+0.06099))*10^3/3600,0)</f>
        <v>0</v>
      </c>
      <c r="CE201" s="32">
        <f>IF(7&lt;='貼り付けシート（日別）'!AG200,1,1+(7-'貼り付けシート（日別）'!AG200)*0.0091)</f>
        <v>1</v>
      </c>
      <c r="CF201" s="32">
        <f>IF(計算過程!$DF$5=9,((CM201*'貼り付けシート（日別）'!AG200+CN201*(CQ201+CR201+CS201+CU201)+CO201*CX201+CP201)*CH201+CW201/CG201),0)</f>
        <v>0</v>
      </c>
      <c r="CG201" s="32">
        <f>計算過程!$DF$55*'貼り付けシート（日別）'!AG200+計算過程!$DF$56*CW201+計算過程!$DF$57</f>
        <v>0.87105781249999992</v>
      </c>
      <c r="CH201" s="32">
        <f>IF(7&lt;='貼り付けシート（日別）'!AG200,1,1+(7-'貼り付けシート（日別）'!AG200)*0.0205)</f>
        <v>1</v>
      </c>
      <c r="CI201" s="100">
        <f>IF($CX201&gt;0,バックデータ一覧!$S$4,バックデータ一覧!$T$4)</f>
        <v>-0.18114</v>
      </c>
      <c r="CJ201" s="100">
        <f>IF($CX201&gt;0,バックデータ一覧!$S$5,バックデータ一覧!$T$5)</f>
        <v>0.10483000000000001</v>
      </c>
      <c r="CK201" s="100">
        <f>IF($CX201&gt;0,バックデータ一覧!$S$6,バックデータ一覧!$T$6)</f>
        <v>0</v>
      </c>
      <c r="CL201" s="100">
        <f>IF($CX201&gt;0,バックデータ一覧!$S$7,バックデータ一覧!$T$7)</f>
        <v>5.8528500000000001</v>
      </c>
      <c r="CM201" s="100">
        <f>IF($CX201&gt;0,バックデータ一覧!$S$12,バックデータ一覧!$T$12)</f>
        <v>-5.7700000000000001E-2</v>
      </c>
      <c r="CN201" s="100">
        <f>IF($CX201&gt;0,バックデータ一覧!$S$13,バックデータ一覧!$T$13)</f>
        <v>0.47525000000000001</v>
      </c>
      <c r="CO201" s="100">
        <f>IF($CX201&gt;0,バックデータ一覧!$S$14,バックデータ一覧!$T$14)</f>
        <v>0</v>
      </c>
      <c r="CP201" s="173">
        <f>IF($CX201&gt;0,バックデータ一覧!$S$15,バックデータ一覧!$T$15)</f>
        <v>-6.3459300000000001</v>
      </c>
      <c r="CQ201" s="102">
        <f>IF($DF$4=4,'貼り付けシート（日別）'!T200,'貼り付けシート（日別）'!B200*(INT($DF$4)+1-$DF$4)+'貼り付けシート（日別）'!T200*($DF$4-INT($DF$4)))</f>
        <v>3.8559015494585358</v>
      </c>
      <c r="CR201" s="102">
        <f>IF($DF$4=4,'貼り付けシート（日別）'!U200,'貼り付けシート（日別）'!C200*(INT($DF$4)+1-$DF$4)+'貼り付けシート（日別）'!U200*($DF$4-INT($DF$4)))</f>
        <v>6.6390161888686983</v>
      </c>
      <c r="CS201" s="102">
        <f>IF($DF$4=4,'貼り付けシート（日別）'!V200,'貼り付けシート（日別）'!D200*(INT($DF$4)+1-$DF$4)+'貼り付けシート（日別）'!V200*($DF$4-INT($DF$4)))</f>
        <v>0.54674250967153992</v>
      </c>
      <c r="CT201" s="102">
        <f>IF($DF$4=4,'貼り付けシート（日別）'!W200,'貼り付けシート（日別）'!E200*(INT($DF$4)+1-$DF$4)+'貼り付けシート（日別）'!W200*($DF$4-INT($DF$4)))</f>
        <v>0</v>
      </c>
      <c r="CU201" s="102">
        <f>IF($DF$4=4,'貼り付けシート（日別）'!X200,'貼り付けシート（日別）'!F200*(INT($DF$4)+1-$DF$4)+'貼り付けシート（日別）'!X200*($DF$4-INT($DF$4)))</f>
        <v>18.498806718209995</v>
      </c>
      <c r="CV201" s="102">
        <f>IF($DF$4=4,'貼り付けシート（日別）'!Y200,'貼り付けシート（日別）'!G200*(INT($DF$4)+1-$DF$4)+'貼り付けシート（日別）'!Y200*($DF$4-INT($DF$4)))</f>
        <v>0</v>
      </c>
      <c r="CW201" s="102">
        <f>IF($DF$4=4,'貼り付けシート（日別）'!Z200,'貼り付けシート（日別）'!H200*(INT($DF$4)+1-$DF$4)+'貼り付けシート（日別）'!Z200*($DF$4-INT($DF$4)))</f>
        <v>2.9129687500000001</v>
      </c>
      <c r="CX201" s="32">
        <f>SUMIF('貼り付けシート（時刻別）'!$A$6:$A$8765,AR201,'貼り付けシート（時刻別）'!$C$6:$C$8765)</f>
        <v>0</v>
      </c>
      <c r="CY201" s="102">
        <f t="shared" si="68"/>
        <v>0</v>
      </c>
      <c r="CZ201" s="166"/>
    </row>
    <row r="202" spans="1:104" x14ac:dyDescent="0.15">
      <c r="A202" s="36">
        <v>41834</v>
      </c>
      <c r="B202" s="139">
        <f>IF(計算過程!$DF$5=9,計算過程!CD202+計算過程!CY202,IF($DF$4=4,AS202,G202*(INT($DF$4)+1-$DF$4)+AS202*($DF$4-INT($DF$4))))</f>
        <v>0.14286915997222221</v>
      </c>
      <c r="C202" s="139">
        <f>IF(計算過程!$DF$5=9,CF202,IF($DF$4=4,AT202,H202*(INT($DF$4)+1-$DF$4)+AT202*($DF$4-INT($DF$4))))</f>
        <v>58.212688826850254</v>
      </c>
      <c r="D202" s="139">
        <f>IF(計算過程!$DF$5=9,0,IF($DF$4=4,AU202,I202*(INT($DF$4)+1-$DF$4)+AU202*($DF$4-INT($DF$4))))</f>
        <v>0</v>
      </c>
      <c r="E202" s="139">
        <v>0</v>
      </c>
      <c r="F202" s="138"/>
      <c r="G202" s="104">
        <f t="shared" si="55"/>
        <v>0.13657402068749999</v>
      </c>
      <c r="H202" s="104">
        <f t="shared" si="56"/>
        <v>52.513149209833024</v>
      </c>
      <c r="I202" s="104">
        <f t="shared" si="57"/>
        <v>0</v>
      </c>
      <c r="J202" s="107">
        <v>0</v>
      </c>
      <c r="K202" s="101">
        <f>IF(OR(計算過程!$DF$5&lt;=4,計算過程!$DF$5=8),L202+M202+N202,0)</f>
        <v>0.13657402068749999</v>
      </c>
      <c r="L202" s="101">
        <f>IF(AND($DF$5&gt;4,$DF$5&lt;&gt;8),0,((VLOOKUP(入力データと計算結果!$E$6,バックデータ一覧!$V$12:$AA$15,2)*'貼り付けシート（日別）'!O201+VLOOKUP(入力データと計算結果!$E$6,バックデータ一覧!$V$12:$AA$15,3)*('貼り付けシート（日別）'!I201+'貼り付けシート（日別）'!J201+'貼り付けシート（日別）'!K201+'貼り付けシート（日別）'!L201+'貼り付けシート（日別）'!N201)+(VLOOKUP(入力データと計算結果!$E$6,バックデータ一覧!$V$12:$AA$15,4)))*10^3/3600))</f>
        <v>8.6240882666666657E-2</v>
      </c>
      <c r="M202" s="101">
        <f>IF(AND(OR($DF$5&gt;4,$DF$5&lt;&gt;8),入力データと計算結果!$E$7&lt;&gt;バックデータ一覧!$A$16,SUM(AL202:AM202)&gt;0),0.07*10^3/3600,0)</f>
        <v>1.9444444444444445E-2</v>
      </c>
      <c r="N202" s="101">
        <f>IF(AND(OR($DF$5&lt;=4),入力データと計算結果!$E$7=バックデータ一覧!$A$18,AM202&gt;0),(VLOOKUP(入力データと計算結果!$E$6,バックデータ一覧!$V$12:$AA$15,5,FALSE)*AO202+VLOOKUP(入力データと計算結果!$E$6,バックデータ一覧!$V$12:$AA$15,6,FALSE))*10^3/3600,0)</f>
        <v>3.0888693576388886E-2</v>
      </c>
      <c r="O202" s="101">
        <f>IF(OR(計算過程!$DF$5&lt;=2,計算過程!$DF$5=8),IF(入力データと計算結果!$E$7=バックデータ一覧!$A$16,AI202/Q202+AJ202/R202+AK202/S202+AL202/T202+AN202/V202,IF(入力データと計算結果!$E$7=バックデータ一覧!$A$17,AI202/Q202+AJ202/R202+AK202/S202+AM202/U202+AN202/V202,AI202/Q202+AJ202/R202+AK202/S202+AM202/U202+AO202/W202)),0)</f>
        <v>52.513149209833024</v>
      </c>
      <c r="P202" s="101">
        <f>IF(OR(計算過程!$DF$5=3,計算過程!$DF$5=4),IF(入力データと計算結果!$E$7=バックデータ一覧!$A$16,AI202/Q202+AJ202/R202+AK202/S202+AL202/T202+AN202/V202,IF(入力データと計算結果!$E$7=バックデータ一覧!$A$17,AI202/Q202+AJ202/R202+AK202/S202+AM202/U202+AN202/V202,AI202/Q202+AJ202/R202+AK202/S202+AM202/U202+AO202/W202)),0)</f>
        <v>0</v>
      </c>
      <c r="Q202" s="101">
        <f>MIN(1,$DF$7*'貼り付けシート（日別）'!O201+計算過程!$DF$14*(AI202+AK202)+$DF$21)</f>
        <v>0.62763163120992072</v>
      </c>
      <c r="R202" s="101">
        <f>MIN(1,$DF$8*'貼り付けシート（日別）'!O201+$DF$15*AJ202+$DF$22)</f>
        <v>0.68464770933583385</v>
      </c>
      <c r="S202" s="101">
        <f>MIN(1,$DF$9*'貼り付けシート（日別）'!O201+$DF$16*(AI202+AK202)+$DF$23)</f>
        <v>0.62763163120992072</v>
      </c>
      <c r="T202" s="32">
        <f>MIN(1,$DF$10*'貼り付けシート（日別）'!O201+$DF$17*AL202+$DF$24)</f>
        <v>0.71159348488590612</v>
      </c>
      <c r="U202" s="32">
        <f>MIN(1,$DF$11*'貼り付けシート（日別）'!O201+$DF$18*AM202+$DF$25)</f>
        <v>0.70225102034075537</v>
      </c>
      <c r="V202" s="32">
        <f>MIN(1,$DF$12*'貼り付けシート（日別）'!O201+$DF$19*AN202+$DF$26)</f>
        <v>0.71159348488590612</v>
      </c>
      <c r="W202" s="32">
        <f>MIN(1,$DF$13*'貼り付けシート（日別）'!O201+$DF$20*AO202+$DF$27)</f>
        <v>0.62151101697986577</v>
      </c>
      <c r="X202" s="32">
        <f t="shared" si="58"/>
        <v>0</v>
      </c>
      <c r="Y202" s="32">
        <f>'貼り付けシート（日別）'!P201</f>
        <v>17.1875</v>
      </c>
      <c r="Z202" s="32">
        <f t="shared" si="59"/>
        <v>1</v>
      </c>
      <c r="AA202" s="32">
        <f t="shared" si="60"/>
        <v>1</v>
      </c>
      <c r="AB202" s="32">
        <f t="shared" si="61"/>
        <v>35.487986938552019</v>
      </c>
      <c r="AC202" s="32">
        <f>IF($DF$5=10,($DF$41*'貼り付けシート（日別）'!O201+$DF$42*AB202+$DF$43)/3.6,0)</f>
        <v>0</v>
      </c>
      <c r="AD202" s="32">
        <f>IF(OR($DF$5=5,$DF$5=6,$DF$5=7),(($DF$45*'貼り付けシート（日別）'!O201+$DF$46*SUM(AI202:AK202,AM202)+$DF$47)*AE202+(0.01723*AO202+0.06099))*10^3/3600,0)</f>
        <v>0</v>
      </c>
      <c r="AE202" s="32">
        <f>IF('貼り付けシート（日別）'!O201&lt;7,1+(7-'貼り付けシート（日別）'!O201)*0.0091,1)</f>
        <v>1</v>
      </c>
      <c r="AF202" s="32">
        <f>IF(OR($DF$5=5,$DF$5=6,$DF$5=7),(($DF$48*'貼り付けシート（日別）'!O201+$DF$49*SUM(AI202:AK202,AM202)+$DF$50)*AH202+AO202/AG202),0)</f>
        <v>0</v>
      </c>
      <c r="AG202" s="32">
        <f>$DF$51*'貼り付けシート（日別）'!O201+$DF$52*AO202+$DF$53</f>
        <v>0.84538437499999997</v>
      </c>
      <c r="AH202" s="32">
        <f>IF('貼り付けシート（日別）'!O201&lt;7,1+(7-'貼り付けシート（日別）'!O201)*0.0205,1)</f>
        <v>1</v>
      </c>
      <c r="AI202" s="109">
        <f>'貼り付けシート（日別）'!B201</f>
        <v>5.4387919633060005</v>
      </c>
      <c r="AJ202" s="109">
        <f>'貼り付けシート（日別）'!C201</f>
        <v>7.2574147077081657</v>
      </c>
      <c r="AK202" s="109">
        <f>'貼り付けシート（日別）'!D201</f>
        <v>1.4941736162928572</v>
      </c>
      <c r="AL202" s="109">
        <f>'貼り付けシート（日別）'!E201</f>
        <v>0</v>
      </c>
      <c r="AM202" s="109">
        <f>'貼り付けシート（日別）'!F201</f>
        <v>18.383544151244998</v>
      </c>
      <c r="AN202" s="109">
        <f>'貼り付けシート（日別）'!G201</f>
        <v>0</v>
      </c>
      <c r="AO202" s="109">
        <f>'貼り付けシート（日別）'!H201</f>
        <v>2.9140625</v>
      </c>
      <c r="AP202" s="102">
        <f>IF(入力データと計算結果!$E$9=バックデータ一覧!$A$25,'貼り付けシート（日別）'!Q201,0)</f>
        <v>0</v>
      </c>
      <c r="AR202" s="36">
        <v>41834</v>
      </c>
      <c r="AS202" s="104">
        <f t="shared" si="62"/>
        <v>0.14286915997222221</v>
      </c>
      <c r="AT202" s="104">
        <f t="shared" si="63"/>
        <v>58.212688826850254</v>
      </c>
      <c r="AU202" s="104">
        <f t="shared" si="64"/>
        <v>0</v>
      </c>
      <c r="AV202" s="107">
        <v>0</v>
      </c>
      <c r="AW202" s="101">
        <f>IF(OR(計算過程!$DF$5&lt;=4,計算過程!$DF$5=8),AX202+AY202+AZ202,0)</f>
        <v>0.14286915997222221</v>
      </c>
      <c r="AX202" s="101">
        <f>IF(AND(計算過程!$DF$5&gt;4,計算過程!$DF$5&lt;&gt;8),0,((VLOOKUP(入力データと計算結果!$E$6,バックデータ一覧!$V$12:$AA$15,2)*'貼り付けシート（日別）'!AG201+VLOOKUP(入力データと計算結果!$E$6,バックデータ一覧!$V$12:$AA$15,3)*('貼り付けシート（日別）'!AA201+'貼り付けシート（日別）'!AB201+'貼り付けシート（日別）'!AC201+'貼り付けシート（日別）'!AD201+'貼り付けシート（日別）'!AF201)+(VLOOKUP(入力データと計算結果!$E$6,バックデータ一覧!$V$12:$AA$15,4)))*10^3/3600))</f>
        <v>8.9761573166666678E-2</v>
      </c>
      <c r="AY202" s="101">
        <f>IF(AND(OR(計算過程!$DF$5&gt;4,計算過程!$DF$5&lt;&gt;8),入力データと計算結果!$E$7&lt;&gt;バックデータ一覧!$A$16,SUM(BX202:BY202)&gt;0),0.07*10^3/3600,0)</f>
        <v>1.9444444444444445E-2</v>
      </c>
      <c r="AZ202" s="101">
        <f>IF(AND(OR(計算過程!$DF$5&lt;=4),入力データと計算結果!$E$7=バックデータ一覧!$A$18,BY202&gt;0),(VLOOKUP(入力データと計算結果!$E$6,バックデータ一覧!$V$12:$AA$15,5,FALSE)*CA202+VLOOKUP(入力データと計算結果!$E$6,バックデータ一覧!$V$12:$AA$15,6,FALSE))*10^3/3600,0)</f>
        <v>3.3663142361111106E-2</v>
      </c>
      <c r="BA202" s="101">
        <f>IF(OR(計算過程!$DF$5&lt;=2,計算過程!$DF$5=8),IF(入力データと計算結果!$E$7=バックデータ一覧!$A$16,BU202/BC202+BV202/BD202+BW202/BE202+BX202/BF202+BZ202/BH202,IF(入力データと計算結果!$E$7=バックデータ一覧!$A$17,BU202/BC202+BV202/BD202+BW202/BE202+BY202/BG202+BZ202/BH202,BU202/BC202+BV202/BD202+BW202/BE202+BY202/BG202+CA202/BI202)),0)</f>
        <v>58.212688826850254</v>
      </c>
      <c r="BB202" s="101">
        <f>IF(OR(計算過程!$DF$5=3,計算過程!$DF$5=4),IF(入力データと計算結果!$E$7=バックデータ一覧!$A$16,BU202/BC202+BV202/BD202+BW202/BE202+BX202/BF202+BZ202/BH202,IF(入力データと計算結果!$E$7=バックデータ一覧!$A$17,BU202/BC202+BV202/BD202+BW202/BE202+BY202/BG202+BZ202/BH202,BU202/BC202+BV202/BD202+BW202/BE202+BY202/BG202+CA202/BI202)),0)</f>
        <v>0</v>
      </c>
      <c r="BC202" s="101">
        <f>MIN(1,計算過程!$DF$7*'貼り付けシート（日別）'!AG201+計算過程!$DF$14*(BU202+BW202)+計算過程!$DF$21)</f>
        <v>0.62840425854224335</v>
      </c>
      <c r="BD202" s="101">
        <f>MIN(1,計算過程!$DF$8*'貼り付けシート（日別）'!AG201+計算過程!$DF$15*BV202+計算過程!$DF$22)</f>
        <v>0.68584552654886433</v>
      </c>
      <c r="BE202" s="101">
        <f>MIN(1,計算過程!$DF$9*'貼り付けシート（日別）'!AG201+計算過程!$DF$16*(BU202+BW202)+計算過程!$DF$23)</f>
        <v>0.62840425854224335</v>
      </c>
      <c r="BF202" s="32">
        <f>MIN(1,計算過程!$DF$10*'貼り付けシート（日別）'!AG201+計算過程!$DF$17*BX202+計算過程!$DF$24)</f>
        <v>0.71159348488590612</v>
      </c>
      <c r="BG202" s="32">
        <f>MIN(1,計算過程!$DF$11*'貼り付けシート（日別）'!AG201+計算過程!$DF$18*BY202+計算過程!$DF$25)</f>
        <v>0.70225102034075537</v>
      </c>
      <c r="BH202" s="32">
        <f>MIN(1,計算過程!$DF$12*'貼り付けシート（日別）'!AG201+計算過程!$DF$19*BZ202+計算過程!$DF$26)</f>
        <v>0.71159348488590612</v>
      </c>
      <c r="BI202" s="32">
        <f>MIN(1,計算過程!$DF$13*'貼り付けシート（日別）'!AG201+計算過程!$DF$20*CA202+計算過程!$DF$27)</f>
        <v>0.63171963524295305</v>
      </c>
      <c r="BJ202" s="32">
        <f>IF(計算過程!$DF$5=11,(計算過程!$DF$33*BK202+計算過程!$DF$34*BN202+計算過程!$DF$35*計算過程!$DF$39+計算過程!$DF$36)*(1+計算過程!$DF$37*計算過程!$DF$38)*BL202*BM202*10^3/3600,0)</f>
        <v>0</v>
      </c>
      <c r="BK202" s="32">
        <f>'貼り付けシート（日別）'!AH201</f>
        <v>17.1875</v>
      </c>
      <c r="BL202" s="32">
        <f t="shared" si="65"/>
        <v>1</v>
      </c>
      <c r="BM202" s="32">
        <f t="shared" si="66"/>
        <v>1</v>
      </c>
      <c r="BN202" s="32">
        <f t="shared" si="67"/>
        <v>39.361454044130589</v>
      </c>
      <c r="BO202" s="32">
        <f>IF(計算過程!$DF$5=10,(計算過程!$DF$41*'貼り付けシート（日別）'!AG201+計算過程!$DF$42*BN202+計算過程!$DF$43)/3.6,0)</f>
        <v>0</v>
      </c>
      <c r="BP202" s="32">
        <f>IF(OR(計算過程!$DF$5=5,計算過程!$DF$5=6,計算過程!$DF$5=7),((計算過程!$DF$45*'貼り付けシート（日別）'!AG201+計算過程!$DF$46*SUM(BU202:BW202,BY202)+計算過程!$DF$47)*BQ202+(0.01723*CA202+0.06099))*10^3/3600,0)</f>
        <v>0</v>
      </c>
      <c r="BQ202" s="32">
        <f>IF('貼り付けシート（日別）'!AG201&lt;7,1+(7-'貼り付けシート（日別）'!AG201)*0.0091,1)</f>
        <v>1</v>
      </c>
      <c r="BR202" s="32">
        <f>IF(OR(計算過程!$DF$5=5,計算過程!$DF$5=6,計算過程!$DF$5=7),((計算過程!$DF$48*'貼り付けシート（日別）'!AG201+計算過程!$DF$49*SUM(BU202:BW202,BY202)+計算過程!$DF$50)*BT202+CA202/BS202),0)</f>
        <v>0</v>
      </c>
      <c r="BS202" s="32">
        <f>計算過程!$DF$51*'貼り付けシート（日別）'!AG201+計算過程!$DF$52*CA202+計算過程!$DF$53</f>
        <v>0.84886249999999996</v>
      </c>
      <c r="BT202" s="32">
        <f>IF('貼り付けシート（日別）'!AG201&lt;7,1+(7-'貼り付けシート（日別）'!AG201)*0.0205,1)</f>
        <v>1</v>
      </c>
      <c r="BU202" s="109">
        <f>'貼り付けシート（日別）'!T201</f>
        <v>5.6860097798199094</v>
      </c>
      <c r="BV202" s="109">
        <f>'貼り付けシート（日別）'!U201</f>
        <v>9.8964746014202252</v>
      </c>
      <c r="BW202" s="109">
        <f>'貼り付けシート（日別）'!V201</f>
        <v>1.9016755116454547</v>
      </c>
      <c r="BX202" s="109">
        <f>'貼り付けシート（日別）'!W201</f>
        <v>0</v>
      </c>
      <c r="BY202" s="109">
        <f>'貼り付けシート（日別）'!X201</f>
        <v>18.383544151244998</v>
      </c>
      <c r="BZ202" s="109">
        <f>'貼り付けシート（日別）'!Y201</f>
        <v>0</v>
      </c>
      <c r="CA202" s="109">
        <f>'貼り付けシート（日別）'!Z201</f>
        <v>3.4937499999999995</v>
      </c>
      <c r="CB202" s="102">
        <f>IF(入力データと計算結果!$E$9=バックデータ一覧!$A$25,'貼り付けシート（日別）'!AI201,0)</f>
        <v>0</v>
      </c>
      <c r="CC202" s="166"/>
      <c r="CD202" s="32">
        <f>IF(計算過程!$DF$5=9,((CI202*'貼り付けシート（日別）'!AG201+CJ202*(CQ202+CR202+CS202+CU202)+CK202*CX202+CL202)*CE202+(0.01723*CW202+0.06099))*10^3/3600,0)</f>
        <v>0</v>
      </c>
      <c r="CE202" s="32">
        <f>IF(7&lt;='貼り付けシート（日別）'!AG201,1,1+(7-'貼り付けシート（日別）'!AG201)*0.0091)</f>
        <v>1</v>
      </c>
      <c r="CF202" s="32">
        <f>IF(計算過程!$DF$5=9,((CM202*'貼り付けシート（日別）'!AG201+CN202*(CQ202+CR202+CS202+CU202)+CO202*CX202+CP202)*CH202+CW202/CG202),0)</f>
        <v>0</v>
      </c>
      <c r="CG202" s="32">
        <f>計算過程!$DF$55*'貼り付けシート（日別）'!AG201+計算過程!$DF$56*CW202+計算過程!$DF$57</f>
        <v>0.84886249999999996</v>
      </c>
      <c r="CH202" s="32">
        <f>IF(7&lt;='貼り付けシート（日別）'!AG201,1,1+(7-'貼り付けシート（日別）'!AG201)*0.0205)</f>
        <v>1</v>
      </c>
      <c r="CI202" s="100">
        <f>IF($CX202&gt;0,バックデータ一覧!$S$4,バックデータ一覧!$T$4)</f>
        <v>-0.18114</v>
      </c>
      <c r="CJ202" s="100">
        <f>IF($CX202&gt;0,バックデータ一覧!$S$5,バックデータ一覧!$T$5)</f>
        <v>0.10483000000000001</v>
      </c>
      <c r="CK202" s="100">
        <f>IF($CX202&gt;0,バックデータ一覧!$S$6,バックデータ一覧!$T$6)</f>
        <v>0</v>
      </c>
      <c r="CL202" s="100">
        <f>IF($CX202&gt;0,バックデータ一覧!$S$7,バックデータ一覧!$T$7)</f>
        <v>5.8528500000000001</v>
      </c>
      <c r="CM202" s="100">
        <f>IF($CX202&gt;0,バックデータ一覧!$S$12,バックデータ一覧!$T$12)</f>
        <v>-5.7700000000000001E-2</v>
      </c>
      <c r="CN202" s="100">
        <f>IF($CX202&gt;0,バックデータ一覧!$S$13,バックデータ一覧!$T$13)</f>
        <v>0.47525000000000001</v>
      </c>
      <c r="CO202" s="100">
        <f>IF($CX202&gt;0,バックデータ一覧!$S$14,バックデータ一覧!$T$14)</f>
        <v>0</v>
      </c>
      <c r="CP202" s="173">
        <f>IF($CX202&gt;0,バックデータ一覧!$S$15,バックデータ一覧!$T$15)</f>
        <v>-6.3459300000000001</v>
      </c>
      <c r="CQ202" s="102">
        <f>IF($DF$4=4,'貼り付けシート（日別）'!T201,'貼り付けシート（日別）'!B201*(INT($DF$4)+1-$DF$4)+'貼り付けシート（日別）'!T201*($DF$4-INT($DF$4)))</f>
        <v>5.6860097798199094</v>
      </c>
      <c r="CR202" s="102">
        <f>IF($DF$4=4,'貼り付けシート（日別）'!U201,'貼り付けシート（日別）'!C201*(INT($DF$4)+1-$DF$4)+'貼り付けシート（日別）'!U201*($DF$4-INT($DF$4)))</f>
        <v>9.8964746014202252</v>
      </c>
      <c r="CS202" s="102">
        <f>IF($DF$4=4,'貼り付けシート（日別）'!V201,'貼り付けシート（日別）'!D201*(INT($DF$4)+1-$DF$4)+'貼り付けシート（日別）'!V201*($DF$4-INT($DF$4)))</f>
        <v>1.9016755116454547</v>
      </c>
      <c r="CT202" s="102">
        <f>IF($DF$4=4,'貼り付けシート（日別）'!W201,'貼り付けシート（日別）'!E201*(INT($DF$4)+1-$DF$4)+'貼り付けシート（日別）'!W201*($DF$4-INT($DF$4)))</f>
        <v>0</v>
      </c>
      <c r="CU202" s="102">
        <f>IF($DF$4=4,'貼り付けシート（日別）'!X201,'貼り付けシート（日別）'!F201*(INT($DF$4)+1-$DF$4)+'貼り付けシート（日別）'!X201*($DF$4-INT($DF$4)))</f>
        <v>18.383544151244998</v>
      </c>
      <c r="CV202" s="102">
        <f>IF($DF$4=4,'貼り付けシート（日別）'!Y201,'貼り付けシート（日別）'!G201*(INT($DF$4)+1-$DF$4)+'貼り付けシート（日別）'!Y201*($DF$4-INT($DF$4)))</f>
        <v>0</v>
      </c>
      <c r="CW202" s="102">
        <f>IF($DF$4=4,'貼り付けシート（日別）'!Z201,'貼り付けシート（日別）'!H201*(INT($DF$4)+1-$DF$4)+'貼り付けシート（日別）'!Z201*($DF$4-INT($DF$4)))</f>
        <v>3.4937499999999995</v>
      </c>
      <c r="CX202" s="32">
        <f>SUMIF('貼り付けシート（時刻別）'!$A$6:$A$8765,AR202,'貼り付けシート（時刻別）'!$C$6:$C$8765)</f>
        <v>0</v>
      </c>
      <c r="CY202" s="102">
        <f t="shared" si="68"/>
        <v>0</v>
      </c>
      <c r="CZ202" s="166"/>
    </row>
    <row r="203" spans="1:104" x14ac:dyDescent="0.15">
      <c r="A203" s="36">
        <v>41835</v>
      </c>
      <c r="B203" s="139">
        <f>IF(計算過程!$DF$5=9,計算過程!CD203+計算過程!CY203,IF($DF$4=4,AS203,G203*(INT($DF$4)+1-$DF$4)+AS203*($DF$4-INT($DF$4))))</f>
        <v>0.1522896860185185</v>
      </c>
      <c r="C203" s="139">
        <f>IF(計算過程!$DF$5=9,CF203,IF($DF$4=4,AT203,H203*(INT($DF$4)+1-$DF$4)+AT203*($DF$4-INT($DF$4))))</f>
        <v>69.076991745811284</v>
      </c>
      <c r="D203" s="139">
        <f>IF(計算過程!$DF$5=9,0,IF($DF$4=4,AU203,I203*(INT($DF$4)+1-$DF$4)+AU203*($DF$4-INT($DF$4))))</f>
        <v>0</v>
      </c>
      <c r="E203" s="139">
        <v>0</v>
      </c>
      <c r="F203" s="138"/>
      <c r="G203" s="104">
        <f t="shared" si="55"/>
        <v>0.14567198278703702</v>
      </c>
      <c r="H203" s="104">
        <f t="shared" si="56"/>
        <v>63.245993327173139</v>
      </c>
      <c r="I203" s="104">
        <f t="shared" si="57"/>
        <v>0</v>
      </c>
      <c r="J203" s="107">
        <v>0</v>
      </c>
      <c r="K203" s="101">
        <f>IF(OR(計算過程!$DF$5&lt;=4,計算過程!$DF$5=8),L203+M203+N203,0)</f>
        <v>0.14567198278703702</v>
      </c>
      <c r="L203" s="101">
        <f>IF(AND($DF$5&gt;4,$DF$5&lt;&gt;8),0,((VLOOKUP(入力データと計算結果!$E$6,バックデータ一覧!$V$12:$AA$15,2)*'貼り付けシート（日別）'!O202+VLOOKUP(入力データと計算結果!$E$6,バックデータ一覧!$V$12:$AA$15,3)*('貼り付けシート（日別）'!I202+'貼り付けシート（日別）'!J202+'貼り付けシート（日別）'!K202+'貼り付けシート（日別）'!L202+'貼り付けシート（日別）'!N202)+(VLOOKUP(入力データと計算結果!$E$6,バックデータ一覧!$V$12:$AA$15,4)))*10^3/3600))</f>
        <v>9.4371152925925919E-2</v>
      </c>
      <c r="M203" s="101">
        <f>IF(AND(OR($DF$5&gt;4,$DF$5&lt;&gt;8),入力データと計算結果!$E$7&lt;&gt;バックデータ一覧!$A$16,SUM(AL203:AM203)&gt;0),0.07*10^3/3600,0)</f>
        <v>1.9444444444444445E-2</v>
      </c>
      <c r="N203" s="101">
        <f>IF(AND(OR($DF$5&lt;=4),入力データと計算結果!$E$7=バックデータ一覧!$A$18,AM203&gt;0),(VLOOKUP(入力データと計算結果!$E$6,バックデータ一覧!$V$12:$AA$15,5,FALSE)*AO203+VLOOKUP(入力データと計算結果!$E$6,バックデータ一覧!$V$12:$AA$15,6,FALSE))*10^3/3600,0)</f>
        <v>3.1856385416666667E-2</v>
      </c>
      <c r="O203" s="101">
        <f>IF(OR(計算過程!$DF$5&lt;=2,計算過程!$DF$5=8),IF(入力データと計算結果!$E$7=バックデータ一覧!$A$16,AI203/Q203+AJ203/R203+AK203/S203+AL203/T203+AN203/V203,IF(入力データと計算結果!$E$7=バックデータ一覧!$A$17,AI203/Q203+AJ203/R203+AK203/S203+AM203/U203+AN203/V203,AI203/Q203+AJ203/R203+AK203/S203+AM203/U203+AO203/W203)),0)</f>
        <v>63.245993327173139</v>
      </c>
      <c r="P203" s="101">
        <f>IF(OR(計算過程!$DF$5=3,計算過程!$DF$5=4),IF(入力データと計算結果!$E$7=バックデータ一覧!$A$16,AI203/Q203+AJ203/R203+AK203/S203+AL203/T203+AN203/V203,IF(入力データと計算結果!$E$7=バックデータ一覧!$A$17,AI203/Q203+AJ203/R203+AK203/S203+AM203/U203+AN203/V203,AI203/Q203+AJ203/R203+AK203/S203+AM203/U203+AO203/W203)),0)</f>
        <v>0</v>
      </c>
      <c r="Q203" s="101">
        <f>MIN(1,$DF$7*'貼り付けシート（日別）'!O202+計算過程!$DF$14*(AI203+AK203)+$DF$21)</f>
        <v>0.62676361116716151</v>
      </c>
      <c r="R203" s="101">
        <f>MIN(1,$DF$8*'貼り付けシート（日別）'!O202+$DF$15*AJ203+$DF$22)</f>
        <v>0.6847254059941823</v>
      </c>
      <c r="S203" s="101">
        <f>MIN(1,$DF$9*'貼り付けシート（日別）'!O202+$DF$16*(AI203+AK203)+$DF$23)</f>
        <v>0.62676361116716151</v>
      </c>
      <c r="T203" s="32">
        <f>MIN(1,$DF$10*'貼り付けシート（日別）'!O202+$DF$17*AL203+$DF$24)</f>
        <v>0.71159348488590612</v>
      </c>
      <c r="U203" s="32">
        <f>MIN(1,$DF$11*'貼り付けシート（日別）'!O202+$DF$18*AM203+$DF$25)</f>
        <v>0.70216616153761102</v>
      </c>
      <c r="V203" s="32">
        <f>MIN(1,$DF$12*'貼り付けシート（日別）'!O202+$DF$19*AN203+$DF$26)</f>
        <v>0.71159348488590612</v>
      </c>
      <c r="W203" s="32">
        <f>MIN(1,$DF$13*'貼り付けシート（日別）'!O202+$DF$20*AO203+$DF$27)</f>
        <v>0.61699598627436236</v>
      </c>
      <c r="X203" s="32">
        <f t="shared" si="58"/>
        <v>0</v>
      </c>
      <c r="Y203" s="32">
        <f>'貼り付けシート（日別）'!P202</f>
        <v>12.6875</v>
      </c>
      <c r="Z203" s="32">
        <f t="shared" si="59"/>
        <v>1</v>
      </c>
      <c r="AA203" s="32">
        <f t="shared" si="60"/>
        <v>1</v>
      </c>
      <c r="AB203" s="32">
        <f t="shared" si="61"/>
        <v>42.487829755117374</v>
      </c>
      <c r="AC203" s="32">
        <f>IF($DF$5=10,($DF$41*'貼り付けシート（日別）'!O202+$DF$42*AB203+$DF$43)/3.6,0)</f>
        <v>0</v>
      </c>
      <c r="AD203" s="32">
        <f>IF(OR($DF$5=5,$DF$5=6,$DF$5=7),(($DF$45*'貼り付けシート（日別）'!O202+$DF$46*SUM(AI203:AK203,AM203)+$DF$47)*AE203+(0.01723*AO203+0.06099))*10^3/3600,0)</f>
        <v>0</v>
      </c>
      <c r="AE203" s="32">
        <f>IF('貼り付けシート（日別）'!O202&lt;7,1+(7-'貼り付けシート（日別）'!O202)*0.0091,1)</f>
        <v>1</v>
      </c>
      <c r="AF203" s="32">
        <f>IF(OR($DF$5=5,$DF$5=6,$DF$5=7),(($DF$48*'貼り付けシート（日別）'!O202+$DF$49*SUM(AI203:AK203,AM203)+$DF$50)*AH203+AO203/AG203),0)</f>
        <v>0</v>
      </c>
      <c r="AG203" s="32">
        <f>$DF$51*'貼り付けシート（日別）'!O202+$DF$52*AO203+$DF$53</f>
        <v>0.83365749999999994</v>
      </c>
      <c r="AH203" s="32">
        <f>IF('貼り付けシート（日別）'!O202&lt;7,1+(7-'貼り付けシート（日別）'!O202)*0.0205,1)</f>
        <v>1</v>
      </c>
      <c r="AI203" s="109">
        <f>'貼り付けシート（日別）'!B202</f>
        <v>8.490889801693152</v>
      </c>
      <c r="AJ203" s="109">
        <f>'貼り付けシート（日別）'!C202</f>
        <v>10.663597867118561</v>
      </c>
      <c r="AK203" s="109">
        <f>'貼り付けシート（日別）'!D202</f>
        <v>1.6465849647756601</v>
      </c>
      <c r="AL203" s="109">
        <f>'貼り付けシート（日別）'!E202</f>
        <v>0</v>
      </c>
      <c r="AM203" s="109">
        <f>'貼り付けシート（日別）'!F202</f>
        <v>18.570507121530003</v>
      </c>
      <c r="AN203" s="109">
        <f>'貼り付けシート（日別）'!G202</f>
        <v>0</v>
      </c>
      <c r="AO203" s="109">
        <f>'貼り付けシート（日別）'!H202</f>
        <v>3.11625</v>
      </c>
      <c r="AP203" s="102">
        <f>IF(入力データと計算結果!$E$9=バックデータ一覧!$A$25,'貼り付けシート（日別）'!Q202,0)</f>
        <v>0</v>
      </c>
      <c r="AR203" s="36">
        <v>41835</v>
      </c>
      <c r="AS203" s="104">
        <f t="shared" si="62"/>
        <v>0.1522896860185185</v>
      </c>
      <c r="AT203" s="104">
        <f t="shared" si="63"/>
        <v>69.076991745811284</v>
      </c>
      <c r="AU203" s="104">
        <f t="shared" si="64"/>
        <v>0</v>
      </c>
      <c r="AV203" s="107">
        <v>0</v>
      </c>
      <c r="AW203" s="101">
        <f>IF(OR(計算過程!$DF$5&lt;=4,計算過程!$DF$5=8),AX203+AY203+AZ203,0)</f>
        <v>0.1522896860185185</v>
      </c>
      <c r="AX203" s="101">
        <f>IF(AND(計算過程!$DF$5&gt;4,計算過程!$DF$5&lt;&gt;8),0,((VLOOKUP(入力データと計算結果!$E$6,バックデータ一覧!$V$12:$AA$15,2)*'貼り付けシート（日別）'!AG202+VLOOKUP(入力データと計算結果!$E$6,バックデータ一覧!$V$12:$AA$15,3)*('貼り付けシート（日別）'!AA202+'貼り付けシート（日別）'!AB202+'貼り付けシート（日別）'!AC202+'貼り付けシート（日別）'!AD202+'貼り付けシート（日別）'!AF202)+(VLOOKUP(入力データと計算結果!$E$6,バックデータ一覧!$V$12:$AA$15,4)))*10^3/3600))</f>
        <v>9.7891843425925926E-2</v>
      </c>
      <c r="AY203" s="101">
        <f>IF(AND(OR(計算過程!$DF$5&gt;4,計算過程!$DF$5&lt;&gt;8),入力データと計算結果!$E$7&lt;&gt;バックデータ一覧!$A$16,SUM(BX203:BY203)&gt;0),0.07*10^3/3600,0)</f>
        <v>1.9444444444444445E-2</v>
      </c>
      <c r="AZ203" s="101">
        <f>IF(AND(OR(計算過程!$DF$5&lt;=4),入力データと計算結果!$E$7=バックデータ一覧!$A$18,BY203&gt;0),(VLOOKUP(入力データと計算結果!$E$6,バックデータ一覧!$V$12:$AA$15,5,FALSE)*CA203+VLOOKUP(入力データと計算結果!$E$6,バックデータ一覧!$V$12:$AA$15,6,FALSE))*10^3/3600,0)</f>
        <v>3.4953398148148143E-2</v>
      </c>
      <c r="BA203" s="101">
        <f>IF(OR(計算過程!$DF$5&lt;=2,計算過程!$DF$5=8),IF(入力データと計算結果!$E$7=バックデータ一覧!$A$16,BU203/BC203+BV203/BD203+BW203/BE203+BX203/BF203+BZ203/BH203,IF(入力データと計算結果!$E$7=バックデータ一覧!$A$17,BU203/BC203+BV203/BD203+BW203/BE203+BY203/BG203+BZ203/BH203,BU203/BC203+BV203/BD203+BW203/BE203+BY203/BG203+CA203/BI203)),0)</f>
        <v>69.076991745811284</v>
      </c>
      <c r="BB203" s="101">
        <f>IF(OR(計算過程!$DF$5=3,計算過程!$DF$5=4),IF(入力データと計算結果!$E$7=バックデータ一覧!$A$16,BU203/BC203+BV203/BD203+BW203/BE203+BX203/BF203+BZ203/BH203,IF(入力データと計算結果!$E$7=バックデータ一覧!$A$17,BU203/BC203+BV203/BD203+BW203/BE203+BY203/BG203+BZ203/BH203,BU203/BC203+BV203/BD203+BW203/BE203+BY203/BG203+CA203/BI203)),0)</f>
        <v>0</v>
      </c>
      <c r="BC203" s="101">
        <f>MIN(1,計算過程!$DF$7*'貼り付けシート（日別）'!AG202+計算過程!$DF$14*(BU203+BW203)+計算過程!$DF$21)</f>
        <v>0.62754409621722274</v>
      </c>
      <c r="BD203" s="101">
        <f>MIN(1,計算過程!$DF$8*'貼り付けシート（日別）'!AG202+計算過程!$DF$15*BV203+計算過程!$DF$22)</f>
        <v>0.68593540515984186</v>
      </c>
      <c r="BE203" s="101">
        <f>MIN(1,計算過程!$DF$9*'貼り付けシート（日別）'!AG202+計算過程!$DF$16*(BU203+BW203)+計算過程!$DF$23)</f>
        <v>0.62754409621722274</v>
      </c>
      <c r="BF203" s="32">
        <f>MIN(1,計算過程!$DF$10*'貼り付けシート（日別）'!AG202+計算過程!$DF$17*BX203+計算過程!$DF$24)</f>
        <v>0.71159348488590612</v>
      </c>
      <c r="BG203" s="32">
        <f>MIN(1,計算過程!$DF$11*'貼り付けシート（日別）'!AG202+計算過程!$DF$18*BY203+計算過程!$DF$25)</f>
        <v>0.70216616153761102</v>
      </c>
      <c r="BH203" s="32">
        <f>MIN(1,計算過程!$DF$12*'貼り付けシート（日別）'!AG202+計算過程!$DF$19*BZ203+計算過程!$DF$26)</f>
        <v>0.71159348488590612</v>
      </c>
      <c r="BI203" s="32">
        <f>MIN(1,計算過程!$DF$13*'貼り付けシート（日別）'!AG202+計算過程!$DF$20*CA203+計算過程!$DF$27)</f>
        <v>0.62839148252778521</v>
      </c>
      <c r="BJ203" s="32">
        <f>IF(計算過程!$DF$5=11,(計算過程!$DF$33*BK203+計算過程!$DF$34*BN203+計算過程!$DF$35*計算過程!$DF$39+計算過程!$DF$36)*(1+計算過程!$DF$37*計算過程!$DF$38)*BL203*BM203*10^3/3600,0)</f>
        <v>0</v>
      </c>
      <c r="BK203" s="32">
        <f>'貼り付けシート（日別）'!AH202</f>
        <v>12.6875</v>
      </c>
      <c r="BL203" s="32">
        <f t="shared" si="65"/>
        <v>1</v>
      </c>
      <c r="BM203" s="32">
        <f t="shared" si="66"/>
        <v>1</v>
      </c>
      <c r="BN203" s="32">
        <f t="shared" si="67"/>
        <v>46.462190849415251</v>
      </c>
      <c r="BO203" s="32">
        <f>IF(計算過程!$DF$5=10,(計算過程!$DF$41*'貼り付けシート（日別）'!AG202+計算過程!$DF$42*BN203+計算過程!$DF$43)/3.6,0)</f>
        <v>0</v>
      </c>
      <c r="BP203" s="32">
        <f>IF(OR(計算過程!$DF$5=5,計算過程!$DF$5=6,計算過程!$DF$5=7),((計算過程!$DF$45*'貼り付けシート（日別）'!AG202+計算過程!$DF$46*SUM(BU203:BW203,BY203)+計算過程!$DF$47)*BQ203+(0.01723*CA203+0.06099))*10^3/3600,0)</f>
        <v>0</v>
      </c>
      <c r="BQ203" s="32">
        <f>IF('貼り付けシート（日別）'!AG202&lt;7,1+(7-'貼り付けシート（日別）'!AG202)*0.0091,1)</f>
        <v>1</v>
      </c>
      <c r="BR203" s="32">
        <f>IF(OR(計算過程!$DF$5=5,計算過程!$DF$5=6,計算過程!$DF$5=7),((計算過程!$DF$48*'貼り付けシート（日別）'!AG202+計算過程!$DF$49*SUM(BU203:BW203,BY203)+計算過程!$DF$50)*BT203+CA203/BS203),0)</f>
        <v>0</v>
      </c>
      <c r="BS203" s="32">
        <f>計算過程!$DF$51*'貼り付けシート（日別）'!AG202+計算過程!$DF$52*CA203+計算過程!$DF$53</f>
        <v>0.83753999999999995</v>
      </c>
      <c r="BT203" s="32">
        <f>IF('貼り付けシート（日別）'!AG202&lt;7,1+(7-'貼り付けシート（日別）'!AG202)*0.0205,1)</f>
        <v>1</v>
      </c>
      <c r="BU203" s="109">
        <f>'貼り付けシート（日別）'!T202</f>
        <v>8.7406218546841306</v>
      </c>
      <c r="BV203" s="109">
        <f>'貼り付けシート（日別）'!U202</f>
        <v>13.3294973338982</v>
      </c>
      <c r="BW203" s="109">
        <f>'貼り付けシート（日別）'!V202</f>
        <v>2.0582312059695753</v>
      </c>
      <c r="BX203" s="109">
        <f>'貼り付けシート（日別）'!W202</f>
        <v>0</v>
      </c>
      <c r="BY203" s="109">
        <f>'貼り付けシート（日別）'!X202</f>
        <v>18.570507121530003</v>
      </c>
      <c r="BZ203" s="109">
        <f>'貼り付けシート（日別）'!Y202</f>
        <v>0</v>
      </c>
      <c r="CA203" s="109">
        <f>'貼り付けシート（日別）'!Z202</f>
        <v>3.7633333333333323</v>
      </c>
      <c r="CB203" s="102">
        <f>IF(入力データと計算結果!$E$9=バックデータ一覧!$A$25,'貼り付けシート（日別）'!AI202,0)</f>
        <v>0</v>
      </c>
      <c r="CC203" s="166"/>
      <c r="CD203" s="32">
        <f>IF(計算過程!$DF$5=9,((CI203*'貼り付けシート（日別）'!AG202+CJ203*(CQ203+CR203+CS203+CU203)+CK203*CX203+CL203)*CE203+(0.01723*CW203+0.06099))*10^3/3600,0)</f>
        <v>0</v>
      </c>
      <c r="CE203" s="32">
        <f>IF(7&lt;='貼り付けシート（日別）'!AG202,1,1+(7-'貼り付けシート（日別）'!AG202)*0.0091)</f>
        <v>1</v>
      </c>
      <c r="CF203" s="32">
        <f>IF(計算過程!$DF$5=9,((CM203*'貼り付けシート（日別）'!AG202+CN203*(CQ203+CR203+CS203+CU203)+CO203*CX203+CP203)*CH203+CW203/CG203),0)</f>
        <v>0</v>
      </c>
      <c r="CG203" s="32">
        <f>計算過程!$DF$55*'貼り付けシート（日別）'!AG202+計算過程!$DF$56*CW203+計算過程!$DF$57</f>
        <v>0.83753999999999995</v>
      </c>
      <c r="CH203" s="32">
        <f>IF(7&lt;='貼り付けシート（日別）'!AG202,1,1+(7-'貼り付けシート（日別）'!AG202)*0.0205)</f>
        <v>1</v>
      </c>
      <c r="CI203" s="100">
        <f>IF($CX203&gt;0,バックデータ一覧!$S$4,バックデータ一覧!$T$4)</f>
        <v>-0.18114</v>
      </c>
      <c r="CJ203" s="100">
        <f>IF($CX203&gt;0,バックデータ一覧!$S$5,バックデータ一覧!$T$5)</f>
        <v>0.10483000000000001</v>
      </c>
      <c r="CK203" s="100">
        <f>IF($CX203&gt;0,バックデータ一覧!$S$6,バックデータ一覧!$T$6)</f>
        <v>0</v>
      </c>
      <c r="CL203" s="100">
        <f>IF($CX203&gt;0,バックデータ一覧!$S$7,バックデータ一覧!$T$7)</f>
        <v>5.8528500000000001</v>
      </c>
      <c r="CM203" s="100">
        <f>IF($CX203&gt;0,バックデータ一覧!$S$12,バックデータ一覧!$T$12)</f>
        <v>-5.7700000000000001E-2</v>
      </c>
      <c r="CN203" s="100">
        <f>IF($CX203&gt;0,バックデータ一覧!$S$13,バックデータ一覧!$T$13)</f>
        <v>0.47525000000000001</v>
      </c>
      <c r="CO203" s="100">
        <f>IF($CX203&gt;0,バックデータ一覧!$S$14,バックデータ一覧!$T$14)</f>
        <v>0</v>
      </c>
      <c r="CP203" s="173">
        <f>IF($CX203&gt;0,バックデータ一覧!$S$15,バックデータ一覧!$T$15)</f>
        <v>-6.3459300000000001</v>
      </c>
      <c r="CQ203" s="102">
        <f>IF($DF$4=4,'貼り付けシート（日別）'!T202,'貼り付けシート（日別）'!B202*(INT($DF$4)+1-$DF$4)+'貼り付けシート（日別）'!T202*($DF$4-INT($DF$4)))</f>
        <v>8.7406218546841306</v>
      </c>
      <c r="CR203" s="102">
        <f>IF($DF$4=4,'貼り付けシート（日別）'!U202,'貼り付けシート（日別）'!C202*(INT($DF$4)+1-$DF$4)+'貼り付けシート（日別）'!U202*($DF$4-INT($DF$4)))</f>
        <v>13.3294973338982</v>
      </c>
      <c r="CS203" s="102">
        <f>IF($DF$4=4,'貼り付けシート（日別）'!V202,'貼り付けシート（日別）'!D202*(INT($DF$4)+1-$DF$4)+'貼り付けシート（日別）'!V202*($DF$4-INT($DF$4)))</f>
        <v>2.0582312059695753</v>
      </c>
      <c r="CT203" s="102">
        <f>IF($DF$4=4,'貼り付けシート（日別）'!W202,'貼り付けシート（日別）'!E202*(INT($DF$4)+1-$DF$4)+'貼り付けシート（日別）'!W202*($DF$4-INT($DF$4)))</f>
        <v>0</v>
      </c>
      <c r="CU203" s="102">
        <f>IF($DF$4=4,'貼り付けシート（日別）'!X202,'貼り付けシート（日別）'!F202*(INT($DF$4)+1-$DF$4)+'貼り付けシート（日別）'!X202*($DF$4-INT($DF$4)))</f>
        <v>18.570507121530003</v>
      </c>
      <c r="CV203" s="102">
        <f>IF($DF$4=4,'貼り付けシート（日別）'!Y202,'貼り付けシート（日別）'!G202*(INT($DF$4)+1-$DF$4)+'貼り付けシート（日別）'!Y202*($DF$4-INT($DF$4)))</f>
        <v>0</v>
      </c>
      <c r="CW203" s="102">
        <f>IF($DF$4=4,'貼り付けシート（日別）'!Z202,'貼り付けシート（日別）'!H202*(INT($DF$4)+1-$DF$4)+'貼り付けシート（日別）'!Z202*($DF$4-INT($DF$4)))</f>
        <v>3.7633333333333323</v>
      </c>
      <c r="CX203" s="32">
        <f>SUMIF('貼り付けシート（時刻別）'!$A$6:$A$8765,AR203,'貼り付けシート（時刻別）'!$C$6:$C$8765)</f>
        <v>0</v>
      </c>
      <c r="CY203" s="102">
        <f t="shared" si="68"/>
        <v>0</v>
      </c>
      <c r="CZ203" s="166"/>
    </row>
    <row r="204" spans="1:104" x14ac:dyDescent="0.15">
      <c r="A204" s="36">
        <v>41836</v>
      </c>
      <c r="B204" s="139">
        <f>IF(計算過程!$DF$5=9,計算過程!CD204+計算過程!CY204,IF($DF$4=4,AS204,G204*(INT($DF$4)+1-$DF$4)+AS204*($DF$4-INT($DF$4))))</f>
        <v>0.15870062874074073</v>
      </c>
      <c r="C204" s="139">
        <f>IF(計算過程!$DF$5=9,CF204,IF($DF$4=4,AT204,H204*(INT($DF$4)+1-$DF$4)+AT204*($DF$4-INT($DF$4))))</f>
        <v>80.438027718912053</v>
      </c>
      <c r="D204" s="139">
        <f>IF(計算過程!$DF$5=9,0,IF($DF$4=4,AU204,I204*(INT($DF$4)+1-$DF$4)+AU204*($DF$4-INT($DF$4))))</f>
        <v>0</v>
      </c>
      <c r="E204" s="139">
        <v>0</v>
      </c>
      <c r="F204" s="138"/>
      <c r="G204" s="104">
        <f t="shared" si="55"/>
        <v>0.15222654823148149</v>
      </c>
      <c r="H204" s="104">
        <f t="shared" si="56"/>
        <v>74.604513676540705</v>
      </c>
      <c r="I204" s="104">
        <f t="shared" si="57"/>
        <v>0</v>
      </c>
      <c r="J204" s="107">
        <v>0</v>
      </c>
      <c r="K204" s="101">
        <f>IF(OR(計算過程!$DF$5&lt;=4,計算過程!$DF$5=8),L204+M204+N204,0)</f>
        <v>0.15222654823148149</v>
      </c>
      <c r="L204" s="101">
        <f>IF(AND($DF$5&gt;4,$DF$5&lt;&gt;8),0,((VLOOKUP(入力データと計算結果!$E$6,バックデータ一覧!$V$12:$AA$15,2)*'貼り付けシート（日別）'!O203+VLOOKUP(入力データと計算結果!$E$6,バックデータ一覧!$V$12:$AA$15,3)*('貼り付けシート（日別）'!I203+'貼り付けシート（日別）'!J203+'貼り付けシート（日別）'!K203+'貼り付けシート（日別）'!L203+'貼り付けシート（日別）'!N203)+(VLOOKUP(入力データと計算結果!$E$6,バックデータ一覧!$V$12:$AA$15,4)))*10^3/3600))</f>
        <v>0.10110519753703705</v>
      </c>
      <c r="M204" s="101">
        <f>IF(AND(OR($DF$5&gt;4,$DF$5&lt;&gt;8),入力データと計算結果!$E$7&lt;&gt;バックデータ一覧!$A$16,SUM(AL204:AM204)&gt;0),0.07*10^3/3600,0)</f>
        <v>1.9444444444444445E-2</v>
      </c>
      <c r="N204" s="101">
        <f>IF(AND(OR($DF$5&lt;=4),入力データと計算結果!$E$7=バックデータ一覧!$A$18,AM204&gt;0),(VLOOKUP(入力データと計算結果!$E$6,バックデータ一覧!$V$12:$AA$15,5,FALSE)*AO204+VLOOKUP(入力データと計算結果!$E$6,バックデータ一覧!$V$12:$AA$15,6,FALSE))*10^3/3600,0)</f>
        <v>3.1676906249999998E-2</v>
      </c>
      <c r="O204" s="101">
        <f>IF(OR(計算過程!$DF$5&lt;=2,計算過程!$DF$5=8),IF(入力データと計算結果!$E$7=バックデータ一覧!$A$16,AI204/Q204+AJ204/R204+AK204/S204+AL204/T204+AN204/V204,IF(入力データと計算結果!$E$7=バックデータ一覧!$A$17,AI204/Q204+AJ204/R204+AK204/S204+AM204/U204+AN204/V204,AI204/Q204+AJ204/R204+AK204/S204+AM204/U204+AO204/W204)),0)</f>
        <v>74.604513676540705</v>
      </c>
      <c r="P204" s="101">
        <f>IF(OR(計算過程!$DF$5=3,計算過程!$DF$5=4),IF(入力データと計算結果!$E$7=バックデータ一覧!$A$16,AI204/Q204+AJ204/R204+AK204/S204+AL204/T204+AN204/V204,IF(入力データと計算結果!$E$7=バックデータ一覧!$A$17,AI204/Q204+AJ204/R204+AK204/S204+AM204/U204+AN204/V204,AI204/Q204+AJ204/R204+AK204/S204+AM204/U204+AO204/W204)),0)</f>
        <v>0</v>
      </c>
      <c r="Q204" s="101">
        <f>MIN(1,$DF$7*'貼り付けシート（日別）'!O203+計算過程!$DF$14*(AI204+AK204)+$DF$21)</f>
        <v>0.63183807873258424</v>
      </c>
      <c r="R204" s="101">
        <f>MIN(1,$DF$8*'貼り付けシート（日別）'!O203+$DF$15*AJ204+$DF$22)</f>
        <v>0.68665810735001476</v>
      </c>
      <c r="S204" s="101">
        <f>MIN(1,$DF$9*'貼り付けシート（日別）'!O203+$DF$16*(AI204+AK204)+$DF$23)</f>
        <v>0.63183807873258424</v>
      </c>
      <c r="T204" s="32">
        <f>MIN(1,$DF$10*'貼り付けシート（日別）'!O203+$DF$17*AL204+$DF$24)</f>
        <v>0.71159348488590612</v>
      </c>
      <c r="U204" s="32">
        <f>MIN(1,$DF$11*'貼り付けシート（日別）'!O203+$DF$18*AM204+$DF$25)</f>
        <v>0.7019699551187466</v>
      </c>
      <c r="V204" s="32">
        <f>MIN(1,$DF$12*'貼り付けシート（日別）'!O203+$DF$19*AN204+$DF$26)</f>
        <v>0.71159348488590612</v>
      </c>
      <c r="W204" s="32">
        <f>MIN(1,$DF$13*'貼り付けシート（日別）'!O203+$DF$20*AO204+$DF$27)</f>
        <v>0.61783339536966442</v>
      </c>
      <c r="X204" s="32">
        <f t="shared" si="58"/>
        <v>0</v>
      </c>
      <c r="Y204" s="32">
        <f>'貼り付けシート（日別）'!P203</f>
        <v>11.562499999999998</v>
      </c>
      <c r="Z204" s="32">
        <f t="shared" si="59"/>
        <v>1</v>
      </c>
      <c r="AA204" s="32">
        <f t="shared" si="60"/>
        <v>1</v>
      </c>
      <c r="AB204" s="32">
        <f t="shared" si="61"/>
        <v>50.110094708546839</v>
      </c>
      <c r="AC204" s="32">
        <f>IF($DF$5=10,($DF$41*'貼り付けシート（日別）'!O203+$DF$42*AB204+$DF$43)/3.6,0)</f>
        <v>0</v>
      </c>
      <c r="AD204" s="32">
        <f>IF(OR($DF$5=5,$DF$5=6,$DF$5=7),(($DF$45*'貼り付けシート（日別）'!O203+$DF$46*SUM(AI204:AK204,AM204)+$DF$47)*AE204+(0.01723*AO204+0.06099))*10^3/3600,0)</f>
        <v>0</v>
      </c>
      <c r="AE204" s="32">
        <f>IF('貼り付けシート（日別）'!O203&lt;7,1+(7-'貼り付けシート（日別）'!O203)*0.0091,1)</f>
        <v>1</v>
      </c>
      <c r="AF204" s="32">
        <f>IF(OR($DF$5=5,$DF$5=6,$DF$5=7),(($DF$48*'貼り付けシート（日別）'!O203+$DF$49*SUM(AI204:AK204,AM204)+$DF$50)*AH204+AO204/AG204),0)</f>
        <v>0</v>
      </c>
      <c r="AG204" s="32">
        <f>$DF$51*'貼り付けシート（日別）'!O203+$DF$52*AO204+$DF$53</f>
        <v>0.83583249999999998</v>
      </c>
      <c r="AH204" s="32">
        <f>IF('貼り付けシート（日別）'!O203&lt;7,1+(7-'貼り付けシート（日別）'!O203)*0.0205,1)</f>
        <v>1</v>
      </c>
      <c r="AI204" s="109">
        <f>'貼り付けシート（日別）'!B203</f>
        <v>10.477359305953085</v>
      </c>
      <c r="AJ204" s="109">
        <f>'貼り付けシート（日別）'!C203</f>
        <v>14.321772302428499</v>
      </c>
      <c r="AK204" s="109">
        <f>'貼り付けシート（日別）'!D203</f>
        <v>3.2294192446652494</v>
      </c>
      <c r="AL204" s="109">
        <f>'貼り付けシート（日別）'!E203</f>
        <v>0</v>
      </c>
      <c r="AM204" s="109">
        <f>'貼り付けシート（日別）'!F203</f>
        <v>19.002793855500002</v>
      </c>
      <c r="AN204" s="109">
        <f>'貼り付けシート（日別）'!G203</f>
        <v>0</v>
      </c>
      <c r="AO204" s="109">
        <f>'貼り付けシート（日別）'!H203</f>
        <v>3.0787500000000003</v>
      </c>
      <c r="AP204" s="102">
        <f>IF(入力データと計算結果!$E$9=バックデータ一覧!$A$25,'貼り付けシート（日別）'!Q203,0)</f>
        <v>0</v>
      </c>
      <c r="AR204" s="36">
        <v>41836</v>
      </c>
      <c r="AS204" s="104">
        <f t="shared" si="62"/>
        <v>0.15870062874074073</v>
      </c>
      <c r="AT204" s="104">
        <f t="shared" si="63"/>
        <v>80.438027718912053</v>
      </c>
      <c r="AU204" s="104">
        <f t="shared" si="64"/>
        <v>0</v>
      </c>
      <c r="AV204" s="107">
        <v>0</v>
      </c>
      <c r="AW204" s="101">
        <f>IF(OR(計算過程!$DF$5&lt;=4,計算過程!$DF$5=8),AX204+AY204+AZ204,0)</f>
        <v>0.15870062874074073</v>
      </c>
      <c r="AX204" s="101">
        <f>IF(AND(計算過程!$DF$5&gt;4,計算過程!$DF$5&lt;&gt;8),0,((VLOOKUP(入力データと計算結果!$E$6,バックデータ一覧!$V$12:$AA$15,2)*'貼り付けシート（日別）'!AG203+VLOOKUP(入力データと計算結果!$E$6,バックデータ一覧!$V$12:$AA$15,3)*('貼り付けシート（日別）'!AA203+'貼り付けシート（日別）'!AB203+'貼り付けシート（日別）'!AC203+'貼り付けシート（日別）'!AD203+'貼り付けシート（日別）'!AF203)+(VLOOKUP(入力データと計算結果!$E$6,バックデータ一覧!$V$12:$AA$15,4)))*10^3/3600))</f>
        <v>0.1045420917037037</v>
      </c>
      <c r="AY204" s="101">
        <f>IF(AND(OR(計算過程!$DF$5&gt;4,計算過程!$DF$5&lt;&gt;8),入力データと計算結果!$E$7&lt;&gt;バックデータ一覧!$A$16,SUM(BX204:BY204)&gt;0),0.07*10^3/3600,0)</f>
        <v>1.9444444444444445E-2</v>
      </c>
      <c r="AZ204" s="101">
        <f>IF(AND(OR(計算過程!$DF$5&lt;=4),入力データと計算結果!$E$7=バックデータ一覧!$A$18,BY204&gt;0),(VLOOKUP(入力データと計算結果!$E$6,バックデータ一覧!$V$12:$AA$15,5,FALSE)*CA204+VLOOKUP(入力データと計算結果!$E$6,バックデータ一覧!$V$12:$AA$15,6,FALSE))*10^3/3600,0)</f>
        <v>3.4714092592592588E-2</v>
      </c>
      <c r="BA204" s="101">
        <f>IF(OR(計算過程!$DF$5&lt;=2,計算過程!$DF$5=8),IF(入力データと計算結果!$E$7=バックデータ一覧!$A$16,BU204/BC204+BV204/BD204+BW204/BE204+BX204/BF204+BZ204/BH204,IF(入力データと計算結果!$E$7=バックデータ一覧!$A$17,BU204/BC204+BV204/BD204+BW204/BE204+BY204/BG204+BZ204/BH204,BU204/BC204+BV204/BD204+BW204/BE204+BY204/BG204+CA204/BI204)),0)</f>
        <v>80.438027718912053</v>
      </c>
      <c r="BB204" s="101">
        <f>IF(OR(計算過程!$DF$5=3,計算過程!$DF$5=4),IF(入力データと計算結果!$E$7=バックデータ一覧!$A$16,BU204/BC204+BV204/BD204+BW204/BE204+BX204/BF204+BZ204/BH204,IF(入力データと計算結果!$E$7=バックデータ一覧!$A$17,BU204/BC204+BV204/BD204+BW204/BE204+BY204/BG204+BZ204/BH204,BU204/BC204+BV204/BD204+BW204/BE204+BY204/BG204+CA204/BI204)),0)</f>
        <v>0</v>
      </c>
      <c r="BC204" s="101">
        <f>MIN(1,計算過程!$DF$7*'貼り付けシート（日別）'!AG203+計算過程!$DF$14*(BU204+BW204)+計算過程!$DF$21)</f>
        <v>0.63334590962303539</v>
      </c>
      <c r="BD204" s="101">
        <f>MIN(1,計算過程!$DF$8*'貼り付けシート（日別）'!AG203+計算過程!$DF$15*BV204+計算過程!$DF$22)</f>
        <v>0.68758673161535733</v>
      </c>
      <c r="BE204" s="101">
        <f>MIN(1,計算過程!$DF$9*'貼り付けシート（日別）'!AG203+計算過程!$DF$16*(BU204+BW204)+計算過程!$DF$23)</f>
        <v>0.63334590962303539</v>
      </c>
      <c r="BF204" s="32">
        <f>MIN(1,計算過程!$DF$10*'貼り付けシート（日別）'!AG203+計算過程!$DF$17*BX204+計算過程!$DF$24)</f>
        <v>0.71159348488590612</v>
      </c>
      <c r="BG204" s="32">
        <f>MIN(1,計算過程!$DF$11*'貼り付けシート（日別）'!AG203+計算過程!$DF$18*BY204+計算過程!$DF$25)</f>
        <v>0.7019699551187466</v>
      </c>
      <c r="BH204" s="32">
        <f>MIN(1,計算過程!$DF$12*'貼り付けシート（日別）'!AG203+計算過程!$DF$19*BZ204+計算過程!$DF$26)</f>
        <v>0.71159348488590612</v>
      </c>
      <c r="BI204" s="32">
        <f>MIN(1,計算過程!$DF$13*'貼り付けシート（日別）'!AG203+計算過程!$DF$20*CA204+計算過程!$DF$27)</f>
        <v>0.62900875969288594</v>
      </c>
      <c r="BJ204" s="32">
        <f>IF(計算過程!$DF$5=11,(計算過程!$DF$33*BK204+計算過程!$DF$34*BN204+計算過程!$DF$35*計算過程!$DF$39+計算過程!$DF$36)*(1+計算過程!$DF$37*計算過程!$DF$38)*BL204*BM204*10^3/3600,0)</f>
        <v>0</v>
      </c>
      <c r="BK204" s="32">
        <f>'貼り付けシート（日別）'!AH203</f>
        <v>11.562499999999998</v>
      </c>
      <c r="BL204" s="32">
        <f t="shared" si="65"/>
        <v>1</v>
      </c>
      <c r="BM204" s="32">
        <f t="shared" si="66"/>
        <v>1</v>
      </c>
      <c r="BN204" s="32">
        <f t="shared" si="67"/>
        <v>54.068372258284093</v>
      </c>
      <c r="BO204" s="32">
        <f>IF(計算過程!$DF$5=10,(計算過程!$DF$41*'貼り付けシート（日別）'!AG203+計算過程!$DF$42*BN204+計算過程!$DF$43)/3.6,0)</f>
        <v>0</v>
      </c>
      <c r="BP204" s="32">
        <f>IF(OR(計算過程!$DF$5=5,計算過程!$DF$5=6,計算過程!$DF$5=7),((計算過程!$DF$45*'貼り付けシート（日別）'!AG203+計算過程!$DF$46*SUM(BU204:BW204,BY204)+計算過程!$DF$47)*BQ204+(0.01723*CA204+0.06099))*10^3/3600,0)</f>
        <v>0</v>
      </c>
      <c r="BQ204" s="32">
        <f>IF('貼り付けシート（日別）'!AG203&lt;7,1+(7-'貼り付けシート（日別）'!AG203)*0.0091,1)</f>
        <v>1</v>
      </c>
      <c r="BR204" s="32">
        <f>IF(OR(計算過程!$DF$5=5,計算過程!$DF$5=6,計算過程!$DF$5=7),((計算過程!$DF$48*'貼り付けシート（日別）'!AG203+計算過程!$DF$49*SUM(BU204:BW204,BY204)+計算過程!$DF$50)*BT204+CA204/BS204),0)</f>
        <v>0</v>
      </c>
      <c r="BS204" s="32">
        <f>計算過程!$DF$51*'貼り付けシート（日別）'!AG203+計算過程!$DF$52*CA204+計算過程!$DF$53</f>
        <v>0.83963999999999994</v>
      </c>
      <c r="BT204" s="32">
        <f>IF('貼り付けシート（日別）'!AG203&lt;7,1+(7-'貼り付けシート（日別）'!AG203)*0.0205,1)</f>
        <v>1</v>
      </c>
      <c r="BU204" s="109">
        <f>'貼り付けシート（日別）'!T203</f>
        <v>11.755086050581511</v>
      </c>
      <c r="BV204" s="109">
        <f>'貼り付けシート（日別）'!U203</f>
        <v>16.367739774204001</v>
      </c>
      <c r="BW204" s="109">
        <f>'貼り付けシート（日別）'!V203</f>
        <v>3.2294192446652494</v>
      </c>
      <c r="BX204" s="109">
        <f>'貼り付けシート（日別）'!W203</f>
        <v>0</v>
      </c>
      <c r="BY204" s="109">
        <f>'貼り付けシート（日別）'!X203</f>
        <v>19.002793855500002</v>
      </c>
      <c r="BZ204" s="109">
        <f>'貼り付けシート（日別）'!Y203</f>
        <v>0</v>
      </c>
      <c r="CA204" s="109">
        <f>'貼り付けシート（日別）'!Z203</f>
        <v>3.7133333333333329</v>
      </c>
      <c r="CB204" s="102">
        <f>IF(入力データと計算結果!$E$9=バックデータ一覧!$A$25,'貼り付けシート（日別）'!AI203,0)</f>
        <v>0</v>
      </c>
      <c r="CC204" s="166"/>
      <c r="CD204" s="32">
        <f>IF(計算過程!$DF$5=9,((CI204*'貼り付けシート（日別）'!AG203+CJ204*(CQ204+CR204+CS204+CU204)+CK204*CX204+CL204)*CE204+(0.01723*CW204+0.06099))*10^3/3600,0)</f>
        <v>0</v>
      </c>
      <c r="CE204" s="32">
        <f>IF(7&lt;='貼り付けシート（日別）'!AG203,1,1+(7-'貼り付けシート（日別）'!AG203)*0.0091)</f>
        <v>1</v>
      </c>
      <c r="CF204" s="32">
        <f>IF(計算過程!$DF$5=9,((CM204*'貼り付けシート（日別）'!AG203+CN204*(CQ204+CR204+CS204+CU204)+CO204*CX204+CP204)*CH204+CW204/CG204),0)</f>
        <v>0</v>
      </c>
      <c r="CG204" s="32">
        <f>計算過程!$DF$55*'貼り付けシート（日別）'!AG203+計算過程!$DF$56*CW204+計算過程!$DF$57</f>
        <v>0.83963999999999994</v>
      </c>
      <c r="CH204" s="32">
        <f>IF(7&lt;='貼り付けシート（日別）'!AG203,1,1+(7-'貼り付けシート（日別）'!AG203)*0.0205)</f>
        <v>1</v>
      </c>
      <c r="CI204" s="100">
        <f>IF($CX204&gt;0,バックデータ一覧!$S$4,バックデータ一覧!$T$4)</f>
        <v>-0.18114</v>
      </c>
      <c r="CJ204" s="100">
        <f>IF($CX204&gt;0,バックデータ一覧!$S$5,バックデータ一覧!$T$5)</f>
        <v>0.10483000000000001</v>
      </c>
      <c r="CK204" s="100">
        <f>IF($CX204&gt;0,バックデータ一覧!$S$6,バックデータ一覧!$T$6)</f>
        <v>0</v>
      </c>
      <c r="CL204" s="100">
        <f>IF($CX204&gt;0,バックデータ一覧!$S$7,バックデータ一覧!$T$7)</f>
        <v>5.8528500000000001</v>
      </c>
      <c r="CM204" s="100">
        <f>IF($CX204&gt;0,バックデータ一覧!$S$12,バックデータ一覧!$T$12)</f>
        <v>-5.7700000000000001E-2</v>
      </c>
      <c r="CN204" s="100">
        <f>IF($CX204&gt;0,バックデータ一覧!$S$13,バックデータ一覧!$T$13)</f>
        <v>0.47525000000000001</v>
      </c>
      <c r="CO204" s="100">
        <f>IF($CX204&gt;0,バックデータ一覧!$S$14,バックデータ一覧!$T$14)</f>
        <v>0</v>
      </c>
      <c r="CP204" s="173">
        <f>IF($CX204&gt;0,バックデータ一覧!$S$15,バックデータ一覧!$T$15)</f>
        <v>-6.3459300000000001</v>
      </c>
      <c r="CQ204" s="102">
        <f>IF($DF$4=4,'貼り付けシート（日別）'!T203,'貼り付けシート（日別）'!B203*(INT($DF$4)+1-$DF$4)+'貼り付けシート（日別）'!T203*($DF$4-INT($DF$4)))</f>
        <v>11.755086050581511</v>
      </c>
      <c r="CR204" s="102">
        <f>IF($DF$4=4,'貼り付けシート（日別）'!U203,'貼り付けシート（日別）'!C203*(INT($DF$4)+1-$DF$4)+'貼り付けシート（日別）'!U203*($DF$4-INT($DF$4)))</f>
        <v>16.367739774204001</v>
      </c>
      <c r="CS204" s="102">
        <f>IF($DF$4=4,'貼り付けシート（日別）'!V203,'貼り付けシート（日別）'!D203*(INT($DF$4)+1-$DF$4)+'貼り付けシート（日別）'!V203*($DF$4-INT($DF$4)))</f>
        <v>3.2294192446652494</v>
      </c>
      <c r="CT204" s="102">
        <f>IF($DF$4=4,'貼り付けシート（日別）'!W203,'貼り付けシート（日別）'!E203*(INT($DF$4)+1-$DF$4)+'貼り付けシート（日別）'!W203*($DF$4-INT($DF$4)))</f>
        <v>0</v>
      </c>
      <c r="CU204" s="102">
        <f>IF($DF$4=4,'貼り付けシート（日別）'!X203,'貼り付けシート（日別）'!F203*(INT($DF$4)+1-$DF$4)+'貼り付けシート（日別）'!X203*($DF$4-INT($DF$4)))</f>
        <v>19.002793855500002</v>
      </c>
      <c r="CV204" s="102">
        <f>IF($DF$4=4,'貼り付けシート（日別）'!Y203,'貼り付けシート（日別）'!G203*(INT($DF$4)+1-$DF$4)+'貼り付けシート（日別）'!Y203*($DF$4-INT($DF$4)))</f>
        <v>0</v>
      </c>
      <c r="CW204" s="102">
        <f>IF($DF$4=4,'貼り付けシート（日別）'!Z203,'貼り付けシート（日別）'!H203*(INT($DF$4)+1-$DF$4)+'貼り付けシート（日別）'!Z203*($DF$4-INT($DF$4)))</f>
        <v>3.7133333333333329</v>
      </c>
      <c r="CX204" s="32">
        <f>SUMIF('貼り付けシート（時刻別）'!$A$6:$A$8765,AR204,'貼り付けシート（時刻別）'!$C$6:$C$8765)</f>
        <v>0</v>
      </c>
      <c r="CY204" s="102">
        <f t="shared" si="68"/>
        <v>0</v>
      </c>
      <c r="CZ204" s="166"/>
    </row>
    <row r="205" spans="1:104" x14ac:dyDescent="0.15">
      <c r="A205" s="36">
        <v>41837</v>
      </c>
      <c r="B205" s="139">
        <f>IF(計算過程!$DF$5=9,計算過程!CD205+計算過程!CY205,IF($DF$4=4,AS205,G205*(INT($DF$4)+1-$DF$4)+AS205*($DF$4-INT($DF$4))))</f>
        <v>0.14275359631481482</v>
      </c>
      <c r="C205" s="139">
        <f>IF(計算過程!$DF$5=9,CF205,IF($DF$4=4,AT205,H205*(INT($DF$4)+1-$DF$4)+AT205*($DF$4-INT($DF$4))))</f>
        <v>60.852378517380153</v>
      </c>
      <c r="D205" s="139">
        <f>IF(計算過程!$DF$5=9,0,IF($DF$4=4,AU205,I205*(INT($DF$4)+1-$DF$4)+AU205*($DF$4-INT($DF$4))))</f>
        <v>0</v>
      </c>
      <c r="E205" s="139">
        <v>0</v>
      </c>
      <c r="F205" s="138"/>
      <c r="G205" s="104">
        <f t="shared" si="55"/>
        <v>0.13647291507407408</v>
      </c>
      <c r="H205" s="104">
        <f t="shared" si="56"/>
        <v>54.916115312209882</v>
      </c>
      <c r="I205" s="104">
        <f t="shared" si="57"/>
        <v>0</v>
      </c>
      <c r="J205" s="107">
        <v>0</v>
      </c>
      <c r="K205" s="101">
        <f>IF(OR(計算過程!$DF$5&lt;=4,計算過程!$DF$5=8),L205+M205+N205,0)</f>
        <v>0.13647291507407408</v>
      </c>
      <c r="L205" s="101">
        <f>IF(AND($DF$5&gt;4,$DF$5&lt;&gt;8),0,((VLOOKUP(入力データと計算結果!$E$6,バックデータ一覧!$V$12:$AA$15,2)*'貼り付けシート（日別）'!O204+VLOOKUP(入力データと計算結果!$E$6,バックデータ一覧!$V$12:$AA$15,3)*('貼り付けシート（日別）'!I204+'貼り付けシート（日別）'!J204+'貼り付けシート（日別）'!K204+'貼り付けシート（日別）'!L204+'貼り付けシート（日別）'!N204)+(VLOOKUP(入力データと計算結果!$E$6,バックデータ一覧!$V$12:$AA$15,4)))*10^3/3600))</f>
        <v>8.6183151185185186E-2</v>
      </c>
      <c r="M205" s="101">
        <f>IF(AND(OR($DF$5&gt;4,$DF$5&lt;&gt;8),入力データと計算結果!$E$7&lt;&gt;バックデータ一覧!$A$16,SUM(AL205:AM205)&gt;0),0.07*10^3/3600,0)</f>
        <v>1.9444444444444445E-2</v>
      </c>
      <c r="N205" s="101">
        <f>IF(AND(OR($DF$5&lt;=4),入力データと計算結果!$E$7=バックデータ一覧!$A$18,AM205&gt;0),(VLOOKUP(入力データと計算結果!$E$6,バックデータ一覧!$V$12:$AA$15,5,FALSE)*AO205+VLOOKUP(入力データと計算結果!$E$6,バックデータ一覧!$V$12:$AA$15,6,FALSE))*10^3/3600,0)</f>
        <v>3.0845319444444446E-2</v>
      </c>
      <c r="O205" s="101">
        <f>IF(OR(計算過程!$DF$5&lt;=2,計算過程!$DF$5=8),IF(入力データと計算結果!$E$7=バックデータ一覧!$A$16,AI205/Q205+AJ205/R205+AK205/S205+AL205/T205+AN205/V205,IF(入力データと計算結果!$E$7=バックデータ一覧!$A$17,AI205/Q205+AJ205/R205+AK205/S205+AM205/U205+AN205/V205,AI205/Q205+AJ205/R205+AK205/S205+AM205/U205+AO205/W205)),0)</f>
        <v>54.916115312209882</v>
      </c>
      <c r="P205" s="101">
        <f>IF(OR(計算過程!$DF$5=3,計算過程!$DF$5=4),IF(入力データと計算結果!$E$7=バックデータ一覧!$A$16,AI205/Q205+AJ205/R205+AK205/S205+AL205/T205+AN205/V205,IF(入力データと計算結果!$E$7=バックデータ一覧!$A$17,AI205/Q205+AJ205/R205+AK205/S205+AM205/U205+AN205/V205,AI205/Q205+AJ205/R205+AK205/S205+AM205/U205+AO205/W205)),0)</f>
        <v>0</v>
      </c>
      <c r="Q205" s="101">
        <f>MIN(1,$DF$7*'貼り付けシート（日別）'!O204+計算過程!$DF$14*(AI205+AK205)+$DF$21)</f>
        <v>0.62825366128155902</v>
      </c>
      <c r="R205" s="101">
        <f>MIN(1,$DF$8*'貼り付けシート（日別）'!O204+$DF$15*AJ205+$DF$22)</f>
        <v>0.68488005279820152</v>
      </c>
      <c r="S205" s="101">
        <f>MIN(1,$DF$9*'貼り付けシート（日別）'!O204+$DF$16*(AI205+AK205)+$DF$23)</f>
        <v>0.62825366128155902</v>
      </c>
      <c r="T205" s="32">
        <f>MIN(1,$DF$10*'貼り付けシート（日別）'!O204+$DF$17*AL205+$DF$24)</f>
        <v>0.71159348488590612</v>
      </c>
      <c r="U205" s="32">
        <f>MIN(1,$DF$11*'貼り付けシート（日別）'!O204+$DF$18*AM205+$DF$25)</f>
        <v>0.70182918600048705</v>
      </c>
      <c r="V205" s="32">
        <f>MIN(1,$DF$12*'貼り付けシート（日別）'!O204+$DF$19*AN205+$DF$26)</f>
        <v>0.71159348488590612</v>
      </c>
      <c r="W205" s="32">
        <f>MIN(1,$DF$13*'貼り付けシート（日別）'!O204+$DF$20*AO205+$DF$27)</f>
        <v>0.62171339084456378</v>
      </c>
      <c r="X205" s="32">
        <f t="shared" si="58"/>
        <v>0</v>
      </c>
      <c r="Y205" s="32">
        <f>'貼り付けシート（日別）'!P204</f>
        <v>12.4</v>
      </c>
      <c r="Z205" s="32">
        <f t="shared" si="59"/>
        <v>1</v>
      </c>
      <c r="AA205" s="32">
        <f t="shared" si="60"/>
        <v>1</v>
      </c>
      <c r="AB205" s="32">
        <f t="shared" si="61"/>
        <v>37.12572675999337</v>
      </c>
      <c r="AC205" s="32">
        <f>IF($DF$5=10,($DF$41*'貼り付けシート（日別）'!O204+$DF$42*AB205+$DF$43)/3.6,0)</f>
        <v>0</v>
      </c>
      <c r="AD205" s="32">
        <f>IF(OR($DF$5=5,$DF$5=6,$DF$5=7),(($DF$45*'貼り付けシート（日別）'!O204+$DF$46*SUM(AI205:AK205,AM205)+$DF$47)*AE205+(0.01723*AO205+0.06099))*10^3/3600,0)</f>
        <v>0</v>
      </c>
      <c r="AE205" s="32">
        <f>IF('貼り付けシート（日別）'!O204&lt;7,1+(7-'貼り付けシート（日別）'!O204)*0.0091,1)</f>
        <v>1</v>
      </c>
      <c r="AF205" s="32">
        <f>IF(OR($DF$5=5,$DF$5=6,$DF$5=7),(($DF$48*'貼り付けシート（日別）'!O204+$DF$49*SUM(AI205:AK205,AM205)+$DF$50)*AH205+AO205/AG205),0)</f>
        <v>0</v>
      </c>
      <c r="AG205" s="32">
        <f>$DF$51*'貼り付けシート（日別）'!O204+$DF$52*AO205+$DF$53</f>
        <v>0.84590999999999994</v>
      </c>
      <c r="AH205" s="32">
        <f>IF('貼り付けシート（日別）'!O204&lt;7,1+(7-'貼り付けシート（日別）'!O204)*0.0205,1)</f>
        <v>1</v>
      </c>
      <c r="AI205" s="109">
        <f>'貼り付けシート（日別）'!B204</f>
        <v>5.7137546945515023</v>
      </c>
      <c r="AJ205" s="109">
        <f>'貼り付けシート（日別）'!C204</f>
        <v>7.6243194511283789</v>
      </c>
      <c r="AK205" s="109">
        <f>'貼り付けシート（日別）'!D204</f>
        <v>1.5697128281734896</v>
      </c>
      <c r="AL205" s="109">
        <f>'貼り付けシート（日別）'!E204</f>
        <v>0</v>
      </c>
      <c r="AM205" s="109">
        <f>'貼り付けシート（日別）'!F204</f>
        <v>19.312939786139999</v>
      </c>
      <c r="AN205" s="109">
        <f>'貼り付けシート（日別）'!G204</f>
        <v>0</v>
      </c>
      <c r="AO205" s="109">
        <f>'貼り付けシート（日別）'!H204</f>
        <v>2.9050000000000002</v>
      </c>
      <c r="AP205" s="102">
        <f>IF(入力データと計算結果!$E$9=バックデータ一覧!$A$25,'貼り付けシート（日別）'!Q204,0)</f>
        <v>0</v>
      </c>
      <c r="AR205" s="36">
        <v>41837</v>
      </c>
      <c r="AS205" s="104">
        <f t="shared" si="62"/>
        <v>0.14275359631481482</v>
      </c>
      <c r="AT205" s="104">
        <f t="shared" si="63"/>
        <v>60.852378517380153</v>
      </c>
      <c r="AU205" s="104">
        <f t="shared" si="64"/>
        <v>0</v>
      </c>
      <c r="AV205" s="107">
        <v>0</v>
      </c>
      <c r="AW205" s="101">
        <f>IF(OR(計算過程!$DF$5&lt;=4,計算過程!$DF$5=8),AX205+AY205+AZ205,0)</f>
        <v>0.14275359631481482</v>
      </c>
      <c r="AX205" s="101">
        <f>IF(AND(計算過程!$DF$5&gt;4,計算過程!$DF$5&lt;&gt;8),0,((VLOOKUP(入力データと計算結果!$E$6,バックデータ一覧!$V$12:$AA$15,2)*'貼り付けシート（日別）'!AG204+VLOOKUP(入力データと計算結果!$E$6,バックデータ一覧!$V$12:$AA$15,3)*('貼り付けシート（日別）'!AA204+'貼り付けシート（日別）'!AB204+'貼り付けシート（日別）'!AC204+'貼り付けシート（日別）'!AD204+'貼り付けシート（日別）'!AF204)+(VLOOKUP(入力データと計算結果!$E$6,バックデータ一覧!$V$12:$AA$15,4)))*10^3/3600))</f>
        <v>8.9703841685185193E-2</v>
      </c>
      <c r="AY205" s="101">
        <f>IF(AND(OR(計算過程!$DF$5&gt;4,計算過程!$DF$5&lt;&gt;8),入力データと計算結果!$E$7&lt;&gt;バックデータ一覧!$A$16,SUM(BX205:BY205)&gt;0),0.07*10^3/3600,0)</f>
        <v>1.9444444444444445E-2</v>
      </c>
      <c r="AZ205" s="101">
        <f>IF(AND(OR(計算過程!$DF$5&lt;=4),入力データと計算結果!$E$7=バックデータ一覧!$A$18,BY205&gt;0),(VLOOKUP(入力データと計算結果!$E$6,バックデータ一覧!$V$12:$AA$15,5,FALSE)*CA205+VLOOKUP(入力データと計算結果!$E$6,バックデータ一覧!$V$12:$AA$15,6,FALSE))*10^3/3600,0)</f>
        <v>3.3605310185185186E-2</v>
      </c>
      <c r="BA205" s="101">
        <f>IF(OR(計算過程!$DF$5&lt;=2,計算過程!$DF$5=8),IF(入力データと計算結果!$E$7=バックデータ一覧!$A$16,BU205/BC205+BV205/BD205+BW205/BE205+BX205/BF205+BZ205/BH205,IF(入力データと計算結果!$E$7=バックデータ一覧!$A$17,BU205/BC205+BV205/BD205+BW205/BE205+BY205/BG205+BZ205/BH205,BU205/BC205+BV205/BD205+BW205/BE205+BY205/BG205+CA205/BI205)),0)</f>
        <v>60.852378517380153</v>
      </c>
      <c r="BB205" s="101">
        <f>IF(OR(計算過程!$DF$5=3,計算過程!$DF$5=4),IF(入力データと計算結果!$E$7=バックデータ一覧!$A$16,BU205/BC205+BV205/BD205+BW205/BE205+BX205/BF205+BZ205/BH205,IF(入力データと計算結果!$E$7=バックデータ一覧!$A$17,BU205/BC205+BV205/BD205+BW205/BE205+BY205/BG205+BZ205/BH205,BU205/BC205+BV205/BD205+BW205/BE205+BY205/BG205+CA205/BI205)),0)</f>
        <v>0</v>
      </c>
      <c r="BC205" s="101">
        <f>MIN(1,計算過程!$DF$7*'貼り付けシート（日別）'!AG204+計算過程!$DF$14*(BU205+BW205)+計算過程!$DF$21)</f>
        <v>0.62906534944263992</v>
      </c>
      <c r="BD205" s="101">
        <f>MIN(1,計算過程!$DF$8*'貼り付けシート（日別）'!AG204+計算過程!$DF$15*BV205+計算過程!$DF$22)</f>
        <v>0.68613842667430158</v>
      </c>
      <c r="BE205" s="101">
        <f>MIN(1,計算過程!$DF$9*'貼り付けシート（日別）'!AG204+計算過程!$DF$16*(BU205+BW205)+計算過程!$DF$23)</f>
        <v>0.62906534944263992</v>
      </c>
      <c r="BF205" s="32">
        <f>MIN(1,計算過程!$DF$10*'貼り付けシート（日別）'!AG204+計算過程!$DF$17*BX205+計算過程!$DF$24)</f>
        <v>0.71159348488590612</v>
      </c>
      <c r="BG205" s="32">
        <f>MIN(1,計算過程!$DF$11*'貼り付けシート（日別）'!AG204+計算過程!$DF$18*BY205+計算過程!$DF$25)</f>
        <v>0.70182918600048705</v>
      </c>
      <c r="BH205" s="32">
        <f>MIN(1,計算過程!$DF$12*'貼り付けシート（日別）'!AG204+計算過程!$DF$19*BZ205+計算過程!$DF$26)</f>
        <v>0.71159348488590612</v>
      </c>
      <c r="BI205" s="32">
        <f>MIN(1,計算過程!$DF$13*'貼り付けシート（日別）'!AG204+計算過程!$DF$20*CA205+計算過程!$DF$27)</f>
        <v>0.63186881055785227</v>
      </c>
      <c r="BJ205" s="32">
        <f>IF(計算過程!$DF$5=11,(計算過程!$DF$33*BK205+計算過程!$DF$34*BN205+計算過程!$DF$35*計算過程!$DF$39+計算過程!$DF$36)*(1+計算過程!$DF$37*計算過程!$DF$38)*BL205*BM205*10^3/3600,0)</f>
        <v>0</v>
      </c>
      <c r="BK205" s="32">
        <f>'貼り付けシート（日別）'!AH204</f>
        <v>12.4</v>
      </c>
      <c r="BL205" s="32">
        <f t="shared" si="65"/>
        <v>1</v>
      </c>
      <c r="BM205" s="32">
        <f t="shared" si="66"/>
        <v>1</v>
      </c>
      <c r="BN205" s="32">
        <f t="shared" si="67"/>
        <v>41.16269284814274</v>
      </c>
      <c r="BO205" s="32">
        <f>IF(計算過程!$DF$5=10,(計算過程!$DF$41*'貼り付けシート（日別）'!AG204+計算過程!$DF$42*BN205+計算過程!$DF$43)/3.6,0)</f>
        <v>0</v>
      </c>
      <c r="BP205" s="32">
        <f>IF(OR(計算過程!$DF$5=5,計算過程!$DF$5=6,計算過程!$DF$5=7),((計算過程!$DF$45*'貼り付けシート（日別）'!AG204+計算過程!$DF$46*SUM(BU205:BW205,BY205)+計算過程!$DF$47)*BQ205+(0.01723*CA205+0.06099))*10^3/3600,0)</f>
        <v>0</v>
      </c>
      <c r="BQ205" s="32">
        <f>IF('貼り付けシート（日別）'!AG204&lt;7,1+(7-'貼り付けシート（日別）'!AG204)*0.0091,1)</f>
        <v>1</v>
      </c>
      <c r="BR205" s="32">
        <f>IF(OR(計算過程!$DF$5=5,計算過程!$DF$5=6,計算過程!$DF$5=7),((計算過程!$DF$48*'貼り付けシート（日別）'!AG204+計算過程!$DF$49*SUM(BU205:BW205,BY205)+計算過程!$DF$50)*BT205+CA205/BS205),0)</f>
        <v>0</v>
      </c>
      <c r="BS205" s="32">
        <f>計算過程!$DF$51*'貼り付けシート（日別）'!AG204+計算過程!$DF$52*CA205+計算過程!$DF$53</f>
        <v>0.84936999999999996</v>
      </c>
      <c r="BT205" s="32">
        <f>IF('貼り付けシート（日別）'!AG204&lt;7,1+(7-'貼り付けシート（日別）'!AG204)*0.0205,1)</f>
        <v>1</v>
      </c>
      <c r="BU205" s="109">
        <f>'貼り付けシート（日別）'!T204</f>
        <v>5.9734708170311173</v>
      </c>
      <c r="BV205" s="109">
        <f>'貼り付けシート（日別）'!U204</f>
        <v>10.396799251538699</v>
      </c>
      <c r="BW205" s="109">
        <f>'貼り付けシート（日別）'!V204</f>
        <v>1.9978163267662596</v>
      </c>
      <c r="BX205" s="109">
        <f>'貼り付けシート（日別）'!W204</f>
        <v>0</v>
      </c>
      <c r="BY205" s="109">
        <f>'貼り付けシート（日別）'!X204</f>
        <v>19.312939786139999</v>
      </c>
      <c r="BZ205" s="109">
        <f>'貼り付けシート（日別）'!Y204</f>
        <v>0</v>
      </c>
      <c r="CA205" s="109">
        <f>'貼り付けシート（日別）'!Z204</f>
        <v>3.4816666666666665</v>
      </c>
      <c r="CB205" s="102">
        <f>IF(入力データと計算結果!$E$9=バックデータ一覧!$A$25,'貼り付けシート（日別）'!AI204,0)</f>
        <v>0</v>
      </c>
      <c r="CC205" s="166"/>
      <c r="CD205" s="32">
        <f>IF(計算過程!$DF$5=9,((CI205*'貼り付けシート（日別）'!AG204+CJ205*(CQ205+CR205+CS205+CU205)+CK205*CX205+CL205)*CE205+(0.01723*CW205+0.06099))*10^3/3600,0)</f>
        <v>0</v>
      </c>
      <c r="CE205" s="32">
        <f>IF(7&lt;='貼り付けシート（日別）'!AG204,1,1+(7-'貼り付けシート（日別）'!AG204)*0.0091)</f>
        <v>1</v>
      </c>
      <c r="CF205" s="32">
        <f>IF(計算過程!$DF$5=9,((CM205*'貼り付けシート（日別）'!AG204+CN205*(CQ205+CR205+CS205+CU205)+CO205*CX205+CP205)*CH205+CW205/CG205),0)</f>
        <v>0</v>
      </c>
      <c r="CG205" s="32">
        <f>計算過程!$DF$55*'貼り付けシート（日別）'!AG204+計算過程!$DF$56*CW205+計算過程!$DF$57</f>
        <v>0.84936999999999996</v>
      </c>
      <c r="CH205" s="32">
        <f>IF(7&lt;='貼り付けシート（日別）'!AG204,1,1+(7-'貼り付けシート（日別）'!AG204)*0.0205)</f>
        <v>1</v>
      </c>
      <c r="CI205" s="100">
        <f>IF($CX205&gt;0,バックデータ一覧!$S$4,バックデータ一覧!$T$4)</f>
        <v>-0.18114</v>
      </c>
      <c r="CJ205" s="100">
        <f>IF($CX205&gt;0,バックデータ一覧!$S$5,バックデータ一覧!$T$5)</f>
        <v>0.10483000000000001</v>
      </c>
      <c r="CK205" s="100">
        <f>IF($CX205&gt;0,バックデータ一覧!$S$6,バックデータ一覧!$T$6)</f>
        <v>0</v>
      </c>
      <c r="CL205" s="100">
        <f>IF($CX205&gt;0,バックデータ一覧!$S$7,バックデータ一覧!$T$7)</f>
        <v>5.8528500000000001</v>
      </c>
      <c r="CM205" s="100">
        <f>IF($CX205&gt;0,バックデータ一覧!$S$12,バックデータ一覧!$T$12)</f>
        <v>-5.7700000000000001E-2</v>
      </c>
      <c r="CN205" s="100">
        <f>IF($CX205&gt;0,バックデータ一覧!$S$13,バックデータ一覧!$T$13)</f>
        <v>0.47525000000000001</v>
      </c>
      <c r="CO205" s="100">
        <f>IF($CX205&gt;0,バックデータ一覧!$S$14,バックデータ一覧!$T$14)</f>
        <v>0</v>
      </c>
      <c r="CP205" s="173">
        <f>IF($CX205&gt;0,バックデータ一覧!$S$15,バックデータ一覧!$T$15)</f>
        <v>-6.3459300000000001</v>
      </c>
      <c r="CQ205" s="102">
        <f>IF($DF$4=4,'貼り付けシート（日別）'!T204,'貼り付けシート（日別）'!B204*(INT($DF$4)+1-$DF$4)+'貼り付けシート（日別）'!T204*($DF$4-INT($DF$4)))</f>
        <v>5.9734708170311173</v>
      </c>
      <c r="CR205" s="102">
        <f>IF($DF$4=4,'貼り付けシート（日別）'!U204,'貼り付けシート（日別）'!C204*(INT($DF$4)+1-$DF$4)+'貼り付けシート（日別）'!U204*($DF$4-INT($DF$4)))</f>
        <v>10.396799251538699</v>
      </c>
      <c r="CS205" s="102">
        <f>IF($DF$4=4,'貼り付けシート（日別）'!V204,'貼り付けシート（日別）'!D204*(INT($DF$4)+1-$DF$4)+'貼り付けシート（日別）'!V204*($DF$4-INT($DF$4)))</f>
        <v>1.9978163267662596</v>
      </c>
      <c r="CT205" s="102">
        <f>IF($DF$4=4,'貼り付けシート（日別）'!W204,'貼り付けシート（日別）'!E204*(INT($DF$4)+1-$DF$4)+'貼り付けシート（日別）'!W204*($DF$4-INT($DF$4)))</f>
        <v>0</v>
      </c>
      <c r="CU205" s="102">
        <f>IF($DF$4=4,'貼り付けシート（日別）'!X204,'貼り付けシート（日別）'!F204*(INT($DF$4)+1-$DF$4)+'貼り付けシート（日別）'!X204*($DF$4-INT($DF$4)))</f>
        <v>19.312939786139999</v>
      </c>
      <c r="CV205" s="102">
        <f>IF($DF$4=4,'貼り付けシート（日別）'!Y204,'貼り付けシート（日別）'!G204*(INT($DF$4)+1-$DF$4)+'貼り付けシート（日別）'!Y204*($DF$4-INT($DF$4)))</f>
        <v>0</v>
      </c>
      <c r="CW205" s="102">
        <f>IF($DF$4=4,'貼り付けシート（日別）'!Z204,'貼り付けシート（日別）'!H204*(INT($DF$4)+1-$DF$4)+'貼り付けシート（日別）'!Z204*($DF$4-INT($DF$4)))</f>
        <v>3.4816666666666665</v>
      </c>
      <c r="CX205" s="32">
        <f>SUMIF('貼り付けシート（時刻別）'!$A$6:$A$8765,AR205,'貼り付けシート（時刻別）'!$C$6:$C$8765)</f>
        <v>0</v>
      </c>
      <c r="CY205" s="102">
        <f t="shared" si="68"/>
        <v>0</v>
      </c>
      <c r="CZ205" s="166"/>
    </row>
    <row r="206" spans="1:104" x14ac:dyDescent="0.15">
      <c r="A206" s="36">
        <v>41838</v>
      </c>
      <c r="B206" s="139">
        <f>IF(計算過程!$DF$5=9,計算過程!CD206+計算過程!CY206,IF($DF$4=4,AS206,G206*(INT($DF$4)+1-$DF$4)+AS206*($DF$4-INT($DF$4))))</f>
        <v>0.13568215136111111</v>
      </c>
      <c r="C206" s="139">
        <f>IF(計算過程!$DF$5=9,CF206,IF($DF$4=4,AT206,H206*(INT($DF$4)+1-$DF$4)+AT206*($DF$4-INT($DF$4))))</f>
        <v>50.914831129826183</v>
      </c>
      <c r="D206" s="139">
        <f>IF(計算過程!$DF$5=9,0,IF($DF$4=4,AU206,I206*(INT($DF$4)+1-$DF$4)+AU206*($DF$4-INT($DF$4))))</f>
        <v>0</v>
      </c>
      <c r="E206" s="139">
        <v>0</v>
      </c>
      <c r="F206" s="138"/>
      <c r="G206" s="104">
        <f t="shared" si="55"/>
        <v>0.12948076586111112</v>
      </c>
      <c r="H206" s="104">
        <f t="shared" si="56"/>
        <v>45.005688074099893</v>
      </c>
      <c r="I206" s="104">
        <f t="shared" si="57"/>
        <v>0</v>
      </c>
      <c r="J206" s="107">
        <v>0</v>
      </c>
      <c r="K206" s="101">
        <f>IF(OR(計算過程!$DF$5&lt;=4,計算過程!$DF$5=8),L206+M206+N206,0)</f>
        <v>0.12948076586111112</v>
      </c>
      <c r="L206" s="101">
        <f>IF(AND($DF$5&gt;4,$DF$5&lt;&gt;8),0,((VLOOKUP(入力データと計算結果!$E$6,バックデータ一覧!$V$12:$AA$15,2)*'貼り付けシート（日別）'!O205+VLOOKUP(入力データと計算結果!$E$6,バックデータ一覧!$V$12:$AA$15,3)*('貼り付けシート（日別）'!I205+'貼り付けシート（日別）'!J205+'貼り付けシート（日別）'!K205+'貼り付けシート（日別）'!L205+'貼り付けシート（日別）'!N205)+(VLOOKUP(入力データと計算結果!$E$6,バックデータ一覧!$V$12:$AA$15,4)))*10^3/3600))</f>
        <v>7.9232880444444459E-2</v>
      </c>
      <c r="M206" s="101">
        <f>IF(AND(OR($DF$5&gt;4,$DF$5&lt;&gt;8),入力データと計算結果!$E$7&lt;&gt;バックデータ一覧!$A$16,SUM(AL206:AM206)&gt;0),0.07*10^3/3600,0)</f>
        <v>1.9444444444444445E-2</v>
      </c>
      <c r="N206" s="101">
        <f>IF(AND(OR($DF$5&lt;=4),入力データと計算結果!$E$7=バックデータ一覧!$A$18,AM206&gt;0),(VLOOKUP(入力データと計算結果!$E$6,バックデータ一覧!$V$12:$AA$15,5,FALSE)*AO206+VLOOKUP(入力データと計算結果!$E$6,バックデータ一覧!$V$12:$AA$15,6,FALSE))*10^3/3600,0)</f>
        <v>3.0803440972222221E-2</v>
      </c>
      <c r="O206" s="101">
        <f>IF(OR(計算過程!$DF$5&lt;=2,計算過程!$DF$5=8),IF(入力データと計算結果!$E$7=バックデータ一覧!$A$16,AI206/Q206+AJ206/R206+AK206/S206+AL206/T206+AN206/V206,IF(入力データと計算結果!$E$7=バックデータ一覧!$A$17,AI206/Q206+AJ206/R206+AK206/S206+AM206/U206+AN206/V206,AI206/Q206+AJ206/R206+AK206/S206+AM206/U206+AO206/W206)),0)</f>
        <v>45.005688074099893</v>
      </c>
      <c r="P206" s="101">
        <f>IF(OR(計算過程!$DF$5=3,計算過程!$DF$5=4),IF(入力データと計算結果!$E$7=バックデータ一覧!$A$16,AI206/Q206+AJ206/R206+AK206/S206+AL206/T206+AN206/V206,IF(入力データと計算結果!$E$7=バックデータ一覧!$A$17,AI206/Q206+AJ206/R206+AK206/S206+AM206/U206+AN206/V206,AI206/Q206+AJ206/R206+AK206/S206+AM206/U206+AO206/W206)),0)</f>
        <v>0</v>
      </c>
      <c r="Q206" s="101">
        <f>MIN(1,$DF$7*'貼り付けシート（日別）'!O205+計算過程!$DF$14*(AI206+AK206)+$DF$21)</f>
        <v>0.62459272865143411</v>
      </c>
      <c r="R206" s="101">
        <f>MIN(1,$DF$8*'貼り付けシート（日別）'!O205+$DF$15*AJ206+$DF$22)</f>
        <v>0.68338863679454687</v>
      </c>
      <c r="S206" s="101">
        <f>MIN(1,$DF$9*'貼り付けシート（日別）'!O205+$DF$16*(AI206+AK206)+$DF$23)</f>
        <v>0.62459272865143411</v>
      </c>
      <c r="T206" s="32">
        <f>MIN(1,$DF$10*'貼り付けシート（日別）'!O205+$DF$17*AL206+$DF$24)</f>
        <v>0.71159348488590612</v>
      </c>
      <c r="U206" s="32">
        <f>MIN(1,$DF$11*'貼り付けシート（日別）'!O205+$DF$18*AM206+$DF$25)</f>
        <v>0.70174555703506947</v>
      </c>
      <c r="V206" s="32">
        <f>MIN(1,$DF$12*'貼り付けシート（日別）'!O205+$DF$19*AN206+$DF$26)</f>
        <v>0.71159348488590612</v>
      </c>
      <c r="W206" s="32">
        <f>MIN(1,$DF$13*'貼り付けシート（日別）'!O205+$DF$20*AO206+$DF$27)</f>
        <v>0.62190878630013424</v>
      </c>
      <c r="X206" s="32">
        <f t="shared" si="58"/>
        <v>0</v>
      </c>
      <c r="Y206" s="32">
        <f>'貼り付けシート（日別）'!P205</f>
        <v>13.862500000000001</v>
      </c>
      <c r="Z206" s="32">
        <f t="shared" si="59"/>
        <v>1</v>
      </c>
      <c r="AA206" s="32">
        <f t="shared" si="60"/>
        <v>1</v>
      </c>
      <c r="AB206" s="32">
        <f t="shared" si="61"/>
        <v>30.602541351261287</v>
      </c>
      <c r="AC206" s="32">
        <f>IF($DF$5=10,($DF$41*'貼り付けシート（日別）'!O205+$DF$42*AB206+$DF$43)/3.6,0)</f>
        <v>0</v>
      </c>
      <c r="AD206" s="32">
        <f>IF(OR($DF$5=5,$DF$5=6,$DF$5=7),(($DF$45*'貼り付けシート（日別）'!O205+$DF$46*SUM(AI206:AK206,AM206)+$DF$47)*AE206+(0.01723*AO206+0.06099))*10^3/3600,0)</f>
        <v>0</v>
      </c>
      <c r="AE206" s="32">
        <f>IF('貼り付けシート（日別）'!O205&lt;7,1+(7-'貼り付けシート（日別）'!O205)*0.0091,1)</f>
        <v>1</v>
      </c>
      <c r="AF206" s="32">
        <f>IF(OR($DF$5=5,$DF$5=6,$DF$5=7),(($DF$48*'貼り付けシート（日別）'!O205+$DF$49*SUM(AI206:AK206,AM206)+$DF$50)*AH206+AO206/AG206),0)</f>
        <v>0</v>
      </c>
      <c r="AG206" s="32">
        <f>$DF$51*'貼り付けシート（日別）'!O205+$DF$52*AO206+$DF$53</f>
        <v>0.84641749999999993</v>
      </c>
      <c r="AH206" s="32">
        <f>IF('貼り付けシート（日別）'!O205&lt;7,1+(7-'貼り付けシート（日別）'!O205)*0.0205,1)</f>
        <v>1</v>
      </c>
      <c r="AI206" s="109">
        <f>'貼り付けシート（日別）'!B205</f>
        <v>3.146327048962406</v>
      </c>
      <c r="AJ206" s="109">
        <f>'貼り付けシート（日別）'!C205</f>
        <v>4.1983955912371203</v>
      </c>
      <c r="AK206" s="109">
        <f>'貼り付けシート（日別）'!D205</f>
        <v>0.86437556290175988</v>
      </c>
      <c r="AL206" s="109">
        <f>'貼り付けシート（日別）'!E205</f>
        <v>0</v>
      </c>
      <c r="AM206" s="109">
        <f>'貼り付けシート（日別）'!F205</f>
        <v>19.497193148160001</v>
      </c>
      <c r="AN206" s="109">
        <f>'貼り付けシート（日別）'!G205</f>
        <v>0</v>
      </c>
      <c r="AO206" s="109">
        <f>'貼り付けシート（日別）'!H205</f>
        <v>2.8962500000000002</v>
      </c>
      <c r="AP206" s="102">
        <f>IF(入力データと計算結果!$E$9=バックデータ一覧!$A$25,'貼り付けシート（日別）'!Q205,0)</f>
        <v>0</v>
      </c>
      <c r="AR206" s="36">
        <v>41838</v>
      </c>
      <c r="AS206" s="104">
        <f t="shared" si="62"/>
        <v>0.13568215136111111</v>
      </c>
      <c r="AT206" s="104">
        <f t="shared" si="63"/>
        <v>50.914831129826183</v>
      </c>
      <c r="AU206" s="104">
        <f t="shared" si="64"/>
        <v>0</v>
      </c>
      <c r="AV206" s="107">
        <v>0</v>
      </c>
      <c r="AW206" s="101">
        <f>IF(OR(計算過程!$DF$5&lt;=4,計算過程!$DF$5=8),AX206+AY206+AZ206,0)</f>
        <v>0.13568215136111111</v>
      </c>
      <c r="AX206" s="101">
        <f>IF(AND(計算過程!$DF$5&gt;4,計算過程!$DF$5&lt;&gt;8),0,((VLOOKUP(入力データと計算結果!$E$6,バックデータ一覧!$V$12:$AA$15,2)*'貼り付けシート（日別）'!AG205+VLOOKUP(入力データと計算結果!$E$6,バックデータ一覧!$V$12:$AA$15,3)*('貼り付けシート（日別）'!AA205+'貼り付けシート（日別）'!AB205+'貼り付けシート（日別）'!AC205+'貼り付けシート（日別）'!AD205+'貼り付けシート（日別）'!AF205)+(VLOOKUP(入力データと計算結果!$E$6,バックデータ一覧!$V$12:$AA$15,4)))*10^3/3600))</f>
        <v>8.2688234694444432E-2</v>
      </c>
      <c r="AY206" s="101">
        <f>IF(AND(OR(計算過程!$DF$5&gt;4,計算過程!$DF$5&lt;&gt;8),入力データと計算結果!$E$7&lt;&gt;バックデータ一覧!$A$16,SUM(BX206:BY206)&gt;0),0.07*10^3/3600,0)</f>
        <v>1.9444444444444445E-2</v>
      </c>
      <c r="AZ206" s="101">
        <f>IF(AND(OR(計算過程!$DF$5&lt;=4),入力データと計算結果!$E$7=バックデータ一覧!$A$18,BY206&gt;0),(VLOOKUP(入力データと計算結果!$E$6,バックデータ一覧!$V$12:$AA$15,5,FALSE)*CA206+VLOOKUP(入力データと計算結果!$E$6,バックデータ一覧!$V$12:$AA$15,6,FALSE))*10^3/3600,0)</f>
        <v>3.3549472222222224E-2</v>
      </c>
      <c r="BA206" s="101">
        <f>IF(OR(計算過程!$DF$5&lt;=2,計算過程!$DF$5=8),IF(入力データと計算結果!$E$7=バックデータ一覧!$A$16,BU206/BC206+BV206/BD206+BW206/BE206+BX206/BF206+BZ206/BH206,IF(入力データと計算結果!$E$7=バックデータ一覧!$A$17,BU206/BC206+BV206/BD206+BW206/BE206+BY206/BG206+BZ206/BH206,BU206/BC206+BV206/BD206+BW206/BE206+BY206/BG206+CA206/BI206)),0)</f>
        <v>50.914831129826183</v>
      </c>
      <c r="BB206" s="101">
        <f>IF(OR(計算過程!$DF$5=3,計算過程!$DF$5=4),IF(入力データと計算結果!$E$7=バックデータ一覧!$A$16,BU206/BC206+BV206/BD206+BW206/BE206+BX206/BF206+BZ206/BH206,IF(入力データと計算結果!$E$7=バックデータ一覧!$A$17,BU206/BC206+BV206/BD206+BW206/BE206+BY206/BG206+BZ206/BH206,BU206/BC206+BV206/BD206+BW206/BE206+BY206/BG206+CA206/BI206)),0)</f>
        <v>0</v>
      </c>
      <c r="BC206" s="101">
        <f>MIN(1,計算過程!$DF$7*'貼り付けシート（日別）'!AG205+計算過程!$DF$14*(BU206+BW206)+計算過程!$DF$21)</f>
        <v>0.62533565766284172</v>
      </c>
      <c r="BD206" s="101">
        <f>MIN(1,計算過程!$DF$8*'貼り付けシート（日別）'!AG205+計算過程!$DF$15*BV206+計算過程!$DF$22)</f>
        <v>0.68465901607323798</v>
      </c>
      <c r="BE206" s="101">
        <f>MIN(1,計算過程!$DF$9*'貼り付けシート（日別）'!AG205+計算過程!$DF$16*(BU206+BW206)+計算過程!$DF$23)</f>
        <v>0.62533565766284172</v>
      </c>
      <c r="BF206" s="32">
        <f>MIN(1,計算過程!$DF$10*'貼り付けシート（日別）'!AG205+計算過程!$DF$17*BX206+計算過程!$DF$24)</f>
        <v>0.71159348488590612</v>
      </c>
      <c r="BG206" s="32">
        <f>MIN(1,計算過程!$DF$11*'貼り付けシート（日別）'!AG205+計算過程!$DF$18*BY206+計算過程!$DF$25)</f>
        <v>0.70174555703506947</v>
      </c>
      <c r="BH206" s="32">
        <f>MIN(1,計算過程!$DF$12*'貼り付けシート（日別）'!AG205+計算過程!$DF$19*BZ206+計算過程!$DF$26)</f>
        <v>0.71159348488590612</v>
      </c>
      <c r="BI206" s="32">
        <f>MIN(1,計算過程!$DF$13*'貼り付けシート（日別）'!AG205+計算過程!$DF$20*CA206+計算過程!$DF$27)</f>
        <v>0.63201284189637585</v>
      </c>
      <c r="BJ206" s="32">
        <f>IF(計算過程!$DF$5=11,(計算過程!$DF$33*BK206+計算過程!$DF$34*BN206+計算過程!$DF$35*計算過程!$DF$39+計算過程!$DF$36)*(1+計算過程!$DF$37*計算過程!$DF$38)*BL206*BM206*10^3/3600,0)</f>
        <v>0</v>
      </c>
      <c r="BK206" s="32">
        <f>'貼り付けシート（日別）'!AH205</f>
        <v>13.862500000000001</v>
      </c>
      <c r="BL206" s="32">
        <f t="shared" si="65"/>
        <v>1</v>
      </c>
      <c r="BM206" s="32">
        <f t="shared" si="66"/>
        <v>1</v>
      </c>
      <c r="BN206" s="32">
        <f t="shared" si="67"/>
        <v>34.60477528039948</v>
      </c>
      <c r="BO206" s="32">
        <f>IF(計算過程!$DF$5=10,(計算過程!$DF$41*'貼り付けシート（日別）'!AG205+計算過程!$DF$42*BN206+計算過程!$DF$43)/3.6,0)</f>
        <v>0</v>
      </c>
      <c r="BP206" s="32">
        <f>IF(OR(計算過程!$DF$5=5,計算過程!$DF$5=6,計算過程!$DF$5=7),((計算過程!$DF$45*'貼り付けシート（日別）'!AG205+計算過程!$DF$46*SUM(BU206:BW206,BY206)+計算過程!$DF$47)*BQ206+(0.01723*CA206+0.06099))*10^3/3600,0)</f>
        <v>0</v>
      </c>
      <c r="BQ206" s="32">
        <f>IF('貼り付けシート（日別）'!AG205&lt;7,1+(7-'貼り付けシート（日別）'!AG205)*0.0091,1)</f>
        <v>1</v>
      </c>
      <c r="BR206" s="32">
        <f>IF(OR(計算過程!$DF$5=5,計算過程!$DF$5=6,計算過程!$DF$5=7),((計算過程!$DF$48*'貼り付けシート（日別）'!AG205+計算過程!$DF$49*SUM(BU206:BW206,BY206)+計算過程!$DF$50)*BT206+CA206/BS206),0)</f>
        <v>0</v>
      </c>
      <c r="BS206" s="32">
        <f>計算過程!$DF$51*'貼り付けシート（日別）'!AG205+計算過程!$DF$52*CA206+計算過程!$DF$53</f>
        <v>0.84985999999999995</v>
      </c>
      <c r="BT206" s="32">
        <f>IF('貼り付けシート（日別）'!AG205&lt;7,1+(7-'貼り付けシート（日別）'!AG205)*0.0205,1)</f>
        <v>1</v>
      </c>
      <c r="BU206" s="109">
        <f>'貼り付けシート（日別）'!T205</f>
        <v>4.0640057715764417</v>
      </c>
      <c r="BV206" s="109">
        <f>'貼り付けシート（日別）'!U205</f>
        <v>6.9973259853951992</v>
      </c>
      <c r="BW206" s="109">
        <f>'貼り付けシート（日別）'!V205</f>
        <v>0.57625037526783995</v>
      </c>
      <c r="BX206" s="109">
        <f>'貼り付けシート（日別）'!W205</f>
        <v>0</v>
      </c>
      <c r="BY206" s="109">
        <f>'貼り付けシート（日別）'!X205</f>
        <v>19.497193148160001</v>
      </c>
      <c r="BZ206" s="109">
        <f>'貼り付けシート（日別）'!Y205</f>
        <v>0</v>
      </c>
      <c r="CA206" s="109">
        <f>'貼り付けシート（日別）'!Z205</f>
        <v>3.4699999999999998</v>
      </c>
      <c r="CB206" s="102">
        <f>IF(入力データと計算結果!$E$9=バックデータ一覧!$A$25,'貼り付けシート（日別）'!AI205,0)</f>
        <v>0</v>
      </c>
      <c r="CC206" s="166"/>
      <c r="CD206" s="32">
        <f>IF(計算過程!$DF$5=9,((CI206*'貼り付けシート（日別）'!AG205+CJ206*(CQ206+CR206+CS206+CU206)+CK206*CX206+CL206)*CE206+(0.01723*CW206+0.06099))*10^3/3600,0)</f>
        <v>0</v>
      </c>
      <c r="CE206" s="32">
        <f>IF(7&lt;='貼り付けシート（日別）'!AG205,1,1+(7-'貼り付けシート（日別）'!AG205)*0.0091)</f>
        <v>1</v>
      </c>
      <c r="CF206" s="32">
        <f>IF(計算過程!$DF$5=9,((CM206*'貼り付けシート（日別）'!AG205+CN206*(CQ206+CR206+CS206+CU206)+CO206*CX206+CP206)*CH206+CW206/CG206),0)</f>
        <v>0</v>
      </c>
      <c r="CG206" s="32">
        <f>計算過程!$DF$55*'貼り付けシート（日別）'!AG205+計算過程!$DF$56*CW206+計算過程!$DF$57</f>
        <v>0.84985999999999995</v>
      </c>
      <c r="CH206" s="32">
        <f>IF(7&lt;='貼り付けシート（日別）'!AG205,1,1+(7-'貼り付けシート（日別）'!AG205)*0.0205)</f>
        <v>1</v>
      </c>
      <c r="CI206" s="100">
        <f>IF($CX206&gt;0,バックデータ一覧!$S$4,バックデータ一覧!$T$4)</f>
        <v>-0.18114</v>
      </c>
      <c r="CJ206" s="100">
        <f>IF($CX206&gt;0,バックデータ一覧!$S$5,バックデータ一覧!$T$5)</f>
        <v>0.10483000000000001</v>
      </c>
      <c r="CK206" s="100">
        <f>IF($CX206&gt;0,バックデータ一覧!$S$6,バックデータ一覧!$T$6)</f>
        <v>0</v>
      </c>
      <c r="CL206" s="100">
        <f>IF($CX206&gt;0,バックデータ一覧!$S$7,バックデータ一覧!$T$7)</f>
        <v>5.8528500000000001</v>
      </c>
      <c r="CM206" s="100">
        <f>IF($CX206&gt;0,バックデータ一覧!$S$12,バックデータ一覧!$T$12)</f>
        <v>-5.7700000000000001E-2</v>
      </c>
      <c r="CN206" s="100">
        <f>IF($CX206&gt;0,バックデータ一覧!$S$13,バックデータ一覧!$T$13)</f>
        <v>0.47525000000000001</v>
      </c>
      <c r="CO206" s="100">
        <f>IF($CX206&gt;0,バックデータ一覧!$S$14,バックデータ一覧!$T$14)</f>
        <v>0</v>
      </c>
      <c r="CP206" s="173">
        <f>IF($CX206&gt;0,バックデータ一覧!$S$15,バックデータ一覧!$T$15)</f>
        <v>-6.3459300000000001</v>
      </c>
      <c r="CQ206" s="102">
        <f>IF($DF$4=4,'貼り付けシート（日別）'!T205,'貼り付けシート（日別）'!B205*(INT($DF$4)+1-$DF$4)+'貼り付けシート（日別）'!T205*($DF$4-INT($DF$4)))</f>
        <v>4.0640057715764417</v>
      </c>
      <c r="CR206" s="102">
        <f>IF($DF$4=4,'貼り付けシート（日別）'!U205,'貼り付けシート（日別）'!C205*(INT($DF$4)+1-$DF$4)+'貼り付けシート（日別）'!U205*($DF$4-INT($DF$4)))</f>
        <v>6.9973259853951992</v>
      </c>
      <c r="CS206" s="102">
        <f>IF($DF$4=4,'貼り付けシート（日別）'!V205,'貼り付けシート（日別）'!D205*(INT($DF$4)+1-$DF$4)+'貼り付けシート（日別）'!V205*($DF$4-INT($DF$4)))</f>
        <v>0.57625037526783995</v>
      </c>
      <c r="CT206" s="102">
        <f>IF($DF$4=4,'貼り付けシート（日別）'!W205,'貼り付けシート（日別）'!E205*(INT($DF$4)+1-$DF$4)+'貼り付けシート（日別）'!W205*($DF$4-INT($DF$4)))</f>
        <v>0</v>
      </c>
      <c r="CU206" s="102">
        <f>IF($DF$4=4,'貼り付けシート（日別）'!X205,'貼り付けシート（日別）'!F205*(INT($DF$4)+1-$DF$4)+'貼り付けシート（日別）'!X205*($DF$4-INT($DF$4)))</f>
        <v>19.497193148160001</v>
      </c>
      <c r="CV206" s="102">
        <f>IF($DF$4=4,'貼り付けシート（日別）'!Y205,'貼り付けシート（日別）'!G205*(INT($DF$4)+1-$DF$4)+'貼り付けシート（日別）'!Y205*($DF$4-INT($DF$4)))</f>
        <v>0</v>
      </c>
      <c r="CW206" s="102">
        <f>IF($DF$4=4,'貼り付けシート（日別）'!Z205,'貼り付けシート（日別）'!H205*(INT($DF$4)+1-$DF$4)+'貼り付けシート（日別）'!Z205*($DF$4-INT($DF$4)))</f>
        <v>3.4699999999999998</v>
      </c>
      <c r="CX206" s="32">
        <f>SUMIF('貼り付けシート（時刻別）'!$A$6:$A$8765,AR206,'貼り付けシート（時刻別）'!$C$6:$C$8765)</f>
        <v>0</v>
      </c>
      <c r="CY206" s="102">
        <f t="shared" si="68"/>
        <v>0</v>
      </c>
      <c r="CZ206" s="166"/>
    </row>
    <row r="207" spans="1:104" x14ac:dyDescent="0.15">
      <c r="A207" s="36">
        <v>41839</v>
      </c>
      <c r="B207" s="139">
        <f>IF(計算過程!$DF$5=9,計算過程!CD207+計算過程!CY207,IF($DF$4=4,AS207,G207*(INT($DF$4)+1-$DF$4)+AS207*($DF$4-INT($DF$4))))</f>
        <v>0.14374186483333332</v>
      </c>
      <c r="C207" s="139">
        <f>IF(計算過程!$DF$5=9,CF207,IF($DF$4=4,AT207,H207*(INT($DF$4)+1-$DF$4)+AT207*($DF$4-INT($DF$4))))</f>
        <v>61.081817645597461</v>
      </c>
      <c r="D207" s="139">
        <f>IF(計算過程!$DF$5=9,0,IF($DF$4=4,AU207,I207*(INT($DF$4)+1-$DF$4)+AU207*($DF$4-INT($DF$4))))</f>
        <v>0</v>
      </c>
      <c r="E207" s="139">
        <v>0</v>
      </c>
      <c r="F207" s="138"/>
      <c r="G207" s="104">
        <f t="shared" si="55"/>
        <v>0.1373375423888889</v>
      </c>
      <c r="H207" s="104">
        <f t="shared" si="56"/>
        <v>55.101739759264262</v>
      </c>
      <c r="I207" s="104">
        <f t="shared" si="57"/>
        <v>0</v>
      </c>
      <c r="J207" s="107">
        <v>0</v>
      </c>
      <c r="K207" s="101">
        <f>IF(OR(計算過程!$DF$5&lt;=4,計算過程!$DF$5=8),L207+M207+N207,0)</f>
        <v>0.1373375423888889</v>
      </c>
      <c r="L207" s="101">
        <f>IF(AND($DF$5&gt;4,$DF$5&lt;&gt;8),0,((VLOOKUP(入力データと計算結果!$E$6,バックデータ一覧!$V$12:$AA$15,2)*'貼り付けシート（日別）'!O206+VLOOKUP(入力データと計算結果!$E$6,バックデータ一覧!$V$12:$AA$15,3)*('貼り付けシート（日別）'!I206+'貼り付けシート（日別）'!J206+'貼り付けシート（日別）'!K206+'貼り付けシート（日別）'!L206+'貼り付けシート（日別）'!N206)+(VLOOKUP(入力データと計算結果!$E$6,バックデータ一覧!$V$12:$AA$15,4)))*10^3/3600))</f>
        <v>8.6676854888888891E-2</v>
      </c>
      <c r="M207" s="101">
        <f>IF(AND(OR($DF$5&gt;4,$DF$5&lt;&gt;8),入力データと計算結果!$E$7&lt;&gt;バックデータ一覧!$A$16,SUM(AL207:AM207)&gt;0),0.07*10^3/3600,0)</f>
        <v>1.9444444444444445E-2</v>
      </c>
      <c r="N207" s="101">
        <f>IF(AND(OR($DF$5&lt;=4),入力データと計算結果!$E$7=バックデータ一覧!$A$18,AM207&gt;0),(VLOOKUP(入力データと計算結果!$E$6,バックデータ一覧!$V$12:$AA$15,5,FALSE)*AO207+VLOOKUP(入力データと計算結果!$E$6,バックデータ一覧!$V$12:$AA$15,6,FALSE))*10^3/3600,0)</f>
        <v>3.1216243055555558E-2</v>
      </c>
      <c r="O207" s="101">
        <f>IF(OR(計算過程!$DF$5&lt;=2,計算過程!$DF$5=8),IF(入力データと計算結果!$E$7=バックデータ一覧!$A$16,AI207/Q207+AJ207/R207+AK207/S207+AL207/T207+AN207/V207,IF(入力データと計算結果!$E$7=バックデータ一覧!$A$17,AI207/Q207+AJ207/R207+AK207/S207+AM207/U207+AN207/V207,AI207/Q207+AJ207/R207+AK207/S207+AM207/U207+AO207/W207)),0)</f>
        <v>55.101739759264262</v>
      </c>
      <c r="P207" s="101">
        <f>IF(OR(計算過程!$DF$5=3,計算過程!$DF$5=4),IF(入力データと計算結果!$E$7=バックデータ一覧!$A$16,AI207/Q207+AJ207/R207+AK207/S207+AL207/T207+AN207/V207,IF(入力データと計算結果!$E$7=バックデータ一覧!$A$17,AI207/Q207+AJ207/R207+AK207/S207+AM207/U207+AN207/V207,AI207/Q207+AJ207/R207+AK207/S207+AM207/U207+AO207/W207)),0)</f>
        <v>0</v>
      </c>
      <c r="Q207" s="101">
        <f>MIN(1,$DF$7*'貼り付けシート（日別）'!O206+計算過程!$DF$14*(AI207+AK207)+$DF$21)</f>
        <v>0.62647235237542442</v>
      </c>
      <c r="R207" s="101">
        <f>MIN(1,$DF$8*'貼り付けシート（日別）'!O206+$DF$15*AJ207+$DF$22)</f>
        <v>0.68431761473655006</v>
      </c>
      <c r="S207" s="101">
        <f>MIN(1,$DF$9*'貼り付けシート（日別）'!O206+$DF$16*(AI207+AK207)+$DF$23)</f>
        <v>0.62647235237542442</v>
      </c>
      <c r="T207" s="32">
        <f>MIN(1,$DF$10*'貼り付けシート（日別）'!O206+$DF$17*AL207+$DF$24)</f>
        <v>0.71159348488590612</v>
      </c>
      <c r="U207" s="32">
        <f>MIN(1,$DF$11*'貼り付けシート（日別）'!O206+$DF$18*AM207+$DF$25)</f>
        <v>0.70182823997146648</v>
      </c>
      <c r="V207" s="32">
        <f>MIN(1,$DF$12*'貼り付けシート（日別）'!O206+$DF$19*AN207+$DF$26)</f>
        <v>0.71159348488590612</v>
      </c>
      <c r="W207" s="32">
        <f>MIN(1,$DF$13*'貼り付けシート（日別）'!O206+$DF$20*AO207+$DF$27)</f>
        <v>0.61998274538093956</v>
      </c>
      <c r="X207" s="32">
        <f t="shared" si="58"/>
        <v>0</v>
      </c>
      <c r="Y207" s="32">
        <f>'貼り付けシート（日別）'!P206</f>
        <v>13.1</v>
      </c>
      <c r="Z207" s="32">
        <f t="shared" si="59"/>
        <v>1</v>
      </c>
      <c r="AA207" s="32">
        <f t="shared" si="60"/>
        <v>1</v>
      </c>
      <c r="AB207" s="32">
        <f t="shared" si="61"/>
        <v>37.206919969953994</v>
      </c>
      <c r="AC207" s="32">
        <f>IF($DF$5=10,($DF$41*'貼り付けシート（日別）'!O206+$DF$42*AB207+$DF$43)/3.6,0)</f>
        <v>0</v>
      </c>
      <c r="AD207" s="32">
        <f>IF(OR($DF$5=5,$DF$5=6,$DF$5=7),(($DF$45*'貼り付けシート（日別）'!O206+$DF$46*SUM(AI207:AK207,AM207)+$DF$47)*AE207+(0.01723*AO207+0.06099))*10^3/3600,0)</f>
        <v>0</v>
      </c>
      <c r="AE207" s="32">
        <f>IF('貼り付けシート（日別）'!O206&lt;7,1+(7-'貼り付けシート（日別）'!O206)*0.0091,1)</f>
        <v>1</v>
      </c>
      <c r="AF207" s="32">
        <f>IF(OR($DF$5=5,$DF$5=6,$DF$5=7),(($DF$48*'貼り付けシート（日別）'!O206+$DF$49*SUM(AI207:AK207,AM207)+$DF$50)*AH207+AO207/AG207),0)</f>
        <v>0</v>
      </c>
      <c r="AG207" s="32">
        <f>$DF$51*'貼り付けシート（日別）'!O206+$DF$52*AO207+$DF$53</f>
        <v>0.84141499999999991</v>
      </c>
      <c r="AH207" s="32">
        <f>IF('貼り付けシート（日別）'!O206&lt;7,1+(7-'貼り付けシート（日別）'!O206)*0.0205,1)</f>
        <v>1</v>
      </c>
      <c r="AI207" s="109">
        <f>'貼り付けシート（日別）'!B206</f>
        <v>5.7143713411791</v>
      </c>
      <c r="AJ207" s="109">
        <f>'貼り付けシート（日別）'!C206</f>
        <v>7.6251422919972303</v>
      </c>
      <c r="AK207" s="109">
        <f>'貼り付けシート（日別）'!D206</f>
        <v>1.5698822365876646</v>
      </c>
      <c r="AL207" s="109">
        <f>'貼り付けシート（日別）'!E206</f>
        <v>0</v>
      </c>
      <c r="AM207" s="109">
        <f>'貼り付けシート（日別）'!F206</f>
        <v>19.315024100189998</v>
      </c>
      <c r="AN207" s="109">
        <f>'貼り付けシート（日別）'!G206</f>
        <v>0</v>
      </c>
      <c r="AO207" s="109">
        <f>'貼り付けシート（日別）'!H206</f>
        <v>2.9824999999999999</v>
      </c>
      <c r="AP207" s="102">
        <f>IF(入力データと計算結果!$E$9=バックデータ一覧!$A$25,'貼り付けシート（日別）'!Q206,0)</f>
        <v>0</v>
      </c>
      <c r="AR207" s="36">
        <v>41839</v>
      </c>
      <c r="AS207" s="104">
        <f t="shared" si="62"/>
        <v>0.14374186483333332</v>
      </c>
      <c r="AT207" s="104">
        <f t="shared" si="63"/>
        <v>61.081817645597461</v>
      </c>
      <c r="AU207" s="104">
        <f t="shared" si="64"/>
        <v>0</v>
      </c>
      <c r="AV207" s="107">
        <v>0</v>
      </c>
      <c r="AW207" s="101">
        <f>IF(OR(計算過程!$DF$5&lt;=4,計算過程!$DF$5=8),AX207+AY207+AZ207,0)</f>
        <v>0.14374186483333332</v>
      </c>
      <c r="AX207" s="101">
        <f>IF(AND(計算過程!$DF$5&gt;4,計算過程!$DF$5&lt;&gt;8),0,((VLOOKUP(入力データと計算結果!$E$6,バックデータ一覧!$V$12:$AA$15,2)*'貼り付けシート（日別）'!AG206+VLOOKUP(入力データと計算結果!$E$6,バックデータ一覧!$V$12:$AA$15,3)*('貼り付けシート（日別）'!AA206+'貼り付けシート（日別）'!AB206+'貼り付けシート（日別）'!AC206+'貼り付けシート（日別）'!AD206+'貼り付けシート（日別）'!AF206)+(VLOOKUP(入力データと計算結果!$E$6,バックデータ一覧!$V$12:$AA$15,4)))*10^3/3600))</f>
        <v>9.0197545388888883E-2</v>
      </c>
      <c r="AY207" s="101">
        <f>IF(AND(OR(計算過程!$DF$5&gt;4,計算過程!$DF$5&lt;&gt;8),入力データと計算結果!$E$7&lt;&gt;バックデータ一覧!$A$16,SUM(BX207:BY207)&gt;0),0.07*10^3/3600,0)</f>
        <v>1.9444444444444445E-2</v>
      </c>
      <c r="AZ207" s="101">
        <f>IF(AND(OR(計算過程!$DF$5&lt;=4),入力データと計算結果!$E$7=バックデータ一覧!$A$18,BY207&gt;0),(VLOOKUP(入力データと計算結果!$E$6,バックデータ一覧!$V$12:$AA$15,5,FALSE)*CA207+VLOOKUP(入力データと計算結果!$E$6,バックデータ一覧!$V$12:$AA$15,6,FALSE))*10^3/3600,0)</f>
        <v>3.4099874999999995E-2</v>
      </c>
      <c r="BA207" s="101">
        <f>IF(OR(計算過程!$DF$5&lt;=2,計算過程!$DF$5=8),IF(入力データと計算結果!$E$7=バックデータ一覧!$A$16,BU207/BC207+BV207/BD207+BW207/BE207+BX207/BF207+BZ207/BH207,IF(入力データと計算結果!$E$7=バックデータ一覧!$A$17,BU207/BC207+BV207/BD207+BW207/BE207+BY207/BG207+BZ207/BH207,BU207/BC207+BV207/BD207+BW207/BE207+BY207/BG207+CA207/BI207)),0)</f>
        <v>61.081817645597461</v>
      </c>
      <c r="BB207" s="101">
        <f>IF(OR(計算過程!$DF$5=3,計算過程!$DF$5=4),IF(入力データと計算結果!$E$7=バックデータ一覧!$A$16,BU207/BC207+BV207/BD207+BW207/BE207+BX207/BF207+BZ207/BH207,IF(入力データと計算結果!$E$7=バックデータ一覧!$A$17,BU207/BC207+BV207/BD207+BW207/BE207+BY207/BG207+BZ207/BH207,BU207/BC207+BV207/BD207+BW207/BE207+BY207/BG207+CA207/BI207)),0)</f>
        <v>0</v>
      </c>
      <c r="BC207" s="101">
        <f>MIN(1,計算過程!$DF$7*'貼り付けシート（日別）'!AG206+計算過程!$DF$14*(BU207+BW207)+計算過程!$DF$21)</f>
        <v>0.62728412813648016</v>
      </c>
      <c r="BD207" s="101">
        <f>MIN(1,計算過程!$DF$8*'貼り付けシート（日別）'!AG206+計算過程!$DF$15*BV207+計算過程!$DF$22)</f>
        <v>0.68557612442037175</v>
      </c>
      <c r="BE207" s="101">
        <f>MIN(1,計算過程!$DF$9*'貼り付けシート（日別）'!AG206+計算過程!$DF$16*(BU207+BW207)+計算過程!$DF$23)</f>
        <v>0.62728412813648016</v>
      </c>
      <c r="BF207" s="32">
        <f>MIN(1,計算過程!$DF$10*'貼り付けシート（日別）'!AG206+計算過程!$DF$17*BX207+計算過程!$DF$24)</f>
        <v>0.71159348488590612</v>
      </c>
      <c r="BG207" s="32">
        <f>MIN(1,計算過程!$DF$11*'貼り付けシート（日別）'!AG206+計算過程!$DF$18*BY207+計算過程!$DF$25)</f>
        <v>0.70182823997146648</v>
      </c>
      <c r="BH207" s="32">
        <f>MIN(1,計算過程!$DF$12*'貼り付けシート（日別）'!AG206+計算過程!$DF$19*BZ207+計算過程!$DF$26)</f>
        <v>0.71159348488590612</v>
      </c>
      <c r="BI207" s="32">
        <f>MIN(1,計算過程!$DF$13*'貼り付けシート（日別）'!AG206+計算過程!$DF$20*CA207+計算過程!$DF$27)</f>
        <v>0.63059310441664429</v>
      </c>
      <c r="BJ207" s="32">
        <f>IF(計算過程!$DF$5=11,(計算過程!$DF$33*BK207+計算過程!$DF$34*BN207+計算過程!$DF$35*計算過程!$DF$39+計算過程!$DF$36)*(1+計算過程!$DF$37*計算過程!$DF$38)*BL207*BM207*10^3/3600,0)</f>
        <v>0</v>
      </c>
      <c r="BK207" s="32">
        <f>'貼り付けシート（日別）'!AH206</f>
        <v>13.1</v>
      </c>
      <c r="BL207" s="32">
        <f t="shared" si="65"/>
        <v>1</v>
      </c>
      <c r="BM207" s="32">
        <f t="shared" si="66"/>
        <v>1</v>
      </c>
      <c r="BN207" s="32">
        <f t="shared" si="67"/>
        <v>41.27009283798504</v>
      </c>
      <c r="BO207" s="32">
        <f>IF(計算過程!$DF$5=10,(計算過程!$DF$41*'貼り付けシート（日別）'!AG206+計算過程!$DF$42*BN207+計算過程!$DF$43)/3.6,0)</f>
        <v>0</v>
      </c>
      <c r="BP207" s="32">
        <f>IF(OR(計算過程!$DF$5=5,計算過程!$DF$5=6,計算過程!$DF$5=7),((計算過程!$DF$45*'貼り付けシート（日別）'!AG206+計算過程!$DF$46*SUM(BU207:BW207,BY207)+計算過程!$DF$47)*BQ207+(0.01723*CA207+0.06099))*10^3/3600,0)</f>
        <v>0</v>
      </c>
      <c r="BQ207" s="32">
        <f>IF('貼り付けシート（日別）'!AG206&lt;7,1+(7-'貼り付けシート（日別）'!AG206)*0.0091,1)</f>
        <v>1</v>
      </c>
      <c r="BR207" s="32">
        <f>IF(OR(計算過程!$DF$5=5,計算過程!$DF$5=6,計算過程!$DF$5=7),((計算過程!$DF$48*'貼り付けシート（日別）'!AG206+計算過程!$DF$49*SUM(BU207:BW207,BY207)+計算過程!$DF$50)*BT207+CA207/BS207),0)</f>
        <v>0</v>
      </c>
      <c r="BS207" s="32">
        <f>計算過程!$DF$51*'貼り付けシート（日別）'!AG206+計算過程!$DF$52*CA207+計算過程!$DF$53</f>
        <v>0.84502999999999995</v>
      </c>
      <c r="BT207" s="32">
        <f>IF('貼り付けシート（日別）'!AG206&lt;7,1+(7-'貼り付けシート（日別）'!AG206)*0.0205,1)</f>
        <v>1</v>
      </c>
      <c r="BU207" s="109">
        <f>'貼り付けシート（日別）'!T206</f>
        <v>5.9741154930508777</v>
      </c>
      <c r="BV207" s="109">
        <f>'貼り付けシート（日別）'!U206</f>
        <v>10.397921307268952</v>
      </c>
      <c r="BW207" s="109">
        <f>'貼り付けシート（日別）'!V206</f>
        <v>1.9980319374752096</v>
      </c>
      <c r="BX207" s="109">
        <f>'貼り付けシート（日別）'!W206</f>
        <v>0</v>
      </c>
      <c r="BY207" s="109">
        <f>'貼り付けシート（日別）'!X206</f>
        <v>19.315024100189998</v>
      </c>
      <c r="BZ207" s="109">
        <f>'貼り付けシート（日別）'!Y206</f>
        <v>0</v>
      </c>
      <c r="CA207" s="109">
        <f>'貼り付けシート（日別）'!Z206</f>
        <v>3.585</v>
      </c>
      <c r="CB207" s="102">
        <f>IF(入力データと計算結果!$E$9=バックデータ一覧!$A$25,'貼り付けシート（日別）'!AI206,0)</f>
        <v>0</v>
      </c>
      <c r="CC207" s="166"/>
      <c r="CD207" s="32">
        <f>IF(計算過程!$DF$5=9,((CI207*'貼り付けシート（日別）'!AG206+CJ207*(CQ207+CR207+CS207+CU207)+CK207*CX207+CL207)*CE207+(0.01723*CW207+0.06099))*10^3/3600,0)</f>
        <v>0</v>
      </c>
      <c r="CE207" s="32">
        <f>IF(7&lt;='貼り付けシート（日別）'!AG206,1,1+(7-'貼り付けシート（日別）'!AG206)*0.0091)</f>
        <v>1</v>
      </c>
      <c r="CF207" s="32">
        <f>IF(計算過程!$DF$5=9,((CM207*'貼り付けシート（日別）'!AG206+CN207*(CQ207+CR207+CS207+CU207)+CO207*CX207+CP207)*CH207+CW207/CG207),0)</f>
        <v>0</v>
      </c>
      <c r="CG207" s="32">
        <f>計算過程!$DF$55*'貼り付けシート（日別）'!AG206+計算過程!$DF$56*CW207+計算過程!$DF$57</f>
        <v>0.84502999999999995</v>
      </c>
      <c r="CH207" s="32">
        <f>IF(7&lt;='貼り付けシート（日別）'!AG206,1,1+(7-'貼り付けシート（日別）'!AG206)*0.0205)</f>
        <v>1</v>
      </c>
      <c r="CI207" s="100">
        <f>IF($CX207&gt;0,バックデータ一覧!$S$4,バックデータ一覧!$T$4)</f>
        <v>-0.18114</v>
      </c>
      <c r="CJ207" s="100">
        <f>IF($CX207&gt;0,バックデータ一覧!$S$5,バックデータ一覧!$T$5)</f>
        <v>0.10483000000000001</v>
      </c>
      <c r="CK207" s="100">
        <f>IF($CX207&gt;0,バックデータ一覧!$S$6,バックデータ一覧!$T$6)</f>
        <v>0</v>
      </c>
      <c r="CL207" s="100">
        <f>IF($CX207&gt;0,バックデータ一覧!$S$7,バックデータ一覧!$T$7)</f>
        <v>5.8528500000000001</v>
      </c>
      <c r="CM207" s="100">
        <f>IF($CX207&gt;0,バックデータ一覧!$S$12,バックデータ一覧!$T$12)</f>
        <v>-5.7700000000000001E-2</v>
      </c>
      <c r="CN207" s="100">
        <f>IF($CX207&gt;0,バックデータ一覧!$S$13,バックデータ一覧!$T$13)</f>
        <v>0.47525000000000001</v>
      </c>
      <c r="CO207" s="100">
        <f>IF($CX207&gt;0,バックデータ一覧!$S$14,バックデータ一覧!$T$14)</f>
        <v>0</v>
      </c>
      <c r="CP207" s="173">
        <f>IF($CX207&gt;0,バックデータ一覧!$S$15,バックデータ一覧!$T$15)</f>
        <v>-6.3459300000000001</v>
      </c>
      <c r="CQ207" s="102">
        <f>IF($DF$4=4,'貼り付けシート（日別）'!T206,'貼り付けシート（日別）'!B206*(INT($DF$4)+1-$DF$4)+'貼り付けシート（日別）'!T206*($DF$4-INT($DF$4)))</f>
        <v>5.9741154930508777</v>
      </c>
      <c r="CR207" s="102">
        <f>IF($DF$4=4,'貼り付けシート（日別）'!U206,'貼り付けシート（日別）'!C206*(INT($DF$4)+1-$DF$4)+'貼り付けシート（日別）'!U206*($DF$4-INT($DF$4)))</f>
        <v>10.397921307268952</v>
      </c>
      <c r="CS207" s="102">
        <f>IF($DF$4=4,'貼り付けシート（日別）'!V206,'貼り付けシート（日別）'!D206*(INT($DF$4)+1-$DF$4)+'貼り付けシート（日別）'!V206*($DF$4-INT($DF$4)))</f>
        <v>1.9980319374752096</v>
      </c>
      <c r="CT207" s="102">
        <f>IF($DF$4=4,'貼り付けシート（日別）'!W206,'貼り付けシート（日別）'!E206*(INT($DF$4)+1-$DF$4)+'貼り付けシート（日別）'!W206*($DF$4-INT($DF$4)))</f>
        <v>0</v>
      </c>
      <c r="CU207" s="102">
        <f>IF($DF$4=4,'貼り付けシート（日別）'!X206,'貼り付けシート（日別）'!F206*(INT($DF$4)+1-$DF$4)+'貼り付けシート（日別）'!X206*($DF$4-INT($DF$4)))</f>
        <v>19.315024100189998</v>
      </c>
      <c r="CV207" s="102">
        <f>IF($DF$4=4,'貼り付けシート（日別）'!Y206,'貼り付けシート（日別）'!G206*(INT($DF$4)+1-$DF$4)+'貼り付けシート（日別）'!Y206*($DF$4-INT($DF$4)))</f>
        <v>0</v>
      </c>
      <c r="CW207" s="102">
        <f>IF($DF$4=4,'貼り付けシート（日別）'!Z206,'貼り付けシート（日別）'!H206*(INT($DF$4)+1-$DF$4)+'貼り付けシート（日別）'!Z206*($DF$4-INT($DF$4)))</f>
        <v>3.585</v>
      </c>
      <c r="CX207" s="32">
        <f>SUMIF('貼り付けシート（時刻別）'!$A$6:$A$8765,AR207,'貼り付けシート（時刻別）'!$C$6:$C$8765)</f>
        <v>0</v>
      </c>
      <c r="CY207" s="102">
        <f t="shared" si="68"/>
        <v>0</v>
      </c>
      <c r="CZ207" s="166"/>
    </row>
    <row r="208" spans="1:104" x14ac:dyDescent="0.15">
      <c r="A208" s="36">
        <v>41840</v>
      </c>
      <c r="B208" s="139">
        <f>IF(計算過程!$DF$5=9,計算過程!CD208+計算過程!CY208,IF($DF$4=4,AS208,G208*(INT($DF$4)+1-$DF$4)+AS208*($DF$4-INT($DF$4))))</f>
        <v>0.14708129944444445</v>
      </c>
      <c r="C208" s="139">
        <f>IF(計算過程!$DF$5=9,CF208,IF($DF$4=4,AT208,H208*(INT($DF$4)+1-$DF$4)+AT208*($DF$4-INT($DF$4))))</f>
        <v>70.3005358107566</v>
      </c>
      <c r="D208" s="139">
        <f>IF(計算過程!$DF$5=9,0,IF($DF$4=4,AU208,I208*(INT($DF$4)+1-$DF$4)+AU208*($DF$4-INT($DF$4))))</f>
        <v>0</v>
      </c>
      <c r="E208" s="139">
        <v>0</v>
      </c>
      <c r="F208" s="138"/>
      <c r="G208" s="104">
        <f t="shared" ref="G208:G271" si="69">SUM(K208+X208+AC208+AD208+AP208)</f>
        <v>0.14092824783333333</v>
      </c>
      <c r="H208" s="104">
        <f t="shared" ref="H208:H271" si="70">SUM(O208+AF208)</f>
        <v>64.448351410920694</v>
      </c>
      <c r="I208" s="104">
        <f t="shared" ref="I208:I271" si="71">P208</f>
        <v>0</v>
      </c>
      <c r="J208" s="107">
        <v>0</v>
      </c>
      <c r="K208" s="101">
        <f>IF(OR(計算過程!$DF$5&lt;=4,計算過程!$DF$5=8),L208+M208+N208,0)</f>
        <v>0.14092824783333333</v>
      </c>
      <c r="L208" s="101">
        <f>IF(AND($DF$5&gt;4,$DF$5&lt;&gt;8),0,((VLOOKUP(入力データと計算結果!$E$6,バックデータ一覧!$V$12:$AA$15,2)*'貼り付けシート（日別）'!O207+VLOOKUP(入力データと計算結果!$E$6,バックデータ一覧!$V$12:$AA$15,3)*('貼り付けシート（日別）'!I207+'貼り付けシート（日別）'!J207+'貼り付けシート（日別）'!K207+'貼り付けシート（日別）'!L207+'貼り付けシート（日別）'!N207)+(VLOOKUP(入力データと計算結果!$E$6,バックデータ一覧!$V$12:$AA$15,4)))*10^3/3600))</f>
        <v>9.179911588888888E-2</v>
      </c>
      <c r="M208" s="101">
        <f>IF(AND(OR($DF$5&gt;4,$DF$5&lt;&gt;8),入力データと計算結果!$E$7&lt;&gt;バックデータ一覧!$A$16,SUM(AL208:AM208)&gt;0),0.07*10^3/3600,0)</f>
        <v>1.9444444444444445E-2</v>
      </c>
      <c r="N208" s="101">
        <f>IF(AND(OR($DF$5&lt;=4),入力データと計算結果!$E$7=バックデータ一覧!$A$18,AM208&gt;0),(VLOOKUP(入力データと計算結果!$E$6,バックデータ一覧!$V$12:$AA$15,5,FALSE)*AO208+VLOOKUP(入力データと計算結果!$E$6,バックデータ一覧!$V$12:$AA$15,6,FALSE))*10^3/3600,0)</f>
        <v>2.9684687500000001E-2</v>
      </c>
      <c r="O208" s="101">
        <f>IF(OR(計算過程!$DF$5&lt;=2,計算過程!$DF$5=8),IF(入力データと計算結果!$E$7=バックデータ一覧!$A$16,AI208/Q208+AJ208/R208+AK208/S208+AL208/T208+AN208/V208,IF(入力データと計算結果!$E$7=バックデータ一覧!$A$17,AI208/Q208+AJ208/R208+AK208/S208+AM208/U208+AN208/V208,AI208/Q208+AJ208/R208+AK208/S208+AM208/U208+AO208/W208)),0)</f>
        <v>64.448351410920694</v>
      </c>
      <c r="P208" s="101">
        <f>IF(OR(計算過程!$DF$5=3,計算過程!$DF$5=4),IF(入力データと計算結果!$E$7=バックデータ一覧!$A$16,AI208/Q208+AJ208/R208+AK208/S208+AL208/T208+AN208/V208,IF(入力データと計算結果!$E$7=バックデータ一覧!$A$17,AI208/Q208+AJ208/R208+AK208/S208+AM208/U208+AN208/V208,AI208/Q208+AJ208/R208+AK208/S208+AM208/U208+AO208/W208)),0)</f>
        <v>0</v>
      </c>
      <c r="Q208" s="101">
        <f>MIN(1,$DF$7*'貼り付けシート（日別）'!O207+計算過程!$DF$14*(AI208+AK208)+$DF$21)</f>
        <v>0.63652380962360744</v>
      </c>
      <c r="R208" s="101">
        <f>MIN(1,$DF$8*'貼り付けシート（日別）'!O207+$DF$15*AJ208+$DF$22)</f>
        <v>0.68784977626222199</v>
      </c>
      <c r="S208" s="101">
        <f>MIN(1,$DF$9*'貼り付けシート（日別）'!O207+$DF$16*(AI208+AK208)+$DF$23)</f>
        <v>0.63652380962360744</v>
      </c>
      <c r="T208" s="32">
        <f>MIN(1,$DF$10*'貼り付けシート（日別）'!O207+$DF$17*AL208+$DF$24)</f>
        <v>0.71159348488590612</v>
      </c>
      <c r="U208" s="32">
        <f>MIN(1,$DF$11*'貼り付けシート（日別）'!O207+$DF$18*AM208+$DF$25)</f>
        <v>0.70183126726433231</v>
      </c>
      <c r="V208" s="32">
        <f>MIN(1,$DF$12*'貼り付けシート（日別）'!O207+$DF$19*AN208+$DF$26)</f>
        <v>0.71159348488590612</v>
      </c>
      <c r="W208" s="32">
        <f>MIN(1,$DF$13*'貼り付けシート（日別）'!O207+$DF$20*AO208+$DF$27)</f>
        <v>0.62513156314630869</v>
      </c>
      <c r="X208" s="32">
        <f t="shared" ref="X208:X271" si="72">IF($DF$5=11,($DF$33*Y208+$DF$34*AB208+$DF$35*$DF$39+$DF$36)*(1+$DF$37*$DF$38)*Z208*AA208*10^3/3600,0)</f>
        <v>0</v>
      </c>
      <c r="Y208" s="32">
        <f>'貼り付けシート（日別）'!P207</f>
        <v>13.762500000000001</v>
      </c>
      <c r="Z208" s="32">
        <f t="shared" ref="Z208:Z271" si="73">IF(Y208&lt;7,1+0.0133*(7-Y208),1)</f>
        <v>1</v>
      </c>
      <c r="AA208" s="32">
        <f t="shared" ref="AA208:AA271" si="74">IF(AND(Y208&gt;=2,Y208&lt;5),1.175-Y208*0.035,IF(AND(Y208&gt;=-2,Y208&lt;2),1.12-Y208*0.0075,IF(AND(Y208&gt;=-15.5,Y208&lt;-2),1.155+Y208*0.01,1)))</f>
        <v>1</v>
      </c>
      <c r="AB208" s="32">
        <f t="shared" ref="AB208:AB271" si="75">SUM(AI208:AO208)</f>
        <v>43.598399386041052</v>
      </c>
      <c r="AC208" s="32">
        <f>IF($DF$5=10,($DF$41*'貼り付けシート（日別）'!O207+$DF$42*AB208+$DF$43)/3.6,0)</f>
        <v>0</v>
      </c>
      <c r="AD208" s="32">
        <f>IF(OR($DF$5=5,$DF$5=6,$DF$5=7),(($DF$45*'貼り付けシート（日別）'!O207+$DF$46*SUM(AI208:AK208,AM208)+$DF$47)*AE208+(0.01723*AO208+0.06099))*10^3/3600,0)</f>
        <v>0</v>
      </c>
      <c r="AE208" s="32">
        <f>IF('貼り付けシート（日別）'!O207&lt;7,1+(7-'貼り付けシート（日別）'!O207)*0.0091,1)</f>
        <v>1</v>
      </c>
      <c r="AF208" s="32">
        <f>IF(OR($DF$5=5,$DF$5=6,$DF$5=7),(($DF$48*'貼り付けシート（日別）'!O207+$DF$49*SUM(AI208:AK208,AM208)+$DF$50)*AH208+AO208/AG208),0)</f>
        <v>0</v>
      </c>
      <c r="AG208" s="32">
        <f>$DF$51*'貼り付けシート（日別）'!O207+$DF$52*AO208+$DF$53</f>
        <v>0.85677499999999995</v>
      </c>
      <c r="AH208" s="32">
        <f>IF('貼り付けシート（日別）'!O207&lt;7,1+(7-'貼り付けシート（日別）'!O207)*0.0205,1)</f>
        <v>1</v>
      </c>
      <c r="AI208" s="109">
        <f>'貼り付けシート（日別）'!B207</f>
        <v>8.8282515657730389</v>
      </c>
      <c r="AJ208" s="109">
        <f>'貼り付けシート（日別）'!C207</f>
        <v>11.087286110860958</v>
      </c>
      <c r="AK208" s="109">
        <f>'貼り付けシート（日別）'!D207</f>
        <v>1.7120074141770594</v>
      </c>
      <c r="AL208" s="109">
        <f>'貼り付けシート（日別）'!E207</f>
        <v>0</v>
      </c>
      <c r="AM208" s="109">
        <f>'貼り付けシート（日別）'!F207</f>
        <v>19.308354295229996</v>
      </c>
      <c r="AN208" s="109">
        <f>'貼り付けシート（日別）'!G207</f>
        <v>0</v>
      </c>
      <c r="AO208" s="109">
        <f>'貼り付けシート（日別）'!H207</f>
        <v>2.6624999999999996</v>
      </c>
      <c r="AP208" s="102">
        <f>IF(入力データと計算結果!$E$9=バックデータ一覧!$A$25,'貼り付けシート（日別）'!Q207,0)</f>
        <v>0</v>
      </c>
      <c r="AR208" s="36">
        <v>41840</v>
      </c>
      <c r="AS208" s="104">
        <f t="shared" ref="AS208:AS271" si="76">SUM(AW208+BJ208+BO208+BP208+CB208)</f>
        <v>0.14708129944444445</v>
      </c>
      <c r="AT208" s="104">
        <f t="shared" ref="AT208:AT271" si="77">SUM(BA208+BR208)</f>
        <v>70.3005358107566</v>
      </c>
      <c r="AU208" s="104">
        <f t="shared" ref="AU208:AU271" si="78">BB208</f>
        <v>0</v>
      </c>
      <c r="AV208" s="107">
        <v>0</v>
      </c>
      <c r="AW208" s="101">
        <f>IF(OR(計算過程!$DF$5&lt;=4,計算過程!$DF$5=8),AX208+AY208+AZ208,0)</f>
        <v>0.14708129944444445</v>
      </c>
      <c r="AX208" s="101">
        <f>IF(AND(計算過程!$DF$5&gt;4,計算過程!$DF$5&lt;&gt;8),0,((VLOOKUP(入力データと計算結果!$E$6,バックデータ一覧!$V$12:$AA$15,2)*'貼り付けシート（日別）'!AG207+VLOOKUP(入力データと計算結果!$E$6,バックデータ一覧!$V$12:$AA$15,3)*('貼り付けシート（日別）'!AA207+'貼り付けシート（日別）'!AB207+'貼り付けシート（日別）'!AC207+'貼り付けシート（日別）'!AD207+'貼り付けシート（日別）'!AF207)+(VLOOKUP(入力データと計算結果!$E$6,バックデータ一覧!$V$12:$AA$15,4)))*10^3/3600))</f>
        <v>9.53198063888889E-2</v>
      </c>
      <c r="AY208" s="101">
        <f>IF(AND(OR(計算過程!$DF$5&gt;4,計算過程!$DF$5&lt;&gt;8),入力データと計算結果!$E$7&lt;&gt;バックデータ一覧!$A$16,SUM(BX208:BY208)&gt;0),0.07*10^3/3600,0)</f>
        <v>1.9444444444444445E-2</v>
      </c>
      <c r="AZ208" s="101">
        <f>IF(AND(OR(計算過程!$DF$5&lt;=4),入力データと計算結果!$E$7=バックデータ一覧!$A$18,BY208&gt;0),(VLOOKUP(入力データと計算結果!$E$6,バックデータ一覧!$V$12:$AA$15,5,FALSE)*CA208+VLOOKUP(入力データと計算結果!$E$6,バックデータ一覧!$V$12:$AA$15,6,FALSE))*10^3/3600,0)</f>
        <v>3.2317048611111114E-2</v>
      </c>
      <c r="BA208" s="101">
        <f>IF(OR(計算過程!$DF$5&lt;=2,計算過程!$DF$5=8),IF(入力データと計算結果!$E$7=バックデータ一覧!$A$16,BU208/BC208+BV208/BD208+BW208/BE208+BX208/BF208+BZ208/BH208,IF(入力データと計算結果!$E$7=バックデータ一覧!$A$17,BU208/BC208+BV208/BD208+BW208/BE208+BY208/BG208+BZ208/BH208,BU208/BC208+BV208/BD208+BW208/BE208+BY208/BG208+CA208/BI208)),0)</f>
        <v>70.3005358107566</v>
      </c>
      <c r="BB208" s="101">
        <f>IF(OR(計算過程!$DF$5=3,計算過程!$DF$5=4),IF(入力データと計算結果!$E$7=バックデータ一覧!$A$16,BU208/BC208+BV208/BD208+BW208/BE208+BX208/BF208+BZ208/BH208,IF(入力データと計算結果!$E$7=バックデータ一覧!$A$17,BU208/BC208+BV208/BD208+BW208/BE208+BY208/BG208+BZ208/BH208,BU208/BC208+BV208/BD208+BW208/BE208+BY208/BG208+CA208/BI208)),0)</f>
        <v>0</v>
      </c>
      <c r="BC208" s="101">
        <f>MIN(1,計算過程!$DF$7*'貼り付けシート（日別）'!AG207+計算過程!$DF$14*(BU208+BW208)+計算過程!$DF$21)</f>
        <v>0.6373353050647439</v>
      </c>
      <c r="BD208" s="101">
        <f>MIN(1,計算過程!$DF$8*'貼り付けシート（日別）'!AG207+計算過程!$DF$15*BV208+計算過程!$DF$22)</f>
        <v>0.68910785136133457</v>
      </c>
      <c r="BE208" s="101">
        <f>MIN(1,計算過程!$DF$9*'貼り付けシート（日別）'!AG207+計算過程!$DF$16*(BU208+BW208)+計算過程!$DF$23)</f>
        <v>0.6373353050647439</v>
      </c>
      <c r="BF208" s="32">
        <f>MIN(1,計算過程!$DF$10*'貼り付けシート（日別）'!AG207+計算過程!$DF$17*BX208+計算過程!$DF$24)</f>
        <v>0.71159348488590612</v>
      </c>
      <c r="BG208" s="32">
        <f>MIN(1,計算過程!$DF$11*'貼り付けシート（日別）'!AG207+計算過程!$DF$18*BY208+計算過程!$DF$25)</f>
        <v>0.70183126726433231</v>
      </c>
      <c r="BH208" s="32">
        <f>MIN(1,計算過程!$DF$12*'貼り付けシート（日別）'!AG207+計算過程!$DF$19*BZ208+計算過程!$DF$26)</f>
        <v>0.71159348488590612</v>
      </c>
      <c r="BI208" s="32">
        <f>MIN(1,計算過程!$DF$13*'貼り付けシート（日別）'!AG207+計算過程!$DF$20*CA208+計算過程!$DF$27)</f>
        <v>0.63481736807516775</v>
      </c>
      <c r="BJ208" s="32">
        <f>IF(計算過程!$DF$5=11,(計算過程!$DF$33*BK208+計算過程!$DF$34*BN208+計算過程!$DF$35*計算過程!$DF$39+計算過程!$DF$36)*(1+計算過程!$DF$37*計算過程!$DF$38)*BL208*BM208*10^3/3600,0)</f>
        <v>0</v>
      </c>
      <c r="BK208" s="32">
        <f>'貼り付けシート（日別）'!AH207</f>
        <v>13.762500000000001</v>
      </c>
      <c r="BL208" s="32">
        <f t="shared" ref="BL208:BL271" si="79">IF(BK208&lt;7,1+0.0133*(7-BK208),1)</f>
        <v>1</v>
      </c>
      <c r="BM208" s="32">
        <f t="shared" ref="BM208:BM271" si="80">IF(AND(BK208&gt;=2,BK208&lt;5),1.175-BK208*0.035,IF(AND(BK208&gt;=-2,BK208&lt;2),1.12-BK208*0.0075,IF(AND(BK208&gt;=-15.5,BK208&lt;-2),1.155+BK208*0.01,1)))</f>
        <v>1</v>
      </c>
      <c r="BN208" s="32">
        <f t="shared" ref="BN208:BN271" si="81">SUM(BU208:CA208)</f>
        <v>47.607877225117413</v>
      </c>
      <c r="BO208" s="32">
        <f>IF(計算過程!$DF$5=10,(計算過程!$DF$41*'貼り付けシート（日別）'!AG207+計算過程!$DF$42*BN208+計算過程!$DF$43)/3.6,0)</f>
        <v>0</v>
      </c>
      <c r="BP208" s="32">
        <f>IF(OR(計算過程!$DF$5=5,計算過程!$DF$5=6,計算過程!$DF$5=7),((計算過程!$DF$45*'貼り付けシート（日別）'!AG207+計算過程!$DF$46*SUM(BU208:BW208,BY208)+計算過程!$DF$47)*BQ208+(0.01723*CA208+0.06099))*10^3/3600,0)</f>
        <v>0</v>
      </c>
      <c r="BQ208" s="32">
        <f>IF('貼り付けシート（日別）'!AG207&lt;7,1+(7-'貼り付けシート（日別）'!AG207)*0.0091,1)</f>
        <v>1</v>
      </c>
      <c r="BR208" s="32">
        <f>IF(OR(計算過程!$DF$5=5,計算過程!$DF$5=6,計算過程!$DF$5=7),((計算過程!$DF$48*'貼り付けシート（日別）'!AG207+計算過程!$DF$49*SUM(BU208:BW208,BY208)+計算過程!$DF$50)*BT208+CA208/BS208),0)</f>
        <v>0</v>
      </c>
      <c r="BS208" s="32">
        <f>計算過程!$DF$51*'貼り付けシート（日別）'!AG207+計算過程!$DF$52*CA208+計算過程!$DF$53</f>
        <v>0.86007499999999992</v>
      </c>
      <c r="BT208" s="32">
        <f>IF('貼り付けシート（日別）'!AG207&lt;7,1+(7-'貼り付けシート（日別）'!AG207)*0.0205,1)</f>
        <v>1</v>
      </c>
      <c r="BU208" s="109">
        <f>'貼り付けシート（日別）'!T207</f>
        <v>9.087906023589893</v>
      </c>
      <c r="BV208" s="109">
        <f>'貼り付けシート（日別）'!U207</f>
        <v>13.859107638576198</v>
      </c>
      <c r="BW208" s="109">
        <f>'貼り付けシート（日別）'!V207</f>
        <v>2.1400092677213247</v>
      </c>
      <c r="BX208" s="109">
        <f>'貼り付けシート（日別）'!W207</f>
        <v>0</v>
      </c>
      <c r="BY208" s="109">
        <f>'貼り付けシート（日別）'!X207</f>
        <v>19.308354295229996</v>
      </c>
      <c r="BZ208" s="109">
        <f>'貼り付けシート（日別）'!Y207</f>
        <v>0</v>
      </c>
      <c r="CA208" s="109">
        <f>'貼り付けシート（日別）'!Z207</f>
        <v>3.2125000000000004</v>
      </c>
      <c r="CB208" s="102">
        <f>IF(入力データと計算結果!$E$9=バックデータ一覧!$A$25,'貼り付けシート（日別）'!AI207,0)</f>
        <v>0</v>
      </c>
      <c r="CC208" s="166"/>
      <c r="CD208" s="32">
        <f>IF(計算過程!$DF$5=9,((CI208*'貼り付けシート（日別）'!AG207+CJ208*(CQ208+CR208+CS208+CU208)+CK208*CX208+CL208)*CE208+(0.01723*CW208+0.06099))*10^3/3600,0)</f>
        <v>0</v>
      </c>
      <c r="CE208" s="32">
        <f>IF(7&lt;='貼り付けシート（日別）'!AG207,1,1+(7-'貼り付けシート（日別）'!AG207)*0.0091)</f>
        <v>1</v>
      </c>
      <c r="CF208" s="32">
        <f>IF(計算過程!$DF$5=9,((CM208*'貼り付けシート（日別）'!AG207+CN208*(CQ208+CR208+CS208+CU208)+CO208*CX208+CP208)*CH208+CW208/CG208),0)</f>
        <v>0</v>
      </c>
      <c r="CG208" s="32">
        <f>計算過程!$DF$55*'貼り付けシート（日別）'!AG207+計算過程!$DF$56*CW208+計算過程!$DF$57</f>
        <v>0.86007499999999992</v>
      </c>
      <c r="CH208" s="32">
        <f>IF(7&lt;='貼り付けシート（日別）'!AG207,1,1+(7-'貼り付けシート（日別）'!AG207)*0.0205)</f>
        <v>1</v>
      </c>
      <c r="CI208" s="100">
        <f>IF($CX208&gt;0,バックデータ一覧!$S$4,バックデータ一覧!$T$4)</f>
        <v>-0.18114</v>
      </c>
      <c r="CJ208" s="100">
        <f>IF($CX208&gt;0,バックデータ一覧!$S$5,バックデータ一覧!$T$5)</f>
        <v>0.10483000000000001</v>
      </c>
      <c r="CK208" s="100">
        <f>IF($CX208&gt;0,バックデータ一覧!$S$6,バックデータ一覧!$T$6)</f>
        <v>0</v>
      </c>
      <c r="CL208" s="100">
        <f>IF($CX208&gt;0,バックデータ一覧!$S$7,バックデータ一覧!$T$7)</f>
        <v>5.8528500000000001</v>
      </c>
      <c r="CM208" s="100">
        <f>IF($CX208&gt;0,バックデータ一覧!$S$12,バックデータ一覧!$T$12)</f>
        <v>-5.7700000000000001E-2</v>
      </c>
      <c r="CN208" s="100">
        <f>IF($CX208&gt;0,バックデータ一覧!$S$13,バックデータ一覧!$T$13)</f>
        <v>0.47525000000000001</v>
      </c>
      <c r="CO208" s="100">
        <f>IF($CX208&gt;0,バックデータ一覧!$S$14,バックデータ一覧!$T$14)</f>
        <v>0</v>
      </c>
      <c r="CP208" s="173">
        <f>IF($CX208&gt;0,バックデータ一覧!$S$15,バックデータ一覧!$T$15)</f>
        <v>-6.3459300000000001</v>
      </c>
      <c r="CQ208" s="102">
        <f>IF($DF$4=4,'貼り付けシート（日別）'!T207,'貼り付けシート（日別）'!B207*(INT($DF$4)+1-$DF$4)+'貼り付けシート（日別）'!T207*($DF$4-INT($DF$4)))</f>
        <v>9.087906023589893</v>
      </c>
      <c r="CR208" s="102">
        <f>IF($DF$4=4,'貼り付けシート（日別）'!U207,'貼り付けシート（日別）'!C207*(INT($DF$4)+1-$DF$4)+'貼り付けシート（日別）'!U207*($DF$4-INT($DF$4)))</f>
        <v>13.859107638576198</v>
      </c>
      <c r="CS208" s="102">
        <f>IF($DF$4=4,'貼り付けシート（日別）'!V207,'貼り付けシート（日別）'!D207*(INT($DF$4)+1-$DF$4)+'貼り付けシート（日別）'!V207*($DF$4-INT($DF$4)))</f>
        <v>2.1400092677213247</v>
      </c>
      <c r="CT208" s="102">
        <f>IF($DF$4=4,'貼り付けシート（日別）'!W207,'貼り付けシート（日別）'!E207*(INT($DF$4)+1-$DF$4)+'貼り付けシート（日別）'!W207*($DF$4-INT($DF$4)))</f>
        <v>0</v>
      </c>
      <c r="CU208" s="102">
        <f>IF($DF$4=4,'貼り付けシート（日別）'!X207,'貼り付けシート（日別）'!F207*(INT($DF$4)+1-$DF$4)+'貼り付けシート（日別）'!X207*($DF$4-INT($DF$4)))</f>
        <v>19.308354295229996</v>
      </c>
      <c r="CV208" s="102">
        <f>IF($DF$4=4,'貼り付けシート（日別）'!Y207,'貼り付けシート（日別）'!G207*(INT($DF$4)+1-$DF$4)+'貼り付けシート（日別）'!Y207*($DF$4-INT($DF$4)))</f>
        <v>0</v>
      </c>
      <c r="CW208" s="102">
        <f>IF($DF$4=4,'貼り付けシート（日別）'!Z207,'貼り付けシート（日別）'!H207*(INT($DF$4)+1-$DF$4)+'貼り付けシート（日別）'!Z207*($DF$4-INT($DF$4)))</f>
        <v>3.2125000000000004</v>
      </c>
      <c r="CX208" s="32">
        <f>SUMIF('貼り付けシート（時刻別）'!$A$6:$A$8765,AR208,'貼り付けシート（時刻別）'!$C$6:$C$8765)</f>
        <v>0</v>
      </c>
      <c r="CY208" s="102">
        <f t="shared" si="68"/>
        <v>0</v>
      </c>
      <c r="CZ208" s="166"/>
    </row>
    <row r="209" spans="1:104" x14ac:dyDescent="0.15">
      <c r="A209" s="36">
        <v>41841</v>
      </c>
      <c r="B209" s="139">
        <f>IF(計算過程!$DF$5=9,計算過程!CD209+計算過程!CY209,IF($DF$4=4,AS209,G209*(INT($DF$4)+1-$DF$4)+AS209*($DF$4-INT($DF$4))))</f>
        <v>0.13894759819560185</v>
      </c>
      <c r="C209" s="139">
        <f>IF(計算過程!$DF$5=9,CF209,IF($DF$4=4,AT209,H209*(INT($DF$4)+1-$DF$4)+AT209*($DF$4-INT($DF$4))))</f>
        <v>59.896846570302323</v>
      </c>
      <c r="D209" s="139">
        <f>IF(計算過程!$DF$5=9,0,IF($DF$4=4,AU209,I209*(INT($DF$4)+1-$DF$4)+AU209*($DF$4-INT($DF$4))))</f>
        <v>0</v>
      </c>
      <c r="E209" s="139">
        <v>0</v>
      </c>
      <c r="F209" s="138"/>
      <c r="G209" s="104">
        <f t="shared" si="69"/>
        <v>0.13294660532291669</v>
      </c>
      <c r="H209" s="104">
        <f t="shared" si="70"/>
        <v>54.073450246926491</v>
      </c>
      <c r="I209" s="104">
        <f t="shared" si="71"/>
        <v>0</v>
      </c>
      <c r="J209" s="107">
        <v>0</v>
      </c>
      <c r="K209" s="101">
        <f>IF(OR(計算過程!$DF$5&lt;=4,計算過程!$DF$5=8),L209+M209+N209,0)</f>
        <v>0.13294660532291669</v>
      </c>
      <c r="L209" s="101">
        <f>IF(AND($DF$5&gt;4,$DF$5&lt;&gt;8),0,((VLOOKUP(入力データと計算結果!$E$6,バックデータ一覧!$V$12:$AA$15,2)*'貼り付けシート（日別）'!O208+VLOOKUP(入力データと計算結果!$E$6,バックデータ一覧!$V$12:$AA$15,3)*('貼り付けシート（日別）'!I208+'貼り付けシート（日別）'!J208+'貼り付けシート（日別）'!K208+'貼り付けシート（日別）'!L208+'貼り付けシート（日別）'!N208)+(VLOOKUP(入力データと計算結果!$E$6,バックデータ一覧!$V$12:$AA$15,4)))*10^3/3600))</f>
        <v>8.4349678962962971E-2</v>
      </c>
      <c r="M209" s="101">
        <f>IF(AND(OR($DF$5&gt;4,$DF$5&lt;&gt;8),入力データと計算結果!$E$7&lt;&gt;バックデータ一覧!$A$16,SUM(AL209:AM209)&gt;0),0.07*10^3/3600,0)</f>
        <v>1.9444444444444445E-2</v>
      </c>
      <c r="N209" s="101">
        <f>IF(AND(OR($DF$5&lt;=4),入力データと計算結果!$E$7=バックデータ一覧!$A$18,AM209&gt;0),(VLOOKUP(入力データと計算結果!$E$6,バックデータ一覧!$V$12:$AA$15,5,FALSE)*AO209+VLOOKUP(入力データと計算結果!$E$6,バックデータ一覧!$V$12:$AA$15,6,FALSE))*10^3/3600,0)</f>
        <v>2.915248191550926E-2</v>
      </c>
      <c r="O209" s="101">
        <f>IF(OR(計算過程!$DF$5&lt;=2,計算過程!$DF$5=8),IF(入力データと計算結果!$E$7=バックデータ一覧!$A$16,AI209/Q209+AJ209/R209+AK209/S209+AL209/T209+AN209/V209,IF(入力データと計算結果!$E$7=バックデータ一覧!$A$17,AI209/Q209+AJ209/R209+AK209/S209+AM209/U209+AN209/V209,AI209/Q209+AJ209/R209+AK209/S209+AM209/U209+AO209/W209)),0)</f>
        <v>54.073450246926491</v>
      </c>
      <c r="P209" s="101">
        <f>IF(OR(計算過程!$DF$5=3,計算過程!$DF$5=4),IF(入力データと計算結果!$E$7=バックデータ一覧!$A$16,AI209/Q209+AJ209/R209+AK209/S209+AL209/T209+AN209/V209,IF(入力データと計算結果!$E$7=バックデータ一覧!$A$17,AI209/Q209+AJ209/R209+AK209/S209+AM209/U209+AN209/V209,AI209/Q209+AJ209/R209+AK209/S209+AM209/U209+AO209/W209)),0)</f>
        <v>0</v>
      </c>
      <c r="Q209" s="101">
        <f>MIN(1,$DF$7*'貼り付けシート（日別）'!O208+計算過程!$DF$14*(AI209+AK209)+$DF$21)</f>
        <v>0.63485789950745986</v>
      </c>
      <c r="R209" s="101">
        <f>MIN(1,$DF$8*'貼り付けシート（日別）'!O208+$DF$15*AJ209+$DF$22)</f>
        <v>0.68696434528318573</v>
      </c>
      <c r="S209" s="101">
        <f>MIN(1,$DF$9*'貼り付けシート（日別）'!O208+$DF$16*(AI209+AK209)+$DF$23)</f>
        <v>0.63485789950745986</v>
      </c>
      <c r="T209" s="32">
        <f>MIN(1,$DF$10*'貼り付けシート（日別）'!O208+$DF$17*AL209+$DF$24)</f>
        <v>0.71159348488590612</v>
      </c>
      <c r="U209" s="32">
        <f>MIN(1,$DF$11*'貼り付けシート（日別）'!O208+$DF$18*AM209+$DF$25)</f>
        <v>0.70184394405320782</v>
      </c>
      <c r="V209" s="32">
        <f>MIN(1,$DF$12*'貼り付けシート（日別）'!O208+$DF$19*AN209+$DF$26)</f>
        <v>0.71159348488590612</v>
      </c>
      <c r="W209" s="32">
        <f>MIN(1,$DF$13*'貼り付けシート（日別）'!O208+$DF$20*AO209+$DF$27)</f>
        <v>0.62698022693557043</v>
      </c>
      <c r="X209" s="32">
        <f t="shared" si="72"/>
        <v>0</v>
      </c>
      <c r="Y209" s="32">
        <f>'貼り付けシート（日別）'!P208</f>
        <v>15.237500000000001</v>
      </c>
      <c r="Z209" s="32">
        <f t="shared" si="73"/>
        <v>1</v>
      </c>
      <c r="AA209" s="32">
        <f t="shared" si="74"/>
        <v>1</v>
      </c>
      <c r="AB209" s="32">
        <f t="shared" si="75"/>
        <v>36.714414767941001</v>
      </c>
      <c r="AC209" s="32">
        <f>IF($DF$5=10,($DF$41*'貼り付けシート（日別）'!O208+$DF$42*AB209+$DF$43)/3.6,0)</f>
        <v>0</v>
      </c>
      <c r="AD209" s="32">
        <f>IF(OR($DF$5=5,$DF$5=6,$DF$5=7),(($DF$45*'貼り付けシート（日別）'!O208+$DF$46*SUM(AI209:AK209,AM209)+$DF$47)*AE209+(0.01723*AO209+0.06099))*10^3/3600,0)</f>
        <v>0</v>
      </c>
      <c r="AE209" s="32">
        <f>IF('貼り付けシート（日別）'!O208&lt;7,1+(7-'貼り付けシート（日別）'!O208)*0.0091,1)</f>
        <v>1</v>
      </c>
      <c r="AF209" s="32">
        <f>IF(OR($DF$5=5,$DF$5=6,$DF$5=7),(($DF$48*'貼り付けシート（日別）'!O208+$DF$49*SUM(AI209:AK209,AM209)+$DF$50)*AH209+AO209/AG209),0)</f>
        <v>0</v>
      </c>
      <c r="AG209" s="32">
        <f>$DF$51*'貼り付けシート（日別）'!O208+$DF$52*AO209+$DF$53</f>
        <v>0.8622078125</v>
      </c>
      <c r="AH209" s="32">
        <f>IF('貼り付けシート（日別）'!O208&lt;7,1+(7-'貼り付けシート（日別）'!O208)*0.0205,1)</f>
        <v>1</v>
      </c>
      <c r="AI209" s="109">
        <f>'貼り付けシート（日別）'!B208</f>
        <v>5.7041350071609882</v>
      </c>
      <c r="AJ209" s="109">
        <f>'貼り付けシート（日別）'!C208</f>
        <v>7.6114831335743185</v>
      </c>
      <c r="AK209" s="109">
        <f>'貼り付けシート（日別）'!D208</f>
        <v>1.5670700569123595</v>
      </c>
      <c r="AL209" s="109">
        <f>'貼り付けシート（日別）'!E208</f>
        <v>0</v>
      </c>
      <c r="AM209" s="109">
        <f>'貼り付けシート（日別）'!F208</f>
        <v>19.280424486959998</v>
      </c>
      <c r="AN209" s="109">
        <f>'貼り付けシート（日別）'!G208</f>
        <v>0</v>
      </c>
      <c r="AO209" s="109">
        <f>'貼り付けシート（日別）'!H208</f>
        <v>2.5513020833333333</v>
      </c>
      <c r="AP209" s="102">
        <f>IF(入力データと計算結果!$E$9=バックデータ一覧!$A$25,'貼り付けシート（日別）'!Q208,0)</f>
        <v>0</v>
      </c>
      <c r="AR209" s="36">
        <v>41841</v>
      </c>
      <c r="AS209" s="104">
        <f t="shared" si="76"/>
        <v>0.13894759819560185</v>
      </c>
      <c r="AT209" s="104">
        <f t="shared" si="77"/>
        <v>59.896846570302323</v>
      </c>
      <c r="AU209" s="104">
        <f t="shared" si="78"/>
        <v>0</v>
      </c>
      <c r="AV209" s="107">
        <v>0</v>
      </c>
      <c r="AW209" s="101">
        <f>IF(OR(計算過程!$DF$5&lt;=4,計算過程!$DF$5=8),AX209+AY209+AZ209,0)</f>
        <v>0.13894759819560185</v>
      </c>
      <c r="AX209" s="101">
        <f>IF(AND(計算過程!$DF$5&gt;4,計算過程!$DF$5&lt;&gt;8),0,((VLOOKUP(入力データと計算結果!$E$6,バックデータ一覧!$V$12:$AA$15,2)*'貼り付けシート（日別）'!AG208+VLOOKUP(入力データと計算結果!$E$6,バックデータ一覧!$V$12:$AA$15,3)*('貼り付けシート（日別）'!AA208+'貼り付けシート（日別）'!AB208+'貼り付けシート（日別）'!AC208+'貼り付けシート（日別）'!AD208+'貼り付けシート（日別）'!AF208)+(VLOOKUP(入力データと計算結果!$E$6,バックデータ一覧!$V$12:$AA$15,4)))*10^3/3600))</f>
        <v>8.7870369462962963E-2</v>
      </c>
      <c r="AY209" s="101">
        <f>IF(AND(OR(計算過程!$DF$5&gt;4,計算過程!$DF$5&lt;&gt;8),入力データと計算結果!$E$7&lt;&gt;バックデータ一覧!$A$16,SUM(BX209:BY209)&gt;0),0.07*10^3/3600,0)</f>
        <v>1.9444444444444445E-2</v>
      </c>
      <c r="AZ209" s="101">
        <f>IF(AND(OR(計算過程!$DF$5&lt;=4),入力データと計算結果!$E$7=バックデータ一覧!$A$18,BY209&gt;0),(VLOOKUP(入力データと計算結果!$E$6,バックデータ一覧!$V$12:$AA$15,5,FALSE)*CA209+VLOOKUP(入力データと計算結果!$E$6,バックデータ一覧!$V$12:$AA$15,6,FALSE))*10^3/3600,0)</f>
        <v>3.1632784288194445E-2</v>
      </c>
      <c r="BA209" s="101">
        <f>IF(OR(計算過程!$DF$5&lt;=2,計算過程!$DF$5=8),IF(入力データと計算結果!$E$7=バックデータ一覧!$A$16,BU209/BC209+BV209/BD209+BW209/BE209+BX209/BF209+BZ209/BH209,IF(入力データと計算結果!$E$7=バックデータ一覧!$A$17,BU209/BC209+BV209/BD209+BW209/BE209+BY209/BG209+BZ209/BH209,BU209/BC209+BV209/BD209+BW209/BE209+BY209/BG209+CA209/BI209)),0)</f>
        <v>59.896846570302323</v>
      </c>
      <c r="BB209" s="101">
        <f>IF(OR(計算過程!$DF$5=3,計算過程!$DF$5=4),IF(入力データと計算結果!$E$7=バックデータ一覧!$A$16,BU209/BC209+BV209/BD209+BW209/BE209+BX209/BF209+BZ209/BH209,IF(入力データと計算結果!$E$7=バックデータ一覧!$A$17,BU209/BC209+BV209/BD209+BW209/BE209+BY209/BG209+BZ209/BH209,BU209/BC209+BV209/BD209+BW209/BE209+BY209/BG209+CA209/BI209)),0)</f>
        <v>0</v>
      </c>
      <c r="BC209" s="101">
        <f>MIN(1,計算過程!$DF$7*'貼り付けシート（日別）'!AG208+計算過程!$DF$14*(BU209+BW209)+計算過程!$DF$21)</f>
        <v>0.63566822110893406</v>
      </c>
      <c r="BD209" s="101">
        <f>MIN(1,計算過程!$DF$8*'貼り付けシート（日別）'!AG208+計算過程!$DF$15*BV209+計算過程!$DF$22)</f>
        <v>0.6882206005588285</v>
      </c>
      <c r="BE209" s="101">
        <f>MIN(1,計算過程!$DF$9*'貼り付けシート（日別）'!AG208+計算過程!$DF$16*(BU209+BW209)+計算過程!$DF$23)</f>
        <v>0.63566822110893406</v>
      </c>
      <c r="BF209" s="32">
        <f>MIN(1,計算過程!$DF$10*'貼り付けシート（日別）'!AG208+計算過程!$DF$17*BX209+計算過程!$DF$24)</f>
        <v>0.71159348488590612</v>
      </c>
      <c r="BG209" s="32">
        <f>MIN(1,計算過程!$DF$11*'貼り付けシート（日別）'!AG208+計算過程!$DF$18*BY209+計算過程!$DF$25)</f>
        <v>0.70184394405320782</v>
      </c>
      <c r="BH209" s="32">
        <f>MIN(1,計算過程!$DF$12*'貼り付けシート（日別）'!AG208+計算過程!$DF$19*BZ209+計算過程!$DF$26)</f>
        <v>0.71159348488590612</v>
      </c>
      <c r="BI209" s="32">
        <f>MIN(1,計算過程!$DF$13*'貼り付けシート（日別）'!AG208+計算過程!$DF$20*CA209+計算過程!$DF$27)</f>
        <v>0.6361065298751678</v>
      </c>
      <c r="BJ209" s="32">
        <f>IF(計算過程!$DF$5=11,(計算過程!$DF$33*BK209+計算過程!$DF$34*BN209+計算過程!$DF$35*計算過程!$DF$39+計算過程!$DF$36)*(1+計算過程!$DF$37*計算過程!$DF$38)*BL209*BM209*10^3/3600,0)</f>
        <v>0</v>
      </c>
      <c r="BK209" s="32">
        <f>'貼り付けシート（日別）'!AH208</f>
        <v>15.237500000000001</v>
      </c>
      <c r="BL209" s="32">
        <f t="shared" si="79"/>
        <v>1</v>
      </c>
      <c r="BM209" s="32">
        <f t="shared" si="80"/>
        <v>1</v>
      </c>
      <c r="BN209" s="32">
        <f t="shared" si="81"/>
        <v>40.687117589936292</v>
      </c>
      <c r="BO209" s="32">
        <f>IF(計算過程!$DF$5=10,(計算過程!$DF$41*'貼り付けシート（日別）'!AG208+計算過程!$DF$42*BN209+計算過程!$DF$43)/3.6,0)</f>
        <v>0</v>
      </c>
      <c r="BP209" s="32">
        <f>IF(OR(計算過程!$DF$5=5,計算過程!$DF$5=6,計算過程!$DF$5=7),((計算過程!$DF$45*'貼り付けシート（日別）'!AG208+計算過程!$DF$46*SUM(BU209:BW209,BY209)+計算過程!$DF$47)*BQ209+(0.01723*CA209+0.06099))*10^3/3600,0)</f>
        <v>0</v>
      </c>
      <c r="BQ209" s="32">
        <f>IF('貼り付けシート（日別）'!AG208&lt;7,1+(7-'貼り付けシート（日別）'!AG208)*0.0091,1)</f>
        <v>1</v>
      </c>
      <c r="BR209" s="32">
        <f>IF(OR(計算過程!$DF$5=5,計算過程!$DF$5=6,計算過程!$DF$5=7),((計算過程!$DF$48*'貼り付けシート（日別）'!AG208+計算過程!$DF$49*SUM(BU209:BW209,BY209)+計算過程!$DF$50)*BT209+CA209/BS209),0)</f>
        <v>0</v>
      </c>
      <c r="BS209" s="32">
        <f>計算過程!$DF$51*'貼り付けシート（日別）'!AG208+計算過程!$DF$52*CA209+計算過程!$DF$53</f>
        <v>0.86531718749999997</v>
      </c>
      <c r="BT209" s="32">
        <f>IF('貼り付けシート（日別）'!AG208&lt;7,1+(7-'貼り付けシート（日別）'!AG208)*0.0205,1)</f>
        <v>1</v>
      </c>
      <c r="BU209" s="109">
        <f>'貼り付けシート（日別）'!T208</f>
        <v>5.963413871122853</v>
      </c>
      <c r="BV209" s="109">
        <f>'貼り付けシート（日別）'!U208</f>
        <v>10.379295182146798</v>
      </c>
      <c r="BW209" s="109">
        <f>'貼り付けシート（日別）'!V208</f>
        <v>1.9944527997066395</v>
      </c>
      <c r="BX209" s="109">
        <f>'貼り付けシート（日別）'!W208</f>
        <v>0</v>
      </c>
      <c r="BY209" s="109">
        <f>'貼り付けシート（日別）'!X208</f>
        <v>19.280424486959998</v>
      </c>
      <c r="BZ209" s="109">
        <f>'貼り付けシート（日別）'!Y208</f>
        <v>0</v>
      </c>
      <c r="CA209" s="109">
        <f>'貼り付けシート（日別）'!Z208</f>
        <v>3.0695312500000007</v>
      </c>
      <c r="CB209" s="102">
        <f>IF(入力データと計算結果!$E$9=バックデータ一覧!$A$25,'貼り付けシート（日別）'!AI208,0)</f>
        <v>0</v>
      </c>
      <c r="CC209" s="166"/>
      <c r="CD209" s="32">
        <f>IF(計算過程!$DF$5=9,((CI209*'貼り付けシート（日別）'!AG208+CJ209*(CQ209+CR209+CS209+CU209)+CK209*CX209+CL209)*CE209+(0.01723*CW209+0.06099))*10^3/3600,0)</f>
        <v>0</v>
      </c>
      <c r="CE209" s="32">
        <f>IF(7&lt;='貼り付けシート（日別）'!AG208,1,1+(7-'貼り付けシート（日別）'!AG208)*0.0091)</f>
        <v>1</v>
      </c>
      <c r="CF209" s="32">
        <f>IF(計算過程!$DF$5=9,((CM209*'貼り付けシート（日別）'!AG208+CN209*(CQ209+CR209+CS209+CU209)+CO209*CX209+CP209)*CH209+CW209/CG209),0)</f>
        <v>0</v>
      </c>
      <c r="CG209" s="32">
        <f>計算過程!$DF$55*'貼り付けシート（日別）'!AG208+計算過程!$DF$56*CW209+計算過程!$DF$57</f>
        <v>0.86531718749999997</v>
      </c>
      <c r="CH209" s="32">
        <f>IF(7&lt;='貼り付けシート（日別）'!AG208,1,1+(7-'貼り付けシート（日別）'!AG208)*0.0205)</f>
        <v>1</v>
      </c>
      <c r="CI209" s="100">
        <f>IF($CX209&gt;0,バックデータ一覧!$S$4,バックデータ一覧!$T$4)</f>
        <v>-0.18114</v>
      </c>
      <c r="CJ209" s="100">
        <f>IF($CX209&gt;0,バックデータ一覧!$S$5,バックデータ一覧!$T$5)</f>
        <v>0.10483000000000001</v>
      </c>
      <c r="CK209" s="100">
        <f>IF($CX209&gt;0,バックデータ一覧!$S$6,バックデータ一覧!$T$6)</f>
        <v>0</v>
      </c>
      <c r="CL209" s="100">
        <f>IF($CX209&gt;0,バックデータ一覧!$S$7,バックデータ一覧!$T$7)</f>
        <v>5.8528500000000001</v>
      </c>
      <c r="CM209" s="100">
        <f>IF($CX209&gt;0,バックデータ一覧!$S$12,バックデータ一覧!$T$12)</f>
        <v>-5.7700000000000001E-2</v>
      </c>
      <c r="CN209" s="100">
        <f>IF($CX209&gt;0,バックデータ一覧!$S$13,バックデータ一覧!$T$13)</f>
        <v>0.47525000000000001</v>
      </c>
      <c r="CO209" s="100">
        <f>IF($CX209&gt;0,バックデータ一覧!$S$14,バックデータ一覧!$T$14)</f>
        <v>0</v>
      </c>
      <c r="CP209" s="173">
        <f>IF($CX209&gt;0,バックデータ一覧!$S$15,バックデータ一覧!$T$15)</f>
        <v>-6.3459300000000001</v>
      </c>
      <c r="CQ209" s="102">
        <f>IF($DF$4=4,'貼り付けシート（日別）'!T208,'貼り付けシート（日別）'!B208*(INT($DF$4)+1-$DF$4)+'貼り付けシート（日別）'!T208*($DF$4-INT($DF$4)))</f>
        <v>5.963413871122853</v>
      </c>
      <c r="CR209" s="102">
        <f>IF($DF$4=4,'貼り付けシート（日別）'!U208,'貼り付けシート（日別）'!C208*(INT($DF$4)+1-$DF$4)+'貼り付けシート（日別）'!U208*($DF$4-INT($DF$4)))</f>
        <v>10.379295182146798</v>
      </c>
      <c r="CS209" s="102">
        <f>IF($DF$4=4,'貼り付けシート（日別）'!V208,'貼り付けシート（日別）'!D208*(INT($DF$4)+1-$DF$4)+'貼り付けシート（日別）'!V208*($DF$4-INT($DF$4)))</f>
        <v>1.9944527997066395</v>
      </c>
      <c r="CT209" s="102">
        <f>IF($DF$4=4,'貼り付けシート（日別）'!W208,'貼り付けシート（日別）'!E208*(INT($DF$4)+1-$DF$4)+'貼り付けシート（日別）'!W208*($DF$4-INT($DF$4)))</f>
        <v>0</v>
      </c>
      <c r="CU209" s="102">
        <f>IF($DF$4=4,'貼り付けシート（日別）'!X208,'貼り付けシート（日別）'!F208*(INT($DF$4)+1-$DF$4)+'貼り付けシート（日別）'!X208*($DF$4-INT($DF$4)))</f>
        <v>19.280424486959998</v>
      </c>
      <c r="CV209" s="102">
        <f>IF($DF$4=4,'貼り付けシート（日別）'!Y208,'貼り付けシート（日別）'!G208*(INT($DF$4)+1-$DF$4)+'貼り付けシート（日別）'!Y208*($DF$4-INT($DF$4)))</f>
        <v>0</v>
      </c>
      <c r="CW209" s="102">
        <f>IF($DF$4=4,'貼り付けシート（日別）'!Z208,'貼り付けシート（日別）'!H208*(INT($DF$4)+1-$DF$4)+'貼り付けシート（日別）'!Z208*($DF$4-INT($DF$4)))</f>
        <v>3.0695312500000007</v>
      </c>
      <c r="CX209" s="32">
        <f>SUMIF('貼り付けシート（時刻別）'!$A$6:$A$8765,AR209,'貼り付けシート（時刻別）'!$C$6:$C$8765)</f>
        <v>0</v>
      </c>
      <c r="CY209" s="102">
        <f t="shared" si="68"/>
        <v>0</v>
      </c>
      <c r="CZ209" s="166"/>
    </row>
    <row r="210" spans="1:104" x14ac:dyDescent="0.15">
      <c r="A210" s="36">
        <v>41842</v>
      </c>
      <c r="B210" s="139">
        <f>IF(計算過程!$DF$5=9,計算過程!CD210+計算過程!CY210,IF($DF$4=4,AS210,G210*(INT($DF$4)+1-$DF$4)+AS210*($DF$4-INT($DF$4))))</f>
        <v>0.14613283185185186</v>
      </c>
      <c r="C210" s="139">
        <f>IF(計算過程!$DF$5=9,CF210,IF($DF$4=4,AT210,H210*(INT($DF$4)+1-$DF$4)+AT210*($DF$4-INT($DF$4))))</f>
        <v>69.748083230267255</v>
      </c>
      <c r="D210" s="139">
        <f>IF(計算過程!$DF$5=9,0,IF($DF$4=4,AU210,I210*(INT($DF$4)+1-$DF$4)+AU210*($DF$4-INT($DF$4))))</f>
        <v>0</v>
      </c>
      <c r="E210" s="139">
        <v>0</v>
      </c>
      <c r="F210" s="138"/>
      <c r="G210" s="104">
        <f t="shared" si="69"/>
        <v>0.14009145616666668</v>
      </c>
      <c r="H210" s="104">
        <f t="shared" si="70"/>
        <v>63.958897388786859</v>
      </c>
      <c r="I210" s="104">
        <f t="shared" si="71"/>
        <v>0</v>
      </c>
      <c r="J210" s="107">
        <v>0</v>
      </c>
      <c r="K210" s="101">
        <f>IF(OR(計算過程!$DF$5&lt;=4,計算過程!$DF$5=8),L210+M210+N210,0)</f>
        <v>0.14009145616666668</v>
      </c>
      <c r="L210" s="101">
        <f>IF(AND($DF$5&gt;4,$DF$5&lt;&gt;8),0,((VLOOKUP(入力データと計算結果!$E$6,バックデータ一覧!$V$12:$AA$15,2)*'貼り付けシート（日別）'!O209+VLOOKUP(入力データと計算結果!$E$6,バックデータ一覧!$V$12:$AA$15,3)*('貼り付けシート（日別）'!I209+'貼り付けシート（日別）'!J209+'貼り付けシート（日別）'!K209+'貼り付けシート（日別）'!L209+'貼り付けシート（日別）'!N209)+(VLOOKUP(入力データと計算結果!$E$6,バックデータ一覧!$V$12:$AA$15,4)))*10^3/3600))</f>
        <v>9.1353189962962961E-2</v>
      </c>
      <c r="M210" s="101">
        <f>IF(AND(OR($DF$5&gt;4,$DF$5&lt;&gt;8),入力データと計算結果!$E$7&lt;&gt;バックデータ一覧!$A$16,SUM(AL210:AM210)&gt;0),0.07*10^3/3600,0)</f>
        <v>1.9444444444444445E-2</v>
      </c>
      <c r="N210" s="101">
        <f>IF(AND(OR($DF$5&lt;=4),入力データと計算結果!$E$7=バックデータ一覧!$A$18,AM210&gt;0),(VLOOKUP(入力データと計算結果!$E$6,バックデータ一覧!$V$12:$AA$15,5,FALSE)*AO210+VLOOKUP(入力データと計算結果!$E$6,バックデータ一覧!$V$12:$AA$15,6,FALSE))*10^3/3600,0)</f>
        <v>2.9293821759259264E-2</v>
      </c>
      <c r="O210" s="101">
        <f>IF(OR(計算過程!$DF$5&lt;=2,計算過程!$DF$5=8),IF(入力データと計算結果!$E$7=バックデータ一覧!$A$16,AI210/Q210+AJ210/R210+AK210/S210+AL210/T210+AN210/V210,IF(入力データと計算結果!$E$7=バックデータ一覧!$A$17,AI210/Q210+AJ210/R210+AK210/S210+AM210/U210+AN210/V210,AI210/Q210+AJ210/R210+AK210/S210+AM210/U210+AO210/W210)),0)</f>
        <v>63.958897388786859</v>
      </c>
      <c r="P210" s="101">
        <f>IF(OR(計算過程!$DF$5=3,計算過程!$DF$5=4),IF(入力データと計算結果!$E$7=バックデータ一覧!$A$16,AI210/Q210+AJ210/R210+AK210/S210+AL210/T210+AN210/V210,IF(入力データと計算結果!$E$7=バックデータ一覧!$A$17,AI210/Q210+AJ210/R210+AK210/S210+AM210/U210+AN210/V210,AI210/Q210+AJ210/R210+AK210/S210+AM210/U210+AO210/W210)),0)</f>
        <v>0</v>
      </c>
      <c r="Q210" s="101">
        <f>MIN(1,$DF$7*'貼り付けシート（日別）'!O209+計算過程!$DF$14*(AI210+AK210)+$DF$21)</f>
        <v>0.63807220956844124</v>
      </c>
      <c r="R210" s="101">
        <f>MIN(1,$DF$8*'貼り付けシート（日別）'!O209+$DF$15*AJ210+$DF$22)</f>
        <v>0.68833329651138131</v>
      </c>
      <c r="S210" s="101">
        <f>MIN(1,$DF$9*'貼り付けシート（日別）'!O209+$DF$16*(AI210+AK210)+$DF$23)</f>
        <v>0.63807220956844124</v>
      </c>
      <c r="T210" s="32">
        <f>MIN(1,$DF$10*'貼り付けシート（日別）'!O209+$DF$17*AL210+$DF$24)</f>
        <v>0.71159348488590612</v>
      </c>
      <c r="U210" s="32">
        <f>MIN(1,$DF$11*'貼り付けシート（日別）'!O209+$DF$18*AM210+$DF$25)</f>
        <v>0.70187450079057201</v>
      </c>
      <c r="V210" s="32">
        <f>MIN(1,$DF$12*'貼り付けシート（日別）'!O209+$DF$19*AN210+$DF$26)</f>
        <v>0.71159348488590612</v>
      </c>
      <c r="W210" s="32">
        <f>MIN(1,$DF$13*'貼り付けシート（日別）'!O209+$DF$20*AO210+$DF$27)</f>
        <v>0.62648927032268453</v>
      </c>
      <c r="X210" s="32">
        <f t="shared" si="72"/>
        <v>0</v>
      </c>
      <c r="Y210" s="32">
        <f>'貼り付けシート（日別）'!P209</f>
        <v>16.975000000000001</v>
      </c>
      <c r="Z210" s="32">
        <f t="shared" si="73"/>
        <v>1</v>
      </c>
      <c r="AA210" s="32">
        <f t="shared" si="74"/>
        <v>1</v>
      </c>
      <c r="AB210" s="32">
        <f t="shared" si="75"/>
        <v>43.314785241596951</v>
      </c>
      <c r="AC210" s="32">
        <f>IF($DF$5=10,($DF$41*'貼り付けシート（日別）'!O209+$DF$42*AB210+$DF$43)/3.6,0)</f>
        <v>0</v>
      </c>
      <c r="AD210" s="32">
        <f>IF(OR($DF$5=5,$DF$5=6,$DF$5=7),(($DF$45*'貼り付けシート（日別）'!O209+$DF$46*SUM(AI210:AK210,AM210)+$DF$47)*AE210+(0.01723*AO210+0.06099))*10^3/3600,0)</f>
        <v>0</v>
      </c>
      <c r="AE210" s="32">
        <f>IF('貼り付けシート（日別）'!O209&lt;7,1+(7-'貼り付けシート（日別）'!O209)*0.0091,1)</f>
        <v>1</v>
      </c>
      <c r="AF210" s="32">
        <f>IF(OR($DF$5=5,$DF$5=6,$DF$5=7),(($DF$48*'貼り付けシート（日別）'!O209+$DF$49*SUM(AI210:AK210,AM210)+$DF$50)*AH210+AO210/AG210),0)</f>
        <v>0</v>
      </c>
      <c r="AG210" s="32">
        <f>$DF$51*'貼り付けシート（日別）'!O209+$DF$52*AO210+$DF$53</f>
        <v>0.860765</v>
      </c>
      <c r="AH210" s="32">
        <f>IF('貼り付けシート（日別）'!O209&lt;7,1+(7-'貼り付けシート（日別）'!O209)*0.0205,1)</f>
        <v>1</v>
      </c>
      <c r="AI210" s="109">
        <f>'貼り付けシート（日別）'!B209</f>
        <v>8.7846994962293916</v>
      </c>
      <c r="AJ210" s="109">
        <f>'貼り付けシート（日別）'!C209</f>
        <v>11.032589634197038</v>
      </c>
      <c r="AK210" s="109">
        <f>'貼り付けシート（日別）'!D209</f>
        <v>1.7035616346921896</v>
      </c>
      <c r="AL210" s="109">
        <f>'貼り付けシート（日別）'!E209</f>
        <v>0</v>
      </c>
      <c r="AM210" s="109">
        <f>'貼り付けシート（日別）'!F209</f>
        <v>19.213101143145</v>
      </c>
      <c r="AN210" s="109">
        <f>'貼り付けシート（日別）'!G209</f>
        <v>0</v>
      </c>
      <c r="AO210" s="109">
        <f>'貼り付けシート（日別）'!H209</f>
        <v>2.5808333333333335</v>
      </c>
      <c r="AP210" s="102">
        <f>IF(入力データと計算結果!$E$9=バックデータ一覧!$A$25,'貼り付けシート（日別）'!Q209,0)</f>
        <v>0</v>
      </c>
      <c r="AR210" s="36">
        <v>41842</v>
      </c>
      <c r="AS210" s="104">
        <f t="shared" si="76"/>
        <v>0.14613283185185186</v>
      </c>
      <c r="AT210" s="104">
        <f t="shared" si="77"/>
        <v>69.748083230267255</v>
      </c>
      <c r="AU210" s="104">
        <f t="shared" si="78"/>
        <v>0</v>
      </c>
      <c r="AV210" s="107">
        <v>0</v>
      </c>
      <c r="AW210" s="101">
        <f>IF(OR(計算過程!$DF$5&lt;=4,計算過程!$DF$5=8),AX210+AY210+AZ210,0)</f>
        <v>0.14613283185185186</v>
      </c>
      <c r="AX210" s="101">
        <f>IF(AND(計算過程!$DF$5&gt;4,計算過程!$DF$5&lt;&gt;8),0,((VLOOKUP(入力データと計算結果!$E$6,バックデータ一覧!$V$12:$AA$15,2)*'貼り付けシート（日別）'!AG209+VLOOKUP(入力データと計算結果!$E$6,バックデータ一覧!$V$12:$AA$15,3)*('貼り付けシート（日別）'!AA209+'貼り付けシート（日別）'!AB209+'貼り付けシート（日別）'!AC209+'貼り付けシート（日別）'!AD209+'貼り付けシート（日別）'!AF209)+(VLOOKUP(入力データと計算結果!$E$6,バックデータ一覧!$V$12:$AA$15,4)))*10^3/3600))</f>
        <v>9.4873880462962967E-2</v>
      </c>
      <c r="AY210" s="101">
        <f>IF(AND(OR(計算過程!$DF$5&gt;4,計算過程!$DF$5&lt;&gt;8),入力データと計算結果!$E$7&lt;&gt;バックデータ一覧!$A$16,SUM(BX210:BY210)&gt;0),0.07*10^3/3600,0)</f>
        <v>1.9444444444444445E-2</v>
      </c>
      <c r="AZ210" s="101">
        <f>IF(AND(OR(計算過程!$DF$5&lt;=4),入力データと計算結果!$E$7=バックデータ一覧!$A$18,BY210&gt;0),(VLOOKUP(入力データと計算結果!$E$6,バックデータ一覧!$V$12:$AA$15,5,FALSE)*CA210+VLOOKUP(入力データと計算結果!$E$6,バックデータ一覧!$V$12:$AA$15,6,FALSE))*10^3/3600,0)</f>
        <v>3.1814506944444446E-2</v>
      </c>
      <c r="BA210" s="101">
        <f>IF(OR(計算過程!$DF$5&lt;=2,計算過程!$DF$5=8),IF(入力データと計算結果!$E$7=バックデータ一覧!$A$16,BU210/BC210+BV210/BD210+BW210/BE210+BX210/BF210+BZ210/BH210,IF(入力データと計算結果!$E$7=バックデータ一覧!$A$17,BU210/BC210+BV210/BD210+BW210/BE210+BY210/BG210+BZ210/BH210,BU210/BC210+BV210/BD210+BW210/BE210+BY210/BG210+CA210/BI210)),0)</f>
        <v>69.748083230267255</v>
      </c>
      <c r="BB210" s="101">
        <f>IF(OR(計算過程!$DF$5=3,計算過程!$DF$5=4),IF(入力データと計算結果!$E$7=バックデータ一覧!$A$16,BU210/BC210+BV210/BD210+BW210/BE210+BX210/BF210+BZ210/BH210,IF(入力データと計算結果!$E$7=バックデータ一覧!$A$17,BU210/BC210+BV210/BD210+BW210/BE210+BY210/BG210+BZ210/BH210,BU210/BC210+BV210/BD210+BW210/BE210+BY210/BG210+CA210/BI210)),0)</f>
        <v>0</v>
      </c>
      <c r="BC210" s="101">
        <f>MIN(1,計算過程!$DF$7*'貼り付けシート（日別）'!AG209+計算過程!$DF$14*(BU210+BW210)+計算過程!$DF$21)</f>
        <v>0.63887970169072983</v>
      </c>
      <c r="BD210" s="101">
        <f>MIN(1,計算過程!$DF$8*'貼り付けシート（日別）'!AG209+計算過程!$DF$15*BV210+計算過程!$DF$22)</f>
        <v>0.68958516519761592</v>
      </c>
      <c r="BE210" s="101">
        <f>MIN(1,計算過程!$DF$9*'貼り付けシート（日別）'!AG209+計算過程!$DF$16*(BU210+BW210)+計算過程!$DF$23)</f>
        <v>0.63887970169072983</v>
      </c>
      <c r="BF210" s="32">
        <f>MIN(1,計算過程!$DF$10*'貼り付けシート（日別）'!AG209+計算過程!$DF$17*BX210+計算過程!$DF$24)</f>
        <v>0.71159348488590612</v>
      </c>
      <c r="BG210" s="32">
        <f>MIN(1,計算過程!$DF$11*'貼り付けシート（日別）'!AG209+計算過程!$DF$18*BY210+計算過程!$DF$25)</f>
        <v>0.70187450079057201</v>
      </c>
      <c r="BH210" s="32">
        <f>MIN(1,計算過程!$DF$12*'貼り付けシート（日別）'!AG209+計算過程!$DF$19*BZ210+計算過程!$DF$26)</f>
        <v>0.71159348488590612</v>
      </c>
      <c r="BI210" s="32">
        <f>MIN(1,計算過程!$DF$13*'貼り付けシート（日別）'!AG209+計算過程!$DF$20*CA210+計算過程!$DF$27)</f>
        <v>0.63576416231516775</v>
      </c>
      <c r="BJ210" s="32">
        <f>IF(計算過程!$DF$5=11,(計算過程!$DF$33*BK210+計算過程!$DF$34*BN210+計算過程!$DF$35*計算過程!$DF$39+計算過程!$DF$36)*(1+計算過程!$DF$37*計算過程!$DF$38)*BL210*BM210*10^3/3600,0)</f>
        <v>0</v>
      </c>
      <c r="BK210" s="32">
        <f>'貼り付けシート（日別）'!AH209</f>
        <v>16.975000000000001</v>
      </c>
      <c r="BL210" s="32">
        <f t="shared" si="79"/>
        <v>1</v>
      </c>
      <c r="BM210" s="32">
        <f t="shared" si="80"/>
        <v>1</v>
      </c>
      <c r="BN210" s="32">
        <f t="shared" si="81"/>
        <v>47.283863240080912</v>
      </c>
      <c r="BO210" s="32">
        <f>IF(計算過程!$DF$5=10,(計算過程!$DF$41*'貼り付けシート（日別）'!AG209+計算過程!$DF$42*BN210+計算過程!$DF$43)/3.6,0)</f>
        <v>0</v>
      </c>
      <c r="BP210" s="32">
        <f>IF(OR(計算過程!$DF$5=5,計算過程!$DF$5=6,計算過程!$DF$5=7),((計算過程!$DF$45*'貼り付けシート（日別）'!AG209+計算過程!$DF$46*SUM(BU210:BW210,BY210)+計算過程!$DF$47)*BQ210+(0.01723*CA210+0.06099))*10^3/3600,0)</f>
        <v>0</v>
      </c>
      <c r="BQ210" s="32">
        <f>IF('貼り付けシート（日別）'!AG209&lt;7,1+(7-'貼り付けシート（日別）'!AG209)*0.0091,1)</f>
        <v>1</v>
      </c>
      <c r="BR210" s="32">
        <f>IF(OR(計算過程!$DF$5=5,計算過程!$DF$5=6,計算過程!$DF$5=7),((計算過程!$DF$48*'貼り付けシート（日別）'!AG209+計算過程!$DF$49*SUM(BU210:BW210,BY210)+計算過程!$DF$50)*BT210+CA210/BS210),0)</f>
        <v>0</v>
      </c>
      <c r="BS210" s="32">
        <f>計算過程!$DF$51*'貼り付けシート（日別）'!AG209+計算過程!$DF$52*CA210+計算過程!$DF$53</f>
        <v>0.86392499999999994</v>
      </c>
      <c r="BT210" s="32">
        <f>IF('貼り付けシート（日別）'!AG209&lt;7,1+(7-'貼り付けシート（日別）'!AG209)*0.0205,1)</f>
        <v>1</v>
      </c>
      <c r="BU210" s="109">
        <f>'貼り付けシート（日別）'!T209</f>
        <v>9.0430730108243758</v>
      </c>
      <c r="BV210" s="109">
        <f>'貼り付けシート（日別）'!U209</f>
        <v>13.790737042746297</v>
      </c>
      <c r="BW210" s="109">
        <f>'貼り付けシート（日別）'!V209</f>
        <v>2.1294520433652373</v>
      </c>
      <c r="BX210" s="109">
        <f>'貼り付けシート（日別）'!W209</f>
        <v>0</v>
      </c>
      <c r="BY210" s="109">
        <f>'貼り付けシート（日別）'!X209</f>
        <v>19.213101143145</v>
      </c>
      <c r="BZ210" s="109">
        <f>'貼り付けシート（日別）'!Y209</f>
        <v>0</v>
      </c>
      <c r="CA210" s="109">
        <f>'貼り付けシート（日別）'!Z209</f>
        <v>3.1075000000000008</v>
      </c>
      <c r="CB210" s="102">
        <f>IF(入力データと計算結果!$E$9=バックデータ一覧!$A$25,'貼り付けシート（日別）'!AI209,0)</f>
        <v>0</v>
      </c>
      <c r="CC210" s="166"/>
      <c r="CD210" s="32">
        <f>IF(計算過程!$DF$5=9,((CI210*'貼り付けシート（日別）'!AG209+CJ210*(CQ210+CR210+CS210+CU210)+CK210*CX210+CL210)*CE210+(0.01723*CW210+0.06099))*10^3/3600,0)</f>
        <v>0</v>
      </c>
      <c r="CE210" s="32">
        <f>IF(7&lt;='貼り付けシート（日別）'!AG209,1,1+(7-'貼り付けシート（日別）'!AG209)*0.0091)</f>
        <v>1</v>
      </c>
      <c r="CF210" s="32">
        <f>IF(計算過程!$DF$5=9,((CM210*'貼り付けシート（日別）'!AG209+CN210*(CQ210+CR210+CS210+CU210)+CO210*CX210+CP210)*CH210+CW210/CG210),0)</f>
        <v>0</v>
      </c>
      <c r="CG210" s="32">
        <f>計算過程!$DF$55*'貼り付けシート（日別）'!AG209+計算過程!$DF$56*CW210+計算過程!$DF$57</f>
        <v>0.86392499999999994</v>
      </c>
      <c r="CH210" s="32">
        <f>IF(7&lt;='貼り付けシート（日別）'!AG209,1,1+(7-'貼り付けシート（日別）'!AG209)*0.0205)</f>
        <v>1</v>
      </c>
      <c r="CI210" s="100">
        <f>IF($CX210&gt;0,バックデータ一覧!$S$4,バックデータ一覧!$T$4)</f>
        <v>-0.18114</v>
      </c>
      <c r="CJ210" s="100">
        <f>IF($CX210&gt;0,バックデータ一覧!$S$5,バックデータ一覧!$T$5)</f>
        <v>0.10483000000000001</v>
      </c>
      <c r="CK210" s="100">
        <f>IF($CX210&gt;0,バックデータ一覧!$S$6,バックデータ一覧!$T$6)</f>
        <v>0</v>
      </c>
      <c r="CL210" s="100">
        <f>IF($CX210&gt;0,バックデータ一覧!$S$7,バックデータ一覧!$T$7)</f>
        <v>5.8528500000000001</v>
      </c>
      <c r="CM210" s="100">
        <f>IF($CX210&gt;0,バックデータ一覧!$S$12,バックデータ一覧!$T$12)</f>
        <v>-5.7700000000000001E-2</v>
      </c>
      <c r="CN210" s="100">
        <f>IF($CX210&gt;0,バックデータ一覧!$S$13,バックデータ一覧!$T$13)</f>
        <v>0.47525000000000001</v>
      </c>
      <c r="CO210" s="100">
        <f>IF($CX210&gt;0,バックデータ一覧!$S$14,バックデータ一覧!$T$14)</f>
        <v>0</v>
      </c>
      <c r="CP210" s="173">
        <f>IF($CX210&gt;0,バックデータ一覧!$S$15,バックデータ一覧!$T$15)</f>
        <v>-6.3459300000000001</v>
      </c>
      <c r="CQ210" s="102">
        <f>IF($DF$4=4,'貼り付けシート（日別）'!T209,'貼り付けシート（日別）'!B209*(INT($DF$4)+1-$DF$4)+'貼り付けシート（日別）'!T209*($DF$4-INT($DF$4)))</f>
        <v>9.0430730108243758</v>
      </c>
      <c r="CR210" s="102">
        <f>IF($DF$4=4,'貼り付けシート（日別）'!U209,'貼り付けシート（日別）'!C209*(INT($DF$4)+1-$DF$4)+'貼り付けシート（日別）'!U209*($DF$4-INT($DF$4)))</f>
        <v>13.790737042746297</v>
      </c>
      <c r="CS210" s="102">
        <f>IF($DF$4=4,'貼り付けシート（日別）'!V209,'貼り付けシート（日別）'!D209*(INT($DF$4)+1-$DF$4)+'貼り付けシート（日別）'!V209*($DF$4-INT($DF$4)))</f>
        <v>2.1294520433652373</v>
      </c>
      <c r="CT210" s="102">
        <f>IF($DF$4=4,'貼り付けシート（日別）'!W209,'貼り付けシート（日別）'!E209*(INT($DF$4)+1-$DF$4)+'貼り付けシート（日別）'!W209*($DF$4-INT($DF$4)))</f>
        <v>0</v>
      </c>
      <c r="CU210" s="102">
        <f>IF($DF$4=4,'貼り付けシート（日別）'!X209,'貼り付けシート（日別）'!F209*(INT($DF$4)+1-$DF$4)+'貼り付けシート（日別）'!X209*($DF$4-INT($DF$4)))</f>
        <v>19.213101143145</v>
      </c>
      <c r="CV210" s="102">
        <f>IF($DF$4=4,'貼り付けシート（日別）'!Y209,'貼り付けシート（日別）'!G209*(INT($DF$4)+1-$DF$4)+'貼り付けシート（日別）'!Y209*($DF$4-INT($DF$4)))</f>
        <v>0</v>
      </c>
      <c r="CW210" s="102">
        <f>IF($DF$4=4,'貼り付けシート（日別）'!Z209,'貼り付けシート（日別）'!H209*(INT($DF$4)+1-$DF$4)+'貼り付けシート（日別）'!Z209*($DF$4-INT($DF$4)))</f>
        <v>3.1075000000000008</v>
      </c>
      <c r="CX210" s="32">
        <f>SUMIF('貼り付けシート（時刻別）'!$A$6:$A$8765,AR210,'貼り付けシート（時刻別）'!$C$6:$C$8765)</f>
        <v>0</v>
      </c>
      <c r="CY210" s="102">
        <f t="shared" si="68"/>
        <v>0</v>
      </c>
      <c r="CZ210" s="166"/>
    </row>
    <row r="211" spans="1:104" x14ac:dyDescent="0.15">
      <c r="A211" s="36">
        <v>41843</v>
      </c>
      <c r="B211" s="139">
        <f>IF(計算過程!$DF$5=9,計算過程!CD211+計算過程!CY211,IF($DF$4=4,AS211,G211*(INT($DF$4)+1-$DF$4)+AS211*($DF$4-INT($DF$4))))</f>
        <v>8.5805790666666673E-2</v>
      </c>
      <c r="C211" s="139">
        <f>IF(計算過程!$DF$5=9,CF211,IF($DF$4=4,AT211,H211*(INT($DF$4)+1-$DF$4)+AT211*($DF$4-INT($DF$4))))</f>
        <v>25.55545826158496</v>
      </c>
      <c r="D211" s="139">
        <f>IF(計算過程!$DF$5=9,0,IF($DF$4=4,AU211,I211*(INT($DF$4)+1-$DF$4)+AU211*($DF$4-INT($DF$4))))</f>
        <v>0</v>
      </c>
      <c r="E211" s="139">
        <v>0</v>
      </c>
      <c r="F211" s="138"/>
      <c r="G211" s="104">
        <f t="shared" si="69"/>
        <v>8.2172058083333346E-2</v>
      </c>
      <c r="H211" s="104">
        <f t="shared" si="70"/>
        <v>20.630292837069184</v>
      </c>
      <c r="I211" s="104">
        <f t="shared" si="71"/>
        <v>0</v>
      </c>
      <c r="J211" s="107">
        <v>0</v>
      </c>
      <c r="K211" s="101">
        <f>IF(OR(計算過程!$DF$5&lt;=4,計算過程!$DF$5=8),L211+M211+N211,0)</f>
        <v>8.2172058083333346E-2</v>
      </c>
      <c r="L211" s="101">
        <f>IF(AND($DF$5&gt;4,$DF$5&lt;&gt;8),0,((VLOOKUP(入力データと計算結果!$E$6,バックデータ一覧!$V$12:$AA$15,2)*'貼り付けシート（日別）'!O210+VLOOKUP(入力データと計算結果!$E$6,バックデータ一覧!$V$12:$AA$15,3)*('貼り付けシート（日別）'!I210+'貼り付けシート（日別）'!J210+'貼り付けシート（日別）'!K210+'貼り付けシート（日別）'!L210+'貼り付けシート（日別）'!N210)+(VLOOKUP(入力データと計算結果!$E$6,バックデータ一覧!$V$12:$AA$15,4)))*10^3/3600))</f>
        <v>8.2172058083333346E-2</v>
      </c>
      <c r="M211" s="101">
        <f>IF(AND(OR($DF$5&gt;4,$DF$5&lt;&gt;8),入力データと計算結果!$E$7&lt;&gt;バックデータ一覧!$A$16,SUM(AL211:AM211)&gt;0),0.07*10^3/3600,0)</f>
        <v>0</v>
      </c>
      <c r="N211" s="101">
        <f>IF(AND(OR($DF$5&lt;=4),入力データと計算結果!$E$7=バックデータ一覧!$A$18,AM211&gt;0),(VLOOKUP(入力データと計算結果!$E$6,バックデータ一覧!$V$12:$AA$15,5,FALSE)*AO211+VLOOKUP(入力データと計算結果!$E$6,バックデータ一覧!$V$12:$AA$15,6,FALSE))*10^3/3600,0)</f>
        <v>0</v>
      </c>
      <c r="O211" s="101">
        <f>IF(OR(計算過程!$DF$5&lt;=2,計算過程!$DF$5=8),IF(入力データと計算結果!$E$7=バックデータ一覧!$A$16,AI211/Q211+AJ211/R211+AK211/S211+AL211/T211+AN211/V211,IF(入力データと計算結果!$E$7=バックデータ一覧!$A$17,AI211/Q211+AJ211/R211+AK211/S211+AM211/U211+AN211/V211,AI211/Q211+AJ211/R211+AK211/S211+AM211/U211+AO211/W211)),0)</f>
        <v>20.630292837069184</v>
      </c>
      <c r="P211" s="101">
        <f>IF(OR(計算過程!$DF$5=3,計算過程!$DF$5=4),IF(入力データと計算結果!$E$7=バックデータ一覧!$A$16,AI211/Q211+AJ211/R211+AK211/S211+AL211/T211+AN211/V211,IF(入力データと計算結果!$E$7=バックデータ一覧!$A$17,AI211/Q211+AJ211/R211+AK211/S211+AM211/U211+AN211/V211,AI211/Q211+AJ211/R211+AK211/S211+AM211/U211+AO211/W211)),0)</f>
        <v>0</v>
      </c>
      <c r="Q211" s="101">
        <f>MIN(1,$DF$7*'貼り付けシート（日別）'!O210+計算過程!$DF$14*(AI211+AK211)+$DF$21)</f>
        <v>0.63676005660875179</v>
      </c>
      <c r="R211" s="101">
        <f>MIN(1,$DF$8*'貼り付けシート（日別）'!O210+$DF$15*AJ211+$DF$22)</f>
        <v>0.68802915797020103</v>
      </c>
      <c r="S211" s="101">
        <f>MIN(1,$DF$9*'貼り付けシート（日別）'!O210+$DF$16*(AI211+AK211)+$DF$23)</f>
        <v>0.63676005660875179</v>
      </c>
      <c r="T211" s="32">
        <f>MIN(1,$DF$10*'貼り付けシート（日別）'!O210+$DF$17*AL211+$DF$24)</f>
        <v>0.71159348488590612</v>
      </c>
      <c r="U211" s="32">
        <f>MIN(1,$DF$11*'貼り付けシート（日別）'!O210+$DF$18*AM211+$DF$25)</f>
        <v>0.71059494829530212</v>
      </c>
      <c r="V211" s="32">
        <f>MIN(1,$DF$12*'貼り付けシート（日別）'!O210+$DF$19*AN211+$DF$26)</f>
        <v>0.71159348488590612</v>
      </c>
      <c r="W211" s="32">
        <f>MIN(1,$DF$13*'貼り付けシート（日別）'!O210+$DF$20*AO211+$DF$27)</f>
        <v>0.58782941328322147</v>
      </c>
      <c r="X211" s="32">
        <f t="shared" si="72"/>
        <v>0</v>
      </c>
      <c r="Y211" s="32">
        <f>'貼り付けシート（日別）'!P210</f>
        <v>18</v>
      </c>
      <c r="Z211" s="32">
        <f t="shared" si="73"/>
        <v>1</v>
      </c>
      <c r="AA211" s="32">
        <f t="shared" si="74"/>
        <v>1</v>
      </c>
      <c r="AB211" s="32">
        <f t="shared" si="75"/>
        <v>13.706034398642077</v>
      </c>
      <c r="AC211" s="32">
        <f>IF($DF$5=10,($DF$41*'貼り付けシート（日別）'!O210+$DF$42*AB211+$DF$43)/3.6,0)</f>
        <v>0</v>
      </c>
      <c r="AD211" s="32">
        <f>IF(OR($DF$5=5,$DF$5=6,$DF$5=7),(($DF$45*'貼り付けシート（日別）'!O210+$DF$46*SUM(AI211:AK211,AM211)+$DF$47)*AE211+(0.01723*AO211+0.06099))*10^3/3600,0)</f>
        <v>0</v>
      </c>
      <c r="AE211" s="32">
        <f>IF('貼り付けシート（日別）'!O210&lt;7,1+(7-'貼り付けシート（日別）'!O210)*0.0091,1)</f>
        <v>1</v>
      </c>
      <c r="AF211" s="32">
        <f>IF(OR($DF$5=5,$DF$5=6,$DF$5=7),(($DF$48*'貼り付けシート（日別）'!O210+$DF$49*SUM(AI211:AK211,AM211)+$DF$50)*AH211+AO211/AG211),0)</f>
        <v>0</v>
      </c>
      <c r="AG211" s="32">
        <f>$DF$51*'貼り付けシート（日別）'!O210+$DF$52*AO211+$DF$53</f>
        <v>0.85615999999999992</v>
      </c>
      <c r="AH211" s="32">
        <f>IF('貼り付けシート（日別）'!O210&lt;7,1+(7-'貼り付けシート（日別）'!O210)*0.0205,1)</f>
        <v>1</v>
      </c>
      <c r="AI211" s="109">
        <f>'貼り付けシート（日別）'!B210</f>
        <v>3.7748657946731927</v>
      </c>
      <c r="AJ211" s="109">
        <f>'貼り付けシート（日別）'!C210</f>
        <v>7.642504234329965</v>
      </c>
      <c r="AK211" s="109">
        <f>'貼り付けシート（日別）'!D210</f>
        <v>2.2886643696389197</v>
      </c>
      <c r="AL211" s="109">
        <f>'貼り付けシート（日別）'!E210</f>
        <v>0</v>
      </c>
      <c r="AM211" s="109">
        <f>'貼り付けシート（日別）'!F210</f>
        <v>0</v>
      </c>
      <c r="AN211" s="109">
        <f>'貼り付けシート（日別）'!G210</f>
        <v>0</v>
      </c>
      <c r="AO211" s="109">
        <f>'貼り付けシート（日別）'!H210</f>
        <v>0</v>
      </c>
      <c r="AP211" s="102">
        <f>IF(入力データと計算結果!$E$9=バックデータ一覧!$A$25,'貼り付けシート（日別）'!Q210,0)</f>
        <v>0</v>
      </c>
      <c r="AR211" s="36">
        <v>41843</v>
      </c>
      <c r="AS211" s="104">
        <f t="shared" si="76"/>
        <v>8.5805790666666673E-2</v>
      </c>
      <c r="AT211" s="104">
        <f t="shared" si="77"/>
        <v>25.55545826158496</v>
      </c>
      <c r="AU211" s="104">
        <f t="shared" si="78"/>
        <v>0</v>
      </c>
      <c r="AV211" s="107">
        <v>0</v>
      </c>
      <c r="AW211" s="101">
        <f>IF(OR(計算過程!$DF$5&lt;=4,計算過程!$DF$5=8),AX211+AY211+AZ211,0)</f>
        <v>8.5805790666666673E-2</v>
      </c>
      <c r="AX211" s="101">
        <f>IF(AND(計算過程!$DF$5&gt;4,計算過程!$DF$5&lt;&gt;8),0,((VLOOKUP(入力データと計算結果!$E$6,バックデータ一覧!$V$12:$AA$15,2)*'貼り付けシート（日別）'!AG210+VLOOKUP(入力データと計算結果!$E$6,バックデータ一覧!$V$12:$AA$15,3)*('貼り付けシート（日別）'!AA210+'貼り付けシート（日別）'!AB210+'貼り付けシート（日別）'!AC210+'貼り付けシート（日別）'!AD210+'貼り付けシート（日別）'!AF210)+(VLOOKUP(入力データと計算結果!$E$6,バックデータ一覧!$V$12:$AA$15,4)))*10^3/3600))</f>
        <v>8.5805790666666673E-2</v>
      </c>
      <c r="AY211" s="101">
        <f>IF(AND(OR(計算過程!$DF$5&gt;4,計算過程!$DF$5&lt;&gt;8),入力データと計算結果!$E$7&lt;&gt;バックデータ一覧!$A$16,SUM(BX211:BY211)&gt;0),0.07*10^3/3600,0)</f>
        <v>0</v>
      </c>
      <c r="AZ211" s="101">
        <f>IF(AND(OR(計算過程!$DF$5&lt;=4),入力データと計算結果!$E$7=バックデータ一覧!$A$18,BY211&gt;0),(VLOOKUP(入力データと計算結果!$E$6,バックデータ一覧!$V$12:$AA$15,5,FALSE)*CA211+VLOOKUP(入力データと計算結果!$E$6,バックデータ一覧!$V$12:$AA$15,6,FALSE))*10^3/3600,0)</f>
        <v>0</v>
      </c>
      <c r="BA211" s="101">
        <f>IF(OR(計算過程!$DF$5&lt;=2,計算過程!$DF$5=8),IF(入力データと計算結果!$E$7=バックデータ一覧!$A$16,BU211/BC211+BV211/BD211+BW211/BE211+BX211/BF211+BZ211/BH211,IF(入力データと計算結果!$E$7=バックデータ一覧!$A$17,BU211/BC211+BV211/BD211+BW211/BE211+BY211/BG211+BZ211/BH211,BU211/BC211+BV211/BD211+BW211/BE211+BY211/BG211+CA211/BI211)),0)</f>
        <v>25.55545826158496</v>
      </c>
      <c r="BB211" s="101">
        <f>IF(OR(計算過程!$DF$5=3,計算過程!$DF$5=4),IF(入力データと計算結果!$E$7=バックデータ一覧!$A$16,BU211/BC211+BV211/BD211+BW211/BE211+BX211/BF211+BZ211/BH211,IF(入力データと計算結果!$E$7=バックデータ一覧!$A$17,BU211/BC211+BV211/BD211+BW211/BE211+BY211/BG211+BZ211/BH211,BU211/BC211+BV211/BD211+BW211/BE211+BY211/BG211+CA211/BI211)),0)</f>
        <v>0</v>
      </c>
      <c r="BC211" s="101">
        <f>MIN(1,計算過程!$DF$7*'貼り付けシート（日別）'!AG210+計算過程!$DF$14*(BU211+BW211)+計算過程!$DF$21)</f>
        <v>0.63442552930857676</v>
      </c>
      <c r="BD211" s="101">
        <f>MIN(1,計算過程!$DF$8*'貼り付けシート（日別）'!AG210+計算過程!$DF$15*BV211+計算過程!$DF$22)</f>
        <v>0.69055190842369674</v>
      </c>
      <c r="BE211" s="101">
        <f>MIN(1,計算過程!$DF$9*'貼り付けシート（日別）'!AG210+計算過程!$DF$16*(BU211+BW211)+計算過程!$DF$23)</f>
        <v>0.63442552930857676</v>
      </c>
      <c r="BF211" s="32">
        <f>MIN(1,計算過程!$DF$10*'貼り付けシート（日別）'!AG210+計算過程!$DF$17*BX211+計算過程!$DF$24)</f>
        <v>0.71159348488590612</v>
      </c>
      <c r="BG211" s="32">
        <f>MIN(1,計算過程!$DF$11*'貼り付けシート（日別）'!AG210+計算過程!$DF$18*BY211+計算過程!$DF$25)</f>
        <v>0.71059494829530212</v>
      </c>
      <c r="BH211" s="32">
        <f>MIN(1,計算過程!$DF$12*'貼り付けシート（日別）'!AG210+計算過程!$DF$19*BZ211+計算過程!$DF$26)</f>
        <v>0.71159348488590612</v>
      </c>
      <c r="BI211" s="32">
        <f>MIN(1,計算過程!$DF$13*'貼り付けシート（日別）'!AG210+計算過程!$DF$20*CA211+計算過程!$DF$27)</f>
        <v>0.58782941328322147</v>
      </c>
      <c r="BJ211" s="32">
        <f>IF(計算過程!$DF$5=11,(計算過程!$DF$33*BK211+計算過程!$DF$34*BN211+計算過程!$DF$35*計算過程!$DF$39+計算過程!$DF$36)*(1+計算過程!$DF$37*計算過程!$DF$38)*BL211*BM211*10^3/3600,0)</f>
        <v>0</v>
      </c>
      <c r="BK211" s="32">
        <f>'貼り付けシート（日別）'!AH210</f>
        <v>18</v>
      </c>
      <c r="BL211" s="32">
        <f t="shared" si="79"/>
        <v>1</v>
      </c>
      <c r="BM211" s="32">
        <f t="shared" si="80"/>
        <v>1</v>
      </c>
      <c r="BN211" s="32">
        <f t="shared" si="81"/>
        <v>17.285955031829957</v>
      </c>
      <c r="BO211" s="32">
        <f>IF(計算過程!$DF$5=10,(計算過程!$DF$41*'貼り付けシート（日別）'!AG210+計算過程!$DF$42*BN211+計算過程!$DF$43)/3.6,0)</f>
        <v>0</v>
      </c>
      <c r="BP211" s="32">
        <f>IF(OR(計算過程!$DF$5=5,計算過程!$DF$5=6,計算過程!$DF$5=7),((計算過程!$DF$45*'貼り付けシート（日別）'!AG210+計算過程!$DF$46*SUM(BU211:BW211,BY211)+計算過程!$DF$47)*BQ211+(0.01723*CA211+0.06099))*10^3/3600,0)</f>
        <v>0</v>
      </c>
      <c r="BQ211" s="32">
        <f>IF('貼り付けシート（日別）'!AG210&lt;7,1+(7-'貼り付けシート（日別）'!AG210)*0.0091,1)</f>
        <v>1</v>
      </c>
      <c r="BR211" s="32">
        <f>IF(OR(計算過程!$DF$5=5,計算過程!$DF$5=6,計算過程!$DF$5=7),((計算過程!$DF$48*'貼り付けシート（日別）'!AG210+計算過程!$DF$49*SUM(BU211:BW211,BY211)+計算過程!$DF$50)*BT211+CA211/BS211),0)</f>
        <v>0</v>
      </c>
      <c r="BS211" s="32">
        <f>計算過程!$DF$51*'貼り付けシート（日別）'!AG210+計算過程!$DF$52*CA211+計算過程!$DF$53</f>
        <v>0.85615999999999992</v>
      </c>
      <c r="BT211" s="32">
        <f>IF('貼り付けシート（日別）'!AG210&lt;7,1+(7-'貼り付けシート（日別）'!AG210)*0.0205,1)</f>
        <v>1</v>
      </c>
      <c r="BU211" s="109">
        <f>'貼り付けシート（日別）'!T210</f>
        <v>2.0826845763714168</v>
      </c>
      <c r="BV211" s="109">
        <f>'貼り付けシート（日別）'!U210</f>
        <v>13.200689132024484</v>
      </c>
      <c r="BW211" s="109">
        <f>'貼り付けシート（日別）'!V210</f>
        <v>2.0025813234340548</v>
      </c>
      <c r="BX211" s="109">
        <f>'貼り付けシート（日別）'!W210</f>
        <v>0</v>
      </c>
      <c r="BY211" s="109">
        <f>'貼り付けシート（日別）'!X210</f>
        <v>0</v>
      </c>
      <c r="BZ211" s="109">
        <f>'貼り付けシート（日別）'!Y210</f>
        <v>0</v>
      </c>
      <c r="CA211" s="109">
        <f>'貼り付けシート（日別）'!Z210</f>
        <v>0</v>
      </c>
      <c r="CB211" s="102">
        <f>IF(入力データと計算結果!$E$9=バックデータ一覧!$A$25,'貼り付けシート（日別）'!AI210,0)</f>
        <v>0</v>
      </c>
      <c r="CC211" s="166"/>
      <c r="CD211" s="32">
        <f>IF(計算過程!$DF$5=9,((CI211*'貼り付けシート（日別）'!AG210+CJ211*(CQ211+CR211+CS211+CU211)+CK211*CX211+CL211)*CE211+(0.01723*CW211+0.06099))*10^3/3600,0)</f>
        <v>0</v>
      </c>
      <c r="CE211" s="32">
        <f>IF(7&lt;='貼り付けシート（日別）'!AG210,1,1+(7-'貼り付けシート（日別）'!AG210)*0.0091)</f>
        <v>1</v>
      </c>
      <c r="CF211" s="32">
        <f>IF(計算過程!$DF$5=9,((CM211*'貼り付けシート（日別）'!AG210+CN211*(CQ211+CR211+CS211+CU211)+CO211*CX211+CP211)*CH211+CW211/CG211),0)</f>
        <v>0</v>
      </c>
      <c r="CG211" s="32">
        <f>計算過程!$DF$55*'貼り付けシート（日別）'!AG210+計算過程!$DF$56*CW211+計算過程!$DF$57</f>
        <v>0.85615999999999992</v>
      </c>
      <c r="CH211" s="32">
        <f>IF(7&lt;='貼り付けシート（日別）'!AG210,1,1+(7-'貼り付けシート（日別）'!AG210)*0.0205)</f>
        <v>1</v>
      </c>
      <c r="CI211" s="100">
        <f>IF($CX211&gt;0,バックデータ一覧!$S$4,バックデータ一覧!$T$4)</f>
        <v>-0.18114</v>
      </c>
      <c r="CJ211" s="100">
        <f>IF($CX211&gt;0,バックデータ一覧!$S$5,バックデータ一覧!$T$5)</f>
        <v>0.10483000000000001</v>
      </c>
      <c r="CK211" s="100">
        <f>IF($CX211&gt;0,バックデータ一覧!$S$6,バックデータ一覧!$T$6)</f>
        <v>0</v>
      </c>
      <c r="CL211" s="100">
        <f>IF($CX211&gt;0,バックデータ一覧!$S$7,バックデータ一覧!$T$7)</f>
        <v>5.8528500000000001</v>
      </c>
      <c r="CM211" s="100">
        <f>IF($CX211&gt;0,バックデータ一覧!$S$12,バックデータ一覧!$T$12)</f>
        <v>-5.7700000000000001E-2</v>
      </c>
      <c r="CN211" s="100">
        <f>IF($CX211&gt;0,バックデータ一覧!$S$13,バックデータ一覧!$T$13)</f>
        <v>0.47525000000000001</v>
      </c>
      <c r="CO211" s="100">
        <f>IF($CX211&gt;0,バックデータ一覧!$S$14,バックデータ一覧!$T$14)</f>
        <v>0</v>
      </c>
      <c r="CP211" s="173">
        <f>IF($CX211&gt;0,バックデータ一覧!$S$15,バックデータ一覧!$T$15)</f>
        <v>-6.3459300000000001</v>
      </c>
      <c r="CQ211" s="102">
        <f>IF($DF$4=4,'貼り付けシート（日別）'!T210,'貼り付けシート（日別）'!B210*(INT($DF$4)+1-$DF$4)+'貼り付けシート（日別）'!T210*($DF$4-INT($DF$4)))</f>
        <v>2.0826845763714168</v>
      </c>
      <c r="CR211" s="102">
        <f>IF($DF$4=4,'貼り付けシート（日別）'!U210,'貼り付けシート（日別）'!C210*(INT($DF$4)+1-$DF$4)+'貼り付けシート（日別）'!U210*($DF$4-INT($DF$4)))</f>
        <v>13.200689132024484</v>
      </c>
      <c r="CS211" s="102">
        <f>IF($DF$4=4,'貼り付けシート（日別）'!V210,'貼り付けシート（日別）'!D210*(INT($DF$4)+1-$DF$4)+'貼り付けシート（日別）'!V210*($DF$4-INT($DF$4)))</f>
        <v>2.0025813234340548</v>
      </c>
      <c r="CT211" s="102">
        <f>IF($DF$4=4,'貼り付けシート（日別）'!W210,'貼り付けシート（日別）'!E210*(INT($DF$4)+1-$DF$4)+'貼り付けシート（日別）'!W210*($DF$4-INT($DF$4)))</f>
        <v>0</v>
      </c>
      <c r="CU211" s="102">
        <f>IF($DF$4=4,'貼り付けシート（日別）'!X210,'貼り付けシート（日別）'!F210*(INT($DF$4)+1-$DF$4)+'貼り付けシート（日別）'!X210*($DF$4-INT($DF$4)))</f>
        <v>0</v>
      </c>
      <c r="CV211" s="102">
        <f>IF($DF$4=4,'貼り付けシート（日別）'!Y210,'貼り付けシート（日別）'!G210*(INT($DF$4)+1-$DF$4)+'貼り付けシート（日別）'!Y210*($DF$4-INT($DF$4)))</f>
        <v>0</v>
      </c>
      <c r="CW211" s="102">
        <f>IF($DF$4=4,'貼り付けシート（日別）'!Z210,'貼り付けシート（日別）'!H210*(INT($DF$4)+1-$DF$4)+'貼り付けシート（日別）'!Z210*($DF$4-INT($DF$4)))</f>
        <v>0</v>
      </c>
      <c r="CX211" s="32">
        <f>SUMIF('貼り付けシート（時刻別）'!$A$6:$A$8765,AR211,'貼り付けシート（時刻別）'!$C$6:$C$8765)</f>
        <v>0</v>
      </c>
      <c r="CY211" s="102">
        <f t="shared" si="68"/>
        <v>0</v>
      </c>
      <c r="CZ211" s="166"/>
    </row>
    <row r="212" spans="1:104" x14ac:dyDescent="0.15">
      <c r="A212" s="36">
        <v>41844</v>
      </c>
      <c r="B212" s="139">
        <f>IF(計算過程!$DF$5=9,計算過程!CD212+計算過程!CY212,IF($DF$4=4,AS212,G212*(INT($DF$4)+1-$DF$4)+AS212*($DF$4-INT($DF$4))))</f>
        <v>0.13582697044675926</v>
      </c>
      <c r="C212" s="139">
        <f>IF(計算過程!$DF$5=9,CF212,IF($DF$4=4,AT212,H212*(INT($DF$4)+1-$DF$4)+AT212*($DF$4-INT($DF$4))))</f>
        <v>59.340296820674418</v>
      </c>
      <c r="D212" s="139">
        <f>IF(計算過程!$DF$5=9,0,IF($DF$4=4,AU212,I212*(INT($DF$4)+1-$DF$4)+AU212*($DF$4-INT($DF$4))))</f>
        <v>0</v>
      </c>
      <c r="E212" s="139">
        <v>0</v>
      </c>
      <c r="F212" s="138"/>
      <c r="G212" s="104">
        <f t="shared" si="69"/>
        <v>0.13019341131250001</v>
      </c>
      <c r="H212" s="104">
        <f t="shared" si="70"/>
        <v>53.631563445302774</v>
      </c>
      <c r="I212" s="104">
        <f t="shared" si="71"/>
        <v>0</v>
      </c>
      <c r="J212" s="107">
        <v>0</v>
      </c>
      <c r="K212" s="101">
        <f>IF(OR(計算過程!$DF$5&lt;=4,計算過程!$DF$5=8),L212+M212+N212,0)</f>
        <v>0.13019341131250001</v>
      </c>
      <c r="L212" s="101">
        <f>IF(AND($DF$5&gt;4,$DF$5&lt;&gt;8),0,((VLOOKUP(入力データと計算結果!$E$6,バックデータ一覧!$V$12:$AA$15,2)*'貼り付けシート（日別）'!O211+VLOOKUP(入力データと計算結果!$E$6,バックデータ一覧!$V$12:$AA$15,3)*('貼り付けシート（日別）'!I211+'貼り付けシート（日別）'!J211+'貼り付けシート（日別）'!K211+'貼り付けシート（日別）'!L211+'貼り付けシート（日別）'!N211)+(VLOOKUP(入力データと計算結果!$E$6,バックデータ一覧!$V$12:$AA$15,4)))*10^3/3600))</f>
        <v>8.2882503037037036E-2</v>
      </c>
      <c r="M212" s="101">
        <f>IF(AND(OR($DF$5&gt;4,$DF$5&lt;&gt;8),入力データと計算結果!$E$7&lt;&gt;バックデータ一覧!$A$16,SUM(AL212:AM212)&gt;0),0.07*10^3/3600,0)</f>
        <v>1.9444444444444445E-2</v>
      </c>
      <c r="N212" s="101">
        <f>IF(AND(OR($DF$5&lt;=4),入力データと計算結果!$E$7=バックデータ一覧!$A$18,AM212&gt;0),(VLOOKUP(入力データと計算結果!$E$6,バックデータ一覧!$V$12:$AA$15,5,FALSE)*AO212+VLOOKUP(入力データと計算結果!$E$6,バックデータ一覧!$V$12:$AA$15,6,FALSE))*10^3/3600,0)</f>
        <v>2.7866463831018515E-2</v>
      </c>
      <c r="O212" s="101">
        <f>IF(OR(計算過程!$DF$5&lt;=2,計算過程!$DF$5=8),IF(入力データと計算結果!$E$7=バックデータ一覧!$A$16,AI212/Q212+AJ212/R212+AK212/S212+AL212/T212+AN212/V212,IF(入力データと計算結果!$E$7=バックデータ一覧!$A$17,AI212/Q212+AJ212/R212+AK212/S212+AM212/U212+AN212/V212,AI212/Q212+AJ212/R212+AK212/S212+AM212/U212+AO212/W212)),0)</f>
        <v>53.631563445302774</v>
      </c>
      <c r="P212" s="101">
        <f>IF(OR(計算過程!$DF$5=3,計算過程!$DF$5=4),IF(入力データと計算結果!$E$7=バックデータ一覧!$A$16,AI212/Q212+AJ212/R212+AK212/S212+AL212/T212+AN212/V212,IF(入力データと計算結果!$E$7=バックデータ一覧!$A$17,AI212/Q212+AJ212/R212+AK212/S212+AM212/U212+AN212/V212,AI212/Q212+AJ212/R212+AK212/S212+AM212/U212+AO212/W212)),0)</f>
        <v>0</v>
      </c>
      <c r="Q212" s="101">
        <f>MIN(1,$DF$7*'貼り付けシート（日別）'!O211+計算過程!$DF$14*(AI212+AK212)+$DF$21)</f>
        <v>0.64017730885062429</v>
      </c>
      <c r="R212" s="101">
        <f>MIN(1,$DF$8*'貼り付けシート（日別）'!O211+$DF$15*AJ212+$DF$22)</f>
        <v>0.68864615615906177</v>
      </c>
      <c r="S212" s="101">
        <f>MIN(1,$DF$9*'貼り付けシート（日別）'!O211+$DF$16*(AI212+AK212)+$DF$23)</f>
        <v>0.64017730885062429</v>
      </c>
      <c r="T212" s="32">
        <f>MIN(1,$DF$10*'貼り付けシート（日別）'!O211+$DF$17*AL212+$DF$24)</f>
        <v>0.71159348488590612</v>
      </c>
      <c r="U212" s="32">
        <f>MIN(1,$DF$11*'貼り付けシート（日別）'!O211+$DF$18*AM212+$DF$25)</f>
        <v>0.70182048253349794</v>
      </c>
      <c r="V212" s="32">
        <f>MIN(1,$DF$12*'貼り付けシート（日別）'!O211+$DF$19*AN212+$DF$26)</f>
        <v>0.71159348488590612</v>
      </c>
      <c r="W212" s="32">
        <f>MIN(1,$DF$13*'貼り付けシート（日別）'!O211+$DF$20*AO212+$DF$27)</f>
        <v>0.63144732599355702</v>
      </c>
      <c r="X212" s="32">
        <f t="shared" si="72"/>
        <v>0</v>
      </c>
      <c r="Y212" s="32">
        <f>'貼り付けシート（日別）'!P211</f>
        <v>19.674999999999997</v>
      </c>
      <c r="Z212" s="32">
        <f t="shared" si="73"/>
        <v>1</v>
      </c>
      <c r="AA212" s="32">
        <f t="shared" si="74"/>
        <v>1</v>
      </c>
      <c r="AB212" s="32">
        <f t="shared" si="75"/>
        <v>36.537308458297758</v>
      </c>
      <c r="AC212" s="32">
        <f>IF($DF$5=10,($DF$41*'貼り付けシート（日別）'!O211+$DF$42*AB212+$DF$43)/3.6,0)</f>
        <v>0</v>
      </c>
      <c r="AD212" s="32">
        <f>IF(OR($DF$5=5,$DF$5=6,$DF$5=7),(($DF$45*'貼り付けシート（日別）'!O211+$DF$46*SUM(AI212:AK212,AM212)+$DF$47)*AE212+(0.01723*AO212+0.06099))*10^3/3600,0)</f>
        <v>0</v>
      </c>
      <c r="AE212" s="32">
        <f>IF('貼り付けシート（日別）'!O211&lt;7,1+(7-'貼り付けシート（日別）'!O211)*0.0091,1)</f>
        <v>1</v>
      </c>
      <c r="AF212" s="32">
        <f>IF(OR($DF$5=5,$DF$5=6,$DF$5=7),(($DF$48*'貼り付けシート（日別）'!O211+$DF$49*SUM(AI212:AK212,AM212)+$DF$50)*AH212+AO212/AG212),0)</f>
        <v>0</v>
      </c>
      <c r="AG212" s="32">
        <f>$DF$51*'貼り付けシート（日別）'!O211+$DF$52*AO212+$DF$53</f>
        <v>0.87533562499999995</v>
      </c>
      <c r="AH212" s="32">
        <f>IF('貼り付けシート（日別）'!O211&lt;7,1+(7-'貼り付けシート（日別）'!O211)*0.0205,1)</f>
        <v>1</v>
      </c>
      <c r="AI212" s="109">
        <f>'貼り付けシート（日別）'!B211</f>
        <v>5.7194278435253949</v>
      </c>
      <c r="AJ212" s="109">
        <f>'貼り付けシート（日別）'!C211</f>
        <v>7.6318895871217993</v>
      </c>
      <c r="AK212" s="109">
        <f>'貼り付けシート（日別）'!D211</f>
        <v>1.5712713855838996</v>
      </c>
      <c r="AL212" s="109">
        <f>'貼り付けシート（日別）'!E211</f>
        <v>0</v>
      </c>
      <c r="AM212" s="109">
        <f>'貼り付けシート（日別）'!F211</f>
        <v>19.332115475399998</v>
      </c>
      <c r="AN212" s="109">
        <f>'貼り付けシート（日別）'!G211</f>
        <v>0</v>
      </c>
      <c r="AO212" s="109">
        <f>'貼り付けシート（日別）'!H211</f>
        <v>2.2826041666666659</v>
      </c>
      <c r="AP212" s="102">
        <f>IF(入力データと計算結果!$E$9=バックデータ一覧!$A$25,'貼り付けシート（日別）'!Q211,0)</f>
        <v>0</v>
      </c>
      <c r="AR212" s="36">
        <v>41844</v>
      </c>
      <c r="AS212" s="104">
        <f t="shared" si="76"/>
        <v>0.13582697044675926</v>
      </c>
      <c r="AT212" s="104">
        <f t="shared" si="77"/>
        <v>59.340296820674418</v>
      </c>
      <c r="AU212" s="104">
        <f t="shared" si="78"/>
        <v>0</v>
      </c>
      <c r="AV212" s="107">
        <v>0</v>
      </c>
      <c r="AW212" s="101">
        <f>IF(OR(計算過程!$DF$5&lt;=4,計算過程!$DF$5=8),AX212+AY212+AZ212,0)</f>
        <v>0.13582697044675926</v>
      </c>
      <c r="AX212" s="101">
        <f>IF(AND(計算過程!$DF$5&gt;4,計算過程!$DF$5&lt;&gt;8),0,((VLOOKUP(入力データと計算結果!$E$6,バックデータ一覧!$V$12:$AA$15,2)*'貼り付けシート（日別）'!AG211+VLOOKUP(入力データと計算結果!$E$6,バックデータ一覧!$V$12:$AA$15,3)*('貼り付けシート（日別）'!AA211+'貼り付けシート（日別）'!AB211+'貼り付けシート（日別）'!AC211+'貼り付けシート（日別）'!AD211+'貼り付けシート（日別）'!AF211)+(VLOOKUP(入力データと計算結果!$E$6,バックデータ一覧!$V$12:$AA$15,4)))*10^3/3600))</f>
        <v>8.6403193537037029E-2</v>
      </c>
      <c r="AY212" s="101">
        <f>IF(AND(OR(計算過程!$DF$5&gt;4,計算過程!$DF$5&lt;&gt;8),入力データと計算結果!$E$7&lt;&gt;バックデータ一覧!$A$16,SUM(BX212:BY212)&gt;0),0.07*10^3/3600,0)</f>
        <v>1.9444444444444445E-2</v>
      </c>
      <c r="AZ212" s="101">
        <f>IF(AND(OR(計算過程!$DF$5&lt;=4),入力データと計算結果!$E$7=バックデータ一覧!$A$18,BY212&gt;0),(VLOOKUP(入力データと計算結果!$E$6,バックデータ一覧!$V$12:$AA$15,5,FALSE)*CA212+VLOOKUP(入力データと計算結果!$E$6,バックデータ一覧!$V$12:$AA$15,6,FALSE))*10^3/3600,0)</f>
        <v>2.9979332465277776E-2</v>
      </c>
      <c r="BA212" s="101">
        <f>IF(OR(計算過程!$DF$5&lt;=2,計算過程!$DF$5=8),IF(入力データと計算結果!$E$7=バックデータ一覧!$A$16,BU212/BC212+BV212/BD212+BW212/BE212+BX212/BF212+BZ212/BH212,IF(入力データと計算結果!$E$7=バックデータ一覧!$A$17,BU212/BC212+BV212/BD212+BW212/BE212+BY212/BG212+BZ212/BH212,BU212/BC212+BV212/BD212+BW212/BE212+BY212/BG212+CA212/BI212)),0)</f>
        <v>59.340296820674418</v>
      </c>
      <c r="BB212" s="101">
        <f>IF(OR(計算過程!$DF$5=3,計算過程!$DF$5=4),IF(入力データと計算結果!$E$7=バックデータ一覧!$A$16,BU212/BC212+BV212/BD212+BW212/BE212+BX212/BF212+BZ212/BH212,IF(入力データと計算結果!$E$7=バックデータ一覧!$A$17,BU212/BC212+BV212/BD212+BW212/BE212+BY212/BG212+BZ212/BH212,BU212/BC212+BV212/BD212+BW212/BE212+BY212/BG212+CA212/BI212)),0)</f>
        <v>0</v>
      </c>
      <c r="BC212" s="101">
        <f>MIN(1,計算過程!$DF$7*'貼り付けシート（日別）'!AG211+計算過程!$DF$14*(BU212+BW212)+計算過程!$DF$21)</f>
        <v>0.64098980293147323</v>
      </c>
      <c r="BD212" s="101">
        <f>MIN(1,計算過程!$DF$8*'貼り付けシート（日別）'!AG211+計算過程!$DF$15*BV212+計算過程!$DF$22)</f>
        <v>0.6899057794662008</v>
      </c>
      <c r="BE212" s="101">
        <f>MIN(1,計算過程!$DF$9*'貼り付けシート（日別）'!AG211+計算過程!$DF$16*(BU212+BW212)+計算過程!$DF$23)</f>
        <v>0.64098980293147323</v>
      </c>
      <c r="BF212" s="32">
        <f>MIN(1,計算過程!$DF$10*'貼り付けシート（日別）'!AG211+計算過程!$DF$17*BX212+計算過程!$DF$24)</f>
        <v>0.71159348488590612</v>
      </c>
      <c r="BG212" s="32">
        <f>MIN(1,計算過程!$DF$11*'貼り付けシート（日別）'!AG211+計算過程!$DF$18*BY212+計算過程!$DF$25)</f>
        <v>0.70182048253349794</v>
      </c>
      <c r="BH212" s="32">
        <f>MIN(1,計算過程!$DF$12*'貼り付けシート（日別）'!AG211+計算過程!$DF$19*BZ212+計算過程!$DF$26)</f>
        <v>0.71159348488590612</v>
      </c>
      <c r="BI212" s="32">
        <f>MIN(1,計算過程!$DF$13*'貼り付けシート（日別）'!AG211+計算過程!$DF$20*CA212+計算過程!$DF$27)</f>
        <v>0.63922165199516778</v>
      </c>
      <c r="BJ212" s="32">
        <f>IF(計算過程!$DF$5=11,(計算過程!$DF$33*BK212+計算過程!$DF$34*BN212+計算過程!$DF$35*計算過程!$DF$39+計算過程!$DF$36)*(1+計算過程!$DF$37*計算過程!$DF$38)*BL212*BM212*10^3/3600,0)</f>
        <v>0</v>
      </c>
      <c r="BK212" s="32">
        <f>'貼り付けシート（日別）'!AH211</f>
        <v>19.674999999999997</v>
      </c>
      <c r="BL212" s="32">
        <f t="shared" si="79"/>
        <v>1</v>
      </c>
      <c r="BM212" s="32">
        <f t="shared" si="80"/>
        <v>1</v>
      </c>
      <c r="BN212" s="32">
        <f t="shared" si="81"/>
        <v>40.442501921358513</v>
      </c>
      <c r="BO212" s="32">
        <f>IF(計算過程!$DF$5=10,(計算過程!$DF$41*'貼り付けシート（日別）'!AG211+計算過程!$DF$42*BN212+計算過程!$DF$43)/3.6,0)</f>
        <v>0</v>
      </c>
      <c r="BP212" s="32">
        <f>IF(OR(計算過程!$DF$5=5,計算過程!$DF$5=6,計算過程!$DF$5=7),((計算過程!$DF$45*'貼り付けシート（日別）'!AG211+計算過程!$DF$46*SUM(BU212:BW212,BY212)+計算過程!$DF$47)*BQ212+(0.01723*CA212+0.06099))*10^3/3600,0)</f>
        <v>0</v>
      </c>
      <c r="BQ212" s="32">
        <f>IF('貼り付けシート（日別）'!AG211&lt;7,1+(7-'貼り付けシート（日別）'!AG211)*0.0091,1)</f>
        <v>1</v>
      </c>
      <c r="BR212" s="32">
        <f>IF(OR(計算過程!$DF$5=5,計算過程!$DF$5=6,計算過程!$DF$5=7),((計算過程!$DF$48*'貼り付けシート（日別）'!AG211+計算過程!$DF$49*SUM(BU212:BW212,BY212)+計算過程!$DF$50)*BT212+CA212/BS212),0)</f>
        <v>0</v>
      </c>
      <c r="BS212" s="32">
        <f>計算過程!$DF$51*'貼り付けシート（日別）'!AG211+計算過程!$DF$52*CA212+計算過程!$DF$53</f>
        <v>0.87798437500000004</v>
      </c>
      <c r="BT212" s="32">
        <f>IF('貼り付けシート（日別）'!AG211&lt;7,1+(7-'貼り付けシート（日別）'!AG211)*0.0205,1)</f>
        <v>1</v>
      </c>
      <c r="BU212" s="109">
        <f>'貼り付けシート（日別）'!T211</f>
        <v>5.9794018364129133</v>
      </c>
      <c r="BV212" s="109">
        <f>'貼り付けシート（日別）'!U211</f>
        <v>10.407122164257</v>
      </c>
      <c r="BW212" s="109">
        <f>'貼り付けシート（日別）'!V211</f>
        <v>1.9997999452885997</v>
      </c>
      <c r="BX212" s="109">
        <f>'貼り付けシート（日別）'!W211</f>
        <v>0</v>
      </c>
      <c r="BY212" s="109">
        <f>'貼り付けシート（日別）'!X211</f>
        <v>19.332115475399998</v>
      </c>
      <c r="BZ212" s="109">
        <f>'貼り付けシート（日別）'!Y211</f>
        <v>0</v>
      </c>
      <c r="CA212" s="109">
        <f>'貼り付けシート（日別）'!Z211</f>
        <v>2.7240625000000001</v>
      </c>
      <c r="CB212" s="102">
        <f>IF(入力データと計算結果!$E$9=バックデータ一覧!$A$25,'貼り付けシート（日別）'!AI211,0)</f>
        <v>0</v>
      </c>
      <c r="CC212" s="166"/>
      <c r="CD212" s="32">
        <f>IF(計算過程!$DF$5=9,((CI212*'貼り付けシート（日別）'!AG211+CJ212*(CQ212+CR212+CS212+CU212)+CK212*CX212+CL212)*CE212+(0.01723*CW212+0.06099))*10^3/3600,0)</f>
        <v>0</v>
      </c>
      <c r="CE212" s="32">
        <f>IF(7&lt;='貼り付けシート（日別）'!AG211,1,1+(7-'貼り付けシート（日別）'!AG211)*0.0091)</f>
        <v>1</v>
      </c>
      <c r="CF212" s="32">
        <f>IF(計算過程!$DF$5=9,((CM212*'貼り付けシート（日別）'!AG211+CN212*(CQ212+CR212+CS212+CU212)+CO212*CX212+CP212)*CH212+CW212/CG212),0)</f>
        <v>0</v>
      </c>
      <c r="CG212" s="32">
        <f>計算過程!$DF$55*'貼り付けシート（日別）'!AG211+計算過程!$DF$56*CW212+計算過程!$DF$57</f>
        <v>0.87798437500000004</v>
      </c>
      <c r="CH212" s="32">
        <f>IF(7&lt;='貼り付けシート（日別）'!AG211,1,1+(7-'貼り付けシート（日別）'!AG211)*0.0205)</f>
        <v>1</v>
      </c>
      <c r="CI212" s="100">
        <f>IF($CX212&gt;0,バックデータ一覧!$S$4,バックデータ一覧!$T$4)</f>
        <v>-0.18114</v>
      </c>
      <c r="CJ212" s="100">
        <f>IF($CX212&gt;0,バックデータ一覧!$S$5,バックデータ一覧!$T$5)</f>
        <v>0.10483000000000001</v>
      </c>
      <c r="CK212" s="100">
        <f>IF($CX212&gt;0,バックデータ一覧!$S$6,バックデータ一覧!$T$6)</f>
        <v>0</v>
      </c>
      <c r="CL212" s="100">
        <f>IF($CX212&gt;0,バックデータ一覧!$S$7,バックデータ一覧!$T$7)</f>
        <v>5.8528500000000001</v>
      </c>
      <c r="CM212" s="100">
        <f>IF($CX212&gt;0,バックデータ一覧!$S$12,バックデータ一覧!$T$12)</f>
        <v>-5.7700000000000001E-2</v>
      </c>
      <c r="CN212" s="100">
        <f>IF($CX212&gt;0,バックデータ一覧!$S$13,バックデータ一覧!$T$13)</f>
        <v>0.47525000000000001</v>
      </c>
      <c r="CO212" s="100">
        <f>IF($CX212&gt;0,バックデータ一覧!$S$14,バックデータ一覧!$T$14)</f>
        <v>0</v>
      </c>
      <c r="CP212" s="173">
        <f>IF($CX212&gt;0,バックデータ一覧!$S$15,バックデータ一覧!$T$15)</f>
        <v>-6.3459300000000001</v>
      </c>
      <c r="CQ212" s="102">
        <f>IF($DF$4=4,'貼り付けシート（日別）'!T211,'貼り付けシート（日別）'!B211*(INT($DF$4)+1-$DF$4)+'貼り付けシート（日別）'!T211*($DF$4-INT($DF$4)))</f>
        <v>5.9794018364129133</v>
      </c>
      <c r="CR212" s="102">
        <f>IF($DF$4=4,'貼り付けシート（日別）'!U211,'貼り付けシート（日別）'!C211*(INT($DF$4)+1-$DF$4)+'貼り付けシート（日別）'!U211*($DF$4-INT($DF$4)))</f>
        <v>10.407122164257</v>
      </c>
      <c r="CS212" s="102">
        <f>IF($DF$4=4,'貼り付けシート（日別）'!V211,'貼り付けシート（日別）'!D211*(INT($DF$4)+1-$DF$4)+'貼り付けシート（日別）'!V211*($DF$4-INT($DF$4)))</f>
        <v>1.9997999452885997</v>
      </c>
      <c r="CT212" s="102">
        <f>IF($DF$4=4,'貼り付けシート（日別）'!W211,'貼り付けシート（日別）'!E211*(INT($DF$4)+1-$DF$4)+'貼り付けシート（日別）'!W211*($DF$4-INT($DF$4)))</f>
        <v>0</v>
      </c>
      <c r="CU212" s="102">
        <f>IF($DF$4=4,'貼り付けシート（日別）'!X211,'貼り付けシート（日別）'!F211*(INT($DF$4)+1-$DF$4)+'貼り付けシート（日別）'!X211*($DF$4-INT($DF$4)))</f>
        <v>19.332115475399998</v>
      </c>
      <c r="CV212" s="102">
        <f>IF($DF$4=4,'貼り付けシート（日別）'!Y211,'貼り付けシート（日別）'!G211*(INT($DF$4)+1-$DF$4)+'貼り付けシート（日別）'!Y211*($DF$4-INT($DF$4)))</f>
        <v>0</v>
      </c>
      <c r="CW212" s="102">
        <f>IF($DF$4=4,'貼り付けシート（日別）'!Z211,'貼り付けシート（日別）'!H211*(INT($DF$4)+1-$DF$4)+'貼り付けシート（日別）'!Z211*($DF$4-INT($DF$4)))</f>
        <v>2.7240625000000001</v>
      </c>
      <c r="CX212" s="32">
        <f>SUMIF('貼り付けシート（時刻別）'!$A$6:$A$8765,AR212,'貼り付けシート（時刻別）'!$C$6:$C$8765)</f>
        <v>0</v>
      </c>
      <c r="CY212" s="102">
        <f t="shared" si="68"/>
        <v>0</v>
      </c>
      <c r="CZ212" s="166"/>
    </row>
    <row r="213" spans="1:104" x14ac:dyDescent="0.15">
      <c r="A213" s="36">
        <v>41845</v>
      </c>
      <c r="B213" s="139">
        <f>IF(計算過程!$DF$5=9,計算過程!CD213+計算過程!CY213,IF($DF$4=4,AS213,G213*(INT($DF$4)+1-$DF$4)+AS213*($DF$4-INT($DF$4))))</f>
        <v>0.12653610839236112</v>
      </c>
      <c r="C213" s="139">
        <f>IF(計算過程!$DF$5=9,CF213,IF($DF$4=4,AT213,H213*(INT($DF$4)+1-$DF$4)+AT213*($DF$4-INT($DF$4))))</f>
        <v>47.878607220496463</v>
      </c>
      <c r="D213" s="139">
        <f>IF(計算過程!$DF$5=9,0,IF($DF$4=4,AU213,I213*(INT($DF$4)+1-$DF$4)+AU213*($DF$4-INT($DF$4))))</f>
        <v>0</v>
      </c>
      <c r="E213" s="139">
        <v>0</v>
      </c>
      <c r="F213" s="138"/>
      <c r="G213" s="104">
        <f t="shared" si="69"/>
        <v>0.12034793455324076</v>
      </c>
      <c r="H213" s="104">
        <f t="shared" si="70"/>
        <v>42.154746832500294</v>
      </c>
      <c r="I213" s="104">
        <f t="shared" si="71"/>
        <v>0</v>
      </c>
      <c r="J213" s="107">
        <v>0</v>
      </c>
      <c r="K213" s="101">
        <f>IF(OR(計算過程!$DF$5&lt;=4,計算過程!$DF$5=8),L213+M213+N213,0)</f>
        <v>0.12034793455324076</v>
      </c>
      <c r="L213" s="101">
        <f>IF(AND($DF$5&gt;4,$DF$5&lt;&gt;8),0,((VLOOKUP(入力データと計算結果!$E$6,バックデータ一覧!$V$12:$AA$15,2)*'貼り付けシート（日別）'!O212+VLOOKUP(入力データと計算結果!$E$6,バックデータ一覧!$V$12:$AA$15,3)*('貼り付けシート（日別）'!I212+'貼り付けシート（日別）'!J212+'貼り付けシート（日別）'!K212+'貼り付けシート（日別）'!L212+'貼り付けシート（日別）'!N212)+(VLOOKUP(入力データと計算結果!$E$6,バックデータ一覧!$V$12:$AA$15,4)))*10^3/3600))</f>
        <v>7.4564593407407426E-2</v>
      </c>
      <c r="M213" s="101">
        <f>IF(AND(OR($DF$5&gt;4,$DF$5&lt;&gt;8),入力データと計算結果!$E$7&lt;&gt;バックデータ一覧!$A$16,SUM(AL213:AM213)&gt;0),0.07*10^3/3600,0)</f>
        <v>1.9444444444444445E-2</v>
      </c>
      <c r="N213" s="101">
        <f>IF(AND(OR($DF$5&lt;=4),入力データと計算結果!$E$7=バックデータ一覧!$A$18,AM213&gt;0),(VLOOKUP(入力データと計算結果!$E$6,バックデータ一覧!$V$12:$AA$15,5,FALSE)*AO213+VLOOKUP(入力データと計算結果!$E$6,バックデータ一覧!$V$12:$AA$15,6,FALSE))*10^3/3600,0)</f>
        <v>2.6338896701388892E-2</v>
      </c>
      <c r="O213" s="101">
        <f>IF(OR(計算過程!$DF$5&lt;=2,計算過程!$DF$5=8),IF(入力データと計算結果!$E$7=バックデータ一覧!$A$16,AI213/Q213+AJ213/R213+AK213/S213+AL213/T213+AN213/V213,IF(入力データと計算結果!$E$7=バックデータ一覧!$A$17,AI213/Q213+AJ213/R213+AK213/S213+AM213/U213+AN213/V213,AI213/Q213+AJ213/R213+AK213/S213+AM213/U213+AO213/W213)),0)</f>
        <v>42.154746832500294</v>
      </c>
      <c r="P213" s="101">
        <f>IF(OR(計算過程!$DF$5=3,計算過程!$DF$5=4),IF(入力データと計算結果!$E$7=バックデータ一覧!$A$16,AI213/Q213+AJ213/R213+AK213/S213+AL213/T213+AN213/V213,IF(入力データと計算結果!$E$7=バックデータ一覧!$A$17,AI213/Q213+AJ213/R213+AK213/S213+AM213/U213+AN213/V213,AI213/Q213+AJ213/R213+AK213/S213+AM213/U213+AO213/W213)),0)</f>
        <v>0</v>
      </c>
      <c r="Q213" s="101">
        <f>MIN(1,$DF$7*'貼り付けシート（日別）'!O212+計算過程!$DF$14*(AI213+AK213)+$DF$21)</f>
        <v>0.6413194944164502</v>
      </c>
      <c r="R213" s="101">
        <f>MIN(1,$DF$8*'貼り付けシート（日別）'!O212+$DF$15*AJ213+$DF$22)</f>
        <v>0.68865988284091406</v>
      </c>
      <c r="S213" s="101">
        <f>MIN(1,$DF$9*'貼り付けシート（日別）'!O212+$DF$16*(AI213+AK213)+$DF$23)</f>
        <v>0.6413194944164502</v>
      </c>
      <c r="T213" s="32">
        <f>MIN(1,$DF$10*'貼り付けシート（日別）'!O212+$DF$17*AL213+$DF$24)</f>
        <v>0.71159348488590612</v>
      </c>
      <c r="U213" s="32">
        <f>MIN(1,$DF$11*'貼り付けシート（日別）'!O212+$DF$18*AM213+$DF$25)</f>
        <v>0.70198007762926662</v>
      </c>
      <c r="V213" s="32">
        <f>MIN(1,$DF$12*'貼り付けシート（日別）'!O212+$DF$19*AN213+$DF$26)</f>
        <v>0.71159348488590612</v>
      </c>
      <c r="W213" s="32">
        <f>MIN(1,$DF$13*'貼り付けシート（日別）'!O212+$DF$20*AO213+$DF$27)</f>
        <v>0.63475104482093958</v>
      </c>
      <c r="X213" s="32">
        <f t="shared" si="72"/>
        <v>0</v>
      </c>
      <c r="Y213" s="32">
        <f>'貼り付けシート（日別）'!P212</f>
        <v>21.012499999999999</v>
      </c>
      <c r="Z213" s="32">
        <f t="shared" si="73"/>
        <v>1</v>
      </c>
      <c r="AA213" s="32">
        <f t="shared" si="74"/>
        <v>1</v>
      </c>
      <c r="AB213" s="32">
        <f t="shared" si="75"/>
        <v>28.935475418497269</v>
      </c>
      <c r="AC213" s="32">
        <f>IF($DF$5=10,($DF$41*'貼り付けシート（日別）'!O212+$DF$42*AB213+$DF$43)/3.6,0)</f>
        <v>0</v>
      </c>
      <c r="AD213" s="32">
        <f>IF(OR($DF$5=5,$DF$5=6,$DF$5=7),(($DF$45*'貼り付けシート（日別）'!O212+$DF$46*SUM(AI213:AK213,AM213)+$DF$47)*AE213+(0.01723*AO213+0.06099))*10^3/3600,0)</f>
        <v>0</v>
      </c>
      <c r="AE213" s="32">
        <f>IF('貼り付けシート（日別）'!O212&lt;7,1+(7-'貼り付けシート（日別）'!O212)*0.0091,1)</f>
        <v>1</v>
      </c>
      <c r="AF213" s="32">
        <f>IF(OR($DF$5=5,$DF$5=6,$DF$5=7),(($DF$48*'貼り付けシート（日別）'!O212+$DF$49*SUM(AI213:AK213,AM213)+$DF$50)*AH213+AO213/AG213),0)</f>
        <v>0</v>
      </c>
      <c r="AG213" s="32">
        <f>$DF$51*'貼り付けシート（日別）'!O212+$DF$52*AO213+$DF$53</f>
        <v>0.88772062499999993</v>
      </c>
      <c r="AH213" s="32">
        <f>IF('貼り付けシート（日別）'!O212&lt;7,1+(7-'貼り付けシート（日別）'!O212)*0.0205,1)</f>
        <v>1</v>
      </c>
      <c r="AI213" s="109">
        <f>'貼り付けシート（日別）'!B212</f>
        <v>3.0629452131544261</v>
      </c>
      <c r="AJ213" s="109">
        <f>'貼り付けシート（日別）'!C212</f>
        <v>4.08713254502553</v>
      </c>
      <c r="AK213" s="109">
        <f>'貼り付けシート（日別）'!D212</f>
        <v>0.84146846515231488</v>
      </c>
      <c r="AL213" s="109">
        <f>'貼り付けシート（日別）'!E212</f>
        <v>0</v>
      </c>
      <c r="AM213" s="109">
        <f>'貼り付けシート（日別）'!F212</f>
        <v>18.980491695164996</v>
      </c>
      <c r="AN213" s="109">
        <f>'貼り付けシート（日別）'!G212</f>
        <v>0</v>
      </c>
      <c r="AO213" s="109">
        <f>'貼り付けシート（日別）'!H212</f>
        <v>1.9634375000000002</v>
      </c>
      <c r="AP213" s="102">
        <f>IF(入力データと計算結果!$E$9=バックデータ一覧!$A$25,'貼り付けシート（日別）'!Q212,0)</f>
        <v>0</v>
      </c>
      <c r="AR213" s="36">
        <v>41845</v>
      </c>
      <c r="AS213" s="104">
        <f t="shared" si="76"/>
        <v>0.12653610839236112</v>
      </c>
      <c r="AT213" s="104">
        <f t="shared" si="77"/>
        <v>47.878607220496463</v>
      </c>
      <c r="AU213" s="104">
        <f t="shared" si="78"/>
        <v>0</v>
      </c>
      <c r="AV213" s="107">
        <v>0</v>
      </c>
      <c r="AW213" s="101">
        <f>IF(OR(計算過程!$DF$5&lt;=4,計算過程!$DF$5=8),AX213+AY213+AZ213,0)</f>
        <v>0.12653610839236112</v>
      </c>
      <c r="AX213" s="101">
        <f>IF(AND(計算過程!$DF$5&gt;4,計算過程!$DF$5&lt;&gt;8),0,((VLOOKUP(入力データと計算結果!$E$6,バックデータ一覧!$V$12:$AA$15,2)*'貼り付けシート（日別）'!AG212+VLOOKUP(入力データと計算結果!$E$6,バックデータ一覧!$V$12:$AA$15,3)*('貼り付けシート（日別）'!AA212+'貼り付けシート（日別）'!AB212+'貼り付けシート（日別）'!AC212+'貼り付けシート（日別）'!AD212+'貼り付けシート（日別）'!AF212)+(VLOOKUP(入力データと計算結果!$E$6,バックデータ一覧!$V$12:$AA$15,4)))*10^3/3600))</f>
        <v>7.8019947657407412E-2</v>
      </c>
      <c r="AY213" s="101">
        <f>IF(AND(OR(計算過程!$DF$5&gt;4,計算過程!$DF$5&lt;&gt;8),入力データと計算結果!$E$7&lt;&gt;バックデータ一覧!$A$16,SUM(BX213:BY213)&gt;0),0.07*10^3/3600,0)</f>
        <v>1.9444444444444445E-2</v>
      </c>
      <c r="AZ213" s="101">
        <f>IF(AND(OR(計算過程!$DF$5&lt;=4),入力データと計算結果!$E$7=バックデータ一覧!$A$18,BY213&gt;0),(VLOOKUP(入力データと計算結果!$E$6,バックデータ一覧!$V$12:$AA$15,5,FALSE)*CA213+VLOOKUP(入力データと計算結果!$E$6,バックデータ一覧!$V$12:$AA$15,6,FALSE))*10^3/3600,0)</f>
        <v>2.9071716290509253E-2</v>
      </c>
      <c r="BA213" s="101">
        <f>IF(OR(計算過程!$DF$5&lt;=2,計算過程!$DF$5=8),IF(入力データと計算結果!$E$7=バックデータ一覧!$A$16,BU213/BC213+BV213/BD213+BW213/BE213+BX213/BF213+BZ213/BH213,IF(入力データと計算結果!$E$7=バックデータ一覧!$A$17,BU213/BC213+BV213/BD213+BW213/BE213+BY213/BG213+BZ213/BH213,BU213/BC213+BV213/BD213+BW213/BE213+BY213/BG213+CA213/BI213)),0)</f>
        <v>47.878607220496463</v>
      </c>
      <c r="BB213" s="101">
        <f>IF(OR(計算過程!$DF$5=3,計算過程!$DF$5=4),IF(入力データと計算結果!$E$7=バックデータ一覧!$A$16,BU213/BC213+BV213/BD213+BW213/BE213+BX213/BF213+BZ213/BH213,IF(入力データと計算結果!$E$7=バックデータ一覧!$A$17,BU213/BC213+BV213/BD213+BW213/BE213+BY213/BG213+BZ213/BH213,BU213/BC213+BV213/BD213+BW213/BE213+BY213/BG213+CA213/BI213)),0)</f>
        <v>0</v>
      </c>
      <c r="BC213" s="101">
        <f>MIN(1,計算過程!$DF$7*'貼り付けシート（日別）'!AG212+計算過程!$DF$14*(BU213+BW213)+計算過程!$DF$21)</f>
        <v>0.64204273482464447</v>
      </c>
      <c r="BD213" s="101">
        <f>MIN(1,計算過程!$DF$8*'貼り付けシート（日別）'!AG212+計算過程!$DF$15*BV213+計算過程!$DF$22)</f>
        <v>0.68989659538541603</v>
      </c>
      <c r="BE213" s="101">
        <f>MIN(1,計算過程!$DF$9*'貼り付けシート（日別）'!AG212+計算過程!$DF$16*(BU213+BW213)+計算過程!$DF$23)</f>
        <v>0.64204273482464447</v>
      </c>
      <c r="BF213" s="32">
        <f>MIN(1,計算過程!$DF$10*'貼り付けシート（日別）'!AG212+計算過程!$DF$17*BX213+計算過程!$DF$24)</f>
        <v>0.71159348488590612</v>
      </c>
      <c r="BG213" s="32">
        <f>MIN(1,計算過程!$DF$11*'貼り付けシート（日別）'!AG212+計算過程!$DF$18*BY213+計算過程!$DF$25)</f>
        <v>0.70198007762926662</v>
      </c>
      <c r="BH213" s="32">
        <f>MIN(1,計算過程!$DF$12*'貼り付けシート（日別）'!AG212+計算過程!$DF$19*BZ213+計算過程!$DF$26)</f>
        <v>0.71159348488590612</v>
      </c>
      <c r="BI213" s="32">
        <f>MIN(1,計算過程!$DF$13*'貼り付けシート（日別）'!AG212+計算過程!$DF$20*CA213+計算過程!$DF$27)</f>
        <v>0.64480648794926165</v>
      </c>
      <c r="BJ213" s="32">
        <f>IF(計算過程!$DF$5=11,(計算過程!$DF$33*BK213+計算過程!$DF$34*BN213+計算過程!$DF$35*計算過程!$DF$39+計算過程!$DF$36)*(1+計算過程!$DF$37*計算過程!$DF$38)*BL213*BM213*10^3/3600,0)</f>
        <v>0</v>
      </c>
      <c r="BK213" s="32">
        <f>'貼り付けシート（日別）'!AH212</f>
        <v>21.012499999999999</v>
      </c>
      <c r="BL213" s="32">
        <f t="shared" si="79"/>
        <v>1</v>
      </c>
      <c r="BM213" s="32">
        <f t="shared" si="80"/>
        <v>1</v>
      </c>
      <c r="BN213" s="32">
        <f t="shared" si="81"/>
        <v>32.84408956396689</v>
      </c>
      <c r="BO213" s="32">
        <f>IF(計算過程!$DF$5=10,(計算過程!$DF$41*'貼り付けシート（日別）'!AG212+計算過程!$DF$42*BN213+計算過程!$DF$43)/3.6,0)</f>
        <v>0</v>
      </c>
      <c r="BP213" s="32">
        <f>IF(OR(計算過程!$DF$5=5,計算過程!$DF$5=6,計算過程!$DF$5=7),((計算過程!$DF$45*'貼り付けシート（日別）'!AG212+計算過程!$DF$46*SUM(BU213:BW213,BY213)+計算過程!$DF$47)*BQ213+(0.01723*CA213+0.06099))*10^3/3600,0)</f>
        <v>0</v>
      </c>
      <c r="BQ213" s="32">
        <f>IF('貼り付けシート（日別）'!AG212&lt;7,1+(7-'貼り付けシート（日別）'!AG212)*0.0091,1)</f>
        <v>1</v>
      </c>
      <c r="BR213" s="32">
        <f>IF(OR(計算過程!$DF$5=5,計算過程!$DF$5=6,計算過程!$DF$5=7),((計算過程!$DF$48*'貼り付けシート（日別）'!AG212+計算過程!$DF$49*SUM(BU213:BW213,BY213)+計算過程!$DF$50)*BT213+CA213/BS213),0)</f>
        <v>0</v>
      </c>
      <c r="BS213" s="32">
        <f>計算過程!$DF$51*'貼り付けシート（日別）'!AG212+計算過程!$DF$52*CA213+計算過程!$DF$53</f>
        <v>0.89114656249999991</v>
      </c>
      <c r="BT213" s="32">
        <f>IF('貼り付けシート（日別）'!AG212&lt;7,1+(7-'貼り付けシート（日別）'!AG212)*0.0205,1)</f>
        <v>1</v>
      </c>
      <c r="BU213" s="109">
        <f>'貼り付けシート（日別）'!T212</f>
        <v>3.9563042336578009</v>
      </c>
      <c r="BV213" s="109">
        <f>'貼り付けシート（日別）'!U212</f>
        <v>6.81188757504255</v>
      </c>
      <c r="BW213" s="109">
        <f>'貼り付けシート（日別）'!V212</f>
        <v>0.56097897676820996</v>
      </c>
      <c r="BX213" s="109">
        <f>'貼り付けシート（日別）'!W212</f>
        <v>0</v>
      </c>
      <c r="BY213" s="109">
        <f>'貼り付けシート（日別）'!X212</f>
        <v>18.980491695164996</v>
      </c>
      <c r="BZ213" s="109">
        <f>'貼り付けシート（日別）'!Y212</f>
        <v>0</v>
      </c>
      <c r="CA213" s="109">
        <f>'貼り付けシート（日別）'!Z212</f>
        <v>2.5344270833333331</v>
      </c>
      <c r="CB213" s="102">
        <f>IF(入力データと計算結果!$E$9=バックデータ一覧!$A$25,'貼り付けシート（日別）'!AI212,0)</f>
        <v>0</v>
      </c>
      <c r="CC213" s="166"/>
      <c r="CD213" s="32">
        <f>IF(計算過程!$DF$5=9,((CI213*'貼り付けシート（日別）'!AG212+CJ213*(CQ213+CR213+CS213+CU213)+CK213*CX213+CL213)*CE213+(0.01723*CW213+0.06099))*10^3/3600,0)</f>
        <v>0</v>
      </c>
      <c r="CE213" s="32">
        <f>IF(7&lt;='貼り付けシート（日別）'!AG212,1,1+(7-'貼り付けシート（日別）'!AG212)*0.0091)</f>
        <v>1</v>
      </c>
      <c r="CF213" s="32">
        <f>IF(計算過程!$DF$5=9,((CM213*'貼り付けシート（日別）'!AG212+CN213*(CQ213+CR213+CS213+CU213)+CO213*CX213+CP213)*CH213+CW213/CG213),0)</f>
        <v>0</v>
      </c>
      <c r="CG213" s="32">
        <f>計算過程!$DF$55*'貼り付けシート（日別）'!AG212+計算過程!$DF$56*CW213+計算過程!$DF$57</f>
        <v>0.89114656249999991</v>
      </c>
      <c r="CH213" s="32">
        <f>IF(7&lt;='貼り付けシート（日別）'!AG212,1,1+(7-'貼り付けシート（日別）'!AG212)*0.0205)</f>
        <v>1</v>
      </c>
      <c r="CI213" s="100">
        <f>IF($CX213&gt;0,バックデータ一覧!$S$4,バックデータ一覧!$T$4)</f>
        <v>-0.18114</v>
      </c>
      <c r="CJ213" s="100">
        <f>IF($CX213&gt;0,バックデータ一覧!$S$5,バックデータ一覧!$T$5)</f>
        <v>0.10483000000000001</v>
      </c>
      <c r="CK213" s="100">
        <f>IF($CX213&gt;0,バックデータ一覧!$S$6,バックデータ一覧!$T$6)</f>
        <v>0</v>
      </c>
      <c r="CL213" s="100">
        <f>IF($CX213&gt;0,バックデータ一覧!$S$7,バックデータ一覧!$T$7)</f>
        <v>5.8528500000000001</v>
      </c>
      <c r="CM213" s="100">
        <f>IF($CX213&gt;0,バックデータ一覧!$S$12,バックデータ一覧!$T$12)</f>
        <v>-5.7700000000000001E-2</v>
      </c>
      <c r="CN213" s="100">
        <f>IF($CX213&gt;0,バックデータ一覧!$S$13,バックデータ一覧!$T$13)</f>
        <v>0.47525000000000001</v>
      </c>
      <c r="CO213" s="100">
        <f>IF($CX213&gt;0,バックデータ一覧!$S$14,バックデータ一覧!$T$14)</f>
        <v>0</v>
      </c>
      <c r="CP213" s="173">
        <f>IF($CX213&gt;0,バックデータ一覧!$S$15,バックデータ一覧!$T$15)</f>
        <v>-6.3459300000000001</v>
      </c>
      <c r="CQ213" s="102">
        <f>IF($DF$4=4,'貼り付けシート（日別）'!T212,'貼り付けシート（日別）'!B212*(INT($DF$4)+1-$DF$4)+'貼り付けシート（日別）'!T212*($DF$4-INT($DF$4)))</f>
        <v>3.9563042336578009</v>
      </c>
      <c r="CR213" s="102">
        <f>IF($DF$4=4,'貼り付けシート（日別）'!U212,'貼り付けシート（日別）'!C212*(INT($DF$4)+1-$DF$4)+'貼り付けシート（日別）'!U212*($DF$4-INT($DF$4)))</f>
        <v>6.81188757504255</v>
      </c>
      <c r="CS213" s="102">
        <f>IF($DF$4=4,'貼り付けシート（日別）'!V212,'貼り付けシート（日別）'!D212*(INT($DF$4)+1-$DF$4)+'貼り付けシート（日別）'!V212*($DF$4-INT($DF$4)))</f>
        <v>0.56097897676820996</v>
      </c>
      <c r="CT213" s="102">
        <f>IF($DF$4=4,'貼り付けシート（日別）'!W212,'貼り付けシート（日別）'!E212*(INT($DF$4)+1-$DF$4)+'貼り付けシート（日別）'!W212*($DF$4-INT($DF$4)))</f>
        <v>0</v>
      </c>
      <c r="CU213" s="102">
        <f>IF($DF$4=4,'貼り付けシート（日別）'!X212,'貼り付けシート（日別）'!F212*(INT($DF$4)+1-$DF$4)+'貼り付けシート（日別）'!X212*($DF$4-INT($DF$4)))</f>
        <v>18.980491695164996</v>
      </c>
      <c r="CV213" s="102">
        <f>IF($DF$4=4,'貼り付けシート（日別）'!Y212,'貼り付けシート（日別）'!G212*(INT($DF$4)+1-$DF$4)+'貼り付けシート（日別）'!Y212*($DF$4-INT($DF$4)))</f>
        <v>0</v>
      </c>
      <c r="CW213" s="102">
        <f>IF($DF$4=4,'貼り付けシート（日別）'!Z212,'貼り付けシート（日別）'!H212*(INT($DF$4)+1-$DF$4)+'貼り付けシート（日別）'!Z212*($DF$4-INT($DF$4)))</f>
        <v>2.5344270833333331</v>
      </c>
      <c r="CX213" s="32">
        <f>SUMIF('貼り付けシート（時刻別）'!$A$6:$A$8765,AR213,'貼り付けシート（時刻別）'!$C$6:$C$8765)</f>
        <v>0</v>
      </c>
      <c r="CY213" s="102">
        <f t="shared" si="68"/>
        <v>0</v>
      </c>
      <c r="CZ213" s="166"/>
    </row>
    <row r="214" spans="1:104" x14ac:dyDescent="0.15">
      <c r="A214" s="36">
        <v>41846</v>
      </c>
      <c r="B214" s="139">
        <f>IF(計算過程!$DF$5=9,計算過程!CD214+計算過程!CY214,IF($DF$4=4,AS214,G214*(INT($DF$4)+1-$DF$4)+AS214*($DF$4-INT($DF$4))))</f>
        <v>0.14022988576736109</v>
      </c>
      <c r="C214" s="139">
        <f>IF(計算過程!$DF$5=9,CF214,IF($DF$4=4,AT214,H214*(INT($DF$4)+1-$DF$4)+AT214*($DF$4-INT($DF$4))))</f>
        <v>65.495788171502042</v>
      </c>
      <c r="D214" s="139">
        <f>IF(計算過程!$DF$5=9,0,IF($DF$4=4,AU214,I214*(INT($DF$4)+1-$DF$4)+AU214*($DF$4-INT($DF$4))))</f>
        <v>0</v>
      </c>
      <c r="E214" s="139">
        <v>0</v>
      </c>
      <c r="F214" s="138"/>
      <c r="G214" s="104">
        <f t="shared" si="69"/>
        <v>0.13398534963657405</v>
      </c>
      <c r="H214" s="104">
        <f t="shared" si="70"/>
        <v>59.899164949087321</v>
      </c>
      <c r="I214" s="104">
        <f t="shared" si="71"/>
        <v>0</v>
      </c>
      <c r="J214" s="107">
        <v>0</v>
      </c>
      <c r="K214" s="101">
        <f>IF(OR(計算過程!$DF$5&lt;=4,計算過程!$DF$5=8),L214+M214+N214,0)</f>
        <v>0.13398534963657405</v>
      </c>
      <c r="L214" s="101">
        <f>IF(AND($DF$5&gt;4,$DF$5&lt;&gt;8),0,((VLOOKUP(入力データと計算結果!$E$6,バックデータ一覧!$V$12:$AA$15,2)*'貼り付けシート（日別）'!O213+VLOOKUP(入力データと計算結果!$E$6,バックデータ一覧!$V$12:$AA$15,3)*('貼り付けシート（日別）'!I213+'貼り付けシート（日別）'!J213+'貼り付けシート（日別）'!K213+'貼り付けシート（日別）'!L213+'貼り付けシート（日別）'!N213)+(VLOOKUP(入力データと計算結果!$E$6,バックデータ一覧!$V$12:$AA$15,4)))*10^3/3600))</f>
        <v>8.8255852240740729E-2</v>
      </c>
      <c r="M214" s="101">
        <f>IF(AND(OR($DF$5&gt;4,$DF$5&lt;&gt;8),入力データと計算結果!$E$7&lt;&gt;バックデータ一覧!$A$16,SUM(AL214:AM214)&gt;0),0.07*10^3/3600,0)</f>
        <v>1.9444444444444445E-2</v>
      </c>
      <c r="N214" s="101">
        <f>IF(AND(OR($DF$5&lt;=4),入力データと計算結果!$E$7=バックデータ一覧!$A$18,AM214&gt;0),(VLOOKUP(入力データと計算結果!$E$6,バックデータ一覧!$V$12:$AA$15,5,FALSE)*AO214+VLOOKUP(入力データと計算結果!$E$6,バックデータ一覧!$V$12:$AA$15,6,FALSE))*10^3/3600,0)</f>
        <v>2.6285052951388884E-2</v>
      </c>
      <c r="O214" s="101">
        <f>IF(OR(計算過程!$DF$5&lt;=2,計算過程!$DF$5=8),IF(入力データと計算結果!$E$7=バックデータ一覧!$A$16,AI214/Q214+AJ214/R214+AK214/S214+AL214/T214+AN214/V214,IF(入力データと計算結果!$E$7=バックデータ一覧!$A$17,AI214/Q214+AJ214/R214+AK214/S214+AM214/U214+AN214/V214,AI214/Q214+AJ214/R214+AK214/S214+AM214/U214+AO214/W214)),0)</f>
        <v>59.899164949087321</v>
      </c>
      <c r="P214" s="101">
        <f>IF(OR(計算過程!$DF$5=3,計算過程!$DF$5=4),IF(入力データと計算結果!$E$7=バックデータ一覧!$A$16,AI214/Q214+AJ214/R214+AK214/S214+AL214/T214+AN214/V214,IF(入力データと計算結果!$E$7=バックデータ一覧!$A$17,AI214/Q214+AJ214/R214+AK214/S214+AM214/U214+AN214/V214,AI214/Q214+AJ214/R214+AK214/S214+AM214/U214+AO214/W214)),0)</f>
        <v>0</v>
      </c>
      <c r="Q214" s="101">
        <f>MIN(1,$DF$7*'貼り付けシート（日別）'!O213+計算過程!$DF$14*(AI214+AK214)+$DF$21)</f>
        <v>0.648817282136673</v>
      </c>
      <c r="R214" s="101">
        <f>MIN(1,$DF$8*'貼り付けシート（日別）'!O213+$DF$15*AJ214+$DF$22)</f>
        <v>0.69166773155320538</v>
      </c>
      <c r="S214" s="101">
        <f>MIN(1,$DF$9*'貼り付けシート（日別）'!O213+$DF$16*(AI214+AK214)+$DF$23)</f>
        <v>0.648817282136673</v>
      </c>
      <c r="T214" s="32">
        <f>MIN(1,$DF$10*'貼り付けシート（日別）'!O213+$DF$17*AL214+$DF$24)</f>
        <v>0.71159348488590612</v>
      </c>
      <c r="U214" s="32">
        <f>MIN(1,$DF$11*'貼り付けシート（日別）'!O213+$DF$18*AM214+$DF$25)</f>
        <v>0.70226852187763578</v>
      </c>
      <c r="V214" s="32">
        <f>MIN(1,$DF$12*'貼り付けシート（日別）'!O213+$DF$19*AN214+$DF$26)</f>
        <v>0.71159348488590612</v>
      </c>
      <c r="W214" s="32">
        <f>MIN(1,$DF$13*'貼り付けシート（日別）'!O213+$DF$20*AO214+$DF$27)</f>
        <v>0.63500226754953015</v>
      </c>
      <c r="X214" s="32">
        <f t="shared" si="72"/>
        <v>0</v>
      </c>
      <c r="Y214" s="32">
        <f>'貼り付けシート（日別）'!P213</f>
        <v>21.237500000000004</v>
      </c>
      <c r="Z214" s="32">
        <f t="shared" si="73"/>
        <v>1</v>
      </c>
      <c r="AA214" s="32">
        <f t="shared" si="74"/>
        <v>1</v>
      </c>
      <c r="AB214" s="32">
        <f t="shared" si="75"/>
        <v>40.870032230997708</v>
      </c>
      <c r="AC214" s="32">
        <f>IF($DF$5=10,($DF$41*'貼り付けシート（日別）'!O213+$DF$42*AB214+$DF$43)/3.6,0)</f>
        <v>0</v>
      </c>
      <c r="AD214" s="32">
        <f>IF(OR($DF$5=5,$DF$5=6,$DF$5=7),(($DF$45*'貼り付けシート（日別）'!O213+$DF$46*SUM(AI214:AK214,AM214)+$DF$47)*AE214+(0.01723*AO214+0.06099))*10^3/3600,0)</f>
        <v>0</v>
      </c>
      <c r="AE214" s="32">
        <f>IF('貼り付けシート（日別）'!O213&lt;7,1+(7-'貼り付けシート（日別）'!O213)*0.0091,1)</f>
        <v>1</v>
      </c>
      <c r="AF214" s="32">
        <f>IF(OR($DF$5=5,$DF$5=6,$DF$5=7),(($DF$48*'貼り付けシート（日別）'!O213+$DF$49*SUM(AI214:AK214,AM214)+$DF$50)*AH214+AO214/AG214),0)</f>
        <v>0</v>
      </c>
      <c r="AG214" s="32">
        <f>$DF$51*'貼り付けシート（日別）'!O213+$DF$52*AO214+$DF$53</f>
        <v>0.88837312499999999</v>
      </c>
      <c r="AH214" s="32">
        <f>IF('貼り付けシート（日別）'!O213&lt;7,1+(7-'貼り付けシート（日別）'!O213)*0.0205,1)</f>
        <v>1</v>
      </c>
      <c r="AI214" s="109">
        <f>'貼り付けシート（日別）'!B213</f>
        <v>8.1410760010431868</v>
      </c>
      <c r="AJ214" s="109">
        <f>'貼り付けシート（日別）'!C213</f>
        <v>10.53409767510464</v>
      </c>
      <c r="AK214" s="109">
        <f>'貼り付けシート（日別）'!D213</f>
        <v>1.8976867135298796</v>
      </c>
      <c r="AL214" s="109">
        <f>'貼り付けシート（日別）'!E213</f>
        <v>0</v>
      </c>
      <c r="AM214" s="109">
        <f>'貼り付けシート（日別）'!F213</f>
        <v>18.34498434132</v>
      </c>
      <c r="AN214" s="109">
        <f>'貼り付けシート（日別）'!G213</f>
        <v>0</v>
      </c>
      <c r="AO214" s="109">
        <f>'貼り付けシート（日別）'!H213</f>
        <v>1.9521874999999991</v>
      </c>
      <c r="AP214" s="102">
        <f>IF(入力データと計算結果!$E$9=バックデータ一覧!$A$25,'貼り付けシート（日別）'!Q213,0)</f>
        <v>0</v>
      </c>
      <c r="AR214" s="36">
        <v>41846</v>
      </c>
      <c r="AS214" s="104">
        <f t="shared" si="76"/>
        <v>0.14022988576736109</v>
      </c>
      <c r="AT214" s="104">
        <f t="shared" si="77"/>
        <v>65.495788171502042</v>
      </c>
      <c r="AU214" s="104">
        <f t="shared" si="78"/>
        <v>0</v>
      </c>
      <c r="AV214" s="107">
        <v>0</v>
      </c>
      <c r="AW214" s="101">
        <f>IF(OR(計算過程!$DF$5&lt;=4,計算過程!$DF$5=8),AX214+AY214+AZ214,0)</f>
        <v>0.14022988576736109</v>
      </c>
      <c r="AX214" s="101">
        <f>IF(AND(計算過程!$DF$5&gt;4,計算過程!$DF$5&lt;&gt;8),0,((VLOOKUP(入力データと計算結果!$E$6,バックデータ一覧!$V$12:$AA$15,2)*'貼り付けシート（日別）'!AG213+VLOOKUP(入力データと計算結果!$E$6,バックデータ一覧!$V$12:$AA$15,3)*('貼り付けシート（日別）'!AA213+'貼り付けシート（日別）'!AB213+'貼り付けシート（日別）'!AC213+'貼り付けシート（日別）'!AD213+'貼り付けシート（日別）'!AF213)+(VLOOKUP(入力データと計算結果!$E$6,バックデータ一覧!$V$12:$AA$15,4)))*10^3/3600))</f>
        <v>9.1776542740740735E-2</v>
      </c>
      <c r="AY214" s="101">
        <f>IF(AND(OR(計算過程!$DF$5&gt;4,計算過程!$DF$5&lt;&gt;8),入力データと計算結果!$E$7&lt;&gt;バックデータ一覧!$A$16,SUM(BX214:BY214)&gt;0),0.07*10^3/3600,0)</f>
        <v>1.9444444444444445E-2</v>
      </c>
      <c r="AZ214" s="101">
        <f>IF(AND(OR(計算過程!$DF$5&lt;=4),入力データと計算結果!$E$7=バックデータ一覧!$A$18,BY214&gt;0),(VLOOKUP(入力データと計算結果!$E$6,バックデータ一覧!$V$12:$AA$15,5,FALSE)*CA214+VLOOKUP(入力データと計算結果!$E$6,バックデータ一覧!$V$12:$AA$15,6,FALSE))*10^3/3600,0)</f>
        <v>2.9008898582175917E-2</v>
      </c>
      <c r="BA214" s="101">
        <f>IF(OR(計算過程!$DF$5&lt;=2,計算過程!$DF$5=8),IF(入力データと計算結果!$E$7=バックデータ一覧!$A$16,BU214/BC214+BV214/BD214+BW214/BE214+BX214/BF214+BZ214/BH214,IF(入力データと計算結果!$E$7=バックデータ一覧!$A$17,BU214/BC214+BV214/BD214+BW214/BE214+BY214/BG214+BZ214/BH214,BU214/BC214+BV214/BD214+BW214/BE214+BY214/BG214+CA214/BI214)),0)</f>
        <v>65.495788171502042</v>
      </c>
      <c r="BB214" s="101">
        <f>IF(OR(計算過程!$DF$5=3,計算過程!$DF$5=4),IF(入力データと計算結果!$E$7=バックデータ一覧!$A$16,BU214/BC214+BV214/BD214+BW214/BE214+BX214/BF214+BZ214/BH214,IF(入力データと計算結果!$E$7=バックデータ一覧!$A$17,BU214/BC214+BV214/BD214+BW214/BE214+BY214/BG214+BZ214/BH214,BU214/BC214+BV214/BD214+BW214/BE214+BY214/BG214+CA214/BI214)),0)</f>
        <v>0</v>
      </c>
      <c r="BC214" s="101">
        <f>MIN(1,計算過程!$DF$7*'貼り付けシート（日別）'!AG213+計算過程!$DF$14*(BU214+BW214)+計算過程!$DF$21)</f>
        <v>0.64958828886946218</v>
      </c>
      <c r="BD214" s="101">
        <f>MIN(1,計算過程!$DF$8*'貼り付けシート（日別）'!AG213+計算過程!$DF$15*BV214+計算過程!$DF$22)</f>
        <v>0.69286303632338597</v>
      </c>
      <c r="BE214" s="101">
        <f>MIN(1,計算過程!$DF$9*'貼り付けシート（日別）'!AG213+計算過程!$DF$16*(BU214+BW214)+計算過程!$DF$23)</f>
        <v>0.64958828886946218</v>
      </c>
      <c r="BF214" s="32">
        <f>MIN(1,計算過程!$DF$10*'貼り付けシート（日別）'!AG213+計算過程!$DF$17*BX214+計算過程!$DF$24)</f>
        <v>0.71159348488590612</v>
      </c>
      <c r="BG214" s="32">
        <f>MIN(1,計算過程!$DF$11*'貼り付けシート（日別）'!AG213+計算過程!$DF$18*BY214+計算過程!$DF$25)</f>
        <v>0.70226852187763578</v>
      </c>
      <c r="BH214" s="32">
        <f>MIN(1,計算過程!$DF$12*'貼り付けシート（日別）'!AG213+計算過程!$DF$19*BZ214+計算過程!$DF$26)</f>
        <v>0.71159348488590612</v>
      </c>
      <c r="BI214" s="32">
        <f>MIN(1,計算過程!$DF$13*'貼り付けシート（日別）'!AG213+計算過程!$DF$20*CA214+計算過程!$DF$27)</f>
        <v>0.64502469088832215</v>
      </c>
      <c r="BJ214" s="32">
        <f>IF(計算過程!$DF$5=11,(計算過程!$DF$33*BK214+計算過程!$DF$34*BN214+計算過程!$DF$35*計算過程!$DF$39+計算過程!$DF$36)*(1+計算過程!$DF$37*計算過程!$DF$38)*BL214*BM214*10^3/3600,0)</f>
        <v>0</v>
      </c>
      <c r="BK214" s="32">
        <f>'貼り付けシート（日別）'!AH213</f>
        <v>21.237500000000004</v>
      </c>
      <c r="BL214" s="32">
        <f t="shared" si="79"/>
        <v>1</v>
      </c>
      <c r="BM214" s="32">
        <f t="shared" si="80"/>
        <v>1</v>
      </c>
      <c r="BN214" s="32">
        <f t="shared" si="81"/>
        <v>44.726017658765336</v>
      </c>
      <c r="BO214" s="32">
        <f>IF(計算過程!$DF$5=10,(計算過程!$DF$41*'貼り付けシート（日別）'!AG213+計算過程!$DF$42*BN214+計算過程!$DF$43)/3.6,0)</f>
        <v>0</v>
      </c>
      <c r="BP214" s="32">
        <f>IF(OR(計算過程!$DF$5=5,計算過程!$DF$5=6,計算過程!$DF$5=7),((計算過程!$DF$45*'貼り付けシート（日別）'!AG213+計算過程!$DF$46*SUM(BU214:BW214,BY214)+計算過程!$DF$47)*BQ214+(0.01723*CA214+0.06099))*10^3/3600,0)</f>
        <v>0</v>
      </c>
      <c r="BQ214" s="32">
        <f>IF('貼り付けシート（日別）'!AG213&lt;7,1+(7-'貼り付けシート（日別）'!AG213)*0.0091,1)</f>
        <v>1</v>
      </c>
      <c r="BR214" s="32">
        <f>IF(OR(計算過程!$DF$5=5,計算過程!$DF$5=6,計算過程!$DF$5=7),((計算過程!$DF$48*'貼り付けシート（日別）'!AG213+計算過程!$DF$49*SUM(BU214:BW214,BY214)+計算過程!$DF$50)*BT214+CA214/BS214),0)</f>
        <v>0</v>
      </c>
      <c r="BS214" s="32">
        <f>計算過程!$DF$51*'貼り付けシート（日別）'!AG213+計算過程!$DF$52*CA214+計算過程!$DF$53</f>
        <v>0.89178781250000005</v>
      </c>
      <c r="BT214" s="32">
        <f>IF('貼り付けシート（日別）'!AG213&lt;7,1+(7-'貼り付けシート（日別）'!AG213)*0.0205,1)</f>
        <v>1</v>
      </c>
      <c r="BU214" s="109">
        <f>'貼り付けシート（日別）'!T213</f>
        <v>8.3877752738020703</v>
      </c>
      <c r="BV214" s="109">
        <f>'貼り付けシート（日別）'!U213</f>
        <v>13.167622093880798</v>
      </c>
      <c r="BW214" s="109">
        <f>'貼り付けシート（日別）'!V213</f>
        <v>2.3043338664291397</v>
      </c>
      <c r="BX214" s="109">
        <f>'貼り付けシート（日別）'!W213</f>
        <v>0</v>
      </c>
      <c r="BY214" s="109">
        <f>'貼り付けシート（日別）'!X213</f>
        <v>18.34498434132</v>
      </c>
      <c r="BZ214" s="109">
        <f>'貼り付けシート（日別）'!Y213</f>
        <v>0</v>
      </c>
      <c r="CA214" s="109">
        <f>'貼り付けシート（日別）'!Z213</f>
        <v>2.5213020833333322</v>
      </c>
      <c r="CB214" s="102">
        <f>IF(入力データと計算結果!$E$9=バックデータ一覧!$A$25,'貼り付けシート（日別）'!AI213,0)</f>
        <v>0</v>
      </c>
      <c r="CC214" s="166"/>
      <c r="CD214" s="32">
        <f>IF(計算過程!$DF$5=9,((CI214*'貼り付けシート（日別）'!AG213+CJ214*(CQ214+CR214+CS214+CU214)+CK214*CX214+CL214)*CE214+(0.01723*CW214+0.06099))*10^3/3600,0)</f>
        <v>0</v>
      </c>
      <c r="CE214" s="32">
        <f>IF(7&lt;='貼り付けシート（日別）'!AG213,1,1+(7-'貼り付けシート（日別）'!AG213)*0.0091)</f>
        <v>1</v>
      </c>
      <c r="CF214" s="32">
        <f>IF(計算過程!$DF$5=9,((CM214*'貼り付けシート（日別）'!AG213+CN214*(CQ214+CR214+CS214+CU214)+CO214*CX214+CP214)*CH214+CW214/CG214),0)</f>
        <v>0</v>
      </c>
      <c r="CG214" s="32">
        <f>計算過程!$DF$55*'貼り付けシート（日別）'!AG213+計算過程!$DF$56*CW214+計算過程!$DF$57</f>
        <v>0.89178781250000005</v>
      </c>
      <c r="CH214" s="32">
        <f>IF(7&lt;='貼り付けシート（日別）'!AG213,1,1+(7-'貼り付けシート（日別）'!AG213)*0.0205)</f>
        <v>1</v>
      </c>
      <c r="CI214" s="100">
        <f>IF($CX214&gt;0,バックデータ一覧!$S$4,バックデータ一覧!$T$4)</f>
        <v>-0.18114</v>
      </c>
      <c r="CJ214" s="100">
        <f>IF($CX214&gt;0,バックデータ一覧!$S$5,バックデータ一覧!$T$5)</f>
        <v>0.10483000000000001</v>
      </c>
      <c r="CK214" s="100">
        <f>IF($CX214&gt;0,バックデータ一覧!$S$6,バックデータ一覧!$T$6)</f>
        <v>0</v>
      </c>
      <c r="CL214" s="100">
        <f>IF($CX214&gt;0,バックデータ一覧!$S$7,バックデータ一覧!$T$7)</f>
        <v>5.8528500000000001</v>
      </c>
      <c r="CM214" s="100">
        <f>IF($CX214&gt;0,バックデータ一覧!$S$12,バックデータ一覧!$T$12)</f>
        <v>-5.7700000000000001E-2</v>
      </c>
      <c r="CN214" s="100">
        <f>IF($CX214&gt;0,バックデータ一覧!$S$13,バックデータ一覧!$T$13)</f>
        <v>0.47525000000000001</v>
      </c>
      <c r="CO214" s="100">
        <f>IF($CX214&gt;0,バックデータ一覧!$S$14,バックデータ一覧!$T$14)</f>
        <v>0</v>
      </c>
      <c r="CP214" s="173">
        <f>IF($CX214&gt;0,バックデータ一覧!$S$15,バックデータ一覧!$T$15)</f>
        <v>-6.3459300000000001</v>
      </c>
      <c r="CQ214" s="102">
        <f>IF($DF$4=4,'貼り付けシート（日別）'!T213,'貼り付けシート（日別）'!B213*(INT($DF$4)+1-$DF$4)+'貼り付けシート（日別）'!T213*($DF$4-INT($DF$4)))</f>
        <v>8.3877752738020703</v>
      </c>
      <c r="CR214" s="102">
        <f>IF($DF$4=4,'貼り付けシート（日別）'!U213,'貼り付けシート（日別）'!C213*(INT($DF$4)+1-$DF$4)+'貼り付けシート（日別）'!U213*($DF$4-INT($DF$4)))</f>
        <v>13.167622093880798</v>
      </c>
      <c r="CS214" s="102">
        <f>IF($DF$4=4,'貼り付けシート（日別）'!V213,'貼り付けシート（日別）'!D213*(INT($DF$4)+1-$DF$4)+'貼り付けシート（日別）'!V213*($DF$4-INT($DF$4)))</f>
        <v>2.3043338664291397</v>
      </c>
      <c r="CT214" s="102">
        <f>IF($DF$4=4,'貼り付けシート（日別）'!W213,'貼り付けシート（日別）'!E213*(INT($DF$4)+1-$DF$4)+'貼り付けシート（日別）'!W213*($DF$4-INT($DF$4)))</f>
        <v>0</v>
      </c>
      <c r="CU214" s="102">
        <f>IF($DF$4=4,'貼り付けシート（日別）'!X213,'貼り付けシート（日別）'!F213*(INT($DF$4)+1-$DF$4)+'貼り付けシート（日別）'!X213*($DF$4-INT($DF$4)))</f>
        <v>18.34498434132</v>
      </c>
      <c r="CV214" s="102">
        <f>IF($DF$4=4,'貼り付けシート（日別）'!Y213,'貼り付けシート（日別）'!G213*(INT($DF$4)+1-$DF$4)+'貼り付けシート（日別）'!Y213*($DF$4-INT($DF$4)))</f>
        <v>0</v>
      </c>
      <c r="CW214" s="102">
        <f>IF($DF$4=4,'貼り付けシート（日別）'!Z213,'貼り付けシート（日別）'!H213*(INT($DF$4)+1-$DF$4)+'貼り付けシート（日別）'!Z213*($DF$4-INT($DF$4)))</f>
        <v>2.5213020833333322</v>
      </c>
      <c r="CX214" s="32">
        <f>SUMIF('貼り付けシート（時刻別）'!$A$6:$A$8765,AR214,'貼り付けシート（時刻別）'!$C$6:$C$8765)</f>
        <v>0</v>
      </c>
      <c r="CY214" s="102">
        <f t="shared" ref="CY214:CY277" si="82">IF($DF$4&lt;&gt;9,0,$AP214*(INT($DF$4)+1-$DF$4)+$CB214*($DF$4-INT($DF$4)))</f>
        <v>0</v>
      </c>
      <c r="CZ214" s="166"/>
    </row>
    <row r="215" spans="1:104" x14ac:dyDescent="0.15">
      <c r="A215" s="36">
        <v>41847</v>
      </c>
      <c r="B215" s="139">
        <f>IF(計算過程!$DF$5=9,計算過程!CD215+計算過程!CY215,IF($DF$4=4,AS215,G215*(INT($DF$4)+1-$DF$4)+AS215*($DF$4-INT($DF$4))))</f>
        <v>0.12592719302777777</v>
      </c>
      <c r="C215" s="139">
        <f>IF(計算過程!$DF$5=9,CF215,IF($DF$4=4,AT215,H215*(INT($DF$4)+1-$DF$4)+AT215*($DF$4-INT($DF$4))))</f>
        <v>44.84712034204869</v>
      </c>
      <c r="D215" s="139">
        <f>IF(計算過程!$DF$5=9,0,IF($DF$4=4,AU215,I215*(INT($DF$4)+1-$DF$4)+AU215*($DF$4-INT($DF$4))))</f>
        <v>0</v>
      </c>
      <c r="E215" s="139">
        <v>0</v>
      </c>
      <c r="F215" s="138"/>
      <c r="G215" s="104">
        <f t="shared" si="69"/>
        <v>0.11977965127777779</v>
      </c>
      <c r="H215" s="104">
        <f t="shared" si="70"/>
        <v>39.459297281186117</v>
      </c>
      <c r="I215" s="104">
        <f t="shared" si="71"/>
        <v>0</v>
      </c>
      <c r="J215" s="107">
        <v>0</v>
      </c>
      <c r="K215" s="101">
        <f>IF(OR(計算過程!$DF$5&lt;=4,計算過程!$DF$5=8),L215+M215+N215,0)</f>
        <v>0.11977965127777779</v>
      </c>
      <c r="L215" s="101">
        <f>IF(AND($DF$5&gt;4,$DF$5&lt;&gt;8),0,((VLOOKUP(入力データと計算結果!$E$6,バックデータ一覧!$V$12:$AA$15,2)*'貼り付けシート（日別）'!O214+VLOOKUP(入力データと計算結果!$E$6,バックデータ一覧!$V$12:$AA$15,3)*('貼り付けシート（日別）'!I214+'貼り付けシート（日別）'!J214+'貼り付けシート（日別）'!K214+'貼り付けシート（日別）'!L214+'貼り付けシート（日別）'!N214)+(VLOOKUP(入力データと計算結果!$E$6,バックデータ一覧!$V$12:$AA$15,4)))*10^3/3600))</f>
        <v>7.4240102666666669E-2</v>
      </c>
      <c r="M215" s="101">
        <f>IF(AND(OR($DF$5&gt;4,$DF$5&lt;&gt;8),入力データと計算結果!$E$7&lt;&gt;バックデータ一覧!$A$16,SUM(AL215:AM215)&gt;0),0.07*10^3/3600,0)</f>
        <v>1.9444444444444445E-2</v>
      </c>
      <c r="N215" s="101">
        <f>IF(AND(OR($DF$5&lt;=4),入力データと計算結果!$E$7=バックデータ一覧!$A$18,AM215&gt;0),(VLOOKUP(入力データと計算結果!$E$6,バックデータ一覧!$V$12:$AA$15,5,FALSE)*AO215+VLOOKUP(入力データと計算結果!$E$6,バックデータ一覧!$V$12:$AA$15,6,FALSE))*10^3/3600,0)</f>
        <v>2.6095104166666667E-2</v>
      </c>
      <c r="O215" s="101">
        <f>IF(OR(計算過程!$DF$5&lt;=2,計算過程!$DF$5=8),IF(入力データと計算結果!$E$7=バックデータ一覧!$A$16,AI215/Q215+AJ215/R215+AK215/S215+AL215/T215+AN215/V215,IF(入力データと計算結果!$E$7=バックデータ一覧!$A$17,AI215/Q215+AJ215/R215+AK215/S215+AM215/U215+AN215/V215,AI215/Q215+AJ215/R215+AK215/S215+AM215/U215+AO215/W215)),0)</f>
        <v>39.459297281186117</v>
      </c>
      <c r="P215" s="101">
        <f>IF(OR(計算過程!$DF$5=3,計算過程!$DF$5=4),IF(入力データと計算結果!$E$7=バックデータ一覧!$A$16,AI215/Q215+AJ215/R215+AK215/S215+AL215/T215+AN215/V215,IF(入力データと計算結果!$E$7=バックデータ一覧!$A$17,AI215/Q215+AJ215/R215+AK215/S215+AM215/U215+AN215/V215,AI215/Q215+AJ215/R215+AK215/S215+AM215/U215+AO215/W215)),0)</f>
        <v>0</v>
      </c>
      <c r="Q215" s="101">
        <f>MIN(1,$DF$7*'貼り付けシート（日別）'!O214+計算過程!$DF$14*(AI215+AK215)+$DF$21)</f>
        <v>0.64218659239916276</v>
      </c>
      <c r="R215" s="101">
        <f>MIN(1,$DF$8*'貼り付けシート（日別）'!O214+$DF$15*AJ215+$DF$22)</f>
        <v>0.68890728311403404</v>
      </c>
      <c r="S215" s="101">
        <f>MIN(1,$DF$9*'貼り付けシート（日別）'!O214+$DF$16*(AI215+AK215)+$DF$23)</f>
        <v>0.64218659239916276</v>
      </c>
      <c r="T215" s="32">
        <f>MIN(1,$DF$10*'貼り付けシート（日別）'!O214+$DF$17*AL215+$DF$24)</f>
        <v>0.71159348488590612</v>
      </c>
      <c r="U215" s="32">
        <f>MIN(1,$DF$11*'貼り付けシート（日別）'!O214+$DF$18*AM215+$DF$25)</f>
        <v>0.70254901948223225</v>
      </c>
      <c r="V215" s="32">
        <f>MIN(1,$DF$12*'貼り付けシート（日別）'!O214+$DF$19*AN215+$DF$26)</f>
        <v>0.71159348488590612</v>
      </c>
      <c r="W215" s="32">
        <f>MIN(1,$DF$13*'貼り付けシート（日別）'!O214+$DF$20*AO215+$DF$27)</f>
        <v>0.63588852550872477</v>
      </c>
      <c r="X215" s="32">
        <f t="shared" si="72"/>
        <v>0</v>
      </c>
      <c r="Y215" s="32">
        <f>'貼り付けシート（日別）'!P214</f>
        <v>21.775000000000002</v>
      </c>
      <c r="Z215" s="32">
        <f t="shared" si="73"/>
        <v>1</v>
      </c>
      <c r="AA215" s="32">
        <f t="shared" si="74"/>
        <v>1</v>
      </c>
      <c r="AB215" s="32">
        <f t="shared" si="75"/>
        <v>27.103255084837414</v>
      </c>
      <c r="AC215" s="32">
        <f>IF($DF$5=10,($DF$41*'貼り付けシート（日別）'!O214+$DF$42*AB215+$DF$43)/3.6,0)</f>
        <v>0</v>
      </c>
      <c r="AD215" s="32">
        <f>IF(OR($DF$5=5,$DF$5=6,$DF$5=7),(($DF$45*'貼り付けシート（日別）'!O214+$DF$46*SUM(AI215:AK215,AM215)+$DF$47)*AE215+(0.01723*AO215+0.06099))*10^3/3600,0)</f>
        <v>0</v>
      </c>
      <c r="AE215" s="32">
        <f>IF('貼り付けシート（日別）'!O214&lt;7,1+(7-'貼り付けシート（日別）'!O214)*0.0091,1)</f>
        <v>1</v>
      </c>
      <c r="AF215" s="32">
        <f>IF(OR($DF$5=5,$DF$5=6,$DF$5=7),(($DF$48*'貼り付けシート（日別）'!O214+$DF$49*SUM(AI215:AK215,AM215)+$DF$50)*AH215+AO215/AG215),0)</f>
        <v>0</v>
      </c>
      <c r="AG215" s="32">
        <f>$DF$51*'貼り付けシート（日別）'!O214+$DF$52*AO215+$DF$53</f>
        <v>0.89067499999999988</v>
      </c>
      <c r="AH215" s="32">
        <f>IF('貼り付けシート（日別）'!O214&lt;7,1+(7-'貼り付けシート（日別）'!O214)*0.0205,1)</f>
        <v>1</v>
      </c>
      <c r="AI215" s="109">
        <f>'貼り付けシート（日別）'!B214</f>
        <v>2.8606626957888794</v>
      </c>
      <c r="AJ215" s="109">
        <f>'貼り付けシート（日別）'!C214</f>
        <v>3.8172108185565898</v>
      </c>
      <c r="AK215" s="109">
        <f>'貼り付けシート（日別）'!D214</f>
        <v>0.78589634499694483</v>
      </c>
      <c r="AL215" s="109">
        <f>'貼り付けシート（日別）'!E214</f>
        <v>0</v>
      </c>
      <c r="AM215" s="109">
        <f>'貼り付けシート（日別）'!F214</f>
        <v>17.726985225495</v>
      </c>
      <c r="AN215" s="109">
        <f>'貼り付けシート（日別）'!G214</f>
        <v>0</v>
      </c>
      <c r="AO215" s="109">
        <f>'貼り付けシート（日別）'!H214</f>
        <v>1.9124999999999996</v>
      </c>
      <c r="AP215" s="102">
        <f>IF(入力データと計算結果!$E$9=バックデータ一覧!$A$25,'貼り付けシート（日別）'!Q214,0)</f>
        <v>0</v>
      </c>
      <c r="AR215" s="36">
        <v>41847</v>
      </c>
      <c r="AS215" s="104">
        <f t="shared" si="76"/>
        <v>0.12592719302777777</v>
      </c>
      <c r="AT215" s="104">
        <f t="shared" si="77"/>
        <v>44.84712034204869</v>
      </c>
      <c r="AU215" s="104">
        <f t="shared" si="78"/>
        <v>0</v>
      </c>
      <c r="AV215" s="107">
        <v>0</v>
      </c>
      <c r="AW215" s="101">
        <f>IF(OR(計算過程!$DF$5&lt;=4,計算過程!$DF$5=8),AX215+AY215+AZ215,0)</f>
        <v>0.12592719302777777</v>
      </c>
      <c r="AX215" s="101">
        <f>IF(AND(計算過程!$DF$5&gt;4,計算過程!$DF$5&lt;&gt;8),0,((VLOOKUP(入力データと計算結果!$E$6,バックデータ一覧!$V$12:$AA$15,2)*'貼り付けシート（日別）'!AG214+VLOOKUP(入力データと計算結果!$E$6,バックデータ一覧!$V$12:$AA$15,3)*('貼り付けシート（日別）'!AA214+'貼り付けシート（日別）'!AB214+'貼り付けシート（日別）'!AC214+'貼り付けシート（日別）'!AD214+'貼り付けシート（日別）'!AF214)+(VLOOKUP(入力データと計算結果!$E$6,バックデータ一覧!$V$12:$AA$15,4)))*10^3/3600))</f>
        <v>7.7695456916666655E-2</v>
      </c>
      <c r="AY215" s="101">
        <f>IF(AND(OR(計算過程!$DF$5&gt;4,計算過程!$DF$5&lt;&gt;8),入力データと計算結果!$E$7&lt;&gt;バックデータ一覧!$A$16,SUM(BX215:BY215)&gt;0),0.07*10^3/3600,0)</f>
        <v>1.9444444444444445E-2</v>
      </c>
      <c r="AZ215" s="101">
        <f>IF(AND(OR(計算過程!$DF$5&lt;=4),入力データと計算結果!$E$7=バックデータ一覧!$A$18,BY215&gt;0),(VLOOKUP(入力データと計算結果!$E$6,バックデータ一覧!$V$12:$AA$15,5,FALSE)*CA215+VLOOKUP(入力データと計算結果!$E$6,バックデータ一覧!$V$12:$AA$15,6,FALSE))*10^3/3600,0)</f>
        <v>2.8787291666666662E-2</v>
      </c>
      <c r="BA215" s="101">
        <f>IF(OR(計算過程!$DF$5&lt;=2,計算過程!$DF$5=8),IF(入力データと計算結果!$E$7=バックデータ一覧!$A$16,BU215/BC215+BV215/BD215+BW215/BE215+BX215/BF215+BZ215/BH215,IF(入力データと計算結果!$E$7=バックデータ一覧!$A$17,BU215/BC215+BV215/BD215+BW215/BE215+BY215/BG215+BZ215/BH215,BU215/BC215+BV215/BD215+BW215/BE215+BY215/BG215+CA215/BI215)),0)</f>
        <v>44.84712034204869</v>
      </c>
      <c r="BB215" s="101">
        <f>IF(OR(計算過程!$DF$5=3,計算過程!$DF$5=4),IF(入力データと計算結果!$E$7=バックデータ一覧!$A$16,BU215/BC215+BV215/BD215+BW215/BE215+BX215/BF215+BZ215/BH215,IF(入力データと計算結果!$E$7=バックデータ一覧!$A$17,BU215/BC215+BV215/BD215+BW215/BE215+BY215/BG215+BZ215/BH215,BU215/BC215+BV215/BD215+BW215/BE215+BY215/BG215+CA215/BI215)),0)</f>
        <v>0</v>
      </c>
      <c r="BC215" s="101">
        <f>MIN(1,計算過程!$DF$7*'貼り付けシート（日別）'!AG214+計算過程!$DF$14*(BU215+BW215)+計算過程!$DF$21)</f>
        <v>0.64286206868483808</v>
      </c>
      <c r="BD215" s="101">
        <f>MIN(1,計算過程!$DF$8*'貼り付けシート（日別）'!AG214+計算過程!$DF$15*BV215+計算過程!$DF$22)</f>
        <v>0.69006232089475472</v>
      </c>
      <c r="BE215" s="101">
        <f>MIN(1,計算過程!$DF$9*'貼り付けシート（日別）'!AG214+計算過程!$DF$16*(BU215+BW215)+計算過程!$DF$23)</f>
        <v>0.64286206868483808</v>
      </c>
      <c r="BF215" s="32">
        <f>MIN(1,計算過程!$DF$10*'貼り付けシート（日別）'!AG214+計算過程!$DF$17*BX215+計算過程!$DF$24)</f>
        <v>0.71159348488590612</v>
      </c>
      <c r="BG215" s="32">
        <f>MIN(1,計算過程!$DF$11*'貼り付けシート（日別）'!AG214+計算過程!$DF$18*BY215+計算過程!$DF$25)</f>
        <v>0.70254901948223225</v>
      </c>
      <c r="BH215" s="32">
        <f>MIN(1,計算過程!$DF$12*'貼り付けシート（日別）'!AG214+計算過程!$DF$19*BZ215+計算過程!$DF$26)</f>
        <v>0.71159348488590612</v>
      </c>
      <c r="BI215" s="32">
        <f>MIN(1,計算過程!$DF$13*'貼り付けシート（日別）'!AG214+計算過程!$DF$20*CA215+計算過程!$DF$27)</f>
        <v>0.64579446236778515</v>
      </c>
      <c r="BJ215" s="32">
        <f>IF(計算過程!$DF$5=11,(計算過程!$DF$33*BK215+計算過程!$DF$34*BN215+計算過程!$DF$35*計算過程!$DF$39+計算過程!$DF$36)*(1+計算過程!$DF$37*計算過程!$DF$38)*BL215*BM215*10^3/3600,0)</f>
        <v>0</v>
      </c>
      <c r="BK215" s="32">
        <f>'貼り付けシート（日別）'!AH214</f>
        <v>21.775000000000002</v>
      </c>
      <c r="BL215" s="32">
        <f t="shared" si="79"/>
        <v>1</v>
      </c>
      <c r="BM215" s="32">
        <f t="shared" si="80"/>
        <v>1</v>
      </c>
      <c r="BN215" s="32">
        <f t="shared" si="81"/>
        <v>30.782956801814585</v>
      </c>
      <c r="BO215" s="32">
        <f>IF(計算過程!$DF$5=10,(計算過程!$DF$41*'貼り付けシート（日別）'!AG214+計算過程!$DF$42*BN215+計算過程!$DF$43)/3.6,0)</f>
        <v>0</v>
      </c>
      <c r="BP215" s="32">
        <f>IF(OR(計算過程!$DF$5=5,計算過程!$DF$5=6,計算過程!$DF$5=7),((計算過程!$DF$45*'貼り付けシート（日別）'!AG214+計算過程!$DF$46*SUM(BU215:BW215,BY215)+計算過程!$DF$47)*BQ215+(0.01723*CA215+0.06099))*10^3/3600,0)</f>
        <v>0</v>
      </c>
      <c r="BQ215" s="32">
        <f>IF('貼り付けシート（日別）'!AG214&lt;7,1+(7-'貼り付けシート（日別）'!AG214)*0.0091,1)</f>
        <v>1</v>
      </c>
      <c r="BR215" s="32">
        <f>IF(OR(計算過程!$DF$5=5,計算過程!$DF$5=6,計算過程!$DF$5=7),((計算過程!$DF$48*'貼り付けシート（日別）'!AG214+計算過程!$DF$49*SUM(BU215:BW215,BY215)+計算過程!$DF$50)*BT215+CA215/BS215),0)</f>
        <v>0</v>
      </c>
      <c r="BS215" s="32">
        <f>計算過程!$DF$51*'貼り付けシート（日別）'!AG214+計算過程!$DF$52*CA215+計算過程!$DF$53</f>
        <v>0.89405000000000001</v>
      </c>
      <c r="BT215" s="32">
        <f>IF('貼り付けシート（日別）'!AG214&lt;7,1+(7-'貼り付けシート（日別）'!AG214)*0.0205,1)</f>
        <v>1</v>
      </c>
      <c r="BU215" s="109">
        <f>'貼り付けシート（日別）'!T214</f>
        <v>3.6950226487273028</v>
      </c>
      <c r="BV215" s="109">
        <f>'貼り付けシート（日別）'!U214</f>
        <v>6.3620180309276488</v>
      </c>
      <c r="BW215" s="109">
        <f>'貼り付けシート（日別）'!V214</f>
        <v>0.52393089666462977</v>
      </c>
      <c r="BX215" s="109">
        <f>'貼り付けシート（日別）'!W214</f>
        <v>0</v>
      </c>
      <c r="BY215" s="109">
        <f>'貼り付けシート（日別）'!X214</f>
        <v>17.726985225495</v>
      </c>
      <c r="BZ215" s="109">
        <f>'貼り付けシート（日別）'!Y214</f>
        <v>0</v>
      </c>
      <c r="CA215" s="109">
        <f>'貼り付けシート（日別）'!Z214</f>
        <v>2.4749999999999996</v>
      </c>
      <c r="CB215" s="102">
        <f>IF(入力データと計算結果!$E$9=バックデータ一覧!$A$25,'貼り付けシート（日別）'!AI214,0)</f>
        <v>0</v>
      </c>
      <c r="CC215" s="166"/>
      <c r="CD215" s="32">
        <f>IF(計算過程!$DF$5=9,((CI215*'貼り付けシート（日別）'!AG214+CJ215*(CQ215+CR215+CS215+CU215)+CK215*CX215+CL215)*CE215+(0.01723*CW215+0.06099))*10^3/3600,0)</f>
        <v>0</v>
      </c>
      <c r="CE215" s="32">
        <f>IF(7&lt;='貼り付けシート（日別）'!AG214,1,1+(7-'貼り付けシート（日別）'!AG214)*0.0091)</f>
        <v>1</v>
      </c>
      <c r="CF215" s="32">
        <f>IF(計算過程!$DF$5=9,((CM215*'貼り付けシート（日別）'!AG214+CN215*(CQ215+CR215+CS215+CU215)+CO215*CX215+CP215)*CH215+CW215/CG215),0)</f>
        <v>0</v>
      </c>
      <c r="CG215" s="32">
        <f>計算過程!$DF$55*'貼り付けシート（日別）'!AG214+計算過程!$DF$56*CW215+計算過程!$DF$57</f>
        <v>0.89405000000000001</v>
      </c>
      <c r="CH215" s="32">
        <f>IF(7&lt;='貼り付けシート（日別）'!AG214,1,1+(7-'貼り付けシート（日別）'!AG214)*0.0205)</f>
        <v>1</v>
      </c>
      <c r="CI215" s="100">
        <f>IF($CX215&gt;0,バックデータ一覧!$S$4,バックデータ一覧!$T$4)</f>
        <v>-0.18114</v>
      </c>
      <c r="CJ215" s="100">
        <f>IF($CX215&gt;0,バックデータ一覧!$S$5,バックデータ一覧!$T$5)</f>
        <v>0.10483000000000001</v>
      </c>
      <c r="CK215" s="100">
        <f>IF($CX215&gt;0,バックデータ一覧!$S$6,バックデータ一覧!$T$6)</f>
        <v>0</v>
      </c>
      <c r="CL215" s="100">
        <f>IF($CX215&gt;0,バックデータ一覧!$S$7,バックデータ一覧!$T$7)</f>
        <v>5.8528500000000001</v>
      </c>
      <c r="CM215" s="100">
        <f>IF($CX215&gt;0,バックデータ一覧!$S$12,バックデータ一覧!$T$12)</f>
        <v>-5.7700000000000001E-2</v>
      </c>
      <c r="CN215" s="100">
        <f>IF($CX215&gt;0,バックデータ一覧!$S$13,バックデータ一覧!$T$13)</f>
        <v>0.47525000000000001</v>
      </c>
      <c r="CO215" s="100">
        <f>IF($CX215&gt;0,バックデータ一覧!$S$14,バックデータ一覧!$T$14)</f>
        <v>0</v>
      </c>
      <c r="CP215" s="173">
        <f>IF($CX215&gt;0,バックデータ一覧!$S$15,バックデータ一覧!$T$15)</f>
        <v>-6.3459300000000001</v>
      </c>
      <c r="CQ215" s="102">
        <f>IF($DF$4=4,'貼り付けシート（日別）'!T214,'貼り付けシート（日別）'!B214*(INT($DF$4)+1-$DF$4)+'貼り付けシート（日別）'!T214*($DF$4-INT($DF$4)))</f>
        <v>3.6950226487273028</v>
      </c>
      <c r="CR215" s="102">
        <f>IF($DF$4=4,'貼り付けシート（日別）'!U214,'貼り付けシート（日別）'!C214*(INT($DF$4)+1-$DF$4)+'貼り付けシート（日別）'!U214*($DF$4-INT($DF$4)))</f>
        <v>6.3620180309276488</v>
      </c>
      <c r="CS215" s="102">
        <f>IF($DF$4=4,'貼り付けシート（日別）'!V214,'貼り付けシート（日別）'!D214*(INT($DF$4)+1-$DF$4)+'貼り付けシート（日別）'!V214*($DF$4-INT($DF$4)))</f>
        <v>0.52393089666462977</v>
      </c>
      <c r="CT215" s="102">
        <f>IF($DF$4=4,'貼り付けシート（日別）'!W214,'貼り付けシート（日別）'!E214*(INT($DF$4)+1-$DF$4)+'貼り付けシート（日別）'!W214*($DF$4-INT($DF$4)))</f>
        <v>0</v>
      </c>
      <c r="CU215" s="102">
        <f>IF($DF$4=4,'貼り付けシート（日別）'!X214,'貼り付けシート（日別）'!F214*(INT($DF$4)+1-$DF$4)+'貼り付けシート（日別）'!X214*($DF$4-INT($DF$4)))</f>
        <v>17.726985225495</v>
      </c>
      <c r="CV215" s="102">
        <f>IF($DF$4=4,'貼り付けシート（日別）'!Y214,'貼り付けシート（日別）'!G214*(INT($DF$4)+1-$DF$4)+'貼り付けシート（日別）'!Y214*($DF$4-INT($DF$4)))</f>
        <v>0</v>
      </c>
      <c r="CW215" s="102">
        <f>IF($DF$4=4,'貼り付けシート（日別）'!Z214,'貼り付けシート（日別）'!H214*(INT($DF$4)+1-$DF$4)+'貼り付けシート（日別）'!Z214*($DF$4-INT($DF$4)))</f>
        <v>2.4749999999999996</v>
      </c>
      <c r="CX215" s="32">
        <f>SUMIF('貼り付けシート（時刻別）'!$A$6:$A$8765,AR215,'貼り付けシート（時刻別）'!$C$6:$C$8765)</f>
        <v>0</v>
      </c>
      <c r="CY215" s="102">
        <f t="shared" si="82"/>
        <v>0</v>
      </c>
      <c r="CZ215" s="166"/>
    </row>
    <row r="216" spans="1:104" x14ac:dyDescent="0.15">
      <c r="A216" s="36">
        <v>41848</v>
      </c>
      <c r="B216" s="139">
        <f>IF(計算過程!$DF$5=9,計算過程!CD216+計算過程!CY216,IF($DF$4=4,AS216,G216*(INT($DF$4)+1-$DF$4)+AS216*($DF$4-INT($DF$4))))</f>
        <v>0.13231550068402778</v>
      </c>
      <c r="C216" s="139">
        <f>IF(計算過程!$DF$5=9,CF216,IF($DF$4=4,AT216,H216*(INT($DF$4)+1-$DF$4)+AT216*($DF$4-INT($DF$4))))</f>
        <v>52.562370808887749</v>
      </c>
      <c r="D216" s="139">
        <f>IF(計算過程!$DF$5=9,0,IF($DF$4=4,AU216,I216*(INT($DF$4)+1-$DF$4)+AU216*($DF$4-INT($DF$4))))</f>
        <v>0</v>
      </c>
      <c r="E216" s="139">
        <v>0</v>
      </c>
      <c r="F216" s="138"/>
      <c r="G216" s="104">
        <f t="shared" si="69"/>
        <v>0.12614076200694446</v>
      </c>
      <c r="H216" s="104">
        <f t="shared" si="70"/>
        <v>47.260849418866002</v>
      </c>
      <c r="I216" s="104">
        <f t="shared" si="71"/>
        <v>0</v>
      </c>
      <c r="J216" s="107">
        <v>0</v>
      </c>
      <c r="K216" s="101">
        <f>IF(OR(計算過程!$DF$5&lt;=4,計算過程!$DF$5=8),L216+M216+N216,0)</f>
        <v>0.12614076200694446</v>
      </c>
      <c r="L216" s="101">
        <f>IF(AND($DF$5&gt;4,$DF$5&lt;&gt;8),0,((VLOOKUP(入力データと計算結果!$E$6,バックデータ一覧!$V$12:$AA$15,2)*'貼り付けシート（日別）'!O215+VLOOKUP(入力データと計算結果!$E$6,バックデータ一覧!$V$12:$AA$15,3)*('貼り付けシート（日別）'!I215+'貼り付けシート（日別）'!J215+'貼り付けシート（日別）'!K215+'貼り付けシート（日別）'!L215+'貼り付けシート（日別）'!N215)+(VLOOKUP(入力データと計算結果!$E$6,バックデータ一覧!$V$12:$AA$15,4)))*10^3/3600))</f>
        <v>8.0830049333333348E-2</v>
      </c>
      <c r="M216" s="101">
        <f>IF(AND(OR($DF$5&gt;4,$DF$5&lt;&gt;8),入力データと計算結果!$E$7&lt;&gt;バックデータ一覧!$A$16,SUM(AL216:AM216)&gt;0),0.07*10^3/3600,0)</f>
        <v>1.9444444444444445E-2</v>
      </c>
      <c r="N216" s="101">
        <f>IF(AND(OR($DF$5&lt;=4),入力データと計算結果!$E$7=バックデータ一覧!$A$18,AM216&gt;0),(VLOOKUP(入力データと計算結果!$E$6,バックデータ一覧!$V$12:$AA$15,5,FALSE)*AO216+VLOOKUP(入力データと計算結果!$E$6,バックデータ一覧!$V$12:$AA$15,6,FALSE))*10^3/3600,0)</f>
        <v>2.5866268229166666E-2</v>
      </c>
      <c r="O216" s="101">
        <f>IF(OR(計算過程!$DF$5&lt;=2,計算過程!$DF$5=8),IF(入力データと計算結果!$E$7=バックデータ一覧!$A$16,AI216/Q216+AJ216/R216+AK216/S216+AL216/T216+AN216/V216,IF(入力データと計算結果!$E$7=バックデータ一覧!$A$17,AI216/Q216+AJ216/R216+AK216/S216+AM216/U216+AN216/V216,AI216/Q216+AJ216/R216+AK216/S216+AM216/U216+AO216/W216)),0)</f>
        <v>47.260849418866002</v>
      </c>
      <c r="P216" s="101">
        <f>IF(OR(計算過程!$DF$5=3,計算過程!$DF$5=4),IF(入力データと計算結果!$E$7=バックデータ一覧!$A$16,AI216/Q216+AJ216/R216+AK216/S216+AL216/T216+AN216/V216,IF(入力データと計算結果!$E$7=バックデータ一覧!$A$17,AI216/Q216+AJ216/R216+AK216/S216+AM216/U216+AN216/V216,AI216/Q216+AJ216/R216+AK216/S216+AM216/U216+AO216/W216)),0)</f>
        <v>0</v>
      </c>
      <c r="Q216" s="101">
        <f>MIN(1,$DF$7*'貼り付けシート（日別）'!O215+計算過程!$DF$14*(AI216+AK216)+$DF$21)</f>
        <v>0.64663692686112939</v>
      </c>
      <c r="R216" s="101">
        <f>MIN(1,$DF$8*'貼り付けシート（日別）'!O215+$DF$15*AJ216+$DF$22)</f>
        <v>0.69060358644024744</v>
      </c>
      <c r="S216" s="101">
        <f>MIN(1,$DF$9*'貼り付けシート（日別）'!O215+$DF$16*(AI216+AK216)+$DF$23)</f>
        <v>0.64663692686112939</v>
      </c>
      <c r="T216" s="32">
        <f>MIN(1,$DF$10*'貼り付けシート（日別）'!O215+$DF$17*AL216+$DF$24)</f>
        <v>0.71159348488590612</v>
      </c>
      <c r="U216" s="32">
        <f>MIN(1,$DF$11*'貼り付けシート（日別）'!O215+$DF$18*AM216+$DF$25)</f>
        <v>0.70278893244184659</v>
      </c>
      <c r="V216" s="32">
        <f>MIN(1,$DF$12*'貼り付けシート（日別）'!O215+$DF$19*AN216+$DF$26)</f>
        <v>0.71159348488590612</v>
      </c>
      <c r="W216" s="32">
        <f>MIN(1,$DF$13*'貼り付けシート（日別）'!O215+$DF$20*AO216+$DF$27)</f>
        <v>0.63695622210523495</v>
      </c>
      <c r="X216" s="32">
        <f t="shared" si="72"/>
        <v>0</v>
      </c>
      <c r="Y216" s="32">
        <f>'貼り付けシート（日別）'!P215</f>
        <v>22.087499999999999</v>
      </c>
      <c r="Z216" s="32">
        <f t="shared" si="73"/>
        <v>1</v>
      </c>
      <c r="AA216" s="32">
        <f t="shared" si="74"/>
        <v>1</v>
      </c>
      <c r="AB216" s="32">
        <f t="shared" si="75"/>
        <v>32.338652754942352</v>
      </c>
      <c r="AC216" s="32">
        <f>IF($DF$5=10,($DF$41*'貼り付けシート（日別）'!O215+$DF$42*AB216+$DF$43)/3.6,0)</f>
        <v>0</v>
      </c>
      <c r="AD216" s="32">
        <f>IF(OR($DF$5=5,$DF$5=6,$DF$5=7),(($DF$45*'貼り付けシート（日別）'!O215+$DF$46*SUM(AI216:AK216,AM216)+$DF$47)*AE216+(0.01723*AO216+0.06099))*10^3/3600,0)</f>
        <v>0</v>
      </c>
      <c r="AE216" s="32">
        <f>IF('貼り付けシート（日別）'!O215&lt;7,1+(7-'貼り付けシート（日別）'!O215)*0.0091,1)</f>
        <v>1</v>
      </c>
      <c r="AF216" s="32">
        <f>IF(OR($DF$5=5,$DF$5=6,$DF$5=7),(($DF$48*'貼り付けシート（日別）'!O215+$DF$49*SUM(AI216:AK216,AM216)+$DF$50)*AH216+AO216/AG216),0)</f>
        <v>0</v>
      </c>
      <c r="AG216" s="32">
        <f>$DF$51*'貼り付けシート（日別）'!O215+$DF$52*AO216+$DF$53</f>
        <v>0.89344812499999993</v>
      </c>
      <c r="AH216" s="32">
        <f>IF('貼り付けシート（日別）'!O215&lt;7,1+(7-'貼り付けシート（日別）'!O215)*0.0205,1)</f>
        <v>1</v>
      </c>
      <c r="AI216" s="109">
        <f>'貼り付けシート（日別）'!B215</f>
        <v>5.0881666908543455</v>
      </c>
      <c r="AJ216" s="109">
        <f>'貼り付けシート（日別）'!C215</f>
        <v>6.7895473896800542</v>
      </c>
      <c r="AK216" s="109">
        <f>'貼り付けシート（日別）'!D215</f>
        <v>1.3978479919929521</v>
      </c>
      <c r="AL216" s="109">
        <f>'貼り付けシート（日別）'!E215</f>
        <v>0</v>
      </c>
      <c r="AM216" s="109">
        <f>'貼り付けシート（日別）'!F215</f>
        <v>17.198403182414996</v>
      </c>
      <c r="AN216" s="109">
        <f>'貼り付けシート（日別）'!G215</f>
        <v>0</v>
      </c>
      <c r="AO216" s="109">
        <f>'貼り付けシート（日別）'!H215</f>
        <v>1.8646874999999996</v>
      </c>
      <c r="AP216" s="102">
        <f>IF(入力データと計算結果!$E$9=バックデータ一覧!$A$25,'貼り付けシート（日別）'!Q215,0)</f>
        <v>0</v>
      </c>
      <c r="AR216" s="36">
        <v>41848</v>
      </c>
      <c r="AS216" s="104">
        <f t="shared" si="76"/>
        <v>0.13231550068402778</v>
      </c>
      <c r="AT216" s="104">
        <f t="shared" si="77"/>
        <v>52.562370808887749</v>
      </c>
      <c r="AU216" s="104">
        <f t="shared" si="78"/>
        <v>0</v>
      </c>
      <c r="AV216" s="107">
        <v>0</v>
      </c>
      <c r="AW216" s="101">
        <f>IF(OR(計算過程!$DF$5&lt;=4,計算過程!$DF$5=8),AX216+AY216+AZ216,0)</f>
        <v>0.13231550068402778</v>
      </c>
      <c r="AX216" s="101">
        <f>IF(AND(計算過程!$DF$5&gt;4,計算過程!$DF$5&lt;&gt;8),0,((VLOOKUP(入力データと計算結果!$E$6,バックデータ一覧!$V$12:$AA$15,2)*'貼り付けシート（日別）'!AG215+VLOOKUP(入力データと計算結果!$E$6,バックデータ一覧!$V$12:$AA$15,3)*('貼り付けシート（日別）'!AA215+'貼り付けシート（日別）'!AB215+'貼り付けシート（日別）'!AC215+'貼り付けシート（日別）'!AD215+'貼り付けシート（日別）'!AF215)+(VLOOKUP(入力データと計算結果!$E$6,バックデータ一覧!$V$12:$AA$15,4)))*10^3/3600))</f>
        <v>8.4350739833333341E-2</v>
      </c>
      <c r="AY216" s="101">
        <f>IF(AND(OR(計算過程!$DF$5&gt;4,計算過程!$DF$5&lt;&gt;8),入力データと計算結果!$E$7&lt;&gt;バックデータ一覧!$A$16,SUM(BX216:BY216)&gt;0),0.07*10^3/3600,0)</f>
        <v>1.9444444444444445E-2</v>
      </c>
      <c r="AZ216" s="101">
        <f>IF(AND(OR(計算過程!$DF$5&lt;=4),入力データと計算結果!$E$7=バックデータ一覧!$A$18,BY216&gt;0),(VLOOKUP(入力データと計算結果!$E$6,バックデータ一覧!$V$12:$AA$15,5,FALSE)*CA216+VLOOKUP(入力データと計算結果!$E$6,バックデータ一覧!$V$12:$AA$15,6,FALSE))*10^3/3600,0)</f>
        <v>2.8520316406249996E-2</v>
      </c>
      <c r="BA216" s="101">
        <f>IF(OR(計算過程!$DF$5&lt;=2,計算過程!$DF$5=8),IF(入力データと計算結果!$E$7=バックデータ一覧!$A$16,BU216/BC216+BV216/BD216+BW216/BE216+BX216/BF216+BZ216/BH216,IF(入力データと計算結果!$E$7=バックデータ一覧!$A$17,BU216/BC216+BV216/BD216+BW216/BE216+BY216/BG216+BZ216/BH216,BU216/BC216+BV216/BD216+BW216/BE216+BY216/BG216+CA216/BI216)),0)</f>
        <v>52.562370808887749</v>
      </c>
      <c r="BB216" s="101">
        <f>IF(OR(計算過程!$DF$5=3,計算過程!$DF$5=4),IF(入力データと計算結果!$E$7=バックデータ一覧!$A$16,BU216/BC216+BV216/BD216+BW216/BE216+BX216/BF216+BZ216/BH216,IF(入力データと計算結果!$E$7=バックデータ一覧!$A$17,BU216/BC216+BV216/BD216+BW216/BE216+BY216/BG216+BZ216/BH216,BU216/BC216+BV216/BD216+BW216/BE216+BY216/BG216+CA216/BI216)),0)</f>
        <v>0</v>
      </c>
      <c r="BC216" s="101">
        <f>MIN(1,計算過程!$DF$7*'貼り付けシート（日別）'!AG215+計算過程!$DF$14*(BU216+BW216)+計算過程!$DF$21)</f>
        <v>0.64735974484778724</v>
      </c>
      <c r="BD216" s="101">
        <f>MIN(1,計算過程!$DF$8*'貼り付けシート（日別）'!AG215+計算過程!$DF$15*BV216+計算過程!$DF$22)</f>
        <v>0.69172418338276576</v>
      </c>
      <c r="BE216" s="101">
        <f>MIN(1,計算過程!$DF$9*'貼り付けシート（日別）'!AG215+計算過程!$DF$16*(BU216+BW216)+計算過程!$DF$23)</f>
        <v>0.64735974484778724</v>
      </c>
      <c r="BF216" s="32">
        <f>MIN(1,計算過程!$DF$10*'貼り付けシート（日別）'!AG215+計算過程!$DF$17*BX216+計算過程!$DF$24)</f>
        <v>0.71159348488590612</v>
      </c>
      <c r="BG216" s="32">
        <f>MIN(1,計算過程!$DF$11*'貼り付けシート（日別）'!AG215+計算過程!$DF$18*BY216+計算過程!$DF$25)</f>
        <v>0.70278893244184659</v>
      </c>
      <c r="BH216" s="32">
        <f>MIN(1,計算過程!$DF$12*'貼り付けシート（日別）'!AG215+計算過程!$DF$19*BZ216+計算過程!$DF$26)</f>
        <v>0.71159348488590612</v>
      </c>
      <c r="BI216" s="32">
        <f>MIN(1,計算過程!$DF$13*'貼り付けシート（日別）'!AG215+計算過程!$DF$20*CA216+計算過程!$DF$27)</f>
        <v>0.64672182485879193</v>
      </c>
      <c r="BJ216" s="32">
        <f>IF(計算過程!$DF$5=11,(計算過程!$DF$33*BK216+計算過程!$DF$34*BN216+計算過程!$DF$35*計算過程!$DF$39+計算過程!$DF$36)*(1+計算過程!$DF$37*計算過程!$DF$38)*BL216*BM216*10^3/3600,0)</f>
        <v>0</v>
      </c>
      <c r="BK216" s="32">
        <f>'貼り付けシート（日別）'!AH215</f>
        <v>22.087499999999999</v>
      </c>
      <c r="BL216" s="32">
        <f t="shared" si="79"/>
        <v>1</v>
      </c>
      <c r="BM216" s="32">
        <f t="shared" si="80"/>
        <v>1</v>
      </c>
      <c r="BN216" s="32">
        <f t="shared" si="81"/>
        <v>35.974621903135642</v>
      </c>
      <c r="BO216" s="32">
        <f>IF(計算過程!$DF$5=10,(計算過程!$DF$41*'貼り付けシート（日別）'!AG215+計算過程!$DF$42*BN216+計算過程!$DF$43)/3.6,0)</f>
        <v>0</v>
      </c>
      <c r="BP216" s="32">
        <f>IF(OR(計算過程!$DF$5=5,計算過程!$DF$5=6,計算過程!$DF$5=7),((計算過程!$DF$45*'貼り付けシート（日別）'!AG215+計算過程!$DF$46*SUM(BU216:BW216,BY216)+計算過程!$DF$47)*BQ216+(0.01723*CA216+0.06099))*10^3/3600,0)</f>
        <v>0</v>
      </c>
      <c r="BQ216" s="32">
        <f>IF('貼り付けシート（日別）'!AG215&lt;7,1+(7-'貼り付けシート（日別）'!AG215)*0.0091,1)</f>
        <v>1</v>
      </c>
      <c r="BR216" s="32">
        <f>IF(OR(計算過程!$DF$5=5,計算過程!$DF$5=6,計算過程!$DF$5=7),((計算過程!$DF$48*'貼り付けシート（日別）'!AG215+計算過程!$DF$49*SUM(BU216:BW216,BY216)+計算過程!$DF$50)*BT216+CA216/BS216),0)</f>
        <v>0</v>
      </c>
      <c r="BS216" s="32">
        <f>計算過程!$DF$51*'貼り付けシート（日別）'!AG215+計算過程!$DF$52*CA216+計算過程!$DF$53</f>
        <v>0.89677531249999998</v>
      </c>
      <c r="BT216" s="32">
        <f>IF('貼り付けシート（日別）'!AG215&lt;7,1+(7-'貼り付けシート（日別）'!AG215)*0.0205,1)</f>
        <v>1</v>
      </c>
      <c r="BU216" s="109">
        <f>'貼り付けシート（日別）'!T215</f>
        <v>5.3194469949840899</v>
      </c>
      <c r="BV216" s="109">
        <f>'貼り付けシート（日別）'!U215</f>
        <v>9.2584737132000736</v>
      </c>
      <c r="BW216" s="109">
        <f>'貼り付けシート（日別）'!V215</f>
        <v>1.7790792625364846</v>
      </c>
      <c r="BX216" s="109">
        <f>'貼り付けシート（日別）'!W215</f>
        <v>0</v>
      </c>
      <c r="BY216" s="109">
        <f>'貼り付けシート（日別）'!X215</f>
        <v>17.198403182414996</v>
      </c>
      <c r="BZ216" s="109">
        <f>'貼り付けシート（日別）'!Y215</f>
        <v>0</v>
      </c>
      <c r="CA216" s="109">
        <f>'貼り付けシート（日別）'!Z215</f>
        <v>2.4192187499999993</v>
      </c>
      <c r="CB216" s="102">
        <f>IF(入力データと計算結果!$E$9=バックデータ一覧!$A$25,'貼り付けシート（日別）'!AI215,0)</f>
        <v>0</v>
      </c>
      <c r="CC216" s="166"/>
      <c r="CD216" s="32">
        <f>IF(計算過程!$DF$5=9,((CI216*'貼り付けシート（日別）'!AG215+CJ216*(CQ216+CR216+CS216+CU216)+CK216*CX216+CL216)*CE216+(0.01723*CW216+0.06099))*10^3/3600,0)</f>
        <v>0</v>
      </c>
      <c r="CE216" s="32">
        <f>IF(7&lt;='貼り付けシート（日別）'!AG215,1,1+(7-'貼り付けシート（日別）'!AG215)*0.0091)</f>
        <v>1</v>
      </c>
      <c r="CF216" s="32">
        <f>IF(計算過程!$DF$5=9,((CM216*'貼り付けシート（日別）'!AG215+CN216*(CQ216+CR216+CS216+CU216)+CO216*CX216+CP216)*CH216+CW216/CG216),0)</f>
        <v>0</v>
      </c>
      <c r="CG216" s="32">
        <f>計算過程!$DF$55*'貼り付けシート（日別）'!AG215+計算過程!$DF$56*CW216+計算過程!$DF$57</f>
        <v>0.89677531249999998</v>
      </c>
      <c r="CH216" s="32">
        <f>IF(7&lt;='貼り付けシート（日別）'!AG215,1,1+(7-'貼り付けシート（日別）'!AG215)*0.0205)</f>
        <v>1</v>
      </c>
      <c r="CI216" s="100">
        <f>IF($CX216&gt;0,バックデータ一覧!$S$4,バックデータ一覧!$T$4)</f>
        <v>-0.18114</v>
      </c>
      <c r="CJ216" s="100">
        <f>IF($CX216&gt;0,バックデータ一覧!$S$5,バックデータ一覧!$T$5)</f>
        <v>0.10483000000000001</v>
      </c>
      <c r="CK216" s="100">
        <f>IF($CX216&gt;0,バックデータ一覧!$S$6,バックデータ一覧!$T$6)</f>
        <v>0</v>
      </c>
      <c r="CL216" s="100">
        <f>IF($CX216&gt;0,バックデータ一覧!$S$7,バックデータ一覧!$T$7)</f>
        <v>5.8528500000000001</v>
      </c>
      <c r="CM216" s="100">
        <f>IF($CX216&gt;0,バックデータ一覧!$S$12,バックデータ一覧!$T$12)</f>
        <v>-5.7700000000000001E-2</v>
      </c>
      <c r="CN216" s="100">
        <f>IF($CX216&gt;0,バックデータ一覧!$S$13,バックデータ一覧!$T$13)</f>
        <v>0.47525000000000001</v>
      </c>
      <c r="CO216" s="100">
        <f>IF($CX216&gt;0,バックデータ一覧!$S$14,バックデータ一覧!$T$14)</f>
        <v>0</v>
      </c>
      <c r="CP216" s="173">
        <f>IF($CX216&gt;0,バックデータ一覧!$S$15,バックデータ一覧!$T$15)</f>
        <v>-6.3459300000000001</v>
      </c>
      <c r="CQ216" s="102">
        <f>IF($DF$4=4,'貼り付けシート（日別）'!T215,'貼り付けシート（日別）'!B215*(INT($DF$4)+1-$DF$4)+'貼り付けシート（日別）'!T215*($DF$4-INT($DF$4)))</f>
        <v>5.3194469949840899</v>
      </c>
      <c r="CR216" s="102">
        <f>IF($DF$4=4,'貼り付けシート（日別）'!U215,'貼り付けシート（日別）'!C215*(INT($DF$4)+1-$DF$4)+'貼り付けシート（日別）'!U215*($DF$4-INT($DF$4)))</f>
        <v>9.2584737132000736</v>
      </c>
      <c r="CS216" s="102">
        <f>IF($DF$4=4,'貼り付けシート（日別）'!V215,'貼り付けシート（日別）'!D215*(INT($DF$4)+1-$DF$4)+'貼り付けシート（日別）'!V215*($DF$4-INT($DF$4)))</f>
        <v>1.7790792625364846</v>
      </c>
      <c r="CT216" s="102">
        <f>IF($DF$4=4,'貼り付けシート（日別）'!W215,'貼り付けシート（日別）'!E215*(INT($DF$4)+1-$DF$4)+'貼り付けシート（日別）'!W215*($DF$4-INT($DF$4)))</f>
        <v>0</v>
      </c>
      <c r="CU216" s="102">
        <f>IF($DF$4=4,'貼り付けシート（日別）'!X215,'貼り付けシート（日別）'!F215*(INT($DF$4)+1-$DF$4)+'貼り付けシート（日別）'!X215*($DF$4-INT($DF$4)))</f>
        <v>17.198403182414996</v>
      </c>
      <c r="CV216" s="102">
        <f>IF($DF$4=4,'貼り付けシート（日別）'!Y215,'貼り付けシート（日別）'!G215*(INT($DF$4)+1-$DF$4)+'貼り付けシート（日別）'!Y215*($DF$4-INT($DF$4)))</f>
        <v>0</v>
      </c>
      <c r="CW216" s="102">
        <f>IF($DF$4=4,'貼り付けシート（日別）'!Z215,'貼り付けシート（日別）'!H215*(INT($DF$4)+1-$DF$4)+'貼り付けシート（日別）'!Z215*($DF$4-INT($DF$4)))</f>
        <v>2.4192187499999993</v>
      </c>
      <c r="CX216" s="32">
        <f>SUMIF('貼り付けシート（時刻別）'!$A$6:$A$8765,AR216,'貼り付けシート（時刻別）'!$C$6:$C$8765)</f>
        <v>0</v>
      </c>
      <c r="CY216" s="102">
        <f t="shared" si="82"/>
        <v>0</v>
      </c>
      <c r="CZ216" s="166"/>
    </row>
    <row r="217" spans="1:104" x14ac:dyDescent="0.15">
      <c r="A217" s="36">
        <v>41849</v>
      </c>
      <c r="B217" s="139">
        <f>IF(計算過程!$DF$5=9,計算過程!CD217+計算過程!CY217,IF($DF$4=4,AS217,G217*(INT($DF$4)+1-$DF$4)+AS217*($DF$4-INT($DF$4))))</f>
        <v>0.14440950010995371</v>
      </c>
      <c r="C217" s="139">
        <f>IF(計算過程!$DF$5=9,CF217,IF($DF$4=4,AT217,H217*(INT($DF$4)+1-$DF$4)+AT217*($DF$4-INT($DF$4))))</f>
        <v>60.692966408959762</v>
      </c>
      <c r="D217" s="139">
        <f>IF(計算過程!$DF$5=9,0,IF($DF$4=4,AU217,I217*(INT($DF$4)+1-$DF$4)+AU217*($DF$4-INT($DF$4))))</f>
        <v>0</v>
      </c>
      <c r="E217" s="139">
        <v>0</v>
      </c>
      <c r="F217" s="138"/>
      <c r="G217" s="104">
        <f t="shared" si="69"/>
        <v>0.13857103559375</v>
      </c>
      <c r="H217" s="104">
        <f t="shared" si="70"/>
        <v>55.631867248252966</v>
      </c>
      <c r="I217" s="104">
        <f t="shared" si="71"/>
        <v>0</v>
      </c>
      <c r="J217" s="107">
        <v>0</v>
      </c>
      <c r="K217" s="101">
        <f>IF(OR(計算過程!$DF$5&lt;=4,計算過程!$DF$5=8),L217+M217+N217,0)</f>
        <v>0.13857103559375</v>
      </c>
      <c r="L217" s="101">
        <f>IF(AND($DF$5&gt;4,$DF$5&lt;&gt;8),0,((VLOOKUP(入力データと計算結果!$E$6,バックデータ一覧!$V$12:$AA$15,2)*'貼り付けシート（日別）'!O216+VLOOKUP(入力データと計算結果!$E$6,バックデータ一覧!$V$12:$AA$15,3)*('貼り付けシート（日別）'!I216+'貼り付けシート（日別）'!J216+'貼り付けシート（日別）'!K216+'貼り付けシート（日別）'!L216+'貼り付けシート（日別）'!N216)+(VLOOKUP(入力データと計算結果!$E$6,バックデータ一覧!$V$12:$AA$15,4)))*10^3/3600))</f>
        <v>9.0542958481481486E-2</v>
      </c>
      <c r="M217" s="101">
        <f>IF(AND(OR($DF$5&gt;4,$DF$5&lt;&gt;8),入力データと計算結果!$E$7&lt;&gt;バックデータ一覧!$A$16,SUM(AL217:AM217)&gt;0),0.07*10^3/3600,0)</f>
        <v>1.9444444444444445E-2</v>
      </c>
      <c r="N217" s="101">
        <f>IF(AND(OR($DF$5&lt;=4),入力データと計算結果!$E$7=バックデータ一覧!$A$18,AM217&gt;0),(VLOOKUP(入力データと計算結果!$E$6,バックデータ一覧!$V$12:$AA$15,5,FALSE)*AO217+VLOOKUP(入力データと計算結果!$E$6,バックデータ一覧!$V$12:$AA$15,6,FALSE))*10^3/3600,0)</f>
        <v>2.8583632667824075E-2</v>
      </c>
      <c r="O217" s="101">
        <f>IF(OR(計算過程!$DF$5&lt;=2,計算過程!$DF$5=8),IF(入力データと計算結果!$E$7=バックデータ一覧!$A$16,AI217/Q217+AJ217/R217+AK217/S217+AL217/T217+AN217/V217,IF(入力データと計算結果!$E$7=バックデータ一覧!$A$17,AI217/Q217+AJ217/R217+AK217/S217+AM217/U217+AN217/V217,AI217/Q217+AJ217/R217+AK217/S217+AM217/U217+AO217/W217)),0)</f>
        <v>55.631867248252966</v>
      </c>
      <c r="P217" s="101">
        <f>IF(OR(計算過程!$DF$5=3,計算過程!$DF$5=4),IF(入力データと計算結果!$E$7=バックデータ一覧!$A$16,AI217/Q217+AJ217/R217+AK217/S217+AL217/T217+AN217/V217,IF(入力データと計算結果!$E$7=バックデータ一覧!$A$17,AI217/Q217+AJ217/R217+AK217/S217+AM217/U217+AN217/V217,AI217/Q217+AJ217/R217+AK217/S217+AM217/U217+AO217/W217)),0)</f>
        <v>0</v>
      </c>
      <c r="Q217" s="101">
        <f>MIN(1,$DF$7*'貼り付けシート（日別）'!O216+計算過程!$DF$14*(AI217+AK217)+$DF$21)</f>
        <v>0.6393419249261747</v>
      </c>
      <c r="R217" s="101">
        <f>MIN(1,$DF$8*'貼り付けシート（日別）'!O216+$DF$15*AJ217+$DF$22)</f>
        <v>0.68858730214393427</v>
      </c>
      <c r="S217" s="101">
        <f>MIN(1,$DF$9*'貼り付けシート（日別）'!O216+$DF$16*(AI217+AK217)+$DF$23)</f>
        <v>0.6393419249261747</v>
      </c>
      <c r="T217" s="32">
        <f>MIN(1,$DF$10*'貼り付けシート（日別）'!O216+$DF$17*AL217+$DF$24)</f>
        <v>0.71159348488590612</v>
      </c>
      <c r="U217" s="32">
        <f>MIN(1,$DF$11*'貼り付けシート（日別）'!O216+$DF$18*AM217+$DF$25)</f>
        <v>0.70304067076421795</v>
      </c>
      <c r="V217" s="32">
        <f>MIN(1,$DF$12*'貼り付けシート（日別）'!O216+$DF$19*AN217+$DF$26)</f>
        <v>0.71159348488590612</v>
      </c>
      <c r="W217" s="32">
        <f>MIN(1,$DF$13*'貼り付けシート（日別）'!O216+$DF$20*AO217+$DF$27)</f>
        <v>0.62895617577261742</v>
      </c>
      <c r="X217" s="32">
        <f t="shared" si="72"/>
        <v>0</v>
      </c>
      <c r="Y217" s="32">
        <f>'貼り付けシート（日別）'!P216</f>
        <v>22.587500000000002</v>
      </c>
      <c r="Z217" s="32">
        <f t="shared" si="73"/>
        <v>1</v>
      </c>
      <c r="AA217" s="32">
        <f t="shared" si="74"/>
        <v>1</v>
      </c>
      <c r="AB217" s="32">
        <f t="shared" si="75"/>
        <v>37.719120703349425</v>
      </c>
      <c r="AC217" s="32">
        <f>IF($DF$5=10,($DF$41*'貼り付けシート（日別）'!O216+$DF$42*AB217+$DF$43)/3.6,0)</f>
        <v>0</v>
      </c>
      <c r="AD217" s="32">
        <f>IF(OR($DF$5=5,$DF$5=6,$DF$5=7),(($DF$45*'貼り付けシート（日別）'!O216+$DF$46*SUM(AI217:AK217,AM217)+$DF$47)*AE217+(0.01723*AO217+0.06099))*10^3/3600,0)</f>
        <v>0</v>
      </c>
      <c r="AE217" s="32">
        <f>IF('貼り付けシート（日別）'!O216&lt;7,1+(7-'貼り付けシート（日別）'!O216)*0.0091,1)</f>
        <v>1</v>
      </c>
      <c r="AF217" s="32">
        <f>IF(OR($DF$5=5,$DF$5=6,$DF$5=7),(($DF$48*'貼り付けシート（日別）'!O216+$DF$49*SUM(AI217:AK217,AM217)+$DF$50)*AH217+AO217/AG217),0)</f>
        <v>0</v>
      </c>
      <c r="AG217" s="32">
        <f>$DF$51*'貼り付けシート（日別）'!O216+$DF$52*AO217+$DF$53</f>
        <v>0.86801468749999999</v>
      </c>
      <c r="AH217" s="32">
        <f>IF('貼り付けシート（日別）'!O216&lt;7,1+(7-'貼り付けシート（日別）'!O216)*0.0205,1)</f>
        <v>1</v>
      </c>
      <c r="AI217" s="109">
        <f>'貼り付けシート（日別）'!B216</f>
        <v>7.609937217751213</v>
      </c>
      <c r="AJ217" s="109">
        <f>'貼り付けシート（日別）'!C216</f>
        <v>9.5572209956059204</v>
      </c>
      <c r="AK217" s="109">
        <f>'貼り付けシート（日別）'!D216</f>
        <v>1.4757473596156196</v>
      </c>
      <c r="AL217" s="109">
        <f>'貼り付けシート（日別）'!E216</f>
        <v>0</v>
      </c>
      <c r="AM217" s="109">
        <f>'貼り付けシート（日別）'!F216</f>
        <v>16.643767213709999</v>
      </c>
      <c r="AN217" s="109">
        <f>'貼り付けシート（日別）'!G216</f>
        <v>0</v>
      </c>
      <c r="AO217" s="109">
        <f>'貼り付けシート（日別）'!H216</f>
        <v>2.4324479166666664</v>
      </c>
      <c r="AP217" s="102">
        <f>IF(入力データと計算結果!$E$9=バックデータ一覧!$A$25,'貼り付けシート（日別）'!Q216,0)</f>
        <v>0</v>
      </c>
      <c r="AR217" s="36">
        <v>41849</v>
      </c>
      <c r="AS217" s="104">
        <f t="shared" si="76"/>
        <v>0.14440950010995371</v>
      </c>
      <c r="AT217" s="104">
        <f t="shared" si="77"/>
        <v>60.692966408959762</v>
      </c>
      <c r="AU217" s="104">
        <f t="shared" si="78"/>
        <v>0</v>
      </c>
      <c r="AV217" s="107">
        <v>0</v>
      </c>
      <c r="AW217" s="101">
        <f>IF(OR(計算過程!$DF$5&lt;=4,計算過程!$DF$5=8),AX217+AY217+AZ217,0)</f>
        <v>0.14440950010995371</v>
      </c>
      <c r="AX217" s="101">
        <f>IF(AND(計算過程!$DF$5&gt;4,計算過程!$DF$5&lt;&gt;8),0,((VLOOKUP(入力データと計算結果!$E$6,バックデータ一覧!$V$12:$AA$15,2)*'貼り付けシート（日別）'!AG216+VLOOKUP(入力データと計算結果!$E$6,バックデータ一覧!$V$12:$AA$15,3)*('貼り付けシート（日別）'!AA216+'貼り付けシート（日別）'!AB216+'貼り付けシート（日別）'!AC216+'貼り付けシート（日別）'!AD216+'貼り付けシート（日別）'!AF216)+(VLOOKUP(入力データと計算結果!$E$6,バックデータ一覧!$V$12:$AA$15,4)))*10^3/3600))</f>
        <v>9.4063648981481479E-2</v>
      </c>
      <c r="AY217" s="101">
        <f>IF(AND(OR(計算過程!$DF$5&gt;4,計算過程!$DF$5&lt;&gt;8),入力データと計算結果!$E$7&lt;&gt;バックデータ一覧!$A$16,SUM(BX217:BY217)&gt;0),0.07*10^3/3600,0)</f>
        <v>1.9444444444444445E-2</v>
      </c>
      <c r="AZ217" s="101">
        <f>IF(AND(OR(計算過程!$DF$5&lt;=4),入力データと計算結果!$E$7=バックデータ一覧!$A$18,BY217&gt;0),(VLOOKUP(入力データと計算結果!$E$6,バックデータ一覧!$V$12:$AA$15,5,FALSE)*CA217+VLOOKUP(入力データと計算結果!$E$6,バックデータ一覧!$V$12:$AA$15,6,FALSE))*10^3/3600,0)</f>
        <v>3.0901406684027778E-2</v>
      </c>
      <c r="BA217" s="101">
        <f>IF(OR(計算過程!$DF$5&lt;=2,計算過程!$DF$5=8),IF(入力データと計算結果!$E$7=バックデータ一覧!$A$16,BU217/BC217+BV217/BD217+BW217/BE217+BX217/BF217+BZ217/BH217,IF(入力データと計算結果!$E$7=バックデータ一覧!$A$17,BU217/BC217+BV217/BD217+BW217/BE217+BY217/BG217+BZ217/BH217,BU217/BC217+BV217/BD217+BW217/BE217+BY217/BG217+CA217/BI217)),0)</f>
        <v>60.692966408959762</v>
      </c>
      <c r="BB217" s="101">
        <f>IF(OR(計算過程!$DF$5=3,計算過程!$DF$5=4),IF(入力データと計算結果!$E$7=バックデータ一覧!$A$16,BU217/BC217+BV217/BD217+BW217/BE217+BX217/BF217+BZ217/BH217,IF(入力データと計算結果!$E$7=バックデータ一覧!$A$17,BU217/BC217+BV217/BD217+BW217/BE217+BY217/BG217+BZ217/BH217,BU217/BC217+BV217/BD217+BW217/BE217+BY217/BG217+CA217/BI217)),0)</f>
        <v>0</v>
      </c>
      <c r="BC217" s="101">
        <f>MIN(1,計算過程!$DF$7*'貼り付けシート（日別）'!AG216+計算過程!$DF$14*(BU217+BW217)+計算過程!$DF$21)</f>
        <v>0.64004143255954127</v>
      </c>
      <c r="BD217" s="101">
        <f>MIN(1,計算過程!$DF$8*'貼り付けシート（日別）'!AG216+計算過程!$DF$15*BV217+計算過程!$DF$22)</f>
        <v>0.68967176065172986</v>
      </c>
      <c r="BE217" s="101">
        <f>MIN(1,計算過程!$DF$9*'貼り付けシート（日別）'!AG216+計算過程!$DF$16*(BU217+BW217)+計算過程!$DF$23)</f>
        <v>0.64004143255954127</v>
      </c>
      <c r="BF217" s="32">
        <f>MIN(1,計算過程!$DF$10*'貼り付けシート（日別）'!AG216+計算過程!$DF$17*BX217+計算過程!$DF$24)</f>
        <v>0.71159348488590612</v>
      </c>
      <c r="BG217" s="32">
        <f>MIN(1,計算過程!$DF$11*'貼り付けシート（日別）'!AG216+計算過程!$DF$18*BY217+計算過程!$DF$25)</f>
        <v>0.70304067076421795</v>
      </c>
      <c r="BH217" s="32">
        <f>MIN(1,計算過程!$DF$12*'貼り付けシート（日別）'!AG216+計算過程!$DF$19*BZ217+計算過程!$DF$26)</f>
        <v>0.71159348488590612</v>
      </c>
      <c r="BI217" s="32">
        <f>MIN(1,計算過程!$DF$13*'貼り付けシート（日別）'!AG216+計算過程!$DF$20*CA217+計算過程!$DF$27)</f>
        <v>0.63748445363516781</v>
      </c>
      <c r="BJ217" s="32">
        <f>IF(計算過程!$DF$5=11,(計算過程!$DF$33*BK217+計算過程!$DF$34*BN217+計算過程!$DF$35*計算過程!$DF$39+計算過程!$DF$36)*(1+計算過程!$DF$37*計算過程!$DF$38)*BL217*BM217*10^3/3600,0)</f>
        <v>0</v>
      </c>
      <c r="BK217" s="32">
        <f>'貼り付けシート（日別）'!AH216</f>
        <v>22.587500000000002</v>
      </c>
      <c r="BL217" s="32">
        <f t="shared" si="79"/>
        <v>1</v>
      </c>
      <c r="BM217" s="32">
        <f t="shared" si="80"/>
        <v>1</v>
      </c>
      <c r="BN217" s="32">
        <f t="shared" si="81"/>
        <v>41.185455308363174</v>
      </c>
      <c r="BO217" s="32">
        <f>IF(計算過程!$DF$5=10,(計算過程!$DF$41*'貼り付けシート（日別）'!AG216+計算過程!$DF$42*BN217+計算過程!$DF$43)/3.6,0)</f>
        <v>0</v>
      </c>
      <c r="BP217" s="32">
        <f>IF(OR(計算過程!$DF$5=5,計算過程!$DF$5=6,計算過程!$DF$5=7),((計算過程!$DF$45*'貼り付けシート（日別）'!AG216+計算過程!$DF$46*SUM(BU217:BW217,BY217)+計算過程!$DF$47)*BQ217+(0.01723*CA217+0.06099))*10^3/3600,0)</f>
        <v>0</v>
      </c>
      <c r="BQ217" s="32">
        <f>IF('貼り付けシート（日別）'!AG216&lt;7,1+(7-'貼り付けシート（日別）'!AG216)*0.0091,1)</f>
        <v>1</v>
      </c>
      <c r="BR217" s="32">
        <f>IF(OR(計算過程!$DF$5=5,計算過程!$DF$5=6,計算過程!$DF$5=7),((計算過程!$DF$48*'貼り付けシート（日別）'!AG216+計算過程!$DF$49*SUM(BU217:BW217,BY217)+計算過程!$DF$50)*BT217+CA217/BS217),0)</f>
        <v>0</v>
      </c>
      <c r="BS217" s="32">
        <f>計算過程!$DF$51*'貼り付けシート（日別）'!AG216+計算過程!$DF$52*CA217+計算過程!$DF$53</f>
        <v>0.87092031250000002</v>
      </c>
      <c r="BT217" s="32">
        <f>IF('貼り付けシート（日別）'!AG216&lt;7,1+(7-'貼り付けシート（日別）'!AG216)*0.0205,1)</f>
        <v>1</v>
      </c>
      <c r="BU217" s="109">
        <f>'貼り付けシート（日別）'!T216</f>
        <v>7.8337589006262496</v>
      </c>
      <c r="BV217" s="109">
        <f>'貼り付けシート（日別）'!U216</f>
        <v>11.9465262445074</v>
      </c>
      <c r="BW217" s="109">
        <f>'貼り付けシート（日別）'!V216</f>
        <v>1.8446841995195249</v>
      </c>
      <c r="BX217" s="109">
        <f>'貼り付けシート（日別）'!W216</f>
        <v>0</v>
      </c>
      <c r="BY217" s="109">
        <f>'貼り付けシート（日別）'!X216</f>
        <v>16.643767213709999</v>
      </c>
      <c r="BZ217" s="109">
        <f>'貼り付けシート（日別）'!Y216</f>
        <v>0</v>
      </c>
      <c r="CA217" s="109">
        <f>'貼り付けシート（日別）'!Z216</f>
        <v>2.9167187500000002</v>
      </c>
      <c r="CB217" s="102">
        <f>IF(入力データと計算結果!$E$9=バックデータ一覧!$A$25,'貼り付けシート（日別）'!AI216,0)</f>
        <v>0</v>
      </c>
      <c r="CC217" s="166"/>
      <c r="CD217" s="32">
        <f>IF(計算過程!$DF$5=9,((CI217*'貼り付けシート（日別）'!AG216+CJ217*(CQ217+CR217+CS217+CU217)+CK217*CX217+CL217)*CE217+(0.01723*CW217+0.06099))*10^3/3600,0)</f>
        <v>0</v>
      </c>
      <c r="CE217" s="32">
        <f>IF(7&lt;='貼り付けシート（日別）'!AG216,1,1+(7-'貼り付けシート（日別）'!AG216)*0.0091)</f>
        <v>1</v>
      </c>
      <c r="CF217" s="32">
        <f>IF(計算過程!$DF$5=9,((CM217*'貼り付けシート（日別）'!AG216+CN217*(CQ217+CR217+CS217+CU217)+CO217*CX217+CP217)*CH217+CW217/CG217),0)</f>
        <v>0</v>
      </c>
      <c r="CG217" s="32">
        <f>計算過程!$DF$55*'貼り付けシート（日別）'!AG216+計算過程!$DF$56*CW217+計算過程!$DF$57</f>
        <v>0.87092031250000002</v>
      </c>
      <c r="CH217" s="32">
        <f>IF(7&lt;='貼り付けシート（日別）'!AG216,1,1+(7-'貼り付けシート（日別）'!AG216)*0.0205)</f>
        <v>1</v>
      </c>
      <c r="CI217" s="100">
        <f>IF($CX217&gt;0,バックデータ一覧!$S$4,バックデータ一覧!$T$4)</f>
        <v>-0.18114</v>
      </c>
      <c r="CJ217" s="100">
        <f>IF($CX217&gt;0,バックデータ一覧!$S$5,バックデータ一覧!$T$5)</f>
        <v>0.10483000000000001</v>
      </c>
      <c r="CK217" s="100">
        <f>IF($CX217&gt;0,バックデータ一覧!$S$6,バックデータ一覧!$T$6)</f>
        <v>0</v>
      </c>
      <c r="CL217" s="100">
        <f>IF($CX217&gt;0,バックデータ一覧!$S$7,バックデータ一覧!$T$7)</f>
        <v>5.8528500000000001</v>
      </c>
      <c r="CM217" s="100">
        <f>IF($CX217&gt;0,バックデータ一覧!$S$12,バックデータ一覧!$T$12)</f>
        <v>-5.7700000000000001E-2</v>
      </c>
      <c r="CN217" s="100">
        <f>IF($CX217&gt;0,バックデータ一覧!$S$13,バックデータ一覧!$T$13)</f>
        <v>0.47525000000000001</v>
      </c>
      <c r="CO217" s="100">
        <f>IF($CX217&gt;0,バックデータ一覧!$S$14,バックデータ一覧!$T$14)</f>
        <v>0</v>
      </c>
      <c r="CP217" s="173">
        <f>IF($CX217&gt;0,バックデータ一覧!$S$15,バックデータ一覧!$T$15)</f>
        <v>-6.3459300000000001</v>
      </c>
      <c r="CQ217" s="102">
        <f>IF($DF$4=4,'貼り付けシート（日別）'!T216,'貼り付けシート（日別）'!B216*(INT($DF$4)+1-$DF$4)+'貼り付けシート（日別）'!T216*($DF$4-INT($DF$4)))</f>
        <v>7.8337589006262496</v>
      </c>
      <c r="CR217" s="102">
        <f>IF($DF$4=4,'貼り付けシート（日別）'!U216,'貼り付けシート（日別）'!C216*(INT($DF$4)+1-$DF$4)+'貼り付けシート（日別）'!U216*($DF$4-INT($DF$4)))</f>
        <v>11.9465262445074</v>
      </c>
      <c r="CS217" s="102">
        <f>IF($DF$4=4,'貼り付けシート（日別）'!V216,'貼り付けシート（日別）'!D216*(INT($DF$4)+1-$DF$4)+'貼り付けシート（日別）'!V216*($DF$4-INT($DF$4)))</f>
        <v>1.8446841995195249</v>
      </c>
      <c r="CT217" s="102">
        <f>IF($DF$4=4,'貼り付けシート（日別）'!W216,'貼り付けシート（日別）'!E216*(INT($DF$4)+1-$DF$4)+'貼り付けシート（日別）'!W216*($DF$4-INT($DF$4)))</f>
        <v>0</v>
      </c>
      <c r="CU217" s="102">
        <f>IF($DF$4=4,'貼り付けシート（日別）'!X216,'貼り付けシート（日別）'!F216*(INT($DF$4)+1-$DF$4)+'貼り付けシート（日別）'!X216*($DF$4-INT($DF$4)))</f>
        <v>16.643767213709999</v>
      </c>
      <c r="CV217" s="102">
        <f>IF($DF$4=4,'貼り付けシート（日別）'!Y216,'貼り付けシート（日別）'!G216*(INT($DF$4)+1-$DF$4)+'貼り付けシート（日別）'!Y216*($DF$4-INT($DF$4)))</f>
        <v>0</v>
      </c>
      <c r="CW217" s="102">
        <f>IF($DF$4=4,'貼り付けシート（日別）'!Z216,'貼り付けシート（日別）'!H216*(INT($DF$4)+1-$DF$4)+'貼り付けシート（日別）'!Z216*($DF$4-INT($DF$4)))</f>
        <v>2.9167187500000002</v>
      </c>
      <c r="CX217" s="32">
        <f>SUMIF('貼り付けシート（時刻別）'!$A$6:$A$8765,AR217,'貼り付けシート（時刻別）'!$C$6:$C$8765)</f>
        <v>0</v>
      </c>
      <c r="CY217" s="102">
        <f t="shared" si="82"/>
        <v>0</v>
      </c>
      <c r="CZ217" s="166"/>
    </row>
    <row r="218" spans="1:104" x14ac:dyDescent="0.15">
      <c r="A218" s="36">
        <v>41850</v>
      </c>
      <c r="B218" s="139">
        <f>IF(計算過程!$DF$5=9,計算過程!CD218+計算過程!CY218,IF($DF$4=4,AS218,G218*(INT($DF$4)+1-$DF$4)+AS218*($DF$4-INT($DF$4))))</f>
        <v>0.15644912989814816</v>
      </c>
      <c r="C218" s="139">
        <f>IF(計算過程!$DF$5=9,CF218,IF($DF$4=4,AT218,H218*(INT($DF$4)+1-$DF$4)+AT218*($DF$4-INT($DF$4))))</f>
        <v>69.465689590026642</v>
      </c>
      <c r="D218" s="139">
        <f>IF(計算過程!$DF$5=9,0,IF($DF$4=4,AU218,I218*(INT($DF$4)+1-$DF$4)+AU218*($DF$4-INT($DF$4))))</f>
        <v>0</v>
      </c>
      <c r="E218" s="139">
        <v>0</v>
      </c>
      <c r="F218" s="138"/>
      <c r="G218" s="104">
        <f t="shared" si="69"/>
        <v>0.15025673196990741</v>
      </c>
      <c r="H218" s="104">
        <f t="shared" si="70"/>
        <v>64.402127833393237</v>
      </c>
      <c r="I218" s="104">
        <f t="shared" si="71"/>
        <v>0</v>
      </c>
      <c r="J218" s="107">
        <v>0</v>
      </c>
      <c r="K218" s="101">
        <f>IF(OR(計算過程!$DF$5&lt;=4,計算過程!$DF$5=8),L218+M218+N218,0)</f>
        <v>0.15025673196990741</v>
      </c>
      <c r="L218" s="101">
        <f>IF(AND($DF$5&gt;4,$DF$5&lt;&gt;8),0,((VLOOKUP(入力データと計算結果!$E$6,バックデータ一覧!$V$12:$AA$15,2)*'貼り付けシート（日別）'!O217+VLOOKUP(入力データと計算結果!$E$6,バックデータ一覧!$V$12:$AA$15,3)*('貼り付けシート（日別）'!I217+'貼り付けシート（日別）'!J217+'貼り付けシート（日別）'!K217+'貼り付けシート（日別）'!L217+'貼り付けシート（日別）'!N217)+(VLOOKUP(入力データと計算結果!$E$6,バックデータ一覧!$V$12:$AA$15,4)))*10^3/3600))</f>
        <v>9.998042901851853E-2</v>
      </c>
      <c r="M218" s="101">
        <f>IF(AND(OR($DF$5&gt;4,$DF$5&lt;&gt;8),入力データと計算結果!$E$7&lt;&gt;バックデータ一覧!$A$16,SUM(AL218:AM218)&gt;0),0.07*10^3/3600,0)</f>
        <v>1.9444444444444445E-2</v>
      </c>
      <c r="N218" s="101">
        <f>IF(AND(OR($DF$5&lt;=4),入力データと計算結果!$E$7=バックデータ一覧!$A$18,AM218&gt;0),(VLOOKUP(入力データと計算結果!$E$6,バックデータ一覧!$V$12:$AA$15,5,FALSE)*AO218+VLOOKUP(入力データと計算結果!$E$6,バックデータ一覧!$V$12:$AA$15,6,FALSE))*10^3/3600,0)</f>
        <v>3.0831858506944445E-2</v>
      </c>
      <c r="O218" s="101">
        <f>IF(OR(計算過程!$DF$5&lt;=2,計算過程!$DF$5=8),IF(入力データと計算結果!$E$7=バックデータ一覧!$A$16,AI218/Q218+AJ218/R218+AK218/S218+AL218/T218+AN218/V218,IF(入力データと計算結果!$E$7=バックデータ一覧!$A$17,AI218/Q218+AJ218/R218+AK218/S218+AM218/U218+AN218/V218,AI218/Q218+AJ218/R218+AK218/S218+AM218/U218+AO218/W218)),0)</f>
        <v>64.402127833393237</v>
      </c>
      <c r="P218" s="101">
        <f>IF(OR(計算過程!$DF$5=3,計算過程!$DF$5=4),IF(入力データと計算結果!$E$7=バックデータ一覧!$A$16,AI218/Q218+AJ218/R218+AK218/S218+AL218/T218+AN218/V218,IF(入力データと計算結果!$E$7=バックデータ一覧!$A$17,AI218/Q218+AJ218/R218+AK218/S218+AM218/U218+AN218/V218,AI218/Q218+AJ218/R218+AK218/S218+AM218/U218+AO218/W218)),0)</f>
        <v>0</v>
      </c>
      <c r="Q218" s="101">
        <f>MIN(1,$DF$7*'貼り付けシート（日別）'!O217+計算過程!$DF$14*(AI218+AK218)+$DF$21)</f>
        <v>0.63362516925127077</v>
      </c>
      <c r="R218" s="101">
        <f>MIN(1,$DF$8*'貼り付けシート（日別）'!O217+$DF$15*AJ218+$DF$22)</f>
        <v>0.68702676433142862</v>
      </c>
      <c r="S218" s="101">
        <f>MIN(1,$DF$9*'貼り付けシート（日別）'!O217+$DF$16*(AI218+AK218)+$DF$23)</f>
        <v>0.63362516925127077</v>
      </c>
      <c r="T218" s="32">
        <f>MIN(1,$DF$10*'貼り付けシート（日別）'!O217+$DF$17*AL218+$DF$24)</f>
        <v>0.71159348488590612</v>
      </c>
      <c r="U218" s="32">
        <f>MIN(1,$DF$11*'貼り付けシート（日別）'!O217+$DF$18*AM218+$DF$25)</f>
        <v>0.70318210210279197</v>
      </c>
      <c r="V218" s="32">
        <f>MIN(1,$DF$12*'貼り付けシート（日別）'!O217+$DF$19*AN218+$DF$26)</f>
        <v>0.71159348488590612</v>
      </c>
      <c r="W218" s="32">
        <f>MIN(1,$DF$13*'貼り付けシート（日別）'!O217+$DF$20*AO218+$DF$27)</f>
        <v>0.62177619652671146</v>
      </c>
      <c r="X218" s="32">
        <f t="shared" si="72"/>
        <v>0</v>
      </c>
      <c r="Y218" s="32">
        <f>'貼り付けシート（日別）'!P217</f>
        <v>14.324999999999999</v>
      </c>
      <c r="Z218" s="32">
        <f t="shared" si="73"/>
        <v>1</v>
      </c>
      <c r="AA218" s="32">
        <f t="shared" si="74"/>
        <v>1</v>
      </c>
      <c r="AB218" s="32">
        <f t="shared" si="75"/>
        <v>43.323799136638726</v>
      </c>
      <c r="AC218" s="32">
        <f>IF($DF$5=10,($DF$41*'貼り付けシート（日別）'!O217+$DF$42*AB218+$DF$43)/3.6,0)</f>
        <v>0</v>
      </c>
      <c r="AD218" s="32">
        <f>IF(OR($DF$5=5,$DF$5=6,$DF$5=7),(($DF$45*'貼り付けシート（日別）'!O217+$DF$46*SUM(AI218:AK218,AM218)+$DF$47)*AE218+(0.01723*AO218+0.06099))*10^3/3600,0)</f>
        <v>0</v>
      </c>
      <c r="AE218" s="32">
        <f>IF('貼り付けシート（日別）'!O217&lt;7,1+(7-'貼り付けシート（日別）'!O217)*0.0091,1)</f>
        <v>1</v>
      </c>
      <c r="AF218" s="32">
        <f>IF(OR($DF$5=5,$DF$5=6,$DF$5=7),(($DF$48*'貼り付けシート（日別）'!O217+$DF$49*SUM(AI218:AK218,AM218)+$DF$50)*AH218+AO218/AG218),0)</f>
        <v>0</v>
      </c>
      <c r="AG218" s="32">
        <f>$DF$51*'貼り付けシート（日別）'!O217+$DF$52*AO218+$DF$53</f>
        <v>0.84607312499999998</v>
      </c>
      <c r="AH218" s="32">
        <f>IF('貼り付けシート（日別）'!O217&lt;7,1+(7-'貼り付けシート（日別）'!O217)*0.0205,1)</f>
        <v>1</v>
      </c>
      <c r="AI218" s="109">
        <f>'貼り付けシート（日別）'!B217</f>
        <v>9.0048828386102908</v>
      </c>
      <c r="AJ218" s="109">
        <f>'貼り付けシート（日別）'!C217</f>
        <v>12.309006292391445</v>
      </c>
      <c r="AK218" s="109">
        <f>'貼り付けシート（日別）'!D217</f>
        <v>2.7755602424019918</v>
      </c>
      <c r="AL218" s="109">
        <f>'貼り付けシート（日別）'!E217</f>
        <v>0</v>
      </c>
      <c r="AM218" s="109">
        <f>'貼り付けシート（日別）'!F217</f>
        <v>16.332162263234999</v>
      </c>
      <c r="AN218" s="109">
        <f>'貼り付けシート（日別）'!G217</f>
        <v>0</v>
      </c>
      <c r="AO218" s="109">
        <f>'貼り付けシート（日別）'!H217</f>
        <v>2.9021875000000001</v>
      </c>
      <c r="AP218" s="102">
        <f>IF(入力データと計算結果!$E$9=バックデータ一覧!$A$25,'貼り付けシート（日別）'!Q217,0)</f>
        <v>0</v>
      </c>
      <c r="AR218" s="36">
        <v>41850</v>
      </c>
      <c r="AS218" s="104">
        <f t="shared" si="76"/>
        <v>0.15644912989814816</v>
      </c>
      <c r="AT218" s="104">
        <f t="shared" si="77"/>
        <v>69.465689590026642</v>
      </c>
      <c r="AU218" s="104">
        <f t="shared" si="78"/>
        <v>0</v>
      </c>
      <c r="AV218" s="107">
        <v>0</v>
      </c>
      <c r="AW218" s="101">
        <f>IF(OR(計算過程!$DF$5&lt;=4,計算過程!$DF$5=8),AX218+AY218+AZ218,0)</f>
        <v>0.15644912989814816</v>
      </c>
      <c r="AX218" s="101">
        <f>IF(AND(計算過程!$DF$5&gt;4,計算過程!$DF$5&lt;&gt;8),0,((VLOOKUP(入力データと計算結果!$E$6,バックデータ一覧!$V$12:$AA$15,2)*'貼り付けシート（日別）'!AG217+VLOOKUP(入力データと計算結果!$E$6,バックデータ一覧!$V$12:$AA$15,3)*('貼り付けシート（日別）'!AA217+'貼り付けシート（日別）'!AB217+'貼り付けシート（日別）'!AC217+'貼り付けシート（日別）'!AD217+'貼り付けシート（日別）'!AF217)+(VLOOKUP(入力データと計算結果!$E$6,バックデータ一覧!$V$12:$AA$15,4)))*10^3/3600))</f>
        <v>0.10341732318518519</v>
      </c>
      <c r="AY218" s="101">
        <f>IF(AND(OR(計算過程!$DF$5&gt;4,計算過程!$DF$5&lt;&gt;8),入力データと計算結果!$E$7&lt;&gt;バックデータ一覧!$A$16,SUM(BX218:BY218)&gt;0),0.07*10^3/3600,0)</f>
        <v>1.9444444444444445E-2</v>
      </c>
      <c r="AZ218" s="101">
        <f>IF(AND(OR(計算過程!$DF$5&lt;=4),入力データと計算結果!$E$7=バックデータ一覧!$A$18,BY218&gt;0),(VLOOKUP(入力データと計算結果!$E$6,バックデータ一覧!$V$12:$AA$15,5,FALSE)*CA218+VLOOKUP(入力データと計算結果!$E$6,バックデータ一覧!$V$12:$AA$15,6,FALSE))*10^3/3600,0)</f>
        <v>3.3587362268518516E-2</v>
      </c>
      <c r="BA218" s="101">
        <f>IF(OR(計算過程!$DF$5&lt;=2,計算過程!$DF$5=8),IF(入力データと計算結果!$E$7=バックデータ一覧!$A$16,BU218/BC218+BV218/BD218+BW218/BE218+BX218/BF218+BZ218/BH218,IF(入力データと計算結果!$E$7=バックデータ一覧!$A$17,BU218/BC218+BV218/BD218+BW218/BE218+BY218/BG218+BZ218/BH218,BU218/BC218+BV218/BD218+BW218/BE218+BY218/BG218+CA218/BI218)),0)</f>
        <v>69.465689590026642</v>
      </c>
      <c r="BB218" s="101">
        <f>IF(OR(計算過程!$DF$5=3,計算過程!$DF$5=4),IF(入力データと計算結果!$E$7=バックデータ一覧!$A$16,BU218/BC218+BV218/BD218+BW218/BE218+BX218/BF218+BZ218/BH218,IF(入力データと計算結果!$E$7=バックデータ一覧!$A$17,BU218/BC218+BV218/BD218+BW218/BE218+BY218/BG218+BZ218/BH218,BU218/BC218+BV218/BD218+BW218/BE218+BY218/BG218+CA218/BI218)),0)</f>
        <v>0</v>
      </c>
      <c r="BC218" s="101">
        <f>MIN(1,計算過程!$DF$7*'貼り付けシート（日別）'!AG217+計算過程!$DF$14*(BU218+BW218)+計算過程!$DF$21)</f>
        <v>0.6349210912591412</v>
      </c>
      <c r="BD218" s="101">
        <f>MIN(1,計算過程!$DF$8*'貼り付けシート（日別）'!AG217+計算過程!$DF$15*BV218+計算過程!$DF$22)</f>
        <v>0.68782488077148884</v>
      </c>
      <c r="BE218" s="101">
        <f>MIN(1,計算過程!$DF$9*'貼り付けシート（日別）'!AG217+計算過程!$DF$16*(BU218+BW218)+計算過程!$DF$23)</f>
        <v>0.6349210912591412</v>
      </c>
      <c r="BF218" s="32">
        <f>MIN(1,計算過程!$DF$10*'貼り付けシート（日別）'!AG217+計算過程!$DF$17*BX218+計算過程!$DF$24)</f>
        <v>0.71159348488590612</v>
      </c>
      <c r="BG218" s="32">
        <f>MIN(1,計算過程!$DF$11*'貼り付けシート（日別）'!AG217+計算過程!$DF$18*BY218+計算過程!$DF$25)</f>
        <v>0.70318210210279197</v>
      </c>
      <c r="BH218" s="32">
        <f>MIN(1,計算過程!$DF$12*'貼り付けシート（日別）'!AG217+計算過程!$DF$19*BZ218+計算過程!$DF$26)</f>
        <v>0.71159348488590612</v>
      </c>
      <c r="BI218" s="32">
        <f>MIN(1,計算過程!$DF$13*'貼り付けシート（日別）'!AG217+計算過程!$DF$20*CA218+計算過程!$DF$27)</f>
        <v>0.63191510634523484</v>
      </c>
      <c r="BJ218" s="32">
        <f>IF(計算過程!$DF$5=11,(計算過程!$DF$33*BK218+計算過程!$DF$34*BN218+計算過程!$DF$35*計算過程!$DF$39+計算過程!$DF$36)*(1+計算過程!$DF$37*計算過程!$DF$38)*BL218*BM218*10^3/3600,0)</f>
        <v>0</v>
      </c>
      <c r="BK218" s="32">
        <f>'貼り付けシート（日別）'!AH217</f>
        <v>14.324999999999999</v>
      </c>
      <c r="BL218" s="32">
        <f t="shared" si="79"/>
        <v>1</v>
      </c>
      <c r="BM218" s="32">
        <f t="shared" si="80"/>
        <v>1</v>
      </c>
      <c r="BN218" s="32">
        <f t="shared" si="81"/>
        <v>46.756114217379988</v>
      </c>
      <c r="BO218" s="32">
        <f>IF(計算過程!$DF$5=10,(計算過程!$DF$41*'貼り付けシート（日別）'!AG217+計算過程!$DF$42*BN218+計算過程!$DF$43)/3.6,0)</f>
        <v>0</v>
      </c>
      <c r="BP218" s="32">
        <f>IF(OR(計算過程!$DF$5=5,計算過程!$DF$5=6,計算過程!$DF$5=7),((計算過程!$DF$45*'貼り付けシート（日別）'!AG217+計算過程!$DF$46*SUM(BU218:BW218,BY218)+計算過程!$DF$47)*BQ218+(0.01723*CA218+0.06099))*10^3/3600,0)</f>
        <v>0</v>
      </c>
      <c r="BQ218" s="32">
        <f>IF('貼り付けシート（日別）'!AG217&lt;7,1+(7-'貼り付けシート（日別）'!AG217)*0.0091,1)</f>
        <v>1</v>
      </c>
      <c r="BR218" s="32">
        <f>IF(OR(計算過程!$DF$5=5,計算過程!$DF$5=6,計算過程!$DF$5=7),((計算過程!$DF$48*'貼り付けシート（日別）'!AG217+計算過程!$DF$49*SUM(BU218:BW218,BY218)+計算過程!$DF$50)*BT218+CA218/BS218),0)</f>
        <v>0</v>
      </c>
      <c r="BS218" s="32">
        <f>計算過程!$DF$51*'貼り付けシート（日別）'!AG217+計算過程!$DF$52*CA218+計算過程!$DF$53</f>
        <v>0.84952749999999999</v>
      </c>
      <c r="BT218" s="32">
        <f>IF('貼り付けシート（日別）'!AG217&lt;7,1+(7-'貼り付けシート（日別）'!AG217)*0.0205,1)</f>
        <v>1</v>
      </c>
      <c r="BU218" s="109">
        <f>'貼り付けシート（日別）'!T217</f>
        <v>10.103039282343252</v>
      </c>
      <c r="BV218" s="109">
        <f>'貼り付けシート（日別）'!U217</f>
        <v>14.067435762733082</v>
      </c>
      <c r="BW218" s="109">
        <f>'貼り付けシート（日別）'!V217</f>
        <v>2.7755602424019918</v>
      </c>
      <c r="BX218" s="109">
        <f>'貼り付けシート（日別）'!W217</f>
        <v>0</v>
      </c>
      <c r="BY218" s="109">
        <f>'貼り付けシート（日別）'!X217</f>
        <v>16.332162263234999</v>
      </c>
      <c r="BZ218" s="109">
        <f>'貼り付けシート（日別）'!Y217</f>
        <v>0</v>
      </c>
      <c r="CA218" s="109">
        <f>'貼り付けシート（日別）'!Z217</f>
        <v>3.4779166666666663</v>
      </c>
      <c r="CB218" s="102">
        <f>IF(入力データと計算結果!$E$9=バックデータ一覧!$A$25,'貼り付けシート（日別）'!AI217,0)</f>
        <v>0</v>
      </c>
      <c r="CC218" s="166"/>
      <c r="CD218" s="32">
        <f>IF(計算過程!$DF$5=9,((CI218*'貼り付けシート（日別）'!AG217+CJ218*(CQ218+CR218+CS218+CU218)+CK218*CX218+CL218)*CE218+(0.01723*CW218+0.06099))*10^3/3600,0)</f>
        <v>0</v>
      </c>
      <c r="CE218" s="32">
        <f>IF(7&lt;='貼り付けシート（日別）'!AG217,1,1+(7-'貼り付けシート（日別）'!AG217)*0.0091)</f>
        <v>1</v>
      </c>
      <c r="CF218" s="32">
        <f>IF(計算過程!$DF$5=9,((CM218*'貼り付けシート（日別）'!AG217+CN218*(CQ218+CR218+CS218+CU218)+CO218*CX218+CP218)*CH218+CW218/CG218),0)</f>
        <v>0</v>
      </c>
      <c r="CG218" s="32">
        <f>計算過程!$DF$55*'貼り付けシート（日別）'!AG217+計算過程!$DF$56*CW218+計算過程!$DF$57</f>
        <v>0.84952749999999999</v>
      </c>
      <c r="CH218" s="32">
        <f>IF(7&lt;='貼り付けシート（日別）'!AG217,1,1+(7-'貼り付けシート（日別）'!AG217)*0.0205)</f>
        <v>1</v>
      </c>
      <c r="CI218" s="100">
        <f>IF($CX218&gt;0,バックデータ一覧!$S$4,バックデータ一覧!$T$4)</f>
        <v>-0.18114</v>
      </c>
      <c r="CJ218" s="100">
        <f>IF($CX218&gt;0,バックデータ一覧!$S$5,バックデータ一覧!$T$5)</f>
        <v>0.10483000000000001</v>
      </c>
      <c r="CK218" s="100">
        <f>IF($CX218&gt;0,バックデータ一覧!$S$6,バックデータ一覧!$T$6)</f>
        <v>0</v>
      </c>
      <c r="CL218" s="100">
        <f>IF($CX218&gt;0,バックデータ一覧!$S$7,バックデータ一覧!$T$7)</f>
        <v>5.8528500000000001</v>
      </c>
      <c r="CM218" s="100">
        <f>IF($CX218&gt;0,バックデータ一覧!$S$12,バックデータ一覧!$T$12)</f>
        <v>-5.7700000000000001E-2</v>
      </c>
      <c r="CN218" s="100">
        <f>IF($CX218&gt;0,バックデータ一覧!$S$13,バックデータ一覧!$T$13)</f>
        <v>0.47525000000000001</v>
      </c>
      <c r="CO218" s="100">
        <f>IF($CX218&gt;0,バックデータ一覧!$S$14,バックデータ一覧!$T$14)</f>
        <v>0</v>
      </c>
      <c r="CP218" s="173">
        <f>IF($CX218&gt;0,バックデータ一覧!$S$15,バックデータ一覧!$T$15)</f>
        <v>-6.3459300000000001</v>
      </c>
      <c r="CQ218" s="102">
        <f>IF($DF$4=4,'貼り付けシート（日別）'!T217,'貼り付けシート（日別）'!B217*(INT($DF$4)+1-$DF$4)+'貼り付けシート（日別）'!T217*($DF$4-INT($DF$4)))</f>
        <v>10.103039282343252</v>
      </c>
      <c r="CR218" s="102">
        <f>IF($DF$4=4,'貼り付けシート（日別）'!U217,'貼り付けシート（日別）'!C217*(INT($DF$4)+1-$DF$4)+'貼り付けシート（日別）'!U217*($DF$4-INT($DF$4)))</f>
        <v>14.067435762733082</v>
      </c>
      <c r="CS218" s="102">
        <f>IF($DF$4=4,'貼り付けシート（日別）'!V217,'貼り付けシート（日別）'!D217*(INT($DF$4)+1-$DF$4)+'貼り付けシート（日別）'!V217*($DF$4-INT($DF$4)))</f>
        <v>2.7755602424019918</v>
      </c>
      <c r="CT218" s="102">
        <f>IF($DF$4=4,'貼り付けシート（日別）'!W217,'貼り付けシート（日別）'!E217*(INT($DF$4)+1-$DF$4)+'貼り付けシート（日別）'!W217*($DF$4-INT($DF$4)))</f>
        <v>0</v>
      </c>
      <c r="CU218" s="102">
        <f>IF($DF$4=4,'貼り付けシート（日別）'!X217,'貼り付けシート（日別）'!F217*(INT($DF$4)+1-$DF$4)+'貼り付けシート（日別）'!X217*($DF$4-INT($DF$4)))</f>
        <v>16.332162263234999</v>
      </c>
      <c r="CV218" s="102">
        <f>IF($DF$4=4,'貼り付けシート（日別）'!Y217,'貼り付けシート（日別）'!G217*(INT($DF$4)+1-$DF$4)+'貼り付けシート（日別）'!Y217*($DF$4-INT($DF$4)))</f>
        <v>0</v>
      </c>
      <c r="CW218" s="102">
        <f>IF($DF$4=4,'貼り付けシート（日別）'!Z217,'貼り付けシート（日別）'!H217*(INT($DF$4)+1-$DF$4)+'貼り付けシート（日別）'!Z217*($DF$4-INT($DF$4)))</f>
        <v>3.4779166666666663</v>
      </c>
      <c r="CX218" s="32">
        <f>SUMIF('貼り付けシート（時刻別）'!$A$6:$A$8765,AR218,'貼り付けシート（時刻別）'!$C$6:$C$8765)</f>
        <v>0</v>
      </c>
      <c r="CY218" s="102">
        <f t="shared" si="82"/>
        <v>0</v>
      </c>
      <c r="CZ218" s="166"/>
    </row>
    <row r="219" spans="1:104" x14ac:dyDescent="0.15">
      <c r="A219" s="36">
        <v>41851</v>
      </c>
      <c r="B219" s="139">
        <f>IF(計算過程!$DF$5=9,計算過程!CD219+計算過程!CY219,IF($DF$4=4,AS219,G219*(INT($DF$4)+1-$DF$4)+AS219*($DF$4-INT($DF$4))))</f>
        <v>0.14122137987962963</v>
      </c>
      <c r="C219" s="139">
        <f>IF(計算過程!$DF$5=9,CF219,IF($DF$4=4,AT219,H219*(INT($DF$4)+1-$DF$4)+AT219*($DF$4-INT($DF$4))))</f>
        <v>52.333208646562397</v>
      </c>
      <c r="D219" s="139">
        <f>IF(計算過程!$DF$5=9,0,IF($DF$4=4,AU219,I219*(INT($DF$4)+1-$DF$4)+AU219*($DF$4-INT($DF$4))))</f>
        <v>0</v>
      </c>
      <c r="E219" s="139">
        <v>0</v>
      </c>
      <c r="F219" s="138"/>
      <c r="G219" s="104">
        <f t="shared" si="69"/>
        <v>0.13495266391666666</v>
      </c>
      <c r="H219" s="104">
        <f t="shared" si="70"/>
        <v>47.150807621234335</v>
      </c>
      <c r="I219" s="104">
        <f t="shared" si="71"/>
        <v>0</v>
      </c>
      <c r="J219" s="107">
        <v>0</v>
      </c>
      <c r="K219" s="101">
        <f>IF(OR(計算過程!$DF$5&lt;=4,計算過程!$DF$5=8),L219+M219+N219,0)</f>
        <v>0.13495266391666666</v>
      </c>
      <c r="L219" s="101">
        <f>IF(AND($DF$5&gt;4,$DF$5&lt;&gt;8),0,((VLOOKUP(入力データと計算結果!$E$6,バックデータ一覧!$V$12:$AA$15,2)*'貼り付けシート（日別）'!O218+VLOOKUP(入力データと計算結果!$E$6,バックデータ一覧!$V$12:$AA$15,3)*('貼り付けシート（日別）'!I218+'貼り付けシート（日別）'!J218+'貼り付けシート（日別）'!K218+'貼り付けシート（日別）'!L218+'貼り付けシート（日別）'!N218)+(VLOOKUP(入力データと計算結果!$E$6,バックデータ一覧!$V$12:$AA$15,4)))*10^3/3600))</f>
        <v>8.541870674074073E-2</v>
      </c>
      <c r="M219" s="101">
        <f>IF(AND(OR($DF$5&gt;4,$DF$5&lt;&gt;8),入力データと計算結果!$E$7&lt;&gt;バックデータ一覧!$A$16,SUM(AL219:AM219)&gt;0),0.07*10^3/3600,0)</f>
        <v>1.9444444444444445E-2</v>
      </c>
      <c r="N219" s="101">
        <f>IF(AND(OR($DF$5&lt;=4),入力データと計算結果!$E$7=バックデータ一覧!$A$18,AM219&gt;0),(VLOOKUP(入力データと計算結果!$E$6,バックデータ一覧!$V$12:$AA$15,5,FALSE)*AO219+VLOOKUP(入力データと計算結果!$E$6,バックデータ一覧!$V$12:$AA$15,6,FALSE))*10^3/3600,0)</f>
        <v>3.0089512731481478E-2</v>
      </c>
      <c r="O219" s="101">
        <f>IF(OR(計算過程!$DF$5&lt;=2,計算過程!$DF$5=8),IF(入力データと計算結果!$E$7=バックデータ一覧!$A$16,AI219/Q219+AJ219/R219+AK219/S219+AL219/T219+AN219/V219,IF(入力データと計算結果!$E$7=バックデータ一覧!$A$17,AI219/Q219+AJ219/R219+AK219/S219+AM219/U219+AN219/V219,AI219/Q219+AJ219/R219+AK219/S219+AM219/U219+AO219/W219)),0)</f>
        <v>47.150807621234335</v>
      </c>
      <c r="P219" s="101">
        <f>IF(OR(計算過程!$DF$5=3,計算過程!$DF$5=4),IF(入力データと計算結果!$E$7=バックデータ一覧!$A$16,AI219/Q219+AJ219/R219+AK219/S219+AL219/T219+AN219/V219,IF(入力データと計算結果!$E$7=バックデータ一覧!$A$17,AI219/Q219+AJ219/R219+AK219/S219+AM219/U219+AN219/V219,AI219/Q219+AJ219/R219+AK219/S219+AM219/U219+AO219/W219)),0)</f>
        <v>0</v>
      </c>
      <c r="Q219" s="101">
        <f>MIN(1,$DF$7*'貼り付けシート（日別）'!O218+計算過程!$DF$14*(AI219+AK219)+$DF$21)</f>
        <v>0.62974297778359334</v>
      </c>
      <c r="R219" s="101">
        <f>MIN(1,$DF$8*'貼り付けシート（日別）'!O218+$DF$15*AJ219+$DF$22)</f>
        <v>0.68524007140518117</v>
      </c>
      <c r="S219" s="101">
        <f>MIN(1,$DF$9*'貼り付けシート（日別）'!O218+$DF$16*(AI219+AK219)+$DF$23)</f>
        <v>0.62974297778359334</v>
      </c>
      <c r="T219" s="32">
        <f>MIN(1,$DF$10*'貼り付けシート（日別）'!O218+$DF$17*AL219+$DF$24)</f>
        <v>0.71159348488590612</v>
      </c>
      <c r="U219" s="32">
        <f>MIN(1,$DF$11*'貼り付けシート（日別）'!O218+$DF$18*AM219+$DF$25)</f>
        <v>0.7031246781412438</v>
      </c>
      <c r="V219" s="32">
        <f>MIN(1,$DF$12*'貼り付けシート（日別）'!O218+$DF$19*AN219+$DF$26)</f>
        <v>0.71159348488590612</v>
      </c>
      <c r="W219" s="32">
        <f>MIN(1,$DF$13*'貼り付けシート（日別）'!O218+$DF$20*AO219+$DF$27)</f>
        <v>0.62372536642791943</v>
      </c>
      <c r="X219" s="32">
        <f t="shared" si="72"/>
        <v>0</v>
      </c>
      <c r="Y219" s="32">
        <f>'貼り付けシート（日別）'!P218</f>
        <v>13.762500000000001</v>
      </c>
      <c r="Z219" s="32">
        <f t="shared" si="73"/>
        <v>1</v>
      </c>
      <c r="AA219" s="32">
        <f t="shared" si="74"/>
        <v>1</v>
      </c>
      <c r="AB219" s="32">
        <f t="shared" si="75"/>
        <v>31.91032837325093</v>
      </c>
      <c r="AC219" s="32">
        <f>IF($DF$5=10,($DF$41*'貼り付けシート（日別）'!O218+$DF$42*AB219+$DF$43)/3.6,0)</f>
        <v>0</v>
      </c>
      <c r="AD219" s="32">
        <f>IF(OR($DF$5=5,$DF$5=6,$DF$5=7),(($DF$45*'貼り付けシート（日別）'!O218+$DF$46*SUM(AI219:AK219,AM219)+$DF$47)*AE219+(0.01723*AO219+0.06099))*10^3/3600,0)</f>
        <v>0</v>
      </c>
      <c r="AE219" s="32">
        <f>IF('貼り付けシート（日別）'!O218&lt;7,1+(7-'貼り付けシート（日別）'!O218)*0.0091,1)</f>
        <v>1</v>
      </c>
      <c r="AF219" s="32">
        <f>IF(OR($DF$5=5,$DF$5=6,$DF$5=7),(($DF$48*'貼り付けシート（日別）'!O218+$DF$49*SUM(AI219:AK219,AM219)+$DF$50)*AH219+AO219/AG219),0)</f>
        <v>0</v>
      </c>
      <c r="AG219" s="32">
        <f>$DF$51*'貼り付けシート（日別）'!O218+$DF$52*AO219+$DF$53</f>
        <v>0.85264249999999997</v>
      </c>
      <c r="AH219" s="32">
        <f>IF('貼り付けシート（日別）'!O218&lt;7,1+(7-'貼り付けシート（日別）'!O218)*0.0205,1)</f>
        <v>1</v>
      </c>
      <c r="AI219" s="109">
        <f>'貼り付けシート（日別）'!B218</f>
        <v>4.8693188027201701</v>
      </c>
      <c r="AJ219" s="109">
        <f>'貼り付けシート（日別）'!C218</f>
        <v>6.497521165325189</v>
      </c>
      <c r="AK219" s="109">
        <f>'貼り付けシート（日別）'!D218</f>
        <v>1.3377249458022447</v>
      </c>
      <c r="AL219" s="109">
        <f>'貼り付けシート（日別）'!E218</f>
        <v>0</v>
      </c>
      <c r="AM219" s="109">
        <f>'貼り付けシート（日別）'!F218</f>
        <v>16.458680126069996</v>
      </c>
      <c r="AN219" s="109">
        <f>'貼り付けシート（日別）'!G218</f>
        <v>0</v>
      </c>
      <c r="AO219" s="109">
        <f>'貼り付けシート（日別）'!H218</f>
        <v>2.7470833333333333</v>
      </c>
      <c r="AP219" s="102">
        <f>IF(入力データと計算結果!$E$9=バックデータ一覧!$A$25,'貼り付けシート（日別）'!Q218,0)</f>
        <v>0</v>
      </c>
      <c r="AR219" s="36">
        <v>41851</v>
      </c>
      <c r="AS219" s="104">
        <f t="shared" si="76"/>
        <v>0.14122137987962963</v>
      </c>
      <c r="AT219" s="104">
        <f t="shared" si="77"/>
        <v>52.333208646562397</v>
      </c>
      <c r="AU219" s="104">
        <f t="shared" si="78"/>
        <v>0</v>
      </c>
      <c r="AV219" s="107">
        <v>0</v>
      </c>
      <c r="AW219" s="101">
        <f>IF(OR(計算過程!$DF$5&lt;=4,計算過程!$DF$5=8),AX219+AY219+AZ219,0)</f>
        <v>0.14122137987962963</v>
      </c>
      <c r="AX219" s="101">
        <f>IF(AND(計算過程!$DF$5&gt;4,計算過程!$DF$5&lt;&gt;8),0,((VLOOKUP(入力データと計算結果!$E$6,バックデータ一覧!$V$12:$AA$15,2)*'貼り付けシート（日別）'!AG218+VLOOKUP(入力データと計算結果!$E$6,バックデータ一覧!$V$12:$AA$15,3)*('貼り付けシート（日別）'!AA218+'貼り付けシート（日別）'!AB218+'貼り付けシート（日別）'!AC218+'貼り付けシート（日別）'!AD218+'貼り付けシート（日別）'!AF218)+(VLOOKUP(入力データと計算結果!$E$6,バックデータ一覧!$V$12:$AA$15,4)))*10^3/3600))</f>
        <v>8.893939724074075E-2</v>
      </c>
      <c r="AY219" s="101">
        <f>IF(AND(OR(計算過程!$DF$5&gt;4,計算過程!$DF$5&lt;&gt;8),入力データと計算結果!$E$7&lt;&gt;バックデータ一覧!$A$16,SUM(BX219:BY219)&gt;0),0.07*10^3/3600,0)</f>
        <v>1.9444444444444445E-2</v>
      </c>
      <c r="AZ219" s="101">
        <f>IF(AND(OR(計算過程!$DF$5&lt;=4),入力データと計算結果!$E$7=バックデータ一覧!$A$18,BY219&gt;0),(VLOOKUP(入力データと計算結果!$E$6,バックデータ一覧!$V$12:$AA$15,5,FALSE)*CA219+VLOOKUP(入力データと計算結果!$E$6,バックデータ一覧!$V$12:$AA$15,6,FALSE))*10^3/3600,0)</f>
        <v>3.2837538194444446E-2</v>
      </c>
      <c r="BA219" s="101">
        <f>IF(OR(計算過程!$DF$5&lt;=2,計算過程!$DF$5=8),IF(入力データと計算結果!$E$7=バックデータ一覧!$A$16,BU219/BC219+BV219/BD219+BW219/BE219+BX219/BF219+BZ219/BH219,IF(入力データと計算結果!$E$7=バックデータ一覧!$A$17,BU219/BC219+BV219/BD219+BW219/BE219+BY219/BG219+BZ219/BH219,BU219/BC219+BV219/BD219+BW219/BE219+BY219/BG219+CA219/BI219)),0)</f>
        <v>52.333208646562397</v>
      </c>
      <c r="BB219" s="101">
        <f>IF(OR(計算過程!$DF$5=3,計算過程!$DF$5=4),IF(入力データと計算結果!$E$7=バックデータ一覧!$A$16,BU219/BC219+BV219/BD219+BW219/BE219+BX219/BF219+BZ219/BH219,IF(入力データと計算結果!$E$7=バックデータ一覧!$A$17,BU219/BC219+BV219/BD219+BW219/BE219+BY219/BG219+BZ219/BH219,BU219/BC219+BV219/BD219+BW219/BE219+BY219/BG219+CA219/BI219)),0)</f>
        <v>0</v>
      </c>
      <c r="BC219" s="101">
        <f>MIN(1,計算過程!$DF$7*'貼り付けシート（日別）'!AG218+計算過程!$DF$14*(BU219+BW219)+計算過程!$DF$21)</f>
        <v>0.63043470653919875</v>
      </c>
      <c r="BD219" s="101">
        <f>MIN(1,計算過程!$DF$8*'貼り付けシート（日別）'!AG218+計算過程!$DF$15*BV219+計算過程!$DF$22)</f>
        <v>0.68631247018729713</v>
      </c>
      <c r="BE219" s="101">
        <f>MIN(1,計算過程!$DF$9*'貼り付けシート（日別）'!AG218+計算過程!$DF$16*(BU219+BW219)+計算過程!$DF$23)</f>
        <v>0.63043470653919875</v>
      </c>
      <c r="BF219" s="32">
        <f>MIN(1,計算過程!$DF$10*'貼り付けシート（日別）'!AG218+計算過程!$DF$17*BX219+計算過程!$DF$24)</f>
        <v>0.71159348488590612</v>
      </c>
      <c r="BG219" s="32">
        <f>MIN(1,計算過程!$DF$11*'貼り付けシート（日別）'!AG218+計算過程!$DF$18*BY219+計算過程!$DF$25)</f>
        <v>0.7031246781412438</v>
      </c>
      <c r="BH219" s="32">
        <f>MIN(1,計算過程!$DF$12*'貼り付けシート（日別）'!AG218+計算過程!$DF$19*BZ219+計算過程!$DF$26)</f>
        <v>0.71159348488590612</v>
      </c>
      <c r="BI219" s="32">
        <f>MIN(1,計算過程!$DF$13*'貼り付けシート（日別）'!AG218+計算過程!$DF$20*CA219+計算過程!$DF$27)</f>
        <v>0.63383675975516773</v>
      </c>
      <c r="BJ219" s="32">
        <f>IF(計算過程!$DF$5=11,(計算過程!$DF$33*BK219+計算過程!$DF$34*BN219+計算過程!$DF$35*計算過程!$DF$39+計算過程!$DF$36)*(1+計算過程!$DF$37*計算過程!$DF$38)*BL219*BM219*10^3/3600,0)</f>
        <v>0</v>
      </c>
      <c r="BK219" s="32">
        <f>'貼り付けシート（日別）'!AH218</f>
        <v>13.762500000000001</v>
      </c>
      <c r="BL219" s="32">
        <f t="shared" si="79"/>
        <v>1</v>
      </c>
      <c r="BM219" s="32">
        <f t="shared" si="80"/>
        <v>1</v>
      </c>
      <c r="BN219" s="32">
        <f t="shared" si="81"/>
        <v>35.433396758105566</v>
      </c>
      <c r="BO219" s="32">
        <f>IF(計算過程!$DF$5=10,(計算過程!$DF$41*'貼り付けシート（日別）'!AG218+計算過程!$DF$42*BN219+計算過程!$DF$43)/3.6,0)</f>
        <v>0</v>
      </c>
      <c r="BP219" s="32">
        <f>IF(OR(計算過程!$DF$5=5,計算過程!$DF$5=6,計算過程!$DF$5=7),((計算過程!$DF$45*'貼り付けシート（日別）'!AG218+計算過程!$DF$46*SUM(BU219:BW219,BY219)+計算過程!$DF$47)*BQ219+(0.01723*CA219+0.06099))*10^3/3600,0)</f>
        <v>0</v>
      </c>
      <c r="BQ219" s="32">
        <f>IF('貼り付けシート（日別）'!AG218&lt;7,1+(7-'貼り付けシート（日別）'!AG218)*0.0091,1)</f>
        <v>1</v>
      </c>
      <c r="BR219" s="32">
        <f>IF(OR(計算過程!$DF$5=5,計算過程!$DF$5=6,計算過程!$DF$5=7),((計算過程!$DF$48*'貼り付けシート（日別）'!AG218+計算過程!$DF$49*SUM(BU219:BW219,BY219)+計算過程!$DF$50)*BT219+CA219/BS219),0)</f>
        <v>0</v>
      </c>
      <c r="BS219" s="32">
        <f>計算過程!$DF$51*'貼り付けシート（日別）'!AG218+計算過程!$DF$52*CA219+計算過程!$DF$53</f>
        <v>0.8560875</v>
      </c>
      <c r="BT219" s="32">
        <f>IF('貼り付けシート（日別）'!AG218&lt;7,1+(7-'貼り付けシート（日別）'!AG218)*0.0205,1)</f>
        <v>1</v>
      </c>
      <c r="BU219" s="109">
        <f>'貼り付けシート（日別）'!T218</f>
        <v>5.0906514755710877</v>
      </c>
      <c r="BV219" s="109">
        <f>'貼り付けシート（日別）'!U218</f>
        <v>8.8602561345343496</v>
      </c>
      <c r="BW219" s="109">
        <f>'貼り付けシート（日別）'!V218</f>
        <v>1.7025590219301294</v>
      </c>
      <c r="BX219" s="109">
        <f>'貼り付けシート（日別）'!W218</f>
        <v>0</v>
      </c>
      <c r="BY219" s="109">
        <f>'貼り付けシート（日別）'!X218</f>
        <v>16.458680126069996</v>
      </c>
      <c r="BZ219" s="109">
        <f>'貼り付けシート（日別）'!Y218</f>
        <v>0</v>
      </c>
      <c r="CA219" s="109">
        <f>'貼り付けシート（日別）'!Z218</f>
        <v>3.32125</v>
      </c>
      <c r="CB219" s="102">
        <f>IF(入力データと計算結果!$E$9=バックデータ一覧!$A$25,'貼り付けシート（日別）'!AI218,0)</f>
        <v>0</v>
      </c>
      <c r="CC219" s="166"/>
      <c r="CD219" s="32">
        <f>IF(計算過程!$DF$5=9,((CI219*'貼り付けシート（日別）'!AG218+CJ219*(CQ219+CR219+CS219+CU219)+CK219*CX219+CL219)*CE219+(0.01723*CW219+0.06099))*10^3/3600,0)</f>
        <v>0</v>
      </c>
      <c r="CE219" s="32">
        <f>IF(7&lt;='貼り付けシート（日別）'!AG218,1,1+(7-'貼り付けシート（日別）'!AG218)*0.0091)</f>
        <v>1</v>
      </c>
      <c r="CF219" s="32">
        <f>IF(計算過程!$DF$5=9,((CM219*'貼り付けシート（日別）'!AG218+CN219*(CQ219+CR219+CS219+CU219)+CO219*CX219+CP219)*CH219+CW219/CG219),0)</f>
        <v>0</v>
      </c>
      <c r="CG219" s="32">
        <f>計算過程!$DF$55*'貼り付けシート（日別）'!AG218+計算過程!$DF$56*CW219+計算過程!$DF$57</f>
        <v>0.8560875</v>
      </c>
      <c r="CH219" s="32">
        <f>IF(7&lt;='貼り付けシート（日別）'!AG218,1,1+(7-'貼り付けシート（日別）'!AG218)*0.0205)</f>
        <v>1</v>
      </c>
      <c r="CI219" s="100">
        <f>IF($CX219&gt;0,バックデータ一覧!$S$4,バックデータ一覧!$T$4)</f>
        <v>-0.18114</v>
      </c>
      <c r="CJ219" s="100">
        <f>IF($CX219&gt;0,バックデータ一覧!$S$5,バックデータ一覧!$T$5)</f>
        <v>0.10483000000000001</v>
      </c>
      <c r="CK219" s="100">
        <f>IF($CX219&gt;0,バックデータ一覧!$S$6,バックデータ一覧!$T$6)</f>
        <v>0</v>
      </c>
      <c r="CL219" s="100">
        <f>IF($CX219&gt;0,バックデータ一覧!$S$7,バックデータ一覧!$T$7)</f>
        <v>5.8528500000000001</v>
      </c>
      <c r="CM219" s="100">
        <f>IF($CX219&gt;0,バックデータ一覧!$S$12,バックデータ一覧!$T$12)</f>
        <v>-5.7700000000000001E-2</v>
      </c>
      <c r="CN219" s="100">
        <f>IF($CX219&gt;0,バックデータ一覧!$S$13,バックデータ一覧!$T$13)</f>
        <v>0.47525000000000001</v>
      </c>
      <c r="CO219" s="100">
        <f>IF($CX219&gt;0,バックデータ一覧!$S$14,バックデータ一覧!$T$14)</f>
        <v>0</v>
      </c>
      <c r="CP219" s="173">
        <f>IF($CX219&gt;0,バックデータ一覧!$S$15,バックデータ一覧!$T$15)</f>
        <v>-6.3459300000000001</v>
      </c>
      <c r="CQ219" s="102">
        <f>IF($DF$4=4,'貼り付けシート（日別）'!T218,'貼り付けシート（日別）'!B218*(INT($DF$4)+1-$DF$4)+'貼り付けシート（日別）'!T218*($DF$4-INT($DF$4)))</f>
        <v>5.0906514755710877</v>
      </c>
      <c r="CR219" s="102">
        <f>IF($DF$4=4,'貼り付けシート（日別）'!U218,'貼り付けシート（日別）'!C218*(INT($DF$4)+1-$DF$4)+'貼り付けシート（日別）'!U218*($DF$4-INT($DF$4)))</f>
        <v>8.8602561345343496</v>
      </c>
      <c r="CS219" s="102">
        <f>IF($DF$4=4,'貼り付けシート（日別）'!V218,'貼り付けシート（日別）'!D218*(INT($DF$4)+1-$DF$4)+'貼り付けシート（日別）'!V218*($DF$4-INT($DF$4)))</f>
        <v>1.7025590219301294</v>
      </c>
      <c r="CT219" s="102">
        <f>IF($DF$4=4,'貼り付けシート（日別）'!W218,'貼り付けシート（日別）'!E218*(INT($DF$4)+1-$DF$4)+'貼り付けシート（日別）'!W218*($DF$4-INT($DF$4)))</f>
        <v>0</v>
      </c>
      <c r="CU219" s="102">
        <f>IF($DF$4=4,'貼り付けシート（日別）'!X218,'貼り付けシート（日別）'!F218*(INT($DF$4)+1-$DF$4)+'貼り付けシート（日別）'!X218*($DF$4-INT($DF$4)))</f>
        <v>16.458680126069996</v>
      </c>
      <c r="CV219" s="102">
        <f>IF($DF$4=4,'貼り付けシート（日別）'!Y218,'貼り付けシート（日別）'!G218*(INT($DF$4)+1-$DF$4)+'貼り付けシート（日別）'!Y218*($DF$4-INT($DF$4)))</f>
        <v>0</v>
      </c>
      <c r="CW219" s="102">
        <f>IF($DF$4=4,'貼り付けシート（日別）'!Z218,'貼り付けシート（日別）'!H218*(INT($DF$4)+1-$DF$4)+'貼り付けシート（日別）'!Z218*($DF$4-INT($DF$4)))</f>
        <v>3.32125</v>
      </c>
      <c r="CX219" s="32">
        <f>SUMIF('貼り付けシート（時刻別）'!$A$6:$A$8765,AR219,'貼り付けシート（時刻別）'!$C$6:$C$8765)</f>
        <v>0</v>
      </c>
      <c r="CY219" s="102">
        <f t="shared" si="82"/>
        <v>0</v>
      </c>
      <c r="CZ219" s="166"/>
    </row>
    <row r="220" spans="1:104" x14ac:dyDescent="0.15">
      <c r="A220" s="36">
        <v>41852</v>
      </c>
      <c r="B220" s="139">
        <f>IF(計算過程!$DF$5=9,計算過程!CD220+計算過程!CY220,IF($DF$4=4,AS220,G220*(INT($DF$4)+1-$DF$4)+AS220*($DF$4-INT($DF$4))))</f>
        <v>0.12990872485648147</v>
      </c>
      <c r="C220" s="139">
        <f>IF(計算過程!$DF$5=9,CF220,IF($DF$4=4,AT220,H220*(INT($DF$4)+1-$DF$4)+AT220*($DF$4-INT($DF$4))))</f>
        <v>42.886283866452175</v>
      </c>
      <c r="D220" s="139">
        <f>IF(計算過程!$DF$5=9,0,IF($DF$4=4,AU220,I220*(INT($DF$4)+1-$DF$4)+AU220*($DF$4-INT($DF$4))))</f>
        <v>0</v>
      </c>
      <c r="E220" s="139">
        <v>0</v>
      </c>
      <c r="F220" s="138"/>
      <c r="G220" s="104">
        <f t="shared" si="69"/>
        <v>0.124217857875</v>
      </c>
      <c r="H220" s="104">
        <f t="shared" si="70"/>
        <v>37.912152781298289</v>
      </c>
      <c r="I220" s="104">
        <f t="shared" si="71"/>
        <v>0</v>
      </c>
      <c r="J220" s="107">
        <v>0</v>
      </c>
      <c r="K220" s="101">
        <f>IF(OR(計算過程!$DF$5&lt;=4,計算過程!$DF$5=8),L220+M220+N220,0)</f>
        <v>0.124217857875</v>
      </c>
      <c r="L220" s="101">
        <f>IF(AND($DF$5&gt;4,$DF$5&lt;&gt;8),0,((VLOOKUP(入力データと計算結果!$E$6,バックデータ一覧!$V$12:$AA$15,2)*'貼り付けシート（日別）'!O219+VLOOKUP(入力データと計算結果!$E$6,バックデータ一覧!$V$12:$AA$15,3)*('貼り付けシート（日別）'!I219+'貼り付けシート（日別）'!J219+'貼り付けシート（日別）'!K219+'貼り付けシート（日別）'!L219+'貼り付けシート（日別）'!N219)+(VLOOKUP(入力データと計算結果!$E$6,バックデータ一覧!$V$12:$AA$15,4)))*10^3/3600))</f>
        <v>7.6477695259259265E-2</v>
      </c>
      <c r="M220" s="101">
        <f>IF(AND(OR($DF$5&gt;4,$DF$5&lt;&gt;8),入力データと計算結果!$E$7&lt;&gt;バックデータ一覧!$A$16,SUM(AL220:AM220)&gt;0),0.07*10^3/3600,0)</f>
        <v>1.9444444444444445E-2</v>
      </c>
      <c r="N220" s="101">
        <f>IF(AND(OR($DF$5&lt;=4),入力データと計算結果!$E$7=バックデータ一覧!$A$18,AM220&gt;0),(VLOOKUP(入力データと計算結果!$E$6,バックデータ一覧!$V$12:$AA$15,5,FALSE)*AO220+VLOOKUP(入力データと計算結果!$E$6,バックデータ一覧!$V$12:$AA$15,6,FALSE))*10^3/3600,0)</f>
        <v>2.8295718171296294E-2</v>
      </c>
      <c r="O220" s="101">
        <f>IF(OR(計算過程!$DF$5&lt;=2,計算過程!$DF$5=8),IF(入力データと計算結果!$E$7=バックデータ一覧!$A$16,AI220/Q220+AJ220/R220+AK220/S220+AL220/T220+AN220/V220,IF(入力データと計算結果!$E$7=バックデータ一覧!$A$17,AI220/Q220+AJ220/R220+AK220/S220+AM220/U220+AN220/V220,AI220/Q220+AJ220/R220+AK220/S220+AM220/U220+AO220/W220)),0)</f>
        <v>37.912152781298289</v>
      </c>
      <c r="P220" s="101">
        <f>IF(OR(計算過程!$DF$5=3,計算過程!$DF$5=4),IF(入力データと計算結果!$E$7=バックデータ一覧!$A$16,AI220/Q220+AJ220/R220+AK220/S220+AL220/T220+AN220/V220,IF(入力データと計算結果!$E$7=バックデータ一覧!$A$17,AI220/Q220+AJ220/R220+AK220/S220+AM220/U220+AN220/V220,AI220/Q220+AJ220/R220+AK220/S220+AM220/U220+AO220/W220)),0)</f>
        <v>0</v>
      </c>
      <c r="Q220" s="101">
        <f>MIN(1,$DF$7*'貼り付けシート（日別）'!O219+計算過程!$DF$14*(AI220+AK220)+$DF$21)</f>
        <v>0.63382832348976503</v>
      </c>
      <c r="R220" s="101">
        <f>MIN(1,$DF$8*'貼り付けシート（日別）'!O219+$DF$15*AJ220+$DF$22)</f>
        <v>0.68624345681937848</v>
      </c>
      <c r="S220" s="101">
        <f>MIN(1,$DF$9*'貼り付けシート（日別）'!O219+$DF$16*(AI220+AK220)+$DF$23)</f>
        <v>0.63382832348976503</v>
      </c>
      <c r="T220" s="32">
        <f>MIN(1,$DF$10*'貼り付けシート（日別）'!O219+$DF$17*AL220+$DF$24)</f>
        <v>0.71159348488590612</v>
      </c>
      <c r="U220" s="32">
        <f>MIN(1,$DF$11*'貼り付けシート（日別）'!O219+$DF$18*AM220+$DF$25)</f>
        <v>0.70307387638283969</v>
      </c>
      <c r="V220" s="32">
        <f>MIN(1,$DF$12*'貼り付けシート（日別）'!O219+$DF$19*AN220+$DF$26)</f>
        <v>0.71159348488590612</v>
      </c>
      <c r="W220" s="32">
        <f>MIN(1,$DF$13*'貼り付けシート（日別）'!O219+$DF$20*AO220+$DF$27)</f>
        <v>0.62995627257664433</v>
      </c>
      <c r="X220" s="32">
        <f t="shared" si="72"/>
        <v>0</v>
      </c>
      <c r="Y220" s="32">
        <f>'貼り付けシート（日別）'!P219</f>
        <v>19.012499999999999</v>
      </c>
      <c r="Z220" s="32">
        <f t="shared" si="73"/>
        <v>1</v>
      </c>
      <c r="AA220" s="32">
        <f t="shared" si="74"/>
        <v>1</v>
      </c>
      <c r="AB220" s="32">
        <f t="shared" si="75"/>
        <v>25.919788161356937</v>
      </c>
      <c r="AC220" s="32">
        <f>IF($DF$5=10,($DF$41*'貼り付けシート（日別）'!O219+$DF$42*AB220+$DF$43)/3.6,0)</f>
        <v>0</v>
      </c>
      <c r="AD220" s="32">
        <f>IF(OR($DF$5=5,$DF$5=6,$DF$5=7),(($DF$45*'貼り付けシート（日別）'!O219+$DF$46*SUM(AI220:AK220,AM220)+$DF$47)*AE220+(0.01723*AO220+0.06099))*10^3/3600,0)</f>
        <v>0</v>
      </c>
      <c r="AE220" s="32">
        <f>IF('貼り付けシート（日別）'!O219&lt;7,1+(7-'貼り付けシート（日別）'!O219)*0.0091,1)</f>
        <v>1</v>
      </c>
      <c r="AF220" s="32">
        <f>IF(OR($DF$5=5,$DF$5=6,$DF$5=7),(($DF$48*'貼り付けシート（日別）'!O219+$DF$49*SUM(AI220:AK220,AM220)+$DF$50)*AH220+AO220/AG220),0)</f>
        <v>0</v>
      </c>
      <c r="AG220" s="32">
        <f>$DF$51*'貼り付けシート（日別）'!O219+$DF$52*AO220+$DF$53</f>
        <v>0.87095374999999997</v>
      </c>
      <c r="AH220" s="32">
        <f>IF('貼り付けシート（日別）'!O219&lt;7,1+(7-'貼り付けシート（日別）'!O219)*0.0205,1)</f>
        <v>1</v>
      </c>
      <c r="AI220" s="109">
        <f>'貼り付けシート（日別）'!B219</f>
        <v>2.6740542145211617</v>
      </c>
      <c r="AJ220" s="109">
        <f>'貼り付けシート（日別）'!C219</f>
        <v>3.5682042108995096</v>
      </c>
      <c r="AK220" s="109">
        <f>'貼り付けシート（日別）'!D219</f>
        <v>0.73463027871460473</v>
      </c>
      <c r="AL220" s="109">
        <f>'貼り付けシート（日別）'!E219</f>
        <v>0</v>
      </c>
      <c r="AM220" s="109">
        <f>'貼り付けシート（日別）'!F219</f>
        <v>16.570607790554998</v>
      </c>
      <c r="AN220" s="109">
        <f>'貼り付けシート（日別）'!G219</f>
        <v>0</v>
      </c>
      <c r="AO220" s="109">
        <f>'貼り付けシート（日別）'!H219</f>
        <v>2.3722916666666665</v>
      </c>
      <c r="AP220" s="102">
        <f>IF(入力データと計算結果!$E$9=バックデータ一覧!$A$25,'貼り付けシート（日別）'!Q219,0)</f>
        <v>0</v>
      </c>
      <c r="AR220" s="36">
        <v>41852</v>
      </c>
      <c r="AS220" s="104">
        <f t="shared" si="76"/>
        <v>0.12990872485648147</v>
      </c>
      <c r="AT220" s="104">
        <f t="shared" si="77"/>
        <v>42.886283866452175</v>
      </c>
      <c r="AU220" s="104">
        <f t="shared" si="78"/>
        <v>0</v>
      </c>
      <c r="AV220" s="107">
        <v>0</v>
      </c>
      <c r="AW220" s="101">
        <f>IF(OR(計算過程!$DF$5&lt;=4,計算過程!$DF$5=8),AX220+AY220+AZ220,0)</f>
        <v>0.12990872485648147</v>
      </c>
      <c r="AX220" s="101">
        <f>IF(AND(計算過程!$DF$5&gt;4,計算過程!$DF$5&lt;&gt;8),0,((VLOOKUP(入力データと計算結果!$E$6,バックデータ一覧!$V$12:$AA$15,2)*'貼り付けシート（日別）'!AG219+VLOOKUP(入力データと計算結果!$E$6,バックデータ一覧!$V$12:$AA$15,3)*('貼り付けシート（日別）'!AA219+'貼り付けシート（日別）'!AB219+'貼り付けシート（日別）'!AC219+'貼り付けシート（日別）'!AD219+'貼り付けシート（日別）'!AF219)+(VLOOKUP(入力データと計算結果!$E$6,バックデータ一覧!$V$12:$AA$15,4)))*10^3/3600))</f>
        <v>7.9933049509259252E-2</v>
      </c>
      <c r="AY220" s="101">
        <f>IF(AND(OR(計算過程!$DF$5&gt;4,計算過程!$DF$5&lt;&gt;8),入力データと計算結果!$E$7&lt;&gt;バックデータ一覧!$A$16,SUM(BX220:BY220)&gt;0),0.07*10^3/3600,0)</f>
        <v>1.9444444444444445E-2</v>
      </c>
      <c r="AZ220" s="101">
        <f>IF(AND(OR(計算過程!$DF$5&lt;=4),入力データと計算結果!$E$7=バックデータ一覧!$A$18,BY220&gt;0),(VLOOKUP(入力データと計算結果!$E$6,バックデータ一覧!$V$12:$AA$15,5,FALSE)*CA220+VLOOKUP(入力データと計算結果!$E$6,バックデータ一覧!$V$12:$AA$15,6,FALSE))*10^3/3600,0)</f>
        <v>3.0531230902777776E-2</v>
      </c>
      <c r="BA220" s="101">
        <f>IF(OR(計算過程!$DF$5&lt;=2,計算過程!$DF$5=8),IF(入力データと計算結果!$E$7=バックデータ一覧!$A$16,BU220/BC220+BV220/BD220+BW220/BE220+BX220/BF220+BZ220/BH220,IF(入力データと計算結果!$E$7=バックデータ一覧!$A$17,BU220/BC220+BV220/BD220+BW220/BE220+BY220/BG220+BZ220/BH220,BU220/BC220+BV220/BD220+BW220/BE220+BY220/BG220+CA220/BI220)),0)</f>
        <v>42.886283866452175</v>
      </c>
      <c r="BB220" s="101">
        <f>IF(OR(計算過程!$DF$5=3,計算過程!$DF$5=4),IF(入力データと計算結果!$E$7=バックデータ一覧!$A$16,BU220/BC220+BV220/BD220+BW220/BE220+BX220/BF220+BZ220/BH220,IF(入力データと計算結果!$E$7=バックデータ一覧!$A$17,BU220/BC220+BV220/BD220+BW220/BE220+BY220/BG220+BZ220/BH220,BU220/BC220+BV220/BD220+BW220/BE220+BY220/BG220+CA220/BI220)),0)</f>
        <v>0</v>
      </c>
      <c r="BC220" s="101">
        <f>MIN(1,計算過程!$DF$7*'貼り付けシート（日別）'!AG219+計算過程!$DF$14*(BU220+BW220)+計算過程!$DF$21)</f>
        <v>0.63445973669733335</v>
      </c>
      <c r="BD220" s="101">
        <f>MIN(1,計算過程!$DF$8*'貼り付けシート（日別）'!AG219+計算過程!$DF$15*BV220+計算過程!$DF$22)</f>
        <v>0.68732314847614528</v>
      </c>
      <c r="BE220" s="101">
        <f>MIN(1,計算過程!$DF$9*'貼り付けシート（日別）'!AG219+計算過程!$DF$16*(BU220+BW220)+計算過程!$DF$23)</f>
        <v>0.63445973669733335</v>
      </c>
      <c r="BF220" s="32">
        <f>MIN(1,計算過程!$DF$10*'貼り付けシート（日別）'!AG219+計算過程!$DF$17*BX220+計算過程!$DF$24)</f>
        <v>0.71159348488590612</v>
      </c>
      <c r="BG220" s="32">
        <f>MIN(1,計算過程!$DF$11*'貼り付けシート（日別）'!AG219+計算過程!$DF$18*BY220+計算過程!$DF$25)</f>
        <v>0.70307387638283969</v>
      </c>
      <c r="BH220" s="32">
        <f>MIN(1,計算過程!$DF$12*'貼り付けシート（日別）'!AG219+計算過程!$DF$19*BZ220+計算過程!$DF$26)</f>
        <v>0.71159348488590612</v>
      </c>
      <c r="BI220" s="32">
        <f>MIN(1,計算過程!$DF$13*'貼り付けシート（日別）'!AG219+計算過程!$DF$20*CA220+計算過程!$DF$27)</f>
        <v>0.63818186903516771</v>
      </c>
      <c r="BJ220" s="32">
        <f>IF(計算過程!$DF$5=11,(計算過程!$DF$33*BK220+計算過程!$DF$34*BN220+計算過程!$DF$35*計算過程!$DF$39+計算過程!$DF$36)*(1+計算過程!$DF$37*計算過程!$DF$38)*BL220*BM220*10^3/3600,0)</f>
        <v>0</v>
      </c>
      <c r="BK220" s="32">
        <f>'貼り付けシート（日別）'!AH219</f>
        <v>19.012499999999999</v>
      </c>
      <c r="BL220" s="32">
        <f t="shared" si="79"/>
        <v>1</v>
      </c>
      <c r="BM220" s="32">
        <f t="shared" si="80"/>
        <v>1</v>
      </c>
      <c r="BN220" s="32">
        <f t="shared" si="81"/>
        <v>29.300730021620421</v>
      </c>
      <c r="BO220" s="32">
        <f>IF(計算過程!$DF$5=10,(計算過程!$DF$41*'貼り付けシート（日別）'!AG219+計算過程!$DF$42*BN220+計算過程!$DF$43)/3.6,0)</f>
        <v>0</v>
      </c>
      <c r="BP220" s="32">
        <f>IF(OR(計算過程!$DF$5=5,計算過程!$DF$5=6,計算過程!$DF$5=7),((計算過程!$DF$45*'貼り付けシート（日別）'!AG219+計算過程!$DF$46*SUM(BU220:BW220,BY220)+計算過程!$DF$47)*BQ220+(0.01723*CA220+0.06099))*10^3/3600,0)</f>
        <v>0</v>
      </c>
      <c r="BQ220" s="32">
        <f>IF('貼り付けシート（日別）'!AG219&lt;7,1+(7-'貼り付けシート（日別）'!AG219)*0.0091,1)</f>
        <v>1</v>
      </c>
      <c r="BR220" s="32">
        <f>IF(OR(計算過程!$DF$5=5,計算過程!$DF$5=6,計算過程!$DF$5=7),((計算過程!$DF$48*'貼り付けシート（日別）'!AG219+計算過程!$DF$49*SUM(BU220:BW220,BY220)+計算過程!$DF$50)*BT220+CA220/BS220),0)</f>
        <v>0</v>
      </c>
      <c r="BS220" s="32">
        <f>計算過程!$DF$51*'貼り付けシート（日別）'!AG219+計算過程!$DF$52*CA220+計算過程!$DF$53</f>
        <v>0.87375625000000001</v>
      </c>
      <c r="BT220" s="32">
        <f>IF('貼り付けシート（日別）'!AG219&lt;7,1+(7-'貼り付けシート（日別）'!AG219)*0.0205,1)</f>
        <v>1</v>
      </c>
      <c r="BU220" s="109">
        <f>'貼り付けシート（日別）'!T219</f>
        <v>3.4539866937565007</v>
      </c>
      <c r="BV220" s="109">
        <f>'貼り付けシート（日別）'!U219</f>
        <v>5.9470070181658485</v>
      </c>
      <c r="BW220" s="109">
        <f>'貼り付けシート（日別）'!V219</f>
        <v>0.48975351914306986</v>
      </c>
      <c r="BX220" s="109">
        <f>'貼り付けシート（日別）'!W219</f>
        <v>0</v>
      </c>
      <c r="BY220" s="109">
        <f>'貼り付けシート（日別）'!X219</f>
        <v>16.570607790554998</v>
      </c>
      <c r="BZ220" s="109">
        <f>'貼り付けシート（日別）'!Y219</f>
        <v>0</v>
      </c>
      <c r="CA220" s="109">
        <f>'貼り付けシート（日別）'!Z219</f>
        <v>2.8393750000000004</v>
      </c>
      <c r="CB220" s="102">
        <f>IF(入力データと計算結果!$E$9=バックデータ一覧!$A$25,'貼り付けシート（日別）'!AI219,0)</f>
        <v>0</v>
      </c>
      <c r="CC220" s="166"/>
      <c r="CD220" s="32">
        <f>IF(計算過程!$DF$5=9,((CI220*'貼り付けシート（日別）'!AG219+CJ220*(CQ220+CR220+CS220+CU220)+CK220*CX220+CL220)*CE220+(0.01723*CW220+0.06099))*10^3/3600,0)</f>
        <v>0</v>
      </c>
      <c r="CE220" s="32">
        <f>IF(7&lt;='貼り付けシート（日別）'!AG219,1,1+(7-'貼り付けシート（日別）'!AG219)*0.0091)</f>
        <v>1</v>
      </c>
      <c r="CF220" s="32">
        <f>IF(計算過程!$DF$5=9,((CM220*'貼り付けシート（日別）'!AG219+CN220*(CQ220+CR220+CS220+CU220)+CO220*CX220+CP220)*CH220+CW220/CG220),0)</f>
        <v>0</v>
      </c>
      <c r="CG220" s="32">
        <f>計算過程!$DF$55*'貼り付けシート（日別）'!AG219+計算過程!$DF$56*CW220+計算過程!$DF$57</f>
        <v>0.87375625000000001</v>
      </c>
      <c r="CH220" s="32">
        <f>IF(7&lt;='貼り付けシート（日別）'!AG219,1,1+(7-'貼り付けシート（日別）'!AG219)*0.0205)</f>
        <v>1</v>
      </c>
      <c r="CI220" s="100">
        <f>IF($CX220&gt;0,バックデータ一覧!$S$4,バックデータ一覧!$T$4)</f>
        <v>-0.18114</v>
      </c>
      <c r="CJ220" s="100">
        <f>IF($CX220&gt;0,バックデータ一覧!$S$5,バックデータ一覧!$T$5)</f>
        <v>0.10483000000000001</v>
      </c>
      <c r="CK220" s="100">
        <f>IF($CX220&gt;0,バックデータ一覧!$S$6,バックデータ一覧!$T$6)</f>
        <v>0</v>
      </c>
      <c r="CL220" s="100">
        <f>IF($CX220&gt;0,バックデータ一覧!$S$7,バックデータ一覧!$T$7)</f>
        <v>5.8528500000000001</v>
      </c>
      <c r="CM220" s="100">
        <f>IF($CX220&gt;0,バックデータ一覧!$S$12,バックデータ一覧!$T$12)</f>
        <v>-5.7700000000000001E-2</v>
      </c>
      <c r="CN220" s="100">
        <f>IF($CX220&gt;0,バックデータ一覧!$S$13,バックデータ一覧!$T$13)</f>
        <v>0.47525000000000001</v>
      </c>
      <c r="CO220" s="100">
        <f>IF($CX220&gt;0,バックデータ一覧!$S$14,バックデータ一覧!$T$14)</f>
        <v>0</v>
      </c>
      <c r="CP220" s="173">
        <f>IF($CX220&gt;0,バックデータ一覧!$S$15,バックデータ一覧!$T$15)</f>
        <v>-6.3459300000000001</v>
      </c>
      <c r="CQ220" s="102">
        <f>IF($DF$4=4,'貼り付けシート（日別）'!T219,'貼り付けシート（日別）'!B219*(INT($DF$4)+1-$DF$4)+'貼り付けシート（日別）'!T219*($DF$4-INT($DF$4)))</f>
        <v>3.4539866937565007</v>
      </c>
      <c r="CR220" s="102">
        <f>IF($DF$4=4,'貼り付けシート（日別）'!U219,'貼り付けシート（日別）'!C219*(INT($DF$4)+1-$DF$4)+'貼り付けシート（日別）'!U219*($DF$4-INT($DF$4)))</f>
        <v>5.9470070181658485</v>
      </c>
      <c r="CS220" s="102">
        <f>IF($DF$4=4,'貼り付けシート（日別）'!V219,'貼り付けシート（日別）'!D219*(INT($DF$4)+1-$DF$4)+'貼り付けシート（日別）'!V219*($DF$4-INT($DF$4)))</f>
        <v>0.48975351914306986</v>
      </c>
      <c r="CT220" s="102">
        <f>IF($DF$4=4,'貼り付けシート（日別）'!W219,'貼り付けシート（日別）'!E219*(INT($DF$4)+1-$DF$4)+'貼り付けシート（日別）'!W219*($DF$4-INT($DF$4)))</f>
        <v>0</v>
      </c>
      <c r="CU220" s="102">
        <f>IF($DF$4=4,'貼り付けシート（日別）'!X219,'貼り付けシート（日別）'!F219*(INT($DF$4)+1-$DF$4)+'貼り付けシート（日別）'!X219*($DF$4-INT($DF$4)))</f>
        <v>16.570607790554998</v>
      </c>
      <c r="CV220" s="102">
        <f>IF($DF$4=4,'貼り付けシート（日別）'!Y219,'貼り付けシート（日別）'!G219*(INT($DF$4)+1-$DF$4)+'貼り付けシート（日別）'!Y219*($DF$4-INT($DF$4)))</f>
        <v>0</v>
      </c>
      <c r="CW220" s="102">
        <f>IF($DF$4=4,'貼り付けシート（日別）'!Z219,'貼り付けシート（日別）'!H219*(INT($DF$4)+1-$DF$4)+'貼り付けシート（日別）'!Z219*($DF$4-INT($DF$4)))</f>
        <v>2.8393750000000004</v>
      </c>
      <c r="CX220" s="32">
        <f>SUMIF('貼り付けシート（時刻別）'!$A$6:$A$8765,AR220,'貼り付けシート（時刻別）'!$C$6:$C$8765)</f>
        <v>0</v>
      </c>
      <c r="CY220" s="102">
        <f t="shared" si="82"/>
        <v>0</v>
      </c>
      <c r="CZ220" s="166"/>
    </row>
    <row r="221" spans="1:104" x14ac:dyDescent="0.15">
      <c r="A221" s="36">
        <v>41853</v>
      </c>
      <c r="B221" s="139">
        <f>IF(計算過程!$DF$5=9,計算過程!CD221+計算過程!CY221,IF($DF$4=4,AS221,G221*(INT($DF$4)+1-$DF$4)+AS221*($DF$4-INT($DF$4))))</f>
        <v>0.13695327571296295</v>
      </c>
      <c r="C221" s="139">
        <f>IF(計算過程!$DF$5=9,CF221,IF($DF$4=4,AT221,H221*(INT($DF$4)+1-$DF$4)+AT221*($DF$4-INT($DF$4))))</f>
        <v>51.371626687227234</v>
      </c>
      <c r="D221" s="139">
        <f>IF(計算過程!$DF$5=9,0,IF($DF$4=4,AU221,I221*(INT($DF$4)+1-$DF$4)+AU221*($DF$4-INT($DF$4))))</f>
        <v>0</v>
      </c>
      <c r="E221" s="139">
        <v>0</v>
      </c>
      <c r="F221" s="138"/>
      <c r="G221" s="104">
        <f t="shared" si="69"/>
        <v>0.13118710141666667</v>
      </c>
      <c r="H221" s="104">
        <f t="shared" si="70"/>
        <v>46.362033300022922</v>
      </c>
      <c r="I221" s="104">
        <f t="shared" si="71"/>
        <v>0</v>
      </c>
      <c r="J221" s="107">
        <v>0</v>
      </c>
      <c r="K221" s="101">
        <f>IF(OR(計算過程!$DF$5&lt;=4,計算過程!$DF$5=8),L221+M221+N221,0)</f>
        <v>0.13118710141666667</v>
      </c>
      <c r="L221" s="101">
        <f>IF(AND($DF$5&gt;4,$DF$5&lt;&gt;8),0,((VLOOKUP(入力データと計算結果!$E$6,バックデータ一覧!$V$12:$AA$15,2)*'貼り付けシート（日別）'!O220+VLOOKUP(入力データと計算結果!$E$6,バックデータ一覧!$V$12:$AA$15,3)*('貼り付けシート（日別）'!I220+'貼り付けシート（日別）'!J220+'貼り付けシート（日別）'!K220+'貼り付けシート（日別）'!L220+'貼り付けシート（日別）'!N220)+(VLOOKUP(入力データと計算結果!$E$6,バックデータ一覧!$V$12:$AA$15,4)))*10^3/3600))</f>
        <v>8.3412040074074087E-2</v>
      </c>
      <c r="M221" s="101">
        <f>IF(AND(OR($DF$5&gt;4,$DF$5&lt;&gt;8),入力データと計算結果!$E$7&lt;&gt;バックデータ一覧!$A$16,SUM(AL221:AM221)&gt;0),0.07*10^3/3600,0)</f>
        <v>1.9444444444444445E-2</v>
      </c>
      <c r="N221" s="101">
        <f>IF(AND(OR($DF$5&lt;=4),入力データと計算結果!$E$7=バックデータ一覧!$A$18,AM221&gt;0),(VLOOKUP(入力データと計算結果!$E$6,バックデータ一覧!$V$12:$AA$15,5,FALSE)*AO221+VLOOKUP(入力データと計算結果!$E$6,バックデータ一覧!$V$12:$AA$15,6,FALSE))*10^3/3600,0)</f>
        <v>2.8330616898148149E-2</v>
      </c>
      <c r="O221" s="101">
        <f>IF(OR(計算過程!$DF$5&lt;=2,計算過程!$DF$5=8),IF(入力データと計算結果!$E$7=バックデータ一覧!$A$16,AI221/Q221+AJ221/R221+AK221/S221+AL221/T221+AN221/V221,IF(入力データと計算結果!$E$7=バックデータ一覧!$A$17,AI221/Q221+AJ221/R221+AK221/S221+AM221/U221+AN221/V221,AI221/Q221+AJ221/R221+AK221/S221+AM221/U221+AO221/W221)),0)</f>
        <v>46.362033300022922</v>
      </c>
      <c r="P221" s="101">
        <f>IF(OR(計算過程!$DF$5=3,計算過程!$DF$5=4),IF(入力データと計算結果!$E$7=バックデータ一覧!$A$16,AI221/Q221+AJ221/R221+AK221/S221+AL221/T221+AN221/V221,IF(入力データと計算結果!$E$7=バックデータ一覧!$A$17,AI221/Q221+AJ221/R221+AK221/S221+AM221/U221+AN221/V221,AI221/Q221+AJ221/R221+AK221/S221+AM221/U221+AO221/W221)),0)</f>
        <v>0</v>
      </c>
      <c r="Q221" s="101">
        <f>MIN(1,$DF$7*'貼り付けシート（日別）'!O220+計算過程!$DF$14*(AI221+AK221)+$DF$21)</f>
        <v>0.6369836602168093</v>
      </c>
      <c r="R221" s="101">
        <f>MIN(1,$DF$8*'貼り付けシート（日別）'!O220+$DF$15*AJ221+$DF$22)</f>
        <v>0.68752632080888076</v>
      </c>
      <c r="S221" s="101">
        <f>MIN(1,$DF$9*'貼り付けシート（日別）'!O220+$DF$16*(AI221+AK221)+$DF$23)</f>
        <v>0.6369836602168093</v>
      </c>
      <c r="T221" s="32">
        <f>MIN(1,$DF$10*'貼り付けシート（日別）'!O220+$DF$17*AL221+$DF$24)</f>
        <v>0.71159348488590612</v>
      </c>
      <c r="U221" s="32">
        <f>MIN(1,$DF$11*'貼り付けシート（日別）'!O220+$DF$18*AM221+$DF$25)</f>
        <v>0.70312798924281583</v>
      </c>
      <c r="V221" s="32">
        <f>MIN(1,$DF$12*'貼り付けシート（日別）'!O220+$DF$19*AN221+$DF$26)</f>
        <v>0.71159348488590612</v>
      </c>
      <c r="W221" s="32">
        <f>MIN(1,$DF$13*'貼り付けシート（日別）'!O220+$DF$20*AO221+$DF$27)</f>
        <v>0.62983504872161067</v>
      </c>
      <c r="X221" s="32">
        <f t="shared" si="72"/>
        <v>0</v>
      </c>
      <c r="Y221" s="32">
        <f>'貼り付けシート（日別）'!P220</f>
        <v>15.887499999999999</v>
      </c>
      <c r="Z221" s="32">
        <f t="shared" si="73"/>
        <v>1</v>
      </c>
      <c r="AA221" s="32">
        <f t="shared" si="74"/>
        <v>1</v>
      </c>
      <c r="AB221" s="32">
        <f t="shared" si="75"/>
        <v>31.52990213838876</v>
      </c>
      <c r="AC221" s="32">
        <f>IF($DF$5=10,($DF$41*'貼り付けシート（日別）'!O220+$DF$42*AB221+$DF$43)/3.6,0)</f>
        <v>0</v>
      </c>
      <c r="AD221" s="32">
        <f>IF(OR($DF$5=5,$DF$5=6,$DF$5=7),(($DF$45*'貼り付けシート（日別）'!O220+$DF$46*SUM(AI221:AK221,AM221)+$DF$47)*AE221+(0.01723*AO221+0.06099))*10^3/3600,0)</f>
        <v>0</v>
      </c>
      <c r="AE221" s="32">
        <f>IF('貼り付けシート（日別）'!O220&lt;7,1+(7-'貼り付けシート（日別）'!O220)*0.0091,1)</f>
        <v>1</v>
      </c>
      <c r="AF221" s="32">
        <f>IF(OR($DF$5=5,$DF$5=6,$DF$5=7),(($DF$48*'貼り付けシート（日別）'!O220+$DF$49*SUM(AI221:AK221,AM221)+$DF$50)*AH221+AO221/AG221),0)</f>
        <v>0</v>
      </c>
      <c r="AG221" s="32">
        <f>$DF$51*'貼り付けシート（日別）'!O220+$DF$52*AO221+$DF$53</f>
        <v>0.87059749999999991</v>
      </c>
      <c r="AH221" s="32">
        <f>IF('貼り付けシート（日別）'!O220&lt;7,1+(7-'貼り付けシート（日別）'!O220)*0.0205,1)</f>
        <v>1</v>
      </c>
      <c r="AI221" s="109">
        <f>'貼り付けシート（日別）'!B220</f>
        <v>4.8671605395235815</v>
      </c>
      <c r="AJ221" s="109">
        <f>'貼り付けシート（日別）'!C220</f>
        <v>6.4946412222842147</v>
      </c>
      <c r="AK221" s="109">
        <f>'貼り付けシート（日別）'!D220</f>
        <v>1.3371320163526321</v>
      </c>
      <c r="AL221" s="109">
        <f>'貼り付けシート（日別）'!E220</f>
        <v>0</v>
      </c>
      <c r="AM221" s="109">
        <f>'貼り付けシート（日別）'!F220</f>
        <v>16.451385026895</v>
      </c>
      <c r="AN221" s="109">
        <f>'貼り付けシート（日別）'!G220</f>
        <v>0</v>
      </c>
      <c r="AO221" s="109">
        <f>'貼り付けシート（日別）'!H220</f>
        <v>2.3795833333333336</v>
      </c>
      <c r="AP221" s="102">
        <f>IF(入力データと計算結果!$E$9=バックデータ一覧!$A$25,'貼り付けシート（日別）'!Q220,0)</f>
        <v>0</v>
      </c>
      <c r="AR221" s="36">
        <v>41853</v>
      </c>
      <c r="AS221" s="104">
        <f t="shared" si="76"/>
        <v>0.13695327571296295</v>
      </c>
      <c r="AT221" s="104">
        <f t="shared" si="77"/>
        <v>51.371626687227234</v>
      </c>
      <c r="AU221" s="104">
        <f t="shared" si="78"/>
        <v>0</v>
      </c>
      <c r="AV221" s="107">
        <v>0</v>
      </c>
      <c r="AW221" s="101">
        <f>IF(OR(計算過程!$DF$5&lt;=4,計算過程!$DF$5=8),AX221+AY221+AZ221,0)</f>
        <v>0.13695327571296295</v>
      </c>
      <c r="AX221" s="101">
        <f>IF(AND(計算過程!$DF$5&gt;4,計算過程!$DF$5&lt;&gt;8),0,((VLOOKUP(入力データと計算結果!$E$6,バックデータ一覧!$V$12:$AA$15,2)*'貼り付けシート（日別）'!AG220+VLOOKUP(入力データと計算結果!$E$6,バックデータ一覧!$V$12:$AA$15,3)*('貼り付けシート（日別）'!AA220+'貼り付けシート（日別）'!AB220+'貼り付けシート（日別）'!AC220+'貼り付けシート（日別）'!AD220+'貼り付けシート（日別）'!AF220)+(VLOOKUP(入力データと計算結果!$E$6,バックデータ一覧!$V$12:$AA$15,4)))*10^3/3600))</f>
        <v>8.6932730574074066E-2</v>
      </c>
      <c r="AY221" s="101">
        <f>IF(AND(OR(計算過程!$DF$5&gt;4,計算過程!$DF$5&lt;&gt;8),入力データと計算結果!$E$7&lt;&gt;バックデータ一覧!$A$16,SUM(BX221:BY221)&gt;0),0.07*10^3/3600,0)</f>
        <v>1.9444444444444445E-2</v>
      </c>
      <c r="AZ221" s="101">
        <f>IF(AND(OR(計算過程!$DF$5&lt;=4),入力データと計算結果!$E$7=バックデータ一覧!$A$18,BY221&gt;0),(VLOOKUP(入力データと計算結果!$E$6,バックデータ一覧!$V$12:$AA$15,5,FALSE)*CA221+VLOOKUP(入力データと計算結果!$E$6,バックデータ一覧!$V$12:$AA$15,6,FALSE))*10^3/3600,0)</f>
        <v>3.0576100694444445E-2</v>
      </c>
      <c r="BA221" s="101">
        <f>IF(OR(計算過程!$DF$5&lt;=2,計算過程!$DF$5=8),IF(入力データと計算結果!$E$7=バックデータ一覧!$A$16,BU221/BC221+BV221/BD221+BW221/BE221+BX221/BF221+BZ221/BH221,IF(入力データと計算結果!$E$7=バックデータ一覧!$A$17,BU221/BC221+BV221/BD221+BW221/BE221+BY221/BG221+BZ221/BH221,BU221/BC221+BV221/BD221+BW221/BE221+BY221/BG221+CA221/BI221)),0)</f>
        <v>51.371626687227234</v>
      </c>
      <c r="BB221" s="101">
        <f>IF(OR(計算過程!$DF$5=3,計算過程!$DF$5=4),IF(入力データと計算結果!$E$7=バックデータ一覧!$A$16,BU221/BC221+BV221/BD221+BW221/BE221+BX221/BF221+BZ221/BH221,IF(入力データと計算結果!$E$7=バックデータ一覧!$A$17,BU221/BC221+BV221/BD221+BW221/BE221+BY221/BG221+BZ221/BH221,BU221/BC221+BV221/BD221+BW221/BE221+BY221/BG221+CA221/BI221)),0)</f>
        <v>0</v>
      </c>
      <c r="BC221" s="101">
        <f>MIN(1,計算過程!$DF$7*'貼り付けシート（日別）'!AG220+計算過程!$DF$14*(BU221+BW221)+計算過程!$DF$21)</f>
        <v>0.63767508237250292</v>
      </c>
      <c r="BD221" s="101">
        <f>MIN(1,計算過程!$DF$8*'貼り付けシート（日別）'!AG220+計算過程!$DF$15*BV221+計算過程!$DF$22)</f>
        <v>0.68859824426397098</v>
      </c>
      <c r="BE221" s="101">
        <f>MIN(1,計算過程!$DF$9*'貼り付けシート（日別）'!AG220+計算過程!$DF$16*(BU221+BW221)+計算過程!$DF$23)</f>
        <v>0.63767508237250292</v>
      </c>
      <c r="BF221" s="32">
        <f>MIN(1,計算過程!$DF$10*'貼り付けシート（日別）'!AG220+計算過程!$DF$17*BX221+計算過程!$DF$24)</f>
        <v>0.71159348488590612</v>
      </c>
      <c r="BG221" s="32">
        <f>MIN(1,計算過程!$DF$11*'貼り付けシート（日別）'!AG220+計算過程!$DF$18*BY221+計算過程!$DF$25)</f>
        <v>0.70312798924281583</v>
      </c>
      <c r="BH221" s="32">
        <f>MIN(1,計算過程!$DF$12*'貼り付けシート（日別）'!AG220+計算過程!$DF$19*BZ221+計算過程!$DF$26)</f>
        <v>0.71159348488590612</v>
      </c>
      <c r="BI221" s="32">
        <f>MIN(1,計算過程!$DF$13*'貼り付けシート（日別）'!AG220+計算過程!$DF$20*CA221+計算過程!$DF$27)</f>
        <v>0.63809733383516776</v>
      </c>
      <c r="BJ221" s="32">
        <f>IF(計算過程!$DF$5=11,(計算過程!$DF$33*BK221+計算過程!$DF$34*BN221+計算過程!$DF$35*計算過程!$DF$39+計算過程!$DF$36)*(1+計算過程!$DF$37*計算過程!$DF$38)*BL221*BM221*10^3/3600,0)</f>
        <v>0</v>
      </c>
      <c r="BK221" s="32">
        <f>'貼り付けシート（日別）'!AH220</f>
        <v>15.887499999999999</v>
      </c>
      <c r="BL221" s="32">
        <f t="shared" si="79"/>
        <v>1</v>
      </c>
      <c r="BM221" s="32">
        <f t="shared" si="80"/>
        <v>1</v>
      </c>
      <c r="BN221" s="32">
        <f t="shared" si="81"/>
        <v>34.94666346032421</v>
      </c>
      <c r="BO221" s="32">
        <f>IF(計算過程!$DF$5=10,(計算過程!$DF$41*'貼り付けシート（日別）'!AG220+計算過程!$DF$42*BN221+計算過程!$DF$43)/3.6,0)</f>
        <v>0</v>
      </c>
      <c r="BP221" s="32">
        <f>IF(OR(計算過程!$DF$5=5,計算過程!$DF$5=6,計算過程!$DF$5=7),((計算過程!$DF$45*'貼り付けシート（日別）'!AG220+計算過程!$DF$46*SUM(BU221:BW221,BY221)+計算過程!$DF$47)*BQ221+(0.01723*CA221+0.06099))*10^3/3600,0)</f>
        <v>0</v>
      </c>
      <c r="BQ221" s="32">
        <f>IF('貼り付けシート（日別）'!AG220&lt;7,1+(7-'貼り付けシート（日別）'!AG220)*0.0091,1)</f>
        <v>1</v>
      </c>
      <c r="BR221" s="32">
        <f>IF(OR(計算過程!$DF$5=5,計算過程!$DF$5=6,計算過程!$DF$5=7),((計算過程!$DF$48*'貼り付けシート（日別）'!AG220+計算過程!$DF$49*SUM(BU221:BW221,BY221)+計算過程!$DF$50)*BT221+CA221/BS221),0)</f>
        <v>0</v>
      </c>
      <c r="BS221" s="32">
        <f>計算過程!$DF$51*'貼り付けシート（日別）'!AG220+計算過程!$DF$52*CA221+計算過程!$DF$53</f>
        <v>0.87341249999999993</v>
      </c>
      <c r="BT221" s="32">
        <f>IF('貼り付けシート（日別）'!AG220&lt;7,1+(7-'貼り付けシート（日別）'!AG220)*0.0205,1)</f>
        <v>1</v>
      </c>
      <c r="BU221" s="109">
        <f>'貼り付けシート（日別）'!T220</f>
        <v>5.0883951095019269</v>
      </c>
      <c r="BV221" s="109">
        <f>'貼り付けシート（日別）'!U220</f>
        <v>8.856328939478475</v>
      </c>
      <c r="BW221" s="109">
        <f>'貼り付けシート（日別）'!V220</f>
        <v>1.7018043844488049</v>
      </c>
      <c r="BX221" s="109">
        <f>'貼り付けシート（日別）'!W220</f>
        <v>0</v>
      </c>
      <c r="BY221" s="109">
        <f>'貼り付けシート（日別）'!X220</f>
        <v>16.451385026895</v>
      </c>
      <c r="BZ221" s="109">
        <f>'貼り付けシート（日別）'!Y220</f>
        <v>0</v>
      </c>
      <c r="CA221" s="109">
        <f>'貼り付けシート（日別）'!Z220</f>
        <v>2.8487500000000008</v>
      </c>
      <c r="CB221" s="102">
        <f>IF(入力データと計算結果!$E$9=バックデータ一覧!$A$25,'貼り付けシート（日別）'!AI220,0)</f>
        <v>0</v>
      </c>
      <c r="CC221" s="166"/>
      <c r="CD221" s="32">
        <f>IF(計算過程!$DF$5=9,((CI221*'貼り付けシート（日別）'!AG220+CJ221*(CQ221+CR221+CS221+CU221)+CK221*CX221+CL221)*CE221+(0.01723*CW221+0.06099))*10^3/3600,0)</f>
        <v>0</v>
      </c>
      <c r="CE221" s="32">
        <f>IF(7&lt;='貼り付けシート（日別）'!AG220,1,1+(7-'貼り付けシート（日別）'!AG220)*0.0091)</f>
        <v>1</v>
      </c>
      <c r="CF221" s="32">
        <f>IF(計算過程!$DF$5=9,((CM221*'貼り付けシート（日別）'!AG220+CN221*(CQ221+CR221+CS221+CU221)+CO221*CX221+CP221)*CH221+CW221/CG221),0)</f>
        <v>0</v>
      </c>
      <c r="CG221" s="32">
        <f>計算過程!$DF$55*'貼り付けシート（日別）'!AG220+計算過程!$DF$56*CW221+計算過程!$DF$57</f>
        <v>0.87341249999999993</v>
      </c>
      <c r="CH221" s="32">
        <f>IF(7&lt;='貼り付けシート（日別）'!AG220,1,1+(7-'貼り付けシート（日別）'!AG220)*0.0205)</f>
        <v>1</v>
      </c>
      <c r="CI221" s="100">
        <f>IF($CX221&gt;0,バックデータ一覧!$S$4,バックデータ一覧!$T$4)</f>
        <v>-0.18114</v>
      </c>
      <c r="CJ221" s="100">
        <f>IF($CX221&gt;0,バックデータ一覧!$S$5,バックデータ一覧!$T$5)</f>
        <v>0.10483000000000001</v>
      </c>
      <c r="CK221" s="100">
        <f>IF($CX221&gt;0,バックデータ一覧!$S$6,バックデータ一覧!$T$6)</f>
        <v>0</v>
      </c>
      <c r="CL221" s="100">
        <f>IF($CX221&gt;0,バックデータ一覧!$S$7,バックデータ一覧!$T$7)</f>
        <v>5.8528500000000001</v>
      </c>
      <c r="CM221" s="100">
        <f>IF($CX221&gt;0,バックデータ一覧!$S$12,バックデータ一覧!$T$12)</f>
        <v>-5.7700000000000001E-2</v>
      </c>
      <c r="CN221" s="100">
        <f>IF($CX221&gt;0,バックデータ一覧!$S$13,バックデータ一覧!$T$13)</f>
        <v>0.47525000000000001</v>
      </c>
      <c r="CO221" s="100">
        <f>IF($CX221&gt;0,バックデータ一覧!$S$14,バックデータ一覧!$T$14)</f>
        <v>0</v>
      </c>
      <c r="CP221" s="173">
        <f>IF($CX221&gt;0,バックデータ一覧!$S$15,バックデータ一覧!$T$15)</f>
        <v>-6.3459300000000001</v>
      </c>
      <c r="CQ221" s="102">
        <f>IF($DF$4=4,'貼り付けシート（日別）'!T220,'貼り付けシート（日別）'!B220*(INT($DF$4)+1-$DF$4)+'貼り付けシート（日別）'!T220*($DF$4-INT($DF$4)))</f>
        <v>5.0883951095019269</v>
      </c>
      <c r="CR221" s="102">
        <f>IF($DF$4=4,'貼り付けシート（日別）'!U220,'貼り付けシート（日別）'!C220*(INT($DF$4)+1-$DF$4)+'貼り付けシート（日別）'!U220*($DF$4-INT($DF$4)))</f>
        <v>8.856328939478475</v>
      </c>
      <c r="CS221" s="102">
        <f>IF($DF$4=4,'貼り付けシート（日別）'!V220,'貼り付けシート（日別）'!D220*(INT($DF$4)+1-$DF$4)+'貼り付けシート（日別）'!V220*($DF$4-INT($DF$4)))</f>
        <v>1.7018043844488049</v>
      </c>
      <c r="CT221" s="102">
        <f>IF($DF$4=4,'貼り付けシート（日別）'!W220,'貼り付けシート（日別）'!E220*(INT($DF$4)+1-$DF$4)+'貼り付けシート（日別）'!W220*($DF$4-INT($DF$4)))</f>
        <v>0</v>
      </c>
      <c r="CU221" s="102">
        <f>IF($DF$4=4,'貼り付けシート（日別）'!X220,'貼り付けシート（日別）'!F220*(INT($DF$4)+1-$DF$4)+'貼り付けシート（日別）'!X220*($DF$4-INT($DF$4)))</f>
        <v>16.451385026895</v>
      </c>
      <c r="CV221" s="102">
        <f>IF($DF$4=4,'貼り付けシート（日別）'!Y220,'貼り付けシート（日別）'!G220*(INT($DF$4)+1-$DF$4)+'貼り付けシート（日別）'!Y220*($DF$4-INT($DF$4)))</f>
        <v>0</v>
      </c>
      <c r="CW221" s="102">
        <f>IF($DF$4=4,'貼り付けシート（日別）'!Z220,'貼り付けシート（日別）'!H220*(INT($DF$4)+1-$DF$4)+'貼り付けシート（日別）'!Z220*($DF$4-INT($DF$4)))</f>
        <v>2.8487500000000008</v>
      </c>
      <c r="CX221" s="32">
        <f>SUMIF('貼り付けシート（時刻別）'!$A$6:$A$8765,AR221,'貼り付けシート（時刻別）'!$C$6:$C$8765)</f>
        <v>0</v>
      </c>
      <c r="CY221" s="102">
        <f t="shared" si="82"/>
        <v>0</v>
      </c>
      <c r="CZ221" s="166"/>
    </row>
    <row r="222" spans="1:104" x14ac:dyDescent="0.15">
      <c r="A222" s="36">
        <v>41854</v>
      </c>
      <c r="B222" s="139">
        <f>IF(計算過程!$DF$5=9,計算過程!CD222+計算過程!CY222,IF($DF$4=4,AS222,G222*(INT($DF$4)+1-$DF$4)+AS222*($DF$4-INT($DF$4))))</f>
        <v>0.13475571017476851</v>
      </c>
      <c r="C222" s="139">
        <f>IF(計算過程!$DF$5=9,CF222,IF($DF$4=4,AT222,H222*(INT($DF$4)+1-$DF$4)+AT222*($DF$4-INT($DF$4))))</f>
        <v>50.887745484666986</v>
      </c>
      <c r="D222" s="139">
        <f>IF(計算過程!$DF$5=9,0,IF($DF$4=4,AU222,I222*(INT($DF$4)+1-$DF$4)+AU222*($DF$4-INT($DF$4))))</f>
        <v>0</v>
      </c>
      <c r="E222" s="139">
        <v>0</v>
      </c>
      <c r="F222" s="138"/>
      <c r="G222" s="104">
        <f t="shared" si="69"/>
        <v>0.12924828501041666</v>
      </c>
      <c r="H222" s="104">
        <f t="shared" si="70"/>
        <v>45.967150630044678</v>
      </c>
      <c r="I222" s="104">
        <f t="shared" si="71"/>
        <v>0</v>
      </c>
      <c r="J222" s="107">
        <v>0</v>
      </c>
      <c r="K222" s="101">
        <f>IF(OR(計算過程!$DF$5&lt;=4,計算過程!$DF$5=8),L222+M222+N222,0)</f>
        <v>0.12924828501041666</v>
      </c>
      <c r="L222" s="101">
        <f>IF(AND($DF$5&gt;4,$DF$5&lt;&gt;8),0,((VLOOKUP(入力データと計算結果!$E$6,バックデータ一覧!$V$12:$AA$15,2)*'貼り付けシート（日別）'!O221+VLOOKUP(入力データと計算結果!$E$6,バックデータ一覧!$V$12:$AA$15,3)*('貼り付けシート（日別）'!I221+'貼り付けシート（日別）'!J221+'貼り付けシート（日別）'!K221+'貼り付けシート（日別）'!L221+'貼り付けシート（日別）'!N221)+(VLOOKUP(入力データと計算結果!$E$6,バックデータ一覧!$V$12:$AA$15,4)))*10^3/3600))</f>
        <v>8.2378845629629618E-2</v>
      </c>
      <c r="M222" s="101">
        <f>IF(AND(OR($DF$5&gt;4,$DF$5&lt;&gt;8),入力データと計算結果!$E$7&lt;&gt;バックデータ一覧!$A$16,SUM(AL222:AM222)&gt;0),0.07*10^3/3600,0)</f>
        <v>1.9444444444444445E-2</v>
      </c>
      <c r="N222" s="101">
        <f>IF(AND(OR($DF$5&lt;=4),入力データと計算結果!$E$7=バックデータ一覧!$A$18,AM222&gt;0),(VLOOKUP(入力データと計算結果!$E$6,バックデータ一覧!$V$12:$AA$15,5,FALSE)*AO222+VLOOKUP(入力データと計算結果!$E$6,バックデータ一覧!$V$12:$AA$15,6,FALSE))*10^3/3600,0)</f>
        <v>2.7424994936342591E-2</v>
      </c>
      <c r="O222" s="101">
        <f>IF(OR(計算過程!$DF$5&lt;=2,計算過程!$DF$5=8),IF(入力データと計算結果!$E$7=バックデータ一覧!$A$16,AI222/Q222+AJ222/R222+AK222/S222+AL222/T222+AN222/V222,IF(入力データと計算結果!$E$7=バックデータ一覧!$A$17,AI222/Q222+AJ222/R222+AK222/S222+AM222/U222+AN222/V222,AI222/Q222+AJ222/R222+AK222/S222+AM222/U222+AO222/W222)),0)</f>
        <v>45.967150630044678</v>
      </c>
      <c r="P222" s="101">
        <f>IF(OR(計算過程!$DF$5=3,計算過程!$DF$5=4),IF(入力データと計算結果!$E$7=バックデータ一覧!$A$16,AI222/Q222+AJ222/R222+AK222/S222+AL222/T222+AN222/V222,IF(入力データと計算結果!$E$7=バックデータ一覧!$A$17,AI222/Q222+AJ222/R222+AK222/S222+AM222/U222+AN222/V222,AI222/Q222+AJ222/R222+AK222/S222+AM222/U222+AO222/W222)),0)</f>
        <v>0</v>
      </c>
      <c r="Q222" s="101">
        <f>MIN(1,$DF$7*'貼り付けシート（日別）'!O221+計算過程!$DF$14*(AI222+AK222)+$DF$21)</f>
        <v>0.64071267923111297</v>
      </c>
      <c r="R222" s="101">
        <f>MIN(1,$DF$8*'貼り付けシート（日別）'!O221+$DF$15*AJ222+$DF$22)</f>
        <v>0.68870384132853746</v>
      </c>
      <c r="S222" s="101">
        <f>MIN(1,$DF$9*'貼り付けシート（日別）'!O221+$DF$16*(AI222+AK222)+$DF$23)</f>
        <v>0.64071267923111297</v>
      </c>
      <c r="T222" s="32">
        <f>MIN(1,$DF$10*'貼り付けシート（日別）'!O221+$DF$17*AL222+$DF$24)</f>
        <v>0.71159348488590612</v>
      </c>
      <c r="U222" s="32">
        <f>MIN(1,$DF$11*'貼り付けシート（日別）'!O221+$DF$18*AM222+$DF$25)</f>
        <v>0.70312874606603226</v>
      </c>
      <c r="V222" s="32">
        <f>MIN(1,$DF$12*'貼り付けシート（日別）'!O221+$DF$19*AN222+$DF$26)</f>
        <v>0.71159348488590612</v>
      </c>
      <c r="W222" s="32">
        <f>MIN(1,$DF$13*'貼り付けシート（日別）'!O221+$DF$20*AO222+$DF$27)</f>
        <v>0.63298080775973153</v>
      </c>
      <c r="X222" s="32">
        <f t="shared" si="72"/>
        <v>0</v>
      </c>
      <c r="Y222" s="32">
        <f>'貼り付けシート（日別）'!P221</f>
        <v>16</v>
      </c>
      <c r="Z222" s="32">
        <f t="shared" si="73"/>
        <v>1</v>
      </c>
      <c r="AA222" s="32">
        <f t="shared" si="74"/>
        <v>1</v>
      </c>
      <c r="AB222" s="32">
        <f t="shared" si="75"/>
        <v>31.337728820420264</v>
      </c>
      <c r="AC222" s="32">
        <f>IF($DF$5=10,($DF$41*'貼り付けシート（日別）'!O221+$DF$42*AB222+$DF$43)/3.6,0)</f>
        <v>0</v>
      </c>
      <c r="AD222" s="32">
        <f>IF(OR($DF$5=5,$DF$5=6,$DF$5=7),(($DF$45*'貼り付けシート（日別）'!O221+$DF$46*SUM(AI222:AK222,AM222)+$DF$47)*AE222+(0.01723*AO222+0.06099))*10^3/3600,0)</f>
        <v>0</v>
      </c>
      <c r="AE222" s="32">
        <f>IF('貼り付けシート（日別）'!O221&lt;7,1+(7-'貼り付けシート（日別）'!O221)*0.0091,1)</f>
        <v>1</v>
      </c>
      <c r="AF222" s="32">
        <f>IF(OR($DF$5=5,$DF$5=6,$DF$5=7),(($DF$48*'貼り付けシート（日別）'!O221+$DF$49*SUM(AI222:AK222,AM222)+$DF$50)*AH222+AO222/AG222),0)</f>
        <v>0</v>
      </c>
      <c r="AG222" s="32">
        <f>$DF$51*'貼り付けシート（日別）'!O221+$DF$52*AO222+$DF$53</f>
        <v>0.87984218749999998</v>
      </c>
      <c r="AH222" s="32">
        <f>IF('貼り付けシート（日別）'!O221&lt;7,1+(7-'貼り付けシート（日別）'!O221)*0.0205,1)</f>
        <v>1</v>
      </c>
      <c r="AI222" s="109">
        <f>'貼り付けシート（日別）'!B221</f>
        <v>4.8666672222215031</v>
      </c>
      <c r="AJ222" s="109">
        <f>'貼り付けシート（日別）'!C221</f>
        <v>6.4939829495891344</v>
      </c>
      <c r="AK222" s="109">
        <f>'貼り付けシート（日別）'!D221</f>
        <v>1.336996489621292</v>
      </c>
      <c r="AL222" s="109">
        <f>'貼り付けシート（日別）'!E221</f>
        <v>0</v>
      </c>
      <c r="AM222" s="109">
        <f>'貼り付けシート（日別）'!F221</f>
        <v>16.449717575655001</v>
      </c>
      <c r="AN222" s="109">
        <f>'貼り付けシート（日別）'!G221</f>
        <v>0</v>
      </c>
      <c r="AO222" s="109">
        <f>'貼り付けシート（日別）'!H221</f>
        <v>2.1903645833333334</v>
      </c>
      <c r="AP222" s="102">
        <f>IF(入力データと計算結果!$E$9=バックデータ一覧!$A$25,'貼り付けシート（日別）'!Q221,0)</f>
        <v>0</v>
      </c>
      <c r="AR222" s="36">
        <v>41854</v>
      </c>
      <c r="AS222" s="104">
        <f t="shared" si="76"/>
        <v>0.13475571017476851</v>
      </c>
      <c r="AT222" s="104">
        <f t="shared" si="77"/>
        <v>50.887745484666986</v>
      </c>
      <c r="AU222" s="104">
        <f t="shared" si="78"/>
        <v>0</v>
      </c>
      <c r="AV222" s="107">
        <v>0</v>
      </c>
      <c r="AW222" s="101">
        <f>IF(OR(計算過程!$DF$5&lt;=4,計算過程!$DF$5=8),AX222+AY222+AZ222,0)</f>
        <v>0.13475571017476851</v>
      </c>
      <c r="AX222" s="101">
        <f>IF(AND(計算過程!$DF$5&gt;4,計算過程!$DF$5&lt;&gt;8),0,((VLOOKUP(入力データと計算結果!$E$6,バックデータ一覧!$V$12:$AA$15,2)*'貼り付けシート（日別）'!AG221+VLOOKUP(入力データと計算結果!$E$6,バックデータ一覧!$V$12:$AA$15,3)*('貼り付けシート（日別）'!AA221+'貼り付けシート（日別）'!AB221+'貼り付けシート（日別）'!AC221+'貼り付けシート（日別）'!AD221+'貼り付けシート（日別）'!AF221)+(VLOOKUP(入力データと計算結果!$E$6,バックデータ一覧!$V$12:$AA$15,4)))*10^3/3600))</f>
        <v>8.5899536129629625E-2</v>
      </c>
      <c r="AY222" s="101">
        <f>IF(AND(OR(計算過程!$DF$5&gt;4,計算過程!$DF$5&lt;&gt;8),入力データと計算結果!$E$7&lt;&gt;バックデータ一覧!$A$16,SUM(BX222:BY222)&gt;0),0.07*10^3/3600,0)</f>
        <v>1.9444444444444445E-2</v>
      </c>
      <c r="AZ222" s="101">
        <f>IF(AND(OR(計算過程!$DF$5&lt;=4),入力データと計算結果!$E$7=バックデータ一覧!$A$18,BY222&gt;0),(VLOOKUP(入力データと計算結果!$E$6,バックデータ一覧!$V$12:$AA$15,5,FALSE)*CA222+VLOOKUP(入力データと計算結果!$E$6,バックデータ一覧!$V$12:$AA$15,6,FALSE))*10^3/3600,0)</f>
        <v>2.9411729600694447E-2</v>
      </c>
      <c r="BA222" s="101">
        <f>IF(OR(計算過程!$DF$5&lt;=2,計算過程!$DF$5=8),IF(入力データと計算結果!$E$7=バックデータ一覧!$A$16,BU222/BC222+BV222/BD222+BW222/BE222+BX222/BF222+BZ222/BH222,IF(入力データと計算結果!$E$7=バックデータ一覧!$A$17,BU222/BC222+BV222/BD222+BW222/BE222+BY222/BG222+BZ222/BH222,BU222/BC222+BV222/BD222+BW222/BE222+BY222/BG222+CA222/BI222)),0)</f>
        <v>50.887745484666986</v>
      </c>
      <c r="BB222" s="101">
        <f>IF(OR(計算過程!$DF$5=3,計算過程!$DF$5=4),IF(入力データと計算結果!$E$7=バックデータ一覧!$A$16,BU222/BC222+BV222/BD222+BW222/BE222+BX222/BF222+BZ222/BH222,IF(入力データと計算結果!$E$7=バックデータ一覧!$A$17,BU222/BC222+BV222/BD222+BW222/BE222+BY222/BG222+BZ222/BH222,BU222/BC222+BV222/BD222+BW222/BE222+BY222/BG222+CA222/BI222)),0)</f>
        <v>0</v>
      </c>
      <c r="BC222" s="101">
        <f>MIN(1,計算過程!$DF$7*'貼り付けシート（日別）'!AG221+計算過程!$DF$14*(BU222+BW222)+計算過程!$DF$21)</f>
        <v>0.64140403130682677</v>
      </c>
      <c r="BD222" s="101">
        <f>MIN(1,計算過程!$DF$8*'貼り付けシート（日別）'!AG221+計算過程!$DF$15*BV222+計算過程!$DF$22)</f>
        <v>0.68977565613745051</v>
      </c>
      <c r="BE222" s="101">
        <f>MIN(1,計算過程!$DF$9*'貼り付けシート（日別）'!AG221+計算過程!$DF$16*(BU222+BW222)+計算過程!$DF$23)</f>
        <v>0.64140403130682677</v>
      </c>
      <c r="BF222" s="32">
        <f>MIN(1,計算過程!$DF$10*'貼り付けシート（日別）'!AG221+計算過程!$DF$17*BX222+計算過程!$DF$24)</f>
        <v>0.71159348488590612</v>
      </c>
      <c r="BG222" s="32">
        <f>MIN(1,計算過程!$DF$11*'貼り付けシート（日別）'!AG221+計算過程!$DF$18*BY222+計算過程!$DF$25)</f>
        <v>0.70312874606603226</v>
      </c>
      <c r="BH222" s="32">
        <f>MIN(1,計算過程!$DF$12*'貼り付けシート（日別）'!AG221+計算過程!$DF$19*BZ222+計算過程!$DF$26)</f>
        <v>0.71159348488590612</v>
      </c>
      <c r="BI222" s="32">
        <f>MIN(1,計算過程!$DF$13*'貼り付けシート（日別）'!AG221+計算過程!$DF$20*CA222+計算過程!$DF$27)</f>
        <v>0.64029102227516776</v>
      </c>
      <c r="BJ222" s="32">
        <f>IF(計算過程!$DF$5=11,(計算過程!$DF$33*BK222+計算過程!$DF$34*BN222+計算過程!$DF$35*計算過程!$DF$39+計算過程!$DF$36)*(1+計算過程!$DF$37*計算過程!$DF$38)*BL222*BM222*10^3/3600,0)</f>
        <v>0</v>
      </c>
      <c r="BK222" s="32">
        <f>'貼り付けシート（日別）'!AH221</f>
        <v>16</v>
      </c>
      <c r="BL222" s="32">
        <f t="shared" si="79"/>
        <v>1</v>
      </c>
      <c r="BM222" s="32">
        <f t="shared" si="80"/>
        <v>1</v>
      </c>
      <c r="BN222" s="32">
        <f t="shared" si="81"/>
        <v>34.700128885117039</v>
      </c>
      <c r="BO222" s="32">
        <f>IF(計算過程!$DF$5=10,(計算過程!$DF$41*'貼り付けシート（日別）'!AG221+計算過程!$DF$42*BN222+計算過程!$DF$43)/3.6,0)</f>
        <v>0</v>
      </c>
      <c r="BP222" s="32">
        <f>IF(OR(計算過程!$DF$5=5,計算過程!$DF$5=6,計算過程!$DF$5=7),((計算過程!$DF$45*'貼り付けシート（日別）'!AG221+計算過程!$DF$46*SUM(BU222:BW222,BY222)+計算過程!$DF$47)*BQ222+(0.01723*CA222+0.06099))*10^3/3600,0)</f>
        <v>0</v>
      </c>
      <c r="BQ222" s="32">
        <f>IF('貼り付けシート（日別）'!AG221&lt;7,1+(7-'貼り付けシート（日別）'!AG221)*0.0091,1)</f>
        <v>1</v>
      </c>
      <c r="BR222" s="32">
        <f>IF(OR(計算過程!$DF$5=5,計算過程!$DF$5=6,計算過程!$DF$5=7),((計算過程!$DF$48*'貼り付けシート（日別）'!AG221+計算過程!$DF$49*SUM(BU222:BW222,BY222)+計算過程!$DF$50)*BT222+CA222/BS222),0)</f>
        <v>0</v>
      </c>
      <c r="BS222" s="32">
        <f>計算過程!$DF$51*'貼り付けシート（日別）'!AG221+計算過程!$DF$52*CA222+計算過程!$DF$53</f>
        <v>0.88233281249999995</v>
      </c>
      <c r="BT222" s="32">
        <f>IF('貼り付けシート（日別）'!AG221&lt;7,1+(7-'貼り付けシート（日別）'!AG221)*0.0205,1)</f>
        <v>1</v>
      </c>
      <c r="BU222" s="109">
        <f>'貼り付けシート（日別）'!T221</f>
        <v>5.0878793686861172</v>
      </c>
      <c r="BV222" s="109">
        <f>'貼り付けシート（日別）'!U221</f>
        <v>8.8554312948942755</v>
      </c>
      <c r="BW222" s="109">
        <f>'貼り付けシート（日別）'!V221</f>
        <v>1.7016318958816445</v>
      </c>
      <c r="BX222" s="109">
        <f>'貼り付けシート（日別）'!W221</f>
        <v>0</v>
      </c>
      <c r="BY222" s="109">
        <f>'貼り付けシート（日別）'!X221</f>
        <v>16.449717575655001</v>
      </c>
      <c r="BZ222" s="109">
        <f>'貼り付けシート（日別）'!Y221</f>
        <v>0</v>
      </c>
      <c r="CA222" s="109">
        <f>'貼り付けシート（日別）'!Z221</f>
        <v>2.6054687500000009</v>
      </c>
      <c r="CB222" s="102">
        <f>IF(入力データと計算結果!$E$9=バックデータ一覧!$A$25,'貼り付けシート（日別）'!AI221,0)</f>
        <v>0</v>
      </c>
      <c r="CC222" s="166"/>
      <c r="CD222" s="32">
        <f>IF(計算過程!$DF$5=9,((CI222*'貼り付けシート（日別）'!AG221+CJ222*(CQ222+CR222+CS222+CU222)+CK222*CX222+CL222)*CE222+(0.01723*CW222+0.06099))*10^3/3600,0)</f>
        <v>0</v>
      </c>
      <c r="CE222" s="32">
        <f>IF(7&lt;='貼り付けシート（日別）'!AG221,1,1+(7-'貼り付けシート（日別）'!AG221)*0.0091)</f>
        <v>1</v>
      </c>
      <c r="CF222" s="32">
        <f>IF(計算過程!$DF$5=9,((CM222*'貼り付けシート（日別）'!AG221+CN222*(CQ222+CR222+CS222+CU222)+CO222*CX222+CP222)*CH222+CW222/CG222),0)</f>
        <v>0</v>
      </c>
      <c r="CG222" s="32">
        <f>計算過程!$DF$55*'貼り付けシート（日別）'!AG221+計算過程!$DF$56*CW222+計算過程!$DF$57</f>
        <v>0.88233281249999995</v>
      </c>
      <c r="CH222" s="32">
        <f>IF(7&lt;='貼り付けシート（日別）'!AG221,1,1+(7-'貼り付けシート（日別）'!AG221)*0.0205)</f>
        <v>1</v>
      </c>
      <c r="CI222" s="100">
        <f>IF($CX222&gt;0,バックデータ一覧!$S$4,バックデータ一覧!$T$4)</f>
        <v>-0.18114</v>
      </c>
      <c r="CJ222" s="100">
        <f>IF($CX222&gt;0,バックデータ一覧!$S$5,バックデータ一覧!$T$5)</f>
        <v>0.10483000000000001</v>
      </c>
      <c r="CK222" s="100">
        <f>IF($CX222&gt;0,バックデータ一覧!$S$6,バックデータ一覧!$T$6)</f>
        <v>0</v>
      </c>
      <c r="CL222" s="100">
        <f>IF($CX222&gt;0,バックデータ一覧!$S$7,バックデータ一覧!$T$7)</f>
        <v>5.8528500000000001</v>
      </c>
      <c r="CM222" s="100">
        <f>IF($CX222&gt;0,バックデータ一覧!$S$12,バックデータ一覧!$T$12)</f>
        <v>-5.7700000000000001E-2</v>
      </c>
      <c r="CN222" s="100">
        <f>IF($CX222&gt;0,バックデータ一覧!$S$13,バックデータ一覧!$T$13)</f>
        <v>0.47525000000000001</v>
      </c>
      <c r="CO222" s="100">
        <f>IF($CX222&gt;0,バックデータ一覧!$S$14,バックデータ一覧!$T$14)</f>
        <v>0</v>
      </c>
      <c r="CP222" s="173">
        <f>IF($CX222&gt;0,バックデータ一覧!$S$15,バックデータ一覧!$T$15)</f>
        <v>-6.3459300000000001</v>
      </c>
      <c r="CQ222" s="102">
        <f>IF($DF$4=4,'貼り付けシート（日別）'!T221,'貼り付けシート（日別）'!B221*(INT($DF$4)+1-$DF$4)+'貼り付けシート（日別）'!T221*($DF$4-INT($DF$4)))</f>
        <v>5.0878793686861172</v>
      </c>
      <c r="CR222" s="102">
        <f>IF($DF$4=4,'貼り付けシート（日別）'!U221,'貼り付けシート（日別）'!C221*(INT($DF$4)+1-$DF$4)+'貼り付けシート（日別）'!U221*($DF$4-INT($DF$4)))</f>
        <v>8.8554312948942755</v>
      </c>
      <c r="CS222" s="102">
        <f>IF($DF$4=4,'貼り付けシート（日別）'!V221,'貼り付けシート（日別）'!D221*(INT($DF$4)+1-$DF$4)+'貼り付けシート（日別）'!V221*($DF$4-INT($DF$4)))</f>
        <v>1.7016318958816445</v>
      </c>
      <c r="CT222" s="102">
        <f>IF($DF$4=4,'貼り付けシート（日別）'!W221,'貼り付けシート（日別）'!E221*(INT($DF$4)+1-$DF$4)+'貼り付けシート（日別）'!W221*($DF$4-INT($DF$4)))</f>
        <v>0</v>
      </c>
      <c r="CU222" s="102">
        <f>IF($DF$4=4,'貼り付けシート（日別）'!X221,'貼り付けシート（日別）'!F221*(INT($DF$4)+1-$DF$4)+'貼り付けシート（日別）'!X221*($DF$4-INT($DF$4)))</f>
        <v>16.449717575655001</v>
      </c>
      <c r="CV222" s="102">
        <f>IF($DF$4=4,'貼り付けシート（日別）'!Y221,'貼り付けシート（日別）'!G221*(INT($DF$4)+1-$DF$4)+'貼り付けシート（日別）'!Y221*($DF$4-INT($DF$4)))</f>
        <v>0</v>
      </c>
      <c r="CW222" s="102">
        <f>IF($DF$4=4,'貼り付けシート（日別）'!Z221,'貼り付けシート（日別）'!H221*(INT($DF$4)+1-$DF$4)+'貼り付けシート（日別）'!Z221*($DF$4-INT($DF$4)))</f>
        <v>2.6054687500000009</v>
      </c>
      <c r="CX222" s="32">
        <f>SUMIF('貼り付けシート（時刻別）'!$A$6:$A$8765,AR222,'貼り付けシート（時刻別）'!$C$6:$C$8765)</f>
        <v>0</v>
      </c>
      <c r="CY222" s="102">
        <f t="shared" si="82"/>
        <v>0</v>
      </c>
      <c r="CZ222" s="166"/>
    </row>
    <row r="223" spans="1:104" x14ac:dyDescent="0.15">
      <c r="A223" s="36">
        <v>41855</v>
      </c>
      <c r="B223" s="139">
        <f>IF(計算過程!$DF$5=9,計算過程!CD223+計算過程!CY223,IF($DF$4=4,AS223,G223*(INT($DF$4)+1-$DF$4)+AS223*($DF$4-INT($DF$4))))</f>
        <v>0.13787210369328706</v>
      </c>
      <c r="C223" s="139">
        <f>IF(計算過程!$DF$5=9,CF223,IF($DF$4=4,AT223,H223*(INT($DF$4)+1-$DF$4)+AT223*($DF$4-INT($DF$4))))</f>
        <v>51.417646536581167</v>
      </c>
      <c r="D223" s="139">
        <f>IF(計算過程!$DF$5=9,0,IF($DF$4=4,AU223,I223*(INT($DF$4)+1-$DF$4)+AU223*($DF$4-INT($DF$4))))</f>
        <v>0</v>
      </c>
      <c r="E223" s="139">
        <v>0</v>
      </c>
      <c r="F223" s="138"/>
      <c r="G223" s="104">
        <f t="shared" si="69"/>
        <v>0.13199774334375</v>
      </c>
      <c r="H223" s="104">
        <f t="shared" si="70"/>
        <v>46.385259124019221</v>
      </c>
      <c r="I223" s="104">
        <f t="shared" si="71"/>
        <v>0</v>
      </c>
      <c r="J223" s="107">
        <v>0</v>
      </c>
      <c r="K223" s="101">
        <f>IF(OR(計算過程!$DF$5&lt;=4,計算過程!$DF$5=8),L223+M223+N223,0)</f>
        <v>0.13199774334375</v>
      </c>
      <c r="L223" s="101">
        <f>IF(AND($DF$5&gt;4,$DF$5&lt;&gt;8),0,((VLOOKUP(入力データと計算結果!$E$6,バックデータ一覧!$V$12:$AA$15,2)*'貼り付けシート（日別）'!O222+VLOOKUP(入力データと計算結果!$E$6,バックデータ一覧!$V$12:$AA$15,3)*('貼り付けシート（日別）'!I222+'貼り付けシート（日別）'!J222+'貼り付けシート（日別）'!K222+'貼り付けシート（日別）'!L222+'貼り付けシート（日別）'!N222)+(VLOOKUP(入力データと計算結果!$E$6,バックデータ一覧!$V$12:$AA$15,4)))*10^3/3600))</f>
        <v>8.3844030814814813E-2</v>
      </c>
      <c r="M223" s="101">
        <f>IF(AND(OR($DF$5&gt;4,$DF$5&lt;&gt;8),入力データと計算結果!$E$7&lt;&gt;バックデータ一覧!$A$16,SUM(AL223:AM223)&gt;0),0.07*10^3/3600,0)</f>
        <v>1.9444444444444445E-2</v>
      </c>
      <c r="N223" s="101">
        <f>IF(AND(OR($DF$5&lt;=4),入力データと計算結果!$E$7=バックデータ一覧!$A$18,AM223&gt;0),(VLOOKUP(入力データと計算結果!$E$6,バックデータ一覧!$V$12:$AA$15,5,FALSE)*AO223+VLOOKUP(入力データと計算結果!$E$6,バックデータ一覧!$V$12:$AA$15,6,FALSE))*10^3/3600,0)</f>
        <v>2.8709268084490747E-2</v>
      </c>
      <c r="O223" s="101">
        <f>IF(OR(計算過程!$DF$5&lt;=2,計算過程!$DF$5=8),IF(入力データと計算結果!$E$7=バックデータ一覧!$A$16,AI223/Q223+AJ223/R223+AK223/S223+AL223/T223+AN223/V223,IF(入力データと計算結果!$E$7=バックデータ一覧!$A$17,AI223/Q223+AJ223/R223+AK223/S223+AM223/U223+AN223/V223,AI223/Q223+AJ223/R223+AK223/S223+AM223/U223+AO223/W223)),0)</f>
        <v>46.385259124019221</v>
      </c>
      <c r="P223" s="101">
        <f>IF(OR(計算過程!$DF$5=3,計算過程!$DF$5=4),IF(入力データと計算結果!$E$7=バックデータ一覧!$A$16,AI223/Q223+AJ223/R223+AK223/S223+AL223/T223+AN223/V223,IF(入力データと計算結果!$E$7=バックデータ一覧!$A$17,AI223/Q223+AJ223/R223+AK223/S223+AM223/U223+AN223/V223,AI223/Q223+AJ223/R223+AK223/S223+AM223/U223+AO223/W223)),0)</f>
        <v>0</v>
      </c>
      <c r="Q223" s="101">
        <f>MIN(1,$DF$7*'貼り付けシート（日別）'!O222+計算過程!$DF$14*(AI223+AK223)+$DF$21)</f>
        <v>0.63539999251819701</v>
      </c>
      <c r="R223" s="101">
        <f>MIN(1,$DF$8*'貼り付けシート（日別）'!O222+$DF$15*AJ223+$DF$22)</f>
        <v>0.6870241131183864</v>
      </c>
      <c r="S223" s="101">
        <f>MIN(1,$DF$9*'貼り付けシート（日別）'!O222+$DF$16*(AI223+AK223)+$DF$23)</f>
        <v>0.63539999251819701</v>
      </c>
      <c r="T223" s="32">
        <f>MIN(1,$DF$10*'貼り付けシート（日別）'!O222+$DF$17*AL223+$DF$24)</f>
        <v>0.71159348488590612</v>
      </c>
      <c r="U223" s="32">
        <f>MIN(1,$DF$11*'貼り付けシート（日別）'!O222+$DF$18*AM223+$DF$25)</f>
        <v>0.70315268060025249</v>
      </c>
      <c r="V223" s="32">
        <f>MIN(1,$DF$12*'貼り付けシート（日別）'!O222+$DF$19*AN223+$DF$26)</f>
        <v>0.71159348488590612</v>
      </c>
      <c r="W223" s="32">
        <f>MIN(1,$DF$13*'貼り付けシート（日別）'!O222+$DF$20*AO223+$DF$27)</f>
        <v>0.62851976989449665</v>
      </c>
      <c r="X223" s="32">
        <f t="shared" si="72"/>
        <v>0</v>
      </c>
      <c r="Y223" s="32">
        <f>'貼り付けシート（日別）'!P222</f>
        <v>19.537500000000001</v>
      </c>
      <c r="Z223" s="32">
        <f t="shared" si="73"/>
        <v>1</v>
      </c>
      <c r="AA223" s="32">
        <f t="shared" si="74"/>
        <v>1</v>
      </c>
      <c r="AB223" s="32">
        <f t="shared" si="75"/>
        <v>31.512623941749858</v>
      </c>
      <c r="AC223" s="32">
        <f>IF($DF$5=10,($DF$41*'貼り付けシート（日別）'!O222+$DF$42*AB223+$DF$43)/3.6,0)</f>
        <v>0</v>
      </c>
      <c r="AD223" s="32">
        <f>IF(OR($DF$5=5,$DF$5=6,$DF$5=7),(($DF$45*'貼り付けシート（日別）'!O222+$DF$46*SUM(AI223:AK223,AM223)+$DF$47)*AE223+(0.01723*AO223+0.06099))*10^3/3600,0)</f>
        <v>0</v>
      </c>
      <c r="AE223" s="32">
        <f>IF('貼り付けシート（日別）'!O222&lt;7,1+(7-'貼り付けシート（日別）'!O222)*0.0091,1)</f>
        <v>1</v>
      </c>
      <c r="AF223" s="32">
        <f>IF(OR($DF$5=5,$DF$5=6,$DF$5=7),(($DF$48*'貼り付けシート（日別）'!O222+$DF$49*SUM(AI223:AK223,AM223)+$DF$50)*AH223+AO223/AG223),0)</f>
        <v>0</v>
      </c>
      <c r="AG223" s="32">
        <f>$DF$51*'貼り付けシート（日別）'!O222+$DF$52*AO223+$DF$53</f>
        <v>0.86673218749999992</v>
      </c>
      <c r="AH223" s="32">
        <f>IF('貼り付けシート（日別）'!O222&lt;7,1+(7-'貼り付けシート（日別）'!O222)*0.0205,1)</f>
        <v>1</v>
      </c>
      <c r="AI223" s="109">
        <f>'貼り付けシート（日別）'!B222</f>
        <v>4.8510660625432998</v>
      </c>
      <c r="AJ223" s="109">
        <f>'貼り付けシート（日別）'!C222</f>
        <v>6.4731650756072296</v>
      </c>
      <c r="AK223" s="109">
        <f>'貼り付けシート（日別）'!D222</f>
        <v>1.3327104567426649</v>
      </c>
      <c r="AL223" s="109">
        <f>'貼り付けシート（日別）'!E222</f>
        <v>0</v>
      </c>
      <c r="AM223" s="109">
        <f>'貼り付けシート（日別）'!F222</f>
        <v>16.396984430189999</v>
      </c>
      <c r="AN223" s="109">
        <f>'貼り付けシート（日別）'!G222</f>
        <v>0</v>
      </c>
      <c r="AO223" s="109">
        <f>'貼り付けシート（日別）'!H222</f>
        <v>2.4586979166666669</v>
      </c>
      <c r="AP223" s="102">
        <f>IF(入力データと計算結果!$E$9=バックデータ一覧!$A$25,'貼り付けシート（日別）'!Q222,0)</f>
        <v>0</v>
      </c>
      <c r="AR223" s="36">
        <v>41855</v>
      </c>
      <c r="AS223" s="104">
        <f t="shared" si="76"/>
        <v>0.13787210369328706</v>
      </c>
      <c r="AT223" s="104">
        <f t="shared" si="77"/>
        <v>51.417646536581167</v>
      </c>
      <c r="AU223" s="104">
        <f t="shared" si="78"/>
        <v>0</v>
      </c>
      <c r="AV223" s="107">
        <v>0</v>
      </c>
      <c r="AW223" s="101">
        <f>IF(OR(計算過程!$DF$5&lt;=4,計算過程!$DF$5=8),AX223+AY223+AZ223,0)</f>
        <v>0.13787210369328706</v>
      </c>
      <c r="AX223" s="101">
        <f>IF(AND(計算過程!$DF$5&gt;4,計算過程!$DF$5&lt;&gt;8),0,((VLOOKUP(入力データと計算結果!$E$6,バックデータ一覧!$V$12:$AA$15,2)*'貼り付けシート（日別）'!AG222+VLOOKUP(入力データと計算結果!$E$6,バックデータ一覧!$V$12:$AA$15,3)*('貼り付けシート（日別）'!AA222+'貼り付けシート（日別）'!AB222+'貼り付けシート（日別）'!AC222+'貼り付けシート（日別）'!AD222+'貼り付けシート（日別）'!AF222)+(VLOOKUP(入力データと計算結果!$E$6,バックデータ一覧!$V$12:$AA$15,4)))*10^3/3600))</f>
        <v>8.7364721314814819E-2</v>
      </c>
      <c r="AY223" s="101">
        <f>IF(AND(OR(計算過程!$DF$5&gt;4,計算過程!$DF$5&lt;&gt;8),入力データと計算結果!$E$7&lt;&gt;バックデータ一覧!$A$16,SUM(BX223:BY223)&gt;0),0.07*10^3/3600,0)</f>
        <v>1.9444444444444445E-2</v>
      </c>
      <c r="AZ223" s="101">
        <f>IF(AND(OR(計算過程!$DF$5&lt;=4),入力データと計算結果!$E$7=バックデータ一覧!$A$18,BY223&gt;0),(VLOOKUP(入力データと計算結果!$E$6,バックデータ一覧!$V$12:$AA$15,5,FALSE)*CA223+VLOOKUP(入力データと計算結果!$E$6,バックデータ一覧!$V$12:$AA$15,6,FALSE))*10^3/3600,0)</f>
        <v>3.1062937934027784E-2</v>
      </c>
      <c r="BA223" s="101">
        <f>IF(OR(計算過程!$DF$5&lt;=2,計算過程!$DF$5=8),IF(入力データと計算結果!$E$7=バックデータ一覧!$A$16,BU223/BC223+BV223/BD223+BW223/BE223+BX223/BF223+BZ223/BH223,IF(入力データと計算結果!$E$7=バックデータ一覧!$A$17,BU223/BC223+BV223/BD223+BW223/BE223+BY223/BG223+BZ223/BH223,BU223/BC223+BV223/BD223+BW223/BE223+BY223/BG223+CA223/BI223)),0)</f>
        <v>51.417646536581167</v>
      </c>
      <c r="BB223" s="101">
        <f>IF(OR(計算過程!$DF$5=3,計算過程!$DF$5=4),IF(入力データと計算結果!$E$7=バックデータ一覧!$A$16,BU223/BC223+BV223/BD223+BW223/BE223+BX223/BF223+BZ223/BH223,IF(入力データと計算結果!$E$7=バックデータ一覧!$A$17,BU223/BC223+BV223/BD223+BW223/BE223+BY223/BG223+BZ223/BH223,BU223/BC223+BV223/BD223+BW223/BE223+BY223/BG223+CA223/BI223)),0)</f>
        <v>0</v>
      </c>
      <c r="BC223" s="101">
        <f>MIN(1,計算過程!$DF$7*'貼り付けシート（日別）'!AG222+計算過程!$DF$14*(BU223+BW223)+計算過程!$DF$21)</f>
        <v>0.63608912831454867</v>
      </c>
      <c r="BD223" s="101">
        <f>MIN(1,計算過程!$DF$8*'貼り付けシート（日別）'!AG222+計算過程!$DF$15*BV223+計算過程!$DF$22)</f>
        <v>0.68809249199194245</v>
      </c>
      <c r="BE223" s="101">
        <f>MIN(1,計算過程!$DF$9*'貼り付けシート（日別）'!AG222+計算過程!$DF$16*(BU223+BW223)+計算過程!$DF$23)</f>
        <v>0.63608912831454867</v>
      </c>
      <c r="BF223" s="32">
        <f>MIN(1,計算過程!$DF$10*'貼り付けシート（日別）'!AG222+計算過程!$DF$17*BX223+計算過程!$DF$24)</f>
        <v>0.71159348488590612</v>
      </c>
      <c r="BG223" s="32">
        <f>MIN(1,計算過程!$DF$11*'貼り付けシート（日別）'!AG222+計算過程!$DF$18*BY223+計算過程!$DF$25)</f>
        <v>0.70315268060025249</v>
      </c>
      <c r="BH223" s="32">
        <f>MIN(1,計算過程!$DF$12*'貼り付けシート（日別）'!AG222+計算過程!$DF$19*BZ223+計算過程!$DF$26)</f>
        <v>0.71159348488590612</v>
      </c>
      <c r="BI223" s="32">
        <f>MIN(1,計算過程!$DF$13*'貼り付けシート（日別）'!AG222+計算過程!$DF$20*CA223+計算過程!$DF$27)</f>
        <v>0.63718012691516779</v>
      </c>
      <c r="BJ223" s="32">
        <f>IF(計算過程!$DF$5=11,(計算過程!$DF$33*BK223+計算過程!$DF$34*BN223+計算過程!$DF$35*計算過程!$DF$39+計算過程!$DF$36)*(1+計算過程!$DF$37*計算過程!$DF$38)*BL223*BM223*10^3/3600,0)</f>
        <v>0</v>
      </c>
      <c r="BK223" s="32">
        <f>'貼り付けシート（日別）'!AH222</f>
        <v>19.537500000000001</v>
      </c>
      <c r="BL223" s="32">
        <f t="shared" si="79"/>
        <v>1</v>
      </c>
      <c r="BM223" s="32">
        <f t="shared" si="80"/>
        <v>1</v>
      </c>
      <c r="BN223" s="32">
        <f t="shared" si="81"/>
        <v>34.942242475440331</v>
      </c>
      <c r="BO223" s="32">
        <f>IF(計算過程!$DF$5=10,(計算過程!$DF$41*'貼り付けシート（日別）'!AG222+計算過程!$DF$42*BN223+計算過程!$DF$43)/3.6,0)</f>
        <v>0</v>
      </c>
      <c r="BP223" s="32">
        <f>IF(OR(計算過程!$DF$5=5,計算過程!$DF$5=6,計算過程!$DF$5=7),((計算過程!$DF$45*'貼り付けシート（日別）'!AG222+計算過程!$DF$46*SUM(BU223:BW223,BY223)+計算過程!$DF$47)*BQ223+(0.01723*CA223+0.06099))*10^3/3600,0)</f>
        <v>0</v>
      </c>
      <c r="BQ223" s="32">
        <f>IF('貼り付けシート（日別）'!AG222&lt;7,1+(7-'貼り付けシート（日別）'!AG222)*0.0091,1)</f>
        <v>1</v>
      </c>
      <c r="BR223" s="32">
        <f>IF(OR(計算過程!$DF$5=5,計算過程!$DF$5=6,計算過程!$DF$5=7),((計算過程!$DF$48*'貼り付けシート（日別）'!AG222+計算過程!$DF$49*SUM(BU223:BW223,BY223)+計算過程!$DF$50)*BT223+CA223/BS223),0)</f>
        <v>0</v>
      </c>
      <c r="BS223" s="32">
        <f>計算過程!$DF$51*'貼り付けシート（日別）'!AG222+計算過程!$DF$52*CA223+計算過程!$DF$53</f>
        <v>0.8696828124999999</v>
      </c>
      <c r="BT223" s="32">
        <f>IF('貼り付けシート（日別）'!AG222&lt;7,1+(7-'貼り付けシート（日別）'!AG222)*0.0205,1)</f>
        <v>1</v>
      </c>
      <c r="BU223" s="109">
        <f>'貼り付けシート（日別）'!T222</f>
        <v>5.0715690653861776</v>
      </c>
      <c r="BV223" s="109">
        <f>'貼り付けシート（日別）'!U222</f>
        <v>8.8270432849189486</v>
      </c>
      <c r="BW223" s="109">
        <f>'貼り付けシート（日別）'!V222</f>
        <v>1.6961769449452095</v>
      </c>
      <c r="BX223" s="109">
        <f>'貼り付けシート（日別）'!W222</f>
        <v>0</v>
      </c>
      <c r="BY223" s="109">
        <f>'貼り付けシート（日別）'!X222</f>
        <v>16.396984430189999</v>
      </c>
      <c r="BZ223" s="109">
        <f>'貼り付けシート（日別）'!Y222</f>
        <v>0</v>
      </c>
      <c r="CA223" s="109">
        <f>'貼り付けシート（日別）'!Z222</f>
        <v>2.9504687500000011</v>
      </c>
      <c r="CB223" s="102">
        <f>IF(入力データと計算結果!$E$9=バックデータ一覧!$A$25,'貼り付けシート（日別）'!AI222,0)</f>
        <v>0</v>
      </c>
      <c r="CC223" s="166"/>
      <c r="CD223" s="32">
        <f>IF(計算過程!$DF$5=9,((CI223*'貼り付けシート（日別）'!AG222+CJ223*(CQ223+CR223+CS223+CU223)+CK223*CX223+CL223)*CE223+(0.01723*CW223+0.06099))*10^3/3600,0)</f>
        <v>0</v>
      </c>
      <c r="CE223" s="32">
        <f>IF(7&lt;='貼り付けシート（日別）'!AG222,1,1+(7-'貼り付けシート（日別）'!AG222)*0.0091)</f>
        <v>1</v>
      </c>
      <c r="CF223" s="32">
        <f>IF(計算過程!$DF$5=9,((CM223*'貼り付けシート（日別）'!AG222+CN223*(CQ223+CR223+CS223+CU223)+CO223*CX223+CP223)*CH223+CW223/CG223),0)</f>
        <v>0</v>
      </c>
      <c r="CG223" s="32">
        <f>計算過程!$DF$55*'貼り付けシート（日別）'!AG222+計算過程!$DF$56*CW223+計算過程!$DF$57</f>
        <v>0.8696828124999999</v>
      </c>
      <c r="CH223" s="32">
        <f>IF(7&lt;='貼り付けシート（日別）'!AG222,1,1+(7-'貼り付けシート（日別）'!AG222)*0.0205)</f>
        <v>1</v>
      </c>
      <c r="CI223" s="100">
        <f>IF($CX223&gt;0,バックデータ一覧!$S$4,バックデータ一覧!$T$4)</f>
        <v>-0.18114</v>
      </c>
      <c r="CJ223" s="100">
        <f>IF($CX223&gt;0,バックデータ一覧!$S$5,バックデータ一覧!$T$5)</f>
        <v>0.10483000000000001</v>
      </c>
      <c r="CK223" s="100">
        <f>IF($CX223&gt;0,バックデータ一覧!$S$6,バックデータ一覧!$T$6)</f>
        <v>0</v>
      </c>
      <c r="CL223" s="100">
        <f>IF($CX223&gt;0,バックデータ一覧!$S$7,バックデータ一覧!$T$7)</f>
        <v>5.8528500000000001</v>
      </c>
      <c r="CM223" s="100">
        <f>IF($CX223&gt;0,バックデータ一覧!$S$12,バックデータ一覧!$T$12)</f>
        <v>-5.7700000000000001E-2</v>
      </c>
      <c r="CN223" s="100">
        <f>IF($CX223&gt;0,バックデータ一覧!$S$13,バックデータ一覧!$T$13)</f>
        <v>0.47525000000000001</v>
      </c>
      <c r="CO223" s="100">
        <f>IF($CX223&gt;0,バックデータ一覧!$S$14,バックデータ一覧!$T$14)</f>
        <v>0</v>
      </c>
      <c r="CP223" s="173">
        <f>IF($CX223&gt;0,バックデータ一覧!$S$15,バックデータ一覧!$T$15)</f>
        <v>-6.3459300000000001</v>
      </c>
      <c r="CQ223" s="102">
        <f>IF($DF$4=4,'貼り付けシート（日別）'!T222,'貼り付けシート（日別）'!B222*(INT($DF$4)+1-$DF$4)+'貼り付けシート（日別）'!T222*($DF$4-INT($DF$4)))</f>
        <v>5.0715690653861776</v>
      </c>
      <c r="CR223" s="102">
        <f>IF($DF$4=4,'貼り付けシート（日別）'!U222,'貼り付けシート（日別）'!C222*(INT($DF$4)+1-$DF$4)+'貼り付けシート（日別）'!U222*($DF$4-INT($DF$4)))</f>
        <v>8.8270432849189486</v>
      </c>
      <c r="CS223" s="102">
        <f>IF($DF$4=4,'貼り付けシート（日別）'!V222,'貼り付けシート（日別）'!D222*(INT($DF$4)+1-$DF$4)+'貼り付けシート（日別）'!V222*($DF$4-INT($DF$4)))</f>
        <v>1.6961769449452095</v>
      </c>
      <c r="CT223" s="102">
        <f>IF($DF$4=4,'貼り付けシート（日別）'!W222,'貼り付けシート（日別）'!E222*(INT($DF$4)+1-$DF$4)+'貼り付けシート（日別）'!W222*($DF$4-INT($DF$4)))</f>
        <v>0</v>
      </c>
      <c r="CU223" s="102">
        <f>IF($DF$4=4,'貼り付けシート（日別）'!X222,'貼り付けシート（日別）'!F222*(INT($DF$4)+1-$DF$4)+'貼り付けシート（日別）'!X222*($DF$4-INT($DF$4)))</f>
        <v>16.396984430189999</v>
      </c>
      <c r="CV223" s="102">
        <f>IF($DF$4=4,'貼り付けシート（日別）'!Y222,'貼り付けシート（日別）'!G222*(INT($DF$4)+1-$DF$4)+'貼り付けシート（日別）'!Y222*($DF$4-INT($DF$4)))</f>
        <v>0</v>
      </c>
      <c r="CW223" s="102">
        <f>IF($DF$4=4,'貼り付けシート（日別）'!Z222,'貼り付けシート（日別）'!H222*(INT($DF$4)+1-$DF$4)+'貼り付けシート（日別）'!Z222*($DF$4-INT($DF$4)))</f>
        <v>2.9504687500000011</v>
      </c>
      <c r="CX223" s="32">
        <f>SUMIF('貼り付けシート（時刻別）'!$A$6:$A$8765,AR223,'貼り付けシート（時刻別）'!$C$6:$C$8765)</f>
        <v>0</v>
      </c>
      <c r="CY223" s="102">
        <f t="shared" si="82"/>
        <v>0</v>
      </c>
      <c r="CZ223" s="166"/>
    </row>
    <row r="224" spans="1:104" x14ac:dyDescent="0.15">
      <c r="A224" s="36">
        <v>41856</v>
      </c>
      <c r="B224" s="139">
        <f>IF(計算過程!$DF$5=9,計算過程!CD224+計算過程!CY224,IF($DF$4=4,AS224,G224*(INT($DF$4)+1-$DF$4)+AS224*($DF$4-INT($DF$4))))</f>
        <v>0.14297409603009259</v>
      </c>
      <c r="C224" s="139">
        <f>IF(計算過程!$DF$5=9,CF224,IF($DF$4=4,AT224,H224*(INT($DF$4)+1-$DF$4)+AT224*($DF$4-INT($DF$4))))</f>
        <v>60.367152291916867</v>
      </c>
      <c r="D224" s="139">
        <f>IF(計算過程!$DF$5=9,0,IF($DF$4=4,AU224,I224*(INT($DF$4)+1-$DF$4)+AU224*($DF$4-INT($DF$4))))</f>
        <v>0</v>
      </c>
      <c r="E224" s="139">
        <v>0</v>
      </c>
      <c r="F224" s="138"/>
      <c r="G224" s="104">
        <f t="shared" si="69"/>
        <v>0.13730464106250001</v>
      </c>
      <c r="H224" s="104">
        <f t="shared" si="70"/>
        <v>55.363023931398658</v>
      </c>
      <c r="I224" s="104">
        <f t="shared" si="71"/>
        <v>0</v>
      </c>
      <c r="J224" s="107">
        <v>0</v>
      </c>
      <c r="K224" s="101">
        <f>IF(OR(計算過程!$DF$5&lt;=4,計算過程!$DF$5=8),L224+M224+N224,0)</f>
        <v>0.13730464106250001</v>
      </c>
      <c r="L224" s="101">
        <f>IF(AND($DF$5&gt;4,$DF$5&lt;&gt;8),0,((VLOOKUP(入力データと計算結果!$E$6,バックデータ一覧!$V$12:$AA$15,2)*'貼り付けシート（日別）'!O223+VLOOKUP(入力データと計算結果!$E$6,バックデータ一覧!$V$12:$AA$15,3)*('貼り付けシート（日別）'!I223+'貼り付けシート（日別）'!J223+'貼り付けシート（日別）'!K223+'貼り付けシート（日別）'!L223+'貼り付けシート（日別）'!N223)+(VLOOKUP(入力データと計算結果!$E$6,バックデータ一覧!$V$12:$AA$15,4)))*10^3/3600))</f>
        <v>8.9868097370370381E-2</v>
      </c>
      <c r="M224" s="101">
        <f>IF(AND(OR($DF$5&gt;4,$DF$5&lt;&gt;8),入力データと計算結果!$E$7&lt;&gt;バックデータ一覧!$A$16,SUM(AL224:AM224)&gt;0),0.07*10^3/3600,0)</f>
        <v>1.9444444444444445E-2</v>
      </c>
      <c r="N224" s="101">
        <f>IF(AND(OR($DF$5&lt;=4),入力データと計算結果!$E$7=バックデータ一覧!$A$18,AM224&gt;0),(VLOOKUP(入力データと計算結果!$E$6,バックデータ一覧!$V$12:$AA$15,5,FALSE)*AO224+VLOOKUP(入力データと計算結果!$E$6,バックデータ一覧!$V$12:$AA$15,6,FALSE))*10^3/3600,0)</f>
        <v>2.7992099247685184E-2</v>
      </c>
      <c r="O224" s="101">
        <f>IF(OR(計算過程!$DF$5&lt;=2,計算過程!$DF$5=8),IF(入力データと計算結果!$E$7=バックデータ一覧!$A$16,AI224/Q224+AJ224/R224+AK224/S224+AL224/T224+AN224/V224,IF(入力データと計算結果!$E$7=バックデータ一覧!$A$17,AI224/Q224+AJ224/R224+AK224/S224+AM224/U224+AN224/V224,AI224/Q224+AJ224/R224+AK224/S224+AM224/U224+AO224/W224)),0)</f>
        <v>55.363023931398658</v>
      </c>
      <c r="P224" s="101">
        <f>IF(OR(計算過程!$DF$5=3,計算過程!$DF$5=4),IF(入力データと計算結果!$E$7=バックデータ一覧!$A$16,AI224/Q224+AJ224/R224+AK224/S224+AL224/T224+AN224/V224,IF(入力データと計算結果!$E$7=バックデータ一覧!$A$17,AI224/Q224+AJ224/R224+AK224/S224+AM224/U224+AN224/V224,AI224/Q224+AJ224/R224+AK224/S224+AM224/U224+AO224/W224)),0)</f>
        <v>0</v>
      </c>
      <c r="Q224" s="101">
        <f>MIN(1,$DF$7*'貼り付けシート（日別）'!O223+計算過程!$DF$14*(AI224+AK224)+$DF$21)</f>
        <v>0.64178000706806704</v>
      </c>
      <c r="R224" s="101">
        <f>MIN(1,$DF$8*'貼り付けシート（日別）'!O223+$DF$15*AJ224+$DF$22)</f>
        <v>0.68935738972220884</v>
      </c>
      <c r="S224" s="101">
        <f>MIN(1,$DF$9*'貼り付けシート（日別）'!O223+$DF$16*(AI224+AK224)+$DF$23)</f>
        <v>0.64178000706806704</v>
      </c>
      <c r="T224" s="32">
        <f>MIN(1,$DF$10*'貼り付けシート（日別）'!O223+$DF$17*AL224+$DF$24)</f>
        <v>0.71159348488590612</v>
      </c>
      <c r="U224" s="32">
        <f>MIN(1,$DF$11*'貼り付けシート（日別）'!O223+$DF$18*AM224+$DF$25)</f>
        <v>0.70303934632358922</v>
      </c>
      <c r="V224" s="32">
        <f>MIN(1,$DF$12*'貼り付けシート（日別）'!O223+$DF$19*AN224+$DF$26)</f>
        <v>0.71159348488590612</v>
      </c>
      <c r="W224" s="32">
        <f>MIN(1,$DF$13*'貼り付けシート（日別）'!O223+$DF$20*AO224+$DF$27)</f>
        <v>0.63101092011543625</v>
      </c>
      <c r="X224" s="32">
        <f t="shared" si="72"/>
        <v>0</v>
      </c>
      <c r="Y224" s="32">
        <f>'貼り付けシート（日別）'!P223</f>
        <v>16.1875</v>
      </c>
      <c r="Z224" s="32">
        <f t="shared" si="73"/>
        <v>1</v>
      </c>
      <c r="AA224" s="32">
        <f t="shared" si="74"/>
        <v>1</v>
      </c>
      <c r="AB224" s="32">
        <f t="shared" si="75"/>
        <v>37.601713528160985</v>
      </c>
      <c r="AC224" s="32">
        <f>IF($DF$5=10,($DF$41*'貼り付けシート（日別）'!O223+$DF$42*AB224+$DF$43)/3.6,0)</f>
        <v>0</v>
      </c>
      <c r="AD224" s="32">
        <f>IF(OR($DF$5=5,$DF$5=6,$DF$5=7),(($DF$45*'貼り付けシート（日別）'!O223+$DF$46*SUM(AI224:AK224,AM224)+$DF$47)*AE224+(0.01723*AO224+0.06099))*10^3/3600,0)</f>
        <v>0</v>
      </c>
      <c r="AE224" s="32">
        <f>IF('貼り付けシート（日別）'!O223&lt;7,1+(7-'貼り付けシート（日別）'!O223)*0.0091,1)</f>
        <v>1</v>
      </c>
      <c r="AF224" s="32">
        <f>IF(OR($DF$5=5,$DF$5=6,$DF$5=7),(($DF$48*'貼り付けシート（日別）'!O223+$DF$49*SUM(AI224:AK224,AM224)+$DF$50)*AH224+AO224/AG224),0)</f>
        <v>0</v>
      </c>
      <c r="AG224" s="32">
        <f>$DF$51*'貼り付けシート（日別）'!O223+$DF$52*AO224+$DF$53</f>
        <v>0.87405312499999999</v>
      </c>
      <c r="AH224" s="32">
        <f>IF('貼り付けシート（日別）'!O223&lt;7,1+(7-'貼り付けシート（日別）'!O223)*0.0205,1)</f>
        <v>1</v>
      </c>
      <c r="AI224" s="109">
        <f>'貼り付けシート（日別）'!B223</f>
        <v>7.6112714168181954</v>
      </c>
      <c r="AJ224" s="109">
        <f>'貼り付けシート（日別）'!C223</f>
        <v>9.5588965988297598</v>
      </c>
      <c r="AK224" s="109">
        <f>'貼り付けシート（日別）'!D223</f>
        <v>1.4760060924663598</v>
      </c>
      <c r="AL224" s="109">
        <f>'貼り付けシート（日別）'!E223</f>
        <v>0</v>
      </c>
      <c r="AM224" s="109">
        <f>'貼り付けシート（日別）'!F223</f>
        <v>16.646685253380003</v>
      </c>
      <c r="AN224" s="109">
        <f>'貼り付けシート（日別）'!G223</f>
        <v>0</v>
      </c>
      <c r="AO224" s="109">
        <f>'貼り付けシート（日別）'!H223</f>
        <v>2.3088541666666664</v>
      </c>
      <c r="AP224" s="102">
        <f>IF(入力データと計算結果!$E$9=バックデータ一覧!$A$25,'貼り付けシート（日別）'!Q223,0)</f>
        <v>0</v>
      </c>
      <c r="AR224" s="36">
        <v>41856</v>
      </c>
      <c r="AS224" s="104">
        <f t="shared" si="76"/>
        <v>0.14297409603009259</v>
      </c>
      <c r="AT224" s="104">
        <f t="shared" si="77"/>
        <v>60.367152291916867</v>
      </c>
      <c r="AU224" s="104">
        <f t="shared" si="78"/>
        <v>0</v>
      </c>
      <c r="AV224" s="107">
        <v>0</v>
      </c>
      <c r="AW224" s="101">
        <f>IF(OR(計算過程!$DF$5&lt;=4,計算過程!$DF$5=8),AX224+AY224+AZ224,0)</f>
        <v>0.14297409603009259</v>
      </c>
      <c r="AX224" s="101">
        <f>IF(AND(計算過程!$DF$5&gt;4,計算過程!$DF$5&lt;&gt;8),0,((VLOOKUP(入力データと計算結果!$E$6,バックデータ一覧!$V$12:$AA$15,2)*'貼り付けシート（日別）'!AG223+VLOOKUP(入力データと計算結果!$E$6,バックデータ一覧!$V$12:$AA$15,3)*('貼り付けシート（日別）'!AA223+'貼り付けシート（日別）'!AB223+'貼り付けシート（日別）'!AC223+'貼り付けシート（日別）'!AD223+'貼り付けシート（日別）'!AF223)+(VLOOKUP(入力データと計算結果!$E$6,バックデータ一覧!$V$12:$AA$15,4)))*10^3/3600))</f>
        <v>9.3388787870370374E-2</v>
      </c>
      <c r="AY224" s="101">
        <f>IF(AND(OR(計算過程!$DF$5&gt;4,計算過程!$DF$5&lt;&gt;8),入力データと計算結果!$E$7&lt;&gt;バックデータ一覧!$A$16,SUM(BX224:BY224)&gt;0),0.07*10^3/3600,0)</f>
        <v>1.9444444444444445E-2</v>
      </c>
      <c r="AZ224" s="101">
        <f>IF(AND(OR(計算過程!$DF$5&lt;=4),入力データと計算結果!$E$7=バックデータ一覧!$A$18,BY224&gt;0),(VLOOKUP(入力データと計算結果!$E$6,バックデータ一覧!$V$12:$AA$15,5,FALSE)*CA224+VLOOKUP(入力データと計算結果!$E$6,バックデータ一覧!$V$12:$AA$15,6,FALSE))*10^3/3600,0)</f>
        <v>3.0140863715277782E-2</v>
      </c>
      <c r="BA224" s="101">
        <f>IF(OR(計算過程!$DF$5&lt;=2,計算過程!$DF$5=8),IF(入力データと計算結果!$E$7=バックデータ一覧!$A$16,BU224/BC224+BV224/BD224+BW224/BE224+BX224/BF224+BZ224/BH224,IF(入力データと計算結果!$E$7=バックデータ一覧!$A$17,BU224/BC224+BV224/BD224+BW224/BE224+BY224/BG224+BZ224/BH224,BU224/BC224+BV224/BD224+BW224/BE224+BY224/BG224+CA224/BI224)),0)</f>
        <v>60.367152291916867</v>
      </c>
      <c r="BB224" s="101">
        <f>IF(OR(計算過程!$DF$5=3,計算過程!$DF$5=4),IF(入力データと計算結果!$E$7=バックデータ一覧!$A$16,BU224/BC224+BV224/BD224+BW224/BE224+BX224/BF224+BZ224/BH224,IF(入力データと計算結果!$E$7=バックデータ一覧!$A$17,BU224/BC224+BV224/BD224+BW224/BE224+BY224/BG224+BZ224/BH224,BU224/BC224+BV224/BD224+BW224/BE224+BY224/BG224+CA224/BI224)),0)</f>
        <v>0</v>
      </c>
      <c r="BC224" s="101">
        <f>MIN(1,計算過程!$DF$7*'貼り付けシート（日別）'!AG223+計算過程!$DF$14*(BU224+BW224)+計算過程!$DF$21)</f>
        <v>0.64247963734139835</v>
      </c>
      <c r="BD224" s="101">
        <f>MIN(1,計算過程!$DF$8*'貼り付けシート（日別）'!AG223+計算過程!$DF$15*BV224+計算過程!$DF$22)</f>
        <v>0.69044203836081475</v>
      </c>
      <c r="BE224" s="101">
        <f>MIN(1,計算過程!$DF$9*'貼り付けシート（日別）'!AG223+計算過程!$DF$16*(BU224+BW224)+計算過程!$DF$23)</f>
        <v>0.64247963734139835</v>
      </c>
      <c r="BF224" s="32">
        <f>MIN(1,計算過程!$DF$10*'貼り付けシート（日別）'!AG223+計算過程!$DF$17*BX224+計算過程!$DF$24)</f>
        <v>0.71159348488590612</v>
      </c>
      <c r="BG224" s="32">
        <f>MIN(1,計算過程!$DF$11*'貼り付けシート（日別）'!AG223+計算過程!$DF$18*BY224+計算過程!$DF$25)</f>
        <v>0.70303934632358922</v>
      </c>
      <c r="BH224" s="32">
        <f>MIN(1,計算過程!$DF$12*'貼り付けシート（日別）'!AG223+計算過程!$DF$19*BZ224+計算過程!$DF$26)</f>
        <v>0.71159348488590612</v>
      </c>
      <c r="BI224" s="32">
        <f>MIN(1,計算過程!$DF$13*'貼り付けシート（日別）'!AG223+計算過程!$DF$20*CA224+計算過程!$DF$27)</f>
        <v>0.63891732527516776</v>
      </c>
      <c r="BJ224" s="32">
        <f>IF(計算過程!$DF$5=11,(計算過程!$DF$33*BK224+計算過程!$DF$34*BN224+計算過程!$DF$35*計算過程!$DF$39+計算過程!$DF$36)*(1+計算過程!$DF$37*計算過程!$DF$38)*BL224*BM224*10^3/3600,0)</f>
        <v>0</v>
      </c>
      <c r="BK224" s="32">
        <f>'貼り付けシート（日別）'!AH223</f>
        <v>16.1875</v>
      </c>
      <c r="BL224" s="32">
        <f t="shared" si="79"/>
        <v>1</v>
      </c>
      <c r="BM224" s="32">
        <f t="shared" si="80"/>
        <v>1</v>
      </c>
      <c r="BN224" s="32">
        <f t="shared" si="81"/>
        <v>41.033258458342416</v>
      </c>
      <c r="BO224" s="32">
        <f>IF(計算過程!$DF$5=10,(計算過程!$DF$41*'貼り付けシート（日別）'!AG223+計算過程!$DF$42*BN224+計算過程!$DF$43)/3.6,0)</f>
        <v>0</v>
      </c>
      <c r="BP224" s="32">
        <f>IF(OR(計算過程!$DF$5=5,計算過程!$DF$5=6,計算過程!$DF$5=7),((計算過程!$DF$45*'貼り付けシート（日別）'!AG223+計算過程!$DF$46*SUM(BU224:BW224,BY224)+計算過程!$DF$47)*BQ224+(0.01723*CA224+0.06099))*10^3/3600,0)</f>
        <v>0</v>
      </c>
      <c r="BQ224" s="32">
        <f>IF('貼り付けシート（日別）'!AG223&lt;7,1+(7-'貼り付けシート（日別）'!AG223)*0.0091,1)</f>
        <v>1</v>
      </c>
      <c r="BR224" s="32">
        <f>IF(OR(計算過程!$DF$5=5,計算過程!$DF$5=6,計算過程!$DF$5=7),((計算過程!$DF$48*'貼り付けシート（日別）'!AG223+計算過程!$DF$49*SUM(BU224:BW224,BY224)+計算過程!$DF$50)*BT224+CA224/BS224),0)</f>
        <v>0</v>
      </c>
      <c r="BS224" s="32">
        <f>計算過程!$DF$51*'貼り付けシート（日別）'!AG223+計算過程!$DF$52*CA224+計算過程!$DF$53</f>
        <v>0.87674687499999993</v>
      </c>
      <c r="BT224" s="32">
        <f>IF('貼り付けシート（日別）'!AG223&lt;7,1+(7-'貼り付けシート（日別）'!AG223)*0.0205,1)</f>
        <v>1</v>
      </c>
      <c r="BU224" s="109">
        <f>'貼り付けシート（日別）'!T223</f>
        <v>7.8351323408422617</v>
      </c>
      <c r="BV224" s="109">
        <f>'貼り付けシート（日別）'!U223</f>
        <v>11.948620748537198</v>
      </c>
      <c r="BW224" s="109">
        <f>'貼り付けシート（日別）'!V223</f>
        <v>1.84500761558295</v>
      </c>
      <c r="BX224" s="109">
        <f>'貼り付けシート（日別）'!W223</f>
        <v>0</v>
      </c>
      <c r="BY224" s="109">
        <f>'貼り付けシート（日別）'!X223</f>
        <v>16.646685253380003</v>
      </c>
      <c r="BZ224" s="109">
        <f>'貼り付けシート（日別）'!Y223</f>
        <v>0</v>
      </c>
      <c r="CA224" s="109">
        <f>'貼り付けシート（日別）'!Z223</f>
        <v>2.7578125000000004</v>
      </c>
      <c r="CB224" s="102">
        <f>IF(入力データと計算結果!$E$9=バックデータ一覧!$A$25,'貼り付けシート（日別）'!AI223,0)</f>
        <v>0</v>
      </c>
      <c r="CC224" s="166"/>
      <c r="CD224" s="32">
        <f>IF(計算過程!$DF$5=9,((CI224*'貼り付けシート（日別）'!AG223+CJ224*(CQ224+CR224+CS224+CU224)+CK224*CX224+CL224)*CE224+(0.01723*CW224+0.06099))*10^3/3600,0)</f>
        <v>0</v>
      </c>
      <c r="CE224" s="32">
        <f>IF(7&lt;='貼り付けシート（日別）'!AG223,1,1+(7-'貼り付けシート（日別）'!AG223)*0.0091)</f>
        <v>1</v>
      </c>
      <c r="CF224" s="32">
        <f>IF(計算過程!$DF$5=9,((CM224*'貼り付けシート（日別）'!AG223+CN224*(CQ224+CR224+CS224+CU224)+CO224*CX224+CP224)*CH224+CW224/CG224),0)</f>
        <v>0</v>
      </c>
      <c r="CG224" s="32">
        <f>計算過程!$DF$55*'貼り付けシート（日別）'!AG223+計算過程!$DF$56*CW224+計算過程!$DF$57</f>
        <v>0.87674687499999993</v>
      </c>
      <c r="CH224" s="32">
        <f>IF(7&lt;='貼り付けシート（日別）'!AG223,1,1+(7-'貼り付けシート（日別）'!AG223)*0.0205)</f>
        <v>1</v>
      </c>
      <c r="CI224" s="100">
        <f>IF($CX224&gt;0,バックデータ一覧!$S$4,バックデータ一覧!$T$4)</f>
        <v>-0.18114</v>
      </c>
      <c r="CJ224" s="100">
        <f>IF($CX224&gt;0,バックデータ一覧!$S$5,バックデータ一覧!$T$5)</f>
        <v>0.10483000000000001</v>
      </c>
      <c r="CK224" s="100">
        <f>IF($CX224&gt;0,バックデータ一覧!$S$6,バックデータ一覧!$T$6)</f>
        <v>0</v>
      </c>
      <c r="CL224" s="100">
        <f>IF($CX224&gt;0,バックデータ一覧!$S$7,バックデータ一覧!$T$7)</f>
        <v>5.8528500000000001</v>
      </c>
      <c r="CM224" s="100">
        <f>IF($CX224&gt;0,バックデータ一覧!$S$12,バックデータ一覧!$T$12)</f>
        <v>-5.7700000000000001E-2</v>
      </c>
      <c r="CN224" s="100">
        <f>IF($CX224&gt;0,バックデータ一覧!$S$13,バックデータ一覧!$T$13)</f>
        <v>0.47525000000000001</v>
      </c>
      <c r="CO224" s="100">
        <f>IF($CX224&gt;0,バックデータ一覧!$S$14,バックデータ一覧!$T$14)</f>
        <v>0</v>
      </c>
      <c r="CP224" s="173">
        <f>IF($CX224&gt;0,バックデータ一覧!$S$15,バックデータ一覧!$T$15)</f>
        <v>-6.3459300000000001</v>
      </c>
      <c r="CQ224" s="102">
        <f>IF($DF$4=4,'貼り付けシート（日別）'!T223,'貼り付けシート（日別）'!B223*(INT($DF$4)+1-$DF$4)+'貼り付けシート（日別）'!T223*($DF$4-INT($DF$4)))</f>
        <v>7.8351323408422617</v>
      </c>
      <c r="CR224" s="102">
        <f>IF($DF$4=4,'貼り付けシート（日別）'!U223,'貼り付けシート（日別）'!C223*(INT($DF$4)+1-$DF$4)+'貼り付けシート（日別）'!U223*($DF$4-INT($DF$4)))</f>
        <v>11.948620748537198</v>
      </c>
      <c r="CS224" s="102">
        <f>IF($DF$4=4,'貼り付けシート（日別）'!V223,'貼り付けシート（日別）'!D223*(INT($DF$4)+1-$DF$4)+'貼り付けシート（日別）'!V223*($DF$4-INT($DF$4)))</f>
        <v>1.84500761558295</v>
      </c>
      <c r="CT224" s="102">
        <f>IF($DF$4=4,'貼り付けシート（日別）'!W223,'貼り付けシート（日別）'!E223*(INT($DF$4)+1-$DF$4)+'貼り付けシート（日別）'!W223*($DF$4-INT($DF$4)))</f>
        <v>0</v>
      </c>
      <c r="CU224" s="102">
        <f>IF($DF$4=4,'貼り付けシート（日別）'!X223,'貼り付けシート（日別）'!F223*(INT($DF$4)+1-$DF$4)+'貼り付けシート（日別）'!X223*($DF$4-INT($DF$4)))</f>
        <v>16.646685253380003</v>
      </c>
      <c r="CV224" s="102">
        <f>IF($DF$4=4,'貼り付けシート（日別）'!Y223,'貼り付けシート（日別）'!G223*(INT($DF$4)+1-$DF$4)+'貼り付けシート（日別）'!Y223*($DF$4-INT($DF$4)))</f>
        <v>0</v>
      </c>
      <c r="CW224" s="102">
        <f>IF($DF$4=4,'貼り付けシート（日別）'!Z223,'貼り付けシート（日別）'!H223*(INT($DF$4)+1-$DF$4)+'貼り付けシート（日別）'!Z223*($DF$4-INT($DF$4)))</f>
        <v>2.7578125000000004</v>
      </c>
      <c r="CX224" s="32">
        <f>SUMIF('貼り付けシート（時刻別）'!$A$6:$A$8765,AR224,'貼り付けシート（時刻別）'!$C$6:$C$8765)</f>
        <v>0</v>
      </c>
      <c r="CY224" s="102">
        <f t="shared" si="82"/>
        <v>0</v>
      </c>
      <c r="CZ224" s="166"/>
    </row>
    <row r="225" spans="1:104" x14ac:dyDescent="0.15">
      <c r="A225" s="36">
        <v>41857</v>
      </c>
      <c r="B225" s="139">
        <f>IF(計算過程!$DF$5=9,計算過程!CD225+計算過程!CY225,IF($DF$4=4,AS225,G225*(INT($DF$4)+1-$DF$4)+AS225*($DF$4-INT($DF$4))))</f>
        <v>8.4235096222222222E-2</v>
      </c>
      <c r="C225" s="139">
        <f>IF(計算過程!$DF$5=9,CF225,IF($DF$4=4,AT225,H225*(INT($DF$4)+1-$DF$4)+AT225*($DF$4-INT($DF$4))))</f>
        <v>22.133240330449059</v>
      </c>
      <c r="D225" s="139">
        <f>IF(計算過程!$DF$5=9,0,IF($DF$4=4,AU225,I225*(INT($DF$4)+1-$DF$4)+AU225*($DF$4-INT($DF$4))))</f>
        <v>0</v>
      </c>
      <c r="E225" s="139">
        <v>0</v>
      </c>
      <c r="F225" s="138"/>
      <c r="G225" s="104">
        <f t="shared" si="69"/>
        <v>8.0601363638888882E-2</v>
      </c>
      <c r="H225" s="104">
        <f t="shared" si="70"/>
        <v>17.842960409025178</v>
      </c>
      <c r="I225" s="104">
        <f t="shared" si="71"/>
        <v>0</v>
      </c>
      <c r="J225" s="107">
        <v>0</v>
      </c>
      <c r="K225" s="101">
        <f>IF(OR(計算過程!$DF$5&lt;=4,計算過程!$DF$5=8),L225+M225+N225,0)</f>
        <v>8.0601363638888882E-2</v>
      </c>
      <c r="L225" s="101">
        <f>IF(AND($DF$5&gt;4,$DF$5&lt;&gt;8),0,((VLOOKUP(入力データと計算結果!$E$6,バックデータ一覧!$V$12:$AA$15,2)*'貼り付けシート（日別）'!O224+VLOOKUP(入力データと計算結果!$E$6,バックデータ一覧!$V$12:$AA$15,3)*('貼り付けシート（日別）'!I224+'貼り付けシート（日別）'!J224+'貼り付けシート（日別）'!K224+'貼り付けシート（日別）'!L224+'貼り付けシート（日別）'!N224)+(VLOOKUP(入力データと計算結果!$E$6,バックデータ一覧!$V$12:$AA$15,4)))*10^3/3600))</f>
        <v>8.0601363638888882E-2</v>
      </c>
      <c r="M225" s="101">
        <f>IF(AND(OR($DF$5&gt;4,$DF$5&lt;&gt;8),入力データと計算結果!$E$7&lt;&gt;バックデータ一覧!$A$16,SUM(AL225:AM225)&gt;0),0.07*10^3/3600,0)</f>
        <v>0</v>
      </c>
      <c r="N225" s="101">
        <f>IF(AND(OR($DF$5&lt;=4),入力データと計算結果!$E$7=バックデータ一覧!$A$18,AM225&gt;0),(VLOOKUP(入力データと計算結果!$E$6,バックデータ一覧!$V$12:$AA$15,5,FALSE)*AO225+VLOOKUP(入力データと計算結果!$E$6,バックデータ一覧!$V$12:$AA$15,6,FALSE))*10^3/3600,0)</f>
        <v>0</v>
      </c>
      <c r="O225" s="101">
        <f>IF(OR(計算過程!$DF$5&lt;=2,計算過程!$DF$5=8),IF(入力データと計算結果!$E$7=バックデータ一覧!$A$16,AI225/Q225+AJ225/R225+AK225/S225+AL225/T225+AN225/V225,IF(入力データと計算結果!$E$7=バックデータ一覧!$A$17,AI225/Q225+AJ225/R225+AK225/S225+AM225/U225+AN225/V225,AI225/Q225+AJ225/R225+AK225/S225+AM225/U225+AO225/W225)),0)</f>
        <v>17.842960409025178</v>
      </c>
      <c r="P225" s="101">
        <f>IF(OR(計算過程!$DF$5=3,計算過程!$DF$5=4),IF(入力データと計算結果!$E$7=バックデータ一覧!$A$16,AI225/Q225+AJ225/R225+AK225/S225+AL225/T225+AN225/V225,IF(入力データと計算結果!$E$7=バックデータ一覧!$A$17,AI225/Q225+AJ225/R225+AK225/S225+AM225/U225+AN225/V225,AI225/Q225+AJ225/R225+AK225/S225+AM225/U225+AO225/W225)),0)</f>
        <v>0</v>
      </c>
      <c r="Q225" s="101">
        <f>MIN(1,$DF$7*'貼り付けシート（日別）'!O224+計算過程!$DF$14*(AI225+AK225)+$DF$21)</f>
        <v>0.64149102942816072</v>
      </c>
      <c r="R225" s="101">
        <f>MIN(1,$DF$8*'貼り付けシート（日別）'!O224+$DF$15*AJ225+$DF$22)</f>
        <v>0.68936445419446624</v>
      </c>
      <c r="S225" s="101">
        <f>MIN(1,$DF$9*'貼り付けシート（日別）'!O224+$DF$16*(AI225+AK225)+$DF$23)</f>
        <v>0.64149102942816072</v>
      </c>
      <c r="T225" s="32">
        <f>MIN(1,$DF$10*'貼り付けシート（日別）'!O224+$DF$17*AL225+$DF$24)</f>
        <v>0.71159348488590612</v>
      </c>
      <c r="U225" s="32">
        <f>MIN(1,$DF$11*'貼り付けシート（日別）'!O224+$DF$18*AM225+$DF$25)</f>
        <v>0.71059494829530212</v>
      </c>
      <c r="V225" s="32">
        <f>MIN(1,$DF$12*'貼り付けシート（日別）'!O224+$DF$19*AN225+$DF$26)</f>
        <v>0.71159348488590612</v>
      </c>
      <c r="W225" s="32">
        <f>MIN(1,$DF$13*'貼り付けシート（日別）'!O224+$DF$20*AO225+$DF$27)</f>
        <v>0.59767748040805369</v>
      </c>
      <c r="X225" s="32">
        <f t="shared" si="72"/>
        <v>0</v>
      </c>
      <c r="Y225" s="32">
        <f>'貼り付けシート（日別）'!P224</f>
        <v>18.725000000000001</v>
      </c>
      <c r="Z225" s="32">
        <f t="shared" si="73"/>
        <v>1</v>
      </c>
      <c r="AA225" s="32">
        <f t="shared" si="74"/>
        <v>1</v>
      </c>
      <c r="AB225" s="32">
        <f t="shared" si="75"/>
        <v>11.907181339230785</v>
      </c>
      <c r="AC225" s="32">
        <f>IF($DF$5=10,($DF$41*'貼り付けシート（日別）'!O224+$DF$42*AB225+$DF$43)/3.6,0)</f>
        <v>0</v>
      </c>
      <c r="AD225" s="32">
        <f>IF(OR($DF$5=5,$DF$5=6,$DF$5=7),(($DF$45*'貼り付けシート（日別）'!O224+$DF$46*SUM(AI225:AK225,AM225)+$DF$47)*AE225+(0.01723*AO225+0.06099))*10^3/3600,0)</f>
        <v>0</v>
      </c>
      <c r="AE225" s="32">
        <f>IF('貼り付けシート（日別）'!O224&lt;7,1+(7-'貼り付けシート（日別）'!O224)*0.0091,1)</f>
        <v>1</v>
      </c>
      <c r="AF225" s="32">
        <f>IF(OR($DF$5=5,$DF$5=6,$DF$5=7),(($DF$48*'貼り付けシート（日別）'!O224+$DF$49*SUM(AI225:AK225,AM225)+$DF$50)*AH225+AO225/AG225),0)</f>
        <v>0</v>
      </c>
      <c r="AG225" s="32">
        <f>$DF$51*'貼り付けシート（日別）'!O224+$DF$52*AO225+$DF$53</f>
        <v>0.87193999999999994</v>
      </c>
      <c r="AH225" s="32">
        <f>IF('貼り付けシート（日別）'!O224&lt;7,1+(7-'貼り付けシート（日別）'!O224)*0.0205,1)</f>
        <v>1</v>
      </c>
      <c r="AI225" s="109">
        <f>'貼り付けシート（日別）'!B224</f>
        <v>3.2794322734872488</v>
      </c>
      <c r="AJ225" s="109">
        <f>'貼り付けシート（日別）'!C224</f>
        <v>6.6394612152018153</v>
      </c>
      <c r="AK225" s="109">
        <f>'貼り付けシート（日別）'!D224</f>
        <v>1.9882878505417199</v>
      </c>
      <c r="AL225" s="109">
        <f>'貼り付けシート（日別）'!E224</f>
        <v>0</v>
      </c>
      <c r="AM225" s="109">
        <f>'貼り付けシート（日別）'!F224</f>
        <v>0</v>
      </c>
      <c r="AN225" s="109">
        <f>'貼り付けシート（日別）'!G224</f>
        <v>0</v>
      </c>
      <c r="AO225" s="109">
        <f>'貼り付けシート（日別）'!H224</f>
        <v>0</v>
      </c>
      <c r="AP225" s="102">
        <f>IF(入力データと計算結果!$E$9=バックデータ一覧!$A$25,'貼り付けシート（日別）'!Q224,0)</f>
        <v>0</v>
      </c>
      <c r="AR225" s="36">
        <v>41857</v>
      </c>
      <c r="AS225" s="104">
        <f t="shared" si="76"/>
        <v>8.4235096222222222E-2</v>
      </c>
      <c r="AT225" s="104">
        <f t="shared" si="77"/>
        <v>22.133240330449059</v>
      </c>
      <c r="AU225" s="104">
        <f t="shared" si="78"/>
        <v>0</v>
      </c>
      <c r="AV225" s="107">
        <v>0</v>
      </c>
      <c r="AW225" s="101">
        <f>IF(OR(計算過程!$DF$5&lt;=4,計算過程!$DF$5=8),AX225+AY225+AZ225,0)</f>
        <v>8.4235096222222222E-2</v>
      </c>
      <c r="AX225" s="101">
        <f>IF(AND(計算過程!$DF$5&gt;4,計算過程!$DF$5&lt;&gt;8),0,((VLOOKUP(入力データと計算結果!$E$6,バックデータ一覧!$V$12:$AA$15,2)*'貼り付けシート（日別）'!AG224+VLOOKUP(入力データと計算結果!$E$6,バックデータ一覧!$V$12:$AA$15,3)*('貼り付けシート（日別）'!AA224+'貼り付けシート（日別）'!AB224+'貼り付けシート（日別）'!AC224+'貼り付けシート（日別）'!AD224+'貼り付けシート（日別）'!AF224)+(VLOOKUP(入力データと計算結果!$E$6,バックデータ一覧!$V$12:$AA$15,4)))*10^3/3600))</f>
        <v>8.4235096222222222E-2</v>
      </c>
      <c r="AY225" s="101">
        <f>IF(AND(OR(計算過程!$DF$5&gt;4,計算過程!$DF$5&lt;&gt;8),入力データと計算結果!$E$7&lt;&gt;バックデータ一覧!$A$16,SUM(BX225:BY225)&gt;0),0.07*10^3/3600,0)</f>
        <v>0</v>
      </c>
      <c r="AZ225" s="101">
        <f>IF(AND(OR(計算過程!$DF$5&lt;=4),入力データと計算結果!$E$7=バックデータ一覧!$A$18,BY225&gt;0),(VLOOKUP(入力データと計算結果!$E$6,バックデータ一覧!$V$12:$AA$15,5,FALSE)*CA225+VLOOKUP(入力データと計算結果!$E$6,バックデータ一覧!$V$12:$AA$15,6,FALSE))*10^3/3600,0)</f>
        <v>0</v>
      </c>
      <c r="BA225" s="101">
        <f>IF(OR(計算過程!$DF$5&lt;=2,計算過程!$DF$5=8),IF(入力データと計算結果!$E$7=バックデータ一覧!$A$16,BU225/BC225+BV225/BD225+BW225/BE225+BX225/BF225+BZ225/BH225,IF(入力データと計算結果!$E$7=バックデータ一覧!$A$17,BU225/BC225+BV225/BD225+BW225/BE225+BY225/BG225+BZ225/BH225,BU225/BC225+BV225/BD225+BW225/BE225+BY225/BG225+CA225/BI225)),0)</f>
        <v>22.133240330449059</v>
      </c>
      <c r="BB225" s="101">
        <f>IF(OR(計算過程!$DF$5=3,計算過程!$DF$5=4),IF(入力データと計算結果!$E$7=バックデータ一覧!$A$16,BU225/BC225+BV225/BD225+BW225/BE225+BX225/BF225+BZ225/BH225,IF(入力データと計算結果!$E$7=バックデータ一覧!$A$17,BU225/BC225+BV225/BD225+BW225/BE225+BY225/BG225+BZ225/BH225,BU225/BC225+BV225/BD225+BW225/BE225+BY225/BG225+CA225/BI225)),0)</f>
        <v>0</v>
      </c>
      <c r="BC225" s="101">
        <f>MIN(1,計算過程!$DF$7*'貼り付けシート（日別）'!AG224+計算過程!$DF$14*(BU225+BW225)+計算過程!$DF$21)</f>
        <v>0.63946289794270905</v>
      </c>
      <c r="BD225" s="101">
        <f>MIN(1,計算過程!$DF$8*'貼り付けシート（日別）'!AG224+計算過程!$DF$15*BV225+計算過程!$DF$22)</f>
        <v>0.69155610542265644</v>
      </c>
      <c r="BE225" s="101">
        <f>MIN(1,計算過程!$DF$9*'貼り付けシート（日別）'!AG224+計算過程!$DF$16*(BU225+BW225)+計算過程!$DF$23)</f>
        <v>0.63946289794270905</v>
      </c>
      <c r="BF225" s="32">
        <f>MIN(1,計算過程!$DF$10*'貼り付けシート（日別）'!AG224+計算過程!$DF$17*BX225+計算過程!$DF$24)</f>
        <v>0.71159348488590612</v>
      </c>
      <c r="BG225" s="32">
        <f>MIN(1,計算過程!$DF$11*'貼り付けシート（日別）'!AG224+計算過程!$DF$18*BY225+計算過程!$DF$25)</f>
        <v>0.71059494829530212</v>
      </c>
      <c r="BH225" s="32">
        <f>MIN(1,計算過程!$DF$12*'貼り付けシート（日別）'!AG224+計算過程!$DF$19*BZ225+計算過程!$DF$26)</f>
        <v>0.71159348488590612</v>
      </c>
      <c r="BI225" s="32">
        <f>MIN(1,計算過程!$DF$13*'貼り付けシート（日別）'!AG224+計算過程!$DF$20*CA225+計算過程!$DF$27)</f>
        <v>0.59767748040805369</v>
      </c>
      <c r="BJ225" s="32">
        <f>IF(計算過程!$DF$5=11,(計算過程!$DF$33*BK225+計算過程!$DF$34*BN225+計算過程!$DF$35*計算過程!$DF$39+計算過程!$DF$36)*(1+計算過程!$DF$37*計算過程!$DF$38)*BL225*BM225*10^3/3600,0)</f>
        <v>0</v>
      </c>
      <c r="BK225" s="32">
        <f>'貼り付けシート（日別）'!AH224</f>
        <v>18.725000000000001</v>
      </c>
      <c r="BL225" s="32">
        <f t="shared" si="79"/>
        <v>1</v>
      </c>
      <c r="BM225" s="32">
        <f t="shared" si="80"/>
        <v>1</v>
      </c>
      <c r="BN225" s="32">
        <f t="shared" si="81"/>
        <v>15.017254094020105</v>
      </c>
      <c r="BO225" s="32">
        <f>IF(計算過程!$DF$5=10,(計算過程!$DF$41*'貼り付けシート（日別）'!AG224+計算過程!$DF$42*BN225+計算過程!$DF$43)/3.6,0)</f>
        <v>0</v>
      </c>
      <c r="BP225" s="32">
        <f>IF(OR(計算過程!$DF$5=5,計算過程!$DF$5=6,計算過程!$DF$5=7),((計算過程!$DF$45*'貼り付けシート（日別）'!AG224+計算過程!$DF$46*SUM(BU225:BW225,BY225)+計算過程!$DF$47)*BQ225+(0.01723*CA225+0.06099))*10^3/3600,0)</f>
        <v>0</v>
      </c>
      <c r="BQ225" s="32">
        <f>IF('貼り付けシート（日別）'!AG224&lt;7,1+(7-'貼り付けシート（日別）'!AG224)*0.0091,1)</f>
        <v>1</v>
      </c>
      <c r="BR225" s="32">
        <f>IF(OR(計算過程!$DF$5=5,計算過程!$DF$5=6,計算過程!$DF$5=7),((計算過程!$DF$48*'貼り付けシート（日別）'!AG224+計算過程!$DF$49*SUM(BU225:BW225,BY225)+計算過程!$DF$50)*BT225+CA225/BS225),0)</f>
        <v>0</v>
      </c>
      <c r="BS225" s="32">
        <f>計算過程!$DF$51*'貼り付けシート（日別）'!AG224+計算過程!$DF$52*CA225+計算過程!$DF$53</f>
        <v>0.87193999999999994</v>
      </c>
      <c r="BT225" s="32">
        <f>IF('貼り付けシート（日別）'!AG224&lt;7,1+(7-'貼り付けシート（日別）'!AG224)*0.0205,1)</f>
        <v>1</v>
      </c>
      <c r="BU225" s="109">
        <f>'貼り付けシート（日別）'!T224</f>
        <v>1.8093419439929652</v>
      </c>
      <c r="BV225" s="109">
        <f>'貼り付けシート（日別）'!U224</f>
        <v>11.468160280803135</v>
      </c>
      <c r="BW225" s="109">
        <f>'貼り付けシート（日別）'!V224</f>
        <v>1.7397518692240048</v>
      </c>
      <c r="BX225" s="109">
        <f>'貼り付けシート（日別）'!W224</f>
        <v>0</v>
      </c>
      <c r="BY225" s="109">
        <f>'貼り付けシート（日別）'!X224</f>
        <v>0</v>
      </c>
      <c r="BZ225" s="109">
        <f>'貼り付けシート（日別）'!Y224</f>
        <v>0</v>
      </c>
      <c r="CA225" s="109">
        <f>'貼り付けシート（日別）'!Z224</f>
        <v>0</v>
      </c>
      <c r="CB225" s="102">
        <f>IF(入力データと計算結果!$E$9=バックデータ一覧!$A$25,'貼り付けシート（日別）'!AI224,0)</f>
        <v>0</v>
      </c>
      <c r="CC225" s="166"/>
      <c r="CD225" s="32">
        <f>IF(計算過程!$DF$5=9,((CI225*'貼り付けシート（日別）'!AG224+CJ225*(CQ225+CR225+CS225+CU225)+CK225*CX225+CL225)*CE225+(0.01723*CW225+0.06099))*10^3/3600,0)</f>
        <v>0</v>
      </c>
      <c r="CE225" s="32">
        <f>IF(7&lt;='貼り付けシート（日別）'!AG224,1,1+(7-'貼り付けシート（日別）'!AG224)*0.0091)</f>
        <v>1</v>
      </c>
      <c r="CF225" s="32">
        <f>IF(計算過程!$DF$5=9,((CM225*'貼り付けシート（日別）'!AG224+CN225*(CQ225+CR225+CS225+CU225)+CO225*CX225+CP225)*CH225+CW225/CG225),0)</f>
        <v>0</v>
      </c>
      <c r="CG225" s="32">
        <f>計算過程!$DF$55*'貼り付けシート（日別）'!AG224+計算過程!$DF$56*CW225+計算過程!$DF$57</f>
        <v>0.87193999999999994</v>
      </c>
      <c r="CH225" s="32">
        <f>IF(7&lt;='貼り付けシート（日別）'!AG224,1,1+(7-'貼り付けシート（日別）'!AG224)*0.0205)</f>
        <v>1</v>
      </c>
      <c r="CI225" s="100">
        <f>IF($CX225&gt;0,バックデータ一覧!$S$4,バックデータ一覧!$T$4)</f>
        <v>-0.18114</v>
      </c>
      <c r="CJ225" s="100">
        <f>IF($CX225&gt;0,バックデータ一覧!$S$5,バックデータ一覧!$T$5)</f>
        <v>0.10483000000000001</v>
      </c>
      <c r="CK225" s="100">
        <f>IF($CX225&gt;0,バックデータ一覧!$S$6,バックデータ一覧!$T$6)</f>
        <v>0</v>
      </c>
      <c r="CL225" s="100">
        <f>IF($CX225&gt;0,バックデータ一覧!$S$7,バックデータ一覧!$T$7)</f>
        <v>5.8528500000000001</v>
      </c>
      <c r="CM225" s="100">
        <f>IF($CX225&gt;0,バックデータ一覧!$S$12,バックデータ一覧!$T$12)</f>
        <v>-5.7700000000000001E-2</v>
      </c>
      <c r="CN225" s="100">
        <f>IF($CX225&gt;0,バックデータ一覧!$S$13,バックデータ一覧!$T$13)</f>
        <v>0.47525000000000001</v>
      </c>
      <c r="CO225" s="100">
        <f>IF($CX225&gt;0,バックデータ一覧!$S$14,バックデータ一覧!$T$14)</f>
        <v>0</v>
      </c>
      <c r="CP225" s="173">
        <f>IF($CX225&gt;0,バックデータ一覧!$S$15,バックデータ一覧!$T$15)</f>
        <v>-6.3459300000000001</v>
      </c>
      <c r="CQ225" s="102">
        <f>IF($DF$4=4,'貼り付けシート（日別）'!T224,'貼り付けシート（日別）'!B224*(INT($DF$4)+1-$DF$4)+'貼り付けシート（日別）'!T224*($DF$4-INT($DF$4)))</f>
        <v>1.8093419439929652</v>
      </c>
      <c r="CR225" s="102">
        <f>IF($DF$4=4,'貼り付けシート（日別）'!U224,'貼り付けシート（日別）'!C224*(INT($DF$4)+1-$DF$4)+'貼り付けシート（日別）'!U224*($DF$4-INT($DF$4)))</f>
        <v>11.468160280803135</v>
      </c>
      <c r="CS225" s="102">
        <f>IF($DF$4=4,'貼り付けシート（日別）'!V224,'貼り付けシート（日別）'!D224*(INT($DF$4)+1-$DF$4)+'貼り付けシート（日別）'!V224*($DF$4-INT($DF$4)))</f>
        <v>1.7397518692240048</v>
      </c>
      <c r="CT225" s="102">
        <f>IF($DF$4=4,'貼り付けシート（日別）'!W224,'貼り付けシート（日別）'!E224*(INT($DF$4)+1-$DF$4)+'貼り付けシート（日別）'!W224*($DF$4-INT($DF$4)))</f>
        <v>0</v>
      </c>
      <c r="CU225" s="102">
        <f>IF($DF$4=4,'貼り付けシート（日別）'!X224,'貼り付けシート（日別）'!F224*(INT($DF$4)+1-$DF$4)+'貼り付けシート（日別）'!X224*($DF$4-INT($DF$4)))</f>
        <v>0</v>
      </c>
      <c r="CV225" s="102">
        <f>IF($DF$4=4,'貼り付けシート（日別）'!Y224,'貼り付けシート（日別）'!G224*(INT($DF$4)+1-$DF$4)+'貼り付けシート（日別）'!Y224*($DF$4-INT($DF$4)))</f>
        <v>0</v>
      </c>
      <c r="CW225" s="102">
        <f>IF($DF$4=4,'貼り付けシート（日別）'!Z224,'貼り付けシート（日別）'!H224*(INT($DF$4)+1-$DF$4)+'貼り付けシート（日別）'!Z224*($DF$4-INT($DF$4)))</f>
        <v>0</v>
      </c>
      <c r="CX225" s="32">
        <f>SUMIF('貼り付けシート（時刻別）'!$A$6:$A$8765,AR225,'貼り付けシート（時刻別）'!$C$6:$C$8765)</f>
        <v>0</v>
      </c>
      <c r="CY225" s="102">
        <f t="shared" si="82"/>
        <v>0</v>
      </c>
      <c r="CZ225" s="166"/>
    </row>
    <row r="226" spans="1:104" x14ac:dyDescent="0.15">
      <c r="A226" s="36">
        <v>41858</v>
      </c>
      <c r="B226" s="139">
        <f>IF(計算過程!$DF$5=9,計算過程!CD226+計算過程!CY226,IF($DF$4=4,AS226,G226*(INT($DF$4)+1-$DF$4)+AS226*($DF$4-INT($DF$4))))</f>
        <v>0.13285717386111112</v>
      </c>
      <c r="C226" s="139">
        <f>IF(計算過程!$DF$5=9,CF226,IF($DF$4=4,AT226,H226*(INT($DF$4)+1-$DF$4)+AT226*($DF$4-INT($DF$4))))</f>
        <v>51.807658622935662</v>
      </c>
      <c r="D226" s="139">
        <f>IF(計算過程!$DF$5=9,0,IF($DF$4=4,AU226,I226*(INT($DF$4)+1-$DF$4)+AU226*($DF$4-INT($DF$4))))</f>
        <v>0</v>
      </c>
      <c r="E226" s="139">
        <v>0</v>
      </c>
      <c r="F226" s="138"/>
      <c r="G226" s="104">
        <f t="shared" si="69"/>
        <v>0.12664629007407407</v>
      </c>
      <c r="H226" s="104">
        <f t="shared" si="70"/>
        <v>46.570400837809089</v>
      </c>
      <c r="I226" s="104">
        <f t="shared" si="71"/>
        <v>0</v>
      </c>
      <c r="J226" s="107">
        <v>0</v>
      </c>
      <c r="K226" s="101">
        <f>IF(OR(計算過程!$DF$5&lt;=4,計算過程!$DF$5=8),L226+M226+N226,0)</f>
        <v>0.12664629007407407</v>
      </c>
      <c r="L226" s="101">
        <f>IF(AND($DF$5&gt;4,$DF$5&lt;&gt;8),0,((VLOOKUP(入力データと計算結果!$E$6,バックデータ一覧!$V$12:$AA$15,2)*'貼り付けシート（日別）'!O225+VLOOKUP(入力データと計算結果!$E$6,バックデータ一覧!$V$12:$AA$15,3)*('貼り付けシート（日別）'!I225+'貼り付けシート（日別）'!J225+'貼り付けシート（日別）'!K225+'貼り付けシート（日別）'!L225+'貼り付けシート（日別）'!N225)+(VLOOKUP(入力データと計算結果!$E$6,バックデータ一覧!$V$12:$AA$15,4)))*10^3/3600))</f>
        <v>8.1118706740740745E-2</v>
      </c>
      <c r="M226" s="101">
        <f>IF(AND(OR($DF$5&gt;4,$DF$5&lt;&gt;8),入力データと計算結果!$E$7&lt;&gt;バックデータ一覧!$A$16,SUM(AL226:AM226)&gt;0),0.07*10^3/3600,0)</f>
        <v>1.9444444444444445E-2</v>
      </c>
      <c r="N226" s="101">
        <f>IF(AND(OR($DF$5&lt;=4),入力データと計算結果!$E$7=バックデータ一覧!$A$18,AM226&gt;0),(VLOOKUP(入力データと計算結果!$E$6,バックデータ一覧!$V$12:$AA$15,5,FALSE)*AO226+VLOOKUP(入力データと計算結果!$E$6,バックデータ一覧!$V$12:$AA$15,6,FALSE))*10^3/3600,0)</f>
        <v>2.6083138888888892E-2</v>
      </c>
      <c r="O226" s="101">
        <f>IF(OR(計算過程!$DF$5&lt;=2,計算過程!$DF$5=8),IF(入力データと計算結果!$E$7=バックデータ一覧!$A$16,AI226/Q226+AJ226/R226+AK226/S226+AL226/T226+AN226/V226,IF(入力データと計算結果!$E$7=バックデータ一覧!$A$17,AI226/Q226+AJ226/R226+AK226/S226+AM226/U226+AN226/V226,AI226/Q226+AJ226/R226+AK226/S226+AM226/U226+AO226/W226)),0)</f>
        <v>46.570400837809089</v>
      </c>
      <c r="P226" s="101">
        <f>IF(OR(計算過程!$DF$5=3,計算過程!$DF$5=4),IF(入力データと計算結果!$E$7=バックデータ一覧!$A$16,AI226/Q226+AJ226/R226+AK226/S226+AL226/T226+AN226/V226,IF(入力データと計算結果!$E$7=バックデータ一覧!$A$17,AI226/Q226+AJ226/R226+AK226/S226+AM226/U226+AN226/V226,AI226/Q226+AJ226/R226+AK226/S226+AM226/U226+AO226/W226)),0)</f>
        <v>0</v>
      </c>
      <c r="Q226" s="101">
        <f>MIN(1,$DF$7*'貼り付けシート（日別）'!O225+計算過程!$DF$14*(AI226+AK226)+$DF$21)</f>
        <v>0.64545936890806244</v>
      </c>
      <c r="R226" s="101">
        <f>MIN(1,$DF$8*'貼り付けシート（日別）'!O225+$DF$15*AJ226+$DF$22)</f>
        <v>0.69021995909826339</v>
      </c>
      <c r="S226" s="101">
        <f>MIN(1,$DF$9*'貼り付けシート（日別）'!O225+$DF$16*(AI226+AK226)+$DF$23)</f>
        <v>0.64545936890806244</v>
      </c>
      <c r="T226" s="32">
        <f>MIN(1,$DF$10*'貼り付けシート（日別）'!O225+$DF$17*AL226+$DF$24)</f>
        <v>0.71159348488590612</v>
      </c>
      <c r="U226" s="32">
        <f>MIN(1,$DF$11*'貼り付けシート（日別）'!O225+$DF$18*AM226+$DF$25)</f>
        <v>0.70292714728175065</v>
      </c>
      <c r="V226" s="32">
        <f>MIN(1,$DF$12*'貼り付けシート（日別）'!O225+$DF$19*AN226+$DF$26)</f>
        <v>0.71159348488590612</v>
      </c>
      <c r="W226" s="32">
        <f>MIN(1,$DF$13*'貼り付けシート（日別）'!O225+$DF$20*AO226+$DF$27)</f>
        <v>0.63594435278174499</v>
      </c>
      <c r="X226" s="32">
        <f t="shared" si="72"/>
        <v>0</v>
      </c>
      <c r="Y226" s="32">
        <f>'貼り付けシート（日別）'!P225</f>
        <v>21.137499999999999</v>
      </c>
      <c r="Z226" s="32">
        <f t="shared" si="73"/>
        <v>1</v>
      </c>
      <c r="AA226" s="32">
        <f t="shared" si="74"/>
        <v>1</v>
      </c>
      <c r="AB226" s="32">
        <f t="shared" si="75"/>
        <v>31.844387279695479</v>
      </c>
      <c r="AC226" s="32">
        <f>IF($DF$5=10,($DF$41*'貼り付けシート（日別）'!O225+$DF$42*AB226+$DF$43)/3.6,0)</f>
        <v>0</v>
      </c>
      <c r="AD226" s="32">
        <f>IF(OR($DF$5=5,$DF$5=6,$DF$5=7),(($DF$45*'貼り付けシート（日別）'!O225+$DF$46*SUM(AI226:AK226,AM226)+$DF$47)*AE226+(0.01723*AO226+0.06099))*10^3/3600,0)</f>
        <v>0</v>
      </c>
      <c r="AE226" s="32">
        <f>IF('貼り付けシート（日別）'!O225&lt;7,1+(7-'貼り付けシート（日別）'!O225)*0.0091,1)</f>
        <v>1</v>
      </c>
      <c r="AF226" s="32">
        <f>IF(OR($DF$5=5,$DF$5=6,$DF$5=7),(($DF$48*'貼り付けシート（日別）'!O225+$DF$49*SUM(AI226:AK226,AM226)+$DF$50)*AH226+AO226/AG226),0)</f>
        <v>0</v>
      </c>
      <c r="AG226" s="32">
        <f>$DF$51*'貼り付けシート（日別）'!O225+$DF$52*AO226+$DF$53</f>
        <v>0.89081999999999995</v>
      </c>
      <c r="AH226" s="32">
        <f>IF('貼り付けシート（日別）'!O225&lt;7,1+(7-'貼り付けシート（日別）'!O225)*0.0205,1)</f>
        <v>1</v>
      </c>
      <c r="AI226" s="109">
        <f>'貼り付けシート（日別）'!B225</f>
        <v>4.9980746185624252</v>
      </c>
      <c r="AJ226" s="109">
        <f>'貼り付けシート（日別）'!C225</f>
        <v>6.6693303387410694</v>
      </c>
      <c r="AK226" s="109">
        <f>'貼り付けシート（日別）'!D225</f>
        <v>1.3730974226819848</v>
      </c>
      <c r="AL226" s="109">
        <f>'貼り付けシート（日別）'!E225</f>
        <v>0</v>
      </c>
      <c r="AM226" s="109">
        <f>'貼り付けシート（日別）'!F225</f>
        <v>16.893884899709999</v>
      </c>
      <c r="AN226" s="109">
        <f>'貼り付けシート（日別）'!G225</f>
        <v>0</v>
      </c>
      <c r="AO226" s="109">
        <f>'貼り付けシート（日別）'!H225</f>
        <v>1.9100000000000001</v>
      </c>
      <c r="AP226" s="102">
        <f>IF(入力データと計算結果!$E$9=バックデータ一覧!$A$25,'貼り付けシート（日別）'!Q225,0)</f>
        <v>0</v>
      </c>
      <c r="AR226" s="36">
        <v>41858</v>
      </c>
      <c r="AS226" s="104">
        <f t="shared" si="76"/>
        <v>0.13285717386111112</v>
      </c>
      <c r="AT226" s="104">
        <f t="shared" si="77"/>
        <v>51.807658622935662</v>
      </c>
      <c r="AU226" s="104">
        <f t="shared" si="78"/>
        <v>0</v>
      </c>
      <c r="AV226" s="107">
        <v>0</v>
      </c>
      <c r="AW226" s="101">
        <f>IF(OR(計算過程!$DF$5&lt;=4,計算過程!$DF$5=8),AX226+AY226+AZ226,0)</f>
        <v>0.13285717386111112</v>
      </c>
      <c r="AX226" s="101">
        <f>IF(AND(計算過程!$DF$5&gt;4,計算過程!$DF$5&lt;&gt;8),0,((VLOOKUP(入力データと計算結果!$E$6,バックデータ一覧!$V$12:$AA$15,2)*'貼り付けシート（日別）'!AG225+VLOOKUP(入力データと計算結果!$E$6,バックデータ一覧!$V$12:$AA$15,3)*('貼り付けシート（日別）'!AA225+'貼り付けシート（日別）'!AB225+'貼り付けシート（日別）'!AC225+'貼り付けシート（日別）'!AD225+'貼り付けシート（日別）'!AF225)+(VLOOKUP(入力データと計算結果!$E$6,バックデータ一覧!$V$12:$AA$15,4)))*10^3/3600))</f>
        <v>8.4639397240740738E-2</v>
      </c>
      <c r="AY226" s="101">
        <f>IF(AND(OR(計算過程!$DF$5&gt;4,計算過程!$DF$5&lt;&gt;8),入力データと計算結果!$E$7&lt;&gt;バックデータ一覧!$A$16,SUM(BX226:BY226)&gt;0),0.07*10^3/3600,0)</f>
        <v>1.9444444444444445E-2</v>
      </c>
      <c r="AZ226" s="101">
        <f>IF(AND(OR(計算過程!$DF$5&lt;=4),入力データと計算結果!$E$7=バックデータ一覧!$A$18,BY226&gt;0),(VLOOKUP(入力データと計算結果!$E$6,バックデータ一覧!$V$12:$AA$15,5,FALSE)*CA226+VLOOKUP(入力データと計算結果!$E$6,バックデータ一覧!$V$12:$AA$15,6,FALSE))*10^3/3600,0)</f>
        <v>2.8773332175925925E-2</v>
      </c>
      <c r="BA226" s="101">
        <f>IF(OR(計算過程!$DF$5&lt;=2,計算過程!$DF$5=8),IF(入力データと計算結果!$E$7=バックデータ一覧!$A$16,BU226/BC226+BV226/BD226+BW226/BE226+BX226/BF226+BZ226/BH226,IF(入力データと計算結果!$E$7=バックデータ一覧!$A$17,BU226/BC226+BV226/BD226+BW226/BE226+BY226/BG226+BZ226/BH226,BU226/BC226+BV226/BD226+BW226/BE226+BY226/BG226+CA226/BI226)),0)</f>
        <v>51.807658622935662</v>
      </c>
      <c r="BB226" s="101">
        <f>IF(OR(計算過程!$DF$5=3,計算過程!$DF$5=4),IF(入力データと計算結果!$E$7=バックデータ一覧!$A$16,BU226/BC226+BV226/BD226+BW226/BE226+BX226/BF226+BZ226/BH226,IF(入力データと計算結果!$E$7=バックデータ一覧!$A$17,BU226/BC226+BV226/BD226+BW226/BE226+BY226/BG226+BZ226/BH226,BU226/BC226+BV226/BD226+BW226/BE226+BY226/BG226+CA226/BI226)),0)</f>
        <v>0</v>
      </c>
      <c r="BC226" s="101">
        <f>MIN(1,計算過程!$DF$7*'貼り付けシート（日別）'!AG225+計算過程!$DF$14*(BU226+BW226)+計算過程!$DF$21)</f>
        <v>0.64616938853840367</v>
      </c>
      <c r="BD226" s="101">
        <f>MIN(1,計算過程!$DF$8*'貼り付けシート（日別）'!AG225+計算過程!$DF$15*BV226+計算過程!$DF$22)</f>
        <v>0.6913207145326532</v>
      </c>
      <c r="BE226" s="101">
        <f>MIN(1,計算過程!$DF$9*'貼り付けシート（日別）'!AG225+計算過程!$DF$16*(BU226+BW226)+計算過程!$DF$23)</f>
        <v>0.64616938853840367</v>
      </c>
      <c r="BF226" s="32">
        <f>MIN(1,計算過程!$DF$10*'貼り付けシート（日別）'!AG225+計算過程!$DF$17*BX226+計算過程!$DF$24)</f>
        <v>0.71159348488590612</v>
      </c>
      <c r="BG226" s="32">
        <f>MIN(1,計算過程!$DF$11*'貼り付けシート（日別）'!AG225+計算過程!$DF$18*BY226+計算過程!$DF$25)</f>
        <v>0.70292714728175065</v>
      </c>
      <c r="BH226" s="32">
        <f>MIN(1,計算過程!$DF$12*'貼り付けシート（日別）'!AG225+計算過程!$DF$19*BZ226+計算過程!$DF$26)</f>
        <v>0.71159348488590612</v>
      </c>
      <c r="BI226" s="32">
        <f>MIN(1,計算過程!$DF$13*'貼り付けシート（日別）'!AG225+計算過程!$DF$20*CA226+計算過程!$DF$27)</f>
        <v>0.64584295190979857</v>
      </c>
      <c r="BJ226" s="32">
        <f>IF(計算過程!$DF$5=11,(計算過程!$DF$33*BK226+計算過程!$DF$34*BN226+計算過程!$DF$35*計算過程!$DF$39+計算過程!$DF$36)*(1+計算過程!$DF$37*計算過程!$DF$38)*BL226*BM226*10^3/3600,0)</f>
        <v>0</v>
      </c>
      <c r="BK226" s="32">
        <f>'貼り付けシート（日別）'!AH225</f>
        <v>21.137499999999999</v>
      </c>
      <c r="BL226" s="32">
        <f t="shared" si="79"/>
        <v>1</v>
      </c>
      <c r="BM226" s="32">
        <f t="shared" si="80"/>
        <v>1</v>
      </c>
      <c r="BN226" s="32">
        <f t="shared" si="81"/>
        <v>35.43334797050985</v>
      </c>
      <c r="BO226" s="32">
        <f>IF(計算過程!$DF$5=10,(計算過程!$DF$41*'貼り付けシート（日別）'!AG225+計算過程!$DF$42*BN226+計算過程!$DF$43)/3.6,0)</f>
        <v>0</v>
      </c>
      <c r="BP226" s="32">
        <f>IF(OR(計算過程!$DF$5=5,計算過程!$DF$5=6,計算過程!$DF$5=7),((計算過程!$DF$45*'貼り付けシート（日別）'!AG225+計算過程!$DF$46*SUM(BU226:BW226,BY226)+計算過程!$DF$47)*BQ226+(0.01723*CA226+0.06099))*10^3/3600,0)</f>
        <v>0</v>
      </c>
      <c r="BQ226" s="32">
        <f>IF('貼り付けシート（日別）'!AG225&lt;7,1+(7-'貼り付けシート（日別）'!AG225)*0.0091,1)</f>
        <v>1</v>
      </c>
      <c r="BR226" s="32">
        <f>IF(OR(計算過程!$DF$5=5,計算過程!$DF$5=6,計算過程!$DF$5=7),((計算過程!$DF$48*'貼り付けシート（日別）'!AG225+計算過程!$DF$49*SUM(BU226:BW226,BY226)+計算過程!$DF$50)*BT226+CA226/BS226),0)</f>
        <v>0</v>
      </c>
      <c r="BS226" s="32">
        <f>計算過程!$DF$51*'貼り付けシート（日別）'!AG225+計算過程!$DF$52*CA226+計算過程!$DF$53</f>
        <v>0.89419249999999995</v>
      </c>
      <c r="BT226" s="32">
        <f>IF('貼り付けシート（日別）'!AG225&lt;7,1+(7-'貼り付けシート（日別）'!AG225)*0.0205,1)</f>
        <v>1</v>
      </c>
      <c r="BU226" s="109">
        <f>'貼り付けシート（日別）'!T225</f>
        <v>5.225259828497081</v>
      </c>
      <c r="BV226" s="109">
        <f>'貼り付けシート（日別）'!U225</f>
        <v>9.0945413710105498</v>
      </c>
      <c r="BW226" s="109">
        <f>'貼り付けシート（日別）'!V225</f>
        <v>1.7475785379588897</v>
      </c>
      <c r="BX226" s="109">
        <f>'貼り付けシート（日別）'!W225</f>
        <v>0</v>
      </c>
      <c r="BY226" s="109">
        <f>'貼り付けシート（日別）'!X225</f>
        <v>16.893884899709999</v>
      </c>
      <c r="BZ226" s="109">
        <f>'貼り付けシート（日別）'!Y225</f>
        <v>0</v>
      </c>
      <c r="CA226" s="109">
        <f>'貼り付けシート（日別）'!Z225</f>
        <v>2.472083333333333</v>
      </c>
      <c r="CB226" s="102">
        <f>IF(入力データと計算結果!$E$9=バックデータ一覧!$A$25,'貼り付けシート（日別）'!AI225,0)</f>
        <v>0</v>
      </c>
      <c r="CC226" s="166"/>
      <c r="CD226" s="32">
        <f>IF(計算過程!$DF$5=9,((CI226*'貼り付けシート（日別）'!AG225+CJ226*(CQ226+CR226+CS226+CU226)+CK226*CX226+CL226)*CE226+(0.01723*CW226+0.06099))*10^3/3600,0)</f>
        <v>0</v>
      </c>
      <c r="CE226" s="32">
        <f>IF(7&lt;='貼り付けシート（日別）'!AG225,1,1+(7-'貼り付けシート（日別）'!AG225)*0.0091)</f>
        <v>1</v>
      </c>
      <c r="CF226" s="32">
        <f>IF(計算過程!$DF$5=9,((CM226*'貼り付けシート（日別）'!AG225+CN226*(CQ226+CR226+CS226+CU226)+CO226*CX226+CP226)*CH226+CW226/CG226),0)</f>
        <v>0</v>
      </c>
      <c r="CG226" s="32">
        <f>計算過程!$DF$55*'貼り付けシート（日別）'!AG225+計算過程!$DF$56*CW226+計算過程!$DF$57</f>
        <v>0.89419249999999995</v>
      </c>
      <c r="CH226" s="32">
        <f>IF(7&lt;='貼り付けシート（日別）'!AG225,1,1+(7-'貼り付けシート（日別）'!AG225)*0.0205)</f>
        <v>1</v>
      </c>
      <c r="CI226" s="100">
        <f>IF($CX226&gt;0,バックデータ一覧!$S$4,バックデータ一覧!$T$4)</f>
        <v>-0.18114</v>
      </c>
      <c r="CJ226" s="100">
        <f>IF($CX226&gt;0,バックデータ一覧!$S$5,バックデータ一覧!$T$5)</f>
        <v>0.10483000000000001</v>
      </c>
      <c r="CK226" s="100">
        <f>IF($CX226&gt;0,バックデータ一覧!$S$6,バックデータ一覧!$T$6)</f>
        <v>0</v>
      </c>
      <c r="CL226" s="100">
        <f>IF($CX226&gt;0,バックデータ一覧!$S$7,バックデータ一覧!$T$7)</f>
        <v>5.8528500000000001</v>
      </c>
      <c r="CM226" s="100">
        <f>IF($CX226&gt;0,バックデータ一覧!$S$12,バックデータ一覧!$T$12)</f>
        <v>-5.7700000000000001E-2</v>
      </c>
      <c r="CN226" s="100">
        <f>IF($CX226&gt;0,バックデータ一覧!$S$13,バックデータ一覧!$T$13)</f>
        <v>0.47525000000000001</v>
      </c>
      <c r="CO226" s="100">
        <f>IF($CX226&gt;0,バックデータ一覧!$S$14,バックデータ一覧!$T$14)</f>
        <v>0</v>
      </c>
      <c r="CP226" s="173">
        <f>IF($CX226&gt;0,バックデータ一覧!$S$15,バックデータ一覧!$T$15)</f>
        <v>-6.3459300000000001</v>
      </c>
      <c r="CQ226" s="102">
        <f>IF($DF$4=4,'貼り付けシート（日別）'!T225,'貼り付けシート（日別）'!B225*(INT($DF$4)+1-$DF$4)+'貼り付けシート（日別）'!T225*($DF$4-INT($DF$4)))</f>
        <v>5.225259828497081</v>
      </c>
      <c r="CR226" s="102">
        <f>IF($DF$4=4,'貼り付けシート（日別）'!U225,'貼り付けシート（日別）'!C225*(INT($DF$4)+1-$DF$4)+'貼り付けシート（日別）'!U225*($DF$4-INT($DF$4)))</f>
        <v>9.0945413710105498</v>
      </c>
      <c r="CS226" s="102">
        <f>IF($DF$4=4,'貼り付けシート（日別）'!V225,'貼り付けシート（日別）'!D225*(INT($DF$4)+1-$DF$4)+'貼り付けシート（日別）'!V225*($DF$4-INT($DF$4)))</f>
        <v>1.7475785379588897</v>
      </c>
      <c r="CT226" s="102">
        <f>IF($DF$4=4,'貼り付けシート（日別）'!W225,'貼り付けシート（日別）'!E225*(INT($DF$4)+1-$DF$4)+'貼り付けシート（日別）'!W225*($DF$4-INT($DF$4)))</f>
        <v>0</v>
      </c>
      <c r="CU226" s="102">
        <f>IF($DF$4=4,'貼り付けシート（日別）'!X225,'貼り付けシート（日別）'!F225*(INT($DF$4)+1-$DF$4)+'貼り付けシート（日別）'!X225*($DF$4-INT($DF$4)))</f>
        <v>16.893884899709999</v>
      </c>
      <c r="CV226" s="102">
        <f>IF($DF$4=4,'貼り付けシート（日別）'!Y225,'貼り付けシート（日別）'!G225*(INT($DF$4)+1-$DF$4)+'貼り付けシート（日別）'!Y225*($DF$4-INT($DF$4)))</f>
        <v>0</v>
      </c>
      <c r="CW226" s="102">
        <f>IF($DF$4=4,'貼り付けシート（日別）'!Z225,'貼り付けシート（日別）'!H225*(INT($DF$4)+1-$DF$4)+'貼り付けシート（日別）'!Z225*($DF$4-INT($DF$4)))</f>
        <v>2.472083333333333</v>
      </c>
      <c r="CX226" s="32">
        <f>SUMIF('貼り付けシート（時刻別）'!$A$6:$A$8765,AR226,'貼り付けシート（時刻別）'!$C$6:$C$8765)</f>
        <v>0</v>
      </c>
      <c r="CY226" s="102">
        <f t="shared" si="82"/>
        <v>0</v>
      </c>
      <c r="CZ226" s="166"/>
    </row>
    <row r="227" spans="1:104" x14ac:dyDescent="0.15">
      <c r="A227" s="36">
        <v>41859</v>
      </c>
      <c r="B227" s="139">
        <f>IF(計算過程!$DF$5=9,計算過程!CD227+計算過程!CY227,IF($DF$4=4,AS227,G227*(INT($DF$4)+1-$DF$4)+AS227*($DF$4-INT($DF$4))))</f>
        <v>0.1253257490173611</v>
      </c>
      <c r="C227" s="139">
        <f>IF(計算過程!$DF$5=9,CF227,IF($DF$4=4,AT227,H227*(INT($DF$4)+1-$DF$4)+AT227*($DF$4-INT($DF$4))))</f>
        <v>42.868431701831</v>
      </c>
      <c r="D227" s="139">
        <f>IF(計算過程!$DF$5=9,0,IF($DF$4=4,AU227,I227*(INT($DF$4)+1-$DF$4)+AU227*($DF$4-INT($DF$4))))</f>
        <v>0</v>
      </c>
      <c r="E227" s="139">
        <v>0</v>
      </c>
      <c r="F227" s="138"/>
      <c r="G227" s="104">
        <f t="shared" si="69"/>
        <v>0.11921834080324076</v>
      </c>
      <c r="H227" s="104">
        <f t="shared" si="70"/>
        <v>37.701266208992443</v>
      </c>
      <c r="I227" s="104">
        <f t="shared" si="71"/>
        <v>0</v>
      </c>
      <c r="J227" s="107">
        <v>0</v>
      </c>
      <c r="K227" s="101">
        <f>IF(OR(計算過程!$DF$5&lt;=4,計算過程!$DF$5=8),L227+M227+N227,0)</f>
        <v>0.11921834080324076</v>
      </c>
      <c r="L227" s="101">
        <f>IF(AND($DF$5&gt;4,$DF$5&lt;&gt;8),0,((VLOOKUP(入力データと計算結果!$E$6,バックデータ一覧!$V$12:$AA$15,2)*'貼り付けシート（日別）'!O226+VLOOKUP(入力データと計算結果!$E$6,バックデータ一覧!$V$12:$AA$15,3)*('貼り付けシート（日別）'!I226+'貼り付けシート（日別）'!J226+'貼り付けシート（日別）'!K226+'貼り付けシート（日別）'!L226+'貼り付けシート（日別）'!N226)+(VLOOKUP(入力データと計算結果!$E$6,バックデータ一覧!$V$12:$AA$15,4)))*10^3/3600))</f>
        <v>7.3919593407407419E-2</v>
      </c>
      <c r="M227" s="101">
        <f>IF(AND(OR($DF$5&gt;4,$DF$5&lt;&gt;8),入力データと計算結果!$E$7&lt;&gt;バックデータ一覧!$A$16,SUM(AL227:AM227)&gt;0),0.07*10^3/3600,0)</f>
        <v>1.9444444444444445E-2</v>
      </c>
      <c r="N227" s="101">
        <f>IF(AND(OR($DF$5&lt;=4),入力データと計算結果!$E$7=バックデータ一覧!$A$18,AM227&gt;0),(VLOOKUP(入力データと計算結果!$E$6,バックデータ一覧!$V$12:$AA$15,5,FALSE)*AO227+VLOOKUP(入力データと計算結果!$E$6,バックデータ一覧!$V$12:$AA$15,6,FALSE))*10^3/3600,0)</f>
        <v>2.585430295138889E-2</v>
      </c>
      <c r="O227" s="101">
        <f>IF(OR(計算過程!$DF$5&lt;=2,計算過程!$DF$5=8),IF(入力データと計算結果!$E$7=バックデータ一覧!$A$16,AI227/Q227+AJ227/R227+AK227/S227+AL227/T227+AN227/V227,IF(入力データと計算結果!$E$7=バックデータ一覧!$A$17,AI227/Q227+AJ227/R227+AK227/S227+AM227/U227+AN227/V227,AI227/Q227+AJ227/R227+AK227/S227+AM227/U227+AO227/W227)),0)</f>
        <v>37.701266208992443</v>
      </c>
      <c r="P227" s="101">
        <f>IF(OR(計算過程!$DF$5=3,計算過程!$DF$5=4),IF(入力データと計算結果!$E$7=バックデータ一覧!$A$16,AI227/Q227+AJ227/R227+AK227/S227+AL227/T227+AN227/V227,IF(入力データと計算結果!$E$7=バックデータ一覧!$A$17,AI227/Q227+AJ227/R227+AK227/S227+AM227/U227+AN227/V227,AI227/Q227+AJ227/R227+AK227/S227+AM227/U227+AO227/W227)),0)</f>
        <v>0</v>
      </c>
      <c r="Q227" s="101">
        <f>MIN(1,$DF$7*'貼り付けシート（日別）'!O226+計算過程!$DF$14*(AI227+AK227)+$DF$21)</f>
        <v>0.64314870857497575</v>
      </c>
      <c r="R227" s="101">
        <f>MIN(1,$DF$8*'貼り付けシート（日別）'!O226+$DF$15*AJ227+$DF$22)</f>
        <v>0.68919418702859037</v>
      </c>
      <c r="S227" s="101">
        <f>MIN(1,$DF$9*'貼り付けシート（日別）'!O226+$DF$16*(AI227+AK227)+$DF$23)</f>
        <v>0.64314870857497575</v>
      </c>
      <c r="T227" s="32">
        <f>MIN(1,$DF$10*'貼り付けシート（日別）'!O226+$DF$17*AL227+$DF$24)</f>
        <v>0.71159348488590612</v>
      </c>
      <c r="U227" s="32">
        <f>MIN(1,$DF$11*'貼り付けシート（日別）'!O226+$DF$18*AM227+$DF$25)</f>
        <v>0.70291342986095251</v>
      </c>
      <c r="V227" s="32">
        <f>MIN(1,$DF$12*'貼り付けシート（日別）'!O226+$DF$19*AN227+$DF$26)</f>
        <v>0.71159348488590612</v>
      </c>
      <c r="W227" s="32">
        <f>MIN(1,$DF$13*'貼り付けシート（日別）'!O226+$DF$20*AO227+$DF$27)</f>
        <v>0.63701204937825495</v>
      </c>
      <c r="X227" s="32">
        <f t="shared" si="72"/>
        <v>0</v>
      </c>
      <c r="Y227" s="32">
        <f>'貼り付けシート（日別）'!P226</f>
        <v>23.837499999999999</v>
      </c>
      <c r="Z227" s="32">
        <f t="shared" si="73"/>
        <v>1</v>
      </c>
      <c r="AA227" s="32">
        <f t="shared" si="74"/>
        <v>1</v>
      </c>
      <c r="AB227" s="32">
        <f t="shared" si="75"/>
        <v>25.912021155629279</v>
      </c>
      <c r="AC227" s="32">
        <f>IF($DF$5=10,($DF$41*'貼り付けシート（日別）'!O226+$DF$42*AB227+$DF$43)/3.6,0)</f>
        <v>0</v>
      </c>
      <c r="AD227" s="32">
        <f>IF(OR($DF$5=5,$DF$5=6,$DF$5=7),(($DF$45*'貼り付けシート（日別）'!O226+$DF$46*SUM(AI227:AK227,AM227)+$DF$47)*AE227+(0.01723*AO227+0.06099))*10^3/3600,0)</f>
        <v>0</v>
      </c>
      <c r="AE227" s="32">
        <f>IF('貼り付けシート（日別）'!O226&lt;7,1+(7-'貼り付けシート（日別）'!O226)*0.0091,1)</f>
        <v>1</v>
      </c>
      <c r="AF227" s="32">
        <f>IF(OR($DF$5=5,$DF$5=6,$DF$5=7),(($DF$48*'貼り付けシート（日別）'!O226+$DF$49*SUM(AI227:AK227,AM227)+$DF$50)*AH227+AO227/AG227),0)</f>
        <v>0</v>
      </c>
      <c r="AG227" s="32">
        <f>$DF$51*'貼り付けシート（日別）'!O226+$DF$52*AO227+$DF$53</f>
        <v>0.89359312499999999</v>
      </c>
      <c r="AH227" s="32">
        <f>IF('貼り付けシート（日別）'!O226&lt;7,1+(7-'貼り付けシート（日別）'!O226)*0.0205,1)</f>
        <v>1</v>
      </c>
      <c r="AI227" s="109">
        <f>'貼り付けシート（日別）'!B226</f>
        <v>2.7310996334523177</v>
      </c>
      <c r="AJ227" s="109">
        <f>'貼り付けシート（日別）'!C226</f>
        <v>3.644324471639671</v>
      </c>
      <c r="AK227" s="109">
        <f>'貼り付けシート（日別）'!D226</f>
        <v>0.75030209710228501</v>
      </c>
      <c r="AL227" s="109">
        <f>'貼り付けシート（日別）'!E226</f>
        <v>0</v>
      </c>
      <c r="AM227" s="109">
        <f>'貼り付けシート（日別）'!F226</f>
        <v>16.924107453435003</v>
      </c>
      <c r="AN227" s="109">
        <f>'貼り付けシート（日別）'!G226</f>
        <v>0</v>
      </c>
      <c r="AO227" s="109">
        <f>'貼り付けシート（日別）'!H226</f>
        <v>1.8621875000000001</v>
      </c>
      <c r="AP227" s="102">
        <f>IF(入力データと計算結果!$E$9=バックデータ一覧!$A$25,'貼り付けシート（日別）'!Q226,0)</f>
        <v>0</v>
      </c>
      <c r="AR227" s="36">
        <v>41859</v>
      </c>
      <c r="AS227" s="104">
        <f t="shared" si="76"/>
        <v>0.1253257490173611</v>
      </c>
      <c r="AT227" s="104">
        <f t="shared" si="77"/>
        <v>42.868431701831</v>
      </c>
      <c r="AU227" s="104">
        <f t="shared" si="78"/>
        <v>0</v>
      </c>
      <c r="AV227" s="107">
        <v>0</v>
      </c>
      <c r="AW227" s="101">
        <f>IF(OR(計算過程!$DF$5&lt;=4,計算過程!$DF$5=8),AX227+AY227+AZ227,0)</f>
        <v>0.1253257490173611</v>
      </c>
      <c r="AX227" s="101">
        <f>IF(AND(計算過程!$DF$5&gt;4,計算過程!$DF$5&lt;&gt;8),0,((VLOOKUP(入力データと計算結果!$E$6,バックデータ一覧!$V$12:$AA$15,2)*'貼り付けシート（日別）'!AG226+VLOOKUP(入力データと計算結果!$E$6,バックデータ一覧!$V$12:$AA$15,3)*('貼り付けシート（日別）'!AA226+'貼り付けシート（日別）'!AB226+'貼り付けシート（日別）'!AC226+'貼り付けシート（日別）'!AD226+'貼り付けシート（日別）'!AF226)+(VLOOKUP(入力データと計算結果!$E$6,バックデータ一覧!$V$12:$AA$15,4)))*10^3/3600))</f>
        <v>7.7374947657407406E-2</v>
      </c>
      <c r="AY227" s="101">
        <f>IF(AND(OR(計算過程!$DF$5&gt;4,計算過程!$DF$5&lt;&gt;8),入力データと計算結果!$E$7&lt;&gt;バックデータ一覧!$A$16,SUM(BX227:BY227)&gt;0),0.07*10^3/3600,0)</f>
        <v>1.9444444444444445E-2</v>
      </c>
      <c r="AZ227" s="101">
        <f>IF(AND(OR(計算過程!$DF$5&lt;=4),入力データと計算結果!$E$7=バックデータ一覧!$A$18,BY227&gt;0),(VLOOKUP(入力データと計算結果!$E$6,バックデータ一覧!$V$12:$AA$15,5,FALSE)*CA227+VLOOKUP(入力データと計算結果!$E$6,バックデータ一覧!$V$12:$AA$15,6,FALSE))*10^3/3600,0)</f>
        <v>2.8506356915509255E-2</v>
      </c>
      <c r="BA227" s="101">
        <f>IF(OR(計算過程!$DF$5&lt;=2,計算過程!$DF$5=8),IF(入力データと計算結果!$E$7=バックデータ一覧!$A$16,BU227/BC227+BV227/BD227+BW227/BE227+BX227/BF227+BZ227/BH227,IF(入力データと計算結果!$E$7=バックデータ一覧!$A$17,BU227/BC227+BV227/BD227+BW227/BE227+BY227/BG227+BZ227/BH227,BU227/BC227+BV227/BD227+BW227/BE227+BY227/BG227+CA227/BI227)),0)</f>
        <v>42.868431701831</v>
      </c>
      <c r="BB227" s="101">
        <f>IF(OR(計算過程!$DF$5=3,計算過程!$DF$5=4),IF(入力データと計算結果!$E$7=バックデータ一覧!$A$16,BU227/BC227+BV227/BD227+BW227/BE227+BX227/BF227+BZ227/BH227,IF(入力データと計算結果!$E$7=バックデータ一覧!$A$17,BU227/BC227+BV227/BD227+BW227/BE227+BY227/BG227+BZ227/BH227,BU227/BC227+BV227/BD227+BW227/BE227+BY227/BG227+CA227/BI227)),0)</f>
        <v>0</v>
      </c>
      <c r="BC227" s="101">
        <f>MIN(1,計算過程!$DF$7*'貼り付けシート（日別）'!AG226+計算過程!$DF$14*(BU227+BW227)+計算過程!$DF$21)</f>
        <v>0.64379359167808659</v>
      </c>
      <c r="BD227" s="101">
        <f>MIN(1,計算過程!$DF$8*'貼り付けシート（日別）'!AG226+計算過程!$DF$15*BV227+計算過程!$DF$22)</f>
        <v>0.69029691167494367</v>
      </c>
      <c r="BE227" s="101">
        <f>MIN(1,計算過程!$DF$9*'貼り付けシート（日別）'!AG226+計算過程!$DF$16*(BU227+BW227)+計算過程!$DF$23)</f>
        <v>0.64379359167808659</v>
      </c>
      <c r="BF227" s="32">
        <f>MIN(1,計算過程!$DF$10*'貼り付けシート（日別）'!AG226+計算過程!$DF$17*BX227+計算過程!$DF$24)</f>
        <v>0.71159348488590612</v>
      </c>
      <c r="BG227" s="32">
        <f>MIN(1,計算過程!$DF$11*'貼り付けシート（日別）'!AG226+計算過程!$DF$18*BY227+計算過程!$DF$25)</f>
        <v>0.70291342986095251</v>
      </c>
      <c r="BH227" s="32">
        <f>MIN(1,計算過程!$DF$12*'貼り付けシート（日別）'!AG226+計算過程!$DF$19*BZ227+計算過程!$DF$26)</f>
        <v>0.71159348488590612</v>
      </c>
      <c r="BI227" s="32">
        <f>MIN(1,計算過程!$DF$13*'貼り付けシート（日別）'!AG226+計算過程!$DF$20*CA227+計算過程!$DF$27)</f>
        <v>0.64677031440080535</v>
      </c>
      <c r="BJ227" s="32">
        <f>IF(計算過程!$DF$5=11,(計算過程!$DF$33*BK227+計算過程!$DF$34*BN227+計算過程!$DF$35*計算過程!$DF$39+計算過程!$DF$36)*(1+計算過程!$DF$37*計算過程!$DF$38)*BL227*BM227*10^3/3600,0)</f>
        <v>0</v>
      </c>
      <c r="BK227" s="32">
        <f>'貼り付けシート（日別）'!AH226</f>
        <v>23.837499999999999</v>
      </c>
      <c r="BL227" s="32">
        <f t="shared" si="79"/>
        <v>1</v>
      </c>
      <c r="BM227" s="32">
        <f t="shared" si="80"/>
        <v>1</v>
      </c>
      <c r="BN227" s="32">
        <f t="shared" si="81"/>
        <v>29.442155414111888</v>
      </c>
      <c r="BO227" s="32">
        <f>IF(計算過程!$DF$5=10,(計算過程!$DF$41*'貼り付けシート（日別）'!AG226+計算過程!$DF$42*BN227+計算過程!$DF$43)/3.6,0)</f>
        <v>0</v>
      </c>
      <c r="BP227" s="32">
        <f>IF(OR(計算過程!$DF$5=5,計算過程!$DF$5=6,計算過程!$DF$5=7),((計算過程!$DF$45*'貼り付けシート（日別）'!AG226+計算過程!$DF$46*SUM(BU227:BW227,BY227)+計算過程!$DF$47)*BQ227+(0.01723*CA227+0.06099))*10^3/3600,0)</f>
        <v>0</v>
      </c>
      <c r="BQ227" s="32">
        <f>IF('貼り付けシート（日別）'!AG226&lt;7,1+(7-'貼り付けシート（日別）'!AG226)*0.0091,1)</f>
        <v>1</v>
      </c>
      <c r="BR227" s="32">
        <f>IF(OR(計算過程!$DF$5=5,計算過程!$DF$5=6,計算過程!$DF$5=7),((計算過程!$DF$48*'貼り付けシート（日別）'!AG226+計算過程!$DF$49*SUM(BU227:BW227,BY227)+計算過程!$DF$50)*BT227+CA227/BS227),0)</f>
        <v>0</v>
      </c>
      <c r="BS227" s="32">
        <f>計算過程!$DF$51*'貼り付けシート（日別）'!AG226+計算過程!$DF$52*CA227+計算過程!$DF$53</f>
        <v>0.89691781249999991</v>
      </c>
      <c r="BT227" s="32">
        <f>IF('貼り付けシート（日別）'!AG226&lt;7,1+(7-'貼り付けシート（日別）'!AG226)*0.0205,1)</f>
        <v>1</v>
      </c>
      <c r="BU227" s="109">
        <f>'貼り付けシート（日別）'!T226</f>
        <v>3.5276703598759105</v>
      </c>
      <c r="BV227" s="109">
        <f>'貼り付けシート（日別）'!U226</f>
        <v>6.0738741193994494</v>
      </c>
      <c r="BW227" s="109">
        <f>'貼り付けシート（日別）'!V226</f>
        <v>0.50020139806818997</v>
      </c>
      <c r="BX227" s="109">
        <f>'貼り付けシート（日別）'!W226</f>
        <v>0</v>
      </c>
      <c r="BY227" s="109">
        <f>'貼り付けシート（日別）'!X226</f>
        <v>16.924107453435003</v>
      </c>
      <c r="BZ227" s="109">
        <f>'貼り付けシート（日別）'!Y226</f>
        <v>0</v>
      </c>
      <c r="CA227" s="109">
        <f>'貼り付けシート（日別）'!Z226</f>
        <v>2.4163020833333331</v>
      </c>
      <c r="CB227" s="102">
        <f>IF(入力データと計算結果!$E$9=バックデータ一覧!$A$25,'貼り付けシート（日別）'!AI226,0)</f>
        <v>0</v>
      </c>
      <c r="CC227" s="166"/>
      <c r="CD227" s="32">
        <f>IF(計算過程!$DF$5=9,((CI227*'貼り付けシート（日別）'!AG226+CJ227*(CQ227+CR227+CS227+CU227)+CK227*CX227+CL227)*CE227+(0.01723*CW227+0.06099))*10^3/3600,0)</f>
        <v>0</v>
      </c>
      <c r="CE227" s="32">
        <f>IF(7&lt;='貼り付けシート（日別）'!AG226,1,1+(7-'貼り付けシート（日別）'!AG226)*0.0091)</f>
        <v>1</v>
      </c>
      <c r="CF227" s="32">
        <f>IF(計算過程!$DF$5=9,((CM227*'貼り付けシート（日別）'!AG226+CN227*(CQ227+CR227+CS227+CU227)+CO227*CX227+CP227)*CH227+CW227/CG227),0)</f>
        <v>0</v>
      </c>
      <c r="CG227" s="32">
        <f>計算過程!$DF$55*'貼り付けシート（日別）'!AG226+計算過程!$DF$56*CW227+計算過程!$DF$57</f>
        <v>0.89691781249999991</v>
      </c>
      <c r="CH227" s="32">
        <f>IF(7&lt;='貼り付けシート（日別）'!AG226,1,1+(7-'貼り付けシート（日別）'!AG226)*0.0205)</f>
        <v>1</v>
      </c>
      <c r="CI227" s="100">
        <f>IF($CX227&gt;0,バックデータ一覧!$S$4,バックデータ一覧!$T$4)</f>
        <v>-0.18114</v>
      </c>
      <c r="CJ227" s="100">
        <f>IF($CX227&gt;0,バックデータ一覧!$S$5,バックデータ一覧!$T$5)</f>
        <v>0.10483000000000001</v>
      </c>
      <c r="CK227" s="100">
        <f>IF($CX227&gt;0,バックデータ一覧!$S$6,バックデータ一覧!$T$6)</f>
        <v>0</v>
      </c>
      <c r="CL227" s="100">
        <f>IF($CX227&gt;0,バックデータ一覧!$S$7,バックデータ一覧!$T$7)</f>
        <v>5.8528500000000001</v>
      </c>
      <c r="CM227" s="100">
        <f>IF($CX227&gt;0,バックデータ一覧!$S$12,バックデータ一覧!$T$12)</f>
        <v>-5.7700000000000001E-2</v>
      </c>
      <c r="CN227" s="100">
        <f>IF($CX227&gt;0,バックデータ一覧!$S$13,バックデータ一覧!$T$13)</f>
        <v>0.47525000000000001</v>
      </c>
      <c r="CO227" s="100">
        <f>IF($CX227&gt;0,バックデータ一覧!$S$14,バックデータ一覧!$T$14)</f>
        <v>0</v>
      </c>
      <c r="CP227" s="173">
        <f>IF($CX227&gt;0,バックデータ一覧!$S$15,バックデータ一覧!$T$15)</f>
        <v>-6.3459300000000001</v>
      </c>
      <c r="CQ227" s="102">
        <f>IF($DF$4=4,'貼り付けシート（日別）'!T226,'貼り付けシート（日別）'!B226*(INT($DF$4)+1-$DF$4)+'貼り付けシート（日別）'!T226*($DF$4-INT($DF$4)))</f>
        <v>3.5276703598759105</v>
      </c>
      <c r="CR227" s="102">
        <f>IF($DF$4=4,'貼り付けシート（日別）'!U226,'貼り付けシート（日別）'!C226*(INT($DF$4)+1-$DF$4)+'貼り付けシート（日別）'!U226*($DF$4-INT($DF$4)))</f>
        <v>6.0738741193994494</v>
      </c>
      <c r="CS227" s="102">
        <f>IF($DF$4=4,'貼り付けシート（日別）'!V226,'貼り付けシート（日別）'!D226*(INT($DF$4)+1-$DF$4)+'貼り付けシート（日別）'!V226*($DF$4-INT($DF$4)))</f>
        <v>0.50020139806818997</v>
      </c>
      <c r="CT227" s="102">
        <f>IF($DF$4=4,'貼り付けシート（日別）'!W226,'貼り付けシート（日別）'!E226*(INT($DF$4)+1-$DF$4)+'貼り付けシート（日別）'!W226*($DF$4-INT($DF$4)))</f>
        <v>0</v>
      </c>
      <c r="CU227" s="102">
        <f>IF($DF$4=4,'貼り付けシート（日別）'!X226,'貼り付けシート（日別）'!F226*(INT($DF$4)+1-$DF$4)+'貼り付けシート（日別）'!X226*($DF$4-INT($DF$4)))</f>
        <v>16.924107453435003</v>
      </c>
      <c r="CV227" s="102">
        <f>IF($DF$4=4,'貼り付けシート（日別）'!Y226,'貼り付けシート（日別）'!G226*(INT($DF$4)+1-$DF$4)+'貼り付けシート（日別）'!Y226*($DF$4-INT($DF$4)))</f>
        <v>0</v>
      </c>
      <c r="CW227" s="102">
        <f>IF($DF$4=4,'貼り付けシート（日別）'!Z226,'貼り付けシート（日別）'!H226*(INT($DF$4)+1-$DF$4)+'貼り付けシート（日別）'!Z226*($DF$4-INT($DF$4)))</f>
        <v>2.4163020833333331</v>
      </c>
      <c r="CX227" s="32">
        <f>SUMIF('貼り付けシート（時刻別）'!$A$6:$A$8765,AR227,'貼り付けシート（時刻別）'!$C$6:$C$8765)</f>
        <v>0</v>
      </c>
      <c r="CY227" s="102">
        <f t="shared" si="82"/>
        <v>0</v>
      </c>
      <c r="CZ227" s="166"/>
    </row>
    <row r="228" spans="1:104" x14ac:dyDescent="0.15">
      <c r="A228" s="36">
        <v>41860</v>
      </c>
      <c r="B228" s="139">
        <f>IF(計算過程!$DF$5=9,計算過程!CD228+計算過程!CY228,IF($DF$4=4,AS228,G228*(INT($DF$4)+1-$DF$4)+AS228*($DF$4-INT($DF$4))))</f>
        <v>0.14054437694212962</v>
      </c>
      <c r="C228" s="139">
        <f>IF(計算過程!$DF$5=9,CF228,IF($DF$4=4,AT228,H228*(INT($DF$4)+1-$DF$4)+AT228*($DF$4-INT($DF$4))))</f>
        <v>59.747188578755896</v>
      </c>
      <c r="D228" s="139">
        <f>IF(計算過程!$DF$5=9,0,IF($DF$4=4,AU228,I228*(INT($DF$4)+1-$DF$4)+AU228*($DF$4-INT($DF$4))))</f>
        <v>0</v>
      </c>
      <c r="E228" s="139">
        <v>0</v>
      </c>
      <c r="F228" s="138"/>
      <c r="G228" s="104">
        <f t="shared" si="69"/>
        <v>0.13516408285416667</v>
      </c>
      <c r="H228" s="104">
        <f t="shared" si="70"/>
        <v>54.848596608771139</v>
      </c>
      <c r="I228" s="104">
        <f t="shared" si="71"/>
        <v>0</v>
      </c>
      <c r="J228" s="107">
        <v>0</v>
      </c>
      <c r="K228" s="101">
        <f>IF(OR(計算過程!$DF$5&lt;=4,計算過程!$DF$5=8),L228+M228+N228,0)</f>
        <v>0.13516408285416667</v>
      </c>
      <c r="L228" s="101">
        <f>IF(AND($DF$5&gt;4,$DF$5&lt;&gt;8),0,((VLOOKUP(入力データと計算結果!$E$6,バックデータ一覧!$V$12:$AA$15,2)*'貼り付けシート（日別）'!O227+VLOOKUP(入力データと計算結果!$E$6,バックデータ一覧!$V$12:$AA$15,3)*('貼り付けシート（日別）'!I227+'貼り付けシート（日別）'!J227+'貼り付けシート（日別）'!K227+'貼り付けシート（日別）'!L227+'貼り付けシート（日別）'!N227)+(VLOOKUP(入力データと計算結果!$E$6,バックデータ一覧!$V$12:$AA$15,4)))*10^3/3600))</f>
        <v>8.8739602240740748E-2</v>
      </c>
      <c r="M228" s="101">
        <f>IF(AND(OR($DF$5&gt;4,$DF$5&lt;&gt;8),入力データと計算結果!$E$7&lt;&gt;バックデータ一覧!$A$16,SUM(AL228:AM228)&gt;0),0.07*10^3/3600,0)</f>
        <v>1.9444444444444445E-2</v>
      </c>
      <c r="N228" s="101">
        <f>IF(AND(OR($DF$5&lt;=4),入力データと計算結果!$E$7=バックデータ一覧!$A$18,AM228&gt;0),(VLOOKUP(入力データと計算結果!$E$6,バックデータ一覧!$V$12:$AA$15,5,FALSE)*AO228+VLOOKUP(入力データと計算結果!$E$6,バックデータ一覧!$V$12:$AA$15,6,FALSE))*10^3/3600,0)</f>
        <v>2.698003616898148E-2</v>
      </c>
      <c r="O228" s="101">
        <f>IF(OR(計算過程!$DF$5&lt;=2,計算過程!$DF$5=8),IF(入力データと計算結果!$E$7=バックデータ一覧!$A$16,AI228/Q228+AJ228/R228+AK228/S228+AL228/T228+AN228/V228,IF(入力データと計算結果!$E$7=バックデータ一覧!$A$17,AI228/Q228+AJ228/R228+AK228/S228+AM228/U228+AN228/V228,AI228/Q228+AJ228/R228+AK228/S228+AM228/U228+AO228/W228)),0)</f>
        <v>54.848596608771139</v>
      </c>
      <c r="P228" s="101">
        <f>IF(OR(計算過程!$DF$5=3,計算過程!$DF$5=4),IF(入力データと計算結果!$E$7=バックデータ一覧!$A$16,AI228/Q228+AJ228/R228+AK228/S228+AL228/T228+AN228/V228,IF(入力データと計算結果!$E$7=バックデータ一覧!$A$17,AI228/Q228+AJ228/R228+AK228/S228+AM228/U228+AN228/V228,AI228/Q228+AJ228/R228+AK228/S228+AM228/U228+AO228/W228)),0)</f>
        <v>0</v>
      </c>
      <c r="Q228" s="101">
        <f>MIN(1,$DF$7*'貼り付けシート（日別）'!O227+計算過程!$DF$14*(AI228+AK228)+$DF$21)</f>
        <v>0.64595825090096104</v>
      </c>
      <c r="R228" s="101">
        <f>MIN(1,$DF$8*'貼り付けシート（日別）'!O227+$DF$15*AJ228+$DF$22)</f>
        <v>0.69066717805318334</v>
      </c>
      <c r="S228" s="101">
        <f>MIN(1,$DF$9*'貼り付けシート（日別）'!O227+$DF$16*(AI228+AK228)+$DF$23)</f>
        <v>0.64595825090096104</v>
      </c>
      <c r="T228" s="32">
        <f>MIN(1,$DF$10*'貼り付けシート（日別）'!O227+$DF$17*AL228+$DF$24)</f>
        <v>0.71159348488590612</v>
      </c>
      <c r="U228" s="32">
        <f>MIN(1,$DF$11*'貼り付けシート（日別）'!O227+$DF$18*AM228+$DF$25)</f>
        <v>0.70305060406893394</v>
      </c>
      <c r="V228" s="32">
        <f>MIN(1,$DF$12*'貼り付けシート（日別）'!O227+$DF$19*AN228+$DF$26)</f>
        <v>0.71159348488590612</v>
      </c>
      <c r="W228" s="32">
        <f>MIN(1,$DF$13*'貼り付けシート（日別）'!O227+$DF$20*AO228+$DF$27)</f>
        <v>0.63452641191140935</v>
      </c>
      <c r="X228" s="32">
        <f t="shared" si="72"/>
        <v>0</v>
      </c>
      <c r="Y228" s="32">
        <f>'貼り付けシート（日別）'!P227</f>
        <v>21.025000000000002</v>
      </c>
      <c r="Z228" s="32">
        <f t="shared" si="73"/>
        <v>1</v>
      </c>
      <c r="AA228" s="32">
        <f t="shared" si="74"/>
        <v>1</v>
      </c>
      <c r="AB228" s="32">
        <f t="shared" si="75"/>
        <v>37.359776411877895</v>
      </c>
      <c r="AC228" s="32">
        <f>IF($DF$5=10,($DF$41*'貼り付けシート（日別）'!O227+$DF$42*AB228+$DF$43)/3.6,0)</f>
        <v>0</v>
      </c>
      <c r="AD228" s="32">
        <f>IF(OR($DF$5=5,$DF$5=6,$DF$5=7),(($DF$45*'貼り付けシート（日別）'!O227+$DF$46*SUM(AI228:AK228,AM228)+$DF$47)*AE228+(0.01723*AO228+0.06099))*10^3/3600,0)</f>
        <v>0</v>
      </c>
      <c r="AE228" s="32">
        <f>IF('貼り付けシート（日別）'!O227&lt;7,1+(7-'貼り付けシート（日別）'!O227)*0.0091,1)</f>
        <v>1</v>
      </c>
      <c r="AF228" s="32">
        <f>IF(OR($DF$5=5,$DF$5=6,$DF$5=7),(($DF$48*'貼り付けシート（日別）'!O227+$DF$49*SUM(AI228:AK228,AM228)+$DF$50)*AH228+AO228/AG228),0)</f>
        <v>0</v>
      </c>
      <c r="AG228" s="32">
        <f>$DF$51*'貼り付けシート（日別）'!O227+$DF$52*AO228+$DF$53</f>
        <v>0.884384375</v>
      </c>
      <c r="AH228" s="32">
        <f>IF('貼り付けシート（日別）'!O227&lt;7,1+(7-'貼り付けシート（日別）'!O227)*0.0205,1)</f>
        <v>1</v>
      </c>
      <c r="AI228" s="109">
        <f>'貼り付けシート（日別）'!B227</f>
        <v>7.3764033504915254</v>
      </c>
      <c r="AJ228" s="109">
        <f>'貼り付けシート（日別）'!C227</f>
        <v>9.5446539714271204</v>
      </c>
      <c r="AK228" s="109">
        <f>'貼り付けシート（日別）'!D227</f>
        <v>1.7194413404409148</v>
      </c>
      <c r="AL228" s="109">
        <f>'貼り付けシート（日別）'!E227</f>
        <v>0</v>
      </c>
      <c r="AM228" s="109">
        <f>'貼り付けシート（日別）'!F227</f>
        <v>16.621881916185</v>
      </c>
      <c r="AN228" s="109">
        <f>'貼り付けシート（日別）'!G227</f>
        <v>0</v>
      </c>
      <c r="AO228" s="109">
        <f>'貼り付けシート（日別）'!H227</f>
        <v>2.0973958333333327</v>
      </c>
      <c r="AP228" s="102">
        <f>IF(入力データと計算結果!$E$9=バックデータ一覧!$A$25,'貼り付けシート（日別）'!Q227,0)</f>
        <v>0</v>
      </c>
      <c r="AR228" s="36">
        <v>41860</v>
      </c>
      <c r="AS228" s="104">
        <f t="shared" si="76"/>
        <v>0.14054437694212962</v>
      </c>
      <c r="AT228" s="104">
        <f t="shared" si="77"/>
        <v>59.747188578755896</v>
      </c>
      <c r="AU228" s="104">
        <f t="shared" si="78"/>
        <v>0</v>
      </c>
      <c r="AV228" s="107">
        <v>0</v>
      </c>
      <c r="AW228" s="101">
        <f>IF(OR(計算過程!$DF$5&lt;=4,計算過程!$DF$5=8),AX228+AY228+AZ228,0)</f>
        <v>0.14054437694212962</v>
      </c>
      <c r="AX228" s="101">
        <f>IF(AND(計算過程!$DF$5&gt;4,計算過程!$DF$5&lt;&gt;8),0,((VLOOKUP(入力データと計算結果!$E$6,バックデータ一覧!$V$12:$AA$15,2)*'貼り付けシート（日別）'!AG227+VLOOKUP(入力データと計算結果!$E$6,バックデータ一覧!$V$12:$AA$15,3)*('貼り付けシート（日別）'!AA227+'貼り付けシート（日別）'!AB227+'貼り付けシート（日別）'!AC227+'貼り付けシート（日別）'!AD227+'貼り付けシート（日別）'!AF227)+(VLOOKUP(入力データと計算結果!$E$6,バックデータ一覧!$V$12:$AA$15,4)))*10^3/3600))</f>
        <v>9.2260292740740726E-2</v>
      </c>
      <c r="AY228" s="101">
        <f>IF(AND(OR(計算過程!$DF$5&gt;4,計算過程!$DF$5&lt;&gt;8),入力データと計算結果!$E$7&lt;&gt;バックデータ一覧!$A$16,SUM(BX228:BY228)&gt;0),0.07*10^3/3600,0)</f>
        <v>1.9444444444444445E-2</v>
      </c>
      <c r="AZ228" s="101">
        <f>IF(AND(OR(計算過程!$DF$5&lt;=4),入力データと計算結果!$E$7=バックデータ一覧!$A$18,BY228&gt;0),(VLOOKUP(入力データと計算結果!$E$6,バックデータ一覧!$V$12:$AA$15,5,FALSE)*CA228+VLOOKUP(入力データと計算結果!$E$6,バックデータ一覧!$V$12:$AA$15,6,FALSE))*10^3/3600,0)</f>
        <v>2.8839639756944445E-2</v>
      </c>
      <c r="BA228" s="101">
        <f>IF(OR(計算過程!$DF$5&lt;=2,計算過程!$DF$5=8),IF(入力データと計算結果!$E$7=バックデータ一覧!$A$16,BU228/BC228+BV228/BD228+BW228/BE228+BX228/BF228+BZ228/BH228,IF(入力データと計算結果!$E$7=バックデータ一覧!$A$17,BU228/BC228+BV228/BD228+BW228/BE228+BY228/BG228+BZ228/BH228,BU228/BC228+BV228/BD228+BW228/BE228+BY228/BG228+CA228/BI228)),0)</f>
        <v>59.747188578755896</v>
      </c>
      <c r="BB228" s="101">
        <f>IF(OR(計算過程!$DF$5=3,計算過程!$DF$5=4),IF(入力データと計算結果!$E$7=バックデータ一覧!$A$16,BU228/BC228+BV228/BD228+BW228/BE228+BX228/BF228+BZ228/BH228,IF(入力データと計算結果!$E$7=バックデータ一覧!$A$17,BU228/BC228+BV228/BD228+BW228/BE228+BY228/BG228+BZ228/BH228,BU228/BC228+BV228/BD228+BW228/BE228+BY228/BG228+CA228/BI228)),0)</f>
        <v>0</v>
      </c>
      <c r="BC228" s="101">
        <f>MIN(1,計算過程!$DF$7*'貼り付けシート（日別）'!AG227+計算過程!$DF$14*(BU228+BW228)+計算過程!$DF$21)</f>
        <v>0.64665683873459234</v>
      </c>
      <c r="BD228" s="101">
        <f>MIN(1,計算過程!$DF$8*'貼り付けシート（日別）'!AG227+計算過程!$DF$15*BV228+計算過程!$DF$22)</f>
        <v>0.69175021057990194</v>
      </c>
      <c r="BE228" s="101">
        <f>MIN(1,計算過程!$DF$9*'貼り付けシート（日別）'!AG227+計算過程!$DF$16*(BU228+BW228)+計算過程!$DF$23)</f>
        <v>0.64665683873459234</v>
      </c>
      <c r="BF228" s="32">
        <f>MIN(1,計算過程!$DF$10*'貼り付けシート（日別）'!AG227+計算過程!$DF$17*BX228+計算過程!$DF$24)</f>
        <v>0.71159348488590612</v>
      </c>
      <c r="BG228" s="32">
        <f>MIN(1,計算過程!$DF$11*'貼り付けシート（日別）'!AG227+計算過程!$DF$18*BY228+計算過程!$DF$25)</f>
        <v>0.70305060406893394</v>
      </c>
      <c r="BH228" s="32">
        <f>MIN(1,計算過程!$DF$12*'貼り付けシート（日別）'!AG227+計算過程!$DF$19*BZ228+計算過程!$DF$26)</f>
        <v>0.71159348488590612</v>
      </c>
      <c r="BI228" s="32">
        <f>MIN(1,計算過程!$DF$13*'貼り付けシート（日別）'!AG227+計算過程!$DF$20*CA228+計算過程!$DF$27)</f>
        <v>0.64136884607516775</v>
      </c>
      <c r="BJ228" s="32">
        <f>IF(計算過程!$DF$5=11,(計算過程!$DF$33*BK228+計算過程!$DF$34*BN228+計算過程!$DF$35*計算過程!$DF$39+計算過程!$DF$36)*(1+計算過程!$DF$37*計算過程!$DF$38)*BL228*BM228*10^3/3600,0)</f>
        <v>0</v>
      </c>
      <c r="BK228" s="32">
        <f>'貼り付けシート（日別）'!AH227</f>
        <v>21.025000000000002</v>
      </c>
      <c r="BL228" s="32">
        <f t="shared" si="79"/>
        <v>1</v>
      </c>
      <c r="BM228" s="32">
        <f t="shared" si="80"/>
        <v>1</v>
      </c>
      <c r="BN228" s="32">
        <f t="shared" si="81"/>
        <v>40.726460661467421</v>
      </c>
      <c r="BO228" s="32">
        <f>IF(計算過程!$DF$5=10,(計算過程!$DF$41*'貼り付けシート（日別）'!AG227+計算過程!$DF$42*BN228+計算過程!$DF$43)/3.6,0)</f>
        <v>0</v>
      </c>
      <c r="BP228" s="32">
        <f>IF(OR(計算過程!$DF$5=5,計算過程!$DF$5=6,計算過程!$DF$5=7),((計算過程!$DF$45*'貼り付けシート（日別）'!AG227+計算過程!$DF$46*SUM(BU228:BW228,BY228)+計算過程!$DF$47)*BQ228+(0.01723*CA228+0.06099))*10^3/3600,0)</f>
        <v>0</v>
      </c>
      <c r="BQ228" s="32">
        <f>IF('貼り付けシート（日別）'!AG227&lt;7,1+(7-'貼り付けシート（日別）'!AG227)*0.0091,1)</f>
        <v>1</v>
      </c>
      <c r="BR228" s="32">
        <f>IF(OR(計算過程!$DF$5=5,計算過程!$DF$5=6,計算過程!$DF$5=7),((計算過程!$DF$48*'貼り付けシート（日別）'!AG227+計算過程!$DF$49*SUM(BU228:BW228,BY228)+計算過程!$DF$50)*BT228+CA228/BS228),0)</f>
        <v>0</v>
      </c>
      <c r="BS228" s="32">
        <f>計算過程!$DF$51*'貼り付けシート（日別）'!AG227+計算過程!$DF$52*CA228+計算過程!$DF$53</f>
        <v>0.88671562500000001</v>
      </c>
      <c r="BT228" s="32">
        <f>IF('貼り付けシート（日別）'!AG227&lt;7,1+(7-'貼り付けシート（日別）'!AG227)*0.0205,1)</f>
        <v>1</v>
      </c>
      <c r="BU228" s="109">
        <f>'貼り付けシート（日別）'!T227</f>
        <v>7.5999307247488437</v>
      </c>
      <c r="BV228" s="109">
        <f>'貼り付けシート（日別）'!U227</f>
        <v>11.9308174642839</v>
      </c>
      <c r="BW228" s="109">
        <f>'貼り付けシート（日別）'!V227</f>
        <v>2.087893056249682</v>
      </c>
      <c r="BX228" s="109">
        <f>'貼り付けシート（日別）'!W227</f>
        <v>0</v>
      </c>
      <c r="BY228" s="109">
        <f>'貼り付けシート（日別）'!X227</f>
        <v>16.621881916185</v>
      </c>
      <c r="BZ228" s="109">
        <f>'貼り付けシート（日別）'!Y227</f>
        <v>0</v>
      </c>
      <c r="CA228" s="109">
        <f>'貼り付けシート（日別）'!Z227</f>
        <v>2.4859374999999999</v>
      </c>
      <c r="CB228" s="102">
        <f>IF(入力データと計算結果!$E$9=バックデータ一覧!$A$25,'貼り付けシート（日別）'!AI227,0)</f>
        <v>0</v>
      </c>
      <c r="CC228" s="166"/>
      <c r="CD228" s="32">
        <f>IF(計算過程!$DF$5=9,((CI228*'貼り付けシート（日別）'!AG227+CJ228*(CQ228+CR228+CS228+CU228)+CK228*CX228+CL228)*CE228+(0.01723*CW228+0.06099))*10^3/3600,0)</f>
        <v>0</v>
      </c>
      <c r="CE228" s="32">
        <f>IF(7&lt;='貼り付けシート（日別）'!AG227,1,1+(7-'貼り付けシート（日別）'!AG227)*0.0091)</f>
        <v>1</v>
      </c>
      <c r="CF228" s="32">
        <f>IF(計算過程!$DF$5=9,((CM228*'貼り付けシート（日別）'!AG227+CN228*(CQ228+CR228+CS228+CU228)+CO228*CX228+CP228)*CH228+CW228/CG228),0)</f>
        <v>0</v>
      </c>
      <c r="CG228" s="32">
        <f>計算過程!$DF$55*'貼り付けシート（日別）'!AG227+計算過程!$DF$56*CW228+計算過程!$DF$57</f>
        <v>0.88671562500000001</v>
      </c>
      <c r="CH228" s="32">
        <f>IF(7&lt;='貼り付けシート（日別）'!AG227,1,1+(7-'貼り付けシート（日別）'!AG227)*0.0205)</f>
        <v>1</v>
      </c>
      <c r="CI228" s="100">
        <f>IF($CX228&gt;0,バックデータ一覧!$S$4,バックデータ一覧!$T$4)</f>
        <v>-0.18114</v>
      </c>
      <c r="CJ228" s="100">
        <f>IF($CX228&gt;0,バックデータ一覧!$S$5,バックデータ一覧!$T$5)</f>
        <v>0.10483000000000001</v>
      </c>
      <c r="CK228" s="100">
        <f>IF($CX228&gt;0,バックデータ一覧!$S$6,バックデータ一覧!$T$6)</f>
        <v>0</v>
      </c>
      <c r="CL228" s="100">
        <f>IF($CX228&gt;0,バックデータ一覧!$S$7,バックデータ一覧!$T$7)</f>
        <v>5.8528500000000001</v>
      </c>
      <c r="CM228" s="100">
        <f>IF($CX228&gt;0,バックデータ一覧!$S$12,バックデータ一覧!$T$12)</f>
        <v>-5.7700000000000001E-2</v>
      </c>
      <c r="CN228" s="100">
        <f>IF($CX228&gt;0,バックデータ一覧!$S$13,バックデータ一覧!$T$13)</f>
        <v>0.47525000000000001</v>
      </c>
      <c r="CO228" s="100">
        <f>IF($CX228&gt;0,バックデータ一覧!$S$14,バックデータ一覧!$T$14)</f>
        <v>0</v>
      </c>
      <c r="CP228" s="173">
        <f>IF($CX228&gt;0,バックデータ一覧!$S$15,バックデータ一覧!$T$15)</f>
        <v>-6.3459300000000001</v>
      </c>
      <c r="CQ228" s="102">
        <f>IF($DF$4=4,'貼り付けシート（日別）'!T227,'貼り付けシート（日別）'!B227*(INT($DF$4)+1-$DF$4)+'貼り付けシート（日別）'!T227*($DF$4-INT($DF$4)))</f>
        <v>7.5999307247488437</v>
      </c>
      <c r="CR228" s="102">
        <f>IF($DF$4=4,'貼り付けシート（日別）'!U227,'貼り付けシート（日別）'!C227*(INT($DF$4)+1-$DF$4)+'貼り付けシート（日別）'!U227*($DF$4-INT($DF$4)))</f>
        <v>11.9308174642839</v>
      </c>
      <c r="CS228" s="102">
        <f>IF($DF$4=4,'貼り付けシート（日別）'!V227,'貼り付けシート（日別）'!D227*(INT($DF$4)+1-$DF$4)+'貼り付けシート（日別）'!V227*($DF$4-INT($DF$4)))</f>
        <v>2.087893056249682</v>
      </c>
      <c r="CT228" s="102">
        <f>IF($DF$4=4,'貼り付けシート（日別）'!W227,'貼り付けシート（日別）'!E227*(INT($DF$4)+1-$DF$4)+'貼り付けシート（日別）'!W227*($DF$4-INT($DF$4)))</f>
        <v>0</v>
      </c>
      <c r="CU228" s="102">
        <f>IF($DF$4=4,'貼り付けシート（日別）'!X227,'貼り付けシート（日別）'!F227*(INT($DF$4)+1-$DF$4)+'貼り付けシート（日別）'!X227*($DF$4-INT($DF$4)))</f>
        <v>16.621881916185</v>
      </c>
      <c r="CV228" s="102">
        <f>IF($DF$4=4,'貼り付けシート（日別）'!Y227,'貼り付けシート（日別）'!G227*(INT($DF$4)+1-$DF$4)+'貼り付けシート（日別）'!Y227*($DF$4-INT($DF$4)))</f>
        <v>0</v>
      </c>
      <c r="CW228" s="102">
        <f>IF($DF$4=4,'貼り付けシート（日別）'!Z227,'貼り付けシート（日別）'!H227*(INT($DF$4)+1-$DF$4)+'貼り付けシート（日別）'!Z227*($DF$4-INT($DF$4)))</f>
        <v>2.4859374999999999</v>
      </c>
      <c r="CX228" s="32">
        <f>SUMIF('貼り付けシート（時刻別）'!$A$6:$A$8765,AR228,'貼り付けシート（時刻別）'!$C$6:$C$8765)</f>
        <v>0</v>
      </c>
      <c r="CY228" s="102">
        <f t="shared" si="82"/>
        <v>0</v>
      </c>
      <c r="CZ228" s="166"/>
    </row>
    <row r="229" spans="1:104" x14ac:dyDescent="0.15">
      <c r="A229" s="36">
        <v>41861</v>
      </c>
      <c r="B229" s="139">
        <f>IF(計算過程!$DF$5=9,計算過程!CD229+計算過程!CY229,IF($DF$4=4,AS229,G229*(INT($DF$4)+1-$DF$4)+AS229*($DF$4-INT($DF$4))))</f>
        <v>0.12936250914467592</v>
      </c>
      <c r="C229" s="139">
        <f>IF(計算過程!$DF$5=9,CF229,IF($DF$4=4,AT229,H229*(INT($DF$4)+1-$DF$4)+AT229*($DF$4-INT($DF$4))))</f>
        <v>41.847394706194102</v>
      </c>
      <c r="D229" s="139">
        <f>IF(計算過程!$DF$5=9,0,IF($DF$4=4,AU229,I229*(INT($DF$4)+1-$DF$4)+AU229*($DF$4-INT($DF$4))))</f>
        <v>0</v>
      </c>
      <c r="E229" s="139">
        <v>0</v>
      </c>
      <c r="F229" s="138"/>
      <c r="G229" s="104">
        <f t="shared" si="69"/>
        <v>0.12373595553125</v>
      </c>
      <c r="H229" s="104">
        <f t="shared" si="70"/>
        <v>36.99747698485848</v>
      </c>
      <c r="I229" s="104">
        <f t="shared" si="71"/>
        <v>0</v>
      </c>
      <c r="J229" s="107">
        <v>0</v>
      </c>
      <c r="K229" s="101">
        <f>IF(OR(計算過程!$DF$5&lt;=4,計算過程!$DF$5=8),L229+M229+N229,0)</f>
        <v>0.12373595553125</v>
      </c>
      <c r="L229" s="101">
        <f>IF(AND($DF$5&gt;4,$DF$5&lt;&gt;8),0,((VLOOKUP(入力データと計算結果!$E$6,バックデータ一覧!$V$12:$AA$15,2)*'貼り付けシート（日別）'!O228+VLOOKUP(入力データと計算結果!$E$6,バックデータ一覧!$V$12:$AA$15,3)*('貼り付けシート（日別）'!I228+'貼り付けシート（日別）'!J228+'貼り付けシート（日別）'!K228+'貼り付けシート（日別）'!L228+'貼り付けシート（日別）'!N228)+(VLOOKUP(入力データと計算結果!$E$6,バックデータ一覧!$V$12:$AA$15,4)))*10^3/3600))</f>
        <v>7.6220889703703706E-2</v>
      </c>
      <c r="M229" s="101">
        <f>IF(AND(OR($DF$5&gt;4,$DF$5&lt;&gt;8),入力データと計算結果!$E$7&lt;&gt;バックデータ一覧!$A$16,SUM(AL229:AM229)&gt;0),0.07*10^3/3600,0)</f>
        <v>1.9444444444444445E-2</v>
      </c>
      <c r="N229" s="101">
        <f>IF(AND(OR($DF$5&lt;=4),入力データと計算結果!$E$7=バックデータ一覧!$A$18,AM229&gt;0),(VLOOKUP(入力データと計算結果!$E$6,バックデータ一覧!$V$12:$AA$15,5,FALSE)*AO229+VLOOKUP(入力データと計算結果!$E$6,バックデータ一覧!$V$12:$AA$15,6,FALSE))*10^3/3600,0)</f>
        <v>2.8070621383101849E-2</v>
      </c>
      <c r="O229" s="101">
        <f>IF(OR(計算過程!$DF$5&lt;=2,計算過程!$DF$5=8),IF(入力データと計算結果!$E$7=バックデータ一覧!$A$16,AI229/Q229+AJ229/R229+AK229/S229+AL229/T229+AN229/V229,IF(入力データと計算結果!$E$7=バックデータ一覧!$A$17,AI229/Q229+AJ229/R229+AK229/S229+AM229/U229+AN229/V229,AI229/Q229+AJ229/R229+AK229/S229+AM229/U229+AO229/W229)),0)</f>
        <v>36.99747698485848</v>
      </c>
      <c r="P229" s="101">
        <f>IF(OR(計算過程!$DF$5=3,計算過程!$DF$5=4),IF(入力データと計算結果!$E$7=バックデータ一覧!$A$16,AI229/Q229+AJ229/R229+AK229/S229+AL229/T229+AN229/V229,IF(入力データと計算結果!$E$7=バックデータ一覧!$A$17,AI229/Q229+AJ229/R229+AK229/S229+AM229/U229+AN229/V229,AI229/Q229+AJ229/R229+AK229/S229+AM229/U229+AO229/W229)),0)</f>
        <v>0</v>
      </c>
      <c r="Q229" s="101">
        <f>MIN(1,$DF$7*'貼り付けシート（日別）'!O228+計算過程!$DF$14*(AI229+AK229)+$DF$21)</f>
        <v>0.63465868275794823</v>
      </c>
      <c r="R229" s="101">
        <f>MIN(1,$DF$8*'貼り付けシート（日別）'!O228+$DF$15*AJ229+$DF$22)</f>
        <v>0.68649728030913093</v>
      </c>
      <c r="S229" s="101">
        <f>MIN(1,$DF$9*'貼り付けシート（日別）'!O228+$DF$16*(AI229+AK229)+$DF$23)</f>
        <v>0.63465868275794823</v>
      </c>
      <c r="T229" s="32">
        <f>MIN(1,$DF$10*'貼り付けシート（日別）'!O228+$DF$17*AL229+$DF$24)</f>
        <v>0.71159348488590612</v>
      </c>
      <c r="U229" s="32">
        <f>MIN(1,$DF$11*'貼り付けシート（日別）'!O228+$DF$18*AM229+$DF$25)</f>
        <v>0.70325466252866897</v>
      </c>
      <c r="V229" s="32">
        <f>MIN(1,$DF$12*'貼り付けシート（日別）'!O228+$DF$19*AN229+$DF$26)</f>
        <v>0.71159348488590612</v>
      </c>
      <c r="W229" s="32">
        <f>MIN(1,$DF$13*'貼り付けシート（日別）'!O228+$DF$20*AO229+$DF$27)</f>
        <v>0.63073816644161074</v>
      </c>
      <c r="X229" s="32">
        <f t="shared" si="72"/>
        <v>0</v>
      </c>
      <c r="Y229" s="32">
        <f>'貼り付けシート（日別）'!P228</f>
        <v>20.8125</v>
      </c>
      <c r="Z229" s="32">
        <f t="shared" si="73"/>
        <v>1</v>
      </c>
      <c r="AA229" s="32">
        <f t="shared" si="74"/>
        <v>1</v>
      </c>
      <c r="AB229" s="32">
        <f t="shared" si="75"/>
        <v>25.30673903720929</v>
      </c>
      <c r="AC229" s="32">
        <f>IF($DF$5=10,($DF$41*'貼り付けシート（日別）'!O228+$DF$42*AB229+$DF$43)/3.6,0)</f>
        <v>0</v>
      </c>
      <c r="AD229" s="32">
        <f>IF(OR($DF$5=5,$DF$5=6,$DF$5=7),(($DF$45*'貼り付けシート（日別）'!O228+$DF$46*SUM(AI229:AK229,AM229)+$DF$47)*AE229+(0.01723*AO229+0.06099))*10^3/3600,0)</f>
        <v>0</v>
      </c>
      <c r="AE229" s="32">
        <f>IF('貼り付けシート（日別）'!O228&lt;7,1+(7-'貼り付けシート（日別）'!O228)*0.0091,1)</f>
        <v>1</v>
      </c>
      <c r="AF229" s="32">
        <f>IF(OR($DF$5=5,$DF$5=6,$DF$5=7),(($DF$48*'貼り付けシート（日別）'!O228+$DF$49*SUM(AI229:AK229,AM229)+$DF$50)*AH229+AO229/AG229),0)</f>
        <v>0</v>
      </c>
      <c r="AG229" s="32">
        <f>$DF$51*'貼り付けシート（日別）'!O228+$DF$52*AO229+$DF$53</f>
        <v>0.87325156249999991</v>
      </c>
      <c r="AH229" s="32">
        <f>IF('貼り付けシート（日別）'!O228&lt;7,1+(7-'貼り付けシート（日別）'!O228)*0.0205,1)</f>
        <v>1</v>
      </c>
      <c r="AI229" s="109">
        <f>'貼り付けシート（日別）'!B228</f>
        <v>2.6097772124118244</v>
      </c>
      <c r="AJ229" s="109">
        <f>'貼り付けシート（日別）'!C228</f>
        <v>3.4824342708792004</v>
      </c>
      <c r="AK229" s="109">
        <f>'貼り付けシート（日別）'!D228</f>
        <v>0.71697176165159993</v>
      </c>
      <c r="AL229" s="109">
        <f>'貼り付けシート（日別）'!E228</f>
        <v>0</v>
      </c>
      <c r="AM229" s="109">
        <f>'貼り付けシート（日別）'!F228</f>
        <v>16.172295375600001</v>
      </c>
      <c r="AN229" s="109">
        <f>'貼り付けシート（日別）'!G228</f>
        <v>0</v>
      </c>
      <c r="AO229" s="109">
        <f>'貼り付けシート（日別）'!H228</f>
        <v>2.3252604166666666</v>
      </c>
      <c r="AP229" s="102">
        <f>IF(入力データと計算結果!$E$9=バックデータ一覧!$A$25,'貼り付けシート（日別）'!Q228,0)</f>
        <v>0</v>
      </c>
      <c r="AR229" s="36">
        <v>41861</v>
      </c>
      <c r="AS229" s="104">
        <f t="shared" si="76"/>
        <v>0.12936250914467592</v>
      </c>
      <c r="AT229" s="104">
        <f t="shared" si="77"/>
        <v>41.847394706194102</v>
      </c>
      <c r="AU229" s="104">
        <f t="shared" si="78"/>
        <v>0</v>
      </c>
      <c r="AV229" s="107">
        <v>0</v>
      </c>
      <c r="AW229" s="101">
        <f>IF(OR(計算過程!$DF$5&lt;=4,計算過程!$DF$5=8),AX229+AY229+AZ229,0)</f>
        <v>0.12936250914467592</v>
      </c>
      <c r="AX229" s="101">
        <f>IF(AND(計算過程!$DF$5&gt;4,計算過程!$DF$5&lt;&gt;8),0,((VLOOKUP(入力データと計算結果!$E$6,バックデータ一覧!$V$12:$AA$15,2)*'貼り付けシート（日別）'!AG228+VLOOKUP(入力データと計算結果!$E$6,バックデータ一覧!$V$12:$AA$15,3)*('貼り付けシート（日別）'!AA228+'貼り付けシート（日別）'!AB228+'貼り付けシート（日別）'!AC228+'貼り付けシート（日別）'!AD228+'貼り付けシート（日別）'!AF228)+(VLOOKUP(入力データと計算結果!$E$6,バックデータ一覧!$V$12:$AA$15,4)))*10^3/3600))</f>
        <v>7.9676243953703707E-2</v>
      </c>
      <c r="AY229" s="101">
        <f>IF(AND(OR(計算過程!$DF$5&gt;4,計算過程!$DF$5&lt;&gt;8),入力データと計算結果!$E$7&lt;&gt;バックデータ一覧!$A$16,SUM(BX229:BY229)&gt;0),0.07*10^3/3600,0)</f>
        <v>1.9444444444444445E-2</v>
      </c>
      <c r="AZ229" s="101">
        <f>IF(AND(OR(計算過程!$DF$5&lt;=4),入力データと計算結果!$E$7=バックデータ一覧!$A$18,BY229&gt;0),(VLOOKUP(入力データと計算結果!$E$6,バックデータ一覧!$V$12:$AA$15,5,FALSE)*CA229+VLOOKUP(入力データと計算結果!$E$6,バックデータ一覧!$V$12:$AA$15,6,FALSE))*10^3/3600,0)</f>
        <v>3.024182074652778E-2</v>
      </c>
      <c r="BA229" s="101">
        <f>IF(OR(計算過程!$DF$5&lt;=2,計算過程!$DF$5=8),IF(入力データと計算結果!$E$7=バックデータ一覧!$A$16,BU229/BC229+BV229/BD229+BW229/BE229+BX229/BF229+BZ229/BH229,IF(入力データと計算結果!$E$7=バックデータ一覧!$A$17,BU229/BC229+BV229/BD229+BW229/BE229+BY229/BG229+BZ229/BH229,BU229/BC229+BV229/BD229+BW229/BE229+BY229/BG229+CA229/BI229)),0)</f>
        <v>41.847394706194102</v>
      </c>
      <c r="BB229" s="101">
        <f>IF(OR(計算過程!$DF$5=3,計算過程!$DF$5=4),IF(入力データと計算結果!$E$7=バックデータ一覧!$A$16,BU229/BC229+BV229/BD229+BW229/BE229+BX229/BF229+BZ229/BH229,IF(入力データと計算結果!$E$7=バックデータ一覧!$A$17,BU229/BC229+BV229/BD229+BW229/BE229+BY229/BG229+BZ229/BH229,BU229/BC229+BV229/BD229+BW229/BE229+BY229/BG229+CA229/BI229)),0)</f>
        <v>0</v>
      </c>
      <c r="BC229" s="101">
        <f>MIN(1,計算過程!$DF$7*'貼り付けシート（日別）'!AG228+計算過程!$DF$14*(BU229+BW229)+計算過程!$DF$21)</f>
        <v>0.63527491850656514</v>
      </c>
      <c r="BD229" s="101">
        <f>MIN(1,計算過程!$DF$8*'貼り付けシート（日別）'!AG228+計算過程!$DF$15*BV229+計算過程!$DF$22)</f>
        <v>0.68755101911029648</v>
      </c>
      <c r="BE229" s="101">
        <f>MIN(1,計算過程!$DF$9*'貼り付けシート（日別）'!AG228+計算過程!$DF$16*(BU229+BW229)+計算過程!$DF$23)</f>
        <v>0.63527491850656514</v>
      </c>
      <c r="BF229" s="32">
        <f>MIN(1,計算過程!$DF$10*'貼り付けシート（日別）'!AG228+計算過程!$DF$17*BX229+計算過程!$DF$24)</f>
        <v>0.71159348488590612</v>
      </c>
      <c r="BG229" s="32">
        <f>MIN(1,計算過程!$DF$11*'貼り付けシート（日別）'!AG228+計算過程!$DF$18*BY229+計算過程!$DF$25)</f>
        <v>0.70325466252866897</v>
      </c>
      <c r="BH229" s="32">
        <f>MIN(1,計算過程!$DF$12*'貼り付けシート（日別）'!AG228+計算過程!$DF$19*BZ229+計算過程!$DF$26)</f>
        <v>0.71159348488590612</v>
      </c>
      <c r="BI229" s="32">
        <f>MIN(1,計算過程!$DF$13*'貼り付けシート（日別）'!AG228+計算過程!$DF$20*CA229+計算過程!$DF$27)</f>
        <v>0.63872712107516771</v>
      </c>
      <c r="BJ229" s="32">
        <f>IF(計算過程!$DF$5=11,(計算過程!$DF$33*BK229+計算過程!$DF$34*BN229+計算過程!$DF$35*計算過程!$DF$39+計算過程!$DF$36)*(1+計算過程!$DF$37*計算過程!$DF$38)*BL229*BM229*10^3/3600,0)</f>
        <v>0</v>
      </c>
      <c r="BK229" s="32">
        <f>'貼り付けシート（日別）'!AH228</f>
        <v>20.8125</v>
      </c>
      <c r="BL229" s="32">
        <f t="shared" si="79"/>
        <v>1</v>
      </c>
      <c r="BM229" s="32">
        <f t="shared" si="80"/>
        <v>1</v>
      </c>
      <c r="BN229" s="32">
        <f t="shared" si="81"/>
        <v>28.604202150865007</v>
      </c>
      <c r="BO229" s="32">
        <f>IF(計算過程!$DF$5=10,(計算過程!$DF$41*'貼り付けシート（日別）'!AG228+計算過程!$DF$42*BN229+計算過程!$DF$43)/3.6,0)</f>
        <v>0</v>
      </c>
      <c r="BP229" s="32">
        <f>IF(OR(計算過程!$DF$5=5,計算過程!$DF$5=6,計算過程!$DF$5=7),((計算過程!$DF$45*'貼り付けシート（日別）'!AG228+計算過程!$DF$46*SUM(BU229:BW229,BY229)+計算過程!$DF$47)*BQ229+(0.01723*CA229+0.06099))*10^3/3600,0)</f>
        <v>0</v>
      </c>
      <c r="BQ229" s="32">
        <f>IF('貼り付けシート（日別）'!AG228&lt;7,1+(7-'貼り付けシート（日別）'!AG228)*0.0091,1)</f>
        <v>1</v>
      </c>
      <c r="BR229" s="32">
        <f>IF(OR(計算過程!$DF$5=5,計算過程!$DF$5=6,計算過程!$DF$5=7),((計算過程!$DF$48*'貼り付けシート（日別）'!AG228+計算過程!$DF$49*SUM(BU229:BW229,BY229)+計算過程!$DF$50)*BT229+CA229/BS229),0)</f>
        <v>0</v>
      </c>
      <c r="BS229" s="32">
        <f>計算過程!$DF$51*'貼り付けシート（日別）'!AG228+計算過程!$DF$52*CA229+計算過程!$DF$53</f>
        <v>0.8759734374999999</v>
      </c>
      <c r="BT229" s="32">
        <f>IF('貼り付けシート（日別）'!AG228&lt;7,1+(7-'貼り付けシート（日別）'!AG228)*0.0205,1)</f>
        <v>1</v>
      </c>
      <c r="BU229" s="109">
        <f>'貼り付けシート（日別）'!T228</f>
        <v>3.3709622326986062</v>
      </c>
      <c r="BV229" s="109">
        <f>'貼り付けシート（日別）'!U228</f>
        <v>5.8040571181320004</v>
      </c>
      <c r="BW229" s="109">
        <f>'貼り付けシート（日別）'!V228</f>
        <v>0.47798117443439997</v>
      </c>
      <c r="BX229" s="109">
        <f>'貼り付けシート（日別）'!W228</f>
        <v>0</v>
      </c>
      <c r="BY229" s="109">
        <f>'貼り付けシート（日別）'!X228</f>
        <v>16.172295375600001</v>
      </c>
      <c r="BZ229" s="109">
        <f>'貼り付けシート（日別）'!Y228</f>
        <v>0</v>
      </c>
      <c r="CA229" s="109">
        <f>'貼り付けシート（日別）'!Z228</f>
        <v>2.7789062500000004</v>
      </c>
      <c r="CB229" s="102">
        <f>IF(入力データと計算結果!$E$9=バックデータ一覧!$A$25,'貼り付けシート（日別）'!AI228,0)</f>
        <v>0</v>
      </c>
      <c r="CC229" s="166"/>
      <c r="CD229" s="32">
        <f>IF(計算過程!$DF$5=9,((CI229*'貼り付けシート（日別）'!AG228+CJ229*(CQ229+CR229+CS229+CU229)+CK229*CX229+CL229)*CE229+(0.01723*CW229+0.06099))*10^3/3600,0)</f>
        <v>0</v>
      </c>
      <c r="CE229" s="32">
        <f>IF(7&lt;='貼り付けシート（日別）'!AG228,1,1+(7-'貼り付けシート（日別）'!AG228)*0.0091)</f>
        <v>1</v>
      </c>
      <c r="CF229" s="32">
        <f>IF(計算過程!$DF$5=9,((CM229*'貼り付けシート（日別）'!AG228+CN229*(CQ229+CR229+CS229+CU229)+CO229*CX229+CP229)*CH229+CW229/CG229),0)</f>
        <v>0</v>
      </c>
      <c r="CG229" s="32">
        <f>計算過程!$DF$55*'貼り付けシート（日別）'!AG228+計算過程!$DF$56*CW229+計算過程!$DF$57</f>
        <v>0.8759734374999999</v>
      </c>
      <c r="CH229" s="32">
        <f>IF(7&lt;='貼り付けシート（日別）'!AG228,1,1+(7-'貼り付けシート（日別）'!AG228)*0.0205)</f>
        <v>1</v>
      </c>
      <c r="CI229" s="100">
        <f>IF($CX229&gt;0,バックデータ一覧!$S$4,バックデータ一覧!$T$4)</f>
        <v>-0.18114</v>
      </c>
      <c r="CJ229" s="100">
        <f>IF($CX229&gt;0,バックデータ一覧!$S$5,バックデータ一覧!$T$5)</f>
        <v>0.10483000000000001</v>
      </c>
      <c r="CK229" s="100">
        <f>IF($CX229&gt;0,バックデータ一覧!$S$6,バックデータ一覧!$T$6)</f>
        <v>0</v>
      </c>
      <c r="CL229" s="100">
        <f>IF($CX229&gt;0,バックデータ一覧!$S$7,バックデータ一覧!$T$7)</f>
        <v>5.8528500000000001</v>
      </c>
      <c r="CM229" s="100">
        <f>IF($CX229&gt;0,バックデータ一覧!$S$12,バックデータ一覧!$T$12)</f>
        <v>-5.7700000000000001E-2</v>
      </c>
      <c r="CN229" s="100">
        <f>IF($CX229&gt;0,バックデータ一覧!$S$13,バックデータ一覧!$T$13)</f>
        <v>0.47525000000000001</v>
      </c>
      <c r="CO229" s="100">
        <f>IF($CX229&gt;0,バックデータ一覧!$S$14,バックデータ一覧!$T$14)</f>
        <v>0</v>
      </c>
      <c r="CP229" s="173">
        <f>IF($CX229&gt;0,バックデータ一覧!$S$15,バックデータ一覧!$T$15)</f>
        <v>-6.3459300000000001</v>
      </c>
      <c r="CQ229" s="102">
        <f>IF($DF$4=4,'貼り付けシート（日別）'!T228,'貼り付けシート（日別）'!B228*(INT($DF$4)+1-$DF$4)+'貼り付けシート（日別）'!T228*($DF$4-INT($DF$4)))</f>
        <v>3.3709622326986062</v>
      </c>
      <c r="CR229" s="102">
        <f>IF($DF$4=4,'貼り付けシート（日別）'!U228,'貼り付けシート（日別）'!C228*(INT($DF$4)+1-$DF$4)+'貼り付けシート（日別）'!U228*($DF$4-INT($DF$4)))</f>
        <v>5.8040571181320004</v>
      </c>
      <c r="CS229" s="102">
        <f>IF($DF$4=4,'貼り付けシート（日別）'!V228,'貼り付けシート（日別）'!D228*(INT($DF$4)+1-$DF$4)+'貼り付けシート（日別）'!V228*($DF$4-INT($DF$4)))</f>
        <v>0.47798117443439997</v>
      </c>
      <c r="CT229" s="102">
        <f>IF($DF$4=4,'貼り付けシート（日別）'!W228,'貼り付けシート（日別）'!E228*(INT($DF$4)+1-$DF$4)+'貼り付けシート（日別）'!W228*($DF$4-INT($DF$4)))</f>
        <v>0</v>
      </c>
      <c r="CU229" s="102">
        <f>IF($DF$4=4,'貼り付けシート（日別）'!X228,'貼り付けシート（日別）'!F228*(INT($DF$4)+1-$DF$4)+'貼り付けシート（日別）'!X228*($DF$4-INT($DF$4)))</f>
        <v>16.172295375600001</v>
      </c>
      <c r="CV229" s="102">
        <f>IF($DF$4=4,'貼り付けシート（日別）'!Y228,'貼り付けシート（日別）'!G228*(INT($DF$4)+1-$DF$4)+'貼り付けシート（日別）'!Y228*($DF$4-INT($DF$4)))</f>
        <v>0</v>
      </c>
      <c r="CW229" s="102">
        <f>IF($DF$4=4,'貼り付けシート（日別）'!Z228,'貼り付けシート（日別）'!H228*(INT($DF$4)+1-$DF$4)+'貼り付けシート（日別）'!Z228*($DF$4-INT($DF$4)))</f>
        <v>2.7789062500000004</v>
      </c>
      <c r="CX229" s="32">
        <f>SUMIF('貼り付けシート（時刻別）'!$A$6:$A$8765,AR229,'貼り付けシート（時刻別）'!$C$6:$C$8765)</f>
        <v>0</v>
      </c>
      <c r="CY229" s="102">
        <f t="shared" si="82"/>
        <v>0</v>
      </c>
      <c r="CZ229" s="166"/>
    </row>
    <row r="230" spans="1:104" x14ac:dyDescent="0.15">
      <c r="A230" s="36">
        <v>41862</v>
      </c>
      <c r="B230" s="139">
        <f>IF(計算過程!$DF$5=9,計算過程!CD230+計算過程!CY230,IF($DF$4=4,AS230,G230*(INT($DF$4)+1-$DF$4)+AS230*($DF$4-INT($DF$4))))</f>
        <v>0.14051002918518518</v>
      </c>
      <c r="C230" s="139">
        <f>IF(計算過程!$DF$5=9,CF230,IF($DF$4=4,AT230,H230*(INT($DF$4)+1-$DF$4)+AT230*($DF$4-INT($DF$4))))</f>
        <v>50.66578249334794</v>
      </c>
      <c r="D230" s="139">
        <f>IF(計算過程!$DF$5=9,0,IF($DF$4=4,AU230,I230*(INT($DF$4)+1-$DF$4)+AU230*($DF$4-INT($DF$4))))</f>
        <v>0</v>
      </c>
      <c r="E230" s="139">
        <v>0</v>
      </c>
      <c r="F230" s="138"/>
      <c r="G230" s="104">
        <f t="shared" si="69"/>
        <v>0.13432507016666667</v>
      </c>
      <c r="H230" s="104">
        <f t="shared" si="70"/>
        <v>45.64919860817799</v>
      </c>
      <c r="I230" s="104">
        <f t="shared" si="71"/>
        <v>0</v>
      </c>
      <c r="J230" s="107">
        <v>0</v>
      </c>
      <c r="K230" s="101">
        <f>IF(OR(計算過程!$DF$5&lt;=4,計算過程!$DF$5=8),L230+M230+N230,0)</f>
        <v>0.13432507016666667</v>
      </c>
      <c r="L230" s="101">
        <f>IF(AND($DF$5&gt;4,$DF$5&lt;&gt;8),0,((VLOOKUP(入力データと計算結果!$E$6,バックデータ一覧!$V$12:$AA$15,2)*'貼り付けシート（日別）'!O229+VLOOKUP(入力データと計算結果!$E$6,バックデータ一覧!$V$12:$AA$15,3)*('貼り付けシート（日別）'!I229+'貼り付けシート（日別）'!J229+'貼り付けシート（日別）'!K229+'貼り付けシート（日別）'!L229+'貼り付けシート（日別）'!N229)+(VLOOKUP(入力データと計算結果!$E$6,バックデータ一覧!$V$12:$AA$15,4)))*10^3/3600))</f>
        <v>8.5084262296296301E-2</v>
      </c>
      <c r="M230" s="101">
        <f>IF(AND(OR($DF$5&gt;4,$DF$5&lt;&gt;8),入力データと計算結果!$E$7&lt;&gt;バックデータ一覧!$A$16,SUM(AL230:AM230)&gt;0),0.07*10^3/3600,0)</f>
        <v>1.9444444444444445E-2</v>
      </c>
      <c r="N230" s="101">
        <f>IF(AND(OR($DF$5&lt;=4),入力データと計算結果!$E$7=バックデータ一覧!$A$18,AM230&gt;0),(VLOOKUP(入力データと計算結果!$E$6,バックデータ一覧!$V$12:$AA$15,5,FALSE)*AO230+VLOOKUP(入力データと計算結果!$E$6,バックデータ一覧!$V$12:$AA$15,6,FALSE))*10^3/3600,0)</f>
        <v>2.9796363425925929E-2</v>
      </c>
      <c r="O230" s="101">
        <f>IF(OR(計算過程!$DF$5&lt;=2,計算過程!$DF$5=8),IF(入力データと計算結果!$E$7=バックデータ一覧!$A$16,AI230/Q230+AJ230/R230+AK230/S230+AL230/T230+AN230/V230,IF(入力データと計算結果!$E$7=バックデータ一覧!$A$17,AI230/Q230+AJ230/R230+AK230/S230+AM230/U230+AN230/V230,AI230/Q230+AJ230/R230+AK230/S230+AM230/U230+AO230/W230)),0)</f>
        <v>45.64919860817799</v>
      </c>
      <c r="P230" s="101">
        <f>IF(OR(計算過程!$DF$5=3,計算過程!$DF$5=4),IF(入力データと計算結果!$E$7=バックデータ一覧!$A$16,AI230/Q230+AJ230/R230+AK230/S230+AL230/T230+AN230/V230,IF(入力データと計算結果!$E$7=バックデータ一覧!$A$17,AI230/Q230+AJ230/R230+AK230/S230+AM230/U230+AN230/V230,AI230/Q230+AJ230/R230+AK230/S230+AM230/U230+AO230/W230)),0)</f>
        <v>0</v>
      </c>
      <c r="Q230" s="101">
        <f>MIN(1,$DF$7*'貼り付けシート（日別）'!O229+計算過程!$DF$14*(AI230+AK230)+$DF$21)</f>
        <v>0.63071552002451015</v>
      </c>
      <c r="R230" s="101">
        <f>MIN(1,$DF$8*'貼り付けシート（日別）'!O229+$DF$15*AJ230+$DF$22)</f>
        <v>0.6855268052612451</v>
      </c>
      <c r="S230" s="101">
        <f>MIN(1,$DF$9*'貼り付けシート（日別）'!O229+$DF$16*(AI230+AK230)+$DF$23)</f>
        <v>0.63071552002451015</v>
      </c>
      <c r="T230" s="32">
        <f>MIN(1,$DF$10*'貼り付けシート（日別）'!O229+$DF$17*AL230+$DF$24)</f>
        <v>0.71159348488590612</v>
      </c>
      <c r="U230" s="32">
        <f>MIN(1,$DF$11*'貼り付けシート（日別）'!O229+$DF$18*AM230+$DF$25)</f>
        <v>0.70336411808634791</v>
      </c>
      <c r="V230" s="32">
        <f>MIN(1,$DF$12*'貼り付けシート（日別）'!O229+$DF$19*AN230+$DF$26)</f>
        <v>0.71159348488590612</v>
      </c>
      <c r="W230" s="32">
        <f>MIN(1,$DF$13*'貼り付けシート（日別）'!O229+$DF$20*AO230+$DF$27)</f>
        <v>0.62474364681020134</v>
      </c>
      <c r="X230" s="32">
        <f t="shared" si="72"/>
        <v>0</v>
      </c>
      <c r="Y230" s="32">
        <f>'貼り付けシート（日別）'!P229</f>
        <v>18.287500000000001</v>
      </c>
      <c r="Z230" s="32">
        <f t="shared" si="73"/>
        <v>1</v>
      </c>
      <c r="AA230" s="32">
        <f t="shared" si="74"/>
        <v>1</v>
      </c>
      <c r="AB230" s="32">
        <f t="shared" si="75"/>
        <v>30.914326932217513</v>
      </c>
      <c r="AC230" s="32">
        <f>IF($DF$5=10,($DF$41*'貼り付けシート（日別）'!O229+$DF$42*AB230+$DF$43)/3.6,0)</f>
        <v>0</v>
      </c>
      <c r="AD230" s="32">
        <f>IF(OR($DF$5=5,$DF$5=6,$DF$5=7),(($DF$45*'貼り付けシート（日別）'!O229+$DF$46*SUM(AI230:AK230,AM230)+$DF$47)*AE230+(0.01723*AO230+0.06099))*10^3/3600,0)</f>
        <v>0</v>
      </c>
      <c r="AE230" s="32">
        <f>IF('貼り付けシート（日別）'!O229&lt;7,1+(7-'貼り付けシート（日別）'!O229)*0.0091,1)</f>
        <v>1</v>
      </c>
      <c r="AF230" s="32">
        <f>IF(OR($DF$5=5,$DF$5=6,$DF$5=7),(($DF$48*'貼り付けシート（日別）'!O229+$DF$49*SUM(AI230:AK230,AM230)+$DF$50)*AH230+AO230/AG230),0)</f>
        <v>0</v>
      </c>
      <c r="AG230" s="32">
        <f>$DF$51*'貼り付けシート（日別）'!O229+$DF$52*AO230+$DF$53</f>
        <v>0.85563499999999992</v>
      </c>
      <c r="AH230" s="32">
        <f>IF('貼り付けシート（日別）'!O229&lt;7,1+(7-'貼り付けシート（日別）'!O229)*0.0205,1)</f>
        <v>1</v>
      </c>
      <c r="AI230" s="109">
        <f>'貼り付けシート（日別）'!B229</f>
        <v>4.7132455412753709</v>
      </c>
      <c r="AJ230" s="109">
        <f>'貼り付けシート（日別）'!C229</f>
        <v>6.2892601414192564</v>
      </c>
      <c r="AK230" s="109">
        <f>'貼り付けシート（日別）'!D229</f>
        <v>1.2948476761745522</v>
      </c>
      <c r="AL230" s="109">
        <f>'貼り付けシート（日別）'!E229</f>
        <v>0</v>
      </c>
      <c r="AM230" s="109">
        <f>'貼り付けシート（日別）'!F229</f>
        <v>15.931140240015001</v>
      </c>
      <c r="AN230" s="109">
        <f>'貼り付けシート（日別）'!G229</f>
        <v>0</v>
      </c>
      <c r="AO230" s="109">
        <f>'貼り付けシート（日別）'!H229</f>
        <v>2.685833333333334</v>
      </c>
      <c r="AP230" s="102">
        <f>IF(入力データと計算結果!$E$9=バックデータ一覧!$A$25,'貼り付けシート（日別）'!Q229,0)</f>
        <v>0</v>
      </c>
      <c r="AR230" s="36">
        <v>41862</v>
      </c>
      <c r="AS230" s="104">
        <f t="shared" si="76"/>
        <v>0.14051002918518518</v>
      </c>
      <c r="AT230" s="104">
        <f t="shared" si="77"/>
        <v>50.66578249334794</v>
      </c>
      <c r="AU230" s="104">
        <f t="shared" si="78"/>
        <v>0</v>
      </c>
      <c r="AV230" s="107">
        <v>0</v>
      </c>
      <c r="AW230" s="101">
        <f>IF(OR(計算過程!$DF$5&lt;=4,計算過程!$DF$5=8),AX230+AY230+AZ230,0)</f>
        <v>0.14051002918518518</v>
      </c>
      <c r="AX230" s="101">
        <f>IF(AND(計算過程!$DF$5&gt;4,計算過程!$DF$5&lt;&gt;8),0,((VLOOKUP(入力データと計算結果!$E$6,バックデータ一覧!$V$12:$AA$15,2)*'貼り付けシート（日別）'!AG229+VLOOKUP(入力データと計算結果!$E$6,バックデータ一覧!$V$12:$AA$15,3)*('貼り付けシート（日別）'!AA229+'貼り付けシート（日別）'!AB229+'貼り付けシート（日別）'!AC229+'貼り付けシート（日別）'!AD229+'貼り付けシート（日別）'!AF229)+(VLOOKUP(入力データと計算結果!$E$6,バックデータ一覧!$V$12:$AA$15,4)))*10^3/3600))</f>
        <v>8.8604952796296307E-2</v>
      </c>
      <c r="AY230" s="101">
        <f>IF(AND(OR(計算過程!$DF$5&gt;4,計算過程!$DF$5&lt;&gt;8),入力データと計算結果!$E$7&lt;&gt;バックデータ一覧!$A$16,SUM(BX230:BY230)&gt;0),0.07*10^3/3600,0)</f>
        <v>1.9444444444444445E-2</v>
      </c>
      <c r="AZ230" s="101">
        <f>IF(AND(OR(計算過程!$DF$5&lt;=4),入力データと計算結果!$E$7=バックデータ一覧!$A$18,BY230&gt;0),(VLOOKUP(入力データと計算結果!$E$6,バックデータ一覧!$V$12:$AA$15,5,FALSE)*CA230+VLOOKUP(入力データと計算結果!$E$6,バックデータ一覧!$V$12:$AA$15,6,FALSE))*10^3/3600,0)</f>
        <v>3.2460631944444443E-2</v>
      </c>
      <c r="BA230" s="101">
        <f>IF(OR(計算過程!$DF$5&lt;=2,計算過程!$DF$5=8),IF(入力データと計算結果!$E$7=バックデータ一覧!$A$16,BU230/BC230+BV230/BD230+BW230/BE230+BX230/BF230+BZ230/BH230,IF(入力データと計算結果!$E$7=バックデータ一覧!$A$17,BU230/BC230+BV230/BD230+BW230/BE230+BY230/BG230+BZ230/BH230,BU230/BC230+BV230/BD230+BW230/BE230+BY230/BG230+CA230/BI230)),0)</f>
        <v>50.66578249334794</v>
      </c>
      <c r="BB230" s="101">
        <f>IF(OR(計算過程!$DF$5=3,計算過程!$DF$5=4),IF(入力データと計算結果!$E$7=バックデータ一覧!$A$16,BU230/BC230+BV230/BD230+BW230/BE230+BX230/BF230+BZ230/BH230,IF(入力データと計算結果!$E$7=バックデータ一覧!$A$17,BU230/BC230+BV230/BD230+BW230/BE230+BY230/BG230+BZ230/BH230,BU230/BC230+BV230/BD230+BW230/BE230+BY230/BG230+CA230/BI230)),0)</f>
        <v>0</v>
      </c>
      <c r="BC230" s="101">
        <f>MIN(1,計算過程!$DF$7*'貼り付けシート（日別）'!AG229+計算過程!$DF$14*(BU230+BW230)+計算過程!$DF$21)</f>
        <v>0.63138507722649662</v>
      </c>
      <c r="BD230" s="101">
        <f>MIN(1,計算過程!$DF$8*'貼り付けシート（日別）'!AG229+計算過程!$DF$15*BV230+計算過程!$DF$22)</f>
        <v>0.68656483110901945</v>
      </c>
      <c r="BE230" s="101">
        <f>MIN(1,計算過程!$DF$9*'貼り付けシート（日別）'!AG229+計算過程!$DF$16*(BU230+BW230)+計算過程!$DF$23)</f>
        <v>0.63138507722649662</v>
      </c>
      <c r="BF230" s="32">
        <f>MIN(1,計算過程!$DF$10*'貼り付けシート（日別）'!AG229+計算過程!$DF$17*BX230+計算過程!$DF$24)</f>
        <v>0.71159348488590612</v>
      </c>
      <c r="BG230" s="32">
        <f>MIN(1,計算過程!$DF$11*'貼り付けシート（日別）'!AG229+計算過程!$DF$18*BY230+計算過程!$DF$25)</f>
        <v>0.70336411808634791</v>
      </c>
      <c r="BH230" s="32">
        <f>MIN(1,計算過程!$DF$12*'貼り付けシート（日別）'!AG229+計算過程!$DF$19*BZ230+計算過程!$DF$26)</f>
        <v>0.71159348488590612</v>
      </c>
      <c r="BI230" s="32">
        <f>MIN(1,計算過程!$DF$13*'貼り付けシート（日別）'!AG229+計算過程!$DF$20*CA230+計算過程!$DF$27)</f>
        <v>0.63454685543516776</v>
      </c>
      <c r="BJ230" s="32">
        <f>IF(計算過程!$DF$5=11,(計算過程!$DF$33*BK230+計算過程!$DF$34*BN230+計算過程!$DF$35*計算過程!$DF$39+計算過程!$DF$36)*(1+計算過程!$DF$37*計算過程!$DF$38)*BL230*BM230*10^3/3600,0)</f>
        <v>0</v>
      </c>
      <c r="BK230" s="32">
        <f>'貼り付けシート（日別）'!AH229</f>
        <v>18.287500000000001</v>
      </c>
      <c r="BL230" s="32">
        <f t="shared" si="79"/>
        <v>1</v>
      </c>
      <c r="BM230" s="32">
        <f t="shared" si="80"/>
        <v>1</v>
      </c>
      <c r="BN230" s="32">
        <f t="shared" si="81"/>
        <v>34.325375995687672</v>
      </c>
      <c r="BO230" s="32">
        <f>IF(計算過程!$DF$5=10,(計算過程!$DF$41*'貼り付けシート（日別）'!AG229+計算過程!$DF$42*BN230+計算過程!$DF$43)/3.6,0)</f>
        <v>0</v>
      </c>
      <c r="BP230" s="32">
        <f>IF(OR(計算過程!$DF$5=5,計算過程!$DF$5=6,計算過程!$DF$5=7),((計算過程!$DF$45*'貼り付けシート（日別）'!AG229+計算過程!$DF$46*SUM(BU230:BW230,BY230)+計算過程!$DF$47)*BQ230+(0.01723*CA230+0.06099))*10^3/3600,0)</f>
        <v>0</v>
      </c>
      <c r="BQ230" s="32">
        <f>IF('貼り付けシート（日別）'!AG229&lt;7,1+(7-'貼り付けシート（日別）'!AG229)*0.0091,1)</f>
        <v>1</v>
      </c>
      <c r="BR230" s="32">
        <f>IF(OR(計算過程!$DF$5=5,計算過程!$DF$5=6,計算過程!$DF$5=7),((計算過程!$DF$48*'貼り付けシート（日別）'!AG229+計算過程!$DF$49*SUM(BU230:BW230,BY230)+計算過程!$DF$50)*BT230+CA230/BS230),0)</f>
        <v>0</v>
      </c>
      <c r="BS230" s="32">
        <f>計算過程!$DF$51*'貼り付けシート（日別）'!AG229+計算過程!$DF$52*CA230+計算過程!$DF$53</f>
        <v>0.85897499999999993</v>
      </c>
      <c r="BT230" s="32">
        <f>IF('貼り付けシート（日別）'!AG229&lt;7,1+(7-'貼り付けシート（日別）'!AG229)*0.0205,1)</f>
        <v>1</v>
      </c>
      <c r="BU230" s="109">
        <f>'貼り付けシート（日別）'!T229</f>
        <v>4.9274839749697064</v>
      </c>
      <c r="BV230" s="109">
        <f>'貼り付けシート（日別）'!U229</f>
        <v>8.5762638292080773</v>
      </c>
      <c r="BW230" s="109">
        <f>'貼り付けシート（日別）'!V229</f>
        <v>1.6479879514948848</v>
      </c>
      <c r="BX230" s="109">
        <f>'貼り付けシート（日別）'!W229</f>
        <v>0</v>
      </c>
      <c r="BY230" s="109">
        <f>'貼り付けシート（日別）'!X229</f>
        <v>15.931140240015001</v>
      </c>
      <c r="BZ230" s="109">
        <f>'貼り付けシート（日別）'!Y229</f>
        <v>0</v>
      </c>
      <c r="CA230" s="109">
        <f>'貼り付けシート（日別）'!Z229</f>
        <v>3.242500000000001</v>
      </c>
      <c r="CB230" s="102">
        <f>IF(入力データと計算結果!$E$9=バックデータ一覧!$A$25,'貼り付けシート（日別）'!AI229,0)</f>
        <v>0</v>
      </c>
      <c r="CC230" s="166"/>
      <c r="CD230" s="32">
        <f>IF(計算過程!$DF$5=9,((CI230*'貼り付けシート（日別）'!AG229+CJ230*(CQ230+CR230+CS230+CU230)+CK230*CX230+CL230)*CE230+(0.01723*CW230+0.06099))*10^3/3600,0)</f>
        <v>0</v>
      </c>
      <c r="CE230" s="32">
        <f>IF(7&lt;='貼り付けシート（日別）'!AG229,1,1+(7-'貼り付けシート（日別）'!AG229)*0.0091)</f>
        <v>1</v>
      </c>
      <c r="CF230" s="32">
        <f>IF(計算過程!$DF$5=9,((CM230*'貼り付けシート（日別）'!AG229+CN230*(CQ230+CR230+CS230+CU230)+CO230*CX230+CP230)*CH230+CW230/CG230),0)</f>
        <v>0</v>
      </c>
      <c r="CG230" s="32">
        <f>計算過程!$DF$55*'貼り付けシート（日別）'!AG229+計算過程!$DF$56*CW230+計算過程!$DF$57</f>
        <v>0.85897499999999993</v>
      </c>
      <c r="CH230" s="32">
        <f>IF(7&lt;='貼り付けシート（日別）'!AG229,1,1+(7-'貼り付けシート（日別）'!AG229)*0.0205)</f>
        <v>1</v>
      </c>
      <c r="CI230" s="100">
        <f>IF($CX230&gt;0,バックデータ一覧!$S$4,バックデータ一覧!$T$4)</f>
        <v>-0.18114</v>
      </c>
      <c r="CJ230" s="100">
        <f>IF($CX230&gt;0,バックデータ一覧!$S$5,バックデータ一覧!$T$5)</f>
        <v>0.10483000000000001</v>
      </c>
      <c r="CK230" s="100">
        <f>IF($CX230&gt;0,バックデータ一覧!$S$6,バックデータ一覧!$T$6)</f>
        <v>0</v>
      </c>
      <c r="CL230" s="100">
        <f>IF($CX230&gt;0,バックデータ一覧!$S$7,バックデータ一覧!$T$7)</f>
        <v>5.8528500000000001</v>
      </c>
      <c r="CM230" s="100">
        <f>IF($CX230&gt;0,バックデータ一覧!$S$12,バックデータ一覧!$T$12)</f>
        <v>-5.7700000000000001E-2</v>
      </c>
      <c r="CN230" s="100">
        <f>IF($CX230&gt;0,バックデータ一覧!$S$13,バックデータ一覧!$T$13)</f>
        <v>0.47525000000000001</v>
      </c>
      <c r="CO230" s="100">
        <f>IF($CX230&gt;0,バックデータ一覧!$S$14,バックデータ一覧!$T$14)</f>
        <v>0</v>
      </c>
      <c r="CP230" s="173">
        <f>IF($CX230&gt;0,バックデータ一覧!$S$15,バックデータ一覧!$T$15)</f>
        <v>-6.3459300000000001</v>
      </c>
      <c r="CQ230" s="102">
        <f>IF($DF$4=4,'貼り付けシート（日別）'!T229,'貼り付けシート（日別）'!B229*(INT($DF$4)+1-$DF$4)+'貼り付けシート（日別）'!T229*($DF$4-INT($DF$4)))</f>
        <v>4.9274839749697064</v>
      </c>
      <c r="CR230" s="102">
        <f>IF($DF$4=4,'貼り付けシート（日別）'!U229,'貼り付けシート（日別）'!C229*(INT($DF$4)+1-$DF$4)+'貼り付けシート（日別）'!U229*($DF$4-INT($DF$4)))</f>
        <v>8.5762638292080773</v>
      </c>
      <c r="CS230" s="102">
        <f>IF($DF$4=4,'貼り付けシート（日別）'!V229,'貼り付けシート（日別）'!D229*(INT($DF$4)+1-$DF$4)+'貼り付けシート（日別）'!V229*($DF$4-INT($DF$4)))</f>
        <v>1.6479879514948848</v>
      </c>
      <c r="CT230" s="102">
        <f>IF($DF$4=4,'貼り付けシート（日別）'!W229,'貼り付けシート（日別）'!E229*(INT($DF$4)+1-$DF$4)+'貼り付けシート（日別）'!W229*($DF$4-INT($DF$4)))</f>
        <v>0</v>
      </c>
      <c r="CU230" s="102">
        <f>IF($DF$4=4,'貼り付けシート（日別）'!X229,'貼り付けシート（日別）'!F229*(INT($DF$4)+1-$DF$4)+'貼り付けシート（日別）'!X229*($DF$4-INT($DF$4)))</f>
        <v>15.931140240015001</v>
      </c>
      <c r="CV230" s="102">
        <f>IF($DF$4=4,'貼り付けシート（日別）'!Y229,'貼り付けシート（日別）'!G229*(INT($DF$4)+1-$DF$4)+'貼り付けシート（日別）'!Y229*($DF$4-INT($DF$4)))</f>
        <v>0</v>
      </c>
      <c r="CW230" s="102">
        <f>IF($DF$4=4,'貼り付けシート（日別）'!Z229,'貼り付けシート（日別）'!H229*(INT($DF$4)+1-$DF$4)+'貼り付けシート（日別）'!Z229*($DF$4-INT($DF$4)))</f>
        <v>3.242500000000001</v>
      </c>
      <c r="CX230" s="32">
        <f>SUMIF('貼り付けシート（時刻別）'!$A$6:$A$8765,AR230,'貼り付けシート（時刻別）'!$C$6:$C$8765)</f>
        <v>0</v>
      </c>
      <c r="CY230" s="102">
        <f t="shared" si="82"/>
        <v>0</v>
      </c>
      <c r="CZ230" s="166"/>
    </row>
    <row r="231" spans="1:104" x14ac:dyDescent="0.15">
      <c r="A231" s="36">
        <v>41863</v>
      </c>
      <c r="B231" s="139">
        <f>IF(計算過程!$DF$5=9,計算過程!CD231+計算過程!CY231,IF($DF$4=4,AS231,G231*(INT($DF$4)+1-$DF$4)+AS231*($DF$4-INT($DF$4))))</f>
        <v>0.14382941055555556</v>
      </c>
      <c r="C231" s="139">
        <f>IF(計算過程!$DF$5=9,CF231,IF($DF$4=4,AT231,H231*(INT($DF$4)+1-$DF$4)+AT231*($DF$4-INT($DF$4))))</f>
        <v>58.764437017331488</v>
      </c>
      <c r="D231" s="139">
        <f>IF(計算過程!$DF$5=9,0,IF($DF$4=4,AU231,I231*(INT($DF$4)+1-$DF$4)+AU231*($DF$4-INT($DF$4))))</f>
        <v>0</v>
      </c>
      <c r="E231" s="139">
        <v>0</v>
      </c>
      <c r="F231" s="138"/>
      <c r="G231" s="104">
        <f t="shared" si="69"/>
        <v>0.13805924783333334</v>
      </c>
      <c r="H231" s="104">
        <f t="shared" si="70"/>
        <v>53.863568093353315</v>
      </c>
      <c r="I231" s="104">
        <f t="shared" si="71"/>
        <v>0</v>
      </c>
      <c r="J231" s="107">
        <v>0</v>
      </c>
      <c r="K231" s="101">
        <f>IF(OR(計算過程!$DF$5&lt;=4,計算過程!$DF$5=8),L231+M231+N231,0)</f>
        <v>0.13805924783333334</v>
      </c>
      <c r="L231" s="101">
        <f>IF(AND($DF$5&gt;4,$DF$5&lt;&gt;8),0,((VLOOKUP(入力データと計算結果!$E$6,バックデータ一覧!$V$12:$AA$15,2)*'貼り付けシート（日別）'!O230+VLOOKUP(入力データと計算結果!$E$6,バックデータ一覧!$V$12:$AA$15,3)*('貼り付けシート（日別）'!I230+'貼り付けシート（日別）'!J230+'貼り付けシート（日別）'!K230+'貼り付けシート（日別）'!L230+'貼り付けシート（日別）'!N230)+(VLOOKUP(入力データと計算結果!$E$6,バックデータ一覧!$V$12:$AA$15,4)))*10^3/3600))</f>
        <v>9.0270227000000022E-2</v>
      </c>
      <c r="M231" s="101">
        <f>IF(AND(OR($DF$5&gt;4,$DF$5&lt;&gt;8),入力データと計算結果!$E$7&lt;&gt;バックデータ一覧!$A$16,SUM(AL231:AM231)&gt;0),0.07*10^3/3600,0)</f>
        <v>1.9444444444444445E-2</v>
      </c>
      <c r="N231" s="101">
        <f>IF(AND(OR($DF$5&lt;=4),入力データと計算結果!$E$7=バックデータ一覧!$A$18,AM231&gt;0),(VLOOKUP(入力データと計算結果!$E$6,バックデータ一覧!$V$12:$AA$15,5,FALSE)*AO231+VLOOKUP(入力データと計算結果!$E$6,バックデータ一覧!$V$12:$AA$15,6,FALSE))*10^3/3600,0)</f>
        <v>2.834457638888889E-2</v>
      </c>
      <c r="O231" s="101">
        <f>IF(OR(計算過程!$DF$5&lt;=2,計算過程!$DF$5=8),IF(入力データと計算結果!$E$7=バックデータ一覧!$A$16,AI231/Q231+AJ231/R231+AK231/S231+AL231/T231+AN231/V231,IF(入力データと計算結果!$E$7=バックデータ一覧!$A$17,AI231/Q231+AJ231/R231+AK231/S231+AM231/U231+AN231/V231,AI231/Q231+AJ231/R231+AK231/S231+AM231/U231+AO231/W231)),0)</f>
        <v>53.863568093353315</v>
      </c>
      <c r="P231" s="101">
        <f>IF(OR(計算過程!$DF$5=3,計算過程!$DF$5=4),IF(入力データと計算結果!$E$7=バックデータ一覧!$A$16,AI231/Q231+AJ231/R231+AK231/S231+AL231/T231+AN231/V231,IF(入力データと計算結果!$E$7=バックデータ一覧!$A$17,AI231/Q231+AJ231/R231+AK231/S231+AM231/U231+AN231/V231,AI231/Q231+AJ231/R231+AK231/S231+AM231/U231+AO231/W231)),0)</f>
        <v>0</v>
      </c>
      <c r="Q231" s="101">
        <f>MIN(1,$DF$7*'貼り付けシート（日別）'!O230+計算過程!$DF$14*(AI231+AK231)+$DF$21)</f>
        <v>0.63998286611530153</v>
      </c>
      <c r="R231" s="101">
        <f>MIN(1,$DF$8*'貼り付けシート（日別）'!O230+$DF$15*AJ231+$DF$22)</f>
        <v>0.68875919734397828</v>
      </c>
      <c r="S231" s="101">
        <f>MIN(1,$DF$9*'貼り付けシート（日別）'!O230+$DF$16*(AI231+AK231)+$DF$23)</f>
        <v>0.63998286611530153</v>
      </c>
      <c r="T231" s="32">
        <f>MIN(1,$DF$10*'貼り付けシート（日別）'!O230+$DF$17*AL231+$DF$24)</f>
        <v>0.71159348488590612</v>
      </c>
      <c r="U231" s="32">
        <f>MIN(1,$DF$11*'貼り付けシート（日別）'!O230+$DF$18*AM231+$DF$25)</f>
        <v>0.70328275959057962</v>
      </c>
      <c r="V231" s="32">
        <f>MIN(1,$DF$12*'貼り付けシート（日別）'!O230+$DF$19*AN231+$DF$26)</f>
        <v>0.71159348488590612</v>
      </c>
      <c r="W231" s="32">
        <f>MIN(1,$DF$13*'貼り付けシート（日別）'!O230+$DF$20*AO231+$DF$27)</f>
        <v>0.62978655917959725</v>
      </c>
      <c r="X231" s="32">
        <f t="shared" si="72"/>
        <v>0</v>
      </c>
      <c r="Y231" s="32">
        <f>'貼り付けシート（日別）'!P230</f>
        <v>14.612500000000001</v>
      </c>
      <c r="Z231" s="32">
        <f t="shared" si="73"/>
        <v>1</v>
      </c>
      <c r="AA231" s="32">
        <f t="shared" si="74"/>
        <v>1</v>
      </c>
      <c r="AB231" s="32">
        <f t="shared" si="75"/>
        <v>36.538355290769282</v>
      </c>
      <c r="AC231" s="32">
        <f>IF($DF$5=10,($DF$41*'貼り付けシート（日別）'!O230+$DF$42*AB231+$DF$43)/3.6,0)</f>
        <v>0</v>
      </c>
      <c r="AD231" s="32">
        <f>IF(OR($DF$5=5,$DF$5=6,$DF$5=7),(($DF$45*'貼り付けシート（日別）'!O230+$DF$46*SUM(AI231:AK231,AM231)+$DF$47)*AE231+(0.01723*AO231+0.06099))*10^3/3600,0)</f>
        <v>0</v>
      </c>
      <c r="AE231" s="32">
        <f>IF('貼り付けシート（日別）'!O230&lt;7,1+(7-'貼り付けシート（日別）'!O230)*0.0091,1)</f>
        <v>1</v>
      </c>
      <c r="AF231" s="32">
        <f>IF(OR($DF$5=5,$DF$5=6,$DF$5=7),(($DF$48*'貼り付けシート（日別）'!O230+$DF$49*SUM(AI231:AK231,AM231)+$DF$50)*AH231+AO231/AG231),0)</f>
        <v>0</v>
      </c>
      <c r="AG231" s="32">
        <f>$DF$51*'貼り付けシート（日別）'!O230+$DF$52*AO231+$DF$53</f>
        <v>0.87045499999999998</v>
      </c>
      <c r="AH231" s="32">
        <f>IF('貼り付けシート（日別）'!O230&lt;7,1+(7-'貼り付けシート（日別）'!O230)*0.0205,1)</f>
        <v>1</v>
      </c>
      <c r="AI231" s="109">
        <f>'貼り付けシート（日別）'!B230</f>
        <v>7.3660646882934655</v>
      </c>
      <c r="AJ231" s="109">
        <f>'貼り付けシート（日別）'!C230</f>
        <v>9.250944663476881</v>
      </c>
      <c r="AK231" s="109">
        <f>'貼り付けシート（日別）'!D230</f>
        <v>1.4284546906839299</v>
      </c>
      <c r="AL231" s="109">
        <f>'貼り付けシート（日別）'!E230</f>
        <v>0</v>
      </c>
      <c r="AM231" s="109">
        <f>'貼り付けシート（日別）'!F230</f>
        <v>16.110391248315</v>
      </c>
      <c r="AN231" s="109">
        <f>'貼り付けシート（日別）'!G230</f>
        <v>0</v>
      </c>
      <c r="AO231" s="109">
        <f>'貼り付けシート（日別）'!H230</f>
        <v>2.3825000000000003</v>
      </c>
      <c r="AP231" s="102">
        <f>IF(入力データと計算結果!$E$9=バックデータ一覧!$A$25,'貼り付けシート（日別）'!Q230,0)</f>
        <v>0</v>
      </c>
      <c r="AR231" s="36">
        <v>41863</v>
      </c>
      <c r="AS231" s="104">
        <f t="shared" si="76"/>
        <v>0.14382941055555556</v>
      </c>
      <c r="AT231" s="104">
        <f t="shared" si="77"/>
        <v>58.764437017331488</v>
      </c>
      <c r="AU231" s="104">
        <f t="shared" si="78"/>
        <v>0</v>
      </c>
      <c r="AV231" s="107">
        <v>0</v>
      </c>
      <c r="AW231" s="101">
        <f>IF(OR(計算過程!$DF$5&lt;=4,計算過程!$DF$5=8),AX231+AY231+AZ231,0)</f>
        <v>0.14382941055555556</v>
      </c>
      <c r="AX231" s="101">
        <f>IF(AND(計算過程!$DF$5&gt;4,計算過程!$DF$5&lt;&gt;8),0,((VLOOKUP(入力データと計算結果!$E$6,バックデータ一覧!$V$12:$AA$15,2)*'貼り付けシート（日別）'!AG230+VLOOKUP(入力データと計算結果!$E$6,バックデータ一覧!$V$12:$AA$15,3)*('貼り付けシート（日別）'!AA230+'貼り付けシート（日別）'!AB230+'貼り付けシート（日別）'!AC230+'貼り付けシート（日別）'!AD230+'貼り付けシート（日別）'!AF230)+(VLOOKUP(入力データと計算結果!$E$6,バックデータ一覧!$V$12:$AA$15,4)))*10^3/3600))</f>
        <v>9.3790917500000001E-2</v>
      </c>
      <c r="AY231" s="101">
        <f>IF(AND(OR(計算過程!$DF$5&gt;4,計算過程!$DF$5&lt;&gt;8),入力データと計算結果!$E$7&lt;&gt;バックデータ一覧!$A$16,SUM(BX231:BY231)&gt;0),0.07*10^3/3600,0)</f>
        <v>1.9444444444444445E-2</v>
      </c>
      <c r="AZ231" s="101">
        <f>IF(AND(OR(計算過程!$DF$5&lt;=4),入力データと計算結果!$E$7=バックデータ一覧!$A$18,BY231&gt;0),(VLOOKUP(入力データと計算結果!$E$6,バックデータ一覧!$V$12:$AA$15,5,FALSE)*CA231+VLOOKUP(入力データと計算結果!$E$6,バックデータ一覧!$V$12:$AA$15,6,FALSE))*10^3/3600,0)</f>
        <v>3.0594048611111115E-2</v>
      </c>
      <c r="BA231" s="101">
        <f>IF(OR(計算過程!$DF$5&lt;=2,計算過程!$DF$5=8),IF(入力データと計算結果!$E$7=バックデータ一覧!$A$16,BU231/BC231+BV231/BD231+BW231/BE231+BX231/BF231+BZ231/BH231,IF(入力データと計算結果!$E$7=バックデータ一覧!$A$17,BU231/BC231+BV231/BD231+BW231/BE231+BY231/BG231+BZ231/BH231,BU231/BC231+BV231/BD231+BW231/BE231+BY231/BG231+CA231/BI231)),0)</f>
        <v>58.764437017331488</v>
      </c>
      <c r="BB231" s="101">
        <f>IF(OR(計算過程!$DF$5=3,計算過程!$DF$5=4),IF(入力データと計算結果!$E$7=バックデータ一覧!$A$16,BU231/BC231+BV231/BD231+BW231/BE231+BX231/BF231+BZ231/BH231,IF(入力データと計算結果!$E$7=バックデータ一覧!$A$17,BU231/BC231+BV231/BD231+BW231/BE231+BY231/BG231+BZ231/BH231,BU231/BC231+BV231/BD231+BW231/BE231+BY231/BG231+CA231/BI231)),0)</f>
        <v>0</v>
      </c>
      <c r="BC231" s="101">
        <f>MIN(1,計算過程!$DF$7*'貼り付けシート（日別）'!AG230+計算過程!$DF$14*(BU231+BW231)+計算過程!$DF$21)</f>
        <v>0.64065995691511979</v>
      </c>
      <c r="BD231" s="101">
        <f>MIN(1,計算過程!$DF$8*'貼り付けシート（日別）'!AG230+計算過程!$DF$15*BV231+計算過程!$DF$22)</f>
        <v>0.68980890265581174</v>
      </c>
      <c r="BE231" s="101">
        <f>MIN(1,計算過程!$DF$9*'貼り付けシート（日別）'!AG230+計算過程!$DF$16*(BU231+BW231)+計算過程!$DF$23)</f>
        <v>0.64065995691511979</v>
      </c>
      <c r="BF231" s="32">
        <f>MIN(1,計算過程!$DF$10*'貼り付けシート（日別）'!AG230+計算過程!$DF$17*BX231+計算過程!$DF$24)</f>
        <v>0.71159348488590612</v>
      </c>
      <c r="BG231" s="32">
        <f>MIN(1,計算過程!$DF$11*'貼り付けシート（日別）'!AG230+計算過程!$DF$18*BY231+計算過程!$DF$25)</f>
        <v>0.70328275959057962</v>
      </c>
      <c r="BH231" s="32">
        <f>MIN(1,計算過程!$DF$12*'貼り付けシート（日別）'!AG230+計算過程!$DF$19*BZ231+計算過程!$DF$26)</f>
        <v>0.71159348488590612</v>
      </c>
      <c r="BI231" s="32">
        <f>MIN(1,計算過程!$DF$13*'貼り付けシート（日別）'!AG230+計算過程!$DF$20*CA231+計算過程!$DF$27)</f>
        <v>0.63806351975516784</v>
      </c>
      <c r="BJ231" s="32">
        <f>IF(計算過程!$DF$5=11,(計算過程!$DF$33*BK231+計算過程!$DF$34*BN231+計算過程!$DF$35*計算過程!$DF$39+計算過程!$DF$36)*(1+計算過程!$DF$37*計算過程!$DF$38)*BL231*BM231*10^3/3600,0)</f>
        <v>0</v>
      </c>
      <c r="BK231" s="32">
        <f>'貼り付けシート（日別）'!AH230</f>
        <v>14.612500000000001</v>
      </c>
      <c r="BL231" s="32">
        <f t="shared" si="79"/>
        <v>1</v>
      </c>
      <c r="BM231" s="32">
        <f t="shared" si="80"/>
        <v>1</v>
      </c>
      <c r="BN231" s="32">
        <f t="shared" si="81"/>
        <v>39.894854090729872</v>
      </c>
      <c r="BO231" s="32">
        <f>IF(計算過程!$DF$5=10,(計算過程!$DF$41*'貼り付けシート（日別）'!AG230+計算過程!$DF$42*BN231+計算過程!$DF$43)/3.6,0)</f>
        <v>0</v>
      </c>
      <c r="BP231" s="32">
        <f>IF(OR(計算過程!$DF$5=5,計算過程!$DF$5=6,計算過程!$DF$5=7),((計算過程!$DF$45*'貼り付けシート（日別）'!AG230+計算過程!$DF$46*SUM(BU231:BW231,BY231)+計算過程!$DF$47)*BQ231+(0.01723*CA231+0.06099))*10^3/3600,0)</f>
        <v>0</v>
      </c>
      <c r="BQ231" s="32">
        <f>IF('貼り付けシート（日別）'!AG230&lt;7,1+(7-'貼り付けシート（日別）'!AG230)*0.0091,1)</f>
        <v>1</v>
      </c>
      <c r="BR231" s="32">
        <f>IF(OR(計算過程!$DF$5=5,計算過程!$DF$5=6,計算過程!$DF$5=7),((計算過程!$DF$48*'貼り付けシート（日別）'!AG230+計算過程!$DF$49*SUM(BU231:BW231,BY231)+計算過程!$DF$50)*BT231+CA231/BS231),0)</f>
        <v>0</v>
      </c>
      <c r="BS231" s="32">
        <f>計算過程!$DF$51*'貼り付けシート（日別）'!AG230+計算過程!$DF$52*CA231+計算過程!$DF$53</f>
        <v>0.87327499999999991</v>
      </c>
      <c r="BT231" s="32">
        <f>IF('貼り付けシート（日別）'!AG230&lt;7,1+(7-'貼り付けシート（日別）'!AG230)*0.0205,1)</f>
        <v>1</v>
      </c>
      <c r="BU231" s="109">
        <f>'貼り付けシート（日別）'!T230</f>
        <v>7.5827136497138623</v>
      </c>
      <c r="BV231" s="109">
        <f>'貼り付けシート（日別）'!U230</f>
        <v>11.563680829346101</v>
      </c>
      <c r="BW231" s="109">
        <f>'貼り付けシート（日別）'!V230</f>
        <v>1.7855683633549124</v>
      </c>
      <c r="BX231" s="109">
        <f>'貼り付けシート（日別）'!W230</f>
        <v>0</v>
      </c>
      <c r="BY231" s="109">
        <f>'貼り付けシート（日別）'!X230</f>
        <v>16.110391248315</v>
      </c>
      <c r="BZ231" s="109">
        <f>'貼り付けシート（日別）'!Y230</f>
        <v>0</v>
      </c>
      <c r="CA231" s="109">
        <f>'貼り付けシート（日別）'!Z230</f>
        <v>2.8525000000000005</v>
      </c>
      <c r="CB231" s="102">
        <f>IF(入力データと計算結果!$E$9=バックデータ一覧!$A$25,'貼り付けシート（日別）'!AI230,0)</f>
        <v>0</v>
      </c>
      <c r="CC231" s="166"/>
      <c r="CD231" s="32">
        <f>IF(計算過程!$DF$5=9,((CI231*'貼り付けシート（日別）'!AG230+CJ231*(CQ231+CR231+CS231+CU231)+CK231*CX231+CL231)*CE231+(0.01723*CW231+0.06099))*10^3/3600,0)</f>
        <v>0</v>
      </c>
      <c r="CE231" s="32">
        <f>IF(7&lt;='貼り付けシート（日別）'!AG230,1,1+(7-'貼り付けシート（日別）'!AG230)*0.0091)</f>
        <v>1</v>
      </c>
      <c r="CF231" s="32">
        <f>IF(計算過程!$DF$5=9,((CM231*'貼り付けシート（日別）'!AG230+CN231*(CQ231+CR231+CS231+CU231)+CO231*CX231+CP231)*CH231+CW231/CG231),0)</f>
        <v>0</v>
      </c>
      <c r="CG231" s="32">
        <f>計算過程!$DF$55*'貼り付けシート（日別）'!AG230+計算過程!$DF$56*CW231+計算過程!$DF$57</f>
        <v>0.87327499999999991</v>
      </c>
      <c r="CH231" s="32">
        <f>IF(7&lt;='貼り付けシート（日別）'!AG230,1,1+(7-'貼り付けシート（日別）'!AG230)*0.0205)</f>
        <v>1</v>
      </c>
      <c r="CI231" s="100">
        <f>IF($CX231&gt;0,バックデータ一覧!$S$4,バックデータ一覧!$T$4)</f>
        <v>-0.18114</v>
      </c>
      <c r="CJ231" s="100">
        <f>IF($CX231&gt;0,バックデータ一覧!$S$5,バックデータ一覧!$T$5)</f>
        <v>0.10483000000000001</v>
      </c>
      <c r="CK231" s="100">
        <f>IF($CX231&gt;0,バックデータ一覧!$S$6,バックデータ一覧!$T$6)</f>
        <v>0</v>
      </c>
      <c r="CL231" s="100">
        <f>IF($CX231&gt;0,バックデータ一覧!$S$7,バックデータ一覧!$T$7)</f>
        <v>5.8528500000000001</v>
      </c>
      <c r="CM231" s="100">
        <f>IF($CX231&gt;0,バックデータ一覧!$S$12,バックデータ一覧!$T$12)</f>
        <v>-5.7700000000000001E-2</v>
      </c>
      <c r="CN231" s="100">
        <f>IF($CX231&gt;0,バックデータ一覧!$S$13,バックデータ一覧!$T$13)</f>
        <v>0.47525000000000001</v>
      </c>
      <c r="CO231" s="100">
        <f>IF($CX231&gt;0,バックデータ一覧!$S$14,バックデータ一覧!$T$14)</f>
        <v>0</v>
      </c>
      <c r="CP231" s="173">
        <f>IF($CX231&gt;0,バックデータ一覧!$S$15,バックデータ一覧!$T$15)</f>
        <v>-6.3459300000000001</v>
      </c>
      <c r="CQ231" s="102">
        <f>IF($DF$4=4,'貼り付けシート（日別）'!T230,'貼り付けシート（日別）'!B230*(INT($DF$4)+1-$DF$4)+'貼り付けシート（日別）'!T230*($DF$4-INT($DF$4)))</f>
        <v>7.5827136497138623</v>
      </c>
      <c r="CR231" s="102">
        <f>IF($DF$4=4,'貼り付けシート（日別）'!U230,'貼り付けシート（日別）'!C230*(INT($DF$4)+1-$DF$4)+'貼り付けシート（日別）'!U230*($DF$4-INT($DF$4)))</f>
        <v>11.563680829346101</v>
      </c>
      <c r="CS231" s="102">
        <f>IF($DF$4=4,'貼り付けシート（日別）'!V230,'貼り付けシート（日別）'!D230*(INT($DF$4)+1-$DF$4)+'貼り付けシート（日別）'!V230*($DF$4-INT($DF$4)))</f>
        <v>1.7855683633549124</v>
      </c>
      <c r="CT231" s="102">
        <f>IF($DF$4=4,'貼り付けシート（日別）'!W230,'貼り付けシート（日別）'!E230*(INT($DF$4)+1-$DF$4)+'貼り付けシート（日別）'!W230*($DF$4-INT($DF$4)))</f>
        <v>0</v>
      </c>
      <c r="CU231" s="102">
        <f>IF($DF$4=4,'貼り付けシート（日別）'!X230,'貼り付けシート（日別）'!F230*(INT($DF$4)+1-$DF$4)+'貼り付けシート（日別）'!X230*($DF$4-INT($DF$4)))</f>
        <v>16.110391248315</v>
      </c>
      <c r="CV231" s="102">
        <f>IF($DF$4=4,'貼り付けシート（日別）'!Y230,'貼り付けシート（日別）'!G230*(INT($DF$4)+1-$DF$4)+'貼り付けシート（日別）'!Y230*($DF$4-INT($DF$4)))</f>
        <v>0</v>
      </c>
      <c r="CW231" s="102">
        <f>IF($DF$4=4,'貼り付けシート（日別）'!Z230,'貼り付けシート（日別）'!H230*(INT($DF$4)+1-$DF$4)+'貼り付けシート（日別）'!Z230*($DF$4-INT($DF$4)))</f>
        <v>2.8525000000000005</v>
      </c>
      <c r="CX231" s="32">
        <f>SUMIF('貼り付けシート（時刻別）'!$A$6:$A$8765,AR231,'貼り付けシート（時刻別）'!$C$6:$C$8765)</f>
        <v>0</v>
      </c>
      <c r="CY231" s="102">
        <f t="shared" si="82"/>
        <v>0</v>
      </c>
      <c r="CZ231" s="166"/>
    </row>
    <row r="232" spans="1:104" x14ac:dyDescent="0.15">
      <c r="A232" s="36">
        <v>41864</v>
      </c>
      <c r="B232" s="139">
        <f>IF(計算過程!$DF$5=9,計算過程!CD232+計算過程!CY232,IF($DF$4=4,AS232,G232*(INT($DF$4)+1-$DF$4)+AS232*($DF$4-INT($DF$4))))</f>
        <v>0.14913917981134261</v>
      </c>
      <c r="C232" s="139">
        <f>IF(計算過程!$DF$5=9,CF232,IF($DF$4=4,AT232,H232*(INT($DF$4)+1-$DF$4)+AT232*($DF$4-INT($DF$4))))</f>
        <v>66.787642683554026</v>
      </c>
      <c r="D232" s="139">
        <f>IF(計算過程!$DF$5=9,0,IF($DF$4=4,AU232,I232*(INT($DF$4)+1-$DF$4)+AU232*($DF$4-INT($DF$4))))</f>
        <v>0</v>
      </c>
      <c r="E232" s="139">
        <v>0</v>
      </c>
      <c r="F232" s="138"/>
      <c r="G232" s="104">
        <f t="shared" si="69"/>
        <v>0.14363877378125001</v>
      </c>
      <c r="H232" s="104">
        <f t="shared" si="70"/>
        <v>62.029712538690582</v>
      </c>
      <c r="I232" s="104">
        <f t="shared" si="71"/>
        <v>0</v>
      </c>
      <c r="J232" s="107">
        <v>0</v>
      </c>
      <c r="K232" s="101">
        <f>IF(OR(計算過程!$DF$5&lt;=4,計算過程!$DF$5=8),L232+M232+N232,0)</f>
        <v>0.14363877378125001</v>
      </c>
      <c r="L232" s="101">
        <f>IF(AND($DF$5&gt;4,$DF$5&lt;&gt;8),0,((VLOOKUP(入力データと計算結果!$E$6,バックデータ一覧!$V$12:$AA$15,2)*'貼り付けシート（日別）'!O231+VLOOKUP(入力データと計算結果!$E$6,バックデータ一覧!$V$12:$AA$15,3)*('貼り付けシート（日別）'!I231+'貼り付けシート（日別）'!J231+'貼り付けシート（日別）'!K231+'貼り付けシート（日別）'!L231+'貼り付けシート（日別）'!N231)+(VLOOKUP(入力データと計算結果!$E$6,バックデータ一覧!$V$12:$AA$15,4)))*10^3/3600))</f>
        <v>9.6500614203703719E-2</v>
      </c>
      <c r="M232" s="101">
        <f>IF(AND(OR($DF$5&gt;4,$DF$5&lt;&gt;8),入力データと計算結果!$E$7&lt;&gt;バックデータ一覧!$A$16,SUM(AL232:AM232)&gt;0),0.07*10^3/3600,0)</f>
        <v>1.9444444444444445E-2</v>
      </c>
      <c r="N232" s="101">
        <f>IF(AND(OR($DF$5&lt;=4),入力データと計算結果!$E$7=バックデータ一覧!$A$18,AM232&gt;0),(VLOOKUP(入力データと計算結果!$E$6,バックデータ一覧!$V$12:$AA$15,5,FALSE)*AO232+VLOOKUP(入力データと計算結果!$E$6,バックデータ一覧!$V$12:$AA$15,6,FALSE))*10^3/3600,0)</f>
        <v>2.7693715133101853E-2</v>
      </c>
      <c r="O232" s="101">
        <f>IF(OR(計算過程!$DF$5&lt;=2,計算過程!$DF$5=8),IF(入力データと計算結果!$E$7=バックデータ一覧!$A$16,AI232/Q232+AJ232/R232+AK232/S232+AL232/T232+AN232/V232,IF(入力データと計算結果!$E$7=バックデータ一覧!$A$17,AI232/Q232+AJ232/R232+AK232/S232+AM232/U232+AN232/V232,AI232/Q232+AJ232/R232+AK232/S232+AM232/U232+AO232/W232)),0)</f>
        <v>62.029712538690582</v>
      </c>
      <c r="P232" s="101">
        <f>IF(OR(計算過程!$DF$5=3,計算過程!$DF$5=4),IF(入力データと計算結果!$E$7=バックデータ一覧!$A$16,AI232/Q232+AJ232/R232+AK232/S232+AL232/T232+AN232/V232,IF(入力データと計算結果!$E$7=バックデータ一覧!$A$17,AI232/Q232+AJ232/R232+AK232/S232+AM232/U232+AN232/V232,AI232/Q232+AJ232/R232+AK232/S232+AM232/U232+AO232/W232)),0)</f>
        <v>0</v>
      </c>
      <c r="Q232" s="101">
        <f>MIN(1,$DF$7*'貼り付けシート（日別）'!O231+計算過程!$DF$14*(AI232+AK232)+$DF$21)</f>
        <v>0.64599970957378561</v>
      </c>
      <c r="R232" s="101">
        <f>MIN(1,$DF$8*'貼り付けシート（日別）'!O231+$DF$15*AJ232+$DF$22)</f>
        <v>0.69091838607687206</v>
      </c>
      <c r="S232" s="101">
        <f>MIN(1,$DF$9*'貼り付けシート（日別）'!O231+$DF$16*(AI232+AK232)+$DF$23)</f>
        <v>0.64599970957378561</v>
      </c>
      <c r="T232" s="32">
        <f>MIN(1,$DF$10*'貼り付けシート（日別）'!O231+$DF$17*AL232+$DF$24)</f>
        <v>0.71159348488590612</v>
      </c>
      <c r="U232" s="32">
        <f>MIN(1,$DF$11*'貼り付けシート（日別）'!O231+$DF$18*AM232+$DF$25)</f>
        <v>0.70328200276736319</v>
      </c>
      <c r="V232" s="32">
        <f>MIN(1,$DF$12*'貼り付けシート（日別）'!O231+$DF$19*AN232+$DF$26)</f>
        <v>0.71159348488590612</v>
      </c>
      <c r="W232" s="32">
        <f>MIN(1,$DF$13*'貼り付けシート（日別）'!O231+$DF$20*AO232+$DF$27)</f>
        <v>0.63204738407597316</v>
      </c>
      <c r="X232" s="32">
        <f t="shared" si="72"/>
        <v>0</v>
      </c>
      <c r="Y232" s="32">
        <f>'貼り付けシート（日別）'!P231</f>
        <v>19.987500000000001</v>
      </c>
      <c r="Z232" s="32">
        <f t="shared" si="73"/>
        <v>1</v>
      </c>
      <c r="AA232" s="32">
        <f t="shared" si="74"/>
        <v>1</v>
      </c>
      <c r="AB232" s="32">
        <f t="shared" si="75"/>
        <v>42.1233723363043</v>
      </c>
      <c r="AC232" s="32">
        <f>IF($DF$5=10,($DF$41*'貼り付けシート（日別）'!O231+$DF$42*AB232+$DF$43)/3.6,0)</f>
        <v>0</v>
      </c>
      <c r="AD232" s="32">
        <f>IF(OR($DF$5=5,$DF$5=6,$DF$5=7),(($DF$45*'貼り付けシート（日別）'!O231+$DF$46*SUM(AI232:AK232,AM232)+$DF$47)*AE232+(0.01723*AO232+0.06099))*10^3/3600,0)</f>
        <v>0</v>
      </c>
      <c r="AE232" s="32">
        <f>IF('貼り付けシート（日別）'!O231&lt;7,1+(7-'貼り付けシート（日別）'!O231)*0.0091,1)</f>
        <v>1</v>
      </c>
      <c r="AF232" s="32">
        <f>IF(OR($DF$5=5,$DF$5=6,$DF$5=7),(($DF$48*'貼り付けシート（日別）'!O231+$DF$49*SUM(AI232:AK232,AM232)+$DF$50)*AH232+AO232/AG232),0)</f>
        <v>0</v>
      </c>
      <c r="AG232" s="32">
        <f>$DF$51*'貼り付けシート（日別）'!O231+$DF$52*AO232+$DF$53</f>
        <v>0.87709906249999992</v>
      </c>
      <c r="AH232" s="32">
        <f>IF('貼り付けシート（日別）'!O231&lt;7,1+(7-'貼り付けシート（日別）'!O231)*0.0205,1)</f>
        <v>1</v>
      </c>
      <c r="AI232" s="109">
        <f>'貼り付けシート（日別）'!B231</f>
        <v>8.8835267822992012</v>
      </c>
      <c r="AJ232" s="109">
        <f>'貼り付けシート（日別）'!C231</f>
        <v>12.143121573231284</v>
      </c>
      <c r="AK232" s="109">
        <f>'貼り付けシート（日別）'!D231</f>
        <v>2.7381548645521518</v>
      </c>
      <c r="AL232" s="109">
        <f>'貼り付けシート（日別）'!E231</f>
        <v>0</v>
      </c>
      <c r="AM232" s="109">
        <f>'貼り付けシート（日別）'!F231</f>
        <v>16.112058699554996</v>
      </c>
      <c r="AN232" s="109">
        <f>'貼り付けシート（日別）'!G231</f>
        <v>0</v>
      </c>
      <c r="AO232" s="109">
        <f>'貼り付けシート（日別）'!H231</f>
        <v>2.2465104166666667</v>
      </c>
      <c r="AP232" s="102">
        <f>IF(入力データと計算結果!$E$9=バックデータ一覧!$A$25,'貼り付けシート（日別）'!Q231,0)</f>
        <v>0</v>
      </c>
      <c r="AR232" s="36">
        <v>41864</v>
      </c>
      <c r="AS232" s="104">
        <f t="shared" si="76"/>
        <v>0.14913917981134261</v>
      </c>
      <c r="AT232" s="104">
        <f t="shared" si="77"/>
        <v>66.787642683554026</v>
      </c>
      <c r="AU232" s="104">
        <f t="shared" si="78"/>
        <v>0</v>
      </c>
      <c r="AV232" s="107">
        <v>0</v>
      </c>
      <c r="AW232" s="101">
        <f>IF(OR(計算過程!$DF$5&lt;=4,計算過程!$DF$5=8),AX232+AY232+AZ232,0)</f>
        <v>0.14913917981134261</v>
      </c>
      <c r="AX232" s="101">
        <f>IF(AND(計算過程!$DF$5&gt;4,計算過程!$DF$5&lt;&gt;8),0,((VLOOKUP(入力データと計算結果!$E$6,バックデータ一覧!$V$12:$AA$15,2)*'貼り付けシート（日別）'!AG231+VLOOKUP(入力データと計算結果!$E$6,バックデータ一覧!$V$12:$AA$15,3)*('貼り付けシート（日別）'!AA231+'貼り付けシート（日別）'!AB231+'貼り付けシート（日別）'!AC231+'貼り付けシート（日別）'!AD231+'貼り付けシート（日別）'!AF231)+(VLOOKUP(入力データと計算結果!$E$6,バックデータ一覧!$V$12:$AA$15,4)))*10^3/3600))</f>
        <v>9.9937508370370381E-2</v>
      </c>
      <c r="AY232" s="101">
        <f>IF(AND(OR(計算過程!$DF$5&gt;4,計算過程!$DF$5&lt;&gt;8),入力データと計算結果!$E$7&lt;&gt;バックデータ一覧!$A$16,SUM(BX232:BY232)&gt;0),0.07*10^3/3600,0)</f>
        <v>1.9444444444444445E-2</v>
      </c>
      <c r="AZ232" s="101">
        <f>IF(AND(OR(計算過程!$DF$5&lt;=4),入力データと計算結果!$E$7=バックデータ一覧!$A$18,BY232&gt;0),(VLOOKUP(入力データと計算結果!$E$6,バックデータ一覧!$V$12:$AA$15,5,FALSE)*CA232+VLOOKUP(入力データと計算結果!$E$6,バックデータ一覧!$V$12:$AA$15,6,FALSE))*10^3/3600,0)</f>
        <v>2.9757226996527782E-2</v>
      </c>
      <c r="BA232" s="101">
        <f>IF(OR(計算過程!$DF$5&lt;=2,計算過程!$DF$5=8),IF(入力データと計算結果!$E$7=バックデータ一覧!$A$16,BU232/BC232+BV232/BD232+BW232/BE232+BX232/BF232+BZ232/BH232,IF(入力データと計算結果!$E$7=バックデータ一覧!$A$17,BU232/BC232+BV232/BD232+BW232/BE232+BY232/BG232+BZ232/BH232,BU232/BC232+BV232/BD232+BW232/BE232+BY232/BG232+CA232/BI232)),0)</f>
        <v>66.787642683554026</v>
      </c>
      <c r="BB232" s="101">
        <f>IF(OR(計算過程!$DF$5=3,計算過程!$DF$5=4),IF(入力データと計算結果!$E$7=バックデータ一覧!$A$16,BU232/BC232+BV232/BD232+BW232/BE232+BX232/BF232+BZ232/BH232,IF(入力データと計算結果!$E$7=バックデータ一覧!$A$17,BU232/BC232+BV232/BD232+BW232/BE232+BY232/BG232+BZ232/BH232,BU232/BC232+BV232/BD232+BW232/BE232+BY232/BG232+CA232/BI232)),0)</f>
        <v>0</v>
      </c>
      <c r="BC232" s="101">
        <f>MIN(1,計算過程!$DF$7*'貼り付けシート（日別）'!AG231+計算過程!$DF$14*(BU232+BW232)+計算過程!$DF$21)</f>
        <v>0.64727816683647499</v>
      </c>
      <c r="BD232" s="101">
        <f>MIN(1,計算過程!$DF$8*'貼り付けシート（日別）'!AG231+計算過程!$DF$15*BV232+計算過程!$DF$22)</f>
        <v>0.6917057465453802</v>
      </c>
      <c r="BE232" s="101">
        <f>MIN(1,計算過程!$DF$9*'貼り付けシート（日別）'!AG231+計算過程!$DF$16*(BU232+BW232)+計算過程!$DF$23)</f>
        <v>0.64727816683647499</v>
      </c>
      <c r="BF232" s="32">
        <f>MIN(1,計算過程!$DF$10*'貼り付けシート（日別）'!AG231+計算過程!$DF$17*BX232+計算過程!$DF$24)</f>
        <v>0.71159348488590612</v>
      </c>
      <c r="BG232" s="32">
        <f>MIN(1,計算過程!$DF$11*'貼り付けシート（日別）'!AG231+計算過程!$DF$18*BY232+計算過程!$DF$25)</f>
        <v>0.70328200276736319</v>
      </c>
      <c r="BH232" s="32">
        <f>MIN(1,計算過程!$DF$12*'貼り付けシート（日別）'!AG231+計算過程!$DF$19*BZ232+計算過程!$DF$26)</f>
        <v>0.71159348488590612</v>
      </c>
      <c r="BI232" s="32">
        <f>MIN(1,計算過程!$DF$13*'貼り付けシート（日別）'!AG231+計算過程!$DF$20*CA232+計算過程!$DF$27)</f>
        <v>0.63964010123516779</v>
      </c>
      <c r="BJ232" s="32">
        <f>IF(計算過程!$DF$5=11,(計算過程!$DF$33*BK232+計算過程!$DF$34*BN232+計算過程!$DF$35*計算過程!$DF$39+計算過程!$DF$36)*(1+計算過程!$DF$37*計算過程!$DF$38)*BL232*BM232*10^3/3600,0)</f>
        <v>0</v>
      </c>
      <c r="BK232" s="32">
        <f>'貼り付けシート（日別）'!AH231</f>
        <v>19.987500000000001</v>
      </c>
      <c r="BL232" s="32">
        <f t="shared" si="79"/>
        <v>1</v>
      </c>
      <c r="BM232" s="32">
        <f t="shared" si="80"/>
        <v>1</v>
      </c>
      <c r="BN232" s="32">
        <f t="shared" si="81"/>
        <v>45.372606747627017</v>
      </c>
      <c r="BO232" s="32">
        <f>IF(計算過程!$DF$5=10,(計算過程!$DF$41*'貼り付けシート（日別）'!AG231+計算過程!$DF$42*BN232+計算過程!$DF$43)/3.6,0)</f>
        <v>0</v>
      </c>
      <c r="BP232" s="32">
        <f>IF(OR(計算過程!$DF$5=5,計算過程!$DF$5=6,計算過程!$DF$5=7),((計算過程!$DF$45*'貼り付けシート（日別）'!AG231+計算過程!$DF$46*SUM(BU232:BW232,BY232)+計算過程!$DF$47)*BQ232+(0.01723*CA232+0.06099))*10^3/3600,0)</f>
        <v>0</v>
      </c>
      <c r="BQ232" s="32">
        <f>IF('貼り付けシート（日別）'!AG231&lt;7,1+(7-'貼り付けシート（日別）'!AG231)*0.0091,1)</f>
        <v>1</v>
      </c>
      <c r="BR232" s="32">
        <f>IF(OR(計算過程!$DF$5=5,計算過程!$DF$5=6,計算過程!$DF$5=7),((計算過程!$DF$48*'貼り付けシート（日別）'!AG231+計算過程!$DF$49*SUM(BU232:BW232,BY232)+計算過程!$DF$50)*BT232+CA232/BS232),0)</f>
        <v>0</v>
      </c>
      <c r="BS232" s="32">
        <f>計算過程!$DF$51*'貼り付けシート（日別）'!AG231+計算過程!$DF$52*CA232+計算過程!$DF$53</f>
        <v>0.8796859374999999</v>
      </c>
      <c r="BT232" s="32">
        <f>IF('貼り付けシート（日別）'!AG231&lt;7,1+(7-'貼り付けシート（日別）'!AG231)*0.0205,1)</f>
        <v>1</v>
      </c>
      <c r="BU232" s="109">
        <f>'貼り付けシート（日別）'!T231</f>
        <v>9.9668837069698331</v>
      </c>
      <c r="BV232" s="109">
        <f>'貼り付けシート（日別）'!U231</f>
        <v>13.877853226550041</v>
      </c>
      <c r="BW232" s="109">
        <f>'貼り付けシート（日別）'!V231</f>
        <v>2.7381548645521518</v>
      </c>
      <c r="BX232" s="109">
        <f>'貼り付けシート（日別）'!W231</f>
        <v>0</v>
      </c>
      <c r="BY232" s="109">
        <f>'貼り付けシート（日別）'!X231</f>
        <v>16.112058699554996</v>
      </c>
      <c r="BZ232" s="109">
        <f>'貼り付けシート（日別）'!Y231</f>
        <v>0</v>
      </c>
      <c r="CA232" s="109">
        <f>'貼り付けシート（日別）'!Z231</f>
        <v>2.677656250000001</v>
      </c>
      <c r="CB232" s="102">
        <f>IF(入力データと計算結果!$E$9=バックデータ一覧!$A$25,'貼り付けシート（日別）'!AI231,0)</f>
        <v>0</v>
      </c>
      <c r="CC232" s="166"/>
      <c r="CD232" s="32">
        <f>IF(計算過程!$DF$5=9,((CI232*'貼り付けシート（日別）'!AG231+CJ232*(CQ232+CR232+CS232+CU232)+CK232*CX232+CL232)*CE232+(0.01723*CW232+0.06099))*10^3/3600,0)</f>
        <v>0</v>
      </c>
      <c r="CE232" s="32">
        <f>IF(7&lt;='貼り付けシート（日別）'!AG231,1,1+(7-'貼り付けシート（日別）'!AG231)*0.0091)</f>
        <v>1</v>
      </c>
      <c r="CF232" s="32">
        <f>IF(計算過程!$DF$5=9,((CM232*'貼り付けシート（日別）'!AG231+CN232*(CQ232+CR232+CS232+CU232)+CO232*CX232+CP232)*CH232+CW232/CG232),0)</f>
        <v>0</v>
      </c>
      <c r="CG232" s="32">
        <f>計算過程!$DF$55*'貼り付けシート（日別）'!AG231+計算過程!$DF$56*CW232+計算過程!$DF$57</f>
        <v>0.8796859374999999</v>
      </c>
      <c r="CH232" s="32">
        <f>IF(7&lt;='貼り付けシート（日別）'!AG231,1,1+(7-'貼り付けシート（日別）'!AG231)*0.0205)</f>
        <v>1</v>
      </c>
      <c r="CI232" s="100">
        <f>IF($CX232&gt;0,バックデータ一覧!$S$4,バックデータ一覧!$T$4)</f>
        <v>-0.18114</v>
      </c>
      <c r="CJ232" s="100">
        <f>IF($CX232&gt;0,バックデータ一覧!$S$5,バックデータ一覧!$T$5)</f>
        <v>0.10483000000000001</v>
      </c>
      <c r="CK232" s="100">
        <f>IF($CX232&gt;0,バックデータ一覧!$S$6,バックデータ一覧!$T$6)</f>
        <v>0</v>
      </c>
      <c r="CL232" s="100">
        <f>IF($CX232&gt;0,バックデータ一覧!$S$7,バックデータ一覧!$T$7)</f>
        <v>5.8528500000000001</v>
      </c>
      <c r="CM232" s="100">
        <f>IF($CX232&gt;0,バックデータ一覧!$S$12,バックデータ一覧!$T$12)</f>
        <v>-5.7700000000000001E-2</v>
      </c>
      <c r="CN232" s="100">
        <f>IF($CX232&gt;0,バックデータ一覧!$S$13,バックデータ一覧!$T$13)</f>
        <v>0.47525000000000001</v>
      </c>
      <c r="CO232" s="100">
        <f>IF($CX232&gt;0,バックデータ一覧!$S$14,バックデータ一覧!$T$14)</f>
        <v>0</v>
      </c>
      <c r="CP232" s="173">
        <f>IF($CX232&gt;0,バックデータ一覧!$S$15,バックデータ一覧!$T$15)</f>
        <v>-6.3459300000000001</v>
      </c>
      <c r="CQ232" s="102">
        <f>IF($DF$4=4,'貼り付けシート（日別）'!T231,'貼り付けシート（日別）'!B231*(INT($DF$4)+1-$DF$4)+'貼り付けシート（日別）'!T231*($DF$4-INT($DF$4)))</f>
        <v>9.9668837069698331</v>
      </c>
      <c r="CR232" s="102">
        <f>IF($DF$4=4,'貼り付けシート（日別）'!U231,'貼り付けシート（日別）'!C231*(INT($DF$4)+1-$DF$4)+'貼り付けシート（日別）'!U231*($DF$4-INT($DF$4)))</f>
        <v>13.877853226550041</v>
      </c>
      <c r="CS232" s="102">
        <f>IF($DF$4=4,'貼り付けシート（日別）'!V231,'貼り付けシート（日別）'!D231*(INT($DF$4)+1-$DF$4)+'貼り付けシート（日別）'!V231*($DF$4-INT($DF$4)))</f>
        <v>2.7381548645521518</v>
      </c>
      <c r="CT232" s="102">
        <f>IF($DF$4=4,'貼り付けシート（日別）'!W231,'貼り付けシート（日別）'!E231*(INT($DF$4)+1-$DF$4)+'貼り付けシート（日別）'!W231*($DF$4-INT($DF$4)))</f>
        <v>0</v>
      </c>
      <c r="CU232" s="102">
        <f>IF($DF$4=4,'貼り付けシート（日別）'!X231,'貼り付けシート（日別）'!F231*(INT($DF$4)+1-$DF$4)+'貼り付けシート（日別）'!X231*($DF$4-INT($DF$4)))</f>
        <v>16.112058699554996</v>
      </c>
      <c r="CV232" s="102">
        <f>IF($DF$4=4,'貼り付けシート（日別）'!Y231,'貼り付けシート（日別）'!G231*(INT($DF$4)+1-$DF$4)+'貼り付けシート（日別）'!Y231*($DF$4-INT($DF$4)))</f>
        <v>0</v>
      </c>
      <c r="CW232" s="102">
        <f>IF($DF$4=4,'貼り付けシート（日別）'!Z231,'貼り付けシート（日別）'!H231*(INT($DF$4)+1-$DF$4)+'貼り付けシート（日別）'!Z231*($DF$4-INT($DF$4)))</f>
        <v>2.677656250000001</v>
      </c>
      <c r="CX232" s="32">
        <f>SUMIF('貼り付けシート（時刻別）'!$A$6:$A$8765,AR232,'貼り付けシート（時刻別）'!$C$6:$C$8765)</f>
        <v>0</v>
      </c>
      <c r="CY232" s="102">
        <f t="shared" si="82"/>
        <v>0</v>
      </c>
      <c r="CZ232" s="166"/>
    </row>
    <row r="233" spans="1:104" x14ac:dyDescent="0.15">
      <c r="A233" s="36">
        <v>41865</v>
      </c>
      <c r="B233" s="139">
        <f>IF(計算過程!$DF$5=9,計算過程!CD233+計算過程!CY233,IF($DF$4=4,AS233,G233*(INT($DF$4)+1-$DF$4)+AS233*($DF$4-INT($DF$4))))</f>
        <v>0.13683048303356482</v>
      </c>
      <c r="C233" s="139">
        <f>IF(計算過程!$DF$5=9,CF233,IF($DF$4=4,AT233,H233*(INT($DF$4)+1-$DF$4)+AT233*($DF$4-INT($DF$4))))</f>
        <v>50.468137193373209</v>
      </c>
      <c r="D233" s="139">
        <f>IF(計算過程!$DF$5=9,0,IF($DF$4=4,AU233,I233*(INT($DF$4)+1-$DF$4)+AU233*($DF$4-INT($DF$4))))</f>
        <v>0</v>
      </c>
      <c r="E233" s="139">
        <v>0</v>
      </c>
      <c r="F233" s="138"/>
      <c r="G233" s="104">
        <f t="shared" si="69"/>
        <v>0.13107876678125002</v>
      </c>
      <c r="H233" s="104">
        <f t="shared" si="70"/>
        <v>45.54317353454843</v>
      </c>
      <c r="I233" s="104">
        <f t="shared" si="71"/>
        <v>0</v>
      </c>
      <c r="J233" s="107">
        <v>0</v>
      </c>
      <c r="K233" s="101">
        <f>IF(OR(計算過程!$DF$5&lt;=4,計算過程!$DF$5=8),L233+M233+N233,0)</f>
        <v>0.13107876678125002</v>
      </c>
      <c r="L233" s="101">
        <f>IF(AND($DF$5&gt;4,$DF$5&lt;&gt;8),0,((VLOOKUP(入力データと計算結果!$E$6,バックデータ一覧!$V$12:$AA$15,2)*'貼り付けシート（日別）'!O232+VLOOKUP(入力データと計算結果!$E$6,バックデータ一覧!$V$12:$AA$15,3)*('貼り付けシート（日別）'!I232+'貼り付けシート（日別）'!J232+'貼り付けシート（日別）'!K232+'貼り付けシート（日別）'!L232+'貼り付けシート（日別）'!N232)+(VLOOKUP(入力データと計算結果!$E$6,バックデータ一覧!$V$12:$AA$15,4)))*10^3/3600))</f>
        <v>8.3354308592592602E-2</v>
      </c>
      <c r="M233" s="101">
        <f>IF(AND(OR($DF$5&gt;4,$DF$5&lt;&gt;8),入力データと計算結果!$E$7&lt;&gt;バックデータ一覧!$A$16,SUM(AL233:AM233)&gt;0),0.07*10^3/3600,0)</f>
        <v>1.9444444444444445E-2</v>
      </c>
      <c r="N233" s="101">
        <f>IF(AND(OR($DF$5&lt;=4),入力データと計算結果!$E$7=バックデータ一覧!$A$18,AM233&gt;0),(VLOOKUP(入力データと計算結果!$E$6,バックデータ一覧!$V$12:$AA$15,5,FALSE)*AO233+VLOOKUP(入力データと計算結果!$E$6,バックデータ一覧!$V$12:$AA$15,6,FALSE))*10^3/3600,0)</f>
        <v>2.8280013744212965E-2</v>
      </c>
      <c r="O233" s="101">
        <f>IF(OR(計算過程!$DF$5&lt;=2,計算過程!$DF$5=8),IF(入力データと計算結果!$E$7=バックデータ一覧!$A$16,AI233/Q233+AJ233/R233+AK233/S233+AL233/T233+AN233/V233,IF(入力データと計算結果!$E$7=バックデータ一覧!$A$17,AI233/Q233+AJ233/R233+AK233/S233+AM233/U233+AN233/V233,AI233/Q233+AJ233/R233+AK233/S233+AM233/U233+AO233/W233)),0)</f>
        <v>45.54317353454843</v>
      </c>
      <c r="P233" s="101">
        <f>IF(OR(計算過程!$DF$5=3,計算過程!$DF$5=4),IF(入力データと計算結果!$E$7=バックデータ一覧!$A$16,AI233/Q233+AJ233/R233+AK233/S233+AL233/T233+AN233/V233,IF(入力データと計算結果!$E$7=バックデータ一覧!$A$17,AI233/Q233+AJ233/R233+AK233/S233+AM233/U233+AN233/V233,AI233/Q233+AJ233/R233+AK233/S233+AM233/U233+AO233/W233)),0)</f>
        <v>0</v>
      </c>
      <c r="Q233" s="101">
        <f>MIN(1,$DF$7*'貼り付けシート（日別）'!O232+計算過程!$DF$14*(AI233+AK233)+$DF$21)</f>
        <v>0.63705533650426771</v>
      </c>
      <c r="R233" s="101">
        <f>MIN(1,$DF$8*'貼り付けシート（日別）'!O232+$DF$15*AJ233+$DF$22)</f>
        <v>0.68753708378784895</v>
      </c>
      <c r="S233" s="101">
        <f>MIN(1,$DF$9*'貼り付けシート（日別）'!O232+$DF$16*(AI233+AK233)+$DF$23)</f>
        <v>0.63705533650426771</v>
      </c>
      <c r="T233" s="32">
        <f>MIN(1,$DF$10*'貼り付けシート（日別）'!O232+$DF$17*AL233+$DF$24)</f>
        <v>0.71159348488590612</v>
      </c>
      <c r="U233" s="32">
        <f>MIN(1,$DF$11*'貼り付けシート（日別）'!O232+$DF$18*AM233+$DF$25)</f>
        <v>0.70326743392044655</v>
      </c>
      <c r="V233" s="32">
        <f>MIN(1,$DF$12*'貼り付けシート（日別）'!O232+$DF$19*AN233+$DF$26)</f>
        <v>0.71159348488590612</v>
      </c>
      <c r="W233" s="32">
        <f>MIN(1,$DF$13*'貼り付けシート（日別）'!O232+$DF$20*AO233+$DF$27)</f>
        <v>0.63001082331140934</v>
      </c>
      <c r="X233" s="32">
        <f t="shared" si="72"/>
        <v>0</v>
      </c>
      <c r="Y233" s="32">
        <f>'貼り付けシート（日別）'!P232</f>
        <v>21.487500000000004</v>
      </c>
      <c r="Z233" s="32">
        <f t="shared" si="73"/>
        <v>1</v>
      </c>
      <c r="AA233" s="32">
        <f t="shared" si="74"/>
        <v>1</v>
      </c>
      <c r="AB233" s="32">
        <f t="shared" si="75"/>
        <v>30.974950073526415</v>
      </c>
      <c r="AC233" s="32">
        <f>IF($DF$5=10,($DF$41*'貼り付けシート（日別）'!O232+$DF$42*AB233+$DF$43)/3.6,0)</f>
        <v>0</v>
      </c>
      <c r="AD233" s="32">
        <f>IF(OR($DF$5=5,$DF$5=6,$DF$5=7),(($DF$45*'貼り付けシート（日別）'!O232+$DF$46*SUM(AI233:AK233,AM233)+$DF$47)*AE233+(0.01723*AO233+0.06099))*10^3/3600,0)</f>
        <v>0</v>
      </c>
      <c r="AE233" s="32">
        <f>IF('貼り付けシート（日別）'!O232&lt;7,1+(7-'貼り付けシート（日別）'!O232)*0.0091,1)</f>
        <v>1</v>
      </c>
      <c r="AF233" s="32">
        <f>IF(OR($DF$5=5,$DF$5=6,$DF$5=7),(($DF$48*'貼り付けシート（日別）'!O232+$DF$49*SUM(AI233:AK233,AM233)+$DF$50)*AH233+AO233/AG233),0)</f>
        <v>0</v>
      </c>
      <c r="AG233" s="32">
        <f>$DF$51*'貼り付けシート（日別）'!O232+$DF$52*AO233+$DF$53</f>
        <v>0.87111406250000001</v>
      </c>
      <c r="AH233" s="32">
        <f>IF('貼り付けシート（日別）'!O232&lt;7,1+(7-'貼り付けシート（日別）'!O232)*0.0205,1)</f>
        <v>1</v>
      </c>
      <c r="AI233" s="109">
        <f>'貼り付けシート（日別）'!B232</f>
        <v>4.7762668266157844</v>
      </c>
      <c r="AJ233" s="109">
        <f>'貼り付けシート（日別）'!C232</f>
        <v>6.3733544782157265</v>
      </c>
      <c r="AK233" s="109">
        <f>'貼り付けシート（日別）'!D232</f>
        <v>1.3121612161032372</v>
      </c>
      <c r="AL233" s="109">
        <f>'貼り付けシート（日別）'!E232</f>
        <v>0</v>
      </c>
      <c r="AM233" s="109">
        <f>'貼り付けシート（日別）'!F232</f>
        <v>16.144157135925003</v>
      </c>
      <c r="AN233" s="109">
        <f>'貼り付けシート（日別）'!G232</f>
        <v>0</v>
      </c>
      <c r="AO233" s="109">
        <f>'貼り付けシート（日別）'!H232</f>
        <v>2.3690104166666663</v>
      </c>
      <c r="AP233" s="102">
        <f>IF(入力データと計算結果!$E$9=バックデータ一覧!$A$25,'貼り付けシート（日別）'!Q232,0)</f>
        <v>0</v>
      </c>
      <c r="AR233" s="36">
        <v>41865</v>
      </c>
      <c r="AS233" s="104">
        <f t="shared" si="76"/>
        <v>0.13683048303356482</v>
      </c>
      <c r="AT233" s="104">
        <f t="shared" si="77"/>
        <v>50.468137193373209</v>
      </c>
      <c r="AU233" s="104">
        <f t="shared" si="78"/>
        <v>0</v>
      </c>
      <c r="AV233" s="107">
        <v>0</v>
      </c>
      <c r="AW233" s="101">
        <f>IF(OR(計算過程!$DF$5&lt;=4,計算過程!$DF$5=8),AX233+AY233+AZ233,0)</f>
        <v>0.13683048303356482</v>
      </c>
      <c r="AX233" s="101">
        <f>IF(AND(計算過程!$DF$5&gt;4,計算過程!$DF$5&lt;&gt;8),0,((VLOOKUP(入力データと計算結果!$E$6,バックデータ一覧!$V$12:$AA$15,2)*'貼り付けシート（日別）'!AG232+VLOOKUP(入力データと計算結果!$E$6,バックデータ一覧!$V$12:$AA$15,3)*('貼り付けシート（日別）'!AA232+'貼り付けシート（日別）'!AB232+'貼り付けシート（日別）'!AC232+'貼り付けシート（日別）'!AD232+'貼り付けシート（日別）'!AF232)+(VLOOKUP(入力データと計算結果!$E$6,バックデータ一覧!$V$12:$AA$15,4)))*10^3/3600))</f>
        <v>8.6874999092592609E-2</v>
      </c>
      <c r="AY233" s="101">
        <f>IF(AND(OR(計算過程!$DF$5&gt;4,計算過程!$DF$5&lt;&gt;8),入力データと計算結果!$E$7&lt;&gt;バックデータ一覧!$A$16,SUM(BX233:BY233)&gt;0),0.07*10^3/3600,0)</f>
        <v>1.9444444444444445E-2</v>
      </c>
      <c r="AZ233" s="101">
        <f>IF(AND(OR(計算過程!$DF$5&lt;=4),入力データと計算結果!$E$7=バックデータ一覧!$A$18,BY233&gt;0),(VLOOKUP(入力データと計算結果!$E$6,バックデータ一覧!$V$12:$AA$15,5,FALSE)*CA233+VLOOKUP(入力データと計算結果!$E$6,バックデータ一覧!$V$12:$AA$15,6,FALSE))*10^3/3600,0)</f>
        <v>3.0511039496527781E-2</v>
      </c>
      <c r="BA233" s="101">
        <f>IF(OR(計算過程!$DF$5&lt;=2,計算過程!$DF$5=8),IF(入力データと計算結果!$E$7=バックデータ一覧!$A$16,BU233/BC233+BV233/BD233+BW233/BE233+BX233/BF233+BZ233/BH233,IF(入力データと計算結果!$E$7=バックデータ一覧!$A$17,BU233/BC233+BV233/BD233+BW233/BE233+BY233/BG233+BZ233/BH233,BU233/BC233+BV233/BD233+BW233/BE233+BY233/BG233+CA233/BI233)),0)</f>
        <v>50.468137193373209</v>
      </c>
      <c r="BB233" s="101">
        <f>IF(OR(計算過程!$DF$5=3,計算過程!$DF$5=4),IF(入力データと計算結果!$E$7=バックデータ一覧!$A$16,BU233/BC233+BV233/BD233+BW233/BE233+BX233/BF233+BZ233/BH233,IF(入力データと計算結果!$E$7=バックデータ一覧!$A$17,BU233/BC233+BV233/BD233+BW233/BE233+BY233/BG233+BZ233/BH233,BU233/BC233+BV233/BD233+BW233/BE233+BY233/BG233+CA233/BI233)),0)</f>
        <v>0</v>
      </c>
      <c r="BC233" s="101">
        <f>MIN(1,計算過程!$DF$7*'貼り付けシート（日別）'!AG232+計算過程!$DF$14*(BU233+BW233)+計算過程!$DF$21)</f>
        <v>0.63773384642367748</v>
      </c>
      <c r="BD233" s="101">
        <f>MIN(1,計算過程!$DF$8*'貼り付けシート（日別）'!AG232+計算過程!$DF$15*BV233+計算過程!$DF$22)</f>
        <v>0.68858898918477263</v>
      </c>
      <c r="BE233" s="101">
        <f>MIN(1,計算過程!$DF$9*'貼り付けシート（日別）'!AG232+計算過程!$DF$16*(BU233+BW233)+計算過程!$DF$23)</f>
        <v>0.63773384642367748</v>
      </c>
      <c r="BF233" s="32">
        <f>MIN(1,計算過程!$DF$10*'貼り付けシート（日別）'!AG232+計算過程!$DF$17*BX233+計算過程!$DF$24)</f>
        <v>0.71159348488590612</v>
      </c>
      <c r="BG233" s="32">
        <f>MIN(1,計算過程!$DF$11*'貼り付けシート（日別）'!AG232+計算過程!$DF$18*BY233+計算過程!$DF$25)</f>
        <v>0.70326743392044655</v>
      </c>
      <c r="BH233" s="32">
        <f>MIN(1,計算過程!$DF$12*'貼り付けシート（日別）'!AG232+計算過程!$DF$19*BZ233+計算過程!$DF$26)</f>
        <v>0.71159348488590612</v>
      </c>
      <c r="BI233" s="32">
        <f>MIN(1,計算過程!$DF$13*'貼り付けシート（日別）'!AG232+計算過程!$DF$20*CA233+計算過程!$DF$27)</f>
        <v>0.63821990987516775</v>
      </c>
      <c r="BJ233" s="32">
        <f>IF(計算過程!$DF$5=11,(計算過程!$DF$33*BK233+計算過程!$DF$34*BN233+計算過程!$DF$35*計算過程!$DF$39+計算過程!$DF$36)*(1+計算過程!$DF$37*計算過程!$DF$38)*BL233*BM233*10^3/3600,0)</f>
        <v>0</v>
      </c>
      <c r="BK233" s="32">
        <f>'貼り付けシート（日別）'!AH232</f>
        <v>21.487500000000004</v>
      </c>
      <c r="BL233" s="32">
        <f t="shared" si="79"/>
        <v>1</v>
      </c>
      <c r="BM233" s="32">
        <f t="shared" si="80"/>
        <v>1</v>
      </c>
      <c r="BN233" s="32">
        <f t="shared" si="81"/>
        <v>34.333644540903435</v>
      </c>
      <c r="BO233" s="32">
        <f>IF(計算過程!$DF$5=10,(計算過程!$DF$41*'貼り付けシート（日別）'!AG232+計算過程!$DF$42*BN233+計算過程!$DF$43)/3.6,0)</f>
        <v>0</v>
      </c>
      <c r="BP233" s="32">
        <f>IF(OR(計算過程!$DF$5=5,計算過程!$DF$5=6,計算過程!$DF$5=7),((計算過程!$DF$45*'貼り付けシート（日別）'!AG232+計算過程!$DF$46*SUM(BU233:BW233,BY233)+計算過程!$DF$47)*BQ233+(0.01723*CA233+0.06099))*10^3/3600,0)</f>
        <v>0</v>
      </c>
      <c r="BQ233" s="32">
        <f>IF('貼り付けシート（日別）'!AG232&lt;7,1+(7-'貼り付けシート（日別）'!AG232)*0.0091,1)</f>
        <v>1</v>
      </c>
      <c r="BR233" s="32">
        <f>IF(OR(計算過程!$DF$5=5,計算過程!$DF$5=6,計算過程!$DF$5=7),((計算過程!$DF$48*'貼り付けシート（日別）'!AG232+計算過程!$DF$49*SUM(BU233:BW233,BY233)+計算過程!$DF$50)*BT233+CA233/BS233),0)</f>
        <v>0</v>
      </c>
      <c r="BS233" s="32">
        <f>計算過程!$DF$51*'貼り付けシート（日別）'!AG232+計算過程!$DF$52*CA233+計算過程!$DF$53</f>
        <v>0.87391093749999993</v>
      </c>
      <c r="BT233" s="32">
        <f>IF('貼り付けシート（日別）'!AG232&lt;7,1+(7-'貼り付けシート（日別）'!AG232)*0.0205,1)</f>
        <v>1</v>
      </c>
      <c r="BU233" s="109">
        <f>'貼り付けシート（日別）'!T232</f>
        <v>4.993369864189229</v>
      </c>
      <c r="BV233" s="109">
        <f>'貼り付けシート（日別）'!U232</f>
        <v>8.6909379248396252</v>
      </c>
      <c r="BW233" s="109">
        <f>'貼り付けシート（日別）'!V232</f>
        <v>1.6700233659495749</v>
      </c>
      <c r="BX233" s="109">
        <f>'貼り付けシート（日別）'!W232</f>
        <v>0</v>
      </c>
      <c r="BY233" s="109">
        <f>'貼り付けシート（日別）'!X232</f>
        <v>16.144157135925003</v>
      </c>
      <c r="BZ233" s="109">
        <f>'貼り付けシート（日別）'!Y232</f>
        <v>0</v>
      </c>
      <c r="CA233" s="109">
        <f>'貼り付けシート（日別）'!Z232</f>
        <v>2.8351562500000007</v>
      </c>
      <c r="CB233" s="102">
        <f>IF(入力データと計算結果!$E$9=バックデータ一覧!$A$25,'貼り付けシート（日別）'!AI232,0)</f>
        <v>0</v>
      </c>
      <c r="CC233" s="166"/>
      <c r="CD233" s="32">
        <f>IF(計算過程!$DF$5=9,((CI233*'貼り付けシート（日別）'!AG232+CJ233*(CQ233+CR233+CS233+CU233)+CK233*CX233+CL233)*CE233+(0.01723*CW233+0.06099))*10^3/3600,0)</f>
        <v>0</v>
      </c>
      <c r="CE233" s="32">
        <f>IF(7&lt;='貼り付けシート（日別）'!AG232,1,1+(7-'貼り付けシート（日別）'!AG232)*0.0091)</f>
        <v>1</v>
      </c>
      <c r="CF233" s="32">
        <f>IF(計算過程!$DF$5=9,((CM233*'貼り付けシート（日別）'!AG232+CN233*(CQ233+CR233+CS233+CU233)+CO233*CX233+CP233)*CH233+CW233/CG233),0)</f>
        <v>0</v>
      </c>
      <c r="CG233" s="32">
        <f>計算過程!$DF$55*'貼り付けシート（日別）'!AG232+計算過程!$DF$56*CW233+計算過程!$DF$57</f>
        <v>0.87391093749999993</v>
      </c>
      <c r="CH233" s="32">
        <f>IF(7&lt;='貼り付けシート（日別）'!AG232,1,1+(7-'貼り付けシート（日別）'!AG232)*0.0205)</f>
        <v>1</v>
      </c>
      <c r="CI233" s="100">
        <f>IF($CX233&gt;0,バックデータ一覧!$S$4,バックデータ一覧!$T$4)</f>
        <v>-0.18114</v>
      </c>
      <c r="CJ233" s="100">
        <f>IF($CX233&gt;0,バックデータ一覧!$S$5,バックデータ一覧!$T$5)</f>
        <v>0.10483000000000001</v>
      </c>
      <c r="CK233" s="100">
        <f>IF($CX233&gt;0,バックデータ一覧!$S$6,バックデータ一覧!$T$6)</f>
        <v>0</v>
      </c>
      <c r="CL233" s="100">
        <f>IF($CX233&gt;0,バックデータ一覧!$S$7,バックデータ一覧!$T$7)</f>
        <v>5.8528500000000001</v>
      </c>
      <c r="CM233" s="100">
        <f>IF($CX233&gt;0,バックデータ一覧!$S$12,バックデータ一覧!$T$12)</f>
        <v>-5.7700000000000001E-2</v>
      </c>
      <c r="CN233" s="100">
        <f>IF($CX233&gt;0,バックデータ一覧!$S$13,バックデータ一覧!$T$13)</f>
        <v>0.47525000000000001</v>
      </c>
      <c r="CO233" s="100">
        <f>IF($CX233&gt;0,バックデータ一覧!$S$14,バックデータ一覧!$T$14)</f>
        <v>0</v>
      </c>
      <c r="CP233" s="173">
        <f>IF($CX233&gt;0,バックデータ一覧!$S$15,バックデータ一覧!$T$15)</f>
        <v>-6.3459300000000001</v>
      </c>
      <c r="CQ233" s="102">
        <f>IF($DF$4=4,'貼り付けシート（日別）'!T232,'貼り付けシート（日別）'!B232*(INT($DF$4)+1-$DF$4)+'貼り付けシート（日別）'!T232*($DF$4-INT($DF$4)))</f>
        <v>4.993369864189229</v>
      </c>
      <c r="CR233" s="102">
        <f>IF($DF$4=4,'貼り付けシート（日別）'!U232,'貼り付けシート（日別）'!C232*(INT($DF$4)+1-$DF$4)+'貼り付けシート（日別）'!U232*($DF$4-INT($DF$4)))</f>
        <v>8.6909379248396252</v>
      </c>
      <c r="CS233" s="102">
        <f>IF($DF$4=4,'貼り付けシート（日別）'!V232,'貼り付けシート（日別）'!D232*(INT($DF$4)+1-$DF$4)+'貼り付けシート（日別）'!V232*($DF$4-INT($DF$4)))</f>
        <v>1.6700233659495749</v>
      </c>
      <c r="CT233" s="102">
        <f>IF($DF$4=4,'貼り付けシート（日別）'!W232,'貼り付けシート（日別）'!E232*(INT($DF$4)+1-$DF$4)+'貼り付けシート（日別）'!W232*($DF$4-INT($DF$4)))</f>
        <v>0</v>
      </c>
      <c r="CU233" s="102">
        <f>IF($DF$4=4,'貼り付けシート（日別）'!X232,'貼り付けシート（日別）'!F232*(INT($DF$4)+1-$DF$4)+'貼り付けシート（日別）'!X232*($DF$4-INT($DF$4)))</f>
        <v>16.144157135925003</v>
      </c>
      <c r="CV233" s="102">
        <f>IF($DF$4=4,'貼り付けシート（日別）'!Y232,'貼り付けシート（日別）'!G232*(INT($DF$4)+1-$DF$4)+'貼り付けシート（日別）'!Y232*($DF$4-INT($DF$4)))</f>
        <v>0</v>
      </c>
      <c r="CW233" s="102">
        <f>IF($DF$4=4,'貼り付けシート（日別）'!Z232,'貼り付けシート（日別）'!H232*(INT($DF$4)+1-$DF$4)+'貼り付けシート（日別）'!Z232*($DF$4-INT($DF$4)))</f>
        <v>2.8351562500000007</v>
      </c>
      <c r="CX233" s="32">
        <f>SUMIF('貼り付けシート（時刻別）'!$A$6:$A$8765,AR233,'貼り付けシート（時刻別）'!$C$6:$C$8765)</f>
        <v>0</v>
      </c>
      <c r="CY233" s="102">
        <f t="shared" si="82"/>
        <v>0</v>
      </c>
      <c r="CZ233" s="166"/>
    </row>
    <row r="234" spans="1:104" x14ac:dyDescent="0.15">
      <c r="A234" s="36">
        <v>41866</v>
      </c>
      <c r="B234" s="139">
        <f>IF(計算過程!$DF$5=9,計算過程!CD234+計算過程!CY234,IF($DF$4=4,AS234,G234*(INT($DF$4)+1-$DF$4)+AS234*($DF$4-INT($DF$4))))</f>
        <v>0.13158124583449074</v>
      </c>
      <c r="C234" s="139">
        <f>IF(計算過程!$DF$5=9,CF234,IF($DF$4=4,AT234,H234*(INT($DF$4)+1-$DF$4)+AT234*($DF$4-INT($DF$4))))</f>
        <v>42.114006423183554</v>
      </c>
      <c r="D234" s="139">
        <f>IF(計算過程!$DF$5=9,0,IF($DF$4=4,AU234,I234*(INT($DF$4)+1-$DF$4)+AU234*($DF$4-INT($DF$4))))</f>
        <v>0</v>
      </c>
      <c r="E234" s="139">
        <v>0</v>
      </c>
      <c r="F234" s="138"/>
      <c r="G234" s="104">
        <f t="shared" si="69"/>
        <v>0.12569345032291668</v>
      </c>
      <c r="H234" s="104">
        <f t="shared" si="70"/>
        <v>37.195921312730199</v>
      </c>
      <c r="I234" s="104">
        <f t="shared" si="71"/>
        <v>0</v>
      </c>
      <c r="J234" s="107">
        <v>0</v>
      </c>
      <c r="K234" s="101">
        <f>IF(OR(計算過程!$DF$5&lt;=4,計算過程!$DF$5=8),L234+M234+N234,0)</f>
        <v>0.12569345032291668</v>
      </c>
      <c r="L234" s="101">
        <f>IF(AND($DF$5&gt;4,$DF$5&lt;&gt;8),0,((VLOOKUP(入力データと計算結果!$E$6,バックデータ一覧!$V$12:$AA$15,2)*'貼り付けシート（日別）'!O233+VLOOKUP(入力データと計算結果!$E$6,バックデータ一覧!$V$12:$AA$15,3)*('貼り付けシート（日別）'!I233+'貼り付けシート（日別）'!J233+'貼り付けシート（日別）'!K233+'貼り付けシート（日別）'!L233+'貼り付けシート（日別）'!N233)+(VLOOKUP(入力データと計算結果!$E$6,バックデータ一覧!$V$12:$AA$15,4)))*10^3/3600))</f>
        <v>7.7264037851851861E-2</v>
      </c>
      <c r="M234" s="101">
        <f>IF(AND(OR($DF$5&gt;4,$DF$5&lt;&gt;8),入力データと計算結果!$E$7&lt;&gt;バックデータ一覧!$A$16,SUM(AL234:AM234)&gt;0),0.07*10^3/3600,0)</f>
        <v>1.9444444444444445E-2</v>
      </c>
      <c r="N234" s="101">
        <f>IF(AND(OR($DF$5&lt;=4),入力データと計算結果!$E$7=バックデータ一覧!$A$18,AM234&gt;0),(VLOOKUP(入力データと計算結果!$E$6,バックデータ一覧!$V$12:$AA$15,5,FALSE)*AO234+VLOOKUP(入力データと計算結果!$E$6,バックデータ一覧!$V$12:$AA$15,6,FALSE))*10^3/3600,0)</f>
        <v>2.8984968026620369E-2</v>
      </c>
      <c r="O234" s="101">
        <f>IF(OR(計算過程!$DF$5&lt;=2,計算過程!$DF$5=8),IF(入力データと計算結果!$E$7=バックデータ一覧!$A$16,AI234/Q234+AJ234/R234+AK234/S234+AL234/T234+AN234/V234,IF(入力データと計算結果!$E$7=バックデータ一覧!$A$17,AI234/Q234+AJ234/R234+AK234/S234+AM234/U234+AN234/V234,AI234/Q234+AJ234/R234+AK234/S234+AM234/U234+AO234/W234)),0)</f>
        <v>37.195921312730199</v>
      </c>
      <c r="P234" s="101">
        <f>IF(OR(計算過程!$DF$5=3,計算過程!$DF$5=4),IF(入力データと計算結果!$E$7=バックデータ一覧!$A$16,AI234/Q234+AJ234/R234+AK234/S234+AL234/T234+AN234/V234,IF(入力データと計算結果!$E$7=バックデータ一覧!$A$17,AI234/Q234+AJ234/R234+AK234/S234+AM234/U234+AN234/V234,AI234/Q234+AJ234/R234+AK234/S234+AM234/U234+AO234/W234)),0)</f>
        <v>0</v>
      </c>
      <c r="Q234" s="101">
        <f>MIN(1,$DF$7*'貼り付けシート（日別）'!O233+計算過程!$DF$14*(AI234+AK234)+$DF$21)</f>
        <v>0.63087371194455732</v>
      </c>
      <c r="R234" s="101">
        <f>MIN(1,$DF$8*'貼り付けシート（日別）'!O233+$DF$15*AJ234+$DF$22)</f>
        <v>0.68530035259448474</v>
      </c>
      <c r="S234" s="101">
        <f>MIN(1,$DF$9*'貼り付けシート（日別）'!O233+$DF$16*(AI234+AK234)+$DF$23)</f>
        <v>0.63087371194455732</v>
      </c>
      <c r="T234" s="32">
        <f>MIN(1,$DF$10*'貼り付けシート（日別）'!O233+$DF$17*AL234+$DF$24)</f>
        <v>0.71159348488590612</v>
      </c>
      <c r="U234" s="32">
        <f>MIN(1,$DF$11*'貼り付けシート（日別）'!O233+$DF$18*AM234+$DF$25)</f>
        <v>0.70329070623435241</v>
      </c>
      <c r="V234" s="32">
        <f>MIN(1,$DF$12*'貼り付けシート（日別）'!O233+$DF$19*AN234+$DF$26)</f>
        <v>0.71159348488590612</v>
      </c>
      <c r="W234" s="32">
        <f>MIN(1,$DF$13*'貼り付けシート（日別）'!O233+$DF$20*AO234+$DF$27)</f>
        <v>0.62756210143973157</v>
      </c>
      <c r="X234" s="32">
        <f t="shared" si="72"/>
        <v>0</v>
      </c>
      <c r="Y234" s="32">
        <f>'貼り付けシート（日別）'!P233</f>
        <v>18.8125</v>
      </c>
      <c r="Z234" s="32">
        <f t="shared" si="73"/>
        <v>1</v>
      </c>
      <c r="AA234" s="32">
        <f t="shared" si="74"/>
        <v>1</v>
      </c>
      <c r="AB234" s="32">
        <f t="shared" si="75"/>
        <v>25.384932556282941</v>
      </c>
      <c r="AC234" s="32">
        <f>IF($DF$5=10,($DF$41*'貼り付けシート（日別）'!O233+$DF$42*AB234+$DF$43)/3.6,0)</f>
        <v>0</v>
      </c>
      <c r="AD234" s="32">
        <f>IF(OR($DF$5=5,$DF$5=6,$DF$5=7),(($DF$45*'貼り付けシート（日別）'!O233+$DF$46*SUM(AI234:AK234,AM234)+$DF$47)*AE234+(0.01723*AO234+0.06099))*10^3/3600,0)</f>
        <v>0</v>
      </c>
      <c r="AE234" s="32">
        <f>IF('貼り付けシート（日別）'!O233&lt;7,1+(7-'貼り付けシート（日別）'!O233)*0.0091,1)</f>
        <v>1</v>
      </c>
      <c r="AF234" s="32">
        <f>IF(OR($DF$5=5,$DF$5=6,$DF$5=7),(($DF$48*'貼り付けシート（日別）'!O233+$DF$49*SUM(AI234:AK234,AM234)+$DF$50)*AH234+AO234/AG234),0)</f>
        <v>0</v>
      </c>
      <c r="AG234" s="32">
        <f>$DF$51*'貼り付けシート（日別）'!O233+$DF$52*AO234+$DF$53</f>
        <v>0.86391781249999999</v>
      </c>
      <c r="AH234" s="32">
        <f>IF('貼り付けシート（日別）'!O233&lt;7,1+(7-'貼り付けシート（日別）'!O233)*0.0205,1)</f>
        <v>1</v>
      </c>
      <c r="AI234" s="109">
        <f>'貼り付けシート（日別）'!B233</f>
        <v>2.596962174314672</v>
      </c>
      <c r="AJ234" s="109">
        <f>'貼り付けシート（日別）'!C233</f>
        <v>3.4653341415501906</v>
      </c>
      <c r="AK234" s="109">
        <f>'貼り付けシート（日別）'!D233</f>
        <v>0.71345114678974497</v>
      </c>
      <c r="AL234" s="109">
        <f>'貼り付けシート（日別）'!E233</f>
        <v>0</v>
      </c>
      <c r="AM234" s="109">
        <f>'貼り付けシート（日別）'!F233</f>
        <v>16.092883010295001</v>
      </c>
      <c r="AN234" s="109">
        <f>'貼り付けシート（日別）'!G233</f>
        <v>0</v>
      </c>
      <c r="AO234" s="109">
        <f>'貼り付けシート（日別）'!H233</f>
        <v>2.5163020833333327</v>
      </c>
      <c r="AP234" s="102">
        <f>IF(入力データと計算結果!$E$9=バックデータ一覧!$A$25,'貼り付けシート（日別）'!Q233,0)</f>
        <v>0</v>
      </c>
      <c r="AR234" s="36">
        <v>41866</v>
      </c>
      <c r="AS234" s="104">
        <f t="shared" si="76"/>
        <v>0.13158124583449074</v>
      </c>
      <c r="AT234" s="104">
        <f t="shared" si="77"/>
        <v>42.114006423183554</v>
      </c>
      <c r="AU234" s="104">
        <f t="shared" si="78"/>
        <v>0</v>
      </c>
      <c r="AV234" s="107">
        <v>0</v>
      </c>
      <c r="AW234" s="101">
        <f>IF(OR(計算過程!$DF$5&lt;=4,計算過程!$DF$5=8),AX234+AY234+AZ234,0)</f>
        <v>0.13158124583449074</v>
      </c>
      <c r="AX234" s="101">
        <f>IF(AND(計算過程!$DF$5&gt;4,計算過程!$DF$5&lt;&gt;8),0,((VLOOKUP(入力データと計算結果!$E$6,バックデータ一覧!$V$12:$AA$15,2)*'貼り付けシート（日別）'!AG233+VLOOKUP(入力データと計算結果!$E$6,バックデータ一覧!$V$12:$AA$15,3)*('貼り付けシート（日別）'!AA233+'貼り付けシート（日別）'!AB233+'貼り付けシート（日別）'!AC233+'貼り付けシート（日別）'!AD233+'貼り付けシート（日別）'!AF233)+(VLOOKUP(入力データと計算結果!$E$6,バックデータ一覧!$V$12:$AA$15,4)))*10^3/3600))</f>
        <v>8.0719392101851847E-2</v>
      </c>
      <c r="AY234" s="101">
        <f>IF(AND(OR(計算過程!$DF$5&gt;4,計算過程!$DF$5&lt;&gt;8),入力データと計算結果!$E$7&lt;&gt;バックデータ一覧!$A$16,SUM(BX234:BY234)&gt;0),0.07*10^3/3600,0)</f>
        <v>1.9444444444444445E-2</v>
      </c>
      <c r="AZ234" s="101">
        <f>IF(AND(OR(計算過程!$DF$5&lt;=4),入力データと計算結果!$E$7=バックデータ一覧!$A$18,BY234&gt;0),(VLOOKUP(入力データと計算結果!$E$6,バックデータ一覧!$V$12:$AA$15,5,FALSE)*CA234+VLOOKUP(入力データと計算結果!$E$6,バックデータ一覧!$V$12:$AA$15,6,FALSE))*10^3/3600,0)</f>
        <v>3.1417409288194448E-2</v>
      </c>
      <c r="BA234" s="101">
        <f>IF(OR(計算過程!$DF$5&lt;=2,計算過程!$DF$5=8),IF(入力データと計算結果!$E$7=バックデータ一覧!$A$16,BU234/BC234+BV234/BD234+BW234/BE234+BX234/BF234+BZ234/BH234,IF(入力データと計算結果!$E$7=バックデータ一覧!$A$17,BU234/BC234+BV234/BD234+BW234/BE234+BY234/BG234+BZ234/BH234,BU234/BC234+BV234/BD234+BW234/BE234+BY234/BG234+CA234/BI234)),0)</f>
        <v>42.114006423183554</v>
      </c>
      <c r="BB234" s="101">
        <f>IF(OR(計算過程!$DF$5=3,計算過程!$DF$5=4),IF(入力データと計算結果!$E$7=バックデータ一覧!$A$16,BU234/BC234+BV234/BD234+BW234/BE234+BX234/BF234+BZ234/BH234,IF(入力データと計算結果!$E$7=バックデータ一覧!$A$17,BU234/BC234+BV234/BD234+BW234/BE234+BY234/BG234+BZ234/BH234,BU234/BC234+BV234/BD234+BW234/BE234+BY234/BG234+CA234/BI234)),0)</f>
        <v>0</v>
      </c>
      <c r="BC234" s="101">
        <f>MIN(1,計算過程!$DF$7*'貼り付けシート（日別）'!AG233+計算過程!$DF$14*(BU234+BW234)+計算過程!$DF$21)</f>
        <v>0.63148692173197041</v>
      </c>
      <c r="BD234" s="101">
        <f>MIN(1,計算過程!$DF$8*'貼り付けシート（日別）'!AG233+計算過程!$DF$15*BV234+計算過程!$DF$22)</f>
        <v>0.68634891712145663</v>
      </c>
      <c r="BE234" s="101">
        <f>MIN(1,計算過程!$DF$9*'貼り付けシート（日別）'!AG233+計算過程!$DF$16*(BU234+BW234)+計算過程!$DF$23)</f>
        <v>0.63148692173197041</v>
      </c>
      <c r="BF234" s="32">
        <f>MIN(1,計算過程!$DF$10*'貼り付けシート（日別）'!AG233+計算過程!$DF$17*BX234+計算過程!$DF$24)</f>
        <v>0.71159348488590612</v>
      </c>
      <c r="BG234" s="32">
        <f>MIN(1,計算過程!$DF$11*'貼り付けシート（日別）'!AG233+計算過程!$DF$18*BY234+計算過程!$DF$25)</f>
        <v>0.70329070623435241</v>
      </c>
      <c r="BH234" s="32">
        <f>MIN(1,計算過程!$DF$12*'貼り付けシート（日別）'!AG233+計算過程!$DF$19*BZ234+計算過程!$DF$26)</f>
        <v>0.71159348488590612</v>
      </c>
      <c r="BI234" s="32">
        <f>MIN(1,計算過程!$DF$13*'貼り付けシート（日別）'!AG233+計算過程!$DF$20*CA234+計算過程!$DF$27)</f>
        <v>0.6365122988351678</v>
      </c>
      <c r="BJ234" s="32">
        <f>IF(計算過程!$DF$5=11,(計算過程!$DF$33*BK234+計算過程!$DF$34*BN234+計算過程!$DF$35*計算過程!$DF$39+計算過程!$DF$36)*(1+計算過程!$DF$37*計算過程!$DF$38)*BL234*BM234*10^3/3600,0)</f>
        <v>0</v>
      </c>
      <c r="BK234" s="32">
        <f>'貼り付けシート（日別）'!AH233</f>
        <v>18.8125</v>
      </c>
      <c r="BL234" s="32">
        <f t="shared" si="79"/>
        <v>1</v>
      </c>
      <c r="BM234" s="32">
        <f t="shared" si="80"/>
        <v>1</v>
      </c>
      <c r="BN234" s="32">
        <f t="shared" si="81"/>
        <v>28.723014735894932</v>
      </c>
      <c r="BO234" s="32">
        <f>IF(計算過程!$DF$5=10,(計算過程!$DF$41*'貼り付けシート（日別）'!AG233+計算過程!$DF$42*BN234+計算過程!$DF$43)/3.6,0)</f>
        <v>0</v>
      </c>
      <c r="BP234" s="32">
        <f>IF(OR(計算過程!$DF$5=5,計算過程!$DF$5=6,計算過程!$DF$5=7),((計算過程!$DF$45*'貼り付けシート（日別）'!AG233+計算過程!$DF$46*SUM(BU234:BW234,BY234)+計算過程!$DF$47)*BQ234+(0.01723*CA234+0.06099))*10^3/3600,0)</f>
        <v>0</v>
      </c>
      <c r="BQ234" s="32">
        <f>IF('貼り付けシート（日別）'!AG233&lt;7,1+(7-'貼り付けシート（日別）'!AG233)*0.0091,1)</f>
        <v>1</v>
      </c>
      <c r="BR234" s="32">
        <f>IF(OR(計算過程!$DF$5=5,計算過程!$DF$5=6,計算過程!$DF$5=7),((計算過程!$DF$48*'貼り付けシート（日別）'!AG233+計算過程!$DF$49*SUM(BU234:BW234,BY234)+計算過程!$DF$50)*BT234+CA234/BS234),0)</f>
        <v>0</v>
      </c>
      <c r="BS234" s="32">
        <f>計算過程!$DF$51*'貼り付けシート（日別）'!AG233+計算過程!$DF$52*CA234+計算過程!$DF$53</f>
        <v>0.86696718750000001</v>
      </c>
      <c r="BT234" s="32">
        <f>IF('貼り付けシート（日別）'!AG233&lt;7,1+(7-'貼り付けシート（日別）'!AG233)*0.0205,1)</f>
        <v>1</v>
      </c>
      <c r="BU234" s="109">
        <f>'貼り付けシート（日別）'!T233</f>
        <v>3.3544094751564515</v>
      </c>
      <c r="BV234" s="109">
        <f>'貼り付けシート（日別）'!U233</f>
        <v>5.7755569025836495</v>
      </c>
      <c r="BW234" s="109">
        <f>'貼り付けシート（日別）'!V233</f>
        <v>0.47563409785982991</v>
      </c>
      <c r="BX234" s="109">
        <f>'貼り付けシート（日別）'!W233</f>
        <v>0</v>
      </c>
      <c r="BY234" s="109">
        <f>'貼り付けシート（日別）'!X233</f>
        <v>16.092883010295001</v>
      </c>
      <c r="BZ234" s="109">
        <f>'貼り付けシート（日別）'!Y233</f>
        <v>0</v>
      </c>
      <c r="CA234" s="109">
        <f>'貼り付けシート（日別）'!Z233</f>
        <v>3.0245312499999999</v>
      </c>
      <c r="CB234" s="102">
        <f>IF(入力データと計算結果!$E$9=バックデータ一覧!$A$25,'貼り付けシート（日別）'!AI233,0)</f>
        <v>0</v>
      </c>
      <c r="CC234" s="166"/>
      <c r="CD234" s="32">
        <f>IF(計算過程!$DF$5=9,((CI234*'貼り付けシート（日別）'!AG233+CJ234*(CQ234+CR234+CS234+CU234)+CK234*CX234+CL234)*CE234+(0.01723*CW234+0.06099))*10^3/3600,0)</f>
        <v>0</v>
      </c>
      <c r="CE234" s="32">
        <f>IF(7&lt;='貼り付けシート（日別）'!AG233,1,1+(7-'貼り付けシート（日別）'!AG233)*0.0091)</f>
        <v>1</v>
      </c>
      <c r="CF234" s="32">
        <f>IF(計算過程!$DF$5=9,((CM234*'貼り付けシート（日別）'!AG233+CN234*(CQ234+CR234+CS234+CU234)+CO234*CX234+CP234)*CH234+CW234/CG234),0)</f>
        <v>0</v>
      </c>
      <c r="CG234" s="32">
        <f>計算過程!$DF$55*'貼り付けシート（日別）'!AG233+計算過程!$DF$56*CW234+計算過程!$DF$57</f>
        <v>0.86696718750000001</v>
      </c>
      <c r="CH234" s="32">
        <f>IF(7&lt;='貼り付けシート（日別）'!AG233,1,1+(7-'貼り付けシート（日別）'!AG233)*0.0205)</f>
        <v>1</v>
      </c>
      <c r="CI234" s="100">
        <f>IF($CX234&gt;0,バックデータ一覧!$S$4,バックデータ一覧!$T$4)</f>
        <v>-0.18114</v>
      </c>
      <c r="CJ234" s="100">
        <f>IF($CX234&gt;0,バックデータ一覧!$S$5,バックデータ一覧!$T$5)</f>
        <v>0.10483000000000001</v>
      </c>
      <c r="CK234" s="100">
        <f>IF($CX234&gt;0,バックデータ一覧!$S$6,バックデータ一覧!$T$6)</f>
        <v>0</v>
      </c>
      <c r="CL234" s="100">
        <f>IF($CX234&gt;0,バックデータ一覧!$S$7,バックデータ一覧!$T$7)</f>
        <v>5.8528500000000001</v>
      </c>
      <c r="CM234" s="100">
        <f>IF($CX234&gt;0,バックデータ一覧!$S$12,バックデータ一覧!$T$12)</f>
        <v>-5.7700000000000001E-2</v>
      </c>
      <c r="CN234" s="100">
        <f>IF($CX234&gt;0,バックデータ一覧!$S$13,バックデータ一覧!$T$13)</f>
        <v>0.47525000000000001</v>
      </c>
      <c r="CO234" s="100">
        <f>IF($CX234&gt;0,バックデータ一覧!$S$14,バックデータ一覧!$T$14)</f>
        <v>0</v>
      </c>
      <c r="CP234" s="173">
        <f>IF($CX234&gt;0,バックデータ一覧!$S$15,バックデータ一覧!$T$15)</f>
        <v>-6.3459300000000001</v>
      </c>
      <c r="CQ234" s="102">
        <f>IF($DF$4=4,'貼り付けシート（日別）'!T233,'貼り付けシート（日別）'!B233*(INT($DF$4)+1-$DF$4)+'貼り付けシート（日別）'!T233*($DF$4-INT($DF$4)))</f>
        <v>3.3544094751564515</v>
      </c>
      <c r="CR234" s="102">
        <f>IF($DF$4=4,'貼り付けシート（日別）'!U233,'貼り付けシート（日別）'!C233*(INT($DF$4)+1-$DF$4)+'貼り付けシート（日別）'!U233*($DF$4-INT($DF$4)))</f>
        <v>5.7755569025836495</v>
      </c>
      <c r="CS234" s="102">
        <f>IF($DF$4=4,'貼り付けシート（日別）'!V233,'貼り付けシート（日別）'!D233*(INT($DF$4)+1-$DF$4)+'貼り付けシート（日別）'!V233*($DF$4-INT($DF$4)))</f>
        <v>0.47563409785982991</v>
      </c>
      <c r="CT234" s="102">
        <f>IF($DF$4=4,'貼り付けシート（日別）'!W233,'貼り付けシート（日別）'!E233*(INT($DF$4)+1-$DF$4)+'貼り付けシート（日別）'!W233*($DF$4-INT($DF$4)))</f>
        <v>0</v>
      </c>
      <c r="CU234" s="102">
        <f>IF($DF$4=4,'貼り付けシート（日別）'!X233,'貼り付けシート（日別）'!F233*(INT($DF$4)+1-$DF$4)+'貼り付けシート（日別）'!X233*($DF$4-INT($DF$4)))</f>
        <v>16.092883010295001</v>
      </c>
      <c r="CV234" s="102">
        <f>IF($DF$4=4,'貼り付けシート（日別）'!Y233,'貼り付けシート（日別）'!G233*(INT($DF$4)+1-$DF$4)+'貼り付けシート（日別）'!Y233*($DF$4-INT($DF$4)))</f>
        <v>0</v>
      </c>
      <c r="CW234" s="102">
        <f>IF($DF$4=4,'貼り付けシート（日別）'!Z233,'貼り付けシート（日別）'!H233*(INT($DF$4)+1-$DF$4)+'貼り付けシート（日別）'!Z233*($DF$4-INT($DF$4)))</f>
        <v>3.0245312499999999</v>
      </c>
      <c r="CX234" s="32">
        <f>SUMIF('貼り付けシート（時刻別）'!$A$6:$A$8765,AR234,'貼り付けシート（時刻別）'!$C$6:$C$8765)</f>
        <v>0</v>
      </c>
      <c r="CY234" s="102">
        <f t="shared" si="82"/>
        <v>0</v>
      </c>
      <c r="CZ234" s="166"/>
    </row>
    <row r="235" spans="1:104" x14ac:dyDescent="0.15">
      <c r="A235" s="36">
        <v>41867</v>
      </c>
      <c r="B235" s="139">
        <f>IF(計算過程!$DF$5=9,計算過程!CD235+計算過程!CY235,IF($DF$4=4,AS235,G235*(INT($DF$4)+1-$DF$4)+AS235*($DF$4-INT($DF$4))))</f>
        <v>0.14113669527314815</v>
      </c>
      <c r="C235" s="139">
        <f>IF(計算過程!$DF$5=9,CF235,IF($DF$4=4,AT235,H235*(INT($DF$4)+1-$DF$4)+AT235*($DF$4-INT($DF$4))))</f>
        <v>51.606614476372947</v>
      </c>
      <c r="D235" s="139">
        <f>IF(計算過程!$DF$5=9,0,IF($DF$4=4,AU235,I235*(INT($DF$4)+1-$DF$4)+AU235*($DF$4-INT($DF$4))))</f>
        <v>0</v>
      </c>
      <c r="E235" s="139">
        <v>0</v>
      </c>
      <c r="F235" s="138"/>
      <c r="G235" s="104">
        <f t="shared" si="69"/>
        <v>0.134877950375</v>
      </c>
      <c r="H235" s="104">
        <f t="shared" si="70"/>
        <v>46.492023315464678</v>
      </c>
      <c r="I235" s="104">
        <f t="shared" si="71"/>
        <v>0</v>
      </c>
      <c r="J235" s="107">
        <v>0</v>
      </c>
      <c r="K235" s="101">
        <f>IF(OR(計算過程!$DF$5&lt;=4,計算過程!$DF$5=8),L235+M235+N235,0)</f>
        <v>0.134877950375</v>
      </c>
      <c r="L235" s="101">
        <f>IF(AND($DF$5&gt;4,$DF$5&lt;&gt;8),0,((VLOOKUP(入力データと計算結果!$E$6,バックデータ一覧!$V$12:$AA$15,2)*'貼り付けシート（日別）'!O234+VLOOKUP(入力データと計算結果!$E$6,バックデータ一覧!$V$12:$AA$15,3)*('貼り付けシート（日別）'!I234+'貼り付けシート（日別）'!J234+'貼り付けシート（日別）'!K234+'貼り付けシート（日別）'!L234+'貼り付けシート（日別）'!N234)+(VLOOKUP(入力データと計算結果!$E$6,バックデータ一覧!$V$12:$AA$15,4)))*10^3/3600))</f>
        <v>8.5378891925925918E-2</v>
      </c>
      <c r="M235" s="101">
        <f>IF(AND(OR($DF$5&gt;4,$DF$5&lt;&gt;8),入力データと計算結果!$E$7&lt;&gt;バックデータ一覧!$A$16,SUM(AL235:AM235)&gt;0),0.07*10^3/3600,0)</f>
        <v>1.9444444444444445E-2</v>
      </c>
      <c r="N235" s="101">
        <f>IF(AND(OR($DF$5&lt;=4),入力データと計算結果!$E$7=バックデータ一覧!$A$18,AM235&gt;0),(VLOOKUP(入力データと計算結果!$E$6,バックデータ一覧!$V$12:$AA$15,5,FALSE)*AO235+VLOOKUP(入力データと計算結果!$E$6,バックデータ一覧!$V$12:$AA$15,6,FALSE))*10^3/3600,0)</f>
        <v>3.005461400462963E-2</v>
      </c>
      <c r="O235" s="101">
        <f>IF(OR(計算過程!$DF$5&lt;=2,計算過程!$DF$5=8),IF(入力データと計算結果!$E$7=バックデータ一覧!$A$16,AI235/Q235+AJ235/R235+AK235/S235+AL235/T235+AN235/V235,IF(入力データと計算結果!$E$7=バックデータ一覧!$A$17,AI235/Q235+AJ235/R235+AK235/S235+AM235/U235+AN235/V235,AI235/Q235+AJ235/R235+AK235/S235+AM235/U235+AO235/W235)),0)</f>
        <v>46.492023315464678</v>
      </c>
      <c r="P235" s="101">
        <f>IF(OR(計算過程!$DF$5=3,計算過程!$DF$5=4),IF(入力データと計算結果!$E$7=バックデータ一覧!$A$16,AI235/Q235+AJ235/R235+AK235/S235+AL235/T235+AN235/V235,IF(入力データと計算結果!$E$7=バックデータ一覧!$A$17,AI235/Q235+AJ235/R235+AK235/S235+AM235/U235+AN235/V235,AI235/Q235+AJ235/R235+AK235/S235+AM235/U235+AO235/W235)),0)</f>
        <v>0</v>
      </c>
      <c r="Q235" s="101">
        <f>MIN(1,$DF$7*'貼り付けシート（日別）'!O234+計算過程!$DF$14*(AI235+AK235)+$DF$21)</f>
        <v>0.62977669143531545</v>
      </c>
      <c r="R235" s="101">
        <f>MIN(1,$DF$8*'貼り付けシート（日別）'!O234+$DF$15*AJ235+$DF$22)</f>
        <v>0.68524116574362104</v>
      </c>
      <c r="S235" s="101">
        <f>MIN(1,$DF$9*'貼り付けシート（日別）'!O234+$DF$16*(AI235+AK235)+$DF$23)</f>
        <v>0.62977669143531545</v>
      </c>
      <c r="T235" s="32">
        <f>MIN(1,$DF$10*'貼り付けシート（日別）'!O234+$DF$17*AL235+$DF$24)</f>
        <v>0.71159348488590612</v>
      </c>
      <c r="U235" s="32">
        <f>MIN(1,$DF$11*'貼り付けシート（日別）'!O234+$DF$18*AM235+$DF$25)</f>
        <v>0.70323687718308248</v>
      </c>
      <c r="V235" s="32">
        <f>MIN(1,$DF$12*'貼り付けシート（日別）'!O234+$DF$19*AN235+$DF$26)</f>
        <v>0.71159348488590612</v>
      </c>
      <c r="W235" s="32">
        <f>MIN(1,$DF$13*'貼り付けシート（日別）'!O234+$DF$20*AO235+$DF$27)</f>
        <v>0.62384659028295297</v>
      </c>
      <c r="X235" s="32">
        <f t="shared" si="72"/>
        <v>0</v>
      </c>
      <c r="Y235" s="32">
        <f>'貼り付けシート（日別）'!P234</f>
        <v>16.974999999999998</v>
      </c>
      <c r="Z235" s="32">
        <f t="shared" si="73"/>
        <v>1</v>
      </c>
      <c r="AA235" s="32">
        <f t="shared" si="74"/>
        <v>1</v>
      </c>
      <c r="AB235" s="32">
        <f t="shared" si="75"/>
        <v>31.4650220052545</v>
      </c>
      <c r="AC235" s="32">
        <f>IF($DF$5=10,($DF$41*'貼り付けシート（日別）'!O234+$DF$42*AB235+$DF$43)/3.6,0)</f>
        <v>0</v>
      </c>
      <c r="AD235" s="32">
        <f>IF(OR($DF$5=5,$DF$5=6,$DF$5=7),(($DF$45*'貼り付けシート（日別）'!O234+$DF$46*SUM(AI235:AK235,AM235)+$DF$47)*AE235+(0.01723*AO235+0.06099))*10^3/3600,0)</f>
        <v>0</v>
      </c>
      <c r="AE235" s="32">
        <f>IF('貼り付けシート（日別）'!O234&lt;7,1+(7-'貼り付けシート（日別）'!O234)*0.0091,1)</f>
        <v>1</v>
      </c>
      <c r="AF235" s="32">
        <f>IF(OR($DF$5=5,$DF$5=6,$DF$5=7),(($DF$48*'貼り付けシート（日別）'!O234+$DF$49*SUM(AI235:AK235,AM235)+$DF$50)*AH235+AO235/AG235),0)</f>
        <v>0</v>
      </c>
      <c r="AG235" s="32">
        <f>$DF$51*'貼り付けシート（日別）'!O234+$DF$52*AO235+$DF$53</f>
        <v>0.85299874999999992</v>
      </c>
      <c r="AH235" s="32">
        <f>IF('貼り付けシート（日別）'!O234&lt;7,1+(7-'貼り付けシート（日別）'!O234)*0.0205,1)</f>
        <v>1</v>
      </c>
      <c r="AI235" s="109">
        <f>'貼り付けシート（日別）'!B234</f>
        <v>4.7961845126871667</v>
      </c>
      <c r="AJ235" s="109">
        <f>'貼り付けシート（日別）'!C234</f>
        <v>6.3999322382795798</v>
      </c>
      <c r="AK235" s="109">
        <f>'貼り付けシート（日別）'!D234</f>
        <v>1.3176331078810897</v>
      </c>
      <c r="AL235" s="109">
        <f>'貼り付けシート（日別）'!E234</f>
        <v>0</v>
      </c>
      <c r="AM235" s="109">
        <f>'貼り付けシート（日別）'!F234</f>
        <v>16.211480479740001</v>
      </c>
      <c r="AN235" s="109">
        <f>'貼り付けシート（日別）'!G234</f>
        <v>0</v>
      </c>
      <c r="AO235" s="109">
        <f>'貼り付けシート（日別）'!H234</f>
        <v>2.7397916666666666</v>
      </c>
      <c r="AP235" s="102">
        <f>IF(入力データと計算結果!$E$9=バックデータ一覧!$A$25,'貼り付けシート（日別）'!Q234,0)</f>
        <v>0</v>
      </c>
      <c r="AR235" s="36">
        <v>41867</v>
      </c>
      <c r="AS235" s="104">
        <f t="shared" si="76"/>
        <v>0.14113669527314815</v>
      </c>
      <c r="AT235" s="104">
        <f t="shared" si="77"/>
        <v>51.606614476372947</v>
      </c>
      <c r="AU235" s="104">
        <f t="shared" si="78"/>
        <v>0</v>
      </c>
      <c r="AV235" s="107">
        <v>0</v>
      </c>
      <c r="AW235" s="101">
        <f>IF(OR(計算過程!$DF$5&lt;=4,計算過程!$DF$5=8),AX235+AY235+AZ235,0)</f>
        <v>0.14113669527314815</v>
      </c>
      <c r="AX235" s="101">
        <f>IF(AND(計算過程!$DF$5&gt;4,計算過程!$DF$5&lt;&gt;8),0,((VLOOKUP(入力データと計算結果!$E$6,バックデータ一覧!$V$12:$AA$15,2)*'貼り付けシート（日別）'!AG234+VLOOKUP(入力データと計算結果!$E$6,バックデータ一覧!$V$12:$AA$15,3)*('貼り付けシート（日別）'!AA234+'貼り付けシート（日別）'!AB234+'貼り付けシート（日別）'!AC234+'貼り付けシート（日別）'!AD234+'貼り付けシート（日別）'!AF234)+(VLOOKUP(入力データと計算結果!$E$6,バックデータ一覧!$V$12:$AA$15,4)))*10^3/3600))</f>
        <v>8.8899582425925924E-2</v>
      </c>
      <c r="AY235" s="101">
        <f>IF(AND(OR(計算過程!$DF$5&gt;4,計算過程!$DF$5&lt;&gt;8),入力データと計算結果!$E$7&lt;&gt;バックデータ一覧!$A$16,SUM(BX235:BY235)&gt;0),0.07*10^3/3600,0)</f>
        <v>1.9444444444444445E-2</v>
      </c>
      <c r="AZ235" s="101">
        <f>IF(AND(OR(計算過程!$DF$5&lt;=4),入力データと計算結果!$E$7=バックデータ一覧!$A$18,BY235&gt;0),(VLOOKUP(入力データと計算結果!$E$6,バックデータ一覧!$V$12:$AA$15,5,FALSE)*CA235+VLOOKUP(入力データと計算結果!$E$6,バックデータ一覧!$V$12:$AA$15,6,FALSE))*10^3/3600,0)</f>
        <v>3.279266840277778E-2</v>
      </c>
      <c r="BA235" s="101">
        <f>IF(OR(計算過程!$DF$5&lt;=2,計算過程!$DF$5=8),IF(入力データと計算結果!$E$7=バックデータ一覧!$A$16,BU235/BC235+BV235/BD235+BW235/BE235+BX235/BF235+BZ235/BH235,IF(入力データと計算結果!$E$7=バックデータ一覧!$A$17,BU235/BC235+BV235/BD235+BW235/BE235+BY235/BG235+BZ235/BH235,BU235/BC235+BV235/BD235+BW235/BE235+BY235/BG235+CA235/BI235)),0)</f>
        <v>51.606614476372947</v>
      </c>
      <c r="BB235" s="101">
        <f>IF(OR(計算過程!$DF$5=3,計算過程!$DF$5=4),IF(入力データと計算結果!$E$7=バックデータ一覧!$A$16,BU235/BC235+BV235/BD235+BW235/BE235+BX235/BF235+BZ235/BH235,IF(入力データと計算結果!$E$7=バックデータ一覧!$A$17,BU235/BC235+BV235/BD235+BW235/BE235+BY235/BG235+BZ235/BH235,BU235/BC235+BV235/BD235+BW235/BE235+BY235/BG235+CA235/BI235)),0)</f>
        <v>0</v>
      </c>
      <c r="BC235" s="101">
        <f>MIN(1,計算過程!$DF$7*'貼り付けシート（日別）'!AG234+計算過程!$DF$14*(BU235+BW235)+計算過程!$DF$21)</f>
        <v>0.63045803083391094</v>
      </c>
      <c r="BD235" s="101">
        <f>MIN(1,計算過程!$DF$8*'貼り付けシート（日別）'!AG234+計算過程!$DF$15*BV235+計算過程!$DF$22)</f>
        <v>0.68629745772995299</v>
      </c>
      <c r="BE235" s="101">
        <f>MIN(1,計算過程!$DF$9*'貼り付けシート（日別）'!AG234+計算過程!$DF$16*(BU235+BW235)+計算過程!$DF$23)</f>
        <v>0.63045803083391094</v>
      </c>
      <c r="BF235" s="32">
        <f>MIN(1,計算過程!$DF$10*'貼り付けシート（日別）'!AG234+計算過程!$DF$17*BX235+計算過程!$DF$24)</f>
        <v>0.71159348488590612</v>
      </c>
      <c r="BG235" s="32">
        <f>MIN(1,計算過程!$DF$11*'貼り付けシート（日別）'!AG234+計算過程!$DF$18*BY235+計算過程!$DF$25)</f>
        <v>0.70323687718308248</v>
      </c>
      <c r="BH235" s="32">
        <f>MIN(1,計算過程!$DF$12*'貼り付けシート（日別）'!AG234+計算過程!$DF$19*BZ235+計算過程!$DF$26)</f>
        <v>0.71159348488590612</v>
      </c>
      <c r="BI235" s="32">
        <f>MIN(1,計算過程!$DF$13*'貼り付けシート（日別）'!AG234+計算過程!$DF$20*CA235+計算過程!$DF$27)</f>
        <v>0.6339212949551678</v>
      </c>
      <c r="BJ235" s="32">
        <f>IF(計算過程!$DF$5=11,(計算過程!$DF$33*BK235+計算過程!$DF$34*BN235+計算過程!$DF$35*計算過程!$DF$39+計算過程!$DF$36)*(1+計算過程!$DF$37*計算過程!$DF$38)*BL235*BM235*10^3/3600,0)</f>
        <v>0</v>
      </c>
      <c r="BK235" s="32">
        <f>'貼り付けシート（日別）'!AH234</f>
        <v>16.974999999999998</v>
      </c>
      <c r="BL235" s="32">
        <f t="shared" si="79"/>
        <v>1</v>
      </c>
      <c r="BM235" s="32">
        <f t="shared" si="80"/>
        <v>1</v>
      </c>
      <c r="BN235" s="32">
        <f t="shared" si="81"/>
        <v>34.941716296142857</v>
      </c>
      <c r="BO235" s="32">
        <f>IF(計算過程!$DF$5=10,(計算過程!$DF$41*'貼り付けシート（日別）'!AG234+計算過程!$DF$42*BN235+計算過程!$DF$43)/3.6,0)</f>
        <v>0</v>
      </c>
      <c r="BP235" s="32">
        <f>IF(OR(計算過程!$DF$5=5,計算過程!$DF$5=6,計算過程!$DF$5=7),((計算過程!$DF$45*'貼り付けシート（日別）'!AG234+計算過程!$DF$46*SUM(BU235:BW235,BY235)+計算過程!$DF$47)*BQ235+(0.01723*CA235+0.06099))*10^3/3600,0)</f>
        <v>0</v>
      </c>
      <c r="BQ235" s="32">
        <f>IF('貼り付けシート（日別）'!AG234&lt;7,1+(7-'貼り付けシート（日別）'!AG234)*0.0091,1)</f>
        <v>1</v>
      </c>
      <c r="BR235" s="32">
        <f>IF(OR(計算過程!$DF$5=5,計算過程!$DF$5=6,計算過程!$DF$5=7),((計算過程!$DF$48*'貼り付けシート（日別）'!AG234+計算過程!$DF$49*SUM(BU235:BW235,BY235)+計算過程!$DF$50)*BT235+CA235/BS235),0)</f>
        <v>0</v>
      </c>
      <c r="BS235" s="32">
        <f>計算過程!$DF$51*'貼り付けシート（日別）'!AG234+計算過程!$DF$52*CA235+計算過程!$DF$53</f>
        <v>0.85643124999999998</v>
      </c>
      <c r="BT235" s="32">
        <f>IF('貼り付けシート（日別）'!AG234&lt;7,1+(7-'貼り付けシート（日別）'!AG234)*0.0205,1)</f>
        <v>1</v>
      </c>
      <c r="BU235" s="109">
        <f>'貼り付けシート（日別）'!T234</f>
        <v>5.0141928996274938</v>
      </c>
      <c r="BV235" s="109">
        <f>'貼り付けシート（日別）'!U234</f>
        <v>8.7271803249267013</v>
      </c>
      <c r="BW235" s="109">
        <f>'貼り付けシート（日別）'!V234</f>
        <v>1.6769875918486599</v>
      </c>
      <c r="BX235" s="109">
        <f>'貼り付けシート（日別）'!W234</f>
        <v>0</v>
      </c>
      <c r="BY235" s="109">
        <f>'貼り付けシート（日別）'!X234</f>
        <v>16.211480479740001</v>
      </c>
      <c r="BZ235" s="109">
        <f>'貼り付けシート（日別）'!Y234</f>
        <v>0</v>
      </c>
      <c r="CA235" s="109">
        <f>'貼り付けシート（日別）'!Z234</f>
        <v>3.3118750000000006</v>
      </c>
      <c r="CB235" s="102">
        <f>IF(入力データと計算結果!$E$9=バックデータ一覧!$A$25,'貼り付けシート（日別）'!AI234,0)</f>
        <v>0</v>
      </c>
      <c r="CC235" s="166"/>
      <c r="CD235" s="32">
        <f>IF(計算過程!$DF$5=9,((CI235*'貼り付けシート（日別）'!AG234+CJ235*(CQ235+CR235+CS235+CU235)+CK235*CX235+CL235)*CE235+(0.01723*CW235+0.06099))*10^3/3600,0)</f>
        <v>0</v>
      </c>
      <c r="CE235" s="32">
        <f>IF(7&lt;='貼り付けシート（日別）'!AG234,1,1+(7-'貼り付けシート（日別）'!AG234)*0.0091)</f>
        <v>1</v>
      </c>
      <c r="CF235" s="32">
        <f>IF(計算過程!$DF$5=9,((CM235*'貼り付けシート（日別）'!AG234+CN235*(CQ235+CR235+CS235+CU235)+CO235*CX235+CP235)*CH235+CW235/CG235),0)</f>
        <v>0</v>
      </c>
      <c r="CG235" s="32">
        <f>計算過程!$DF$55*'貼り付けシート（日別）'!AG234+計算過程!$DF$56*CW235+計算過程!$DF$57</f>
        <v>0.85643124999999998</v>
      </c>
      <c r="CH235" s="32">
        <f>IF(7&lt;='貼り付けシート（日別）'!AG234,1,1+(7-'貼り付けシート（日別）'!AG234)*0.0205)</f>
        <v>1</v>
      </c>
      <c r="CI235" s="100">
        <f>IF($CX235&gt;0,バックデータ一覧!$S$4,バックデータ一覧!$T$4)</f>
        <v>-0.18114</v>
      </c>
      <c r="CJ235" s="100">
        <f>IF($CX235&gt;0,バックデータ一覧!$S$5,バックデータ一覧!$T$5)</f>
        <v>0.10483000000000001</v>
      </c>
      <c r="CK235" s="100">
        <f>IF($CX235&gt;0,バックデータ一覧!$S$6,バックデータ一覧!$T$6)</f>
        <v>0</v>
      </c>
      <c r="CL235" s="100">
        <f>IF($CX235&gt;0,バックデータ一覧!$S$7,バックデータ一覧!$T$7)</f>
        <v>5.8528500000000001</v>
      </c>
      <c r="CM235" s="100">
        <f>IF($CX235&gt;0,バックデータ一覧!$S$12,バックデータ一覧!$T$12)</f>
        <v>-5.7700000000000001E-2</v>
      </c>
      <c r="CN235" s="100">
        <f>IF($CX235&gt;0,バックデータ一覧!$S$13,バックデータ一覧!$T$13)</f>
        <v>0.47525000000000001</v>
      </c>
      <c r="CO235" s="100">
        <f>IF($CX235&gt;0,バックデータ一覧!$S$14,バックデータ一覧!$T$14)</f>
        <v>0</v>
      </c>
      <c r="CP235" s="173">
        <f>IF($CX235&gt;0,バックデータ一覧!$S$15,バックデータ一覧!$T$15)</f>
        <v>-6.3459300000000001</v>
      </c>
      <c r="CQ235" s="102">
        <f>IF($DF$4=4,'貼り付けシート（日別）'!T234,'貼り付けシート（日別）'!B234*(INT($DF$4)+1-$DF$4)+'貼り付けシート（日別）'!T234*($DF$4-INT($DF$4)))</f>
        <v>5.0141928996274938</v>
      </c>
      <c r="CR235" s="102">
        <f>IF($DF$4=4,'貼り付けシート（日別）'!U234,'貼り付けシート（日別）'!C234*(INT($DF$4)+1-$DF$4)+'貼り付けシート（日別）'!U234*($DF$4-INT($DF$4)))</f>
        <v>8.7271803249267013</v>
      </c>
      <c r="CS235" s="102">
        <f>IF($DF$4=4,'貼り付けシート（日別）'!V234,'貼り付けシート（日別）'!D234*(INT($DF$4)+1-$DF$4)+'貼り付けシート（日別）'!V234*($DF$4-INT($DF$4)))</f>
        <v>1.6769875918486599</v>
      </c>
      <c r="CT235" s="102">
        <f>IF($DF$4=4,'貼り付けシート（日別）'!W234,'貼り付けシート（日別）'!E234*(INT($DF$4)+1-$DF$4)+'貼り付けシート（日別）'!W234*($DF$4-INT($DF$4)))</f>
        <v>0</v>
      </c>
      <c r="CU235" s="102">
        <f>IF($DF$4=4,'貼り付けシート（日別）'!X234,'貼り付けシート（日別）'!F234*(INT($DF$4)+1-$DF$4)+'貼り付けシート（日別）'!X234*($DF$4-INT($DF$4)))</f>
        <v>16.211480479740001</v>
      </c>
      <c r="CV235" s="102">
        <f>IF($DF$4=4,'貼り付けシート（日別）'!Y234,'貼り付けシート（日別）'!G234*(INT($DF$4)+1-$DF$4)+'貼り付けシート（日別）'!Y234*($DF$4-INT($DF$4)))</f>
        <v>0</v>
      </c>
      <c r="CW235" s="102">
        <f>IF($DF$4=4,'貼り付けシート（日別）'!Z234,'貼り付けシート（日別）'!H234*(INT($DF$4)+1-$DF$4)+'貼り付けシート（日別）'!Z234*($DF$4-INT($DF$4)))</f>
        <v>3.3118750000000006</v>
      </c>
      <c r="CX235" s="32">
        <f>SUMIF('貼り付けシート（時刻別）'!$A$6:$A$8765,AR235,'貼り付けシート（時刻別）'!$C$6:$C$8765)</f>
        <v>0</v>
      </c>
      <c r="CY235" s="102">
        <f t="shared" si="82"/>
        <v>0</v>
      </c>
      <c r="CZ235" s="166"/>
    </row>
    <row r="236" spans="1:104" x14ac:dyDescent="0.15">
      <c r="A236" s="36">
        <v>41868</v>
      </c>
      <c r="B236" s="139">
        <f>IF(計算過程!$DF$5=9,計算過程!CD236+計算過程!CY236,IF($DF$4=4,AS236,G236*(INT($DF$4)+1-$DF$4)+AS236*($DF$4-INT($DF$4))))</f>
        <v>0.14192426211342593</v>
      </c>
      <c r="C236" s="139">
        <f>IF(計算過程!$DF$5=9,CF236,IF($DF$4=4,AT236,H236*(INT($DF$4)+1-$DF$4)+AT236*($DF$4-INT($DF$4))))</f>
        <v>52.837594478573216</v>
      </c>
      <c r="D236" s="139">
        <f>IF(計算過程!$DF$5=9,0,IF($DF$4=4,AU236,I236*(INT($DF$4)+1-$DF$4)+AU236*($DF$4-INT($DF$4))))</f>
        <v>0</v>
      </c>
      <c r="E236" s="139">
        <v>0</v>
      </c>
      <c r="F236" s="138"/>
      <c r="G236" s="104">
        <f t="shared" si="69"/>
        <v>0.1355727863125</v>
      </c>
      <c r="H236" s="104">
        <f t="shared" si="70"/>
        <v>47.595501549866604</v>
      </c>
      <c r="I236" s="104">
        <f t="shared" si="71"/>
        <v>0</v>
      </c>
      <c r="J236" s="107">
        <v>0</v>
      </c>
      <c r="K236" s="101">
        <f>IF(OR(計算過程!$DF$5&lt;=4,計算過程!$DF$5=8),L236+M236+N236,0)</f>
        <v>0.1355727863125</v>
      </c>
      <c r="L236" s="101">
        <f>IF(AND($DF$5&gt;4,$DF$5&lt;&gt;8),0,((VLOOKUP(入力データと計算結果!$E$6,バックデータ一覧!$V$12:$AA$15,2)*'貼り付けシート（日別）'!O235+VLOOKUP(入力データと計算結果!$E$6,バックデータ一覧!$V$12:$AA$15,3)*('貼り付けシート（日別）'!I235+'貼り付けシート（日別）'!J235+'貼り付けシート（日別）'!K235+'貼り付けシート（日別）'!L235+'貼り付けシート（日別）'!N235)+(VLOOKUP(入力データと計算結果!$E$6,バックデータ一覧!$V$12:$AA$15,4)))*10^3/3600))</f>
        <v>8.5749169703703707E-2</v>
      </c>
      <c r="M236" s="101">
        <f>IF(AND(OR($DF$5&gt;4,$DF$5&lt;&gt;8),入力データと計算結果!$E$7&lt;&gt;バックデータ一覧!$A$16,SUM(AL236:AM236)&gt;0),0.07*10^3/3600,0)</f>
        <v>1.9444444444444445E-2</v>
      </c>
      <c r="N236" s="101">
        <f>IF(AND(OR($DF$5&lt;=4),入力データと計算結果!$E$7=バックデータ一覧!$A$18,AM236&gt;0),(VLOOKUP(入力データと計算結果!$E$6,バックデータ一覧!$V$12:$AA$15,5,FALSE)*AO236+VLOOKUP(入力データと計算結果!$E$6,バックデータ一覧!$V$12:$AA$15,6,FALSE))*10^3/3600,0)</f>
        <v>3.0379172164351848E-2</v>
      </c>
      <c r="O236" s="101">
        <f>IF(OR(計算過程!$DF$5&lt;=2,計算過程!$DF$5=8),IF(入力データと計算結果!$E$7=バックデータ一覧!$A$16,AI236/Q236+AJ236/R236+AK236/S236+AL236/T236+AN236/V236,IF(入力データと計算結果!$E$7=バックデータ一覧!$A$17,AI236/Q236+AJ236/R236+AK236/S236+AM236/U236+AN236/V236,AI236/Q236+AJ236/R236+AK236/S236+AM236/U236+AO236/W236)),0)</f>
        <v>47.595501549866604</v>
      </c>
      <c r="P236" s="101">
        <f>IF(OR(計算過程!$DF$5=3,計算過程!$DF$5=4),IF(入力データと計算結果!$E$7=バックデータ一覧!$A$16,AI236/Q236+AJ236/R236+AK236/S236+AL236/T236+AN236/V236,IF(入力データと計算結果!$E$7=バックデータ一覧!$A$17,AI236/Q236+AJ236/R236+AK236/S236+AM236/U236+AN236/V236,AI236/Q236+AJ236/R236+AK236/S236+AM236/U236+AO236/W236)),0)</f>
        <v>0</v>
      </c>
      <c r="Q236" s="101">
        <f>MIN(1,$DF$7*'貼り付けシート（日別）'!O235+計算過程!$DF$14*(AI236+AK236)+$DF$21)</f>
        <v>0.62860410907997422</v>
      </c>
      <c r="R236" s="101">
        <f>MIN(1,$DF$8*'貼り付けシート（日別）'!O235+$DF$15*AJ236+$DF$22)</f>
        <v>0.68488512415533087</v>
      </c>
      <c r="S236" s="101">
        <f>MIN(1,$DF$9*'貼り付けシート（日別）'!O235+$DF$16*(AI236+AK236)+$DF$23)</f>
        <v>0.62860410907997422</v>
      </c>
      <c r="T236" s="32">
        <f>MIN(1,$DF$10*'貼り付けシート（日別）'!O235+$DF$17*AL236+$DF$24)</f>
        <v>0.71159348488590612</v>
      </c>
      <c r="U236" s="32">
        <f>MIN(1,$DF$11*'貼り付けシート（日別）'!O235+$DF$18*AM236+$DF$25)</f>
        <v>0.70306952464934513</v>
      </c>
      <c r="V236" s="32">
        <f>MIN(1,$DF$12*'貼り付けシート（日別）'!O235+$DF$19*AN236+$DF$26)</f>
        <v>0.71159348488590612</v>
      </c>
      <c r="W236" s="32">
        <f>MIN(1,$DF$13*'貼り付けシート（日別）'!O235+$DF$20*AO236+$DF$27)</f>
        <v>0.62271920843114092</v>
      </c>
      <c r="X236" s="32">
        <f t="shared" si="72"/>
        <v>0</v>
      </c>
      <c r="Y236" s="32">
        <f>'貼り付けシート（日別）'!P235</f>
        <v>15.4375</v>
      </c>
      <c r="Z236" s="32">
        <f t="shared" si="73"/>
        <v>1</v>
      </c>
      <c r="AA236" s="32">
        <f t="shared" si="74"/>
        <v>1</v>
      </c>
      <c r="AB236" s="32">
        <f t="shared" si="75"/>
        <v>32.186163347288534</v>
      </c>
      <c r="AC236" s="32">
        <f>IF($DF$5=10,($DF$41*'貼り付けシート（日別）'!O235+$DF$42*AB236+$DF$43)/3.6,0)</f>
        <v>0</v>
      </c>
      <c r="AD236" s="32">
        <f>IF(OR($DF$5=5,$DF$5=6,$DF$5=7),(($DF$45*'貼り付けシート（日別）'!O235+$DF$46*SUM(AI236:AK236,AM236)+$DF$47)*AE236+(0.01723*AO236+0.06099))*10^3/3600,0)</f>
        <v>0</v>
      </c>
      <c r="AE236" s="32">
        <f>IF('貼り付けシート（日別）'!O235&lt;7,1+(7-'貼り付けシート（日別）'!O235)*0.0091,1)</f>
        <v>1</v>
      </c>
      <c r="AF236" s="32">
        <f>IF(OR($DF$5=5,$DF$5=6,$DF$5=7),(($DF$48*'貼り付けシート（日別）'!O235+$DF$49*SUM(AI236:AK236,AM236)+$DF$50)*AH236+AO236/AG236),0)</f>
        <v>0</v>
      </c>
      <c r="AG236" s="32">
        <f>$DF$51*'貼り付けシート（日別）'!O235+$DF$52*AO236+$DF$53</f>
        <v>0.849685625</v>
      </c>
      <c r="AH236" s="32">
        <f>IF('貼り付けシート（日別）'!O235&lt;7,1+(7-'貼り付けシート（日別）'!O235)*0.0205,1)</f>
        <v>1</v>
      </c>
      <c r="AI236" s="109">
        <f>'貼り付けシート（日別）'!B235</f>
        <v>4.905269301109076</v>
      </c>
      <c r="AJ236" s="109">
        <f>'貼り付けシート（日別）'!C235</f>
        <v>6.5454927879791445</v>
      </c>
      <c r="AK236" s="109">
        <f>'貼り付けシート（日別）'!D235</f>
        <v>1.3476014563486471</v>
      </c>
      <c r="AL236" s="109">
        <f>'貼り付けシート（日別）'!E235</f>
        <v>0</v>
      </c>
      <c r="AM236" s="109">
        <f>'貼り付けシート（日別）'!F235</f>
        <v>16.580195635185</v>
      </c>
      <c r="AN236" s="109">
        <f>'貼り付けシート（日別）'!G235</f>
        <v>0</v>
      </c>
      <c r="AO236" s="109">
        <f>'貼り付けシート（日別）'!H235</f>
        <v>2.8076041666666667</v>
      </c>
      <c r="AP236" s="102">
        <f>IF(入力データと計算結果!$E$9=バックデータ一覧!$A$25,'貼り付けシート（日別）'!Q235,0)</f>
        <v>0</v>
      </c>
      <c r="AR236" s="36">
        <v>41868</v>
      </c>
      <c r="AS236" s="104">
        <f t="shared" si="76"/>
        <v>0.14192426211342593</v>
      </c>
      <c r="AT236" s="104">
        <f t="shared" si="77"/>
        <v>52.837594478573216</v>
      </c>
      <c r="AU236" s="104">
        <f t="shared" si="78"/>
        <v>0</v>
      </c>
      <c r="AV236" s="107">
        <v>0</v>
      </c>
      <c r="AW236" s="101">
        <f>IF(OR(計算過程!$DF$5&lt;=4,計算過程!$DF$5=8),AX236+AY236+AZ236,0)</f>
        <v>0.14192426211342593</v>
      </c>
      <c r="AX236" s="101">
        <f>IF(AND(計算過程!$DF$5&gt;4,計算過程!$DF$5&lt;&gt;8),0,((VLOOKUP(入力データと計算結果!$E$6,バックデータ一覧!$V$12:$AA$15,2)*'貼り付けシート（日別）'!AG235+VLOOKUP(入力データと計算結果!$E$6,バックデータ一覧!$V$12:$AA$15,3)*('貼り付けシート（日別）'!AA235+'貼り付けシート（日別）'!AB235+'貼り付けシート（日別）'!AC235+'貼り付けシート（日別）'!AD235+'貼り付けシート（日別）'!AF235)+(VLOOKUP(入力データと計算結果!$E$6,バックデータ一覧!$V$12:$AA$15,4)))*10^3/3600))</f>
        <v>8.9269860203703713E-2</v>
      </c>
      <c r="AY236" s="101">
        <f>IF(AND(OR(計算過程!$DF$5&gt;4,計算過程!$DF$5&lt;&gt;8),入力データと計算結果!$E$7&lt;&gt;バックデータ一覧!$A$16,SUM(BX236:BY236)&gt;0),0.07*10^3/3600,0)</f>
        <v>1.9444444444444445E-2</v>
      </c>
      <c r="AZ236" s="101">
        <f>IF(AND(OR(計算過程!$DF$5&lt;=4),入力データと計算結果!$E$7=バックデータ一覧!$A$18,BY236&gt;0),(VLOOKUP(入力データと計算結果!$E$6,バックデータ一覧!$V$12:$AA$15,5,FALSE)*CA236+VLOOKUP(入力データと計算結果!$E$6,バックデータ一覧!$V$12:$AA$15,6,FALSE))*10^3/3600,0)</f>
        <v>3.320995746527778E-2</v>
      </c>
      <c r="BA236" s="101">
        <f>IF(OR(計算過程!$DF$5&lt;=2,計算過程!$DF$5=8),IF(入力データと計算結果!$E$7=バックデータ一覧!$A$16,BU236/BC236+BV236/BD236+BW236/BE236+BX236/BF236+BZ236/BH236,IF(入力データと計算結果!$E$7=バックデータ一覧!$A$17,BU236/BC236+BV236/BD236+BW236/BE236+BY236/BG236+BZ236/BH236,BU236/BC236+BV236/BD236+BW236/BE236+BY236/BG236+CA236/BI236)),0)</f>
        <v>52.837594478573216</v>
      </c>
      <c r="BB236" s="101">
        <f>IF(OR(計算過程!$DF$5=3,計算過程!$DF$5=4),IF(入力データと計算結果!$E$7=バックデータ一覧!$A$16,BU236/BC236+BV236/BD236+BW236/BE236+BX236/BF236+BZ236/BH236,IF(入力データと計算結果!$E$7=バックデータ一覧!$A$17,BU236/BC236+BV236/BD236+BW236/BE236+BY236/BG236+BZ236/BH236,BU236/BC236+BV236/BD236+BW236/BE236+BY236/BG236+CA236/BI236)),0)</f>
        <v>0</v>
      </c>
      <c r="BC236" s="101">
        <f>MIN(1,計算過程!$DF$7*'貼り付けシート（日別）'!AG235+計算過程!$DF$14*(BU236+BW236)+計算過程!$DF$21)</f>
        <v>0.62930094491410982</v>
      </c>
      <c r="BD236" s="101">
        <f>MIN(1,計算過程!$DF$8*'貼り付けシート（日別）'!AG235+計算過程!$DF$15*BV236+計算過程!$DF$22)</f>
        <v>0.6859654405276171</v>
      </c>
      <c r="BE236" s="101">
        <f>MIN(1,計算過程!$DF$9*'貼り付けシート（日別）'!AG235+計算過程!$DF$16*(BU236+BW236)+計算過程!$DF$23)</f>
        <v>0.62930094491410982</v>
      </c>
      <c r="BF236" s="32">
        <f>MIN(1,計算過程!$DF$10*'貼り付けシート（日別）'!AG235+計算過程!$DF$17*BX236+計算過程!$DF$24)</f>
        <v>0.71159348488590612</v>
      </c>
      <c r="BG236" s="32">
        <f>MIN(1,計算過程!$DF$11*'貼り付けシート（日別）'!AG235+計算過程!$DF$18*BY236+計算過程!$DF$25)</f>
        <v>0.70306952464934513</v>
      </c>
      <c r="BH236" s="32">
        <f>MIN(1,計算過程!$DF$12*'貼り付けシート（日別）'!AG235+計算過程!$DF$19*BZ236+計算過程!$DF$26)</f>
        <v>0.71159348488590612</v>
      </c>
      <c r="BI236" s="32">
        <f>MIN(1,計算過程!$DF$13*'貼り付けシート（日別）'!AG235+計算過程!$DF$20*CA236+計算過程!$DF$27)</f>
        <v>0.63313511759516783</v>
      </c>
      <c r="BJ236" s="32">
        <f>IF(計算過程!$DF$5=11,(計算過程!$DF$33*BK236+計算過程!$DF$34*BN236+計算過程!$DF$35*計算過程!$DF$39+計算過程!$DF$36)*(1+計算過程!$DF$37*計算過程!$DF$38)*BL236*BM236*10^3/3600,0)</f>
        <v>0</v>
      </c>
      <c r="BK236" s="32">
        <f>'貼り付けシート（日別）'!AH235</f>
        <v>15.4375</v>
      </c>
      <c r="BL236" s="32">
        <f t="shared" si="79"/>
        <v>1</v>
      </c>
      <c r="BM236" s="32">
        <f t="shared" si="80"/>
        <v>1</v>
      </c>
      <c r="BN236" s="32">
        <f t="shared" si="81"/>
        <v>35.74829533257796</v>
      </c>
      <c r="BO236" s="32">
        <f>IF(計算過程!$DF$5=10,(計算過程!$DF$41*'貼り付けシート（日別）'!AG235+計算過程!$DF$42*BN236+計算過程!$DF$43)/3.6,0)</f>
        <v>0</v>
      </c>
      <c r="BP236" s="32">
        <f>IF(OR(計算過程!$DF$5=5,計算過程!$DF$5=6,計算過程!$DF$5=7),((計算過程!$DF$45*'貼り付けシート（日別）'!AG235+計算過程!$DF$46*SUM(BU236:BW236,BY236)+計算過程!$DF$47)*BQ236+(0.01723*CA236+0.06099))*10^3/3600,0)</f>
        <v>0</v>
      </c>
      <c r="BQ236" s="32">
        <f>IF('貼り付けシート（日別）'!AG235&lt;7,1+(7-'貼り付けシート（日別）'!AG235)*0.0091,1)</f>
        <v>1</v>
      </c>
      <c r="BR236" s="32">
        <f>IF(OR(計算過程!$DF$5=5,計算過程!$DF$5=6,計算過程!$DF$5=7),((計算過程!$DF$48*'貼り付けシート（日別）'!AG235+計算過程!$DF$49*SUM(BU236:BW236,BY236)+計算過程!$DF$50)*BT236+CA236/BS236),0)</f>
        <v>0</v>
      </c>
      <c r="BS236" s="32">
        <f>計算過程!$DF$51*'貼り付けシート（日別）'!AG235+計算過程!$DF$52*CA236+計算過程!$DF$53</f>
        <v>0.85323437499999999</v>
      </c>
      <c r="BT236" s="32">
        <f>IF('貼り付けシート（日別）'!AG235&lt;7,1+(7-'貼り付けシート（日別）'!AG235)*0.0205,1)</f>
        <v>1</v>
      </c>
      <c r="BU236" s="109">
        <f>'貼り付けシート（日別）'!T235</f>
        <v>5.1282360875231241</v>
      </c>
      <c r="BV236" s="109">
        <f>'貼り付けシート（日別）'!U235</f>
        <v>8.9256719836079235</v>
      </c>
      <c r="BW236" s="109">
        <f>'貼り付けシート（日別）'!V235</f>
        <v>1.7151291262619144</v>
      </c>
      <c r="BX236" s="109">
        <f>'貼り付けシート（日別）'!W235</f>
        <v>0</v>
      </c>
      <c r="BY236" s="109">
        <f>'貼り付けシート（日別）'!X235</f>
        <v>16.580195635185</v>
      </c>
      <c r="BZ236" s="109">
        <f>'貼り付けシート（日別）'!Y235</f>
        <v>0</v>
      </c>
      <c r="CA236" s="109">
        <f>'貼り付けシート（日別）'!Z235</f>
        <v>3.3990625000000008</v>
      </c>
      <c r="CB236" s="102">
        <f>IF(入力データと計算結果!$E$9=バックデータ一覧!$A$25,'貼り付けシート（日別）'!AI235,0)</f>
        <v>0</v>
      </c>
      <c r="CC236" s="166"/>
      <c r="CD236" s="32">
        <f>IF(計算過程!$DF$5=9,((CI236*'貼り付けシート（日別）'!AG235+CJ236*(CQ236+CR236+CS236+CU236)+CK236*CX236+CL236)*CE236+(0.01723*CW236+0.06099))*10^3/3600,0)</f>
        <v>0</v>
      </c>
      <c r="CE236" s="32">
        <f>IF(7&lt;='貼り付けシート（日別）'!AG235,1,1+(7-'貼り付けシート（日別）'!AG235)*0.0091)</f>
        <v>1</v>
      </c>
      <c r="CF236" s="32">
        <f>IF(計算過程!$DF$5=9,((CM236*'貼り付けシート（日別）'!AG235+CN236*(CQ236+CR236+CS236+CU236)+CO236*CX236+CP236)*CH236+CW236/CG236),0)</f>
        <v>0</v>
      </c>
      <c r="CG236" s="32">
        <f>計算過程!$DF$55*'貼り付けシート（日別）'!AG235+計算過程!$DF$56*CW236+計算過程!$DF$57</f>
        <v>0.85323437499999999</v>
      </c>
      <c r="CH236" s="32">
        <f>IF(7&lt;='貼り付けシート（日別）'!AG235,1,1+(7-'貼り付けシート（日別）'!AG235)*0.0205)</f>
        <v>1</v>
      </c>
      <c r="CI236" s="100">
        <f>IF($CX236&gt;0,バックデータ一覧!$S$4,バックデータ一覧!$T$4)</f>
        <v>-0.18114</v>
      </c>
      <c r="CJ236" s="100">
        <f>IF($CX236&gt;0,バックデータ一覧!$S$5,バックデータ一覧!$T$5)</f>
        <v>0.10483000000000001</v>
      </c>
      <c r="CK236" s="100">
        <f>IF($CX236&gt;0,バックデータ一覧!$S$6,バックデータ一覧!$T$6)</f>
        <v>0</v>
      </c>
      <c r="CL236" s="100">
        <f>IF($CX236&gt;0,バックデータ一覧!$S$7,バックデータ一覧!$T$7)</f>
        <v>5.8528500000000001</v>
      </c>
      <c r="CM236" s="100">
        <f>IF($CX236&gt;0,バックデータ一覧!$S$12,バックデータ一覧!$T$12)</f>
        <v>-5.7700000000000001E-2</v>
      </c>
      <c r="CN236" s="100">
        <f>IF($CX236&gt;0,バックデータ一覧!$S$13,バックデータ一覧!$T$13)</f>
        <v>0.47525000000000001</v>
      </c>
      <c r="CO236" s="100">
        <f>IF($CX236&gt;0,バックデータ一覧!$S$14,バックデータ一覧!$T$14)</f>
        <v>0</v>
      </c>
      <c r="CP236" s="173">
        <f>IF($CX236&gt;0,バックデータ一覧!$S$15,バックデータ一覧!$T$15)</f>
        <v>-6.3459300000000001</v>
      </c>
      <c r="CQ236" s="102">
        <f>IF($DF$4=4,'貼り付けシート（日別）'!T235,'貼り付けシート（日別）'!B235*(INT($DF$4)+1-$DF$4)+'貼り付けシート（日別）'!T235*($DF$4-INT($DF$4)))</f>
        <v>5.1282360875231241</v>
      </c>
      <c r="CR236" s="102">
        <f>IF($DF$4=4,'貼り付けシート（日別）'!U235,'貼り付けシート（日別）'!C235*(INT($DF$4)+1-$DF$4)+'貼り付けシート（日別）'!U235*($DF$4-INT($DF$4)))</f>
        <v>8.9256719836079235</v>
      </c>
      <c r="CS236" s="102">
        <f>IF($DF$4=4,'貼り付けシート（日別）'!V235,'貼り付けシート（日別）'!D235*(INT($DF$4)+1-$DF$4)+'貼り付けシート（日別）'!V235*($DF$4-INT($DF$4)))</f>
        <v>1.7151291262619144</v>
      </c>
      <c r="CT236" s="102">
        <f>IF($DF$4=4,'貼り付けシート（日別）'!W235,'貼り付けシート（日別）'!E235*(INT($DF$4)+1-$DF$4)+'貼り付けシート（日別）'!W235*($DF$4-INT($DF$4)))</f>
        <v>0</v>
      </c>
      <c r="CU236" s="102">
        <f>IF($DF$4=4,'貼り付けシート（日別）'!X235,'貼り付けシート（日別）'!F235*(INT($DF$4)+1-$DF$4)+'貼り付けシート（日別）'!X235*($DF$4-INT($DF$4)))</f>
        <v>16.580195635185</v>
      </c>
      <c r="CV236" s="102">
        <f>IF($DF$4=4,'貼り付けシート（日別）'!Y235,'貼り付けシート（日別）'!G235*(INT($DF$4)+1-$DF$4)+'貼り付けシート（日別）'!Y235*($DF$4-INT($DF$4)))</f>
        <v>0</v>
      </c>
      <c r="CW236" s="102">
        <f>IF($DF$4=4,'貼り付けシート（日別）'!Z235,'貼り付けシート（日別）'!H235*(INT($DF$4)+1-$DF$4)+'貼り付けシート（日別）'!Z235*($DF$4-INT($DF$4)))</f>
        <v>3.3990625000000008</v>
      </c>
      <c r="CX236" s="32">
        <f>SUMIF('貼り付けシート（時刻別）'!$A$6:$A$8765,AR236,'貼り付けシート（時刻別）'!$C$6:$C$8765)</f>
        <v>0</v>
      </c>
      <c r="CY236" s="102">
        <f t="shared" si="82"/>
        <v>0</v>
      </c>
      <c r="CZ236" s="166"/>
    </row>
    <row r="237" spans="1:104" x14ac:dyDescent="0.15">
      <c r="A237" s="36">
        <v>41869</v>
      </c>
      <c r="B237" s="139">
        <f>IF(計算過程!$DF$5=9,計算過程!CD237+計算過程!CY237,IF($DF$4=4,AS237,G237*(INT($DF$4)+1-$DF$4)+AS237*($DF$4-INT($DF$4))))</f>
        <v>0.14254637872222223</v>
      </c>
      <c r="C237" s="139">
        <f>IF(計算過程!$DF$5=9,CF237,IF($DF$4=4,AT237,H237*(INT($DF$4)+1-$DF$4)+AT237*($DF$4-INT($DF$4))))</f>
        <v>54.360174552095728</v>
      </c>
      <c r="D237" s="139">
        <f>IF(計算過程!$DF$5=9,0,IF($DF$4=4,AU237,I237*(INT($DF$4)+1-$DF$4)+AU237*($DF$4-INT($DF$4))))</f>
        <v>0</v>
      </c>
      <c r="E237" s="139">
        <v>0</v>
      </c>
      <c r="F237" s="138"/>
      <c r="G237" s="104">
        <f t="shared" si="69"/>
        <v>0.13629162224999999</v>
      </c>
      <c r="H237" s="104">
        <f t="shared" si="70"/>
        <v>49.01818629497604</v>
      </c>
      <c r="I237" s="104">
        <f t="shared" si="71"/>
        <v>0</v>
      </c>
      <c r="J237" s="107">
        <v>0</v>
      </c>
      <c r="K237" s="101">
        <f>IF(OR(計算過程!$DF$5&lt;=4,計算過程!$DF$5=8),L237+M237+N237,0)</f>
        <v>0.13629162224999999</v>
      </c>
      <c r="L237" s="101">
        <f>IF(AND($DF$5&gt;4,$DF$5&lt;&gt;8),0,((VLOOKUP(入力データと計算結果!$E$6,バックデータ一覧!$V$12:$AA$15,2)*'貼り付けシート（日別）'!O236+VLOOKUP(入力データと計算結果!$E$6,バックデータ一覧!$V$12:$AA$15,3)*('貼り付けシート（日別）'!I236+'貼り付けシート（日別）'!J236+'貼り付けシート（日別）'!K236+'貼り付けシート（日別）'!L236+'貼り付けシート（日別）'!N236)+(VLOOKUP(入力データと計算結果!$E$6,バックデータ一覧!$V$12:$AA$15,4)))*10^3/3600))</f>
        <v>8.6079632666666656E-2</v>
      </c>
      <c r="M237" s="101">
        <f>IF(AND(OR($DF$5&gt;4,$DF$5&lt;&gt;8),入力データと計算結果!$E$7&lt;&gt;バックデータ一覧!$A$16,SUM(AL237:AM237)&gt;0),0.07*10^3/3600,0)</f>
        <v>1.9444444444444445E-2</v>
      </c>
      <c r="N237" s="101">
        <f>IF(AND(OR($DF$5&lt;=4),入力データと計算結果!$E$7=バックデータ一覧!$A$18,AM237&gt;0),(VLOOKUP(入力データと計算結果!$E$6,バックデータ一覧!$V$12:$AA$15,5,FALSE)*AO237+VLOOKUP(入力データと計算結果!$E$6,バックデータ一覧!$V$12:$AA$15,6,FALSE))*10^3/3600,0)</f>
        <v>3.0767545138888887E-2</v>
      </c>
      <c r="O237" s="101">
        <f>IF(OR(計算過程!$DF$5&lt;=2,計算過程!$DF$5=8),IF(入力データと計算結果!$E$7=バックデータ一覧!$A$16,AI237/Q237+AJ237/R237+AK237/S237+AL237/T237+AN237/V237,IF(入力データと計算結果!$E$7=バックデータ一覧!$A$17,AI237/Q237+AJ237/R237+AK237/S237+AM237/U237+AN237/V237,AI237/Q237+AJ237/R237+AK237/S237+AM237/U237+AO237/W237)),0)</f>
        <v>49.01818629497604</v>
      </c>
      <c r="P237" s="101">
        <f>IF(OR(計算過程!$DF$5=3,計算過程!$DF$5=4),IF(入力データと計算結果!$E$7=バックデータ一覧!$A$16,AI237/Q237+AJ237/R237+AK237/S237+AL237/T237+AN237/V237,IF(入力データと計算結果!$E$7=バックデータ一覧!$A$17,AI237/Q237+AJ237/R237+AK237/S237+AM237/U237+AN237/V237,AI237/Q237+AJ237/R237+AK237/S237+AM237/U237+AO237/W237)),0)</f>
        <v>0</v>
      </c>
      <c r="Q237" s="101">
        <f>MIN(1,$DF$7*'貼り付けシート（日別）'!O236+計算過程!$DF$14*(AI237+AK237)+$DF$21)</f>
        <v>0.62762692361347394</v>
      </c>
      <c r="R237" s="101">
        <f>MIN(1,$DF$8*'貼り付けシート（日別）'!O236+$DF$15*AJ237+$DF$22)</f>
        <v>0.68459527294164524</v>
      </c>
      <c r="S237" s="101">
        <f>MIN(1,$DF$9*'貼り付けシート（日別）'!O236+$DF$16*(AI237+AK237)+$DF$23)</f>
        <v>0.62762692361347394</v>
      </c>
      <c r="T237" s="32">
        <f>MIN(1,$DF$10*'貼り付けシート（日別）'!O236+$DF$17*AL237+$DF$24)</f>
        <v>0.71159348488590612</v>
      </c>
      <c r="U237" s="32">
        <f>MIN(1,$DF$11*'貼り付けシート（日別）'!O236+$DF$18*AM237+$DF$25)</f>
        <v>0.70284947829916256</v>
      </c>
      <c r="V237" s="32">
        <f>MIN(1,$DF$12*'貼り付けシート（日別）'!O236+$DF$19*AN237+$DF$26)</f>
        <v>0.71159348488590612</v>
      </c>
      <c r="W237" s="32">
        <f>MIN(1,$DF$13*'貼り付けシート（日別）'!O236+$DF$20*AO237+$DF$27)</f>
        <v>0.62207626811919459</v>
      </c>
      <c r="X237" s="32">
        <f t="shared" si="72"/>
        <v>0</v>
      </c>
      <c r="Y237" s="32">
        <f>'貼り付けシート（日別）'!P236</f>
        <v>14.875</v>
      </c>
      <c r="Z237" s="32">
        <f t="shared" si="73"/>
        <v>1</v>
      </c>
      <c r="AA237" s="32">
        <f t="shared" si="74"/>
        <v>1</v>
      </c>
      <c r="AB237" s="32">
        <f t="shared" si="75"/>
        <v>33.12634981746254</v>
      </c>
      <c r="AC237" s="32">
        <f>IF($DF$5=10,($DF$41*'貼り付けシート（日別）'!O236+$DF$42*AB237+$DF$43)/3.6,0)</f>
        <v>0</v>
      </c>
      <c r="AD237" s="32">
        <f>IF(OR($DF$5=5,$DF$5=6,$DF$5=7),(($DF$45*'貼り付けシート（日別）'!O236+$DF$46*SUM(AI237:AK237,AM237)+$DF$47)*AE237+(0.01723*AO237+0.06099))*10^3/3600,0)</f>
        <v>0</v>
      </c>
      <c r="AE237" s="32">
        <f>IF('貼り付けシート（日別）'!O236&lt;7,1+(7-'貼り付けシート（日別）'!O236)*0.0091,1)</f>
        <v>1</v>
      </c>
      <c r="AF237" s="32">
        <f>IF(OR($DF$5=5,$DF$5=6,$DF$5=7),(($DF$48*'貼り付けシート（日別）'!O236+$DF$49*SUM(AI237:AK237,AM237)+$DF$50)*AH237+AO237/AG237),0)</f>
        <v>0</v>
      </c>
      <c r="AG237" s="32">
        <f>$DF$51*'貼り付けシート（日別）'!O236+$DF$52*AO237+$DF$53</f>
        <v>0.84685250000000001</v>
      </c>
      <c r="AH237" s="32">
        <f>IF('貼り付けシート（日別）'!O236&lt;7,1+(7-'貼り付けシート（日別）'!O236)*0.0205,1)</f>
        <v>1</v>
      </c>
      <c r="AI237" s="109">
        <f>'貼り付けシート（日別）'!B236</f>
        <v>5.0487013066881374</v>
      </c>
      <c r="AJ237" s="109">
        <f>'貼り付けシート（日別）'!C236</f>
        <v>6.7368855740736544</v>
      </c>
      <c r="AK237" s="109">
        <f>'貼り付けシート（日別）'!D236</f>
        <v>1.3870058534857519</v>
      </c>
      <c r="AL237" s="109">
        <f>'貼り付けシート（日別）'!E236</f>
        <v>0</v>
      </c>
      <c r="AM237" s="109">
        <f>'貼り付けシート（日別）'!F236</f>
        <v>17.065007083214997</v>
      </c>
      <c r="AN237" s="109">
        <f>'貼り付けシート（日別）'!G236</f>
        <v>0</v>
      </c>
      <c r="AO237" s="109">
        <f>'貼り付けシート（日別）'!H236</f>
        <v>2.8887499999999999</v>
      </c>
      <c r="AP237" s="102">
        <f>IF(入力データと計算結果!$E$9=バックデータ一覧!$A$25,'貼り付けシート（日別）'!Q236,0)</f>
        <v>0</v>
      </c>
      <c r="AR237" s="36">
        <v>41869</v>
      </c>
      <c r="AS237" s="104">
        <f t="shared" si="76"/>
        <v>0.14254637872222223</v>
      </c>
      <c r="AT237" s="104">
        <f t="shared" si="77"/>
        <v>54.360174552095728</v>
      </c>
      <c r="AU237" s="104">
        <f t="shared" si="78"/>
        <v>0</v>
      </c>
      <c r="AV237" s="107">
        <v>0</v>
      </c>
      <c r="AW237" s="101">
        <f>IF(OR(計算過程!$DF$5&lt;=4,計算過程!$DF$5=8),AX237+AY237+AZ237,0)</f>
        <v>0.14254637872222223</v>
      </c>
      <c r="AX237" s="101">
        <f>IF(AND(計算過程!$DF$5&gt;4,計算過程!$DF$5&lt;&gt;8),0,((VLOOKUP(入力データと計算結果!$E$6,バックデータ一覧!$V$12:$AA$15,2)*'貼り付けシート（日別）'!AG236+VLOOKUP(入力データと計算結果!$E$6,バックデータ一覧!$V$12:$AA$15,3)*('貼り付けシート（日別）'!AA236+'貼り付けシート（日別）'!AB236+'貼り付けシート（日別）'!AC236+'貼り付けシート（日別）'!AD236+'貼り付けシート（日別）'!AF236)+(VLOOKUP(入力データと計算結果!$E$6,バックデータ一覧!$V$12:$AA$15,4)))*10^3/3600))</f>
        <v>8.9600323166666662E-2</v>
      </c>
      <c r="AY237" s="101">
        <f>IF(AND(OR(計算過程!$DF$5&gt;4,計算過程!$DF$5&lt;&gt;8),入力データと計算結果!$E$7&lt;&gt;バックデータ一覧!$A$16,SUM(BX237:BY237)&gt;0),0.07*10^3/3600,0)</f>
        <v>1.9444444444444445E-2</v>
      </c>
      <c r="AZ237" s="101">
        <f>IF(AND(OR(計算過程!$DF$5&lt;=4),入力データと計算結果!$E$7=バックデータ一覧!$A$18,BY237&gt;0),(VLOOKUP(入力データと計算結果!$E$6,バックデータ一覧!$V$12:$AA$15,5,FALSE)*CA237+VLOOKUP(入力データと計算結果!$E$6,バックデータ一覧!$V$12:$AA$15,6,FALSE))*10^3/3600,0)</f>
        <v>3.3501611111111114E-2</v>
      </c>
      <c r="BA237" s="101">
        <f>IF(OR(計算過程!$DF$5&lt;=2,計算過程!$DF$5=8),IF(入力データと計算結果!$E$7=バックデータ一覧!$A$16,BU237/BC237+BV237/BD237+BW237/BE237+BX237/BF237+BZ237/BH237,IF(入力データと計算結果!$E$7=バックデータ一覧!$A$17,BU237/BC237+BV237/BD237+BW237/BE237+BY237/BG237+BZ237/BH237,BU237/BC237+BV237/BD237+BW237/BE237+BY237/BG237+CA237/BI237)),0)</f>
        <v>54.360174552095728</v>
      </c>
      <c r="BB237" s="101">
        <f>IF(OR(計算過程!$DF$5=3,計算過程!$DF$5=4),IF(入力データと計算結果!$E$7=バックデータ一覧!$A$16,BU237/BC237+BV237/BD237+BW237/BE237+BX237/BF237+BZ237/BH237,IF(入力データと計算結果!$E$7=バックデータ一覧!$A$17,BU237/BC237+BV237/BD237+BW237/BE237+BY237/BG237+BZ237/BH237,BU237/BC237+BV237/BD237+BW237/BE237+BY237/BG237+CA237/BI237)),0)</f>
        <v>0</v>
      </c>
      <c r="BC237" s="101">
        <f>MIN(1,計算過程!$DF$7*'貼り付けシート（日別）'!AG236+計算過程!$DF$14*(BU237+BW237)+計算過程!$DF$21)</f>
        <v>0.62834413520174537</v>
      </c>
      <c r="BD237" s="101">
        <f>MIN(1,計算過程!$DF$8*'貼り付けシート（日別）'!AG236+計算過程!$DF$15*BV237+計算過程!$DF$22)</f>
        <v>0.68570717818997995</v>
      </c>
      <c r="BE237" s="101">
        <f>MIN(1,計算過程!$DF$9*'貼り付けシート（日別）'!AG236+計算過程!$DF$16*(BU237+BW237)+計算過程!$DF$23)</f>
        <v>0.62834413520174537</v>
      </c>
      <c r="BF237" s="32">
        <f>MIN(1,計算過程!$DF$10*'貼り付けシート（日別）'!AG236+計算過程!$DF$17*BX237+計算過程!$DF$24)</f>
        <v>0.71159348488590612</v>
      </c>
      <c r="BG237" s="32">
        <f>MIN(1,計算過程!$DF$11*'貼り付けシート（日別）'!AG236+計算過程!$DF$18*BY237+計算過程!$DF$25)</f>
        <v>0.70284947829916256</v>
      </c>
      <c r="BH237" s="32">
        <f>MIN(1,計算過程!$DF$12*'貼り付けシート（日別）'!AG236+計算過程!$DF$19*BZ237+計算過程!$DF$26)</f>
        <v>0.71159348488590612</v>
      </c>
      <c r="BI237" s="32">
        <f>MIN(1,計算過程!$DF$13*'貼り付けシート（日別）'!AG236+計算過程!$DF$20*CA237+計算過程!$DF$27)</f>
        <v>0.63213629732939602</v>
      </c>
      <c r="BJ237" s="32">
        <f>IF(計算過程!$DF$5=11,(計算過程!$DF$33*BK237+計算過程!$DF$34*BN237+計算過程!$DF$35*計算過程!$DF$39+計算過程!$DF$36)*(1+計算過程!$DF$37*計算過程!$DF$38)*BL237*BM237*10^3/3600,0)</f>
        <v>0</v>
      </c>
      <c r="BK237" s="32">
        <f>'貼り付けシート（日別）'!AH236</f>
        <v>14.875</v>
      </c>
      <c r="BL237" s="32">
        <f t="shared" si="79"/>
        <v>1</v>
      </c>
      <c r="BM237" s="32">
        <f t="shared" si="80"/>
        <v>1</v>
      </c>
      <c r="BN237" s="32">
        <f t="shared" si="81"/>
        <v>36.755137136562176</v>
      </c>
      <c r="BO237" s="32">
        <f>IF(計算過程!$DF$5=10,(計算過程!$DF$41*'貼り付けシート（日別）'!AG236+計算過程!$DF$42*BN237+計算過程!$DF$43)/3.6,0)</f>
        <v>0</v>
      </c>
      <c r="BP237" s="32">
        <f>IF(OR(計算過程!$DF$5=5,計算過程!$DF$5=6,計算過程!$DF$5=7),((計算過程!$DF$45*'貼り付けシート（日別）'!AG236+計算過程!$DF$46*SUM(BU237:BW237,BY237)+計算過程!$DF$47)*BQ237+(0.01723*CA237+0.06099))*10^3/3600,0)</f>
        <v>0</v>
      </c>
      <c r="BQ237" s="32">
        <f>IF('貼り付けシート（日別）'!AG236&lt;7,1+(7-'貼り付けシート（日別）'!AG236)*0.0091,1)</f>
        <v>1</v>
      </c>
      <c r="BR237" s="32">
        <f>IF(OR(計算過程!$DF$5=5,計算過程!$DF$5=6,計算過程!$DF$5=7),((計算過程!$DF$48*'貼り付けシート（日別）'!AG236+計算過程!$DF$49*SUM(BU237:BW237,BY237)+計算過程!$DF$50)*BT237+CA237/BS237),0)</f>
        <v>0</v>
      </c>
      <c r="BS237" s="32">
        <f>計算過程!$DF$51*'貼り付けシート（日別）'!AG236+計算過程!$DF$52*CA237+計算過程!$DF$53</f>
        <v>0.85027999999999992</v>
      </c>
      <c r="BT237" s="32">
        <f>IF('貼り付けシート（日別）'!AG236&lt;7,1+(7-'貼り付けシート（日別）'!AG236)*0.0205,1)</f>
        <v>1</v>
      </c>
      <c r="BU237" s="109">
        <f>'貼り付けシート（日別）'!T236</f>
        <v>5.2781877297194173</v>
      </c>
      <c r="BV237" s="109">
        <f>'貼り付けシート（日別）'!U236</f>
        <v>9.1866621464640748</v>
      </c>
      <c r="BW237" s="109">
        <f>'貼り付けシート（日別）'!V236</f>
        <v>1.7652801771636843</v>
      </c>
      <c r="BX237" s="109">
        <f>'貼り付けシート（日別）'!W236</f>
        <v>0</v>
      </c>
      <c r="BY237" s="109">
        <f>'貼り付けシート（日別）'!X236</f>
        <v>17.065007083214997</v>
      </c>
      <c r="BZ237" s="109">
        <f>'貼り付けシート（日別）'!Y236</f>
        <v>0</v>
      </c>
      <c r="CA237" s="109">
        <f>'貼り付けシート（日別）'!Z236</f>
        <v>3.46</v>
      </c>
      <c r="CB237" s="102">
        <f>IF(入力データと計算結果!$E$9=バックデータ一覧!$A$25,'貼り付けシート（日別）'!AI236,0)</f>
        <v>0</v>
      </c>
      <c r="CC237" s="166"/>
      <c r="CD237" s="32">
        <f>IF(計算過程!$DF$5=9,((CI237*'貼り付けシート（日別）'!AG236+CJ237*(CQ237+CR237+CS237+CU237)+CK237*CX237+CL237)*CE237+(0.01723*CW237+0.06099))*10^3/3600,0)</f>
        <v>0</v>
      </c>
      <c r="CE237" s="32">
        <f>IF(7&lt;='貼り付けシート（日別）'!AG236,1,1+(7-'貼り付けシート（日別）'!AG236)*0.0091)</f>
        <v>1</v>
      </c>
      <c r="CF237" s="32">
        <f>IF(計算過程!$DF$5=9,((CM237*'貼り付けシート（日別）'!AG236+CN237*(CQ237+CR237+CS237+CU237)+CO237*CX237+CP237)*CH237+CW237/CG237),0)</f>
        <v>0</v>
      </c>
      <c r="CG237" s="32">
        <f>計算過程!$DF$55*'貼り付けシート（日別）'!AG236+計算過程!$DF$56*CW237+計算過程!$DF$57</f>
        <v>0.85027999999999992</v>
      </c>
      <c r="CH237" s="32">
        <f>IF(7&lt;='貼り付けシート（日別）'!AG236,1,1+(7-'貼り付けシート（日別）'!AG236)*0.0205)</f>
        <v>1</v>
      </c>
      <c r="CI237" s="100">
        <f>IF($CX237&gt;0,バックデータ一覧!$S$4,バックデータ一覧!$T$4)</f>
        <v>-0.18114</v>
      </c>
      <c r="CJ237" s="100">
        <f>IF($CX237&gt;0,バックデータ一覧!$S$5,バックデータ一覧!$T$5)</f>
        <v>0.10483000000000001</v>
      </c>
      <c r="CK237" s="100">
        <f>IF($CX237&gt;0,バックデータ一覧!$S$6,バックデータ一覧!$T$6)</f>
        <v>0</v>
      </c>
      <c r="CL237" s="100">
        <f>IF($CX237&gt;0,バックデータ一覧!$S$7,バックデータ一覧!$T$7)</f>
        <v>5.8528500000000001</v>
      </c>
      <c r="CM237" s="100">
        <f>IF($CX237&gt;0,バックデータ一覧!$S$12,バックデータ一覧!$T$12)</f>
        <v>-5.7700000000000001E-2</v>
      </c>
      <c r="CN237" s="100">
        <f>IF($CX237&gt;0,バックデータ一覧!$S$13,バックデータ一覧!$T$13)</f>
        <v>0.47525000000000001</v>
      </c>
      <c r="CO237" s="100">
        <f>IF($CX237&gt;0,バックデータ一覧!$S$14,バックデータ一覧!$T$14)</f>
        <v>0</v>
      </c>
      <c r="CP237" s="173">
        <f>IF($CX237&gt;0,バックデータ一覧!$S$15,バックデータ一覧!$T$15)</f>
        <v>-6.3459300000000001</v>
      </c>
      <c r="CQ237" s="102">
        <f>IF($DF$4=4,'貼り付けシート（日別）'!T236,'貼り付けシート（日別）'!B236*(INT($DF$4)+1-$DF$4)+'貼り付けシート（日別）'!T236*($DF$4-INT($DF$4)))</f>
        <v>5.2781877297194173</v>
      </c>
      <c r="CR237" s="102">
        <f>IF($DF$4=4,'貼り付けシート（日別）'!U236,'貼り付けシート（日別）'!C236*(INT($DF$4)+1-$DF$4)+'貼り付けシート（日別）'!U236*($DF$4-INT($DF$4)))</f>
        <v>9.1866621464640748</v>
      </c>
      <c r="CS237" s="102">
        <f>IF($DF$4=4,'貼り付けシート（日別）'!V236,'貼り付けシート（日別）'!D236*(INT($DF$4)+1-$DF$4)+'貼り付けシート（日別）'!V236*($DF$4-INT($DF$4)))</f>
        <v>1.7652801771636843</v>
      </c>
      <c r="CT237" s="102">
        <f>IF($DF$4=4,'貼り付けシート（日別）'!W236,'貼り付けシート（日別）'!E236*(INT($DF$4)+1-$DF$4)+'貼り付けシート（日別）'!W236*($DF$4-INT($DF$4)))</f>
        <v>0</v>
      </c>
      <c r="CU237" s="102">
        <f>IF($DF$4=4,'貼り付けシート（日別）'!X236,'貼り付けシート（日別）'!F236*(INT($DF$4)+1-$DF$4)+'貼り付けシート（日別）'!X236*($DF$4-INT($DF$4)))</f>
        <v>17.065007083214997</v>
      </c>
      <c r="CV237" s="102">
        <f>IF($DF$4=4,'貼り付けシート（日別）'!Y236,'貼り付けシート（日別）'!G236*(INT($DF$4)+1-$DF$4)+'貼り付けシート（日別）'!Y236*($DF$4-INT($DF$4)))</f>
        <v>0</v>
      </c>
      <c r="CW237" s="102">
        <f>IF($DF$4=4,'貼り付けシート（日別）'!Z236,'貼り付けシート（日別）'!H236*(INT($DF$4)+1-$DF$4)+'貼り付けシート（日別）'!Z236*($DF$4-INT($DF$4)))</f>
        <v>3.46</v>
      </c>
      <c r="CX237" s="32">
        <f>SUMIF('貼り付けシート（時刻別）'!$A$6:$A$8765,AR237,'貼り付けシート（時刻別）'!$C$6:$C$8765)</f>
        <v>0</v>
      </c>
      <c r="CY237" s="102">
        <f t="shared" si="82"/>
        <v>0</v>
      </c>
      <c r="CZ237" s="166"/>
    </row>
    <row r="238" spans="1:104" x14ac:dyDescent="0.15">
      <c r="A238" s="36">
        <v>41870</v>
      </c>
      <c r="B238" s="139">
        <f>IF(計算過程!$DF$5=9,計算過程!CD238+計算過程!CY238,IF($DF$4=4,AS238,G238*(INT($DF$4)+1-$DF$4)+AS238*($DF$4-INT($DF$4))))</f>
        <v>0.14902481116319444</v>
      </c>
      <c r="C238" s="139">
        <f>IF(計算過程!$DF$5=9,CF238,IF($DF$4=4,AT238,H238*(INT($DF$4)+1-$DF$4)+AT238*($DF$4-INT($DF$4))))</f>
        <v>65.067184392635212</v>
      </c>
      <c r="D238" s="139">
        <f>IF(計算過程!$DF$5=9,0,IF($DF$4=4,AU238,I238*(INT($DF$4)+1-$DF$4)+AU238*($DF$4-INT($DF$4))))</f>
        <v>0</v>
      </c>
      <c r="E238" s="139">
        <v>0</v>
      </c>
      <c r="F238" s="138"/>
      <c r="G238" s="104">
        <f t="shared" si="69"/>
        <v>0.14264292361458333</v>
      </c>
      <c r="H238" s="104">
        <f t="shared" si="70"/>
        <v>59.570943766982857</v>
      </c>
      <c r="I238" s="104">
        <f t="shared" si="71"/>
        <v>0</v>
      </c>
      <c r="J238" s="107">
        <v>0</v>
      </c>
      <c r="K238" s="101">
        <f>IF(OR(計算過程!$DF$5&lt;=4,計算過程!$DF$5=8),L238+M238+N238,0)</f>
        <v>0.14264292361458333</v>
      </c>
      <c r="L238" s="101">
        <f>IF(AND($DF$5&gt;4,$DF$5&lt;&gt;8),0,((VLOOKUP(入力データと計算結果!$E$6,バックデータ一覧!$V$12:$AA$15,2)*'貼り付けシート（日別）'!O237+VLOOKUP(入力データと計算結果!$E$6,バックデータ一覧!$V$12:$AA$15,3)*('貼り付けシート（日別）'!I237+'貼り付けシート（日別）'!J237+'貼り付けシート（日別）'!K237+'貼り付けシート（日別）'!L237+'貼り付けシート（日別）'!N237)+(VLOOKUP(入力データと計算結果!$E$6,バックデータ一覧!$V$12:$AA$15,4)))*10^3/3600))</f>
        <v>9.2712865888888885E-2</v>
      </c>
      <c r="M238" s="101">
        <f>IF(AND(OR($DF$5&gt;4,$DF$5&lt;&gt;8),入力データと計算結果!$E$7&lt;&gt;バックデータ一覧!$A$16,SUM(AL238:AM238)&gt;0),0.07*10^3/3600,0)</f>
        <v>1.9444444444444445E-2</v>
      </c>
      <c r="N238" s="101">
        <f>IF(AND(OR($DF$5&lt;=4),入力データと計算結果!$E$7=バックデータ一覧!$A$18,AM238&gt;0),(VLOOKUP(入力データと計算結果!$E$6,バックデータ一覧!$V$12:$AA$15,5,FALSE)*AO238+VLOOKUP(入力データと計算結果!$E$6,バックデータ一覧!$V$12:$AA$15,6,FALSE))*10^3/3600,0)</f>
        <v>3.0485613281249997E-2</v>
      </c>
      <c r="O238" s="101">
        <f>IF(OR(計算過程!$DF$5&lt;=2,計算過程!$DF$5=8),IF(入力データと計算結果!$E$7=バックデータ一覧!$A$16,AI238/Q238+AJ238/R238+AK238/S238+AL238/T238+AN238/V238,IF(入力データと計算結果!$E$7=バックデータ一覧!$A$17,AI238/Q238+AJ238/R238+AK238/S238+AM238/U238+AN238/V238,AI238/Q238+AJ238/R238+AK238/S238+AM238/U238+AO238/W238)),0)</f>
        <v>59.570943766982857</v>
      </c>
      <c r="P238" s="101">
        <f>IF(OR(計算過程!$DF$5=3,計算過程!$DF$5=4),IF(入力データと計算結果!$E$7=バックデータ一覧!$A$16,AI238/Q238+AJ238/R238+AK238/S238+AL238/T238+AN238/V238,IF(入力データと計算結果!$E$7=バックデータ一覧!$A$17,AI238/Q238+AJ238/R238+AK238/S238+AM238/U238+AN238/V238,AI238/Q238+AJ238/R238+AK238/S238+AM238/U238+AO238/W238)),0)</f>
        <v>0</v>
      </c>
      <c r="Q238" s="101">
        <f>MIN(1,$DF$7*'貼り付けシート（日別）'!O237+計算過程!$DF$14*(AI238+AK238)+$DF$21)</f>
        <v>0.63213521876298939</v>
      </c>
      <c r="R238" s="101">
        <f>MIN(1,$DF$8*'貼り付けシート（日別）'!O237+$DF$15*AJ238+$DF$22)</f>
        <v>0.68636712621247553</v>
      </c>
      <c r="S238" s="101">
        <f>MIN(1,$DF$9*'貼り付けシート（日別）'!O237+$DF$16*(AI238+AK238)+$DF$23)</f>
        <v>0.63213521876298939</v>
      </c>
      <c r="T238" s="32">
        <f>MIN(1,$DF$10*'貼り付けシート（日別）'!O237+$DF$17*AL238+$DF$24)</f>
        <v>0.71159348488590612</v>
      </c>
      <c r="U238" s="32">
        <f>MIN(1,$DF$11*'貼り付けシート（日別）'!O237+$DF$18*AM238+$DF$25)</f>
        <v>0.70259925362322406</v>
      </c>
      <c r="V238" s="32">
        <f>MIN(1,$DF$12*'貼り付けシート（日別）'!O237+$DF$19*AN238+$DF$26)</f>
        <v>0.71159348488590612</v>
      </c>
      <c r="W238" s="32">
        <f>MIN(1,$DF$13*'貼り付けシート（日別）'!O237+$DF$20*AO238+$DF$27)</f>
        <v>0.62234947567328858</v>
      </c>
      <c r="X238" s="32">
        <f t="shared" si="72"/>
        <v>0</v>
      </c>
      <c r="Y238" s="32">
        <f>'貼り付けシート（日別）'!P237</f>
        <v>14.9</v>
      </c>
      <c r="Z238" s="32">
        <f t="shared" si="73"/>
        <v>1</v>
      </c>
      <c r="AA238" s="32">
        <f t="shared" si="74"/>
        <v>1</v>
      </c>
      <c r="AB238" s="32">
        <f t="shared" si="75"/>
        <v>40.178413541736397</v>
      </c>
      <c r="AC238" s="32">
        <f>IF($DF$5=10,($DF$41*'貼り付けシート（日別）'!O237+$DF$42*AB238+$DF$43)/3.6,0)</f>
        <v>0</v>
      </c>
      <c r="AD238" s="32">
        <f>IF(OR($DF$5=5,$DF$5=6,$DF$5=7),(($DF$45*'貼り付けシート（日別）'!O237+$DF$46*SUM(AI238:AK238,AM238)+$DF$47)*AE238+(0.01723*AO238+0.06099))*10^3/3600,0)</f>
        <v>0</v>
      </c>
      <c r="AE238" s="32">
        <f>IF('貼り付けシート（日別）'!O237&lt;7,1+(7-'貼り付けシート（日別）'!O237)*0.0091,1)</f>
        <v>1</v>
      </c>
      <c r="AF238" s="32">
        <f>IF(OR($DF$5=5,$DF$5=6,$DF$5=7),(($DF$48*'貼り付けシート（日別）'!O237+$DF$49*SUM(AI238:AK238,AM238)+$DF$50)*AH238+AO238/AG238),0)</f>
        <v>0</v>
      </c>
      <c r="AG238" s="32">
        <f>$DF$51*'貼り付けシート（日別）'!O237+$DF$52*AO238+$DF$53</f>
        <v>0.84859906249999995</v>
      </c>
      <c r="AH238" s="32">
        <f>IF('貼り付けシート（日別）'!O237&lt;7,1+(7-'貼り付けシート（日別）'!O237)*0.0205,1)</f>
        <v>1</v>
      </c>
      <c r="AI238" s="109">
        <f>'貼り付けシート（日別）'!B237</f>
        <v>8.0546067067898406</v>
      </c>
      <c r="AJ238" s="109">
        <f>'貼り付けシート（日別）'!C237</f>
        <v>10.115675612922878</v>
      </c>
      <c r="AK238" s="109">
        <f>'貼り付けシート（日別）'!D237</f>
        <v>1.5619793225836796</v>
      </c>
      <c r="AL238" s="109">
        <f>'貼り付けシート（日別）'!E237</f>
        <v>0</v>
      </c>
      <c r="AM238" s="109">
        <f>'貼り付けシート（日別）'!F237</f>
        <v>17.616308149439998</v>
      </c>
      <c r="AN238" s="109">
        <f>'貼り付けシート（日別）'!G237</f>
        <v>0</v>
      </c>
      <c r="AO238" s="109">
        <f>'貼り付けシート（日別）'!H237</f>
        <v>2.8298437499999993</v>
      </c>
      <c r="AP238" s="102">
        <f>IF(入力データと計算結果!$E$9=バックデータ一覧!$A$25,'貼り付けシート（日別）'!Q237,0)</f>
        <v>0</v>
      </c>
      <c r="AR238" s="36">
        <v>41870</v>
      </c>
      <c r="AS238" s="104">
        <f t="shared" si="76"/>
        <v>0.14902481116319444</v>
      </c>
      <c r="AT238" s="104">
        <f t="shared" si="77"/>
        <v>65.067184392635212</v>
      </c>
      <c r="AU238" s="104">
        <f t="shared" si="78"/>
        <v>0</v>
      </c>
      <c r="AV238" s="107">
        <v>0</v>
      </c>
      <c r="AW238" s="101">
        <f>IF(OR(計算過程!$DF$5&lt;=4,計算過程!$DF$5=8),AX238+AY238+AZ238,0)</f>
        <v>0.14902481116319444</v>
      </c>
      <c r="AX238" s="101">
        <f>IF(AND(計算過程!$DF$5&gt;4,計算過程!$DF$5&lt;&gt;8),0,((VLOOKUP(入力データと計算結果!$E$6,バックデータ一覧!$V$12:$AA$15,2)*'貼り付けシート（日別）'!AG237+VLOOKUP(入力データと計算結果!$E$6,バックデータ一覧!$V$12:$AA$15,3)*('貼り付けシート（日別）'!AA237+'貼り付けシート（日別）'!AB237+'貼り付けシート（日別）'!AC237+'貼り付けシート（日別）'!AD237+'貼り付けシート（日別）'!AF237)+(VLOOKUP(入力データと計算結果!$E$6,バックデータ一覧!$V$12:$AA$15,4)))*10^3/3600))</f>
        <v>9.6233556388888891E-2</v>
      </c>
      <c r="AY238" s="101">
        <f>IF(AND(OR(計算過程!$DF$5&gt;4,計算過程!$DF$5&lt;&gt;8),入力データと計算結果!$E$7&lt;&gt;バックデータ一覧!$A$16,SUM(BX238:BY238)&gt;0),0.07*10^3/3600,0)</f>
        <v>1.9444444444444445E-2</v>
      </c>
      <c r="AZ238" s="101">
        <f>IF(AND(OR(計算過程!$DF$5&lt;=4),入力データと計算結果!$E$7=バックデータ一覧!$A$18,BY238&gt;0),(VLOOKUP(入力データと計算結果!$E$6,バックデータ一覧!$V$12:$AA$15,5,FALSE)*CA238+VLOOKUP(入力データと計算結果!$E$6,バックデータ一覧!$V$12:$AA$15,6,FALSE))*10^3/3600,0)</f>
        <v>3.3346810329861115E-2</v>
      </c>
      <c r="BA238" s="101">
        <f>IF(OR(計算過程!$DF$5&lt;=2,計算過程!$DF$5=8),IF(入力データと計算結果!$E$7=バックデータ一覧!$A$16,BU238/BC238+BV238/BD238+BW238/BE238+BX238/BF238+BZ238/BH238,IF(入力データと計算結果!$E$7=バックデータ一覧!$A$17,BU238/BC238+BV238/BD238+BW238/BE238+BY238/BG238+BZ238/BH238,BU238/BC238+BV238/BD238+BW238/BE238+BY238/BG238+CA238/BI238)),0)</f>
        <v>65.067184392635212</v>
      </c>
      <c r="BB238" s="101">
        <f>IF(OR(計算過程!$DF$5=3,計算過程!$DF$5=4),IF(入力データと計算結果!$E$7=バックデータ一覧!$A$16,BU238/BC238+BV238/BD238+BW238/BE238+BX238/BF238+BZ238/BH238,IF(入力データと計算結果!$E$7=バックデータ一覧!$A$17,BU238/BC238+BV238/BD238+BW238/BE238+BY238/BG238+BZ238/BH238,BU238/BC238+BV238/BD238+BW238/BE238+BY238/BG238+CA238/BI238)),0)</f>
        <v>0</v>
      </c>
      <c r="BC238" s="101">
        <f>MIN(1,計算過程!$DF$7*'貼り付けシート（日別）'!AG237+計算過程!$DF$14*(BU238+BW238)+計算過程!$DF$21)</f>
        <v>0.63287560054459246</v>
      </c>
      <c r="BD238" s="101">
        <f>MIN(1,計算過程!$DF$8*'貼り付けシート（日別）'!AG237+計算過程!$DF$15*BV238+計算過程!$DF$22)</f>
        <v>0.6875149526031783</v>
      </c>
      <c r="BE238" s="101">
        <f>MIN(1,計算過程!$DF$9*'貼り付けシート（日別）'!AG237+計算過程!$DF$16*(BU238+BW238)+計算過程!$DF$23)</f>
        <v>0.63287560054459246</v>
      </c>
      <c r="BF238" s="32">
        <f>MIN(1,計算過程!$DF$10*'貼り付けシート（日別）'!AG237+計算過程!$DF$17*BX238+計算過程!$DF$24)</f>
        <v>0.71159348488590612</v>
      </c>
      <c r="BG238" s="32">
        <f>MIN(1,計算過程!$DF$11*'貼り付けシート（日別）'!AG237+計算過程!$DF$18*BY238+計算過程!$DF$25)</f>
        <v>0.70259925362322406</v>
      </c>
      <c r="BH238" s="32">
        <f>MIN(1,計算過程!$DF$12*'貼り付けシート（日別）'!AG237+計算過程!$DF$19*BZ238+計算過程!$DF$26)</f>
        <v>0.71159348488590612</v>
      </c>
      <c r="BI238" s="32">
        <f>MIN(1,計算過程!$DF$13*'貼り付けシート（日別）'!AG237+計算過程!$DF$20*CA238+計算過程!$DF$27)</f>
        <v>0.63287728523516784</v>
      </c>
      <c r="BJ238" s="32">
        <f>IF(計算過程!$DF$5=11,(計算過程!$DF$33*BK238+計算過程!$DF$34*BN238+計算過程!$DF$35*計算過程!$DF$39+計算過程!$DF$36)*(1+計算過程!$DF$37*計算過程!$DF$38)*BL238*BM238*10^3/3600,0)</f>
        <v>0</v>
      </c>
      <c r="BK238" s="32">
        <f>'貼り付けシート（日別）'!AH237</f>
        <v>14.9</v>
      </c>
      <c r="BL238" s="32">
        <f t="shared" si="79"/>
        <v>1</v>
      </c>
      <c r="BM238" s="32">
        <f t="shared" si="80"/>
        <v>1</v>
      </c>
      <c r="BN238" s="32">
        <f t="shared" si="81"/>
        <v>43.93253997287156</v>
      </c>
      <c r="BO238" s="32">
        <f>IF(計算過程!$DF$5=10,(計算過程!$DF$41*'貼り付けシート（日別）'!AG237+計算過程!$DF$42*BN238+計算過程!$DF$43)/3.6,0)</f>
        <v>0</v>
      </c>
      <c r="BP238" s="32">
        <f>IF(OR(計算過程!$DF$5=5,計算過程!$DF$5=6,計算過程!$DF$5=7),((計算過程!$DF$45*'貼り付けシート（日別）'!AG237+計算過程!$DF$46*SUM(BU238:BW238,BY238)+計算過程!$DF$47)*BQ238+(0.01723*CA238+0.06099))*10^3/3600,0)</f>
        <v>0</v>
      </c>
      <c r="BQ238" s="32">
        <f>IF('貼り付けシート（日別）'!AG237&lt;7,1+(7-'貼り付けシート（日別）'!AG237)*0.0091,1)</f>
        <v>1</v>
      </c>
      <c r="BR238" s="32">
        <f>IF(OR(計算過程!$DF$5=5,計算過程!$DF$5=6,計算過程!$DF$5=7),((計算過程!$DF$48*'貼り付けシート（日別）'!AG237+計算過程!$DF$49*SUM(BU238:BW238,BY238)+計算過程!$DF$50)*BT238+CA238/BS238),0)</f>
        <v>0</v>
      </c>
      <c r="BS238" s="32">
        <f>計算過程!$DF$51*'貼り付けシート（日別）'!AG237+計算過程!$DF$52*CA238+計算過程!$DF$53</f>
        <v>0.85218593749999993</v>
      </c>
      <c r="BT238" s="32">
        <f>IF('貼り付けシート（日別）'!AG237&lt;7,1+(7-'貼り付けシート（日別）'!AG237)*0.0205,1)</f>
        <v>1</v>
      </c>
      <c r="BU238" s="109">
        <f>'貼り付けシート（日別）'!T237</f>
        <v>8.2915069040483669</v>
      </c>
      <c r="BV238" s="109">
        <f>'貼り付けシート（日別）'!U237</f>
        <v>12.644594516153596</v>
      </c>
      <c r="BW238" s="109">
        <f>'貼り付けシート（日別）'!V237</f>
        <v>1.9524741532295995</v>
      </c>
      <c r="BX238" s="109">
        <f>'貼り付けシート（日別）'!W237</f>
        <v>0</v>
      </c>
      <c r="BY238" s="109">
        <f>'貼り付けシート（日別）'!X237</f>
        <v>17.616308149439998</v>
      </c>
      <c r="BZ238" s="109">
        <f>'貼り付けシート（日別）'!Y237</f>
        <v>0</v>
      </c>
      <c r="CA238" s="109">
        <f>'貼り付けシート（日別）'!Z237</f>
        <v>3.4276562500000001</v>
      </c>
      <c r="CB238" s="102">
        <f>IF(入力データと計算結果!$E$9=バックデータ一覧!$A$25,'貼り付けシート（日別）'!AI237,0)</f>
        <v>0</v>
      </c>
      <c r="CC238" s="166"/>
      <c r="CD238" s="32">
        <f>IF(計算過程!$DF$5=9,((CI238*'貼り付けシート（日別）'!AG237+CJ238*(CQ238+CR238+CS238+CU238)+CK238*CX238+CL238)*CE238+(0.01723*CW238+0.06099))*10^3/3600,0)</f>
        <v>0</v>
      </c>
      <c r="CE238" s="32">
        <f>IF(7&lt;='貼り付けシート（日別）'!AG237,1,1+(7-'貼り付けシート（日別）'!AG237)*0.0091)</f>
        <v>1</v>
      </c>
      <c r="CF238" s="32">
        <f>IF(計算過程!$DF$5=9,((CM238*'貼り付けシート（日別）'!AG237+CN238*(CQ238+CR238+CS238+CU238)+CO238*CX238+CP238)*CH238+CW238/CG238),0)</f>
        <v>0</v>
      </c>
      <c r="CG238" s="32">
        <f>計算過程!$DF$55*'貼り付けシート（日別）'!AG237+計算過程!$DF$56*CW238+計算過程!$DF$57</f>
        <v>0.85218593749999993</v>
      </c>
      <c r="CH238" s="32">
        <f>IF(7&lt;='貼り付けシート（日別）'!AG237,1,1+(7-'貼り付けシート（日別）'!AG237)*0.0205)</f>
        <v>1</v>
      </c>
      <c r="CI238" s="100">
        <f>IF($CX238&gt;0,バックデータ一覧!$S$4,バックデータ一覧!$T$4)</f>
        <v>-0.18114</v>
      </c>
      <c r="CJ238" s="100">
        <f>IF($CX238&gt;0,バックデータ一覧!$S$5,バックデータ一覧!$T$5)</f>
        <v>0.10483000000000001</v>
      </c>
      <c r="CK238" s="100">
        <f>IF($CX238&gt;0,バックデータ一覧!$S$6,バックデータ一覧!$T$6)</f>
        <v>0</v>
      </c>
      <c r="CL238" s="100">
        <f>IF($CX238&gt;0,バックデータ一覧!$S$7,バックデータ一覧!$T$7)</f>
        <v>5.8528500000000001</v>
      </c>
      <c r="CM238" s="100">
        <f>IF($CX238&gt;0,バックデータ一覧!$S$12,バックデータ一覧!$T$12)</f>
        <v>-5.7700000000000001E-2</v>
      </c>
      <c r="CN238" s="100">
        <f>IF($CX238&gt;0,バックデータ一覧!$S$13,バックデータ一覧!$T$13)</f>
        <v>0.47525000000000001</v>
      </c>
      <c r="CO238" s="100">
        <f>IF($CX238&gt;0,バックデータ一覧!$S$14,バックデータ一覧!$T$14)</f>
        <v>0</v>
      </c>
      <c r="CP238" s="173">
        <f>IF($CX238&gt;0,バックデータ一覧!$S$15,バックデータ一覧!$T$15)</f>
        <v>-6.3459300000000001</v>
      </c>
      <c r="CQ238" s="102">
        <f>IF($DF$4=4,'貼り付けシート（日別）'!T237,'貼り付けシート（日別）'!B237*(INT($DF$4)+1-$DF$4)+'貼り付けシート（日別）'!T237*($DF$4-INT($DF$4)))</f>
        <v>8.2915069040483669</v>
      </c>
      <c r="CR238" s="102">
        <f>IF($DF$4=4,'貼り付けシート（日別）'!U237,'貼り付けシート（日別）'!C237*(INT($DF$4)+1-$DF$4)+'貼り付けシート（日別）'!U237*($DF$4-INT($DF$4)))</f>
        <v>12.644594516153596</v>
      </c>
      <c r="CS238" s="102">
        <f>IF($DF$4=4,'貼り付けシート（日別）'!V237,'貼り付けシート（日別）'!D237*(INT($DF$4)+1-$DF$4)+'貼り付けシート（日別）'!V237*($DF$4-INT($DF$4)))</f>
        <v>1.9524741532295995</v>
      </c>
      <c r="CT238" s="102">
        <f>IF($DF$4=4,'貼り付けシート（日別）'!W237,'貼り付けシート（日別）'!E237*(INT($DF$4)+1-$DF$4)+'貼り付けシート（日別）'!W237*($DF$4-INT($DF$4)))</f>
        <v>0</v>
      </c>
      <c r="CU238" s="102">
        <f>IF($DF$4=4,'貼り付けシート（日別）'!X237,'貼り付けシート（日別）'!F237*(INT($DF$4)+1-$DF$4)+'貼り付けシート（日別）'!X237*($DF$4-INT($DF$4)))</f>
        <v>17.616308149439998</v>
      </c>
      <c r="CV238" s="102">
        <f>IF($DF$4=4,'貼り付けシート（日別）'!Y237,'貼り付けシート（日別）'!G237*(INT($DF$4)+1-$DF$4)+'貼り付けシート（日別）'!Y237*($DF$4-INT($DF$4)))</f>
        <v>0</v>
      </c>
      <c r="CW238" s="102">
        <f>IF($DF$4=4,'貼り付けシート（日別）'!Z237,'貼り付けシート（日別）'!H237*(INT($DF$4)+1-$DF$4)+'貼り付けシート（日別）'!Z237*($DF$4-INT($DF$4)))</f>
        <v>3.4276562500000001</v>
      </c>
      <c r="CX238" s="32">
        <f>SUMIF('貼り付けシート（時刻別）'!$A$6:$A$8765,AR238,'貼り付けシート（時刻別）'!$C$6:$C$8765)</f>
        <v>0</v>
      </c>
      <c r="CY238" s="102">
        <f t="shared" si="82"/>
        <v>0</v>
      </c>
      <c r="CZ238" s="166"/>
    </row>
    <row r="239" spans="1:104" x14ac:dyDescent="0.15">
      <c r="A239" s="36">
        <v>41871</v>
      </c>
      <c r="B239" s="139">
        <f>IF(計算過程!$DF$5=9,計算過程!CD239+計算過程!CY239,IF($DF$4=4,AS239,G239*(INT($DF$4)+1-$DF$4)+AS239*($DF$4-INT($DF$4))))</f>
        <v>8.687481844444446E-2</v>
      </c>
      <c r="C239" s="139">
        <f>IF(計算過程!$DF$5=9,CF239,IF($DF$4=4,AT239,H239*(INT($DF$4)+1-$DF$4)+AT239*($DF$4-INT($DF$4))))</f>
        <v>23.889694921238021</v>
      </c>
      <c r="D239" s="139">
        <f>IF(計算過程!$DF$5=9,0,IF($DF$4=4,AU239,I239*(INT($DF$4)+1-$DF$4)+AU239*($DF$4-INT($DF$4))))</f>
        <v>0</v>
      </c>
      <c r="E239" s="139">
        <v>0</v>
      </c>
      <c r="F239" s="138"/>
      <c r="G239" s="104">
        <f t="shared" si="69"/>
        <v>8.3241085861111119E-2</v>
      </c>
      <c r="H239" s="104">
        <f t="shared" si="70"/>
        <v>19.302335846197249</v>
      </c>
      <c r="I239" s="104">
        <f t="shared" si="71"/>
        <v>0</v>
      </c>
      <c r="J239" s="107">
        <v>0</v>
      </c>
      <c r="K239" s="101">
        <f>IF(OR(計算過程!$DF$5&lt;=4,計算過程!$DF$5=8),L239+M239+N239,0)</f>
        <v>8.3241085861111119E-2</v>
      </c>
      <c r="L239" s="101">
        <f>IF(AND($DF$5&gt;4,$DF$5&lt;&gt;8),0,((VLOOKUP(入力データと計算結果!$E$6,バックデータ一覧!$V$12:$AA$15,2)*'貼り付けシート（日別）'!O238+VLOOKUP(入力データと計算結果!$E$6,バックデータ一覧!$V$12:$AA$15,3)*('貼り付けシート（日別）'!I238+'貼り付けシート（日別）'!J238+'貼り付けシート（日別）'!K238+'貼り付けシート（日別）'!L238+'貼り付けシート（日別）'!N238)+(VLOOKUP(入力データと計算結果!$E$6,バックデータ一覧!$V$12:$AA$15,4)))*10^3/3600))</f>
        <v>8.3241085861111119E-2</v>
      </c>
      <c r="M239" s="101">
        <f>IF(AND(OR($DF$5&gt;4,$DF$5&lt;&gt;8),入力データと計算結果!$E$7&lt;&gt;バックデータ一覧!$A$16,SUM(AL239:AM239)&gt;0),0.07*10^3/3600,0)</f>
        <v>0</v>
      </c>
      <c r="N239" s="101">
        <f>IF(AND(OR($DF$5&lt;=4),入力データと計算結果!$E$7=バックデータ一覧!$A$18,AM239&gt;0),(VLOOKUP(入力データと計算結果!$E$6,バックデータ一覧!$V$12:$AA$15,5,FALSE)*AO239+VLOOKUP(入力データと計算結果!$E$6,バックデータ一覧!$V$12:$AA$15,6,FALSE))*10^3/3600,0)</f>
        <v>0</v>
      </c>
      <c r="O239" s="101">
        <f>IF(OR(計算過程!$DF$5&lt;=2,計算過程!$DF$5=8),IF(入力データと計算結果!$E$7=バックデータ一覧!$A$16,AI239/Q239+AJ239/R239+AK239/S239+AL239/T239+AN239/V239,IF(入力データと計算結果!$E$7=バックデータ一覧!$A$17,AI239/Q239+AJ239/R239+AK239/S239+AM239/U239+AN239/V239,AI239/Q239+AJ239/R239+AK239/S239+AM239/U239+AO239/W239)),0)</f>
        <v>19.302335846197249</v>
      </c>
      <c r="P239" s="101">
        <f>IF(OR(計算過程!$DF$5=3,計算過程!$DF$5=4),IF(入力データと計算結果!$E$7=バックデータ一覧!$A$16,AI239/Q239+AJ239/R239+AK239/S239+AL239/T239+AN239/V239,IF(入力データと計算結果!$E$7=バックデータ一覧!$A$17,AI239/Q239+AJ239/R239+AK239/S239+AM239/U239+AN239/V239,AI239/Q239+AJ239/R239+AK239/S239+AM239/U239+AO239/W239)),0)</f>
        <v>0</v>
      </c>
      <c r="Q239" s="101">
        <f>MIN(1,$DF$7*'貼り付けシート（日別）'!O238+計算過程!$DF$14*(AI239+AK239)+$DF$21)</f>
        <v>0.63241157694280836</v>
      </c>
      <c r="R239" s="101">
        <f>MIN(1,$DF$8*'貼り付けシート（日別）'!O238+$DF$15*AJ239+$DF$22)</f>
        <v>0.68657326052127265</v>
      </c>
      <c r="S239" s="101">
        <f>MIN(1,$DF$9*'貼り付けシート（日別）'!O238+$DF$16*(AI239+AK239)+$DF$23)</f>
        <v>0.63241157694280836</v>
      </c>
      <c r="T239" s="32">
        <f>MIN(1,$DF$10*'貼り付けシート（日別）'!O238+$DF$17*AL239+$DF$24)</f>
        <v>0.71159348488590612</v>
      </c>
      <c r="U239" s="32">
        <f>MIN(1,$DF$11*'貼り付けシート（日別）'!O238+$DF$18*AM239+$DF$25)</f>
        <v>0.71059494829530212</v>
      </c>
      <c r="V239" s="32">
        <f>MIN(1,$DF$12*'貼り付けシート（日別）'!O238+$DF$19*AN239+$DF$26)</f>
        <v>0.71159348488590612</v>
      </c>
      <c r="W239" s="32">
        <f>MIN(1,$DF$13*'貼り付けシート（日別）'!O238+$DF$20*AO239+$DF$27)</f>
        <v>0.58112673641879198</v>
      </c>
      <c r="X239" s="32">
        <f t="shared" si="72"/>
        <v>0</v>
      </c>
      <c r="Y239" s="32">
        <f>'貼り付けシート（日別）'!P238</f>
        <v>12.000000000000002</v>
      </c>
      <c r="Z239" s="32">
        <f t="shared" si="73"/>
        <v>1</v>
      </c>
      <c r="AA239" s="32">
        <f t="shared" si="74"/>
        <v>1</v>
      </c>
      <c r="AB239" s="32">
        <f t="shared" si="75"/>
        <v>12.768682911080097</v>
      </c>
      <c r="AC239" s="32">
        <f>IF($DF$5=10,($DF$41*'貼り付けシート（日別）'!O238+$DF$42*AB239+$DF$43)/3.6,0)</f>
        <v>0</v>
      </c>
      <c r="AD239" s="32">
        <f>IF(OR($DF$5=5,$DF$5=6,$DF$5=7),(($DF$45*'貼り付けシート（日別）'!O238+$DF$46*SUM(AI239:AK239,AM239)+$DF$47)*AE239+(0.01723*AO239+0.06099))*10^3/3600,0)</f>
        <v>0</v>
      </c>
      <c r="AE239" s="32">
        <f>IF('貼り付けシート（日別）'!O238&lt;7,1+(7-'貼り付けシート（日別）'!O238)*0.0091,1)</f>
        <v>1</v>
      </c>
      <c r="AF239" s="32">
        <f>IF(OR($DF$5=5,$DF$5=6,$DF$5=7),(($DF$48*'貼り付けシート（日別）'!O238+$DF$49*SUM(AI239:AK239,AM239)+$DF$50)*AH239+AO239/AG239),0)</f>
        <v>0</v>
      </c>
      <c r="AG239" s="32">
        <f>$DF$51*'貼り付けシート（日別）'!O238+$DF$52*AO239+$DF$53</f>
        <v>0.84541999999999995</v>
      </c>
      <c r="AH239" s="32">
        <f>IF('貼り付けシート（日別）'!O238&lt;7,1+(7-'貼り付けシート（日別）'!O238)*0.0205,1)</f>
        <v>1</v>
      </c>
      <c r="AI239" s="109">
        <f>'貼り付けシート（日別）'!B238</f>
        <v>3.5167038810904923</v>
      </c>
      <c r="AJ239" s="109">
        <f>'貼り付けシート（日別）'!C238</f>
        <v>7.1198357144364444</v>
      </c>
      <c r="AK239" s="109">
        <f>'貼り付けシート（日別）'!D238</f>
        <v>2.1321433155531597</v>
      </c>
      <c r="AL239" s="109">
        <f>'貼り付けシート（日別）'!E238</f>
        <v>0</v>
      </c>
      <c r="AM239" s="109">
        <f>'貼り付けシート（日別）'!F238</f>
        <v>0</v>
      </c>
      <c r="AN239" s="109">
        <f>'貼り付けシート（日別）'!G238</f>
        <v>0</v>
      </c>
      <c r="AO239" s="109">
        <f>'貼り付けシート（日別）'!H238</f>
        <v>0</v>
      </c>
      <c r="AP239" s="102">
        <f>IF(入力データと計算結果!$E$9=バックデータ一覧!$A$25,'貼り付けシート（日別）'!Q238,0)</f>
        <v>0</v>
      </c>
      <c r="AR239" s="36">
        <v>41871</v>
      </c>
      <c r="AS239" s="104">
        <f t="shared" si="76"/>
        <v>8.687481844444446E-2</v>
      </c>
      <c r="AT239" s="104">
        <f t="shared" si="77"/>
        <v>23.889694921238021</v>
      </c>
      <c r="AU239" s="104">
        <f t="shared" si="78"/>
        <v>0</v>
      </c>
      <c r="AV239" s="107">
        <v>0</v>
      </c>
      <c r="AW239" s="101">
        <f>IF(OR(計算過程!$DF$5&lt;=4,計算過程!$DF$5=8),AX239+AY239+AZ239,0)</f>
        <v>8.687481844444446E-2</v>
      </c>
      <c r="AX239" s="101">
        <f>IF(AND(計算過程!$DF$5&gt;4,計算過程!$DF$5&lt;&gt;8),0,((VLOOKUP(入力データと計算結果!$E$6,バックデータ一覧!$V$12:$AA$15,2)*'貼り付けシート（日別）'!AG238+VLOOKUP(入力データと計算結果!$E$6,バックデータ一覧!$V$12:$AA$15,3)*('貼り付けシート（日別）'!AA238+'貼り付けシート（日別）'!AB238+'貼り付けシート（日別）'!AC238+'貼り付けシート（日別）'!AD238+'貼り付けシート（日別）'!AF238)+(VLOOKUP(入力データと計算結果!$E$6,バックデータ一覧!$V$12:$AA$15,4)))*10^3/3600))</f>
        <v>8.687481844444446E-2</v>
      </c>
      <c r="AY239" s="101">
        <f>IF(AND(OR(計算過程!$DF$5&gt;4,計算過程!$DF$5&lt;&gt;8),入力データと計算結果!$E$7&lt;&gt;バックデータ一覧!$A$16,SUM(BX239:BY239)&gt;0),0.07*10^3/3600,0)</f>
        <v>0</v>
      </c>
      <c r="AZ239" s="101">
        <f>IF(AND(OR(計算過程!$DF$5&lt;=4),入力データと計算結果!$E$7=バックデータ一覧!$A$18,BY239&gt;0),(VLOOKUP(入力データと計算結果!$E$6,バックデータ一覧!$V$12:$AA$15,5,FALSE)*CA239+VLOOKUP(入力データと計算結果!$E$6,バックデータ一覧!$V$12:$AA$15,6,FALSE))*10^3/3600,0)</f>
        <v>0</v>
      </c>
      <c r="BA239" s="101">
        <f>IF(OR(計算過程!$DF$5&lt;=2,計算過程!$DF$5=8),IF(入力データと計算結果!$E$7=バックデータ一覧!$A$16,BU239/BC239+BV239/BD239+BW239/BE239+BX239/BF239+BZ239/BH239,IF(入力データと計算結果!$E$7=バックデータ一覧!$A$17,BU239/BC239+BV239/BD239+BW239/BE239+BY239/BG239+BZ239/BH239,BU239/BC239+BV239/BD239+BW239/BE239+BY239/BG239+CA239/BI239)),0)</f>
        <v>23.889694921238021</v>
      </c>
      <c r="BB239" s="101">
        <f>IF(OR(計算過程!$DF$5=3,計算過程!$DF$5=4),IF(入力データと計算結果!$E$7=バックデータ一覧!$A$16,BU239/BC239+BV239/BD239+BW239/BE239+BX239/BF239+BZ239/BH239,IF(入力データと計算結果!$E$7=バックデータ一覧!$A$17,BU239/BC239+BV239/BD239+BW239/BE239+BY239/BG239+BZ239/BH239,BU239/BC239+BV239/BD239+BW239/BE239+BY239/BG239+CA239/BI239)),0)</f>
        <v>0</v>
      </c>
      <c r="BC239" s="101">
        <f>MIN(1,計算過程!$DF$7*'貼り付けシート（日別）'!AG238+計算過程!$DF$14*(BU239+BW239)+計算過程!$DF$21)</f>
        <v>0.63023670724846792</v>
      </c>
      <c r="BD239" s="101">
        <f>MIN(1,計算過程!$DF$8*'貼り付けシート（日別）'!AG238+計算過程!$DF$15*BV239+計算過程!$DF$22)</f>
        <v>0.68892348084522448</v>
      </c>
      <c r="BE239" s="101">
        <f>MIN(1,計算過程!$DF$9*'貼り付けシート（日別）'!AG238+計算過程!$DF$16*(BU239+BW239)+計算過程!$DF$23)</f>
        <v>0.63023670724846792</v>
      </c>
      <c r="BF239" s="32">
        <f>MIN(1,計算過程!$DF$10*'貼り付けシート（日別）'!AG238+計算過程!$DF$17*BX239+計算過程!$DF$24)</f>
        <v>0.71159348488590612</v>
      </c>
      <c r="BG239" s="32">
        <f>MIN(1,計算過程!$DF$11*'貼り付けシート（日別）'!AG238+計算過程!$DF$18*BY239+計算過程!$DF$25)</f>
        <v>0.71059494829530212</v>
      </c>
      <c r="BH239" s="32">
        <f>MIN(1,計算過程!$DF$12*'貼り付けシート（日別）'!AG238+計算過程!$DF$19*BZ239+計算過程!$DF$26)</f>
        <v>0.71159348488590612</v>
      </c>
      <c r="BI239" s="32">
        <f>MIN(1,計算過程!$DF$13*'貼り付けシート（日別）'!AG238+計算過程!$DF$20*CA239+計算過程!$DF$27)</f>
        <v>0.58112673641879198</v>
      </c>
      <c r="BJ239" s="32">
        <f>IF(計算過程!$DF$5=11,(計算過程!$DF$33*BK239+計算過程!$DF$34*BN239+計算過程!$DF$35*計算過程!$DF$39+計算過程!$DF$36)*(1+計算過程!$DF$37*計算過程!$DF$38)*BL239*BM239*10^3/3600,0)</f>
        <v>0</v>
      </c>
      <c r="BK239" s="32">
        <f>'貼り付けシート（日別）'!AH238</f>
        <v>12.000000000000002</v>
      </c>
      <c r="BL239" s="32">
        <f t="shared" si="79"/>
        <v>1</v>
      </c>
      <c r="BM239" s="32">
        <f t="shared" si="80"/>
        <v>1</v>
      </c>
      <c r="BN239" s="32">
        <f t="shared" si="81"/>
        <v>16.103773870470796</v>
      </c>
      <c r="BO239" s="32">
        <f>IF(計算過程!$DF$5=10,(計算過程!$DF$41*'貼り付けシート（日別）'!AG238+計算過程!$DF$42*BN239+計算過程!$DF$43)/3.6,0)</f>
        <v>0</v>
      </c>
      <c r="BP239" s="32">
        <f>IF(OR(計算過程!$DF$5=5,計算過程!$DF$5=6,計算過程!$DF$5=7),((計算過程!$DF$45*'貼り付けシート（日別）'!AG238+計算過程!$DF$46*SUM(BU239:BW239,BY239)+計算過程!$DF$47)*BQ239+(0.01723*CA239+0.06099))*10^3/3600,0)</f>
        <v>0</v>
      </c>
      <c r="BQ239" s="32">
        <f>IF('貼り付けシート（日別）'!AG238&lt;7,1+(7-'貼り付けシート（日別）'!AG238)*0.0091,1)</f>
        <v>1</v>
      </c>
      <c r="BR239" s="32">
        <f>IF(OR(計算過程!$DF$5=5,計算過程!$DF$5=6,計算過程!$DF$5=7),((計算過程!$DF$48*'貼り付けシート（日別）'!AG238+計算過程!$DF$49*SUM(BU239:BW239,BY239)+計算過程!$DF$50)*BT239+CA239/BS239),0)</f>
        <v>0</v>
      </c>
      <c r="BS239" s="32">
        <f>計算過程!$DF$51*'貼り付けシート（日別）'!AG238+計算過程!$DF$52*CA239+計算過程!$DF$53</f>
        <v>0.84541999999999995</v>
      </c>
      <c r="BT239" s="32">
        <f>IF('貼り付けシート（日別）'!AG238&lt;7,1+(7-'貼り付けシート（日別）'!AG238)*0.0205,1)</f>
        <v>1</v>
      </c>
      <c r="BU239" s="109">
        <f>'貼り付けシート（日別）'!T238</f>
        <v>1.9402504171533754</v>
      </c>
      <c r="BV239" s="109">
        <f>'貼り付けシート（日別）'!U238</f>
        <v>12.297898052208405</v>
      </c>
      <c r="BW239" s="109">
        <f>'貼り付けシート（日別）'!V238</f>
        <v>1.8656254011090145</v>
      </c>
      <c r="BX239" s="109">
        <f>'貼り付けシート（日別）'!W238</f>
        <v>0</v>
      </c>
      <c r="BY239" s="109">
        <f>'貼り付けシート（日別）'!X238</f>
        <v>0</v>
      </c>
      <c r="BZ239" s="109">
        <f>'貼り付けシート（日別）'!Y238</f>
        <v>0</v>
      </c>
      <c r="CA239" s="109">
        <f>'貼り付けシート（日別）'!Z238</f>
        <v>0</v>
      </c>
      <c r="CB239" s="102">
        <f>IF(入力データと計算結果!$E$9=バックデータ一覧!$A$25,'貼り付けシート（日別）'!AI238,0)</f>
        <v>0</v>
      </c>
      <c r="CC239" s="166"/>
      <c r="CD239" s="32">
        <f>IF(計算過程!$DF$5=9,((CI239*'貼り付けシート（日別）'!AG238+CJ239*(CQ239+CR239+CS239+CU239)+CK239*CX239+CL239)*CE239+(0.01723*CW239+0.06099))*10^3/3600,0)</f>
        <v>0</v>
      </c>
      <c r="CE239" s="32">
        <f>IF(7&lt;='貼り付けシート（日別）'!AG238,1,1+(7-'貼り付けシート（日別）'!AG238)*0.0091)</f>
        <v>1</v>
      </c>
      <c r="CF239" s="32">
        <f>IF(計算過程!$DF$5=9,((CM239*'貼り付けシート（日別）'!AG238+CN239*(CQ239+CR239+CS239+CU239)+CO239*CX239+CP239)*CH239+CW239/CG239),0)</f>
        <v>0</v>
      </c>
      <c r="CG239" s="32">
        <f>計算過程!$DF$55*'貼り付けシート（日別）'!AG238+計算過程!$DF$56*CW239+計算過程!$DF$57</f>
        <v>0.84541999999999995</v>
      </c>
      <c r="CH239" s="32">
        <f>IF(7&lt;='貼り付けシート（日別）'!AG238,1,1+(7-'貼り付けシート（日別）'!AG238)*0.0205)</f>
        <v>1</v>
      </c>
      <c r="CI239" s="100">
        <f>IF($CX239&gt;0,バックデータ一覧!$S$4,バックデータ一覧!$T$4)</f>
        <v>-0.18114</v>
      </c>
      <c r="CJ239" s="100">
        <f>IF($CX239&gt;0,バックデータ一覧!$S$5,バックデータ一覧!$T$5)</f>
        <v>0.10483000000000001</v>
      </c>
      <c r="CK239" s="100">
        <f>IF($CX239&gt;0,バックデータ一覧!$S$6,バックデータ一覧!$T$6)</f>
        <v>0</v>
      </c>
      <c r="CL239" s="100">
        <f>IF($CX239&gt;0,バックデータ一覧!$S$7,バックデータ一覧!$T$7)</f>
        <v>5.8528500000000001</v>
      </c>
      <c r="CM239" s="100">
        <f>IF($CX239&gt;0,バックデータ一覧!$S$12,バックデータ一覧!$T$12)</f>
        <v>-5.7700000000000001E-2</v>
      </c>
      <c r="CN239" s="100">
        <f>IF($CX239&gt;0,バックデータ一覧!$S$13,バックデータ一覧!$T$13)</f>
        <v>0.47525000000000001</v>
      </c>
      <c r="CO239" s="100">
        <f>IF($CX239&gt;0,バックデータ一覧!$S$14,バックデータ一覧!$T$14)</f>
        <v>0</v>
      </c>
      <c r="CP239" s="173">
        <f>IF($CX239&gt;0,バックデータ一覧!$S$15,バックデータ一覧!$T$15)</f>
        <v>-6.3459300000000001</v>
      </c>
      <c r="CQ239" s="102">
        <f>IF($DF$4=4,'貼り付けシート（日別）'!T238,'貼り付けシート（日別）'!B238*(INT($DF$4)+1-$DF$4)+'貼り付けシート（日別）'!T238*($DF$4-INT($DF$4)))</f>
        <v>1.9402504171533754</v>
      </c>
      <c r="CR239" s="102">
        <f>IF($DF$4=4,'貼り付けシート（日別）'!U238,'貼り付けシート（日別）'!C238*(INT($DF$4)+1-$DF$4)+'貼り付けシート（日別）'!U238*($DF$4-INT($DF$4)))</f>
        <v>12.297898052208405</v>
      </c>
      <c r="CS239" s="102">
        <f>IF($DF$4=4,'貼り付けシート（日別）'!V238,'貼り付けシート（日別）'!D238*(INT($DF$4)+1-$DF$4)+'貼り付けシート（日別）'!V238*($DF$4-INT($DF$4)))</f>
        <v>1.8656254011090145</v>
      </c>
      <c r="CT239" s="102">
        <f>IF($DF$4=4,'貼り付けシート（日別）'!W238,'貼り付けシート（日別）'!E238*(INT($DF$4)+1-$DF$4)+'貼り付けシート（日別）'!W238*($DF$4-INT($DF$4)))</f>
        <v>0</v>
      </c>
      <c r="CU239" s="102">
        <f>IF($DF$4=4,'貼り付けシート（日別）'!X238,'貼り付けシート（日別）'!F238*(INT($DF$4)+1-$DF$4)+'貼り付けシート（日別）'!X238*($DF$4-INT($DF$4)))</f>
        <v>0</v>
      </c>
      <c r="CV239" s="102">
        <f>IF($DF$4=4,'貼り付けシート（日別）'!Y238,'貼り付けシート（日別）'!G238*(INT($DF$4)+1-$DF$4)+'貼り付けシート（日別）'!Y238*($DF$4-INT($DF$4)))</f>
        <v>0</v>
      </c>
      <c r="CW239" s="102">
        <f>IF($DF$4=4,'貼り付けシート（日別）'!Z238,'貼り付けシート（日別）'!H238*(INT($DF$4)+1-$DF$4)+'貼り付けシート（日別）'!Z238*($DF$4-INT($DF$4)))</f>
        <v>0</v>
      </c>
      <c r="CX239" s="32">
        <f>SUMIF('貼り付けシート（時刻別）'!$A$6:$A$8765,AR239,'貼り付けシート（時刻別）'!$C$6:$C$8765)</f>
        <v>0</v>
      </c>
      <c r="CY239" s="102">
        <f t="shared" si="82"/>
        <v>0</v>
      </c>
      <c r="CZ239" s="166"/>
    </row>
    <row r="240" spans="1:104" x14ac:dyDescent="0.15">
      <c r="A240" s="36">
        <v>41872</v>
      </c>
      <c r="B240" s="139">
        <f>IF(計算過程!$DF$5=9,計算過程!CD240+計算過程!CY240,IF($DF$4=4,AS240,G240*(INT($DF$4)+1-$DF$4)+AS240*($DF$4-INT($DF$4))))</f>
        <v>0.1355475112453704</v>
      </c>
      <c r="C240" s="139">
        <f>IF(計算過程!$DF$5=9,CF240,IF($DF$4=4,AT240,H240*(INT($DF$4)+1-$DF$4)+AT240*($DF$4-INT($DF$4))))</f>
        <v>55.991738392849825</v>
      </c>
      <c r="D240" s="139">
        <f>IF(計算過程!$DF$5=9,0,IF($DF$4=4,AU240,I240*(INT($DF$4)+1-$DF$4)+AU240*($DF$4-INT($DF$4))))</f>
        <v>0</v>
      </c>
      <c r="E240" s="139">
        <v>0</v>
      </c>
      <c r="F240" s="138"/>
      <c r="G240" s="104">
        <f t="shared" si="69"/>
        <v>0.129946856625</v>
      </c>
      <c r="H240" s="104">
        <f t="shared" si="70"/>
        <v>50.591832456162813</v>
      </c>
      <c r="I240" s="104">
        <f t="shared" si="71"/>
        <v>0</v>
      </c>
      <c r="J240" s="107">
        <v>0</v>
      </c>
      <c r="K240" s="101">
        <f>IF(OR(計算過程!$DF$5&lt;=4,計算過程!$DF$5=8),L240+M240+N240,0)</f>
        <v>0.129946856625</v>
      </c>
      <c r="L240" s="101">
        <f>IF(AND($DF$5&gt;4,$DF$5&lt;&gt;8),0,((VLOOKUP(入力データと計算結果!$E$6,バックデータ一覧!$V$12:$AA$15,2)*'貼り付けシート（日別）'!O239+VLOOKUP(入力データと計算結果!$E$6,バックデータ一覧!$V$12:$AA$15,3)*('貼り付けシート（日別）'!I239+'貼り付けシート（日別）'!J239+'貼り付けシート（日別）'!K239+'貼り付けシート（日別）'!L239+'貼り付けシート（日別）'!N239)+(VLOOKUP(入力データと計算結果!$E$6,バックデータ一覧!$V$12:$AA$15,4)))*10^3/3600))</f>
        <v>8.2751114148148147E-2</v>
      </c>
      <c r="M240" s="101">
        <f>IF(AND(OR($DF$5&gt;4,$DF$5&lt;&gt;8),入力データと計算結果!$E$7&lt;&gt;バックデータ一覧!$A$16,SUM(AL240:AM240)&gt;0),0.07*10^3/3600,0)</f>
        <v>1.9444444444444445E-2</v>
      </c>
      <c r="N240" s="101">
        <f>IF(AND(OR($DF$5&lt;=4),入力データと計算結果!$E$7=バックデータ一覧!$A$18,AM240&gt;0),(VLOOKUP(入力データと計算結果!$E$6,バックデータ一覧!$V$12:$AA$15,5,FALSE)*AO240+VLOOKUP(入力データと計算結果!$E$6,バックデータ一覧!$V$12:$AA$15,6,FALSE))*10^3/3600,0)</f>
        <v>2.7751298032407407E-2</v>
      </c>
      <c r="O240" s="101">
        <f>IF(OR(計算過程!$DF$5&lt;=2,計算過程!$DF$5=8),IF(入力データと計算結果!$E$7=バックデータ一覧!$A$16,AI240/Q240+AJ240/R240+AK240/S240+AL240/T240+AN240/V240,IF(入力データと計算結果!$E$7=バックデータ一覧!$A$17,AI240/Q240+AJ240/R240+AK240/S240+AM240/U240+AN240/V240,AI240/Q240+AJ240/R240+AK240/S240+AM240/U240+AO240/W240)),0)</f>
        <v>50.591832456162813</v>
      </c>
      <c r="P240" s="101">
        <f>IF(OR(計算過程!$DF$5=3,計算過程!$DF$5=4),IF(入力データと計算結果!$E$7=バックデータ一覧!$A$16,AI240/Q240+AJ240/R240+AK240/S240+AL240/T240+AN240/V240,IF(入力データと計算結果!$E$7=バックデータ一覧!$A$17,AI240/Q240+AJ240/R240+AK240/S240+AM240/U240+AN240/V240,AI240/Q240+AJ240/R240+AK240/S240+AM240/U240+AO240/W240)),0)</f>
        <v>0</v>
      </c>
      <c r="Q240" s="101">
        <f>MIN(1,$DF$7*'貼り付けシート（日別）'!O239+計算過程!$DF$14*(AI240+AK240)+$DF$21)</f>
        <v>0.64013873557968115</v>
      </c>
      <c r="R240" s="101">
        <f>MIN(1,$DF$8*'貼り付けシート（日別）'!O239+$DF$15*AJ240+$DF$22)</f>
        <v>0.68858944440212466</v>
      </c>
      <c r="S240" s="101">
        <f>MIN(1,$DF$9*'貼り付けシート（日別）'!O239+$DF$16*(AI240+AK240)+$DF$23)</f>
        <v>0.64013873557968115</v>
      </c>
      <c r="T240" s="32">
        <f>MIN(1,$DF$10*'貼り付けシート（日別）'!O239+$DF$17*AL240+$DF$24)</f>
        <v>0.71159348488590612</v>
      </c>
      <c r="U240" s="32">
        <f>MIN(1,$DF$11*'貼り付けシート（日別）'!O239+$DF$18*AM240+$DF$25)</f>
        <v>0.70234354197896631</v>
      </c>
      <c r="V240" s="32">
        <f>MIN(1,$DF$12*'貼り付けシート（日別）'!O239+$DF$19*AN240+$DF$26)</f>
        <v>0.71159348488590612</v>
      </c>
      <c r="W240" s="32">
        <f>MIN(1,$DF$13*'貼り付けシート（日別）'!O239+$DF$20*AO240+$DF$27)</f>
        <v>0.63184736471516778</v>
      </c>
      <c r="X240" s="32">
        <f t="shared" si="72"/>
        <v>0</v>
      </c>
      <c r="Y240" s="32">
        <f>'貼り付けシート（日別）'!P239</f>
        <v>16.175000000000001</v>
      </c>
      <c r="Z240" s="32">
        <f t="shared" si="73"/>
        <v>1</v>
      </c>
      <c r="AA240" s="32">
        <f t="shared" si="74"/>
        <v>1</v>
      </c>
      <c r="AB240" s="32">
        <f t="shared" si="75"/>
        <v>34.471270171069861</v>
      </c>
      <c r="AC240" s="32">
        <f>IF($DF$5=10,($DF$41*'貼り付けシート（日別）'!O239+$DF$42*AB240+$DF$43)/3.6,0)</f>
        <v>0</v>
      </c>
      <c r="AD240" s="32">
        <f>IF(OR($DF$5=5,$DF$5=6,$DF$5=7),(($DF$45*'貼り付けシート（日別）'!O239+$DF$46*SUM(AI240:AK240,AM240)+$DF$47)*AE240+(0.01723*AO240+0.06099))*10^3/3600,0)</f>
        <v>0</v>
      </c>
      <c r="AE240" s="32">
        <f>IF('貼り付けシート（日別）'!O239&lt;7,1+(7-'貼り付けシート（日別）'!O239)*0.0091,1)</f>
        <v>1</v>
      </c>
      <c r="AF240" s="32">
        <f>IF(OR($DF$5=5,$DF$5=6,$DF$5=7),(($DF$48*'貼り付けシート（日別）'!O239+$DF$49*SUM(AI240:AK240,AM240)+$DF$50)*AH240+AO240/AG240),0)</f>
        <v>0</v>
      </c>
      <c r="AG240" s="32">
        <f>$DF$51*'貼り付けシート（日別）'!O239+$DF$52*AO240+$DF$53</f>
        <v>0.87651124999999996</v>
      </c>
      <c r="AH240" s="32">
        <f>IF('貼り付けシート（日別）'!O239&lt;7,1+(7-'貼り付けシート（日別）'!O239)*0.0205,1)</f>
        <v>1</v>
      </c>
      <c r="AI240" s="109">
        <f>'貼り付けシート（日別）'!B239</f>
        <v>5.3784839231270141</v>
      </c>
      <c r="AJ240" s="109">
        <f>'貼り付けシート（日別）'!C239</f>
        <v>7.1769408707346356</v>
      </c>
      <c r="AK240" s="109">
        <f>'貼り付けシート（日別）'!D239</f>
        <v>1.4776054733865422</v>
      </c>
      <c r="AL240" s="109">
        <f>'貼り付けシート（日別）'!E239</f>
        <v>0</v>
      </c>
      <c r="AM240" s="109">
        <f>'貼り付けシート（日別）'!F239</f>
        <v>18.179698237155002</v>
      </c>
      <c r="AN240" s="109">
        <f>'貼り付けシート（日別）'!G239</f>
        <v>0</v>
      </c>
      <c r="AO240" s="109">
        <f>'貼り付けシート（日別）'!H239</f>
        <v>2.2585416666666669</v>
      </c>
      <c r="AP240" s="102">
        <f>IF(入力データと計算結果!$E$9=バックデータ一覧!$A$25,'貼り付けシート（日別）'!Q239,0)</f>
        <v>0</v>
      </c>
      <c r="AR240" s="36">
        <v>41872</v>
      </c>
      <c r="AS240" s="104">
        <f t="shared" si="76"/>
        <v>0.1355475112453704</v>
      </c>
      <c r="AT240" s="104">
        <f t="shared" si="77"/>
        <v>55.991738392849825</v>
      </c>
      <c r="AU240" s="104">
        <f t="shared" si="78"/>
        <v>0</v>
      </c>
      <c r="AV240" s="107">
        <v>0</v>
      </c>
      <c r="AW240" s="101">
        <f>IF(OR(計算過程!$DF$5&lt;=4,計算過程!$DF$5=8),AX240+AY240+AZ240,0)</f>
        <v>0.1355475112453704</v>
      </c>
      <c r="AX240" s="101">
        <f>IF(AND(計算過程!$DF$5&gt;4,計算過程!$DF$5&lt;&gt;8),0,((VLOOKUP(入力データと計算結果!$E$6,バックデータ一覧!$V$12:$AA$15,2)*'貼り付けシート（日別）'!AG239+VLOOKUP(入力データと計算結果!$E$6,バックデータ一覧!$V$12:$AA$15,3)*('貼り付けシート（日別）'!AA239+'貼り付けシート（日別）'!AB239+'貼り付けシート（日別）'!AC239+'貼り付けシート（日別）'!AD239+'貼り付けシート（日別）'!AF239)+(VLOOKUP(入力データと計算結果!$E$6,バックデータ一覧!$V$12:$AA$15,4)))*10^3/3600))</f>
        <v>8.6271804648148168E-2</v>
      </c>
      <c r="AY240" s="101">
        <f>IF(AND(OR(計算過程!$DF$5&gt;4,計算過程!$DF$5&lt;&gt;8),入力データと計算結果!$E$7&lt;&gt;バックデータ一覧!$A$16,SUM(BX240:BY240)&gt;0),0.07*10^3/3600,0)</f>
        <v>1.9444444444444445E-2</v>
      </c>
      <c r="AZ240" s="101">
        <f>IF(AND(OR(計算過程!$DF$5&lt;=4),入力データと計算結果!$E$7=バックデータ一覧!$A$18,BY240&gt;0),(VLOOKUP(入力データと計算結果!$E$6,バックデータ一覧!$V$12:$AA$15,5,FALSE)*CA240+VLOOKUP(入力データと計算結果!$E$6,バックデータ一覧!$V$12:$AA$15,6,FALSE))*10^3/3600,0)</f>
        <v>2.9831262152777781E-2</v>
      </c>
      <c r="BA240" s="101">
        <f>IF(OR(計算過程!$DF$5&lt;=2,計算過程!$DF$5=8),IF(入力データと計算結果!$E$7=バックデータ一覧!$A$16,BU240/BC240+BV240/BD240+BW240/BE240+BX240/BF240+BZ240/BH240,IF(入力データと計算結果!$E$7=バックデータ一覧!$A$17,BU240/BC240+BV240/BD240+BW240/BE240+BY240/BG240+BZ240/BH240,BU240/BC240+BV240/BD240+BW240/BE240+BY240/BG240+CA240/BI240)),0)</f>
        <v>55.991738392849825</v>
      </c>
      <c r="BB240" s="101">
        <f>IF(OR(計算過程!$DF$5=3,計算過程!$DF$5=4),IF(入力データと計算結果!$E$7=バックデータ一覧!$A$16,BU240/BC240+BV240/BD240+BW240/BE240+BX240/BF240+BZ240/BH240,IF(入力データと計算結果!$E$7=バックデータ一覧!$A$17,BU240/BC240+BV240/BD240+BW240/BE240+BY240/BG240+BZ240/BH240,BU240/BC240+BV240/BD240+BW240/BE240+BY240/BG240+CA240/BI240)),0)</f>
        <v>0</v>
      </c>
      <c r="BC240" s="101">
        <f>MIN(1,計算過程!$DF$7*'貼り付けシート（日別）'!AG239+計算過程!$DF$14*(BU240+BW240)+計算過程!$DF$21)</f>
        <v>0.6409027956344695</v>
      </c>
      <c r="BD240" s="101">
        <f>MIN(1,計算過程!$DF$8*'貼り付けシート（日別）'!AG239+計算過程!$DF$15*BV240+計算過程!$DF$22)</f>
        <v>0.68977397961998088</v>
      </c>
      <c r="BE240" s="101">
        <f>MIN(1,計算過程!$DF$9*'貼り付けシート（日別）'!AG239+計算過程!$DF$16*(BU240+BW240)+計算過程!$DF$23)</f>
        <v>0.6409027956344695</v>
      </c>
      <c r="BF240" s="32">
        <f>MIN(1,計算過程!$DF$10*'貼り付けシート（日別）'!AG239+計算過程!$DF$17*BX240+計算過程!$DF$24)</f>
        <v>0.71159348488590612</v>
      </c>
      <c r="BG240" s="32">
        <f>MIN(1,計算過程!$DF$11*'貼り付けシート（日別）'!AG239+計算過程!$DF$18*BY240+計算過程!$DF$25)</f>
        <v>0.70234354197896631</v>
      </c>
      <c r="BH240" s="32">
        <f>MIN(1,計算過程!$DF$12*'貼り付けシート（日別）'!AG239+計算過程!$DF$19*BZ240+計算過程!$DF$26)</f>
        <v>0.71159348488590612</v>
      </c>
      <c r="BI240" s="32">
        <f>MIN(1,計算過程!$DF$13*'貼り付けシート（日別）'!AG239+計算過程!$DF$20*CA240+計算過程!$DF$27)</f>
        <v>0.63950061815516779</v>
      </c>
      <c r="BJ240" s="32">
        <f>IF(計算過程!$DF$5=11,(計算過程!$DF$33*BK240+計算過程!$DF$34*BN240+計算過程!$DF$35*計算過程!$DF$39+計算過程!$DF$36)*(1+計算過程!$DF$37*計算過程!$DF$38)*BL240*BM240*10^3/3600,0)</f>
        <v>0</v>
      </c>
      <c r="BK240" s="32">
        <f>'貼り付けシート（日別）'!AH239</f>
        <v>16.175000000000001</v>
      </c>
      <c r="BL240" s="32">
        <f t="shared" si="79"/>
        <v>1</v>
      </c>
      <c r="BM240" s="32">
        <f t="shared" si="80"/>
        <v>1</v>
      </c>
      <c r="BN240" s="32">
        <f t="shared" si="81"/>
        <v>38.163110037554254</v>
      </c>
      <c r="BO240" s="32">
        <f>IF(計算過程!$DF$5=10,(計算過程!$DF$41*'貼り付けシート（日別）'!AG239+計算過程!$DF$42*BN240+計算過程!$DF$43)/3.6,0)</f>
        <v>0</v>
      </c>
      <c r="BP240" s="32">
        <f>IF(OR(計算過程!$DF$5=5,計算過程!$DF$5=6,計算過程!$DF$5=7),((計算過程!$DF$45*'貼り付けシート（日別）'!AG239+計算過程!$DF$46*SUM(BU240:BW240,BY240)+計算過程!$DF$47)*BQ240+(0.01723*CA240+0.06099))*10^3/3600,0)</f>
        <v>0</v>
      </c>
      <c r="BQ240" s="32">
        <f>IF('貼り付けシート（日別）'!AG239&lt;7,1+(7-'貼り付けシート（日別）'!AG239)*0.0091,1)</f>
        <v>1</v>
      </c>
      <c r="BR240" s="32">
        <f>IF(OR(計算過程!$DF$5=5,計算過程!$DF$5=6,計算過程!$DF$5=7),((計算過程!$DF$48*'貼り付けシート（日別）'!AG239+計算過程!$DF$49*SUM(BU240:BW240,BY240)+計算過程!$DF$50)*BT240+CA240/BS240),0)</f>
        <v>0</v>
      </c>
      <c r="BS240" s="32">
        <f>計算過程!$DF$51*'貼り付けシート（日別）'!AG239+計算過程!$DF$52*CA240+計算過程!$DF$53</f>
        <v>0.87911874999999995</v>
      </c>
      <c r="BT240" s="32">
        <f>IF('貼り付けシート（日別）'!AG239&lt;7,1+(7-'貼り付けシート（日別）'!AG239)*0.0205,1)</f>
        <v>1</v>
      </c>
      <c r="BU240" s="109">
        <f>'貼り付けシート（日別）'!T239</f>
        <v>5.6229604650873339</v>
      </c>
      <c r="BV240" s="109">
        <f>'貼り付けシート（日別）'!U239</f>
        <v>9.7867375510017762</v>
      </c>
      <c r="BW240" s="109">
        <f>'貼り付けシート（日別）'!V239</f>
        <v>1.8805887843101448</v>
      </c>
      <c r="BX240" s="109">
        <f>'貼り付けシート（日別）'!W239</f>
        <v>0</v>
      </c>
      <c r="BY240" s="109">
        <f>'貼り付けシート（日別）'!X239</f>
        <v>18.179698237155002</v>
      </c>
      <c r="BZ240" s="109">
        <f>'貼り付けシート（日別）'!Y239</f>
        <v>0</v>
      </c>
      <c r="CA240" s="109">
        <f>'貼り付けシート（日別）'!Z239</f>
        <v>2.6931250000000007</v>
      </c>
      <c r="CB240" s="102">
        <f>IF(入力データと計算結果!$E$9=バックデータ一覧!$A$25,'貼り付けシート（日別）'!AI239,0)</f>
        <v>0</v>
      </c>
      <c r="CC240" s="166"/>
      <c r="CD240" s="32">
        <f>IF(計算過程!$DF$5=9,((CI240*'貼り付けシート（日別）'!AG239+CJ240*(CQ240+CR240+CS240+CU240)+CK240*CX240+CL240)*CE240+(0.01723*CW240+0.06099))*10^3/3600,0)</f>
        <v>0</v>
      </c>
      <c r="CE240" s="32">
        <f>IF(7&lt;='貼り付けシート（日別）'!AG239,1,1+(7-'貼り付けシート（日別）'!AG239)*0.0091)</f>
        <v>1</v>
      </c>
      <c r="CF240" s="32">
        <f>IF(計算過程!$DF$5=9,((CM240*'貼り付けシート（日別）'!AG239+CN240*(CQ240+CR240+CS240+CU240)+CO240*CX240+CP240)*CH240+CW240/CG240),0)</f>
        <v>0</v>
      </c>
      <c r="CG240" s="32">
        <f>計算過程!$DF$55*'貼り付けシート（日別）'!AG239+計算過程!$DF$56*CW240+計算過程!$DF$57</f>
        <v>0.87911874999999995</v>
      </c>
      <c r="CH240" s="32">
        <f>IF(7&lt;='貼り付けシート（日別）'!AG239,1,1+(7-'貼り付けシート（日別）'!AG239)*0.0205)</f>
        <v>1</v>
      </c>
      <c r="CI240" s="100">
        <f>IF($CX240&gt;0,バックデータ一覧!$S$4,バックデータ一覧!$T$4)</f>
        <v>-0.18114</v>
      </c>
      <c r="CJ240" s="100">
        <f>IF($CX240&gt;0,バックデータ一覧!$S$5,バックデータ一覧!$T$5)</f>
        <v>0.10483000000000001</v>
      </c>
      <c r="CK240" s="100">
        <f>IF($CX240&gt;0,バックデータ一覧!$S$6,バックデータ一覧!$T$6)</f>
        <v>0</v>
      </c>
      <c r="CL240" s="100">
        <f>IF($CX240&gt;0,バックデータ一覧!$S$7,バックデータ一覧!$T$7)</f>
        <v>5.8528500000000001</v>
      </c>
      <c r="CM240" s="100">
        <f>IF($CX240&gt;0,バックデータ一覧!$S$12,バックデータ一覧!$T$12)</f>
        <v>-5.7700000000000001E-2</v>
      </c>
      <c r="CN240" s="100">
        <f>IF($CX240&gt;0,バックデータ一覧!$S$13,バックデータ一覧!$T$13)</f>
        <v>0.47525000000000001</v>
      </c>
      <c r="CO240" s="100">
        <f>IF($CX240&gt;0,バックデータ一覧!$S$14,バックデータ一覧!$T$14)</f>
        <v>0</v>
      </c>
      <c r="CP240" s="173">
        <f>IF($CX240&gt;0,バックデータ一覧!$S$15,バックデータ一覧!$T$15)</f>
        <v>-6.3459300000000001</v>
      </c>
      <c r="CQ240" s="102">
        <f>IF($DF$4=4,'貼り付けシート（日別）'!T239,'貼り付けシート（日別）'!B239*(INT($DF$4)+1-$DF$4)+'貼り付けシート（日別）'!T239*($DF$4-INT($DF$4)))</f>
        <v>5.6229604650873339</v>
      </c>
      <c r="CR240" s="102">
        <f>IF($DF$4=4,'貼り付けシート（日別）'!U239,'貼り付けシート（日別）'!C239*(INT($DF$4)+1-$DF$4)+'貼り付けシート（日別）'!U239*($DF$4-INT($DF$4)))</f>
        <v>9.7867375510017762</v>
      </c>
      <c r="CS240" s="102">
        <f>IF($DF$4=4,'貼り付けシート（日別）'!V239,'貼り付けシート（日別）'!D239*(INT($DF$4)+1-$DF$4)+'貼り付けシート（日別）'!V239*($DF$4-INT($DF$4)))</f>
        <v>1.8805887843101448</v>
      </c>
      <c r="CT240" s="102">
        <f>IF($DF$4=4,'貼り付けシート（日別）'!W239,'貼り付けシート（日別）'!E239*(INT($DF$4)+1-$DF$4)+'貼り付けシート（日別）'!W239*($DF$4-INT($DF$4)))</f>
        <v>0</v>
      </c>
      <c r="CU240" s="102">
        <f>IF($DF$4=4,'貼り付けシート（日別）'!X239,'貼り付けシート（日別）'!F239*(INT($DF$4)+1-$DF$4)+'貼り付けシート（日別）'!X239*($DF$4-INT($DF$4)))</f>
        <v>18.179698237155002</v>
      </c>
      <c r="CV240" s="102">
        <f>IF($DF$4=4,'貼り付けシート（日別）'!Y239,'貼り付けシート（日別）'!G239*(INT($DF$4)+1-$DF$4)+'貼り付けシート（日別）'!Y239*($DF$4-INT($DF$4)))</f>
        <v>0</v>
      </c>
      <c r="CW240" s="102">
        <f>IF($DF$4=4,'貼り付けシート（日別）'!Z239,'貼り付けシート（日別）'!H239*(INT($DF$4)+1-$DF$4)+'貼り付けシート（日別）'!Z239*($DF$4-INT($DF$4)))</f>
        <v>2.6931250000000007</v>
      </c>
      <c r="CX240" s="32">
        <f>SUMIF('貼り付けシート（時刻別）'!$A$6:$A$8765,AR240,'貼り付けシート（時刻別）'!$C$6:$C$8765)</f>
        <v>0</v>
      </c>
      <c r="CY240" s="102">
        <f t="shared" si="82"/>
        <v>0</v>
      </c>
      <c r="CZ240" s="166"/>
    </row>
    <row r="241" spans="1:104" x14ac:dyDescent="0.15">
      <c r="A241" s="36">
        <v>41873</v>
      </c>
      <c r="B241" s="139">
        <f>IF(計算過程!$DF$5=9,計算過程!CD241+計算過程!CY241,IF($DF$4=4,AS241,G241*(INT($DF$4)+1-$DF$4)+AS241*($DF$4-INT($DF$4))))</f>
        <v>0.12683467364120371</v>
      </c>
      <c r="C241" s="139">
        <f>IF(計算過程!$DF$5=9,CF241,IF($DF$4=4,AT241,H241*(INT($DF$4)+1-$DF$4)+AT241*($DF$4-INT($DF$4))))</f>
        <v>45.438313823051125</v>
      </c>
      <c r="D241" s="139">
        <f>IF(計算過程!$DF$5=9,0,IF($DF$4=4,AU241,I241*(INT($DF$4)+1-$DF$4)+AU241*($DF$4-INT($DF$4))))</f>
        <v>0</v>
      </c>
      <c r="E241" s="139">
        <v>0</v>
      </c>
      <c r="F241" s="138"/>
      <c r="G241" s="104">
        <f t="shared" si="69"/>
        <v>0.1215057563125</v>
      </c>
      <c r="H241" s="104">
        <f t="shared" si="70"/>
        <v>40.238593479850259</v>
      </c>
      <c r="I241" s="104">
        <f t="shared" si="71"/>
        <v>0</v>
      </c>
      <c r="J241" s="107">
        <v>0</v>
      </c>
      <c r="K241" s="101">
        <f>IF(OR(計算過程!$DF$5&lt;=4,計算過程!$DF$5=8),L241+M241+N241,0)</f>
        <v>0.1215057563125</v>
      </c>
      <c r="L241" s="101">
        <f>IF(AND($DF$5&gt;4,$DF$5&lt;&gt;8),0,((VLOOKUP(入力データと計算結果!$E$6,バックデータ一覧!$V$12:$AA$15,2)*'貼り付けシート（日別）'!O240+VLOOKUP(入力データと計算結果!$E$6,バックデータ一覧!$V$12:$AA$15,3)*('貼り付けシート（日別）'!I240+'貼り付けシート（日別）'!J240+'貼り付けシート（日別）'!K240+'貼り付けシート（日別）'!L240+'貼り付けシート（日別）'!N240)+(VLOOKUP(入力データと計算結果!$E$6,バックデータ一覧!$V$12:$AA$15,4)))*10^3/3600))</f>
        <v>7.5032417481481484E-2</v>
      </c>
      <c r="M241" s="101">
        <f>IF(AND(OR($DF$5&gt;4,$DF$5&lt;&gt;8),入力データと計算結果!$E$7&lt;&gt;バックデータ一覧!$A$16,SUM(AL241:AM241)&gt;0),0.07*10^3/3600,0)</f>
        <v>1.9444444444444445E-2</v>
      </c>
      <c r="N241" s="101">
        <f>IF(AND(OR($DF$5&lt;=4),入力データと計算結果!$E$7=バックデータ一覧!$A$18,AM241&gt;0),(VLOOKUP(入力データと計算結果!$E$6,バックデータ一覧!$V$12:$AA$15,5,FALSE)*AO241+VLOOKUP(入力データと計算結果!$E$6,バックデータ一覧!$V$12:$AA$15,6,FALSE))*10^3/3600,0)</f>
        <v>2.7028894386574073E-2</v>
      </c>
      <c r="O241" s="101">
        <f>IF(OR(計算過程!$DF$5&lt;=2,計算過程!$DF$5=8),IF(入力データと計算結果!$E$7=バックデータ一覧!$A$16,AI241/Q241+AJ241/R241+AK241/S241+AL241/T241+AN241/V241,IF(入力データと計算結果!$E$7=バックデータ一覧!$A$17,AI241/Q241+AJ241/R241+AK241/S241+AM241/U241+AN241/V241,AI241/Q241+AJ241/R241+AK241/S241+AM241/U241+AO241/W241)),0)</f>
        <v>40.238593479850259</v>
      </c>
      <c r="P241" s="101">
        <f>IF(OR(計算過程!$DF$5=3,計算過程!$DF$5=4),IF(入力データと計算結果!$E$7=バックデータ一覧!$A$16,AI241/Q241+AJ241/R241+AK241/S241+AL241/T241+AN241/V241,IF(入力データと計算結果!$E$7=バックデータ一覧!$A$17,AI241/Q241+AJ241/R241+AK241/S241+AM241/U241+AN241/V241,AI241/Q241+AJ241/R241+AK241/S241+AM241/U241+AO241/W241)),0)</f>
        <v>0</v>
      </c>
      <c r="Q241" s="101">
        <f>MIN(1,$DF$7*'貼り付けシート（日別）'!O240+計算過程!$DF$14*(AI241+AK241)+$DF$21)</f>
        <v>0.63937698740463489</v>
      </c>
      <c r="R241" s="101">
        <f>MIN(1,$DF$8*'貼り付けシート（日別）'!O240+$DF$15*AJ241+$DF$22)</f>
        <v>0.68802443253804868</v>
      </c>
      <c r="S241" s="101">
        <f>MIN(1,$DF$9*'貼り付けシート（日別）'!O240+$DF$16*(AI241+AK241)+$DF$23)</f>
        <v>0.63937698740463489</v>
      </c>
      <c r="T241" s="32">
        <f>MIN(1,$DF$10*'貼り付けシート（日別）'!O240+$DF$17*AL241+$DF$24)</f>
        <v>0.71159348488590612</v>
      </c>
      <c r="U241" s="32">
        <f>MIN(1,$DF$11*'貼り付けシート（日別）'!O240+$DF$18*AM241+$DF$25)</f>
        <v>0.70245441658017616</v>
      </c>
      <c r="V241" s="32">
        <f>MIN(1,$DF$12*'貼り付けシート（日別）'!O240+$DF$19*AN241+$DF$26)</f>
        <v>0.71159348488590612</v>
      </c>
      <c r="W241" s="32">
        <f>MIN(1,$DF$13*'貼り付けシート（日別）'!O240+$DF$20*AO241+$DF$27)</f>
        <v>0.63435669851436238</v>
      </c>
      <c r="X241" s="32">
        <f t="shared" si="72"/>
        <v>0</v>
      </c>
      <c r="Y241" s="32">
        <f>'貼り付けシート（日別）'!P240</f>
        <v>19.900000000000002</v>
      </c>
      <c r="Z241" s="32">
        <f t="shared" si="73"/>
        <v>1</v>
      </c>
      <c r="AA241" s="32">
        <f t="shared" si="74"/>
        <v>1</v>
      </c>
      <c r="AB241" s="32">
        <f t="shared" si="75"/>
        <v>27.594548615265282</v>
      </c>
      <c r="AC241" s="32">
        <f>IF($DF$5=10,($DF$41*'貼り付けシート（日別）'!O240+$DF$42*AB241+$DF$43)/3.6,0)</f>
        <v>0</v>
      </c>
      <c r="AD241" s="32">
        <f>IF(OR($DF$5=5,$DF$5=6,$DF$5=7),(($DF$45*'貼り付けシート（日別）'!O240+$DF$46*SUM(AI241:AK241,AM241)+$DF$47)*AE241+(0.01723*AO241+0.06099))*10^3/3600,0)</f>
        <v>0</v>
      </c>
      <c r="AE241" s="32">
        <f>IF('貼り付けシート（日別）'!O240&lt;7,1+(7-'貼り付けシート（日別）'!O240)*0.0091,1)</f>
        <v>1</v>
      </c>
      <c r="AF241" s="32">
        <f>IF(OR($DF$5=5,$DF$5=6,$DF$5=7),(($DF$48*'貼り付けシート（日別）'!O240+$DF$49*SUM(AI241:AK241,AM241)+$DF$50)*AH241+AO241/AG241),0)</f>
        <v>0</v>
      </c>
      <c r="AG241" s="32">
        <f>$DF$51*'貼り付けシート（日別）'!O240+$DF$52*AO241+$DF$53</f>
        <v>0.88388562500000001</v>
      </c>
      <c r="AH241" s="32">
        <f>IF('貼り付けシート（日別）'!O240&lt;7,1+(7-'貼り付けシート（日別）'!O240)*0.0205,1)</f>
        <v>1</v>
      </c>
      <c r="AI241" s="109">
        <f>'貼り付けシート（日別）'!B240</f>
        <v>2.8942979663850799</v>
      </c>
      <c r="AJ241" s="109">
        <f>'貼り付けシート（日別）'!C240</f>
        <v>3.86209304776659</v>
      </c>
      <c r="AK241" s="109">
        <f>'貼り付けシート（日別）'!D240</f>
        <v>0.79513680395194475</v>
      </c>
      <c r="AL241" s="109">
        <f>'貼り付けシート（日別）'!E240</f>
        <v>0</v>
      </c>
      <c r="AM241" s="109">
        <f>'貼り付けシート（日別）'!F240</f>
        <v>17.935416630494998</v>
      </c>
      <c r="AN241" s="109">
        <f>'貼り付けシート（日別）'!G240</f>
        <v>0</v>
      </c>
      <c r="AO241" s="109">
        <f>'貼り付けシート（日別）'!H240</f>
        <v>2.1076041666666665</v>
      </c>
      <c r="AP241" s="102">
        <f>IF(入力データと計算結果!$E$9=バックデータ一覧!$A$25,'貼り付けシート（日別）'!Q240,0)</f>
        <v>0</v>
      </c>
      <c r="AR241" s="36">
        <v>41873</v>
      </c>
      <c r="AS241" s="104">
        <f t="shared" si="76"/>
        <v>0.12683467364120371</v>
      </c>
      <c r="AT241" s="104">
        <f t="shared" si="77"/>
        <v>45.438313823051125</v>
      </c>
      <c r="AU241" s="104">
        <f t="shared" si="78"/>
        <v>0</v>
      </c>
      <c r="AV241" s="107">
        <v>0</v>
      </c>
      <c r="AW241" s="101">
        <f>IF(OR(計算過程!$DF$5&lt;=4,計算過程!$DF$5=8),AX241+AY241+AZ241,0)</f>
        <v>0.12683467364120371</v>
      </c>
      <c r="AX241" s="101">
        <f>IF(AND(計算過程!$DF$5&gt;4,計算過程!$DF$5&lt;&gt;8),0,((VLOOKUP(入力データと計算結果!$E$6,バックデータ一覧!$V$12:$AA$15,2)*'貼り付けシート（日別）'!AG240+VLOOKUP(入力データと計算結果!$E$6,バックデータ一覧!$V$12:$AA$15,3)*('貼り付けシート（日別）'!AA240+'貼り付けシート（日別）'!AB240+'貼り付けシート（日別）'!AC240+'貼り付けシート（日別）'!AD240+'貼り付けシート（日別）'!AF240)+(VLOOKUP(入力データと計算結果!$E$6,バックデータ一覧!$V$12:$AA$15,4)))*10^3/3600))</f>
        <v>7.8487771731481484E-2</v>
      </c>
      <c r="AY241" s="101">
        <f>IF(AND(OR(計算過程!$DF$5&gt;4,計算過程!$DF$5&lt;&gt;8),入力データと計算結果!$E$7&lt;&gt;バックデータ一覧!$A$16,SUM(BX241:BY241)&gt;0),0.07*10^3/3600,0)</f>
        <v>1.9444444444444445E-2</v>
      </c>
      <c r="AZ241" s="101">
        <f>IF(AND(OR(計算過程!$DF$5&lt;=4),入力データと計算結果!$E$7=バックデータ一覧!$A$18,BY241&gt;0),(VLOOKUP(入力データと計算結果!$E$6,バックデータ一覧!$V$12:$AA$15,5,FALSE)*CA241+VLOOKUP(入力データと計算結果!$E$6,バックデータ一覧!$V$12:$AA$15,6,FALSE))*10^3/3600,0)</f>
        <v>2.8902457465277781E-2</v>
      </c>
      <c r="BA241" s="101">
        <f>IF(OR(計算過程!$DF$5&lt;=2,計算過程!$DF$5=8),IF(入力データと計算結果!$E$7=バックデータ一覧!$A$16,BU241/BC241+BV241/BD241+BW241/BE241+BX241/BF241+BZ241/BH241,IF(入力データと計算結果!$E$7=バックデータ一覧!$A$17,BU241/BC241+BV241/BD241+BW241/BE241+BY241/BG241+BZ241/BH241,BU241/BC241+BV241/BD241+BW241/BE241+BY241/BG241+CA241/BI241)),0)</f>
        <v>45.438313823051125</v>
      </c>
      <c r="BB241" s="101">
        <f>IF(OR(計算過程!$DF$5=3,計算過程!$DF$5=4),IF(入力データと計算結果!$E$7=バックデータ一覧!$A$16,BU241/BC241+BV241/BD241+BW241/BE241+BX241/BF241+BZ241/BH241,IF(入力データと計算結果!$E$7=バックデータ一覧!$A$17,BU241/BC241+BV241/BD241+BW241/BE241+BY241/BG241+BZ241/BH241,BU241/BC241+BV241/BD241+BW241/BE241+BY241/BG241+CA241/BI241)),0)</f>
        <v>0</v>
      </c>
      <c r="BC241" s="101">
        <f>MIN(1,計算過程!$DF$7*'貼り付けシート（日別）'!AG240+計算過程!$DF$14*(BU241+BW241)+計算過程!$DF$21)</f>
        <v>0.64006040584570068</v>
      </c>
      <c r="BD241" s="101">
        <f>MIN(1,計算過程!$DF$8*'貼り付けシート（日別）'!AG240+計算過程!$DF$15*BV241+計算過程!$DF$22)</f>
        <v>0.68919305109093121</v>
      </c>
      <c r="BE241" s="101">
        <f>MIN(1,計算過程!$DF$9*'貼り付けシート（日別）'!AG240+計算過程!$DF$16*(BU241+BW241)+計算過程!$DF$23)</f>
        <v>0.64006040584570068</v>
      </c>
      <c r="BF241" s="32">
        <f>MIN(1,計算過程!$DF$10*'貼り付けシート（日別）'!AG240+計算過程!$DF$17*BX241+計算過程!$DF$24)</f>
        <v>0.71159348488590612</v>
      </c>
      <c r="BG241" s="32">
        <f>MIN(1,計算過程!$DF$11*'貼り付けシート（日別）'!AG240+計算過程!$DF$18*BY241+計算過程!$DF$25)</f>
        <v>0.70245441658017616</v>
      </c>
      <c r="BH241" s="32">
        <f>MIN(1,計算過程!$DF$12*'貼り付けシート（日別）'!AG240+計算過程!$DF$19*BZ241+計算過程!$DF$26)</f>
        <v>0.71159348488590612</v>
      </c>
      <c r="BI241" s="32">
        <f>MIN(1,計算過程!$DF$13*'貼り付けシート（日別）'!AG240+計算過程!$DF$20*CA241+計算過程!$DF$27)</f>
        <v>0.64125049679516777</v>
      </c>
      <c r="BJ241" s="32">
        <f>IF(計算過程!$DF$5=11,(計算過程!$DF$33*BK241+計算過程!$DF$34*BN241+計算過程!$DF$35*計算過程!$DF$39+計算過程!$DF$36)*(1+計算過程!$DF$37*計算過程!$DF$38)*BL241*BM241*10^3/3600,0)</f>
        <v>0</v>
      </c>
      <c r="BK241" s="32">
        <f>'貼り付けシート（日別）'!AH240</f>
        <v>19.900000000000002</v>
      </c>
      <c r="BL241" s="32">
        <f t="shared" si="79"/>
        <v>1</v>
      </c>
      <c r="BM241" s="32">
        <f t="shared" si="80"/>
        <v>1</v>
      </c>
      <c r="BN241" s="32">
        <f t="shared" si="81"/>
        <v>31.139860285988007</v>
      </c>
      <c r="BO241" s="32">
        <f>IF(計算過程!$DF$5=10,(計算過程!$DF$41*'貼り付けシート（日別）'!AG240+計算過程!$DF$42*BN241+計算過程!$DF$43)/3.6,0)</f>
        <v>0</v>
      </c>
      <c r="BP241" s="32">
        <f>IF(OR(計算過程!$DF$5=5,計算過程!$DF$5=6,計算過程!$DF$5=7),((計算過程!$DF$45*'貼り付けシート（日別）'!AG240+計算過程!$DF$46*SUM(BU241:BW241,BY241)+計算過程!$DF$47)*BQ241+(0.01723*CA241+0.06099))*10^3/3600,0)</f>
        <v>0</v>
      </c>
      <c r="BQ241" s="32">
        <f>IF('貼り付けシート（日別）'!AG240&lt;7,1+(7-'貼り付けシート（日別）'!AG240)*0.0091,1)</f>
        <v>1</v>
      </c>
      <c r="BR241" s="32">
        <f>IF(OR(計算過程!$DF$5=5,計算過程!$DF$5=6,計算過程!$DF$5=7),((計算過程!$DF$48*'貼り付けシート（日別）'!AG240+計算過程!$DF$49*SUM(BU241:BW241,BY241)+計算過程!$DF$50)*BT241+CA241/BS241),0)</f>
        <v>0</v>
      </c>
      <c r="BS241" s="32">
        <f>計算過程!$DF$51*'貼り付けシート（日別）'!AG240+計算過程!$DF$52*CA241+計算過程!$DF$53</f>
        <v>0.88623437499999991</v>
      </c>
      <c r="BT241" s="32">
        <f>IF('貼り付けシート（日別）'!AG240&lt;7,1+(7-'貼り付けシート（日別）'!AG240)*0.0205,1)</f>
        <v>1</v>
      </c>
      <c r="BU241" s="109">
        <f>'貼り付けシート（日別）'!T240</f>
        <v>3.7384682065807273</v>
      </c>
      <c r="BV241" s="109">
        <f>'貼り付けシート（日別）'!U240</f>
        <v>6.4368217462776487</v>
      </c>
      <c r="BW241" s="109">
        <f>'貼り付けシート（日別）'!V240</f>
        <v>0.53009120263462983</v>
      </c>
      <c r="BX241" s="109">
        <f>'貼り付けシート（日別）'!W240</f>
        <v>0</v>
      </c>
      <c r="BY241" s="109">
        <f>'貼り付けシート（日別）'!X240</f>
        <v>17.935416630494998</v>
      </c>
      <c r="BZ241" s="109">
        <f>'貼り付けシート（日別）'!Y240</f>
        <v>0</v>
      </c>
      <c r="CA241" s="109">
        <f>'貼り付けシート（日別）'!Z240</f>
        <v>2.4990625000000004</v>
      </c>
      <c r="CB241" s="102">
        <f>IF(入力データと計算結果!$E$9=バックデータ一覧!$A$25,'貼り付けシート（日別）'!AI240,0)</f>
        <v>0</v>
      </c>
      <c r="CC241" s="166"/>
      <c r="CD241" s="32">
        <f>IF(計算過程!$DF$5=9,((CI241*'貼り付けシート（日別）'!AG240+CJ241*(CQ241+CR241+CS241+CU241)+CK241*CX241+CL241)*CE241+(0.01723*CW241+0.06099))*10^3/3600,0)</f>
        <v>0</v>
      </c>
      <c r="CE241" s="32">
        <f>IF(7&lt;='貼り付けシート（日別）'!AG240,1,1+(7-'貼り付けシート（日別）'!AG240)*0.0091)</f>
        <v>1</v>
      </c>
      <c r="CF241" s="32">
        <f>IF(計算過程!$DF$5=9,((CM241*'貼り付けシート（日別）'!AG240+CN241*(CQ241+CR241+CS241+CU241)+CO241*CX241+CP241)*CH241+CW241/CG241),0)</f>
        <v>0</v>
      </c>
      <c r="CG241" s="32">
        <f>計算過程!$DF$55*'貼り付けシート（日別）'!AG240+計算過程!$DF$56*CW241+計算過程!$DF$57</f>
        <v>0.88623437499999991</v>
      </c>
      <c r="CH241" s="32">
        <f>IF(7&lt;='貼り付けシート（日別）'!AG240,1,1+(7-'貼り付けシート（日別）'!AG240)*0.0205)</f>
        <v>1</v>
      </c>
      <c r="CI241" s="100">
        <f>IF($CX241&gt;0,バックデータ一覧!$S$4,バックデータ一覧!$T$4)</f>
        <v>-0.18114</v>
      </c>
      <c r="CJ241" s="100">
        <f>IF($CX241&gt;0,バックデータ一覧!$S$5,バックデータ一覧!$T$5)</f>
        <v>0.10483000000000001</v>
      </c>
      <c r="CK241" s="100">
        <f>IF($CX241&gt;0,バックデータ一覧!$S$6,バックデータ一覧!$T$6)</f>
        <v>0</v>
      </c>
      <c r="CL241" s="100">
        <f>IF($CX241&gt;0,バックデータ一覧!$S$7,バックデータ一覧!$T$7)</f>
        <v>5.8528500000000001</v>
      </c>
      <c r="CM241" s="100">
        <f>IF($CX241&gt;0,バックデータ一覧!$S$12,バックデータ一覧!$T$12)</f>
        <v>-5.7700000000000001E-2</v>
      </c>
      <c r="CN241" s="100">
        <f>IF($CX241&gt;0,バックデータ一覧!$S$13,バックデータ一覧!$T$13)</f>
        <v>0.47525000000000001</v>
      </c>
      <c r="CO241" s="100">
        <f>IF($CX241&gt;0,バックデータ一覧!$S$14,バックデータ一覧!$T$14)</f>
        <v>0</v>
      </c>
      <c r="CP241" s="173">
        <f>IF($CX241&gt;0,バックデータ一覧!$S$15,バックデータ一覧!$T$15)</f>
        <v>-6.3459300000000001</v>
      </c>
      <c r="CQ241" s="102">
        <f>IF($DF$4=4,'貼り付けシート（日別）'!T240,'貼り付けシート（日別）'!B240*(INT($DF$4)+1-$DF$4)+'貼り付けシート（日別）'!T240*($DF$4-INT($DF$4)))</f>
        <v>3.7384682065807273</v>
      </c>
      <c r="CR241" s="102">
        <f>IF($DF$4=4,'貼り付けシート（日別）'!U240,'貼り付けシート（日別）'!C240*(INT($DF$4)+1-$DF$4)+'貼り付けシート（日別）'!U240*($DF$4-INT($DF$4)))</f>
        <v>6.4368217462776487</v>
      </c>
      <c r="CS241" s="102">
        <f>IF($DF$4=4,'貼り付けシート（日別）'!V240,'貼り付けシート（日別）'!D240*(INT($DF$4)+1-$DF$4)+'貼り付けシート（日別）'!V240*($DF$4-INT($DF$4)))</f>
        <v>0.53009120263462983</v>
      </c>
      <c r="CT241" s="102">
        <f>IF($DF$4=4,'貼り付けシート（日別）'!W240,'貼り付けシート（日別）'!E240*(INT($DF$4)+1-$DF$4)+'貼り付けシート（日別）'!W240*($DF$4-INT($DF$4)))</f>
        <v>0</v>
      </c>
      <c r="CU241" s="102">
        <f>IF($DF$4=4,'貼り付けシート（日別）'!X240,'貼り付けシート（日別）'!F240*(INT($DF$4)+1-$DF$4)+'貼り付けシート（日別）'!X240*($DF$4-INT($DF$4)))</f>
        <v>17.935416630494998</v>
      </c>
      <c r="CV241" s="102">
        <f>IF($DF$4=4,'貼り付けシート（日別）'!Y240,'貼り付けシート（日別）'!G240*(INT($DF$4)+1-$DF$4)+'貼り付けシート（日別）'!Y240*($DF$4-INT($DF$4)))</f>
        <v>0</v>
      </c>
      <c r="CW241" s="102">
        <f>IF($DF$4=4,'貼り付けシート（日別）'!Z240,'貼り付けシート（日別）'!H240*(INT($DF$4)+1-$DF$4)+'貼り付けシート（日別）'!Z240*($DF$4-INT($DF$4)))</f>
        <v>2.4990625000000004</v>
      </c>
      <c r="CX241" s="32">
        <f>SUMIF('貼り付けシート（時刻別）'!$A$6:$A$8765,AR241,'貼り付けシート（時刻別）'!$C$6:$C$8765)</f>
        <v>0</v>
      </c>
      <c r="CY241" s="102">
        <f t="shared" si="82"/>
        <v>0</v>
      </c>
      <c r="CZ241" s="166"/>
    </row>
    <row r="242" spans="1:104" x14ac:dyDescent="0.15">
      <c r="A242" s="36">
        <v>41874</v>
      </c>
      <c r="B242" s="139">
        <f>IF(計算過程!$DF$5=9,計算過程!CD242+計算過程!CY242,IF($DF$4=4,AS242,G242*(INT($DF$4)+1-$DF$4)+AS242*($DF$4-INT($DF$4))))</f>
        <v>0.14417734656018519</v>
      </c>
      <c r="C242" s="139">
        <f>IF(計算過程!$DF$5=9,CF242,IF($DF$4=4,AT242,H242*(INT($DF$4)+1-$DF$4)+AT242*($DF$4-INT($DF$4))))</f>
        <v>64.481868936155976</v>
      </c>
      <c r="D242" s="139">
        <f>IF(計算過程!$DF$5=9,0,IF($DF$4=4,AU242,I242*(INT($DF$4)+1-$DF$4)+AU242*($DF$4-INT($DF$4))))</f>
        <v>0</v>
      </c>
      <c r="E242" s="139">
        <v>0</v>
      </c>
      <c r="F242" s="138"/>
      <c r="G242" s="104">
        <f t="shared" si="69"/>
        <v>0.13836929379166665</v>
      </c>
      <c r="H242" s="104">
        <f t="shared" si="70"/>
        <v>59.14042362349921</v>
      </c>
      <c r="I242" s="104">
        <f t="shared" si="71"/>
        <v>0</v>
      </c>
      <c r="J242" s="107">
        <v>0</v>
      </c>
      <c r="K242" s="101">
        <f>IF(OR(計算過程!$DF$5&lt;=4,計算過程!$DF$5=8),L242+M242+N242,0)</f>
        <v>0.13836929379166665</v>
      </c>
      <c r="L242" s="101">
        <f>IF(AND($DF$5&gt;4,$DF$5&lt;&gt;8),0,((VLOOKUP(入力データと計算結果!$E$6,バックデータ一覧!$V$12:$AA$15,2)*'貼り付けシート（日別）'!O241+VLOOKUP(入力データと計算結果!$E$6,バックデータ一覧!$V$12:$AA$15,3)*('貼り付けシート（日別）'!I241+'貼り付けシート（日別）'!J241+'貼り付けシート（日別）'!K241+'貼り付けシート（日別）'!L241+'貼り付けシート（日別）'!N241)+(VLOOKUP(入力データと計算結果!$E$6,バックデータ一覧!$V$12:$AA$15,4)))*10^3/3600))</f>
        <v>9.0447657796296294E-2</v>
      </c>
      <c r="M242" s="101">
        <f>IF(AND(OR($DF$5&gt;4,$DF$5&lt;&gt;8),入力データと計算結果!$E$7&lt;&gt;バックデータ一覧!$A$16,SUM(AL242:AM242)&gt;0),0.07*10^3/3600,0)</f>
        <v>1.9444444444444445E-2</v>
      </c>
      <c r="N242" s="101">
        <f>IF(AND(OR($DF$5&lt;=4),入力データと計算結果!$E$7=バックデータ一覧!$A$18,AM242&gt;0),(VLOOKUP(入力データと計算結果!$E$6,バックデータ一覧!$V$12:$AA$15,5,FALSE)*AO242+VLOOKUP(入力データと計算結果!$E$6,バックデータ一覧!$V$12:$AA$15,6,FALSE))*10^3/3600,0)</f>
        <v>2.8477191550925925E-2</v>
      </c>
      <c r="O242" s="101">
        <f>IF(OR(計算過程!$DF$5&lt;=2,計算過程!$DF$5=8),IF(入力データと計算結果!$E$7=バックデータ一覧!$A$16,AI242/Q242+AJ242/R242+AK242/S242+AL242/T242+AN242/V242,IF(入力データと計算結果!$E$7=バックデータ一覧!$A$17,AI242/Q242+AJ242/R242+AK242/S242+AM242/U242+AN242/V242,AI242/Q242+AJ242/R242+AK242/S242+AM242/U242+AO242/W242)),0)</f>
        <v>59.14042362349921</v>
      </c>
      <c r="P242" s="101">
        <f>IF(OR(計算過程!$DF$5=3,計算過程!$DF$5=4),IF(入力データと計算結果!$E$7=バックデータ一覧!$A$16,AI242/Q242+AJ242/R242+AK242/S242+AL242/T242+AN242/V242,IF(入力データと計算結果!$E$7=バックデータ一覧!$A$17,AI242/Q242+AJ242/R242+AK242/S242+AM242/U242+AN242/V242,AI242/Q242+AJ242/R242+AK242/S242+AM242/U242+AO242/W242)),0)</f>
        <v>0</v>
      </c>
      <c r="Q242" s="101">
        <f>MIN(1,$DF$7*'貼り付けシート（日別）'!O241+計算過程!$DF$14*(AI242+AK242)+$DF$21)</f>
        <v>0.64053904067242551</v>
      </c>
      <c r="R242" s="101">
        <f>MIN(1,$DF$8*'貼り付けシート（日別）'!O241+$DF$15*AJ242+$DF$22)</f>
        <v>0.68902141619732094</v>
      </c>
      <c r="S242" s="101">
        <f>MIN(1,$DF$9*'貼り付けシート（日別）'!O241+$DF$16*(AI242+AK242)+$DF$23)</f>
        <v>0.64053904067242551</v>
      </c>
      <c r="T242" s="32">
        <f>MIN(1,$DF$10*'貼り付けシート（日別）'!O241+$DF$17*AL242+$DF$24)</f>
        <v>0.71159348488590612</v>
      </c>
      <c r="U242" s="32">
        <f>MIN(1,$DF$11*'貼り付けシート（日別）'!O241+$DF$18*AM242+$DF$25)</f>
        <v>0.70252574716832639</v>
      </c>
      <c r="V242" s="32">
        <f>MIN(1,$DF$12*'貼り付けシート（日別）'!O241+$DF$19*AN242+$DF$26)</f>
        <v>0.71159348488590612</v>
      </c>
      <c r="W242" s="32">
        <f>MIN(1,$DF$13*'貼り付けシート（日別）'!O241+$DF$20*AO242+$DF$27)</f>
        <v>0.62932590853046977</v>
      </c>
      <c r="X242" s="32">
        <f t="shared" si="72"/>
        <v>0</v>
      </c>
      <c r="Y242" s="32">
        <f>'貼り付けシート（日別）'!P241</f>
        <v>21.3125</v>
      </c>
      <c r="Z242" s="32">
        <f t="shared" si="73"/>
        <v>1</v>
      </c>
      <c r="AA242" s="32">
        <f t="shared" si="74"/>
        <v>1</v>
      </c>
      <c r="AB242" s="32">
        <f t="shared" si="75"/>
        <v>40.125778112048451</v>
      </c>
      <c r="AC242" s="32">
        <f>IF($DF$5=10,($DF$41*'貼り付けシート（日別）'!O241+$DF$42*AB242+$DF$43)/3.6,0)</f>
        <v>0</v>
      </c>
      <c r="AD242" s="32">
        <f>IF(OR($DF$5=5,$DF$5=6,$DF$5=7),(($DF$45*'貼り付けシート（日別）'!O241+$DF$46*SUM(AI242:AK242,AM242)+$DF$47)*AE242+(0.01723*AO242+0.06099))*10^3/3600,0)</f>
        <v>0</v>
      </c>
      <c r="AE242" s="32">
        <f>IF('貼り付けシート（日別）'!O241&lt;7,1+(7-'貼り付けシート（日別）'!O241)*0.0091,1)</f>
        <v>1</v>
      </c>
      <c r="AF242" s="32">
        <f>IF(OR($DF$5=5,$DF$5=6,$DF$5=7),(($DF$48*'貼り付けシート（日別）'!O241+$DF$49*SUM(AI242:AK242,AM242)+$DF$50)*AH242+AO242/AG242),0)</f>
        <v>0</v>
      </c>
      <c r="AG242" s="32">
        <f>$DF$51*'貼り付けシート（日別）'!O241+$DF$52*AO242+$DF$53</f>
        <v>0.86910124999999994</v>
      </c>
      <c r="AH242" s="32">
        <f>IF('貼り付けシート（日別）'!O241&lt;7,1+(7-'貼り付けシート（日別）'!O241)*0.0205,1)</f>
        <v>1</v>
      </c>
      <c r="AI242" s="109">
        <f>'貼り付けシート（日別）'!B241</f>
        <v>7.8895766739777482</v>
      </c>
      <c r="AJ242" s="109">
        <f>'貼り付けシート（日別）'!C241</f>
        <v>10.208671591845999</v>
      </c>
      <c r="AK242" s="109">
        <f>'貼り付けシート（日別）'!D241</f>
        <v>1.8390621617663747</v>
      </c>
      <c r="AL242" s="109">
        <f>'貼り付けシート（日別）'!E241</f>
        <v>0</v>
      </c>
      <c r="AM242" s="109">
        <f>'貼り付けシート（日別）'!F241</f>
        <v>17.778259351124998</v>
      </c>
      <c r="AN242" s="109">
        <f>'貼り付けシート（日別）'!G241</f>
        <v>0</v>
      </c>
      <c r="AO242" s="109">
        <f>'貼り付けシート（日別）'!H241</f>
        <v>2.4102083333333333</v>
      </c>
      <c r="AP242" s="102">
        <f>IF(入力データと計算結果!$E$9=バックデータ一覧!$A$25,'貼り付けシート（日別）'!Q241,0)</f>
        <v>0</v>
      </c>
      <c r="AR242" s="36">
        <v>41874</v>
      </c>
      <c r="AS242" s="104">
        <f t="shared" si="76"/>
        <v>0.14417734656018519</v>
      </c>
      <c r="AT242" s="104">
        <f t="shared" si="77"/>
        <v>64.481868936155976</v>
      </c>
      <c r="AU242" s="104">
        <f t="shared" si="78"/>
        <v>0</v>
      </c>
      <c r="AV242" s="107">
        <v>0</v>
      </c>
      <c r="AW242" s="101">
        <f>IF(OR(計算過程!$DF$5&lt;=4,計算過程!$DF$5=8),AX242+AY242+AZ242,0)</f>
        <v>0.14417734656018519</v>
      </c>
      <c r="AX242" s="101">
        <f>IF(AND(計算過程!$DF$5&gt;4,計算過程!$DF$5&lt;&gt;8),0,((VLOOKUP(入力データと計算結果!$E$6,バックデータ一覧!$V$12:$AA$15,2)*'貼り付けシート（日別）'!AG241+VLOOKUP(入力データと計算結果!$E$6,バックデータ一覧!$V$12:$AA$15,3)*('貼り付けシート（日別）'!AA241+'貼り付けシート（日別）'!AB241+'貼り付けシート（日別）'!AC241+'貼り付けシート（日別）'!AD241+'貼り付けシート（日別）'!AF241)+(VLOOKUP(入力データと計算結果!$E$6,バックデータ一覧!$V$12:$AA$15,4)))*10^3/3600))</f>
        <v>9.3968348296296286E-2</v>
      </c>
      <c r="AY242" s="101">
        <f>IF(AND(OR(計算過程!$DF$5&gt;4,計算過程!$DF$5&lt;&gt;8),入力データと計算結果!$E$7&lt;&gt;バックデータ一覧!$A$16,SUM(BX242:BY242)&gt;0),0.07*10^3/3600,0)</f>
        <v>1.9444444444444445E-2</v>
      </c>
      <c r="AZ242" s="101">
        <f>IF(AND(OR(計算過程!$DF$5&lt;=4),入力データと計算結果!$E$7=バックデータ一覧!$A$18,BY242&gt;0),(VLOOKUP(入力データと計算結果!$E$6,バックデータ一覧!$V$12:$AA$15,5,FALSE)*CA242+VLOOKUP(入力データと計算結果!$E$6,バックデータ一覧!$V$12:$AA$15,6,FALSE))*10^3/3600,0)</f>
        <v>3.0764553819444446E-2</v>
      </c>
      <c r="BA242" s="101">
        <f>IF(OR(計算過程!$DF$5&lt;=2,計算過程!$DF$5=8),IF(入力データと計算結果!$E$7=バックデータ一覧!$A$16,BU242/BC242+BV242/BD242+BW242/BE242+BX242/BF242+BZ242/BH242,IF(入力データと計算結果!$E$7=バックデータ一覧!$A$17,BU242/BC242+BV242/BD242+BW242/BE242+BY242/BG242+BZ242/BH242,BU242/BC242+BV242/BD242+BW242/BE242+BY242/BG242+CA242/BI242)),0)</f>
        <v>64.481868936155976</v>
      </c>
      <c r="BB242" s="101">
        <f>IF(OR(計算過程!$DF$5=3,計算過程!$DF$5=4),IF(入力データと計算結果!$E$7=バックデータ一覧!$A$16,BU242/BC242+BV242/BD242+BW242/BE242+BX242/BF242+BZ242/BH242,IF(入力データと計算結果!$E$7=バックデータ一覧!$A$17,BU242/BC242+BV242/BD242+BW242/BE242+BY242/BG242+BZ242/BH242,BU242/BC242+BV242/BD242+BW242/BE242+BY242/BG242+CA242/BI242)),0)</f>
        <v>0</v>
      </c>
      <c r="BC242" s="101">
        <f>MIN(1,計算過程!$DF$7*'貼り付けシート（日別）'!AG241+計算過程!$DF$14*(BU242+BW242)+計算過程!$DF$21)</f>
        <v>0.64128622897206955</v>
      </c>
      <c r="BD242" s="101">
        <f>MIN(1,計算過程!$DF$8*'貼り付けシート（日別）'!AG241+計算過程!$DF$15*BV242+計算過程!$DF$22)</f>
        <v>0.69017979484799341</v>
      </c>
      <c r="BE242" s="101">
        <f>MIN(1,計算過程!$DF$9*'貼り付けシート（日別）'!AG241+計算過程!$DF$16*(BU242+BW242)+計算過程!$DF$23)</f>
        <v>0.64128622897206955</v>
      </c>
      <c r="BF242" s="32">
        <f>MIN(1,計算過程!$DF$10*'貼り付けシート（日別）'!AG241+計算過程!$DF$17*BX242+計算過程!$DF$24)</f>
        <v>0.71159348488590612</v>
      </c>
      <c r="BG242" s="32">
        <f>MIN(1,計算過程!$DF$11*'貼り付けシート（日別）'!AG241+計算過程!$DF$18*BY242+計算過程!$DF$25)</f>
        <v>0.70252574716832639</v>
      </c>
      <c r="BH242" s="32">
        <f>MIN(1,計算過程!$DF$12*'貼り付けシート（日別）'!AG241+計算過程!$DF$19*BZ242+計算過程!$DF$26)</f>
        <v>0.71159348488590612</v>
      </c>
      <c r="BI242" s="32">
        <f>MIN(1,計算過程!$DF$13*'貼り付けシート（日別）'!AG241+計算過程!$DF$20*CA242+計算過程!$DF$27)</f>
        <v>0.6377422859951678</v>
      </c>
      <c r="BJ242" s="32">
        <f>IF(計算過程!$DF$5=11,(計算過程!$DF$33*BK242+計算過程!$DF$34*BN242+計算過程!$DF$35*計算過程!$DF$39+計算過程!$DF$36)*(1+計算過程!$DF$37*計算過程!$DF$38)*BL242*BM242*10^3/3600,0)</f>
        <v>0</v>
      </c>
      <c r="BK242" s="32">
        <f>'貼り付けシート（日別）'!AH241</f>
        <v>21.3125</v>
      </c>
      <c r="BL242" s="32">
        <f t="shared" si="79"/>
        <v>1</v>
      </c>
      <c r="BM242" s="32">
        <f t="shared" si="80"/>
        <v>1</v>
      </c>
      <c r="BN242" s="32">
        <f t="shared" si="81"/>
        <v>43.789025506656188</v>
      </c>
      <c r="BO242" s="32">
        <f>IF(計算過程!$DF$5=10,(計算過程!$DF$41*'貼り付けシート（日別）'!AG241+計算過程!$DF$42*BN242+計算過程!$DF$43)/3.6,0)</f>
        <v>0</v>
      </c>
      <c r="BP242" s="32">
        <f>IF(OR(計算過程!$DF$5=5,計算過程!$DF$5=6,計算過程!$DF$5=7),((計算過程!$DF$45*'貼り付けシート（日別）'!AG241+計算過程!$DF$46*SUM(BU242:BW242,BY242)+計算過程!$DF$47)*BQ242+(0.01723*CA242+0.06099))*10^3/3600,0)</f>
        <v>0</v>
      </c>
      <c r="BQ242" s="32">
        <f>IF('貼り付けシート（日別）'!AG241&lt;7,1+(7-'貼り付けシート（日別）'!AG241)*0.0091,1)</f>
        <v>1</v>
      </c>
      <c r="BR242" s="32">
        <f>IF(OR(計算過程!$DF$5=5,計算過程!$DF$5=6,計算過程!$DF$5=7),((計算過程!$DF$48*'貼り付けシート（日別）'!AG241+計算過程!$DF$49*SUM(BU242:BW242,BY242)+計算過程!$DF$50)*BT242+CA242/BS242),0)</f>
        <v>0</v>
      </c>
      <c r="BS242" s="32">
        <f>計算過程!$DF$51*'貼り付けシート（日別）'!AG241+計算過程!$DF$52*CA242+計算過程!$DF$53</f>
        <v>0.87196874999999996</v>
      </c>
      <c r="BT242" s="32">
        <f>IF('貼り付けシート（日別）'!AG241&lt;7,1+(7-'貼り付けシート（日別）'!AG241)*0.0205,1)</f>
        <v>1</v>
      </c>
      <c r="BU242" s="109">
        <f>'貼り付けシート（日別）'!T241</f>
        <v>8.1286547550073767</v>
      </c>
      <c r="BV242" s="109">
        <f>'貼り付けシート（日別）'!U241</f>
        <v>12.760839489807497</v>
      </c>
      <c r="BW242" s="109">
        <f>'貼り付けシート（日別）'!V241</f>
        <v>2.2331469107163118</v>
      </c>
      <c r="BX242" s="109">
        <f>'貼り付けシート（日別）'!W241</f>
        <v>0</v>
      </c>
      <c r="BY242" s="109">
        <f>'貼り付けシート（日別）'!X241</f>
        <v>17.778259351124998</v>
      </c>
      <c r="BZ242" s="109">
        <f>'貼り付けシート（日別）'!Y241</f>
        <v>0</v>
      </c>
      <c r="CA242" s="109">
        <f>'貼り付けシート（日別）'!Z241</f>
        <v>2.8881250000000005</v>
      </c>
      <c r="CB242" s="102">
        <f>IF(入力データと計算結果!$E$9=バックデータ一覧!$A$25,'貼り付けシート（日別）'!AI241,0)</f>
        <v>0</v>
      </c>
      <c r="CC242" s="166"/>
      <c r="CD242" s="32">
        <f>IF(計算過程!$DF$5=9,((CI242*'貼り付けシート（日別）'!AG241+CJ242*(CQ242+CR242+CS242+CU242)+CK242*CX242+CL242)*CE242+(0.01723*CW242+0.06099))*10^3/3600,0)</f>
        <v>0</v>
      </c>
      <c r="CE242" s="32">
        <f>IF(7&lt;='貼り付けシート（日別）'!AG241,1,1+(7-'貼り付けシート（日別）'!AG241)*0.0091)</f>
        <v>1</v>
      </c>
      <c r="CF242" s="32">
        <f>IF(計算過程!$DF$5=9,((CM242*'貼り付けシート（日別）'!AG241+CN242*(CQ242+CR242+CS242+CU242)+CO242*CX242+CP242)*CH242+CW242/CG242),0)</f>
        <v>0</v>
      </c>
      <c r="CG242" s="32">
        <f>計算過程!$DF$55*'貼り付けシート（日別）'!AG241+計算過程!$DF$56*CW242+計算過程!$DF$57</f>
        <v>0.87196874999999996</v>
      </c>
      <c r="CH242" s="32">
        <f>IF(7&lt;='貼り付けシート（日別）'!AG241,1,1+(7-'貼り付けシート（日別）'!AG241)*0.0205)</f>
        <v>1</v>
      </c>
      <c r="CI242" s="100">
        <f>IF($CX242&gt;0,バックデータ一覧!$S$4,バックデータ一覧!$T$4)</f>
        <v>-0.18114</v>
      </c>
      <c r="CJ242" s="100">
        <f>IF($CX242&gt;0,バックデータ一覧!$S$5,バックデータ一覧!$T$5)</f>
        <v>0.10483000000000001</v>
      </c>
      <c r="CK242" s="100">
        <f>IF($CX242&gt;0,バックデータ一覧!$S$6,バックデータ一覧!$T$6)</f>
        <v>0</v>
      </c>
      <c r="CL242" s="100">
        <f>IF($CX242&gt;0,バックデータ一覧!$S$7,バックデータ一覧!$T$7)</f>
        <v>5.8528500000000001</v>
      </c>
      <c r="CM242" s="100">
        <f>IF($CX242&gt;0,バックデータ一覧!$S$12,バックデータ一覧!$T$12)</f>
        <v>-5.7700000000000001E-2</v>
      </c>
      <c r="CN242" s="100">
        <f>IF($CX242&gt;0,バックデータ一覧!$S$13,バックデータ一覧!$T$13)</f>
        <v>0.47525000000000001</v>
      </c>
      <c r="CO242" s="100">
        <f>IF($CX242&gt;0,バックデータ一覧!$S$14,バックデータ一覧!$T$14)</f>
        <v>0</v>
      </c>
      <c r="CP242" s="173">
        <f>IF($CX242&gt;0,バックデータ一覧!$S$15,バックデータ一覧!$T$15)</f>
        <v>-6.3459300000000001</v>
      </c>
      <c r="CQ242" s="102">
        <f>IF($DF$4=4,'貼り付けシート（日別）'!T241,'貼り付けシート（日別）'!B241*(INT($DF$4)+1-$DF$4)+'貼り付けシート（日別）'!T241*($DF$4-INT($DF$4)))</f>
        <v>8.1286547550073767</v>
      </c>
      <c r="CR242" s="102">
        <f>IF($DF$4=4,'貼り付けシート（日別）'!U241,'貼り付けシート（日別）'!C241*(INT($DF$4)+1-$DF$4)+'貼り付けシート（日別）'!U241*($DF$4-INT($DF$4)))</f>
        <v>12.760839489807497</v>
      </c>
      <c r="CS242" s="102">
        <f>IF($DF$4=4,'貼り付けシート（日別）'!V241,'貼り付けシート（日別）'!D241*(INT($DF$4)+1-$DF$4)+'貼り付けシート（日別）'!V241*($DF$4-INT($DF$4)))</f>
        <v>2.2331469107163118</v>
      </c>
      <c r="CT242" s="102">
        <f>IF($DF$4=4,'貼り付けシート（日別）'!W241,'貼り付けシート（日別）'!E241*(INT($DF$4)+1-$DF$4)+'貼り付けシート（日別）'!W241*($DF$4-INT($DF$4)))</f>
        <v>0</v>
      </c>
      <c r="CU242" s="102">
        <f>IF($DF$4=4,'貼り付けシート（日別）'!X241,'貼り付けシート（日別）'!F241*(INT($DF$4)+1-$DF$4)+'貼り付けシート（日別）'!X241*($DF$4-INT($DF$4)))</f>
        <v>17.778259351124998</v>
      </c>
      <c r="CV242" s="102">
        <f>IF($DF$4=4,'貼り付けシート（日別）'!Y241,'貼り付けシート（日別）'!G241*(INT($DF$4)+1-$DF$4)+'貼り付けシート（日別）'!Y241*($DF$4-INT($DF$4)))</f>
        <v>0</v>
      </c>
      <c r="CW242" s="102">
        <f>IF($DF$4=4,'貼り付けシート（日別）'!Z241,'貼り付けシート（日別）'!H241*(INT($DF$4)+1-$DF$4)+'貼り付けシート（日別）'!Z241*($DF$4-INT($DF$4)))</f>
        <v>2.8881250000000005</v>
      </c>
      <c r="CX242" s="32">
        <f>SUMIF('貼り付けシート（時刻別）'!$A$6:$A$8765,AR242,'貼り付けシート（時刻別）'!$C$6:$C$8765)</f>
        <v>0</v>
      </c>
      <c r="CY242" s="102">
        <f t="shared" si="82"/>
        <v>0</v>
      </c>
      <c r="CZ242" s="166"/>
    </row>
    <row r="243" spans="1:104" x14ac:dyDescent="0.15">
      <c r="A243" s="36">
        <v>41875</v>
      </c>
      <c r="B243" s="139">
        <f>IF(計算過程!$DF$5=9,計算過程!CD243+計算過程!CY243,IF($DF$4=4,AS243,G243*(INT($DF$4)+1-$DF$4)+AS243*($DF$4-INT($DF$4))))</f>
        <v>0.13286421762268519</v>
      </c>
      <c r="C243" s="139">
        <f>IF(計算過程!$DF$5=9,CF243,IF($DF$4=4,AT243,H243*(INT($DF$4)+1-$DF$4)+AT243*($DF$4-INT($DF$4))))</f>
        <v>46.529902475172847</v>
      </c>
      <c r="D243" s="139">
        <f>IF(計算過程!$DF$5=9,0,IF($DF$4=4,AU243,I243*(INT($DF$4)+1-$DF$4)+AU243*($DF$4-INT($DF$4))))</f>
        <v>0</v>
      </c>
      <c r="E243" s="139">
        <v>0</v>
      </c>
      <c r="F243" s="138"/>
      <c r="G243" s="104">
        <f t="shared" si="69"/>
        <v>0.12682536047916665</v>
      </c>
      <c r="H243" s="104">
        <f t="shared" si="70"/>
        <v>41.102349433360928</v>
      </c>
      <c r="I243" s="104">
        <f t="shared" si="71"/>
        <v>0</v>
      </c>
      <c r="J243" s="107">
        <v>0</v>
      </c>
      <c r="K243" s="101">
        <f>IF(OR(計算過程!$DF$5&lt;=4,計算過程!$DF$5=8),L243+M243+N243,0)</f>
        <v>0.12682536047916665</v>
      </c>
      <c r="L243" s="101">
        <f>IF(AND($DF$5&gt;4,$DF$5&lt;&gt;8),0,((VLOOKUP(入力データと計算結果!$E$6,バックデータ一覧!$V$12:$AA$15,2)*'貼り付けシート（日別）'!O242+VLOOKUP(入力データと計算結果!$E$6,バックデータ一覧!$V$12:$AA$15,3)*('貼り付けシート（日別）'!I242+'貼り付けシート（日別）'!J242+'貼り付けシート（日別）'!K242+'貼り付けシート（日別）'!L242+'貼り付けシート（日別）'!N242)+(VLOOKUP(入力データと計算結果!$E$6,バックデータ一覧!$V$12:$AA$15,4)))*10^3/3600))</f>
        <v>7.7867232296296288E-2</v>
      </c>
      <c r="M243" s="101">
        <f>IF(AND(OR($DF$5&gt;4,$DF$5&lt;&gt;8),入力データと計算結果!$E$7&lt;&gt;バックデータ一覧!$A$16,SUM(AL243:AM243)&gt;0),0.07*10^3/3600,0)</f>
        <v>1.9444444444444445E-2</v>
      </c>
      <c r="N243" s="101">
        <f>IF(AND(OR($DF$5&lt;=4),入力データと計算結果!$E$7=バックデータ一覧!$A$18,AM243&gt;0),(VLOOKUP(入力データと計算結果!$E$6,バックデータ一覧!$V$12:$AA$15,5,FALSE)*AO243+VLOOKUP(入力データと計算結果!$E$6,バックデータ一覧!$V$12:$AA$15,6,FALSE))*10^3/3600,0)</f>
        <v>2.9513683738425923E-2</v>
      </c>
      <c r="O243" s="101">
        <f>IF(OR(計算過程!$DF$5&lt;=2,計算過程!$DF$5=8),IF(入力データと計算結果!$E$7=バックデータ一覧!$A$16,AI243/Q243+AJ243/R243+AK243/S243+AL243/T243+AN243/V243,IF(入力データと計算結果!$E$7=バックデータ一覧!$A$17,AI243/Q243+AJ243/R243+AK243/S243+AM243/U243+AN243/V243,AI243/Q243+AJ243/R243+AK243/S243+AM243/U243+AO243/W243)),0)</f>
        <v>41.102349433360928</v>
      </c>
      <c r="P243" s="101">
        <f>IF(OR(計算過程!$DF$5=3,計算過程!$DF$5=4),IF(入力データと計算結果!$E$7=バックデータ一覧!$A$16,AI243/Q243+AJ243/R243+AK243/S243+AL243/T243+AN243/V243,IF(入力データと計算結果!$E$7=バックデータ一覧!$A$17,AI243/Q243+AJ243/R243+AK243/S243+AM243/U243+AN243/V243,AI243/Q243+AJ243/R243+AK243/S243+AM243/U243+AO243/W243)),0)</f>
        <v>0</v>
      </c>
      <c r="Q243" s="101">
        <f>MIN(1,$DF$7*'貼り付けシート（日別）'!O242+計算過程!$DF$14*(AI243+AK243)+$DF$21)</f>
        <v>0.62912806815019406</v>
      </c>
      <c r="R243" s="101">
        <f>MIN(1,$DF$8*'貼り付けシート（日別）'!O242+$DF$15*AJ243+$DF$22)</f>
        <v>0.6847865918233752</v>
      </c>
      <c r="S243" s="101">
        <f>MIN(1,$DF$9*'貼り付けシート（日別）'!O242+$DF$16*(AI243+AK243)+$DF$23)</f>
        <v>0.62912806815019406</v>
      </c>
      <c r="T243" s="32">
        <f>MIN(1,$DF$10*'貼り付けシート（日別）'!O242+$DF$17*AL243+$DF$24)</f>
        <v>0.71159348488590612</v>
      </c>
      <c r="U243" s="32">
        <f>MIN(1,$DF$11*'貼り付けシート（日別）'!O242+$DF$18*AM243+$DF$25)</f>
        <v>0.70248327046530323</v>
      </c>
      <c r="V243" s="32">
        <f>MIN(1,$DF$12*'貼り付けシート（日別）'!O242+$DF$19*AN243+$DF$26)</f>
        <v>0.71159348488590612</v>
      </c>
      <c r="W243" s="32">
        <f>MIN(1,$DF$13*'貼り付けシート（日別）'!O242+$DF$20*AO243+$DF$27)</f>
        <v>0.62572556003597313</v>
      </c>
      <c r="X243" s="32">
        <f t="shared" si="72"/>
        <v>0</v>
      </c>
      <c r="Y243" s="32">
        <f>'貼り付けシート（日別）'!P242</f>
        <v>16.9375</v>
      </c>
      <c r="Z243" s="32">
        <f t="shared" si="73"/>
        <v>1</v>
      </c>
      <c r="AA243" s="32">
        <f t="shared" si="74"/>
        <v>1</v>
      </c>
      <c r="AB243" s="32">
        <f t="shared" si="75"/>
        <v>28.023377525984777</v>
      </c>
      <c r="AC243" s="32">
        <f>IF($DF$5=10,($DF$41*'貼り付けシート（日別）'!O242+$DF$42*AB243+$DF$43)/3.6,0)</f>
        <v>0</v>
      </c>
      <c r="AD243" s="32">
        <f>IF(OR($DF$5=5,$DF$5=6,$DF$5=7),(($DF$45*'貼り付けシート（日別）'!O242+$DF$46*SUM(AI243:AK243,AM243)+$DF$47)*AE243+(0.01723*AO243+0.06099))*10^3/3600,0)</f>
        <v>0</v>
      </c>
      <c r="AE243" s="32">
        <f>IF('貼り付けシート（日別）'!O242&lt;7,1+(7-'貼り付けシート（日別）'!O242)*0.0091,1)</f>
        <v>1</v>
      </c>
      <c r="AF243" s="32">
        <f>IF(OR($DF$5=5,$DF$5=6,$DF$5=7),(($DF$48*'貼り付けシート（日別）'!O242+$DF$49*SUM(AI243:AK243,AM243)+$DF$50)*AH243+AO243/AG243),0)</f>
        <v>0</v>
      </c>
      <c r="AG243" s="32">
        <f>$DF$51*'貼り付けシート（日別）'!O242+$DF$52*AO243+$DF$53</f>
        <v>0.85852062499999993</v>
      </c>
      <c r="AH243" s="32">
        <f>IF('貼り付けシート（日別）'!O242&lt;7,1+(7-'貼り付けシート（日別）'!O242)*0.0205,1)</f>
        <v>1</v>
      </c>
      <c r="AI243" s="109">
        <f>'貼り付けシート（日別）'!B242</f>
        <v>2.8840392088532387</v>
      </c>
      <c r="AJ243" s="109">
        <f>'貼り付けシート（日別）'!C242</f>
        <v>3.8484039678575401</v>
      </c>
      <c r="AK243" s="109">
        <f>'貼り付けシート（日別）'!D242</f>
        <v>0.79231846397066974</v>
      </c>
      <c r="AL243" s="109">
        <f>'貼り付けシート（日別）'!E242</f>
        <v>0</v>
      </c>
      <c r="AM243" s="109">
        <f>'貼り付けシート（日別）'!F242</f>
        <v>17.871845051969999</v>
      </c>
      <c r="AN243" s="109">
        <f>'貼り付けシート（日別）'!G242</f>
        <v>0</v>
      </c>
      <c r="AO243" s="109">
        <f>'貼り付けシート（日別）'!H242</f>
        <v>2.6267708333333335</v>
      </c>
      <c r="AP243" s="102">
        <f>IF(入力データと計算結果!$E$9=バックデータ一覧!$A$25,'貼り付けシート（日別）'!Q242,0)</f>
        <v>0</v>
      </c>
      <c r="AR243" s="36">
        <v>41875</v>
      </c>
      <c r="AS243" s="104">
        <f t="shared" si="76"/>
        <v>0.13286421762268519</v>
      </c>
      <c r="AT243" s="104">
        <f t="shared" si="77"/>
        <v>46.529902475172847</v>
      </c>
      <c r="AU243" s="104">
        <f t="shared" si="78"/>
        <v>0</v>
      </c>
      <c r="AV243" s="107">
        <v>0</v>
      </c>
      <c r="AW243" s="101">
        <f>IF(OR(計算過程!$DF$5&lt;=4,計算過程!$DF$5=8),AX243+AY243+AZ243,0)</f>
        <v>0.13286421762268519</v>
      </c>
      <c r="AX243" s="101">
        <f>IF(AND(計算過程!$DF$5&gt;4,計算過程!$DF$5&lt;&gt;8),0,((VLOOKUP(入力データと計算結果!$E$6,バックデータ一覧!$V$12:$AA$15,2)*'貼り付けシート（日別）'!AG242+VLOOKUP(入力データと計算結果!$E$6,バックデータ一覧!$V$12:$AA$15,3)*('貼り付けシート（日別）'!AA242+'貼り付けシート（日別）'!AB242+'貼り付けシート（日別）'!AC242+'貼り付けシート（日別）'!AD242+'貼り付けシート（日別）'!AF242)+(VLOOKUP(入力データと計算結果!$E$6,バックデータ一覧!$V$12:$AA$15,4)))*10^3/3600))</f>
        <v>8.1322586546296302E-2</v>
      </c>
      <c r="AY243" s="101">
        <f>IF(AND(OR(計算過程!$DF$5&gt;4,計算過程!$DF$5&lt;&gt;8),入力データと計算結果!$E$7&lt;&gt;バックデータ一覧!$A$16,SUM(BX243:BY243)&gt;0),0.07*10^3/3600,0)</f>
        <v>1.9444444444444445E-2</v>
      </c>
      <c r="AZ243" s="101">
        <f>IF(AND(OR(計算過程!$DF$5&lt;=4),入力データと計算結果!$E$7=バックデータ一覧!$A$18,BY243&gt;0),(VLOOKUP(入力データと計算結果!$E$6,バックデータ一覧!$V$12:$AA$15,5,FALSE)*CA243+VLOOKUP(入力データと計算結果!$E$6,バックデータ一覧!$V$12:$AA$15,6,FALSE))*10^3/3600,0)</f>
        <v>3.2097186631944448E-2</v>
      </c>
      <c r="BA243" s="101">
        <f>IF(OR(計算過程!$DF$5&lt;=2,計算過程!$DF$5=8),IF(入力データと計算結果!$E$7=バックデータ一覧!$A$16,BU243/BC243+BV243/BD243+BW243/BE243+BX243/BF243+BZ243/BH243,IF(入力データと計算結果!$E$7=バックデータ一覧!$A$17,BU243/BC243+BV243/BD243+BW243/BE243+BY243/BG243+BZ243/BH243,BU243/BC243+BV243/BD243+BW243/BE243+BY243/BG243+CA243/BI243)),0)</f>
        <v>46.529902475172847</v>
      </c>
      <c r="BB243" s="101">
        <f>IF(OR(計算過程!$DF$5=3,計算過程!$DF$5=4),IF(入力データと計算結果!$E$7=バックデータ一覧!$A$16,BU243/BC243+BV243/BD243+BW243/BE243+BX243/BF243+BZ243/BH243,IF(入力データと計算結果!$E$7=バックデータ一覧!$A$17,BU243/BC243+BV243/BD243+BW243/BE243+BY243/BG243+BZ243/BH243,BU243/BC243+BV243/BD243+BW243/BE243+BY243/BG243+CA243/BI243)),0)</f>
        <v>0</v>
      </c>
      <c r="BC243" s="101">
        <f>MIN(1,計算過程!$DF$7*'貼り付けシート（日別）'!AG242+計算過程!$DF$14*(BU243+BW243)+計算過程!$DF$21)</f>
        <v>0.62980906423386585</v>
      </c>
      <c r="BD243" s="101">
        <f>MIN(1,計算過程!$DF$8*'貼り付けシート（日別）'!AG242+計算過程!$DF$15*BV243+計算過程!$DF$22)</f>
        <v>0.68595106824074836</v>
      </c>
      <c r="BE243" s="101">
        <f>MIN(1,計算過程!$DF$9*'貼り付けシート（日別）'!AG242+計算過程!$DF$16*(BU243+BW243)+計算過程!$DF$23)</f>
        <v>0.62980906423386585</v>
      </c>
      <c r="BF243" s="32">
        <f>MIN(1,計算過程!$DF$10*'貼り付けシート（日別）'!AG242+計算過程!$DF$17*BX243+計算過程!$DF$24)</f>
        <v>0.71159348488590612</v>
      </c>
      <c r="BG243" s="32">
        <f>MIN(1,計算過程!$DF$11*'貼り付けシート（日別）'!AG242+計算過程!$DF$18*BY243+計算過程!$DF$25)</f>
        <v>0.70248327046530323</v>
      </c>
      <c r="BH243" s="32">
        <f>MIN(1,計算過程!$DF$12*'貼り付けシート（日別）'!AG242+計算過程!$DF$19*BZ243+計算過程!$DF$26)</f>
        <v>0.71159348488590612</v>
      </c>
      <c r="BI243" s="32">
        <f>MIN(1,計算過程!$DF$13*'貼り付けシート（日別）'!AG242+計算過程!$DF$20*CA243+計算過程!$DF$27)</f>
        <v>0.63523159055516776</v>
      </c>
      <c r="BJ243" s="32">
        <f>IF(計算過程!$DF$5=11,(計算過程!$DF$33*BK243+計算過程!$DF$34*BN243+計算過程!$DF$35*計算過程!$DF$39+計算過程!$DF$36)*(1+計算過程!$DF$37*計算過程!$DF$38)*BL243*BM243*10^3/3600,0)</f>
        <v>0</v>
      </c>
      <c r="BK243" s="32">
        <f>'貼り付けシート（日別）'!AH242</f>
        <v>16.9375</v>
      </c>
      <c r="BL243" s="32">
        <f t="shared" si="79"/>
        <v>1</v>
      </c>
      <c r="BM243" s="32">
        <f t="shared" si="80"/>
        <v>1</v>
      </c>
      <c r="BN243" s="32">
        <f t="shared" si="81"/>
        <v>31.705843785815112</v>
      </c>
      <c r="BO243" s="32">
        <f>IF(計算過程!$DF$5=10,(計算過程!$DF$41*'貼り付けシート（日別）'!AG242+計算過程!$DF$42*BN243+計算過程!$DF$43)/3.6,0)</f>
        <v>0</v>
      </c>
      <c r="BP243" s="32">
        <f>IF(OR(計算過程!$DF$5=5,計算過程!$DF$5=6,計算過程!$DF$5=7),((計算過程!$DF$45*'貼り付けシート（日別）'!AG242+計算過程!$DF$46*SUM(BU243:BW243,BY243)+計算過程!$DF$47)*BQ243+(0.01723*CA243+0.06099))*10^3/3600,0)</f>
        <v>0</v>
      </c>
      <c r="BQ243" s="32">
        <f>IF('貼り付けシート（日別）'!AG242&lt;7,1+(7-'貼り付けシート（日別）'!AG242)*0.0091,1)</f>
        <v>1</v>
      </c>
      <c r="BR243" s="32">
        <f>IF(OR(計算過程!$DF$5=5,計算過程!$DF$5=6,計算過程!$DF$5=7),((計算過程!$DF$48*'貼り付けシート（日別）'!AG242+計算過程!$DF$49*SUM(BU243:BW243,BY243)+計算過程!$DF$50)*BT243+CA243/BS243),0)</f>
        <v>0</v>
      </c>
      <c r="BS243" s="32">
        <f>計算過程!$DF$51*'貼り付けシート（日別）'!AG242+計算過程!$DF$52*CA243+計算過程!$DF$53</f>
        <v>0.86175937499999988</v>
      </c>
      <c r="BT243" s="32">
        <f>IF('貼り付けシート（日別）'!AG242&lt;7,1+(7-'貼り付けシート（日別）'!AG242)*0.0205,1)</f>
        <v>1</v>
      </c>
      <c r="BU243" s="109">
        <f>'貼り付けシート（日別）'!T242</f>
        <v>3.7252173114354332</v>
      </c>
      <c r="BV243" s="109">
        <f>'貼り付けシート（日別）'!U242</f>
        <v>6.414006613095899</v>
      </c>
      <c r="BW243" s="109">
        <f>'貼り付けシート（日別）'!V242</f>
        <v>0.52821230931377994</v>
      </c>
      <c r="BX243" s="109">
        <f>'貼り付けシート（日別）'!W242</f>
        <v>0</v>
      </c>
      <c r="BY243" s="109">
        <f>'貼り付けシート（日別）'!X242</f>
        <v>17.871845051969999</v>
      </c>
      <c r="BZ243" s="109">
        <f>'貼り付けシート（日別）'!Y242</f>
        <v>0</v>
      </c>
      <c r="CA243" s="109">
        <f>'貼り付けシート（日別）'!Z242</f>
        <v>3.1665625000000008</v>
      </c>
      <c r="CB243" s="102">
        <f>IF(入力データと計算結果!$E$9=バックデータ一覧!$A$25,'貼り付けシート（日別）'!AI242,0)</f>
        <v>0</v>
      </c>
      <c r="CC243" s="166"/>
      <c r="CD243" s="32">
        <f>IF(計算過程!$DF$5=9,((CI243*'貼り付けシート（日別）'!AG242+CJ243*(CQ243+CR243+CS243+CU243)+CK243*CX243+CL243)*CE243+(0.01723*CW243+0.06099))*10^3/3600,0)</f>
        <v>0</v>
      </c>
      <c r="CE243" s="32">
        <f>IF(7&lt;='貼り付けシート（日別）'!AG242,1,1+(7-'貼り付けシート（日別）'!AG242)*0.0091)</f>
        <v>1</v>
      </c>
      <c r="CF243" s="32">
        <f>IF(計算過程!$DF$5=9,((CM243*'貼り付けシート（日別）'!AG242+CN243*(CQ243+CR243+CS243+CU243)+CO243*CX243+CP243)*CH243+CW243/CG243),0)</f>
        <v>0</v>
      </c>
      <c r="CG243" s="32">
        <f>計算過程!$DF$55*'貼り付けシート（日別）'!AG242+計算過程!$DF$56*CW243+計算過程!$DF$57</f>
        <v>0.86175937499999988</v>
      </c>
      <c r="CH243" s="32">
        <f>IF(7&lt;='貼り付けシート（日別）'!AG242,1,1+(7-'貼り付けシート（日別）'!AG242)*0.0205)</f>
        <v>1</v>
      </c>
      <c r="CI243" s="100">
        <f>IF($CX243&gt;0,バックデータ一覧!$S$4,バックデータ一覧!$T$4)</f>
        <v>-0.18114</v>
      </c>
      <c r="CJ243" s="100">
        <f>IF($CX243&gt;0,バックデータ一覧!$S$5,バックデータ一覧!$T$5)</f>
        <v>0.10483000000000001</v>
      </c>
      <c r="CK243" s="100">
        <f>IF($CX243&gt;0,バックデータ一覧!$S$6,バックデータ一覧!$T$6)</f>
        <v>0</v>
      </c>
      <c r="CL243" s="100">
        <f>IF($CX243&gt;0,バックデータ一覧!$S$7,バックデータ一覧!$T$7)</f>
        <v>5.8528500000000001</v>
      </c>
      <c r="CM243" s="100">
        <f>IF($CX243&gt;0,バックデータ一覧!$S$12,バックデータ一覧!$T$12)</f>
        <v>-5.7700000000000001E-2</v>
      </c>
      <c r="CN243" s="100">
        <f>IF($CX243&gt;0,バックデータ一覧!$S$13,バックデータ一覧!$T$13)</f>
        <v>0.47525000000000001</v>
      </c>
      <c r="CO243" s="100">
        <f>IF($CX243&gt;0,バックデータ一覧!$S$14,バックデータ一覧!$T$14)</f>
        <v>0</v>
      </c>
      <c r="CP243" s="173">
        <f>IF($CX243&gt;0,バックデータ一覧!$S$15,バックデータ一覧!$T$15)</f>
        <v>-6.3459300000000001</v>
      </c>
      <c r="CQ243" s="102">
        <f>IF($DF$4=4,'貼り付けシート（日別）'!T242,'貼り付けシート（日別）'!B242*(INT($DF$4)+1-$DF$4)+'貼り付けシート（日別）'!T242*($DF$4-INT($DF$4)))</f>
        <v>3.7252173114354332</v>
      </c>
      <c r="CR243" s="102">
        <f>IF($DF$4=4,'貼り付けシート（日別）'!U242,'貼り付けシート（日別）'!C242*(INT($DF$4)+1-$DF$4)+'貼り付けシート（日別）'!U242*($DF$4-INT($DF$4)))</f>
        <v>6.414006613095899</v>
      </c>
      <c r="CS243" s="102">
        <f>IF($DF$4=4,'貼り付けシート（日別）'!V242,'貼り付けシート（日別）'!D242*(INT($DF$4)+1-$DF$4)+'貼り付けシート（日別）'!V242*($DF$4-INT($DF$4)))</f>
        <v>0.52821230931377994</v>
      </c>
      <c r="CT243" s="102">
        <f>IF($DF$4=4,'貼り付けシート（日別）'!W242,'貼り付けシート（日別）'!E242*(INT($DF$4)+1-$DF$4)+'貼り付けシート（日別）'!W242*($DF$4-INT($DF$4)))</f>
        <v>0</v>
      </c>
      <c r="CU243" s="102">
        <f>IF($DF$4=4,'貼り付けシート（日別）'!X242,'貼り付けシート（日別）'!F242*(INT($DF$4)+1-$DF$4)+'貼り付けシート（日別）'!X242*($DF$4-INT($DF$4)))</f>
        <v>17.871845051969999</v>
      </c>
      <c r="CV243" s="102">
        <f>IF($DF$4=4,'貼り付けシート（日別）'!Y242,'貼り付けシート（日別）'!G242*(INT($DF$4)+1-$DF$4)+'貼り付けシート（日別）'!Y242*($DF$4-INT($DF$4)))</f>
        <v>0</v>
      </c>
      <c r="CW243" s="102">
        <f>IF($DF$4=4,'貼り付けシート（日別）'!Z242,'貼り付けシート（日別）'!H242*(INT($DF$4)+1-$DF$4)+'貼り付けシート（日別）'!Z242*($DF$4-INT($DF$4)))</f>
        <v>3.1665625000000008</v>
      </c>
      <c r="CX243" s="32">
        <f>SUMIF('貼り付けシート（時刻別）'!$A$6:$A$8765,AR243,'貼り付けシート（時刻別）'!$C$6:$C$8765)</f>
        <v>0</v>
      </c>
      <c r="CY243" s="102">
        <f t="shared" si="82"/>
        <v>0</v>
      </c>
      <c r="CZ243" s="166"/>
    </row>
    <row r="244" spans="1:104" x14ac:dyDescent="0.15">
      <c r="A244" s="36">
        <v>41876</v>
      </c>
      <c r="B244" s="139">
        <f>IF(計算過程!$DF$5=9,計算過程!CD244+計算過程!CY244,IF($DF$4=4,AS244,G244*(INT($DF$4)+1-$DF$4)+AS244*($DF$4-INT($DF$4))))</f>
        <v>0.14078101992592593</v>
      </c>
      <c r="C244" s="139">
        <f>IF(計算過程!$DF$5=9,CF244,IF($DF$4=4,AT244,H244*(INT($DF$4)+1-$DF$4)+AT244*($DF$4-INT($DF$4))))</f>
        <v>56.70285608095692</v>
      </c>
      <c r="D244" s="139">
        <f>IF(計算過程!$DF$5=9,0,IF($DF$4=4,AU244,I244*(INT($DF$4)+1-$DF$4)+AU244*($DF$4-INT($DF$4))))</f>
        <v>0</v>
      </c>
      <c r="E244" s="139">
        <v>0</v>
      </c>
      <c r="F244" s="138"/>
      <c r="G244" s="104">
        <f t="shared" si="69"/>
        <v>0.13456415349999998</v>
      </c>
      <c r="H244" s="104">
        <f t="shared" si="70"/>
        <v>51.132014966380936</v>
      </c>
      <c r="I244" s="104">
        <f t="shared" si="71"/>
        <v>0</v>
      </c>
      <c r="J244" s="107">
        <v>0</v>
      </c>
      <c r="K244" s="101">
        <f>IF(OR(計算過程!$DF$5&lt;=4,計算過程!$DF$5=8),L244+M244+N244,0)</f>
        <v>0.13456415349999998</v>
      </c>
      <c r="L244" s="101">
        <f>IF(AND($DF$5&gt;4,$DF$5&lt;&gt;8),0,((VLOOKUP(入力データと計算結果!$E$6,バックデータ一覧!$V$12:$AA$15,2)*'貼り付けシート（日別）'!O243+VLOOKUP(入力データと計算結果!$E$6,バックデータ一覧!$V$12:$AA$15,3)*('貼り付けシート（日別）'!I243+'貼り付けシート（日別）'!J243+'貼り付けシート（日別）'!K243+'貼り付けシート（日別）'!L243+'貼り付けシート（日別）'!N243)+(VLOOKUP(入力データと計算結果!$E$6,バックデータ一覧!$V$12:$AA$15,4)))*10^3/3600))</f>
        <v>8.5211669703703696E-2</v>
      </c>
      <c r="M244" s="101">
        <f>IF(AND(OR($DF$5&gt;4,$DF$5&lt;&gt;8),入力データと計算結果!$E$7&lt;&gt;バックデータ一覧!$A$16,SUM(AL244:AM244)&gt;0),0.07*10^3/3600,0)</f>
        <v>1.9444444444444445E-2</v>
      </c>
      <c r="N244" s="101">
        <f>IF(AND(OR($DF$5&lt;=4),入力データと計算結果!$E$7=バックデータ一覧!$A$18,AM244&gt;0),(VLOOKUP(入力データと計算結果!$E$6,バックデータ一覧!$V$12:$AA$15,5,FALSE)*AO244+VLOOKUP(入力データと計算結果!$E$6,バックデータ一覧!$V$12:$AA$15,6,FALSE))*10^3/3600,0)</f>
        <v>2.9908039351851847E-2</v>
      </c>
      <c r="O244" s="101">
        <f>IF(OR(計算過程!$DF$5&lt;=2,計算過程!$DF$5=8),IF(入力データと計算結果!$E$7=バックデータ一覧!$A$16,AI244/Q244+AJ244/R244+AK244/S244+AL244/T244+AN244/V244,IF(入力データと計算結果!$E$7=バックデータ一覧!$A$17,AI244/Q244+AJ244/R244+AK244/S244+AM244/U244+AN244/V244,AI244/Q244+AJ244/R244+AK244/S244+AM244/U244+AO244/W244)),0)</f>
        <v>51.132014966380936</v>
      </c>
      <c r="P244" s="101">
        <f>IF(OR(計算過程!$DF$5=3,計算過程!$DF$5=4),IF(入力データと計算結果!$E$7=バックデータ一覧!$A$16,AI244/Q244+AJ244/R244+AK244/S244+AL244/T244+AN244/V244,IF(入力データと計算結果!$E$7=バックデータ一覧!$A$17,AI244/Q244+AJ244/R244+AK244/S244+AM244/U244+AN244/V244,AI244/Q244+AJ244/R244+AK244/S244+AM244/U244+AO244/W244)),0)</f>
        <v>0</v>
      </c>
      <c r="Q244" s="101">
        <f>MIN(1,$DF$7*'貼り付けシート（日別）'!O243+計算過程!$DF$14*(AI244+AK244)+$DF$21)</f>
        <v>0.63118487239633903</v>
      </c>
      <c r="R244" s="101">
        <f>MIN(1,$DF$8*'貼り付けシート（日別）'!O243+$DF$15*AJ244+$DF$22)</f>
        <v>0.68575570705801159</v>
      </c>
      <c r="S244" s="101">
        <f>MIN(1,$DF$9*'貼り付けシート（日別）'!O243+$DF$16*(AI244+AK244)+$DF$23)</f>
        <v>0.63118487239633903</v>
      </c>
      <c r="T244" s="32">
        <f>MIN(1,$DF$10*'貼り付けシート（日別）'!O243+$DF$17*AL244+$DF$24)</f>
        <v>0.71159348488590612</v>
      </c>
      <c r="U244" s="32">
        <f>MIN(1,$DF$11*'貼り付けシート（日別）'!O243+$DF$18*AM244+$DF$25)</f>
        <v>0.70241638621354952</v>
      </c>
      <c r="V244" s="32">
        <f>MIN(1,$DF$12*'貼り付けシート（日別）'!O243+$DF$19*AN244+$DF$26)</f>
        <v>0.71159348488590612</v>
      </c>
      <c r="W244" s="32">
        <f>MIN(1,$DF$13*'貼り付けシート（日別）'!O243+$DF$20*AO244+$DF$27)</f>
        <v>0.62435573047409398</v>
      </c>
      <c r="X244" s="32">
        <f t="shared" si="72"/>
        <v>0</v>
      </c>
      <c r="Y244" s="32">
        <f>'貼り付けシート（日別）'!P243</f>
        <v>12.799999999999999</v>
      </c>
      <c r="Z244" s="32">
        <f t="shared" si="73"/>
        <v>1</v>
      </c>
      <c r="AA244" s="32">
        <f t="shared" si="74"/>
        <v>1</v>
      </c>
      <c r="AB244" s="32">
        <f t="shared" si="75"/>
        <v>34.637518004101963</v>
      </c>
      <c r="AC244" s="32">
        <f>IF($DF$5=10,($DF$41*'貼り付けシート（日別）'!O243+$DF$42*AB244+$DF$43)/3.6,0)</f>
        <v>0</v>
      </c>
      <c r="AD244" s="32">
        <f>IF(OR($DF$5=5,$DF$5=6,$DF$5=7),(($DF$45*'貼り付けシート（日別）'!O243+$DF$46*SUM(AI244:AK244,AM244)+$DF$47)*AE244+(0.01723*AO244+0.06099))*10^3/3600,0)</f>
        <v>0</v>
      </c>
      <c r="AE244" s="32">
        <f>IF('貼り付けシート（日別）'!O243&lt;7,1+(7-'貼り付けシート（日別）'!O243)*0.0091,1)</f>
        <v>1</v>
      </c>
      <c r="AF244" s="32">
        <f>IF(OR($DF$5=5,$DF$5=6,$DF$5=7),(($DF$48*'貼り付けシート（日別）'!O243+$DF$49*SUM(AI244:AK244,AM244)+$DF$50)*AH244+AO244/AG244),0)</f>
        <v>0</v>
      </c>
      <c r="AG244" s="32">
        <f>$DF$51*'貼り付けシート（日別）'!O243+$DF$52*AO244+$DF$53</f>
        <v>0.854495</v>
      </c>
      <c r="AH244" s="32">
        <f>IF('貼り付けシート（日別）'!O243&lt;7,1+(7-'貼り付けシート（日別）'!O243)*0.0205,1)</f>
        <v>1</v>
      </c>
      <c r="AI244" s="109">
        <f>'貼り付けシート（日別）'!B243</f>
        <v>5.3310021328020447</v>
      </c>
      <c r="AJ244" s="109">
        <f>'貼り付けシート（日別）'!C243</f>
        <v>7.1135821238331847</v>
      </c>
      <c r="AK244" s="109">
        <f>'貼り付けシート（日別）'!D243</f>
        <v>1.4645610254950674</v>
      </c>
      <c r="AL244" s="109">
        <f>'貼り付けシート（日別）'!E243</f>
        <v>0</v>
      </c>
      <c r="AM244" s="109">
        <f>'貼り付けシート（日別）'!F243</f>
        <v>18.019206055304998</v>
      </c>
      <c r="AN244" s="109">
        <f>'貼り付けシート（日別）'!G243</f>
        <v>0</v>
      </c>
      <c r="AO244" s="109">
        <f>'貼り付けシート（日別）'!H243</f>
        <v>2.7091666666666665</v>
      </c>
      <c r="AP244" s="102">
        <f>IF(入力データと計算結果!$E$9=バックデータ一覧!$A$25,'貼り付けシート（日別）'!Q243,0)</f>
        <v>0</v>
      </c>
      <c r="AR244" s="36">
        <v>41876</v>
      </c>
      <c r="AS244" s="104">
        <f t="shared" si="76"/>
        <v>0.14078101992592593</v>
      </c>
      <c r="AT244" s="104">
        <f t="shared" si="77"/>
        <v>56.70285608095692</v>
      </c>
      <c r="AU244" s="104">
        <f t="shared" si="78"/>
        <v>0</v>
      </c>
      <c r="AV244" s="107">
        <v>0</v>
      </c>
      <c r="AW244" s="101">
        <f>IF(OR(計算過程!$DF$5&lt;=4,計算過程!$DF$5=8),AX244+AY244+AZ244,0)</f>
        <v>0.14078101992592593</v>
      </c>
      <c r="AX244" s="101">
        <f>IF(AND(計算過程!$DF$5&gt;4,計算過程!$DF$5&lt;&gt;8),0,((VLOOKUP(入力データと計算結果!$E$6,バックデータ一覧!$V$12:$AA$15,2)*'貼り付けシート（日別）'!AG243+VLOOKUP(入力データと計算結果!$E$6,バックデータ一覧!$V$12:$AA$15,3)*('貼り付けシート（日別）'!AA243+'貼り付けシート（日別）'!AB243+'貼り付けシート（日別）'!AC243+'貼り付けシート（日別）'!AD243+'貼り付けシート（日別）'!AF243)+(VLOOKUP(入力データと計算結果!$E$6,バックデータ一覧!$V$12:$AA$15,4)))*10^3/3600))</f>
        <v>8.8732360203703703E-2</v>
      </c>
      <c r="AY244" s="101">
        <f>IF(AND(OR(計算過程!$DF$5&gt;4,計算過程!$DF$5&lt;&gt;8),入力データと計算結果!$E$7&lt;&gt;バックデータ一覧!$A$16,SUM(BX244:BY244)&gt;0),0.07*10^3/3600,0)</f>
        <v>1.9444444444444445E-2</v>
      </c>
      <c r="AZ244" s="101">
        <f>IF(AND(OR(計算過程!$DF$5&lt;=4),入力データと計算結果!$E$7=バックデータ一覧!$A$18,BY244&gt;0),(VLOOKUP(入力データと計算結果!$E$6,バックデータ一覧!$V$12:$AA$15,5,FALSE)*CA244+VLOOKUP(入力データと計算結果!$E$6,バックデータ一覧!$V$12:$AA$15,6,FALSE))*10^3/3600,0)</f>
        <v>3.2604215277777779E-2</v>
      </c>
      <c r="BA244" s="101">
        <f>IF(OR(計算過程!$DF$5&lt;=2,計算過程!$DF$5=8),IF(入力データと計算結果!$E$7=バックデータ一覧!$A$16,BU244/BC244+BV244/BD244+BW244/BE244+BX244/BF244+BZ244/BH244,IF(入力データと計算結果!$E$7=バックデータ一覧!$A$17,BU244/BC244+BV244/BD244+BW244/BE244+BY244/BG244+BZ244/BH244,BU244/BC244+BV244/BD244+BW244/BE244+BY244/BG244+CA244/BI244)),0)</f>
        <v>56.70285608095692</v>
      </c>
      <c r="BB244" s="101">
        <f>IF(OR(計算過程!$DF$5=3,計算過程!$DF$5=4),IF(入力データと計算結果!$E$7=バックデータ一覧!$A$16,BU244/BC244+BV244/BD244+BW244/BE244+BX244/BF244+BZ244/BH244,IF(入力データと計算結果!$E$7=バックデータ一覧!$A$17,BU244/BC244+BV244/BD244+BW244/BE244+BY244/BG244+BZ244/BH244,BU244/BC244+BV244/BD244+BW244/BE244+BY244/BG244+CA244/BI244)),0)</f>
        <v>0</v>
      </c>
      <c r="BC244" s="101">
        <f>MIN(1,計算過程!$DF$7*'貼り付けシート（日別）'!AG243+計算過程!$DF$14*(BU244+BW244)+計算過程!$DF$21)</f>
        <v>0.63194218725306861</v>
      </c>
      <c r="BD244" s="101">
        <f>MIN(1,計算過程!$DF$8*'貼り付けシート（日別）'!AG243+計算過程!$DF$15*BV244+計算過程!$DF$22)</f>
        <v>0.6869297850813032</v>
      </c>
      <c r="BE244" s="101">
        <f>MIN(1,計算過程!$DF$9*'貼り付けシート（日別）'!AG243+計算過程!$DF$16*(BU244+BW244)+計算過程!$DF$23)</f>
        <v>0.63194218725306861</v>
      </c>
      <c r="BF244" s="32">
        <f>MIN(1,計算過程!$DF$10*'貼り付けシート（日別）'!AG243+計算過程!$DF$17*BX244+計算過程!$DF$24)</f>
        <v>0.71159348488590612</v>
      </c>
      <c r="BG244" s="32">
        <f>MIN(1,計算過程!$DF$11*'貼り付けシート（日別）'!AG243+計算過程!$DF$18*BY244+計算過程!$DF$25)</f>
        <v>0.70241638621354952</v>
      </c>
      <c r="BH244" s="32">
        <f>MIN(1,計算過程!$DF$12*'貼り付けシート（日別）'!AG243+計算過程!$DF$19*BZ244+計算過程!$DF$26)</f>
        <v>0.71159348488590612</v>
      </c>
      <c r="BI244" s="32">
        <f>MIN(1,計算過程!$DF$13*'貼り付けシート（日別）'!AG243+計算過程!$DF$20*CA244+計算過程!$DF$27)</f>
        <v>0.63427634279516776</v>
      </c>
      <c r="BJ244" s="32">
        <f>IF(計算過程!$DF$5=11,(計算過程!$DF$33*BK244+計算過程!$DF$34*BN244+計算過程!$DF$35*計算過程!$DF$39+計算過程!$DF$36)*(1+計算過程!$DF$37*計算過程!$DF$38)*BL244*BM244*10^3/3600,0)</f>
        <v>0</v>
      </c>
      <c r="BK244" s="32">
        <f>'貼り付けシート（日別）'!AH243</f>
        <v>12.799999999999999</v>
      </c>
      <c r="BL244" s="32">
        <f t="shared" si="79"/>
        <v>1</v>
      </c>
      <c r="BM244" s="32">
        <f t="shared" si="80"/>
        <v>1</v>
      </c>
      <c r="BN244" s="32">
        <f t="shared" si="81"/>
        <v>38.429352486364294</v>
      </c>
      <c r="BO244" s="32">
        <f>IF(計算過程!$DF$5=10,(計算過程!$DF$41*'貼り付けシート（日別）'!AG243+計算過程!$DF$42*BN244+計算過程!$DF$43)/3.6,0)</f>
        <v>0</v>
      </c>
      <c r="BP244" s="32">
        <f>IF(OR(計算過程!$DF$5=5,計算過程!$DF$5=6,計算過程!$DF$5=7),((計算過程!$DF$45*'貼り付けシート（日別）'!AG243+計算過程!$DF$46*SUM(BU244:BW244,BY244)+計算過程!$DF$47)*BQ244+(0.01723*CA244+0.06099))*10^3/3600,0)</f>
        <v>0</v>
      </c>
      <c r="BQ244" s="32">
        <f>IF('貼り付けシート（日別）'!AG243&lt;7,1+(7-'貼り付けシート（日別）'!AG243)*0.0091,1)</f>
        <v>1</v>
      </c>
      <c r="BR244" s="32">
        <f>IF(OR(計算過程!$DF$5=5,計算過程!$DF$5=6,計算過程!$DF$5=7),((計算過程!$DF$48*'貼り付けシート（日別）'!AG243+計算過程!$DF$49*SUM(BU244:BW244,BY244)+計算過程!$DF$50)*BT244+CA244/BS244),0)</f>
        <v>0</v>
      </c>
      <c r="BS244" s="32">
        <f>計算過程!$DF$51*'貼り付けシート（日別）'!AG243+計算過程!$DF$52*CA244+計算過程!$DF$53</f>
        <v>0.85787499999999994</v>
      </c>
      <c r="BT244" s="32">
        <f>IF('貼り付けシート（日別）'!AG243&lt;7,1+(7-'貼り付けシート（日別）'!AG243)*0.0205,1)</f>
        <v>1</v>
      </c>
      <c r="BU244" s="109">
        <f>'貼り付けシート（日別）'!T243</f>
        <v>5.5733204115657751</v>
      </c>
      <c r="BV244" s="109">
        <f>'貼り付けシート（日別）'!U243</f>
        <v>9.7003392597725249</v>
      </c>
      <c r="BW244" s="109">
        <f>'貼り付けシート（日別）'!V243</f>
        <v>1.8639867597209945</v>
      </c>
      <c r="BX244" s="109">
        <f>'貼り付けシート（日別）'!W243</f>
        <v>0</v>
      </c>
      <c r="BY244" s="109">
        <f>'貼り付けシート（日別）'!X243</f>
        <v>18.019206055304998</v>
      </c>
      <c r="BZ244" s="109">
        <f>'貼り付けシート（日別）'!Y243</f>
        <v>0</v>
      </c>
      <c r="CA244" s="109">
        <f>'貼り付けシート（日別）'!Z243</f>
        <v>3.2725000000000004</v>
      </c>
      <c r="CB244" s="102">
        <f>IF(入力データと計算結果!$E$9=バックデータ一覧!$A$25,'貼り付けシート（日別）'!AI243,0)</f>
        <v>0</v>
      </c>
      <c r="CC244" s="166"/>
      <c r="CD244" s="32">
        <f>IF(計算過程!$DF$5=9,((CI244*'貼り付けシート（日別）'!AG243+CJ244*(CQ244+CR244+CS244+CU244)+CK244*CX244+CL244)*CE244+(0.01723*CW244+0.06099))*10^3/3600,0)</f>
        <v>0</v>
      </c>
      <c r="CE244" s="32">
        <f>IF(7&lt;='貼り付けシート（日別）'!AG243,1,1+(7-'貼り付けシート（日別）'!AG243)*0.0091)</f>
        <v>1</v>
      </c>
      <c r="CF244" s="32">
        <f>IF(計算過程!$DF$5=9,((CM244*'貼り付けシート（日別）'!AG243+CN244*(CQ244+CR244+CS244+CU244)+CO244*CX244+CP244)*CH244+CW244/CG244),0)</f>
        <v>0</v>
      </c>
      <c r="CG244" s="32">
        <f>計算過程!$DF$55*'貼り付けシート（日別）'!AG243+計算過程!$DF$56*CW244+計算過程!$DF$57</f>
        <v>0.85787499999999994</v>
      </c>
      <c r="CH244" s="32">
        <f>IF(7&lt;='貼り付けシート（日別）'!AG243,1,1+(7-'貼り付けシート（日別）'!AG243)*0.0205)</f>
        <v>1</v>
      </c>
      <c r="CI244" s="100">
        <f>IF($CX244&gt;0,バックデータ一覧!$S$4,バックデータ一覧!$T$4)</f>
        <v>-0.18114</v>
      </c>
      <c r="CJ244" s="100">
        <f>IF($CX244&gt;0,バックデータ一覧!$S$5,バックデータ一覧!$T$5)</f>
        <v>0.10483000000000001</v>
      </c>
      <c r="CK244" s="100">
        <f>IF($CX244&gt;0,バックデータ一覧!$S$6,バックデータ一覧!$T$6)</f>
        <v>0</v>
      </c>
      <c r="CL244" s="100">
        <f>IF($CX244&gt;0,バックデータ一覧!$S$7,バックデータ一覧!$T$7)</f>
        <v>5.8528500000000001</v>
      </c>
      <c r="CM244" s="100">
        <f>IF($CX244&gt;0,バックデータ一覧!$S$12,バックデータ一覧!$T$12)</f>
        <v>-5.7700000000000001E-2</v>
      </c>
      <c r="CN244" s="100">
        <f>IF($CX244&gt;0,バックデータ一覧!$S$13,バックデータ一覧!$T$13)</f>
        <v>0.47525000000000001</v>
      </c>
      <c r="CO244" s="100">
        <f>IF($CX244&gt;0,バックデータ一覧!$S$14,バックデータ一覧!$T$14)</f>
        <v>0</v>
      </c>
      <c r="CP244" s="173">
        <f>IF($CX244&gt;0,バックデータ一覧!$S$15,バックデータ一覧!$T$15)</f>
        <v>-6.3459300000000001</v>
      </c>
      <c r="CQ244" s="102">
        <f>IF($DF$4=4,'貼り付けシート（日別）'!T243,'貼り付けシート（日別）'!B243*(INT($DF$4)+1-$DF$4)+'貼り付けシート（日別）'!T243*($DF$4-INT($DF$4)))</f>
        <v>5.5733204115657751</v>
      </c>
      <c r="CR244" s="102">
        <f>IF($DF$4=4,'貼り付けシート（日別）'!U243,'貼り付けシート（日別）'!C243*(INT($DF$4)+1-$DF$4)+'貼り付けシート（日別）'!U243*($DF$4-INT($DF$4)))</f>
        <v>9.7003392597725249</v>
      </c>
      <c r="CS244" s="102">
        <f>IF($DF$4=4,'貼り付けシート（日別）'!V243,'貼り付けシート（日別）'!D243*(INT($DF$4)+1-$DF$4)+'貼り付けシート（日別）'!V243*($DF$4-INT($DF$4)))</f>
        <v>1.8639867597209945</v>
      </c>
      <c r="CT244" s="102">
        <f>IF($DF$4=4,'貼り付けシート（日別）'!W243,'貼り付けシート（日別）'!E243*(INT($DF$4)+1-$DF$4)+'貼り付けシート（日別）'!W243*($DF$4-INT($DF$4)))</f>
        <v>0</v>
      </c>
      <c r="CU244" s="102">
        <f>IF($DF$4=4,'貼り付けシート（日別）'!X243,'貼り付けシート（日別）'!F243*(INT($DF$4)+1-$DF$4)+'貼り付けシート（日別）'!X243*($DF$4-INT($DF$4)))</f>
        <v>18.019206055304998</v>
      </c>
      <c r="CV244" s="102">
        <f>IF($DF$4=4,'貼り付けシート（日別）'!Y243,'貼り付けシート（日別）'!G243*(INT($DF$4)+1-$DF$4)+'貼り付けシート（日別）'!Y243*($DF$4-INT($DF$4)))</f>
        <v>0</v>
      </c>
      <c r="CW244" s="102">
        <f>IF($DF$4=4,'貼り付けシート（日別）'!Z243,'貼り付けシート（日別）'!H243*(INT($DF$4)+1-$DF$4)+'貼り付けシート（日別）'!Z243*($DF$4-INT($DF$4)))</f>
        <v>3.2725000000000004</v>
      </c>
      <c r="CX244" s="32">
        <f>SUMIF('貼り付けシート（時刻別）'!$A$6:$A$8765,AR244,'貼り付けシート（時刻別）'!$C$6:$C$8765)</f>
        <v>0</v>
      </c>
      <c r="CY244" s="102">
        <f t="shared" si="82"/>
        <v>0</v>
      </c>
      <c r="CZ244" s="166"/>
    </row>
    <row r="245" spans="1:104" x14ac:dyDescent="0.15">
      <c r="A245" s="36">
        <v>41877</v>
      </c>
      <c r="B245" s="139">
        <f>IF(計算過程!$DF$5=9,計算過程!CD245+計算過程!CY245,IF($DF$4=4,AS245,G245*(INT($DF$4)+1-$DF$4)+AS245*($DF$4-INT($DF$4))))</f>
        <v>0.14645886758680557</v>
      </c>
      <c r="C245" s="139">
        <f>IF(計算過程!$DF$5=9,CF245,IF($DF$4=4,AT245,H245*(INT($DF$4)+1-$DF$4)+AT245*($DF$4-INT($DF$4))))</f>
        <v>66.179148345697143</v>
      </c>
      <c r="D245" s="139">
        <f>IF(計算過程!$DF$5=9,0,IF($DF$4=4,AU245,I245*(INT($DF$4)+1-$DF$4)+AU245*($DF$4-INT($DF$4))))</f>
        <v>0</v>
      </c>
      <c r="E245" s="139">
        <v>0</v>
      </c>
      <c r="F245" s="138"/>
      <c r="G245" s="104">
        <f t="shared" si="69"/>
        <v>0.14037910330208334</v>
      </c>
      <c r="H245" s="104">
        <f t="shared" si="70"/>
        <v>60.654264595844076</v>
      </c>
      <c r="I245" s="104">
        <f t="shared" si="71"/>
        <v>0</v>
      </c>
      <c r="J245" s="107">
        <v>0</v>
      </c>
      <c r="K245" s="101">
        <f>IF(OR(計算過程!$DF$5&lt;=4,計算過程!$DF$5=8),L245+M245+N245,0)</f>
        <v>0.14037910330208334</v>
      </c>
      <c r="L245" s="101">
        <f>IF(AND($DF$5&gt;4,$DF$5&lt;&gt;8),0,((VLOOKUP(入力データと計算結果!$E$6,バックデータ一覧!$V$12:$AA$15,2)*'貼り付けシート（日別）'!O244+VLOOKUP(入力データと計算結果!$E$6,バックデータ一覧!$V$12:$AA$15,3)*('貼り付けシート（日別）'!I244+'貼り付けシート（日別）'!J244+'貼り付けシート（日別）'!K244+'貼り付けシート（日別）'!L244+'貼り付けシート（日別）'!N244)+(VLOOKUP(入力データと計算結果!$E$6,バックデータ一覧!$V$12:$AA$15,4)))*10^3/3600))</f>
        <v>9.1506477000000003E-2</v>
      </c>
      <c r="M245" s="101">
        <f>IF(AND(OR($DF$5&gt;4,$DF$5&lt;&gt;8),入力データと計算結果!$E$7&lt;&gt;バックデータ一覧!$A$16,SUM(AL245:AM245)&gt;0),0.07*10^3/3600,0)</f>
        <v>1.9444444444444445E-2</v>
      </c>
      <c r="N245" s="101">
        <f>IF(AND(OR($DF$5&lt;=4),入力データと計算結果!$E$7=バックデータ一覧!$A$18,AM245&gt;0),(VLOOKUP(入力データと計算結果!$E$6,バックデータ一覧!$V$12:$AA$15,5,FALSE)*AO245+VLOOKUP(入力データと計算結果!$E$6,バックデータ一覧!$V$12:$AA$15,6,FALSE))*10^3/3600,0)</f>
        <v>2.9428181857638892E-2</v>
      </c>
      <c r="O245" s="101">
        <f>IF(OR(計算過程!$DF$5&lt;=2,計算過程!$DF$5=8),IF(入力データと計算結果!$E$7=バックデータ一覧!$A$16,AI245/Q245+AJ245/R245+AK245/S245+AL245/T245+AN245/V245,IF(入力データと計算結果!$E$7=バックデータ一覧!$A$17,AI245/Q245+AJ245/R245+AK245/S245+AM245/U245+AN245/V245,AI245/Q245+AJ245/R245+AK245/S245+AM245/U245+AO245/W245)),0)</f>
        <v>60.654264595844076</v>
      </c>
      <c r="P245" s="101">
        <f>IF(OR(計算過程!$DF$5=3,計算過程!$DF$5=4),IF(入力データと計算結果!$E$7=バックデータ一覧!$A$16,AI245/Q245+AJ245/R245+AK245/S245+AL245/T245+AN245/V245,IF(入力データと計算結果!$E$7=バックデータ一覧!$A$17,AI245/Q245+AJ245/R245+AK245/S245+AM245/U245+AN245/V245,AI245/Q245+AJ245/R245+AK245/S245+AM245/U245+AO245/W245)),0)</f>
        <v>0</v>
      </c>
      <c r="Q245" s="101">
        <f>MIN(1,$DF$7*'貼り付けシート（日別）'!O244+計算過程!$DF$14*(AI245+AK245)+$DF$21)</f>
        <v>0.63682077636352208</v>
      </c>
      <c r="R245" s="101">
        <f>MIN(1,$DF$8*'貼り付けシート（日別）'!O244+$DF$15*AJ245+$DF$22)</f>
        <v>0.6878761268701481</v>
      </c>
      <c r="S245" s="101">
        <f>MIN(1,$DF$9*'貼り付けシート（日別）'!O244+$DF$16*(AI245+AK245)+$DF$23)</f>
        <v>0.63682077636352208</v>
      </c>
      <c r="T245" s="32">
        <f>MIN(1,$DF$10*'貼り付けシート（日別）'!O244+$DF$17*AL245+$DF$24)</f>
        <v>0.71159348488590612</v>
      </c>
      <c r="U245" s="32">
        <f>MIN(1,$DF$11*'貼り付けシート（日別）'!O244+$DF$18*AM245+$DF$25)</f>
        <v>0.70236634127836184</v>
      </c>
      <c r="V245" s="32">
        <f>MIN(1,$DF$12*'貼り付けシート（日別）'!O244+$DF$19*AN245+$DF$26)</f>
        <v>0.71159348488590612</v>
      </c>
      <c r="W245" s="32">
        <f>MIN(1,$DF$13*'貼り付けシート（日別）'!O244+$DF$20*AO245+$DF$27)</f>
        <v>0.62602255848080535</v>
      </c>
      <c r="X245" s="32">
        <f t="shared" si="72"/>
        <v>0</v>
      </c>
      <c r="Y245" s="32">
        <f>'貼り付けシート（日別）'!P244</f>
        <v>12.649999999999997</v>
      </c>
      <c r="Z245" s="32">
        <f t="shared" si="73"/>
        <v>1</v>
      </c>
      <c r="AA245" s="32">
        <f t="shared" si="74"/>
        <v>1</v>
      </c>
      <c r="AB245" s="32">
        <f t="shared" si="75"/>
        <v>41.045429412169767</v>
      </c>
      <c r="AC245" s="32">
        <f>IF($DF$5=10,($DF$41*'貼り付けシート（日別）'!O244+$DF$42*AB245+$DF$43)/3.6,0)</f>
        <v>0</v>
      </c>
      <c r="AD245" s="32">
        <f>IF(OR($DF$5=5,$DF$5=6,$DF$5=7),(($DF$45*'貼り付けシート（日別）'!O244+$DF$46*SUM(AI245:AK245,AM245)+$DF$47)*AE245+(0.01723*AO245+0.06099))*10^3/3600,0)</f>
        <v>0</v>
      </c>
      <c r="AE245" s="32">
        <f>IF('貼り付けシート（日別）'!O244&lt;7,1+(7-'貼り付けシート（日別）'!O244)*0.0091,1)</f>
        <v>1</v>
      </c>
      <c r="AF245" s="32">
        <f>IF(OR($DF$5=5,$DF$5=6,$DF$5=7),(($DF$48*'貼り付けシート（日別）'!O244+$DF$49*SUM(AI245:AK245,AM245)+$DF$50)*AH245+AO245/AG245),0)</f>
        <v>0</v>
      </c>
      <c r="AG245" s="32">
        <f>$DF$51*'貼り付けシート（日別）'!O244+$DF$52*AO245+$DF$53</f>
        <v>0.85939343749999997</v>
      </c>
      <c r="AH245" s="32">
        <f>IF('貼り付けシート（日別）'!O244&lt;7,1+(7-'貼り付けシート（日別）'!O244)*0.0205,1)</f>
        <v>1</v>
      </c>
      <c r="AI245" s="109">
        <f>'貼り付けシート（日別）'!B244</f>
        <v>8.2892351427120694</v>
      </c>
      <c r="AJ245" s="109">
        <f>'貼り付けシート（日別）'!C244</f>
        <v>10.410342408429599</v>
      </c>
      <c r="AK245" s="109">
        <f>'貼り付けシート（日別）'!D244</f>
        <v>1.6074793424780995</v>
      </c>
      <c r="AL245" s="109">
        <f>'貼り付けシート（日別）'!E244</f>
        <v>0</v>
      </c>
      <c r="AM245" s="109">
        <f>'貼り付けシート（日別）'!F244</f>
        <v>18.129466268549997</v>
      </c>
      <c r="AN245" s="109">
        <f>'貼り付けシート（日別）'!G244</f>
        <v>0</v>
      </c>
      <c r="AO245" s="109">
        <f>'貼り付けシート（日別）'!H244</f>
        <v>2.6089062500000004</v>
      </c>
      <c r="AP245" s="102">
        <f>IF(入力データと計算結果!$E$9=バックデータ一覧!$A$25,'貼り付けシート（日別）'!Q244,0)</f>
        <v>0</v>
      </c>
      <c r="AR245" s="36">
        <v>41877</v>
      </c>
      <c r="AS245" s="104">
        <f t="shared" si="76"/>
        <v>0.14645886758680557</v>
      </c>
      <c r="AT245" s="104">
        <f t="shared" si="77"/>
        <v>66.179148345697143</v>
      </c>
      <c r="AU245" s="104">
        <f t="shared" si="78"/>
        <v>0</v>
      </c>
      <c r="AV245" s="107">
        <v>0</v>
      </c>
      <c r="AW245" s="101">
        <f>IF(OR(計算過程!$DF$5&lt;=4,計算過程!$DF$5=8),AX245+AY245+AZ245,0)</f>
        <v>0.14645886758680557</v>
      </c>
      <c r="AX245" s="101">
        <f>IF(AND(計算過程!$DF$5&gt;4,計算過程!$DF$5&lt;&gt;8),0,((VLOOKUP(入力データと計算結果!$E$6,バックデータ一覧!$V$12:$AA$15,2)*'貼り付けシート（日別）'!AG244+VLOOKUP(入力データと計算結果!$E$6,バックデータ一覧!$V$12:$AA$15,3)*('貼り付けシート（日別）'!AA244+'貼り付けシート（日別）'!AB244+'貼り付けシート（日別）'!AC244+'貼り付けシート（日別）'!AD244+'貼り付けシート（日別）'!AF244)+(VLOOKUP(入力データと計算結果!$E$6,バックデータ一覧!$V$12:$AA$15,4)))*10^3/3600))</f>
        <v>9.5027167500000009E-2</v>
      </c>
      <c r="AY245" s="101">
        <f>IF(AND(OR(計算過程!$DF$5&gt;4,計算過程!$DF$5&lt;&gt;8),入力データと計算結果!$E$7&lt;&gt;バックデータ一覧!$A$16,SUM(BX245:BY245)&gt;0),0.07*10^3/3600,0)</f>
        <v>1.9444444444444445E-2</v>
      </c>
      <c r="AZ245" s="101">
        <f>IF(AND(OR(計算過程!$DF$5&lt;=4),入力データと計算結果!$E$7=バックデータ一覧!$A$18,BY245&gt;0),(VLOOKUP(入力データと計算結果!$E$6,バックデータ一覧!$V$12:$AA$15,5,FALSE)*CA245+VLOOKUP(入力データと計算結果!$E$6,バックデータ一覧!$V$12:$AA$15,6,FALSE))*10^3/3600,0)</f>
        <v>3.1987255642361115E-2</v>
      </c>
      <c r="BA245" s="101">
        <f>IF(OR(計算過程!$DF$5&lt;=2,計算過程!$DF$5=8),IF(入力データと計算結果!$E$7=バックデータ一覧!$A$16,BU245/BC245+BV245/BD245+BW245/BE245+BX245/BF245+BZ245/BH245,IF(入力データと計算結果!$E$7=バックデータ一覧!$A$17,BU245/BC245+BV245/BD245+BW245/BE245+BY245/BG245+BZ245/BH245,BU245/BC245+BV245/BD245+BW245/BE245+BY245/BG245+CA245/BI245)),0)</f>
        <v>66.179148345697143</v>
      </c>
      <c r="BB245" s="101">
        <f>IF(OR(計算過程!$DF$5=3,計算過程!$DF$5=4),IF(入力データと計算結果!$E$7=バックデータ一覧!$A$16,BU245/BC245+BV245/BD245+BW245/BE245+BX245/BF245+BZ245/BH245,IF(入力データと計算結果!$E$7=バックデータ一覧!$A$17,BU245/BC245+BV245/BD245+BW245/BE245+BY245/BG245+BZ245/BH245,BU245/BC245+BV245/BD245+BW245/BE245+BY245/BG245+CA245/BI245)),0)</f>
        <v>0</v>
      </c>
      <c r="BC245" s="101">
        <f>MIN(1,計算過程!$DF$7*'貼り付けシート（日別）'!AG244+計算過程!$DF$14*(BU245+BW245)+計算過程!$DF$21)</f>
        <v>0.63758272525891801</v>
      </c>
      <c r="BD245" s="101">
        <f>MIN(1,計算過程!$DF$8*'貼り付けシート（日別）'!AG244+計算過程!$DF$15*BV245+計算過程!$DF$22)</f>
        <v>0.68905738912191328</v>
      </c>
      <c r="BE245" s="101">
        <f>MIN(1,計算過程!$DF$9*'貼り付けシート（日別）'!AG244+計算過程!$DF$16*(BU245+BW245)+計算過程!$DF$23)</f>
        <v>0.63758272525891801</v>
      </c>
      <c r="BF245" s="32">
        <f>MIN(1,計算過程!$DF$10*'貼り付けシート（日別）'!AG244+計算過程!$DF$17*BX245+計算過程!$DF$24)</f>
        <v>0.71159348488590612</v>
      </c>
      <c r="BG245" s="32">
        <f>MIN(1,計算過程!$DF$11*'貼り付けシート（日別）'!AG244+計算過程!$DF$18*BY245+計算過程!$DF$25)</f>
        <v>0.70236634127836184</v>
      </c>
      <c r="BH245" s="32">
        <f>MIN(1,計算過程!$DF$12*'貼り付けシート（日別）'!AG244+計算過程!$DF$19*BZ245+計算過程!$DF$26)</f>
        <v>0.71159348488590612</v>
      </c>
      <c r="BI245" s="32">
        <f>MIN(1,計算過程!$DF$13*'貼り付けシート（日別）'!AG244+計算過程!$DF$20*CA245+計算過程!$DF$27)</f>
        <v>0.63543870179516782</v>
      </c>
      <c r="BJ245" s="32">
        <f>IF(計算過程!$DF$5=11,(計算過程!$DF$33*BK245+計算過程!$DF$34*BN245+計算過程!$DF$35*計算過程!$DF$39+計算過程!$DF$36)*(1+計算過程!$DF$37*計算過程!$DF$38)*BL245*BM245*10^3/3600,0)</f>
        <v>0</v>
      </c>
      <c r="BK245" s="32">
        <f>'貼り付けシート（日別）'!AH244</f>
        <v>12.649999999999997</v>
      </c>
      <c r="BL245" s="32">
        <f t="shared" si="79"/>
        <v>1</v>
      </c>
      <c r="BM245" s="32">
        <f t="shared" si="80"/>
        <v>1</v>
      </c>
      <c r="BN245" s="32">
        <f t="shared" si="81"/>
        <v>44.82837338350587</v>
      </c>
      <c r="BO245" s="32">
        <f>IF(計算過程!$DF$5=10,(計算過程!$DF$41*'貼り付けシート（日別）'!AG244+計算過程!$DF$42*BN245+計算過程!$DF$43)/3.6,0)</f>
        <v>0</v>
      </c>
      <c r="BP245" s="32">
        <f>IF(OR(計算過程!$DF$5=5,計算過程!$DF$5=6,計算過程!$DF$5=7),((計算過程!$DF$45*'貼り付けシート（日別）'!AG244+計算過程!$DF$46*SUM(BU245:BW245,BY245)+計算過程!$DF$47)*BQ245+(0.01723*CA245+0.06099))*10^3/3600,0)</f>
        <v>0</v>
      </c>
      <c r="BQ245" s="32">
        <f>IF('貼り付けシート（日別）'!AG244&lt;7,1+(7-'貼り付けシート（日別）'!AG244)*0.0091,1)</f>
        <v>1</v>
      </c>
      <c r="BR245" s="32">
        <f>IF(OR(計算過程!$DF$5=5,計算過程!$DF$5=6,計算過程!$DF$5=7),((計算過程!$DF$48*'貼り付けシート（日別）'!AG244+計算過程!$DF$49*SUM(BU245:BW245,BY245)+計算過程!$DF$50)*BT245+CA245/BS245),0)</f>
        <v>0</v>
      </c>
      <c r="BS245" s="32">
        <f>計算過程!$DF$51*'貼り付けシート（日別）'!AG244+計算過程!$DF$52*CA245+計算過程!$DF$53</f>
        <v>0.86260156249999997</v>
      </c>
      <c r="BT245" s="32">
        <f>IF('貼り付けシート（日別）'!AG244&lt;7,1+(7-'貼り付けシート（日別）'!AG244)*0.0205,1)</f>
        <v>1</v>
      </c>
      <c r="BU245" s="109">
        <f>'貼り付けシート（日別）'!T244</f>
        <v>8.5330361763212466</v>
      </c>
      <c r="BV245" s="109">
        <f>'貼り付けシート（日別）'!U244</f>
        <v>13.012928010536996</v>
      </c>
      <c r="BW245" s="109">
        <f>'貼り付けシート（日別）'!V244</f>
        <v>2.0093491780976245</v>
      </c>
      <c r="BX245" s="109">
        <f>'貼り付けシート（日別）'!W244</f>
        <v>0</v>
      </c>
      <c r="BY245" s="109">
        <f>'貼り付けシート（日別）'!X244</f>
        <v>18.129466268549997</v>
      </c>
      <c r="BZ245" s="109">
        <f>'貼り付けシート（日別）'!Y244</f>
        <v>0</v>
      </c>
      <c r="CA245" s="109">
        <f>'貼り付けシート（日別）'!Z244</f>
        <v>3.1435937500000009</v>
      </c>
      <c r="CB245" s="102">
        <f>IF(入力データと計算結果!$E$9=バックデータ一覧!$A$25,'貼り付けシート（日別）'!AI244,0)</f>
        <v>0</v>
      </c>
      <c r="CC245" s="166"/>
      <c r="CD245" s="32">
        <f>IF(計算過程!$DF$5=9,((CI245*'貼り付けシート（日別）'!AG244+CJ245*(CQ245+CR245+CS245+CU245)+CK245*CX245+CL245)*CE245+(0.01723*CW245+0.06099))*10^3/3600,0)</f>
        <v>0</v>
      </c>
      <c r="CE245" s="32">
        <f>IF(7&lt;='貼り付けシート（日別）'!AG244,1,1+(7-'貼り付けシート（日別）'!AG244)*0.0091)</f>
        <v>1</v>
      </c>
      <c r="CF245" s="32">
        <f>IF(計算過程!$DF$5=9,((CM245*'貼り付けシート（日別）'!AG244+CN245*(CQ245+CR245+CS245+CU245)+CO245*CX245+CP245)*CH245+CW245/CG245),0)</f>
        <v>0</v>
      </c>
      <c r="CG245" s="32">
        <f>計算過程!$DF$55*'貼り付けシート（日別）'!AG244+計算過程!$DF$56*CW245+計算過程!$DF$57</f>
        <v>0.86260156249999997</v>
      </c>
      <c r="CH245" s="32">
        <f>IF(7&lt;='貼り付けシート（日別）'!AG244,1,1+(7-'貼り付けシート（日別）'!AG244)*0.0205)</f>
        <v>1</v>
      </c>
      <c r="CI245" s="100">
        <f>IF($CX245&gt;0,バックデータ一覧!$S$4,バックデータ一覧!$T$4)</f>
        <v>-0.18114</v>
      </c>
      <c r="CJ245" s="100">
        <f>IF($CX245&gt;0,バックデータ一覧!$S$5,バックデータ一覧!$T$5)</f>
        <v>0.10483000000000001</v>
      </c>
      <c r="CK245" s="100">
        <f>IF($CX245&gt;0,バックデータ一覧!$S$6,バックデータ一覧!$T$6)</f>
        <v>0</v>
      </c>
      <c r="CL245" s="100">
        <f>IF($CX245&gt;0,バックデータ一覧!$S$7,バックデータ一覧!$T$7)</f>
        <v>5.8528500000000001</v>
      </c>
      <c r="CM245" s="100">
        <f>IF($CX245&gt;0,バックデータ一覧!$S$12,バックデータ一覧!$T$12)</f>
        <v>-5.7700000000000001E-2</v>
      </c>
      <c r="CN245" s="100">
        <f>IF($CX245&gt;0,バックデータ一覧!$S$13,バックデータ一覧!$T$13)</f>
        <v>0.47525000000000001</v>
      </c>
      <c r="CO245" s="100">
        <f>IF($CX245&gt;0,バックデータ一覧!$S$14,バックデータ一覧!$T$14)</f>
        <v>0</v>
      </c>
      <c r="CP245" s="173">
        <f>IF($CX245&gt;0,バックデータ一覧!$S$15,バックデータ一覧!$T$15)</f>
        <v>-6.3459300000000001</v>
      </c>
      <c r="CQ245" s="102">
        <f>IF($DF$4=4,'貼り付けシート（日別）'!T244,'貼り付けシート（日別）'!B244*(INT($DF$4)+1-$DF$4)+'貼り付けシート（日別）'!T244*($DF$4-INT($DF$4)))</f>
        <v>8.5330361763212466</v>
      </c>
      <c r="CR245" s="102">
        <f>IF($DF$4=4,'貼り付けシート（日別）'!U244,'貼り付けシート（日別）'!C244*(INT($DF$4)+1-$DF$4)+'貼り付けシート（日別）'!U244*($DF$4-INT($DF$4)))</f>
        <v>13.012928010536996</v>
      </c>
      <c r="CS245" s="102">
        <f>IF($DF$4=4,'貼り付けシート（日別）'!V244,'貼り付けシート（日別）'!D244*(INT($DF$4)+1-$DF$4)+'貼り付けシート（日別）'!V244*($DF$4-INT($DF$4)))</f>
        <v>2.0093491780976245</v>
      </c>
      <c r="CT245" s="102">
        <f>IF($DF$4=4,'貼り付けシート（日別）'!W244,'貼り付けシート（日別）'!E244*(INT($DF$4)+1-$DF$4)+'貼り付けシート（日別）'!W244*($DF$4-INT($DF$4)))</f>
        <v>0</v>
      </c>
      <c r="CU245" s="102">
        <f>IF($DF$4=4,'貼り付けシート（日別）'!X244,'貼り付けシート（日別）'!F244*(INT($DF$4)+1-$DF$4)+'貼り付けシート（日別）'!X244*($DF$4-INT($DF$4)))</f>
        <v>18.129466268549997</v>
      </c>
      <c r="CV245" s="102">
        <f>IF($DF$4=4,'貼り付けシート（日別）'!Y244,'貼り付けシート（日別）'!G244*(INT($DF$4)+1-$DF$4)+'貼り付けシート（日別）'!Y244*($DF$4-INT($DF$4)))</f>
        <v>0</v>
      </c>
      <c r="CW245" s="102">
        <f>IF($DF$4=4,'貼り付けシート（日別）'!Z244,'貼り付けシート（日別）'!H244*(INT($DF$4)+1-$DF$4)+'貼り付けシート（日別）'!Z244*($DF$4-INT($DF$4)))</f>
        <v>3.1435937500000009</v>
      </c>
      <c r="CX245" s="32">
        <f>SUMIF('貼り付けシート（時刻別）'!$A$6:$A$8765,AR245,'貼り付けシート（時刻別）'!$C$6:$C$8765)</f>
        <v>0</v>
      </c>
      <c r="CY245" s="102">
        <f t="shared" si="82"/>
        <v>0</v>
      </c>
      <c r="CZ245" s="166"/>
    </row>
    <row r="246" spans="1:104" x14ac:dyDescent="0.15">
      <c r="A246" s="36">
        <v>41878</v>
      </c>
      <c r="B246" s="139">
        <f>IF(計算過程!$DF$5=9,計算過程!CD246+計算過程!CY246,IF($DF$4=4,AS246,G246*(INT($DF$4)+1-$DF$4)+AS246*($DF$4-INT($DF$4))))</f>
        <v>0.15223016794791666</v>
      </c>
      <c r="C246" s="139">
        <f>IF(計算過程!$DF$5=9,CF246,IF($DF$4=4,AT246,H246*(INT($DF$4)+1-$DF$4)+AT246*($DF$4-INT($DF$4))))</f>
        <v>75.072047208668948</v>
      </c>
      <c r="D246" s="139">
        <f>IF(計算過程!$DF$5=9,0,IF($DF$4=4,AU246,I246*(INT($DF$4)+1-$DF$4)+AU246*($DF$4-INT($DF$4))))</f>
        <v>0</v>
      </c>
      <c r="E246" s="139">
        <v>0</v>
      </c>
      <c r="F246" s="138"/>
      <c r="G246" s="104">
        <f t="shared" si="69"/>
        <v>0.14636581805208332</v>
      </c>
      <c r="H246" s="104">
        <f t="shared" si="70"/>
        <v>69.702302229984937</v>
      </c>
      <c r="I246" s="104">
        <f t="shared" si="71"/>
        <v>0</v>
      </c>
      <c r="J246" s="107">
        <v>0</v>
      </c>
      <c r="K246" s="101">
        <f>IF(OR(計算過程!$DF$5&lt;=4,計算過程!$DF$5=8),L246+M246+N246,0)</f>
        <v>0.14636581805208332</v>
      </c>
      <c r="L246" s="101">
        <f>IF(AND($DF$5&gt;4,$DF$5&lt;&gt;8),0,((VLOOKUP(入力データと計算結果!$E$6,バックデータ一覧!$V$12:$AA$15,2)*'貼り付けシート（日別）'!O245+VLOOKUP(入力データと計算結果!$E$6,バックデータ一覧!$V$12:$AA$15,3)*('貼り付けシート（日別）'!I245+'貼り付けシート（日別）'!J245+'貼り付けシート（日別）'!K245+'貼り付けシート（日別）'!L245+'貼り付けシート（日別）'!N245)+(VLOOKUP(入力データと計算結果!$E$6,バックデータ一覧!$V$12:$AA$15,4)))*10^3/3600))</f>
        <v>9.7953854944444446E-2</v>
      </c>
      <c r="M246" s="101">
        <f>IF(AND(OR($DF$5&gt;4,$DF$5&lt;&gt;8),入力データと計算結果!$E$7&lt;&gt;バックデータ一覧!$A$16,SUM(AL246:AM246)&gt;0),0.07*10^3/3600,0)</f>
        <v>1.9444444444444445E-2</v>
      </c>
      <c r="N246" s="101">
        <f>IF(AND(OR($DF$5&lt;=4),入力データと計算結果!$E$7=バックデータ一覧!$A$18,AM246&gt;0),(VLOOKUP(入力データと計算結果!$E$6,バックデータ一覧!$V$12:$AA$15,5,FALSE)*AO246+VLOOKUP(入力データと計算結果!$E$6,バックデータ一覧!$V$12:$AA$15,6,FALSE))*10^3/3600,0)</f>
        <v>2.8967518663194441E-2</v>
      </c>
      <c r="O246" s="101">
        <f>IF(OR(計算過程!$DF$5&lt;=2,計算過程!$DF$5=8),IF(入力データと計算結果!$E$7=バックデータ一覧!$A$16,AI246/Q246+AJ246/R246+AK246/S246+AL246/T246+AN246/V246,IF(入力データと計算結果!$E$7=バックデータ一覧!$A$17,AI246/Q246+AJ246/R246+AK246/S246+AM246/U246+AN246/V246,AI246/Q246+AJ246/R246+AK246/S246+AM246/U246+AO246/W246)),0)</f>
        <v>69.702302229984937</v>
      </c>
      <c r="P246" s="101">
        <f>IF(OR(計算過程!$DF$5=3,計算過程!$DF$5=4),IF(入力データと計算結果!$E$7=バックデータ一覧!$A$16,AI246/Q246+AJ246/R246+AK246/S246+AL246/T246+AN246/V246,IF(入力データと計算結果!$E$7=バックデータ一覧!$A$17,AI246/Q246+AJ246/R246+AK246/S246+AM246/U246+AN246/V246,AI246/Q246+AJ246/R246+AK246/S246+AM246/U246+AO246/W246)),0)</f>
        <v>0</v>
      </c>
      <c r="Q246" s="101">
        <f>MIN(1,$DF$7*'貼り付けシート（日別）'!O245+計算過程!$DF$14*(AI246+AK246)+$DF$21)</f>
        <v>0.64240713853800469</v>
      </c>
      <c r="R246" s="101">
        <f>MIN(1,$DF$8*'貼り付けシート（日別）'!O245+$DF$15*AJ246+$DF$22)</f>
        <v>0.689926230278885</v>
      </c>
      <c r="S246" s="101">
        <f>MIN(1,$DF$9*'貼り付けシート（日別）'!O245+$DF$16*(AI246+AK246)+$DF$23)</f>
        <v>0.64240713853800469</v>
      </c>
      <c r="T246" s="32">
        <f>MIN(1,$DF$10*'貼り付けシート（日別）'!O245+$DF$17*AL246+$DF$24)</f>
        <v>0.71159348488590612</v>
      </c>
      <c r="U246" s="32">
        <f>MIN(1,$DF$11*'貼り付けシート（日別）'!O245+$DF$18*AM246+$DF$25)</f>
        <v>0.70240030372020001</v>
      </c>
      <c r="V246" s="32">
        <f>MIN(1,$DF$12*'貼り付けシート（日別）'!O245+$DF$19*AN246+$DF$26)</f>
        <v>0.71159348488590612</v>
      </c>
      <c r="W246" s="32">
        <f>MIN(1,$DF$13*'貼り付けシート（日別）'!O245+$DF$20*AO246+$DF$27)</f>
        <v>0.62762271336724829</v>
      </c>
      <c r="X246" s="32">
        <f t="shared" si="72"/>
        <v>0</v>
      </c>
      <c r="Y246" s="32">
        <f>'貼り付けシート（日別）'!P245</f>
        <v>14.962500000000002</v>
      </c>
      <c r="Z246" s="32">
        <f t="shared" si="73"/>
        <v>1</v>
      </c>
      <c r="AA246" s="32">
        <f t="shared" si="74"/>
        <v>1</v>
      </c>
      <c r="AB246" s="32">
        <f t="shared" si="75"/>
        <v>47.197347111351796</v>
      </c>
      <c r="AC246" s="32">
        <f>IF($DF$5=10,($DF$41*'貼り付けシート（日別）'!O245+$DF$42*AB246+$DF$43)/3.6,0)</f>
        <v>0</v>
      </c>
      <c r="AD246" s="32">
        <f>IF(OR($DF$5=5,$DF$5=6,$DF$5=7),(($DF$45*'貼り付けシート（日別）'!O245+$DF$46*SUM(AI246:AK246,AM246)+$DF$47)*AE246+(0.01723*AO246+0.06099))*10^3/3600,0)</f>
        <v>0</v>
      </c>
      <c r="AE246" s="32">
        <f>IF('貼り付けシート（日別）'!O245&lt;7,1+(7-'貼り付けシート（日別）'!O245)*0.0091,1)</f>
        <v>1</v>
      </c>
      <c r="AF246" s="32">
        <f>IF(OR($DF$5=5,$DF$5=6,$DF$5=7),(($DF$48*'貼り付けシート（日別）'!O245+$DF$49*SUM(AI246:AK246,AM246)+$DF$50)*AH246+AO246/AG246),0)</f>
        <v>0</v>
      </c>
      <c r="AG246" s="32">
        <f>$DF$51*'貼り付けシート（日別）'!O245+$DF$52*AO246+$DF$53</f>
        <v>0.86409593749999991</v>
      </c>
      <c r="AH246" s="32">
        <f>IF('貼り付けシート（日別）'!O245&lt;7,1+(7-'貼り付けシート（日別）'!O245)*0.0205,1)</f>
        <v>1</v>
      </c>
      <c r="AI246" s="109">
        <f>'貼り付けシート（日別）'!B245</f>
        <v>9.9545859156508634</v>
      </c>
      <c r="AJ246" s="109">
        <f>'貼り付けシート（日別）'!C245</f>
        <v>13.607179890061483</v>
      </c>
      <c r="AK246" s="109">
        <f>'貼り付けシート（日別）'!D245</f>
        <v>3.0682856614844516</v>
      </c>
      <c r="AL246" s="109">
        <f>'貼り付けシート（日別）'!E245</f>
        <v>0</v>
      </c>
      <c r="AM246" s="109">
        <f>'貼り付けシート（日別）'!F245</f>
        <v>18.054639394154997</v>
      </c>
      <c r="AN246" s="109">
        <f>'貼り付けシート（日別）'!G245</f>
        <v>0</v>
      </c>
      <c r="AO246" s="109">
        <f>'貼り付けシート（日別）'!H245</f>
        <v>2.51265625</v>
      </c>
      <c r="AP246" s="102">
        <f>IF(入力データと計算結果!$E$9=バックデータ一覧!$A$25,'貼り付けシート（日別）'!Q245,0)</f>
        <v>0</v>
      </c>
      <c r="AR246" s="36">
        <v>41878</v>
      </c>
      <c r="AS246" s="104">
        <f t="shared" si="76"/>
        <v>0.15223016794791666</v>
      </c>
      <c r="AT246" s="104">
        <f t="shared" si="77"/>
        <v>75.072047208668948</v>
      </c>
      <c r="AU246" s="104">
        <f t="shared" si="78"/>
        <v>0</v>
      </c>
      <c r="AV246" s="107">
        <v>0</v>
      </c>
      <c r="AW246" s="101">
        <f>IF(OR(計算過程!$DF$5&lt;=4,計算過程!$DF$5=8),AX246+AY246+AZ246,0)</f>
        <v>0.15223016794791666</v>
      </c>
      <c r="AX246" s="101">
        <f>IF(AND(計算過程!$DF$5&gt;4,計算過程!$DF$5&lt;&gt;8),0,((VLOOKUP(入力データと計算結果!$E$6,バックデータ一覧!$V$12:$AA$15,2)*'貼り付けシート（日別）'!AG245+VLOOKUP(入力データと計算結果!$E$6,バックデータ一覧!$V$12:$AA$15,3)*('貼り付けシート（日別）'!AA245+'貼り付けシート（日別）'!AB245+'貼り付けシート（日別）'!AC245+'貼り付けシート（日別）'!AD245+'貼り付けシート（日別）'!AF245)+(VLOOKUP(入力データと計算結果!$E$6,バックデータ一覧!$V$12:$AA$15,4)))*10^3/3600))</f>
        <v>0.10139074911111111</v>
      </c>
      <c r="AY246" s="101">
        <f>IF(AND(OR(計算過程!$DF$5&gt;4,計算過程!$DF$5&lt;&gt;8),入力データと計算結果!$E$7&lt;&gt;バックデータ一覧!$A$16,SUM(BX246:BY246)&gt;0),0.07*10^3/3600,0)</f>
        <v>1.9444444444444445E-2</v>
      </c>
      <c r="AZ246" s="101">
        <f>IF(AND(OR(計算過程!$DF$5&lt;=4),入力データと計算結果!$E$7=バックデータ一覧!$A$18,BY246&gt;0),(VLOOKUP(入力データと計算結果!$E$6,バックデータ一覧!$V$12:$AA$15,5,FALSE)*CA246+VLOOKUP(入力データと計算結果!$E$6,バックデータ一覧!$V$12:$AA$15,6,FALSE))*10^3/3600,0)</f>
        <v>3.1394974392361115E-2</v>
      </c>
      <c r="BA246" s="101">
        <f>IF(OR(計算過程!$DF$5&lt;=2,計算過程!$DF$5=8),IF(入力データと計算結果!$E$7=バックデータ一覧!$A$16,BU246/BC246+BV246/BD246+BW246/BE246+BX246/BF246+BZ246/BH246,IF(入力データと計算結果!$E$7=バックデータ一覧!$A$17,BU246/BC246+BV246/BD246+BW246/BE246+BY246/BG246+BZ246/BH246,BU246/BC246+BV246/BD246+BW246/BE246+BY246/BG246+CA246/BI246)),0)</f>
        <v>75.072047208668948</v>
      </c>
      <c r="BB246" s="101">
        <f>IF(OR(計算過程!$DF$5=3,計算過程!$DF$5=4),IF(入力データと計算結果!$E$7=バックデータ一覧!$A$16,BU246/BC246+BV246/BD246+BW246/BE246+BX246/BF246+BZ246/BH246,IF(入力データと計算結果!$E$7=バックデータ一覧!$A$17,BU246/BC246+BV246/BD246+BW246/BE246+BY246/BG246+BZ246/BH246,BU246/BC246+BV246/BD246+BW246/BE246+BY246/BG246+CA246/BI246)),0)</f>
        <v>0</v>
      </c>
      <c r="BC246" s="101">
        <f>MIN(1,計算過程!$DF$7*'貼り付けシート（日別）'!AG245+計算過程!$DF$14*(BU246+BW246)+計算過程!$DF$21)</f>
        <v>0.64383973540778472</v>
      </c>
      <c r="BD246" s="101">
        <f>MIN(1,計算過程!$DF$8*'貼り付けシート（日別）'!AG245+計算過程!$DF$15*BV246+計算過程!$DF$22)</f>
        <v>0.69080852034480433</v>
      </c>
      <c r="BE246" s="101">
        <f>MIN(1,計算過程!$DF$9*'貼り付けシート（日別）'!AG245+計算過程!$DF$16*(BU246+BW246)+計算過程!$DF$23)</f>
        <v>0.64383973540778472</v>
      </c>
      <c r="BF246" s="32">
        <f>MIN(1,計算過程!$DF$10*'貼り付けシート（日別）'!AG245+計算過程!$DF$17*BX246+計算過程!$DF$24)</f>
        <v>0.71159348488590612</v>
      </c>
      <c r="BG246" s="32">
        <f>MIN(1,計算過程!$DF$11*'貼り付けシート（日別）'!AG245+計算過程!$DF$18*BY246+計算過程!$DF$25)</f>
        <v>0.70240030372020001</v>
      </c>
      <c r="BH246" s="32">
        <f>MIN(1,計算過程!$DF$12*'貼り付けシート（日別）'!AG245+計算過程!$DF$19*BZ246+計算過程!$DF$26)</f>
        <v>0.71159348488590612</v>
      </c>
      <c r="BI246" s="32">
        <f>MIN(1,計算過程!$DF$13*'貼り付けシート（日別）'!AG245+計算過程!$DF$20*CA246+計算過程!$DF$27)</f>
        <v>0.63655456643516772</v>
      </c>
      <c r="BJ246" s="32">
        <f>IF(計算過程!$DF$5=11,(計算過程!$DF$33*BK246+計算過程!$DF$34*BN246+計算過程!$DF$35*計算過程!$DF$39+計算過程!$DF$36)*(1+計算過程!$DF$37*計算過程!$DF$38)*BL246*BM246*10^3/3600,0)</f>
        <v>0</v>
      </c>
      <c r="BK246" s="32">
        <f>'貼り付けシート（日別）'!AH245</f>
        <v>14.962500000000002</v>
      </c>
      <c r="BL246" s="32">
        <f t="shared" si="79"/>
        <v>1</v>
      </c>
      <c r="BM246" s="32">
        <f t="shared" si="80"/>
        <v>1</v>
      </c>
      <c r="BN246" s="32">
        <f t="shared" si="81"/>
        <v>50.862391344941692</v>
      </c>
      <c r="BO246" s="32">
        <f>IF(計算過程!$DF$5=10,(計算過程!$DF$41*'貼り付けシート（日別）'!AG245+計算過程!$DF$42*BN246+計算過程!$DF$43)/3.6,0)</f>
        <v>0</v>
      </c>
      <c r="BP246" s="32">
        <f>IF(OR(計算過程!$DF$5=5,計算過程!$DF$5=6,計算過程!$DF$5=7),((計算過程!$DF$45*'貼り付けシート（日別）'!AG245+計算過程!$DF$46*SUM(BU246:BW246,BY246)+計算過程!$DF$47)*BQ246+(0.01723*CA246+0.06099))*10^3/3600,0)</f>
        <v>0</v>
      </c>
      <c r="BQ246" s="32">
        <f>IF('貼り付けシート（日別）'!AG245&lt;7,1+(7-'貼り付けシート（日別）'!AG245)*0.0091,1)</f>
        <v>1</v>
      </c>
      <c r="BR246" s="32">
        <f>IF(OR(計算過程!$DF$5=5,計算過程!$DF$5=6,計算過程!$DF$5=7),((計算過程!$DF$48*'貼り付けシート（日別）'!AG245+計算過程!$DF$49*SUM(BU246:BW246,BY246)+計算過程!$DF$50)*BT246+CA246/BS246),0)</f>
        <v>0</v>
      </c>
      <c r="BS246" s="32">
        <f>計算過程!$DF$51*'貼り付けシート（日別）'!AG245+計算過程!$DF$52*CA246+計算過程!$DF$53</f>
        <v>0.86713906249999995</v>
      </c>
      <c r="BT246" s="32">
        <f>IF('貼り付けシート（日別）'!AG245&lt;7,1+(7-'貼り付けシート（日別）'!AG245)*0.0205,1)</f>
        <v>1</v>
      </c>
      <c r="BU246" s="109">
        <f>'貼り付けシート（日別）'!T245</f>
        <v>11.168559807803407</v>
      </c>
      <c r="BV246" s="109">
        <f>'貼り付けシート（日別）'!U245</f>
        <v>15.55106273149884</v>
      </c>
      <c r="BW246" s="109">
        <f>'貼り付けシート（日別）'!V245</f>
        <v>3.0682856614844516</v>
      </c>
      <c r="BX246" s="109">
        <f>'貼り付けシート（日別）'!W245</f>
        <v>0</v>
      </c>
      <c r="BY246" s="109">
        <f>'貼り付けシート（日別）'!X245</f>
        <v>18.054639394154997</v>
      </c>
      <c r="BZ246" s="109">
        <f>'貼り付けシート（日別）'!Y245</f>
        <v>0</v>
      </c>
      <c r="CA246" s="109">
        <f>'貼り付けシート（日別）'!Z245</f>
        <v>3.0198437500000002</v>
      </c>
      <c r="CB246" s="102">
        <f>IF(入力データと計算結果!$E$9=バックデータ一覧!$A$25,'貼り付けシート（日別）'!AI245,0)</f>
        <v>0</v>
      </c>
      <c r="CC246" s="166"/>
      <c r="CD246" s="32">
        <f>IF(計算過程!$DF$5=9,((CI246*'貼り付けシート（日別）'!AG245+CJ246*(CQ246+CR246+CS246+CU246)+CK246*CX246+CL246)*CE246+(0.01723*CW246+0.06099))*10^3/3600,0)</f>
        <v>0</v>
      </c>
      <c r="CE246" s="32">
        <f>IF(7&lt;='貼り付けシート（日別）'!AG245,1,1+(7-'貼り付けシート（日別）'!AG245)*0.0091)</f>
        <v>1</v>
      </c>
      <c r="CF246" s="32">
        <f>IF(計算過程!$DF$5=9,((CM246*'貼り付けシート（日別）'!AG245+CN246*(CQ246+CR246+CS246+CU246)+CO246*CX246+CP246)*CH246+CW246/CG246),0)</f>
        <v>0</v>
      </c>
      <c r="CG246" s="32">
        <f>計算過程!$DF$55*'貼り付けシート（日別）'!AG245+計算過程!$DF$56*CW246+計算過程!$DF$57</f>
        <v>0.86713906249999995</v>
      </c>
      <c r="CH246" s="32">
        <f>IF(7&lt;='貼り付けシート（日別）'!AG245,1,1+(7-'貼り付けシート（日別）'!AG245)*0.0205)</f>
        <v>1</v>
      </c>
      <c r="CI246" s="100">
        <f>IF($CX246&gt;0,バックデータ一覧!$S$4,バックデータ一覧!$T$4)</f>
        <v>-0.18114</v>
      </c>
      <c r="CJ246" s="100">
        <f>IF($CX246&gt;0,バックデータ一覧!$S$5,バックデータ一覧!$T$5)</f>
        <v>0.10483000000000001</v>
      </c>
      <c r="CK246" s="100">
        <f>IF($CX246&gt;0,バックデータ一覧!$S$6,バックデータ一覧!$T$6)</f>
        <v>0</v>
      </c>
      <c r="CL246" s="100">
        <f>IF($CX246&gt;0,バックデータ一覧!$S$7,バックデータ一覧!$T$7)</f>
        <v>5.8528500000000001</v>
      </c>
      <c r="CM246" s="100">
        <f>IF($CX246&gt;0,バックデータ一覧!$S$12,バックデータ一覧!$T$12)</f>
        <v>-5.7700000000000001E-2</v>
      </c>
      <c r="CN246" s="100">
        <f>IF($CX246&gt;0,バックデータ一覧!$S$13,バックデータ一覧!$T$13)</f>
        <v>0.47525000000000001</v>
      </c>
      <c r="CO246" s="100">
        <f>IF($CX246&gt;0,バックデータ一覧!$S$14,バックデータ一覧!$T$14)</f>
        <v>0</v>
      </c>
      <c r="CP246" s="173">
        <f>IF($CX246&gt;0,バックデータ一覧!$S$15,バックデータ一覧!$T$15)</f>
        <v>-6.3459300000000001</v>
      </c>
      <c r="CQ246" s="102">
        <f>IF($DF$4=4,'貼り付けシート（日別）'!T245,'貼り付けシート（日別）'!B245*(INT($DF$4)+1-$DF$4)+'貼り付けシート（日別）'!T245*($DF$4-INT($DF$4)))</f>
        <v>11.168559807803407</v>
      </c>
      <c r="CR246" s="102">
        <f>IF($DF$4=4,'貼り付けシート（日別）'!U245,'貼り付けシート（日別）'!C245*(INT($DF$4)+1-$DF$4)+'貼り付けシート（日別）'!U245*($DF$4-INT($DF$4)))</f>
        <v>15.55106273149884</v>
      </c>
      <c r="CS246" s="102">
        <f>IF($DF$4=4,'貼り付けシート（日別）'!V245,'貼り付けシート（日別）'!D245*(INT($DF$4)+1-$DF$4)+'貼り付けシート（日別）'!V245*($DF$4-INT($DF$4)))</f>
        <v>3.0682856614844516</v>
      </c>
      <c r="CT246" s="102">
        <f>IF($DF$4=4,'貼り付けシート（日別）'!W245,'貼り付けシート（日別）'!E245*(INT($DF$4)+1-$DF$4)+'貼り付けシート（日別）'!W245*($DF$4-INT($DF$4)))</f>
        <v>0</v>
      </c>
      <c r="CU246" s="102">
        <f>IF($DF$4=4,'貼り付けシート（日別）'!X245,'貼り付けシート（日別）'!F245*(INT($DF$4)+1-$DF$4)+'貼り付けシート（日別）'!X245*($DF$4-INT($DF$4)))</f>
        <v>18.054639394154997</v>
      </c>
      <c r="CV246" s="102">
        <f>IF($DF$4=4,'貼り付けシート（日別）'!Y245,'貼り付けシート（日別）'!G245*(INT($DF$4)+1-$DF$4)+'貼り付けシート（日別）'!Y245*($DF$4-INT($DF$4)))</f>
        <v>0</v>
      </c>
      <c r="CW246" s="102">
        <f>IF($DF$4=4,'貼り付けシート（日別）'!Z245,'貼り付けシート（日別）'!H245*(INT($DF$4)+1-$DF$4)+'貼り付けシート（日別）'!Z245*($DF$4-INT($DF$4)))</f>
        <v>3.0198437500000002</v>
      </c>
      <c r="CX246" s="32">
        <f>SUMIF('貼り付けシート（時刻別）'!$A$6:$A$8765,AR246,'貼り付けシート（時刻別）'!$C$6:$C$8765)</f>
        <v>0</v>
      </c>
      <c r="CY246" s="102">
        <f t="shared" si="82"/>
        <v>0</v>
      </c>
      <c r="CZ246" s="166"/>
    </row>
    <row r="247" spans="1:104" x14ac:dyDescent="0.15">
      <c r="A247" s="36">
        <v>41879</v>
      </c>
      <c r="B247" s="139">
        <f>IF(計算過程!$DF$5=9,計算過程!CD247+計算過程!CY247,IF($DF$4=4,AS247,G247*(INT($DF$4)+1-$DF$4)+AS247*($DF$4-INT($DF$4))))</f>
        <v>0.1387951659039352</v>
      </c>
      <c r="C247" s="139">
        <f>IF(計算過程!$DF$5=9,CF247,IF($DF$4=4,AT247,H247*(INT($DF$4)+1-$DF$4)+AT247*($DF$4-INT($DF$4))))</f>
        <v>55.876273831478741</v>
      </c>
      <c r="D247" s="139">
        <f>IF(計算過程!$DF$5=9,0,IF($DF$4=4,AU247,I247*(INT($DF$4)+1-$DF$4)+AU247*($DF$4-INT($DF$4))))</f>
        <v>0</v>
      </c>
      <c r="E247" s="139">
        <v>0</v>
      </c>
      <c r="F247" s="138"/>
      <c r="G247" s="104">
        <f t="shared" si="69"/>
        <v>0.13281212094791667</v>
      </c>
      <c r="H247" s="104">
        <f t="shared" si="70"/>
        <v>50.420297500399869</v>
      </c>
      <c r="I247" s="104">
        <f t="shared" si="71"/>
        <v>0</v>
      </c>
      <c r="J247" s="107">
        <v>0</v>
      </c>
      <c r="K247" s="101">
        <f>IF(OR(計算過程!$DF$5&lt;=4,計算過程!$DF$5=8),L247+M247+N247,0)</f>
        <v>0.13281212094791667</v>
      </c>
      <c r="L247" s="101">
        <f>IF(AND($DF$5&gt;4,$DF$5&lt;&gt;8),0,((VLOOKUP(入力データと計算結果!$E$6,バックデータ一覧!$V$12:$AA$15,2)*'貼り付けシート（日別）'!O246+VLOOKUP(入力データと計算結果!$E$6,バックデータ一覧!$V$12:$AA$15,3)*('貼り付けシート（日別）'!I246+'貼り付けシート（日別）'!J246+'貼り付けシート（日別）'!K246+'貼り付けシート（日別）'!L246+'貼り付けシート（日別）'!N246)+(VLOOKUP(入力データと計算結果!$E$6,バックデータ一覧!$V$12:$AA$15,4)))*10^3/3600))</f>
        <v>8.4278012296296306E-2</v>
      </c>
      <c r="M247" s="101">
        <f>IF(AND(OR($DF$5&gt;4,$DF$5&lt;&gt;8),入力データと計算結果!$E$7&lt;&gt;バックデータ一覧!$A$16,SUM(AL247:AM247)&gt;0),0.07*10^3/3600,0)</f>
        <v>1.9444444444444445E-2</v>
      </c>
      <c r="N247" s="101">
        <f>IF(AND(OR($DF$5&lt;=4),入力データと計算結果!$E$7=バックデータ一覧!$A$18,AM247&gt;0),(VLOOKUP(入力データと計算結果!$E$6,バックデータ一覧!$V$12:$AA$15,5,FALSE)*AO247+VLOOKUP(入力データと計算結果!$E$6,バックデータ一覧!$V$12:$AA$15,6,FALSE))*10^3/3600,0)</f>
        <v>2.908966420717593E-2</v>
      </c>
      <c r="O247" s="101">
        <f>IF(OR(計算過程!$DF$5&lt;=2,計算過程!$DF$5=8),IF(入力データと計算結果!$E$7=バックデータ一覧!$A$16,AI247/Q247+AJ247/R247+AK247/S247+AL247/T247+AN247/V247,IF(入力データと計算結果!$E$7=バックデータ一覧!$A$17,AI247/Q247+AJ247/R247+AK247/S247+AM247/U247+AN247/V247,AI247/Q247+AJ247/R247+AK247/S247+AM247/U247+AO247/W247)),0)</f>
        <v>50.420297500399869</v>
      </c>
      <c r="P247" s="101">
        <f>IF(OR(計算過程!$DF$5=3,計算過程!$DF$5=4),IF(入力データと計算結果!$E$7=バックデータ一覧!$A$16,AI247/Q247+AJ247/R247+AK247/S247+AL247/T247+AN247/V247,IF(入力データと計算結果!$E$7=バックデータ一覧!$A$17,AI247/Q247+AJ247/R247+AK247/S247+AM247/U247+AN247/V247,AI247/Q247+AJ247/R247+AK247/S247+AM247/U247+AO247/W247)),0)</f>
        <v>0</v>
      </c>
      <c r="Q247" s="101">
        <f>MIN(1,$DF$7*'貼り付けシート（日別）'!O246+計算過程!$DF$14*(AI247+AK247)+$DF$21)</f>
        <v>0.63449603704572111</v>
      </c>
      <c r="R247" s="101">
        <f>MIN(1,$DF$8*'貼り付けシート（日別）'!O246+$DF$15*AJ247+$DF$22)</f>
        <v>0.6867961914756604</v>
      </c>
      <c r="S247" s="101">
        <f>MIN(1,$DF$9*'貼り付けシート（日別）'!O246+$DF$16*(AI247+AK247)+$DF$23)</f>
        <v>0.63449603704572111</v>
      </c>
      <c r="T247" s="32">
        <f>MIN(1,$DF$10*'貼り付けシート（日別）'!O246+$DF$17*AL247+$DF$24)</f>
        <v>0.71159348488590612</v>
      </c>
      <c r="U247" s="32">
        <f>MIN(1,$DF$11*'貼り付けシート（日別）'!O246+$DF$18*AM247+$DF$25)</f>
        <v>0.70247683746796341</v>
      </c>
      <c r="V247" s="32">
        <f>MIN(1,$DF$12*'貼り付けシート（日別）'!O246+$DF$19*AN247+$DF$26)</f>
        <v>0.71159348488590612</v>
      </c>
      <c r="W247" s="32">
        <f>MIN(1,$DF$13*'貼り付けシート（日別）'!O246+$DF$20*AO247+$DF$27)</f>
        <v>0.62719842987463092</v>
      </c>
      <c r="X247" s="32">
        <f t="shared" si="72"/>
        <v>0</v>
      </c>
      <c r="Y247" s="32">
        <f>'貼り付けシート（日別）'!P246</f>
        <v>17.95</v>
      </c>
      <c r="Z247" s="32">
        <f t="shared" si="73"/>
        <v>1</v>
      </c>
      <c r="AA247" s="32">
        <f t="shared" si="74"/>
        <v>1</v>
      </c>
      <c r="AB247" s="32">
        <f t="shared" si="75"/>
        <v>34.230532304284878</v>
      </c>
      <c r="AC247" s="32">
        <f>IF($DF$5=10,($DF$41*'貼り付けシート（日別）'!O246+$DF$42*AB247+$DF$43)/3.6,0)</f>
        <v>0</v>
      </c>
      <c r="AD247" s="32">
        <f>IF(OR($DF$5=5,$DF$5=6,$DF$5=7),(($DF$45*'貼り付けシート（日別）'!O246+$DF$46*SUM(AI247:AK247,AM247)+$DF$47)*AE247+(0.01723*AO247+0.06099))*10^3/3600,0)</f>
        <v>0</v>
      </c>
      <c r="AE247" s="32">
        <f>IF('貼り付けシート（日別）'!O246&lt;7,1+(7-'貼り付けシート（日別）'!O246)*0.0091,1)</f>
        <v>1</v>
      </c>
      <c r="AF247" s="32">
        <f>IF(OR($DF$5=5,$DF$5=6,$DF$5=7),(($DF$48*'貼り付けシート（日別）'!O246+$DF$49*SUM(AI247:AK247,AM247)+$DF$50)*AH247+AO247/AG247),0)</f>
        <v>0</v>
      </c>
      <c r="AG247" s="32">
        <f>$DF$51*'貼り付けシート（日別）'!O246+$DF$52*AO247+$DF$53</f>
        <v>0.86284906249999993</v>
      </c>
      <c r="AH247" s="32">
        <f>IF('貼り付けシート（日別）'!O246&lt;7,1+(7-'貼り付けシート（日別）'!O246)*0.0205,1)</f>
        <v>1</v>
      </c>
      <c r="AI247" s="109">
        <f>'貼り付けシート（日別）'!B246</f>
        <v>5.2915984132985958</v>
      </c>
      <c r="AJ247" s="109">
        <f>'貼り付けシート（日別）'!C246</f>
        <v>7.0610025923136703</v>
      </c>
      <c r="AK247" s="109">
        <f>'貼り付けシート（日別）'!D246</f>
        <v>1.4537358278292845</v>
      </c>
      <c r="AL247" s="109">
        <f>'貼り付けシート（日別）'!E246</f>
        <v>0</v>
      </c>
      <c r="AM247" s="109">
        <f>'貼り付けシート（日別）'!F246</f>
        <v>17.886018387509999</v>
      </c>
      <c r="AN247" s="109">
        <f>'貼り付けシート（日別）'!G246</f>
        <v>0</v>
      </c>
      <c r="AO247" s="109">
        <f>'貼り付けシート（日別）'!H246</f>
        <v>2.5381770833333341</v>
      </c>
      <c r="AP247" s="102">
        <f>IF(入力データと計算結果!$E$9=バックデータ一覧!$A$25,'貼り付けシート（日別）'!Q246,0)</f>
        <v>0</v>
      </c>
      <c r="AR247" s="36">
        <v>41879</v>
      </c>
      <c r="AS247" s="104">
        <f t="shared" si="76"/>
        <v>0.1387951659039352</v>
      </c>
      <c r="AT247" s="104">
        <f t="shared" si="77"/>
        <v>55.876273831478741</v>
      </c>
      <c r="AU247" s="104">
        <f t="shared" si="78"/>
        <v>0</v>
      </c>
      <c r="AV247" s="107">
        <v>0</v>
      </c>
      <c r="AW247" s="101">
        <f>IF(OR(計算過程!$DF$5&lt;=4,計算過程!$DF$5=8),AX247+AY247+AZ247,0)</f>
        <v>0.1387951659039352</v>
      </c>
      <c r="AX247" s="101">
        <f>IF(AND(計算過程!$DF$5&gt;4,計算過程!$DF$5&lt;&gt;8),0,((VLOOKUP(入力データと計算結果!$E$6,バックデータ一覧!$V$12:$AA$15,2)*'貼り付けシート（日別）'!AG246+VLOOKUP(入力データと計算結果!$E$6,バックデータ一覧!$V$12:$AA$15,3)*('貼り付けシート（日別）'!AA246+'貼り付けシート（日別）'!AB246+'貼り付けシート（日別）'!AC246+'貼り付けシート（日別）'!AD246+'貼り付けシート（日別）'!AF246)+(VLOOKUP(入力データと計算結果!$E$6,バックデータ一覧!$V$12:$AA$15,4)))*10^3/3600))</f>
        <v>8.7798702796296299E-2</v>
      </c>
      <c r="AY247" s="101">
        <f>IF(AND(OR(計算過程!$DF$5&gt;4,計算過程!$DF$5&lt;&gt;8),入力データと計算結果!$E$7&lt;&gt;バックデータ一覧!$A$16,SUM(BX247:BY247)&gt;0),0.07*10^3/3600,0)</f>
        <v>1.9444444444444445E-2</v>
      </c>
      <c r="AZ247" s="101">
        <f>IF(AND(OR(計算過程!$DF$5&lt;=4),入力データと計算結果!$E$7=バックデータ一覧!$A$18,BY247&gt;0),(VLOOKUP(入力データと計算結果!$E$6,バックデータ一覧!$V$12:$AA$15,5,FALSE)*CA247+VLOOKUP(入力データと計算結果!$E$6,バックデータ一覧!$V$12:$AA$15,6,FALSE))*10^3/3600,0)</f>
        <v>3.1552018663194445E-2</v>
      </c>
      <c r="BA247" s="101">
        <f>IF(OR(計算過程!$DF$5&lt;=2,計算過程!$DF$5=8),IF(入力データと計算結果!$E$7=バックデータ一覧!$A$16,BU247/BC247+BV247/BD247+BW247/BE247+BX247/BF247+BZ247/BH247,IF(入力データと計算結果!$E$7=バックデータ一覧!$A$17,BU247/BC247+BV247/BD247+BW247/BE247+BY247/BG247+BZ247/BH247,BU247/BC247+BV247/BD247+BW247/BE247+BY247/BG247+CA247/BI247)),0)</f>
        <v>55.876273831478741</v>
      </c>
      <c r="BB247" s="101">
        <f>IF(OR(計算過程!$DF$5=3,計算過程!$DF$5=4),IF(入力データと計算結果!$E$7=バックデータ一覧!$A$16,BU247/BC247+BV247/BD247+BW247/BE247+BX247/BF247+BZ247/BH247,IF(入力データと計算結果!$E$7=バックデータ一覧!$A$17,BU247/BC247+BV247/BD247+BW247/BE247+BY247/BG247+BZ247/BH247,BU247/BC247+BV247/BD247+BW247/BE247+BY247/BG247+CA247/BI247)),0)</f>
        <v>0</v>
      </c>
      <c r="BC247" s="101">
        <f>MIN(1,計算過程!$DF$7*'貼り付けシート（日別）'!AG246+計算過程!$DF$14*(BU247+BW247)+計算過程!$DF$21)</f>
        <v>0.63524775426406177</v>
      </c>
      <c r="BD247" s="101">
        <f>MIN(1,計算過程!$DF$8*'貼り付けシート（日別）'!AG246+計算過程!$DF$15*BV247+計算過程!$DF$22)</f>
        <v>0.68796159138554058</v>
      </c>
      <c r="BE247" s="101">
        <f>MIN(1,計算過程!$DF$9*'貼り付けシート（日別）'!AG246+計算過程!$DF$16*(BU247+BW247)+計算過程!$DF$23)</f>
        <v>0.63524775426406177</v>
      </c>
      <c r="BF247" s="32">
        <f>MIN(1,計算過程!$DF$10*'貼り付けシート（日別）'!AG246+計算過程!$DF$17*BX247+計算過程!$DF$24)</f>
        <v>0.71159348488590612</v>
      </c>
      <c r="BG247" s="32">
        <f>MIN(1,計算過程!$DF$11*'貼り付けシート（日別）'!AG246+計算過程!$DF$18*BY247+計算過程!$DF$25)</f>
        <v>0.70247683746796341</v>
      </c>
      <c r="BH247" s="32">
        <f>MIN(1,計算過程!$DF$12*'貼り付けシート（日別）'!AG246+計算過程!$DF$19*BZ247+計算過程!$DF$26)</f>
        <v>0.71159348488590612</v>
      </c>
      <c r="BI247" s="32">
        <f>MIN(1,計算過程!$DF$13*'貼り付けシート（日別）'!AG246+計算過程!$DF$20*CA247+計算過程!$DF$27)</f>
        <v>0.63625869323516782</v>
      </c>
      <c r="BJ247" s="32">
        <f>IF(計算過程!$DF$5=11,(計算過程!$DF$33*BK247+計算過程!$DF$34*BN247+計算過程!$DF$35*計算過程!$DF$39+計算過程!$DF$36)*(1+計算過程!$DF$37*計算過程!$DF$38)*BL247*BM247*10^3/3600,0)</f>
        <v>0</v>
      </c>
      <c r="BK247" s="32">
        <f>'貼り付けシート（日別）'!AH246</f>
        <v>17.95</v>
      </c>
      <c r="BL247" s="32">
        <f t="shared" si="79"/>
        <v>1</v>
      </c>
      <c r="BM247" s="32">
        <f t="shared" si="80"/>
        <v>1</v>
      </c>
      <c r="BN247" s="32">
        <f t="shared" si="81"/>
        <v>37.949649385441717</v>
      </c>
      <c r="BO247" s="32">
        <f>IF(計算過程!$DF$5=10,(計算過程!$DF$41*'貼り付けシート（日別）'!AG246+計算過程!$DF$42*BN247+計算過程!$DF$43)/3.6,0)</f>
        <v>0</v>
      </c>
      <c r="BP247" s="32">
        <f>IF(OR(計算過程!$DF$5=5,計算過程!$DF$5=6,計算過程!$DF$5=7),((計算過程!$DF$45*'貼り付けシート（日別）'!AG246+計算過程!$DF$46*SUM(BU247:BW247,BY247)+計算過程!$DF$47)*BQ247+(0.01723*CA247+0.06099))*10^3/3600,0)</f>
        <v>0</v>
      </c>
      <c r="BQ247" s="32">
        <f>IF('貼り付けシート（日別）'!AG246&lt;7,1+(7-'貼り付けシート（日別）'!AG246)*0.0091,1)</f>
        <v>1</v>
      </c>
      <c r="BR247" s="32">
        <f>IF(OR(計算過程!$DF$5=5,計算過程!$DF$5=6,計算過程!$DF$5=7),((計算過程!$DF$48*'貼り付けシート（日別）'!AG246+計算過程!$DF$49*SUM(BU247:BW247,BY247)+計算過程!$DF$50)*BT247+CA247/BS247),0)</f>
        <v>0</v>
      </c>
      <c r="BS247" s="32">
        <f>計算過程!$DF$51*'貼り付けシート（日別）'!AG246+計算過程!$DF$52*CA247+計算過程!$DF$53</f>
        <v>0.86593593749999997</v>
      </c>
      <c r="BT247" s="32">
        <f>IF('貼り付けシート（日別）'!AG246&lt;7,1+(7-'貼り付けシート（日別）'!AG246)*0.0205,1)</f>
        <v>1</v>
      </c>
      <c r="BU247" s="109">
        <f>'貼り付けシート（日別）'!T246</f>
        <v>5.5321256139030792</v>
      </c>
      <c r="BV247" s="109">
        <f>'貼り付けシート（日別）'!U246</f>
        <v>9.6286398986095509</v>
      </c>
      <c r="BW247" s="109">
        <f>'貼り付けシート（日別）'!V246</f>
        <v>1.8502092354190895</v>
      </c>
      <c r="BX247" s="109">
        <f>'貼り付けシート（日別）'!W246</f>
        <v>0</v>
      </c>
      <c r="BY247" s="109">
        <f>'貼り付けシート（日別）'!X246</f>
        <v>17.886018387509999</v>
      </c>
      <c r="BZ247" s="109">
        <f>'貼り付けシート（日別）'!Y246</f>
        <v>0</v>
      </c>
      <c r="CA247" s="109">
        <f>'貼り付けシート（日別）'!Z246</f>
        <v>3.052656250000001</v>
      </c>
      <c r="CB247" s="102">
        <f>IF(入力データと計算結果!$E$9=バックデータ一覧!$A$25,'貼り付けシート（日別）'!AI246,0)</f>
        <v>0</v>
      </c>
      <c r="CC247" s="166"/>
      <c r="CD247" s="32">
        <f>IF(計算過程!$DF$5=9,((CI247*'貼り付けシート（日別）'!AG246+CJ247*(CQ247+CR247+CS247+CU247)+CK247*CX247+CL247)*CE247+(0.01723*CW247+0.06099))*10^3/3600,0)</f>
        <v>0</v>
      </c>
      <c r="CE247" s="32">
        <f>IF(7&lt;='貼り付けシート（日別）'!AG246,1,1+(7-'貼り付けシート（日別）'!AG246)*0.0091)</f>
        <v>1</v>
      </c>
      <c r="CF247" s="32">
        <f>IF(計算過程!$DF$5=9,((CM247*'貼り付けシート（日別）'!AG246+CN247*(CQ247+CR247+CS247+CU247)+CO247*CX247+CP247)*CH247+CW247/CG247),0)</f>
        <v>0</v>
      </c>
      <c r="CG247" s="32">
        <f>計算過程!$DF$55*'貼り付けシート（日別）'!AG246+計算過程!$DF$56*CW247+計算過程!$DF$57</f>
        <v>0.86593593749999997</v>
      </c>
      <c r="CH247" s="32">
        <f>IF(7&lt;='貼り付けシート（日別）'!AG246,1,1+(7-'貼り付けシート（日別）'!AG246)*0.0205)</f>
        <v>1</v>
      </c>
      <c r="CI247" s="100">
        <f>IF($CX247&gt;0,バックデータ一覧!$S$4,バックデータ一覧!$T$4)</f>
        <v>-0.18114</v>
      </c>
      <c r="CJ247" s="100">
        <f>IF($CX247&gt;0,バックデータ一覧!$S$5,バックデータ一覧!$T$5)</f>
        <v>0.10483000000000001</v>
      </c>
      <c r="CK247" s="100">
        <f>IF($CX247&gt;0,バックデータ一覧!$S$6,バックデータ一覧!$T$6)</f>
        <v>0</v>
      </c>
      <c r="CL247" s="100">
        <f>IF($CX247&gt;0,バックデータ一覧!$S$7,バックデータ一覧!$T$7)</f>
        <v>5.8528500000000001</v>
      </c>
      <c r="CM247" s="100">
        <f>IF($CX247&gt;0,バックデータ一覧!$S$12,バックデータ一覧!$T$12)</f>
        <v>-5.7700000000000001E-2</v>
      </c>
      <c r="CN247" s="100">
        <f>IF($CX247&gt;0,バックデータ一覧!$S$13,バックデータ一覧!$T$13)</f>
        <v>0.47525000000000001</v>
      </c>
      <c r="CO247" s="100">
        <f>IF($CX247&gt;0,バックデータ一覧!$S$14,バックデータ一覧!$T$14)</f>
        <v>0</v>
      </c>
      <c r="CP247" s="173">
        <f>IF($CX247&gt;0,バックデータ一覧!$S$15,バックデータ一覧!$T$15)</f>
        <v>-6.3459300000000001</v>
      </c>
      <c r="CQ247" s="102">
        <f>IF($DF$4=4,'貼り付けシート（日別）'!T246,'貼り付けシート（日別）'!B246*(INT($DF$4)+1-$DF$4)+'貼り付けシート（日別）'!T246*($DF$4-INT($DF$4)))</f>
        <v>5.5321256139030792</v>
      </c>
      <c r="CR247" s="102">
        <f>IF($DF$4=4,'貼り付けシート（日別）'!U246,'貼り付けシート（日別）'!C246*(INT($DF$4)+1-$DF$4)+'貼り付けシート（日別）'!U246*($DF$4-INT($DF$4)))</f>
        <v>9.6286398986095509</v>
      </c>
      <c r="CS247" s="102">
        <f>IF($DF$4=4,'貼り付けシート（日別）'!V246,'貼り付けシート（日別）'!D246*(INT($DF$4)+1-$DF$4)+'貼り付けシート（日別）'!V246*($DF$4-INT($DF$4)))</f>
        <v>1.8502092354190895</v>
      </c>
      <c r="CT247" s="102">
        <f>IF($DF$4=4,'貼り付けシート（日別）'!W246,'貼り付けシート（日別）'!E246*(INT($DF$4)+1-$DF$4)+'貼り付けシート（日別）'!W246*($DF$4-INT($DF$4)))</f>
        <v>0</v>
      </c>
      <c r="CU247" s="102">
        <f>IF($DF$4=4,'貼り付けシート（日別）'!X246,'貼り付けシート（日別）'!F246*(INT($DF$4)+1-$DF$4)+'貼り付けシート（日別）'!X246*($DF$4-INT($DF$4)))</f>
        <v>17.886018387509999</v>
      </c>
      <c r="CV247" s="102">
        <f>IF($DF$4=4,'貼り付けシート（日別）'!Y246,'貼り付けシート（日別）'!G246*(INT($DF$4)+1-$DF$4)+'貼り付けシート（日別）'!Y246*($DF$4-INT($DF$4)))</f>
        <v>0</v>
      </c>
      <c r="CW247" s="102">
        <f>IF($DF$4=4,'貼り付けシート（日別）'!Z246,'貼り付けシート（日別）'!H246*(INT($DF$4)+1-$DF$4)+'貼り付けシート（日別）'!Z246*($DF$4-INT($DF$4)))</f>
        <v>3.052656250000001</v>
      </c>
      <c r="CX247" s="32">
        <f>SUMIF('貼り付けシート（時刻別）'!$A$6:$A$8765,AR247,'貼り付けシート（時刻別）'!$C$6:$C$8765)</f>
        <v>0</v>
      </c>
      <c r="CY247" s="102">
        <f t="shared" si="82"/>
        <v>0</v>
      </c>
      <c r="CZ247" s="166"/>
    </row>
    <row r="248" spans="1:104" x14ac:dyDescent="0.15">
      <c r="A248" s="36">
        <v>41880</v>
      </c>
      <c r="B248" s="139">
        <f>IF(計算過程!$DF$5=9,計算過程!CD248+計算過程!CY248,IF($DF$4=4,AS248,G248*(INT($DF$4)+1-$DF$4)+AS248*($DF$4-INT($DF$4))))</f>
        <v>0.12962926565509261</v>
      </c>
      <c r="C248" s="139">
        <f>IF(計算過程!$DF$5=9,CF248,IF($DF$4=4,AT248,H248*(INT($DF$4)+1-$DF$4)+AT248*($DF$4-INT($DF$4))))</f>
        <v>45.455138933357496</v>
      </c>
      <c r="D248" s="139">
        <f>IF(計算過程!$DF$5=9,0,IF($DF$4=4,AU248,I248*(INT($DF$4)+1-$DF$4)+AU248*($DF$4-INT($DF$4))))</f>
        <v>0</v>
      </c>
      <c r="E248" s="139">
        <v>0</v>
      </c>
      <c r="F248" s="138"/>
      <c r="G248" s="104">
        <f t="shared" si="69"/>
        <v>0.12397130318750001</v>
      </c>
      <c r="H248" s="104">
        <f t="shared" si="70"/>
        <v>40.202950373689369</v>
      </c>
      <c r="I248" s="104">
        <f t="shared" si="71"/>
        <v>0</v>
      </c>
      <c r="J248" s="107">
        <v>0</v>
      </c>
      <c r="K248" s="101">
        <f>IF(OR(計算過程!$DF$5&lt;=4,計算過程!$DF$5=8),L248+M248+N248,0)</f>
        <v>0.12397130318750001</v>
      </c>
      <c r="L248" s="101">
        <f>IF(AND($DF$5&gt;4,$DF$5&lt;&gt;8),0,((VLOOKUP(入力データと計算結果!$E$6,バックデータ一覧!$V$12:$AA$15,2)*'貼り付けシート（日別）'!O247+VLOOKUP(入力データと計算結果!$E$6,バックデータ一覧!$V$12:$AA$15,3)*('貼り付けシート（日別）'!I247+'貼り付けシート（日別）'!J247+'貼り付けシート（日別）'!K247+'貼り付けシート（日別）'!L247+'貼り付けシート（日別）'!N247)+(VLOOKUP(入力データと計算結果!$E$6,バックデータ一覧!$V$12:$AA$15,4)))*10^3/3600))</f>
        <v>7.6346306370370376E-2</v>
      </c>
      <c r="M248" s="101">
        <f>IF(AND(OR($DF$5&gt;4,$DF$5&lt;&gt;8),入力データと計算結果!$E$7&lt;&gt;バックデータ一覧!$A$16,SUM(AL248:AM248)&gt;0),0.07*10^3/3600,0)</f>
        <v>1.9444444444444445E-2</v>
      </c>
      <c r="N248" s="101">
        <f>IF(AND(OR($DF$5&lt;=4),入力データと計算結果!$E$7=バックデータ一覧!$A$18,AM248&gt;0),(VLOOKUP(入力データと計算結果!$E$6,バックデータ一覧!$V$12:$AA$15,5,FALSE)*AO248+VLOOKUP(入力データと計算結果!$E$6,バックデータ一覧!$V$12:$AA$15,6,FALSE))*10^3/3600,0)</f>
        <v>2.8180552372685186E-2</v>
      </c>
      <c r="O248" s="101">
        <f>IF(OR(計算過程!$DF$5&lt;=2,計算過程!$DF$5=8),IF(入力データと計算結果!$E$7=バックデータ一覧!$A$16,AI248/Q248+AJ248/R248+AK248/S248+AL248/T248+AN248/V248,IF(入力データと計算結果!$E$7=バックデータ一覧!$A$17,AI248/Q248+AJ248/R248+AK248/S248+AM248/U248+AN248/V248,AI248/Q248+AJ248/R248+AK248/S248+AM248/U248+AO248/W248)),0)</f>
        <v>40.202950373689369</v>
      </c>
      <c r="P248" s="101">
        <f>IF(OR(計算過程!$DF$5=3,計算過程!$DF$5=4),IF(入力データと計算結果!$E$7=バックデータ一覧!$A$16,AI248/Q248+AJ248/R248+AK248/S248+AL248/T248+AN248/V248,IF(入力データと計算結果!$E$7=バックデータ一覧!$A$17,AI248/Q248+AJ248/R248+AK248/S248+AM248/U248+AN248/V248,AI248/Q248+AJ248/R248+AK248/S248+AM248/U248+AO248/W248)),0)</f>
        <v>0</v>
      </c>
      <c r="Q248" s="101">
        <f>MIN(1,$DF$7*'貼り付けシート（日別）'!O247+計算過程!$DF$14*(AI248+AK248)+$DF$21)</f>
        <v>0.63457615663813605</v>
      </c>
      <c r="R248" s="101">
        <f>MIN(1,$DF$8*'貼り付けシート（日別）'!O247+$DF$15*AJ248+$DF$22)</f>
        <v>0.68650336378942933</v>
      </c>
      <c r="S248" s="101">
        <f>MIN(1,$DF$9*'貼り付けシート（日別）'!O247+$DF$16*(AI248+AK248)+$DF$23)</f>
        <v>0.63457615663813605</v>
      </c>
      <c r="T248" s="32">
        <f>MIN(1,$DF$10*'貼り付けシート（日別）'!O247+$DF$17*AL248+$DF$24)</f>
        <v>0.71159348488590612</v>
      </c>
      <c r="U248" s="32">
        <f>MIN(1,$DF$11*'貼り付けシート（日別）'!O247+$DF$18*AM248+$DF$25)</f>
        <v>0.70256245309432419</v>
      </c>
      <c r="V248" s="32">
        <f>MIN(1,$DF$12*'貼り付けシート（日別）'!O247+$DF$19*AN248+$DF$26)</f>
        <v>0.71159348488590612</v>
      </c>
      <c r="W248" s="32">
        <f>MIN(1,$DF$13*'貼り付けシート（日別）'!O247+$DF$20*AO248+$DF$27)</f>
        <v>0.63035631129825498</v>
      </c>
      <c r="X248" s="32">
        <f t="shared" si="72"/>
        <v>0</v>
      </c>
      <c r="Y248" s="32">
        <f>'貼り付けシート（日別）'!P247</f>
        <v>19.887500000000003</v>
      </c>
      <c r="Z248" s="32">
        <f t="shared" si="73"/>
        <v>1</v>
      </c>
      <c r="AA248" s="32">
        <f t="shared" si="74"/>
        <v>1</v>
      </c>
      <c r="AB248" s="32">
        <f t="shared" si="75"/>
        <v>27.496925361849993</v>
      </c>
      <c r="AC248" s="32">
        <f>IF($DF$5=10,($DF$41*'貼り付けシート（日別）'!O247+$DF$42*AB248+$DF$43)/3.6,0)</f>
        <v>0</v>
      </c>
      <c r="AD248" s="32">
        <f>IF(OR($DF$5=5,$DF$5=6,$DF$5=7),(($DF$45*'貼り付けシート（日別）'!O247+$DF$46*SUM(AI248:AK248,AM248)+$DF$47)*AE248+(0.01723*AO248+0.06099))*10^3/3600,0)</f>
        <v>0</v>
      </c>
      <c r="AE248" s="32">
        <f>IF('貼り付けシート（日別）'!O247&lt;7,1+(7-'貼り付けシート（日別）'!O247)*0.0091,1)</f>
        <v>1</v>
      </c>
      <c r="AF248" s="32">
        <f>IF(OR($DF$5=5,$DF$5=6,$DF$5=7),(($DF$48*'貼り付けシート（日別）'!O247+$DF$49*SUM(AI248:AK248,AM248)+$DF$50)*AH248+AO248/AG248),0)</f>
        <v>0</v>
      </c>
      <c r="AG248" s="32">
        <f>$DF$51*'貼り付けシート（日別）'!O247+$DF$52*AO248+$DF$53</f>
        <v>0.87212937499999998</v>
      </c>
      <c r="AH248" s="32">
        <f>IF('貼り付けシート（日別）'!O247&lt;7,1+(7-'貼り付けシート（日別）'!O247)*0.0205,1)</f>
        <v>1</v>
      </c>
      <c r="AI248" s="109">
        <f>'貼り付けシート（日別）'!B247</f>
        <v>2.8558864873642191</v>
      </c>
      <c r="AJ248" s="109">
        <f>'貼り付けシート（日別）'!C247</f>
        <v>3.8108375420087706</v>
      </c>
      <c r="AK248" s="109">
        <f>'貼り付けシート（日別）'!D247</f>
        <v>0.784584199825335</v>
      </c>
      <c r="AL248" s="109">
        <f>'貼り付けシート（日別）'!E247</f>
        <v>0</v>
      </c>
      <c r="AM248" s="109">
        <f>'貼り付けシート（日別）'!F247</f>
        <v>17.697387965985001</v>
      </c>
      <c r="AN248" s="109">
        <f>'貼り付けシート（日別）'!G247</f>
        <v>0</v>
      </c>
      <c r="AO248" s="109">
        <f>'貼り付けシート（日別）'!H247</f>
        <v>2.348229166666667</v>
      </c>
      <c r="AP248" s="102">
        <f>IF(入力データと計算結果!$E$9=バックデータ一覧!$A$25,'貼り付けシート（日別）'!Q247,0)</f>
        <v>0</v>
      </c>
      <c r="AR248" s="36">
        <v>41880</v>
      </c>
      <c r="AS248" s="104">
        <f t="shared" si="76"/>
        <v>0.12962926565509261</v>
      </c>
      <c r="AT248" s="104">
        <f t="shared" si="77"/>
        <v>45.455138933357496</v>
      </c>
      <c r="AU248" s="104">
        <f t="shared" si="78"/>
        <v>0</v>
      </c>
      <c r="AV248" s="107">
        <v>0</v>
      </c>
      <c r="AW248" s="101">
        <f>IF(OR(計算過程!$DF$5&lt;=4,計算過程!$DF$5=8),AX248+AY248+AZ248,0)</f>
        <v>0.12962926565509261</v>
      </c>
      <c r="AX248" s="101">
        <f>IF(AND(計算過程!$DF$5&gt;4,計算過程!$DF$5&lt;&gt;8),0,((VLOOKUP(入力データと計算結果!$E$6,バックデータ一覧!$V$12:$AA$15,2)*'貼り付けシート（日別）'!AG247+VLOOKUP(入力データと計算結果!$E$6,バックデータ一覧!$V$12:$AA$15,3)*('貼り付けシート（日別）'!AA247+'貼り付けシート（日別）'!AB247+'貼り付けシート（日別）'!AC247+'貼り付けシート（日別）'!AD247+'貼り付けシート（日別）'!AF247)+(VLOOKUP(入力データと計算結果!$E$6,バックデータ一覧!$V$12:$AA$15,4)))*10^3/3600))</f>
        <v>7.9801660620370377E-2</v>
      </c>
      <c r="AY248" s="101">
        <f>IF(AND(OR(計算過程!$DF$5&gt;4,計算過程!$DF$5&lt;&gt;8),入力データと計算結果!$E$7&lt;&gt;バックデータ一覧!$A$16,SUM(BX248:BY248)&gt;0),0.07*10^3/3600,0)</f>
        <v>1.9444444444444445E-2</v>
      </c>
      <c r="AZ248" s="101">
        <f>IF(AND(OR(計算過程!$DF$5&lt;=4),入力データと計算結果!$E$7=バックデータ一覧!$A$18,BY248&gt;0),(VLOOKUP(入力データと計算結果!$E$6,バックデータ一覧!$V$12:$AA$15,5,FALSE)*CA248+VLOOKUP(入力データと計算結果!$E$6,バックデータ一覧!$V$12:$AA$15,6,FALSE))*10^3/3600,0)</f>
        <v>3.0383160590277781E-2</v>
      </c>
      <c r="BA248" s="101">
        <f>IF(OR(計算過程!$DF$5&lt;=2,計算過程!$DF$5=8),IF(入力データと計算結果!$E$7=バックデータ一覧!$A$16,BU248/BC248+BV248/BD248+BW248/BE248+BX248/BF248+BZ248/BH248,IF(入力データと計算結果!$E$7=バックデータ一覧!$A$17,BU248/BC248+BV248/BD248+BW248/BE248+BY248/BG248+BZ248/BH248,BU248/BC248+BV248/BD248+BW248/BE248+BY248/BG248+CA248/BI248)),0)</f>
        <v>45.455138933357496</v>
      </c>
      <c r="BB248" s="101">
        <f>IF(OR(計算過程!$DF$5=3,計算過程!$DF$5=4),IF(入力データと計算結果!$E$7=バックデータ一覧!$A$16,BU248/BC248+BV248/BD248+BW248/BE248+BX248/BF248+BZ248/BH248,IF(入力データと計算結果!$E$7=バックデータ一覧!$A$17,BU248/BC248+BV248/BD248+BW248/BE248+BY248/BG248+BZ248/BH248,BU248/BC248+BV248/BD248+BW248/BE248+BY248/BG248+CA248/BI248)),0)</f>
        <v>0</v>
      </c>
      <c r="BC248" s="101">
        <f>MIN(1,計算過程!$DF$7*'貼り付けシート（日別）'!AG247+計算過程!$DF$14*(BU248+BW248)+計算過程!$DF$21)</f>
        <v>0.63525050513774595</v>
      </c>
      <c r="BD248" s="101">
        <f>MIN(1,計算過程!$DF$8*'貼り付けシート（日別）'!AG247+計算過程!$DF$15*BV248+計算過程!$DF$22)</f>
        <v>0.68765647310050304</v>
      </c>
      <c r="BE248" s="101">
        <f>MIN(1,計算過程!$DF$9*'貼り付けシート（日別）'!AG247+計算過程!$DF$16*(BU248+BW248)+計算過程!$DF$23)</f>
        <v>0.63525050513774595</v>
      </c>
      <c r="BF248" s="32">
        <f>MIN(1,計算過程!$DF$10*'貼り付けシート（日別）'!AG247+計算過程!$DF$17*BX248+計算過程!$DF$24)</f>
        <v>0.71159348488590612</v>
      </c>
      <c r="BG248" s="32">
        <f>MIN(1,計算過程!$DF$11*'貼り付けシート（日別）'!AG247+計算過程!$DF$18*BY248+計算過程!$DF$25)</f>
        <v>0.70256245309432419</v>
      </c>
      <c r="BH248" s="32">
        <f>MIN(1,計算過程!$DF$12*'貼り付けシート（日別）'!AG247+計算過程!$DF$19*BZ248+計算過程!$DF$26)</f>
        <v>0.71159348488590612</v>
      </c>
      <c r="BI248" s="32">
        <f>MIN(1,計算過程!$DF$13*'貼り付けシート（日別）'!AG247+計算過程!$DF$20*CA248+計算過程!$DF$27)</f>
        <v>0.63846083519516772</v>
      </c>
      <c r="BJ248" s="32">
        <f>IF(計算過程!$DF$5=11,(計算過程!$DF$33*BK248+計算過程!$DF$34*BN248+計算過程!$DF$35*計算過程!$DF$39+計算過程!$DF$36)*(1+計算過程!$DF$37*計算過程!$DF$38)*BL248*BM248*10^3/3600,0)</f>
        <v>0</v>
      </c>
      <c r="BK248" s="32">
        <f>'貼り付けシート（日別）'!AH247</f>
        <v>19.887500000000003</v>
      </c>
      <c r="BL248" s="32">
        <f t="shared" si="79"/>
        <v>1</v>
      </c>
      <c r="BM248" s="32">
        <f t="shared" si="80"/>
        <v>1</v>
      </c>
      <c r="BN248" s="32">
        <f t="shared" si="81"/>
        <v>31.069130882061959</v>
      </c>
      <c r="BO248" s="32">
        <f>IF(計算過程!$DF$5=10,(計算過程!$DF$41*'貼り付けシート（日別）'!AG247+計算過程!$DF$42*BN248+計算過程!$DF$43)/3.6,0)</f>
        <v>0</v>
      </c>
      <c r="BP248" s="32">
        <f>IF(OR(計算過程!$DF$5=5,計算過程!$DF$5=6,計算過程!$DF$5=7),((計算過程!$DF$45*'貼り付けシート（日別）'!AG247+計算過程!$DF$46*SUM(BU248:BW248,BY248)+計算過程!$DF$47)*BQ248+(0.01723*CA248+0.06099))*10^3/3600,0)</f>
        <v>0</v>
      </c>
      <c r="BQ248" s="32">
        <f>IF('貼り付けシート（日別）'!AG247&lt;7,1+(7-'貼り付けシート（日別）'!AG247)*0.0091,1)</f>
        <v>1</v>
      </c>
      <c r="BR248" s="32">
        <f>IF(OR(計算過程!$DF$5=5,計算過程!$DF$5=6,計算過程!$DF$5=7),((計算過程!$DF$48*'貼り付けシート（日別）'!AG247+計算過程!$DF$49*SUM(BU248:BW248,BY248)+計算過程!$DF$50)*BT248+CA248/BS248),0)</f>
        <v>0</v>
      </c>
      <c r="BS248" s="32">
        <f>計算過程!$DF$51*'貼り付けシート（日別）'!AG247+計算過程!$DF$52*CA248+計算過程!$DF$53</f>
        <v>0.87489062499999992</v>
      </c>
      <c r="BT248" s="32">
        <f>IF('貼り付けシート（日別）'!AG247&lt;7,1+(7-'貼り付けシート（日別）'!AG247)*0.0205,1)</f>
        <v>1</v>
      </c>
      <c r="BU248" s="109">
        <f>'貼り付けシート（日別）'!T247</f>
        <v>3.6888533795121168</v>
      </c>
      <c r="BV248" s="109">
        <f>'貼り付けシート（日別）'!U247</f>
        <v>6.3513959033479495</v>
      </c>
      <c r="BW248" s="109">
        <f>'貼り付けシート（日別）'!V247</f>
        <v>0.52305613321689004</v>
      </c>
      <c r="BX248" s="109">
        <f>'貼り付けシート（日別）'!W247</f>
        <v>0</v>
      </c>
      <c r="BY248" s="109">
        <f>'貼り付けシート（日別）'!X247</f>
        <v>17.697387965985001</v>
      </c>
      <c r="BZ248" s="109">
        <f>'貼り付けシート（日別）'!Y247</f>
        <v>0</v>
      </c>
      <c r="CA248" s="109">
        <f>'貼り付けシート（日別）'!Z247</f>
        <v>2.8084375000000006</v>
      </c>
      <c r="CB248" s="102">
        <f>IF(入力データと計算結果!$E$9=バックデータ一覧!$A$25,'貼り付けシート（日別）'!AI247,0)</f>
        <v>0</v>
      </c>
      <c r="CC248" s="166"/>
      <c r="CD248" s="32">
        <f>IF(計算過程!$DF$5=9,((CI248*'貼り付けシート（日別）'!AG247+CJ248*(CQ248+CR248+CS248+CU248)+CK248*CX248+CL248)*CE248+(0.01723*CW248+0.06099))*10^3/3600,0)</f>
        <v>0</v>
      </c>
      <c r="CE248" s="32">
        <f>IF(7&lt;='貼り付けシート（日別）'!AG247,1,1+(7-'貼り付けシート（日別）'!AG247)*0.0091)</f>
        <v>1</v>
      </c>
      <c r="CF248" s="32">
        <f>IF(計算過程!$DF$5=9,((CM248*'貼り付けシート（日別）'!AG247+CN248*(CQ248+CR248+CS248+CU248)+CO248*CX248+CP248)*CH248+CW248/CG248),0)</f>
        <v>0</v>
      </c>
      <c r="CG248" s="32">
        <f>計算過程!$DF$55*'貼り付けシート（日別）'!AG247+計算過程!$DF$56*CW248+計算過程!$DF$57</f>
        <v>0.87489062499999992</v>
      </c>
      <c r="CH248" s="32">
        <f>IF(7&lt;='貼り付けシート（日別）'!AG247,1,1+(7-'貼り付けシート（日別）'!AG247)*0.0205)</f>
        <v>1</v>
      </c>
      <c r="CI248" s="100">
        <f>IF($CX248&gt;0,バックデータ一覧!$S$4,バックデータ一覧!$T$4)</f>
        <v>-0.18114</v>
      </c>
      <c r="CJ248" s="100">
        <f>IF($CX248&gt;0,バックデータ一覧!$S$5,バックデータ一覧!$T$5)</f>
        <v>0.10483000000000001</v>
      </c>
      <c r="CK248" s="100">
        <f>IF($CX248&gt;0,バックデータ一覧!$S$6,バックデータ一覧!$T$6)</f>
        <v>0</v>
      </c>
      <c r="CL248" s="100">
        <f>IF($CX248&gt;0,バックデータ一覧!$S$7,バックデータ一覧!$T$7)</f>
        <v>5.8528500000000001</v>
      </c>
      <c r="CM248" s="100">
        <f>IF($CX248&gt;0,バックデータ一覧!$S$12,バックデータ一覧!$T$12)</f>
        <v>-5.7700000000000001E-2</v>
      </c>
      <c r="CN248" s="100">
        <f>IF($CX248&gt;0,バックデータ一覧!$S$13,バックデータ一覧!$T$13)</f>
        <v>0.47525000000000001</v>
      </c>
      <c r="CO248" s="100">
        <f>IF($CX248&gt;0,バックデータ一覧!$S$14,バックデータ一覧!$T$14)</f>
        <v>0</v>
      </c>
      <c r="CP248" s="173">
        <f>IF($CX248&gt;0,バックデータ一覧!$S$15,バックデータ一覧!$T$15)</f>
        <v>-6.3459300000000001</v>
      </c>
      <c r="CQ248" s="102">
        <f>IF($DF$4=4,'貼り付けシート（日別）'!T247,'貼り付けシート（日別）'!B247*(INT($DF$4)+1-$DF$4)+'貼り付けシート（日別）'!T247*($DF$4-INT($DF$4)))</f>
        <v>3.6888533795121168</v>
      </c>
      <c r="CR248" s="102">
        <f>IF($DF$4=4,'貼り付けシート（日別）'!U247,'貼り付けシート（日別）'!C247*(INT($DF$4)+1-$DF$4)+'貼り付けシート（日別）'!U247*($DF$4-INT($DF$4)))</f>
        <v>6.3513959033479495</v>
      </c>
      <c r="CS248" s="102">
        <f>IF($DF$4=4,'貼り付けシート（日別）'!V247,'貼り付けシート（日別）'!D247*(INT($DF$4)+1-$DF$4)+'貼り付けシート（日別）'!V247*($DF$4-INT($DF$4)))</f>
        <v>0.52305613321689004</v>
      </c>
      <c r="CT248" s="102">
        <f>IF($DF$4=4,'貼り付けシート（日別）'!W247,'貼り付けシート（日別）'!E247*(INT($DF$4)+1-$DF$4)+'貼り付けシート（日別）'!W247*($DF$4-INT($DF$4)))</f>
        <v>0</v>
      </c>
      <c r="CU248" s="102">
        <f>IF($DF$4=4,'貼り付けシート（日別）'!X247,'貼り付けシート（日別）'!F247*(INT($DF$4)+1-$DF$4)+'貼り付けシート（日別）'!X247*($DF$4-INT($DF$4)))</f>
        <v>17.697387965985001</v>
      </c>
      <c r="CV248" s="102">
        <f>IF($DF$4=4,'貼り付けシート（日別）'!Y247,'貼り付けシート（日別）'!G247*(INT($DF$4)+1-$DF$4)+'貼り付けシート（日別）'!Y247*($DF$4-INT($DF$4)))</f>
        <v>0</v>
      </c>
      <c r="CW248" s="102">
        <f>IF($DF$4=4,'貼り付けシート（日別）'!Z247,'貼り付けシート（日別）'!H247*(INT($DF$4)+1-$DF$4)+'貼り付けシート（日別）'!Z247*($DF$4-INT($DF$4)))</f>
        <v>2.8084375000000006</v>
      </c>
      <c r="CX248" s="32">
        <f>SUMIF('貼り付けシート（時刻別）'!$A$6:$A$8765,AR248,'貼り付けシート（時刻別）'!$C$6:$C$8765)</f>
        <v>0</v>
      </c>
      <c r="CY248" s="102">
        <f t="shared" si="82"/>
        <v>0</v>
      </c>
      <c r="CZ248" s="166"/>
    </row>
    <row r="249" spans="1:104" x14ac:dyDescent="0.15">
      <c r="A249" s="36">
        <v>41881</v>
      </c>
      <c r="B249" s="139">
        <f>IF(計算過程!$DF$5=9,計算過程!CD249+計算過程!CY249,IF($DF$4=4,AS249,G249*(INT($DF$4)+1-$DF$4)+AS249*($DF$4-INT($DF$4))))</f>
        <v>0.13859615707870371</v>
      </c>
      <c r="C249" s="139">
        <f>IF(計算過程!$DF$5=9,CF249,IF($DF$4=4,AT249,H249*(INT($DF$4)+1-$DF$4)+AT249*($DF$4-INT($DF$4))))</f>
        <v>54.505880485900413</v>
      </c>
      <c r="D249" s="139">
        <f>IF(計算過程!$DF$5=9,0,IF($DF$4=4,AU249,I249*(INT($DF$4)+1-$DF$4)+AU249*($DF$4-INT($DF$4))))</f>
        <v>0</v>
      </c>
      <c r="E249" s="139">
        <v>0</v>
      </c>
      <c r="F249" s="138"/>
      <c r="G249" s="104">
        <f t="shared" si="69"/>
        <v>0.13263654412500001</v>
      </c>
      <c r="H249" s="104">
        <f t="shared" si="70"/>
        <v>49.178294303481771</v>
      </c>
      <c r="I249" s="104">
        <f t="shared" si="71"/>
        <v>0</v>
      </c>
      <c r="J249" s="107">
        <v>0</v>
      </c>
      <c r="K249" s="101">
        <f>IF(OR(計算過程!$DF$5&lt;=4,計算過程!$DF$5=8),L249+M249+N249,0)</f>
        <v>0.13263654412500001</v>
      </c>
      <c r="L249" s="101">
        <f>IF(AND($DF$5&gt;4,$DF$5&lt;&gt;8),0,((VLOOKUP(入力データと計算結果!$E$6,バックデータ一覧!$V$12:$AA$15,2)*'貼り付けシート（日別）'!O248+VLOOKUP(入力データと計算結果!$E$6,バックデータ一覧!$V$12:$AA$15,3)*('貼り付けシート（日別）'!I248+'貼り付けシート（日別）'!J248+'貼り付けシート（日別）'!K248+'貼り付けシート（日別）'!L248+'貼り付けシート（日別）'!N248)+(VLOOKUP(入力データと計算結果!$E$6,バックデータ一覧!$V$12:$AA$15,4)))*10^3/3600))</f>
        <v>8.4184447481481489E-2</v>
      </c>
      <c r="M249" s="101">
        <f>IF(AND(OR($DF$5&gt;4,$DF$5&lt;&gt;8),入力データと計算結果!$E$7&lt;&gt;バックデータ一覧!$A$16,SUM(AL249:AM249)&gt;0),0.07*10^3/3600,0)</f>
        <v>1.9444444444444445E-2</v>
      </c>
      <c r="N249" s="101">
        <f>IF(AND(OR($DF$5&lt;=4),入力データと計算結果!$E$7=バックデータ一覧!$A$18,AM249&gt;0),(VLOOKUP(入力データと計算結果!$E$6,バックデータ一覧!$V$12:$AA$15,5,FALSE)*AO249+VLOOKUP(入力データと計算結果!$E$6,バックデータ一覧!$V$12:$AA$15,6,FALSE))*10^3/3600,0)</f>
        <v>2.9007652199074075E-2</v>
      </c>
      <c r="O249" s="101">
        <f>IF(OR(計算過程!$DF$5&lt;=2,計算過程!$DF$5=8),IF(入力データと計算結果!$E$7=バックデータ一覧!$A$16,AI249/Q249+AJ249/R249+AK249/S249+AL249/T249+AN249/V249,IF(入力データと計算結果!$E$7=バックデータ一覧!$A$17,AI249/Q249+AJ249/R249+AK249/S249+AM249/U249+AN249/V249,AI249/Q249+AJ249/R249+AK249/S249+AM249/U249+AO249/W249)),0)</f>
        <v>49.178294303481771</v>
      </c>
      <c r="P249" s="101">
        <f>IF(OR(計算過程!$DF$5=3,計算過程!$DF$5=4),IF(入力データと計算結果!$E$7=バックデータ一覧!$A$16,AI249/Q249+AJ249/R249+AK249/S249+AL249/T249+AN249/V249,IF(入力データと計算結果!$E$7=バックデータ一覧!$A$17,AI249/Q249+AJ249/R249+AK249/S249+AM249/U249+AN249/V249,AI249/Q249+AJ249/R249+AK249/S249+AM249/U249+AO249/W249)),0)</f>
        <v>0</v>
      </c>
      <c r="Q249" s="101">
        <f>MIN(1,$DF$7*'貼り付けシート（日別）'!O248+計算過程!$DF$14*(AI249+AK249)+$DF$21)</f>
        <v>0.63462731258644611</v>
      </c>
      <c r="R249" s="101">
        <f>MIN(1,$DF$8*'貼り付けシート（日別）'!O248+$DF$15*AJ249+$DF$22)</f>
        <v>0.68681971864195901</v>
      </c>
      <c r="S249" s="101">
        <f>MIN(1,$DF$9*'貼り付けシート（日別）'!O248+$DF$16*(AI249+AK249)+$DF$23)</f>
        <v>0.63462731258644611</v>
      </c>
      <c r="T249" s="32">
        <f>MIN(1,$DF$10*'貼り付けシート（日別）'!O248+$DF$17*AL249+$DF$24)</f>
        <v>0.71159348488590612</v>
      </c>
      <c r="U249" s="32">
        <f>MIN(1,$DF$11*'貼り付けシート（日別）'!O248+$DF$18*AM249+$DF$25)</f>
        <v>0.70268742352794034</v>
      </c>
      <c r="V249" s="32">
        <f>MIN(1,$DF$12*'貼り付けシート（日別）'!O248+$DF$19*AN249+$DF$26)</f>
        <v>0.71159348488590612</v>
      </c>
      <c r="W249" s="32">
        <f>MIN(1,$DF$13*'貼り付けシート（日別）'!O248+$DF$20*AO249+$DF$27)</f>
        <v>0.62748330593395973</v>
      </c>
      <c r="X249" s="32">
        <f t="shared" si="72"/>
        <v>0</v>
      </c>
      <c r="Y249" s="32">
        <f>'貼り付けシート（日別）'!P248</f>
        <v>15.087499999999999</v>
      </c>
      <c r="Z249" s="32">
        <f t="shared" si="73"/>
        <v>1</v>
      </c>
      <c r="AA249" s="32">
        <f t="shared" si="74"/>
        <v>1</v>
      </c>
      <c r="AB249" s="32">
        <f t="shared" si="75"/>
        <v>33.391288350383761</v>
      </c>
      <c r="AC249" s="32">
        <f>IF($DF$5=10,($DF$41*'貼り付けシート（日別）'!O248+$DF$42*AB249+$DF$43)/3.6,0)</f>
        <v>0</v>
      </c>
      <c r="AD249" s="32">
        <f>IF(OR($DF$5=5,$DF$5=6,$DF$5=7),(($DF$45*'貼り付けシート（日別）'!O248+$DF$46*SUM(AI249:AK249,AM249)+$DF$47)*AE249+(0.01723*AO249+0.06099))*10^3/3600,0)</f>
        <v>0</v>
      </c>
      <c r="AE249" s="32">
        <f>IF('貼り付けシート（日別）'!O248&lt;7,1+(7-'貼り付けシート（日別）'!O248)*0.0091,1)</f>
        <v>1</v>
      </c>
      <c r="AF249" s="32">
        <f>IF(OR($DF$5=5,$DF$5=6,$DF$5=7),(($DF$48*'貼り付けシート（日別）'!O248+$DF$49*SUM(AI249:AK249,AM249)+$DF$50)*AH249+AO249/AG249),0)</f>
        <v>0</v>
      </c>
      <c r="AG249" s="32">
        <f>$DF$51*'貼り付けシート（日別）'!O248+$DF$52*AO249+$DF$53</f>
        <v>0.86368624999999999</v>
      </c>
      <c r="AH249" s="32">
        <f>IF('貼り付けシート（日別）'!O248&lt;7,1+(7-'貼り付けシート（日別）'!O248)*0.0205,1)</f>
        <v>1</v>
      </c>
      <c r="AI249" s="109">
        <f>'貼り付けシート（日別）'!B248</f>
        <v>5.1543328739955045</v>
      </c>
      <c r="AJ249" s="109">
        <f>'貼り付けシート（日別）'!C248</f>
        <v>6.8778382149076602</v>
      </c>
      <c r="AK249" s="109">
        <f>'貼り付けシート（日別）'!D248</f>
        <v>1.4160255148339296</v>
      </c>
      <c r="AL249" s="109">
        <f>'貼り付けシート（日別）'!E248</f>
        <v>0</v>
      </c>
      <c r="AM249" s="109">
        <f>'貼り付けシート（日別）'!F248</f>
        <v>17.42205007998</v>
      </c>
      <c r="AN249" s="109">
        <f>'貼り付けシート（日別）'!G248</f>
        <v>0</v>
      </c>
      <c r="AO249" s="109">
        <f>'貼り付けシート（日別）'!H248</f>
        <v>2.5210416666666671</v>
      </c>
      <c r="AP249" s="102">
        <f>IF(入力データと計算結果!$E$9=バックデータ一覧!$A$25,'貼り付けシート（日別）'!Q248,0)</f>
        <v>0</v>
      </c>
      <c r="AR249" s="36">
        <v>41881</v>
      </c>
      <c r="AS249" s="104">
        <f t="shared" si="76"/>
        <v>0.13859615707870371</v>
      </c>
      <c r="AT249" s="104">
        <f t="shared" si="77"/>
        <v>54.505880485900413</v>
      </c>
      <c r="AU249" s="104">
        <f t="shared" si="78"/>
        <v>0</v>
      </c>
      <c r="AV249" s="107">
        <v>0</v>
      </c>
      <c r="AW249" s="101">
        <f>IF(OR(計算過程!$DF$5&lt;=4,計算過程!$DF$5=8),AX249+AY249+AZ249,0)</f>
        <v>0.13859615707870371</v>
      </c>
      <c r="AX249" s="101">
        <f>IF(AND(計算過程!$DF$5&gt;4,計算過程!$DF$5&lt;&gt;8),0,((VLOOKUP(入力データと計算結果!$E$6,バックデータ一覧!$V$12:$AA$15,2)*'貼り付けシート（日別）'!AG248+VLOOKUP(入力データと計算結果!$E$6,バックデータ一覧!$V$12:$AA$15,3)*('貼り付けシート（日別）'!AA248+'貼り付けシート（日別）'!AB248+'貼り付けシート（日別）'!AC248+'貼り付けシート（日別）'!AD248+'貼り付けシート（日別）'!AF248)+(VLOOKUP(入力データと計算結果!$E$6,バックデータ一覧!$V$12:$AA$15,4)))*10^3/3600))</f>
        <v>8.7705137981481496E-2</v>
      </c>
      <c r="AY249" s="101">
        <f>IF(AND(OR(計算過程!$DF$5&gt;4,計算過程!$DF$5&lt;&gt;8),入力データと計算結果!$E$7&lt;&gt;バックデータ一覧!$A$16,SUM(BX249:BY249)&gt;0),0.07*10^3/3600,0)</f>
        <v>1.9444444444444445E-2</v>
      </c>
      <c r="AZ249" s="101">
        <f>IF(AND(OR(計算過程!$DF$5&lt;=4),入力データと計算結果!$E$7=バックデータ一覧!$A$18,BY249&gt;0),(VLOOKUP(入力データと計算結果!$E$6,バックデータ一覧!$V$12:$AA$15,5,FALSE)*CA249+VLOOKUP(入力データと計算結果!$E$6,バックデータ一覧!$V$12:$AA$15,6,FALSE))*10^3/3600,0)</f>
        <v>3.1446574652777781E-2</v>
      </c>
      <c r="BA249" s="101">
        <f>IF(OR(計算過程!$DF$5&lt;=2,計算過程!$DF$5=8),IF(入力データと計算結果!$E$7=バックデータ一覧!$A$16,BU249/BC249+BV249/BD249+BW249/BE249+BX249/BF249+BZ249/BH249,IF(入力データと計算結果!$E$7=バックデータ一覧!$A$17,BU249/BC249+BV249/BD249+BW249/BE249+BY249/BG249+BZ249/BH249,BU249/BC249+BV249/BD249+BW249/BE249+BY249/BG249+CA249/BI249)),0)</f>
        <v>54.505880485900413</v>
      </c>
      <c r="BB249" s="101">
        <f>IF(OR(計算過程!$DF$5=3,計算過程!$DF$5=4),IF(入力データと計算結果!$E$7=バックデータ一覧!$A$16,BU249/BC249+BV249/BD249+BW249/BE249+BX249/BF249+BZ249/BH249,IF(入力データと計算結果!$E$7=バックデータ一覧!$A$17,BU249/BC249+BV249/BD249+BW249/BE249+BY249/BG249+BZ249/BH249,BU249/BC249+BV249/BD249+BW249/BE249+BY249/BG249+CA249/BI249)),0)</f>
        <v>0</v>
      </c>
      <c r="BC249" s="101">
        <f>MIN(1,計算過程!$DF$7*'貼り付けシート（日別）'!AG248+計算過程!$DF$14*(BU249+BW249)+計算過程!$DF$21)</f>
        <v>0.6353595300503988</v>
      </c>
      <c r="BD249" s="101">
        <f>MIN(1,計算過程!$DF$8*'貼り付けシート（日別）'!AG248+計算過程!$DF$15*BV249+計算過程!$DF$22)</f>
        <v>0.68795488775300695</v>
      </c>
      <c r="BE249" s="101">
        <f>MIN(1,計算過程!$DF$9*'貼り付けシート（日別）'!AG248+計算過程!$DF$16*(BU249+BW249)+計算過程!$DF$23)</f>
        <v>0.6353595300503988</v>
      </c>
      <c r="BF249" s="32">
        <f>MIN(1,計算過程!$DF$10*'貼り付けシート（日別）'!AG248+計算過程!$DF$17*BX249+計算過程!$DF$24)</f>
        <v>0.71159348488590612</v>
      </c>
      <c r="BG249" s="32">
        <f>MIN(1,計算過程!$DF$11*'貼り付けシート（日別）'!AG248+計算過程!$DF$18*BY249+計算過程!$DF$25)</f>
        <v>0.70268742352794034</v>
      </c>
      <c r="BH249" s="32">
        <f>MIN(1,計算過程!$DF$12*'貼り付けシート（日別）'!AG248+計算過程!$DF$19*BZ249+計算過程!$DF$26)</f>
        <v>0.71159348488590612</v>
      </c>
      <c r="BI249" s="32">
        <f>MIN(1,計算過程!$DF$13*'貼り付けシート（日別）'!AG248+計算過程!$DF$20*CA249+計算過程!$DF$27)</f>
        <v>0.63645735095516776</v>
      </c>
      <c r="BJ249" s="32">
        <f>IF(計算過程!$DF$5=11,(計算過程!$DF$33*BK249+計算過程!$DF$34*BN249+計算過程!$DF$35*計算過程!$DF$39+計算過程!$DF$36)*(1+計算過程!$DF$37*計算過程!$DF$38)*BL249*BM249*10^3/3600,0)</f>
        <v>0</v>
      </c>
      <c r="BK249" s="32">
        <f>'貼り付けシート（日別）'!AH248</f>
        <v>15.087499999999999</v>
      </c>
      <c r="BL249" s="32">
        <f t="shared" si="79"/>
        <v>1</v>
      </c>
      <c r="BM249" s="32">
        <f t="shared" si="80"/>
        <v>1</v>
      </c>
      <c r="BN249" s="32">
        <f t="shared" si="81"/>
        <v>37.022380396547106</v>
      </c>
      <c r="BO249" s="32">
        <f>IF(計算過程!$DF$5=10,(計算過程!$DF$41*'貼り付けシート（日別）'!AG248+計算過程!$DF$42*BN249+計算過程!$DF$43)/3.6,0)</f>
        <v>0</v>
      </c>
      <c r="BP249" s="32">
        <f>IF(OR(計算過程!$DF$5=5,計算過程!$DF$5=6,計算過程!$DF$5=7),((計算過程!$DF$45*'貼り付けシート（日別）'!AG248+計算過程!$DF$46*SUM(BU249:BW249,BY249)+計算過程!$DF$47)*BQ249+(0.01723*CA249+0.06099))*10^3/3600,0)</f>
        <v>0</v>
      </c>
      <c r="BQ249" s="32">
        <f>IF('貼り付けシート（日別）'!AG248&lt;7,1+(7-'貼り付けシート（日別）'!AG248)*0.0091,1)</f>
        <v>1</v>
      </c>
      <c r="BR249" s="32">
        <f>IF(OR(計算過程!$DF$5=5,計算過程!$DF$5=6,計算過程!$DF$5=7),((計算過程!$DF$48*'貼り付けシート（日別）'!AG248+計算過程!$DF$49*SUM(BU249:BW249,BY249)+計算過程!$DF$50)*BT249+CA249/BS249),0)</f>
        <v>0</v>
      </c>
      <c r="BS249" s="32">
        <f>計算過程!$DF$51*'貼り付けシート（日別）'!AG248+計算過程!$DF$52*CA249+計算過程!$DF$53</f>
        <v>0.86674374999999992</v>
      </c>
      <c r="BT249" s="32">
        <f>IF('貼り付けシート（日別）'!AG248&lt;7,1+(7-'貼り付けシート（日別）'!AG248)*0.0205,1)</f>
        <v>1</v>
      </c>
      <c r="BU249" s="109">
        <f>'貼り付けシート（日別）'!T248</f>
        <v>5.3886207319043917</v>
      </c>
      <c r="BV249" s="109">
        <f>'貼り付けシート（日別）'!U248</f>
        <v>9.3788702930558987</v>
      </c>
      <c r="BW249" s="109">
        <f>'貼り付けシート（日別）'!V248</f>
        <v>1.8022142916068196</v>
      </c>
      <c r="BX249" s="109">
        <f>'貼り付けシート（日別）'!W248</f>
        <v>0</v>
      </c>
      <c r="BY249" s="109">
        <f>'貼り付けシート（日別）'!X248</f>
        <v>17.42205007998</v>
      </c>
      <c r="BZ249" s="109">
        <f>'貼り付けシート（日別）'!Y248</f>
        <v>0</v>
      </c>
      <c r="CA249" s="109">
        <f>'貼り付けシート（日別）'!Z248</f>
        <v>3.0306250000000015</v>
      </c>
      <c r="CB249" s="102">
        <f>IF(入力データと計算結果!$E$9=バックデータ一覧!$A$25,'貼り付けシート（日別）'!AI248,0)</f>
        <v>0</v>
      </c>
      <c r="CC249" s="166"/>
      <c r="CD249" s="32">
        <f>IF(計算過程!$DF$5=9,((CI249*'貼り付けシート（日別）'!AG248+CJ249*(CQ249+CR249+CS249+CU249)+CK249*CX249+CL249)*CE249+(0.01723*CW249+0.06099))*10^3/3600,0)</f>
        <v>0</v>
      </c>
      <c r="CE249" s="32">
        <f>IF(7&lt;='貼り付けシート（日別）'!AG248,1,1+(7-'貼り付けシート（日別）'!AG248)*0.0091)</f>
        <v>1</v>
      </c>
      <c r="CF249" s="32">
        <f>IF(計算過程!$DF$5=9,((CM249*'貼り付けシート（日別）'!AG248+CN249*(CQ249+CR249+CS249+CU249)+CO249*CX249+CP249)*CH249+CW249/CG249),0)</f>
        <v>0</v>
      </c>
      <c r="CG249" s="32">
        <f>計算過程!$DF$55*'貼り付けシート（日別）'!AG248+計算過程!$DF$56*CW249+計算過程!$DF$57</f>
        <v>0.86674374999999992</v>
      </c>
      <c r="CH249" s="32">
        <f>IF(7&lt;='貼り付けシート（日別）'!AG248,1,1+(7-'貼り付けシート（日別）'!AG248)*0.0205)</f>
        <v>1</v>
      </c>
      <c r="CI249" s="100">
        <f>IF($CX249&gt;0,バックデータ一覧!$S$4,バックデータ一覧!$T$4)</f>
        <v>-0.18114</v>
      </c>
      <c r="CJ249" s="100">
        <f>IF($CX249&gt;0,バックデータ一覧!$S$5,バックデータ一覧!$T$5)</f>
        <v>0.10483000000000001</v>
      </c>
      <c r="CK249" s="100">
        <f>IF($CX249&gt;0,バックデータ一覧!$S$6,バックデータ一覧!$T$6)</f>
        <v>0</v>
      </c>
      <c r="CL249" s="100">
        <f>IF($CX249&gt;0,バックデータ一覧!$S$7,バックデータ一覧!$T$7)</f>
        <v>5.8528500000000001</v>
      </c>
      <c r="CM249" s="100">
        <f>IF($CX249&gt;0,バックデータ一覧!$S$12,バックデータ一覧!$T$12)</f>
        <v>-5.7700000000000001E-2</v>
      </c>
      <c r="CN249" s="100">
        <f>IF($CX249&gt;0,バックデータ一覧!$S$13,バックデータ一覧!$T$13)</f>
        <v>0.47525000000000001</v>
      </c>
      <c r="CO249" s="100">
        <f>IF($CX249&gt;0,バックデータ一覧!$S$14,バックデータ一覧!$T$14)</f>
        <v>0</v>
      </c>
      <c r="CP249" s="173">
        <f>IF($CX249&gt;0,バックデータ一覧!$S$15,バックデータ一覧!$T$15)</f>
        <v>-6.3459300000000001</v>
      </c>
      <c r="CQ249" s="102">
        <f>IF($DF$4=4,'貼り付けシート（日別）'!T248,'貼り付けシート（日別）'!B248*(INT($DF$4)+1-$DF$4)+'貼り付けシート（日別）'!T248*($DF$4-INT($DF$4)))</f>
        <v>5.3886207319043917</v>
      </c>
      <c r="CR249" s="102">
        <f>IF($DF$4=4,'貼り付けシート（日別）'!U248,'貼り付けシート（日別）'!C248*(INT($DF$4)+1-$DF$4)+'貼り付けシート（日別）'!U248*($DF$4-INT($DF$4)))</f>
        <v>9.3788702930558987</v>
      </c>
      <c r="CS249" s="102">
        <f>IF($DF$4=4,'貼り付けシート（日別）'!V248,'貼り付けシート（日別）'!D248*(INT($DF$4)+1-$DF$4)+'貼り付けシート（日別）'!V248*($DF$4-INT($DF$4)))</f>
        <v>1.8022142916068196</v>
      </c>
      <c r="CT249" s="102">
        <f>IF($DF$4=4,'貼り付けシート（日別）'!W248,'貼り付けシート（日別）'!E248*(INT($DF$4)+1-$DF$4)+'貼り付けシート（日別）'!W248*($DF$4-INT($DF$4)))</f>
        <v>0</v>
      </c>
      <c r="CU249" s="102">
        <f>IF($DF$4=4,'貼り付けシート（日別）'!X248,'貼り付けシート（日別）'!F248*(INT($DF$4)+1-$DF$4)+'貼り付けシート（日別）'!X248*($DF$4-INT($DF$4)))</f>
        <v>17.42205007998</v>
      </c>
      <c r="CV249" s="102">
        <f>IF($DF$4=4,'貼り付けシート（日別）'!Y248,'貼り付けシート（日別）'!G248*(INT($DF$4)+1-$DF$4)+'貼り付けシート（日別）'!Y248*($DF$4-INT($DF$4)))</f>
        <v>0</v>
      </c>
      <c r="CW249" s="102">
        <f>IF($DF$4=4,'貼り付けシート（日別）'!Z248,'貼り付けシート（日別）'!H248*(INT($DF$4)+1-$DF$4)+'貼り付けシート（日別）'!Z248*($DF$4-INT($DF$4)))</f>
        <v>3.0306250000000015</v>
      </c>
      <c r="CX249" s="32">
        <f>SUMIF('貼り付けシート（時刻別）'!$A$6:$A$8765,AR249,'貼り付けシート（時刻別）'!$C$6:$C$8765)</f>
        <v>0</v>
      </c>
      <c r="CY249" s="102">
        <f t="shared" si="82"/>
        <v>0</v>
      </c>
      <c r="CZ249" s="166"/>
    </row>
    <row r="250" spans="1:104" x14ac:dyDescent="0.15">
      <c r="A250" s="36">
        <v>41882</v>
      </c>
      <c r="B250" s="139">
        <f>IF(計算過程!$DF$5=9,計算過程!CD250+計算過程!CY250,IF($DF$4=4,AS250,G250*(INT($DF$4)+1-$DF$4)+AS250*($DF$4-INT($DF$4))))</f>
        <v>0.13871048129745372</v>
      </c>
      <c r="C250" s="139">
        <f>IF(計算過程!$DF$5=9,CF250,IF($DF$4=4,AT250,H250*(INT($DF$4)+1-$DF$4)+AT250*($DF$4-INT($DF$4))))</f>
        <v>54.437770981343427</v>
      </c>
      <c r="D250" s="139">
        <f>IF(計算過程!$DF$5=9,0,IF($DF$4=4,AU250,I250*(INT($DF$4)+1-$DF$4)+AU250*($DF$4-INT($DF$4))))</f>
        <v>0</v>
      </c>
      <c r="E250" s="139">
        <v>0</v>
      </c>
      <c r="F250" s="138"/>
      <c r="G250" s="104">
        <f t="shared" si="69"/>
        <v>0.13273740740625001</v>
      </c>
      <c r="H250" s="104">
        <f t="shared" si="70"/>
        <v>49.114061110217683</v>
      </c>
      <c r="I250" s="104">
        <f t="shared" si="71"/>
        <v>0</v>
      </c>
      <c r="J250" s="107">
        <v>0</v>
      </c>
      <c r="K250" s="101">
        <f>IF(OR(計算過程!$DF$5&lt;=4,計算過程!$DF$5=8),L250+M250+N250,0)</f>
        <v>0.13273740740625001</v>
      </c>
      <c r="L250" s="101">
        <f>IF(AND($DF$5&gt;4,$DF$5&lt;&gt;8),0,((VLOOKUP(入力データと計算結果!$E$6,バックデータ一覧!$V$12:$AA$15,2)*'貼り付けシート（日別）'!O249+VLOOKUP(入力データと計算結果!$E$6,バックデータ一覧!$V$12:$AA$15,3)*('貼り付けシート（日別）'!I249+'貼り付けシート（日別）'!J249+'貼り付けシート（日別）'!K249+'貼り付けシート（日別）'!L249+'貼り付けシート（日別）'!N249)+(VLOOKUP(入力データと計算結果!$E$6,バックデータ一覧!$V$12:$AA$15,4)))*10^3/3600))</f>
        <v>8.4238197481481494E-2</v>
      </c>
      <c r="M250" s="101">
        <f>IF(AND(OR($DF$5&gt;4,$DF$5&lt;&gt;8),入力データと計算結果!$E$7&lt;&gt;バックデータ一覧!$A$16,SUM(AL250:AM250)&gt;0),0.07*10^3/3600,0)</f>
        <v>1.9444444444444445E-2</v>
      </c>
      <c r="N250" s="101">
        <f>IF(AND(OR($DF$5&lt;=4),入力データと計算結果!$E$7=バックデータ一覧!$A$18,AM250&gt;0),(VLOOKUP(入力データと計算結果!$E$6,バックデータ一覧!$V$12:$AA$15,5,FALSE)*AO250+VLOOKUP(入力データと計算結果!$E$6,バックデータ一覧!$V$12:$AA$15,6,FALSE))*10^3/3600,0)</f>
        <v>2.9054765480324075E-2</v>
      </c>
      <c r="O250" s="101">
        <f>IF(OR(計算過程!$DF$5&lt;=2,計算過程!$DF$5=8),IF(入力データと計算結果!$E$7=バックデータ一覧!$A$16,AI250/Q250+AJ250/R250+AK250/S250+AL250/T250+AN250/V250,IF(入力データと計算結果!$E$7=バックデータ一覧!$A$17,AI250/Q250+AJ250/R250+AK250/S250+AM250/U250+AN250/V250,AI250/Q250+AJ250/R250+AK250/S250+AM250/U250+AO250/W250)),0)</f>
        <v>49.114061110217683</v>
      </c>
      <c r="P250" s="101">
        <f>IF(OR(計算過程!$DF$5=3,計算過程!$DF$5=4),IF(入力データと計算結果!$E$7=バックデータ一覧!$A$16,AI250/Q250+AJ250/R250+AK250/S250+AL250/T250+AN250/V250,IF(入力データと計算結果!$E$7=バックデータ一覧!$A$17,AI250/Q250+AJ250/R250+AK250/S250+AM250/U250+AN250/V250,AI250/Q250+AJ250/R250+AK250/S250+AM250/U250+AO250/W250)),0)</f>
        <v>0</v>
      </c>
      <c r="Q250" s="101">
        <f>MIN(1,$DF$7*'貼り付けシート（日別）'!O249+計算過程!$DF$14*(AI250+AK250)+$DF$21)</f>
        <v>0.63441871522134963</v>
      </c>
      <c r="R250" s="101">
        <f>MIN(1,$DF$8*'貼り付けシート（日別）'!O249+$DF$15*AJ250+$DF$22)</f>
        <v>0.68675258130733652</v>
      </c>
      <c r="S250" s="101">
        <f>MIN(1,$DF$9*'貼り付けシート（日別）'!O249+$DF$16*(AI250+AK250)+$DF$23)</f>
        <v>0.63441871522134963</v>
      </c>
      <c r="T250" s="32">
        <f>MIN(1,$DF$10*'貼り付けシート（日別）'!O249+$DF$17*AL250+$DF$24)</f>
        <v>0.71159348488590612</v>
      </c>
      <c r="U250" s="32">
        <f>MIN(1,$DF$11*'貼り付けシート（日別）'!O249+$DF$18*AM250+$DF$25)</f>
        <v>0.70270227618356318</v>
      </c>
      <c r="V250" s="32">
        <f>MIN(1,$DF$12*'貼り付けシート（日別）'!O249+$DF$19*AN250+$DF$26)</f>
        <v>0.71159348488590612</v>
      </c>
      <c r="W250" s="32">
        <f>MIN(1,$DF$13*'貼り付けシート（日別）'!O249+$DF$20*AO250+$DF$27)</f>
        <v>0.62731965372966436</v>
      </c>
      <c r="X250" s="32">
        <f t="shared" si="72"/>
        <v>0</v>
      </c>
      <c r="Y250" s="32">
        <f>'貼り付けシート（日別）'!P249</f>
        <v>17.899999999999999</v>
      </c>
      <c r="Z250" s="32">
        <f t="shared" si="73"/>
        <v>1</v>
      </c>
      <c r="AA250" s="32">
        <f t="shared" si="74"/>
        <v>1</v>
      </c>
      <c r="AB250" s="32">
        <f t="shared" si="75"/>
        <v>33.34314870400199</v>
      </c>
      <c r="AC250" s="32">
        <f>IF($DF$5=10,($DF$41*'貼り付けシート（日別）'!O249+$DF$42*AB250+$DF$43)/3.6,0)</f>
        <v>0</v>
      </c>
      <c r="AD250" s="32">
        <f>IF(OR($DF$5=5,$DF$5=6,$DF$5=7),(($DF$45*'貼り付けシート（日別）'!O249+$DF$46*SUM(AI250:AK250,AM250)+$DF$47)*AE250+(0.01723*AO250+0.06099))*10^3/3600,0)</f>
        <v>0</v>
      </c>
      <c r="AE250" s="32">
        <f>IF('貼り付けシート（日別）'!O249&lt;7,1+(7-'貼り付けシート（日別）'!O249)*0.0091,1)</f>
        <v>1</v>
      </c>
      <c r="AF250" s="32">
        <f>IF(OR($DF$5=5,$DF$5=6,$DF$5=7),(($DF$48*'貼り付けシート（日別）'!O249+$DF$49*SUM(AI250:AK250,AM250)+$DF$50)*AH250+AO250/AG250),0)</f>
        <v>0</v>
      </c>
      <c r="AG250" s="32">
        <f>$DF$51*'貼り付けシート（日別）'!O249+$DF$52*AO250+$DF$53</f>
        <v>0.86320531249999988</v>
      </c>
      <c r="AH250" s="32">
        <f>IF('貼り付けシート（日別）'!O249&lt;7,1+(7-'貼り付けシート（日別）'!O249)*0.0205,1)</f>
        <v>1</v>
      </c>
      <c r="AI250" s="109">
        <f>'貼り付けシート（日別）'!B249</f>
        <v>5.1446515219422322</v>
      </c>
      <c r="AJ250" s="109">
        <f>'貼り付けシート（日別）'!C249</f>
        <v>6.8649196132667152</v>
      </c>
      <c r="AK250" s="109">
        <f>'貼り付けシート（日別）'!D249</f>
        <v>1.4133658027313822</v>
      </c>
      <c r="AL250" s="109">
        <f>'貼り付けシート（日別）'!E249</f>
        <v>0</v>
      </c>
      <c r="AM250" s="109">
        <f>'貼り付けシート（日別）'!F249</f>
        <v>17.389326349394999</v>
      </c>
      <c r="AN250" s="109">
        <f>'貼り付けシート（日別）'!G249</f>
        <v>0</v>
      </c>
      <c r="AO250" s="109">
        <f>'貼り付けシート（日別）'!H249</f>
        <v>2.530885416666667</v>
      </c>
      <c r="AP250" s="102">
        <f>IF(入力データと計算結果!$E$9=バックデータ一覧!$A$25,'貼り付けシート（日別）'!Q249,0)</f>
        <v>0</v>
      </c>
      <c r="AR250" s="36">
        <v>41882</v>
      </c>
      <c r="AS250" s="104">
        <f t="shared" si="76"/>
        <v>0.13871048129745372</v>
      </c>
      <c r="AT250" s="104">
        <f t="shared" si="77"/>
        <v>54.437770981343427</v>
      </c>
      <c r="AU250" s="104">
        <f t="shared" si="78"/>
        <v>0</v>
      </c>
      <c r="AV250" s="107">
        <v>0</v>
      </c>
      <c r="AW250" s="101">
        <f>IF(OR(計算過程!$DF$5&lt;=4,計算過程!$DF$5=8),AX250+AY250+AZ250,0)</f>
        <v>0.13871048129745372</v>
      </c>
      <c r="AX250" s="101">
        <f>IF(AND(計算過程!$DF$5&gt;4,計算過程!$DF$5&lt;&gt;8),0,((VLOOKUP(入力データと計算結果!$E$6,バックデータ一覧!$V$12:$AA$15,2)*'貼り付けシート（日別）'!AG249+VLOOKUP(入力データと計算結果!$E$6,バックデータ一覧!$V$12:$AA$15,3)*('貼り付けシート（日別）'!AA249+'貼り付けシート（日別）'!AB249+'貼り付けシート（日別）'!AC249+'貼り付けシート（日別）'!AD249+'貼り付けシート（日別）'!AF249)+(VLOOKUP(入力データと計算結果!$E$6,バックデータ一覧!$V$12:$AA$15,4)))*10^3/3600))</f>
        <v>8.7758887981481487E-2</v>
      </c>
      <c r="AY250" s="101">
        <f>IF(AND(OR(計算過程!$DF$5&gt;4,計算過程!$DF$5&lt;&gt;8),入力データと計算結果!$E$7&lt;&gt;バックデータ一覧!$A$16,SUM(BX250:BY250)&gt;0),0.07*10^3/3600,0)</f>
        <v>1.9444444444444445E-2</v>
      </c>
      <c r="AZ250" s="101">
        <f>IF(AND(OR(計算過程!$DF$5&lt;=4),入力データと計算結果!$E$7=バックデータ一覧!$A$18,BY250&gt;0),(VLOOKUP(入力データと計算結果!$E$6,バックデータ一覧!$V$12:$AA$15,5,FALSE)*CA250+VLOOKUP(入力データと計算結果!$E$6,バックデータ一覧!$V$12:$AA$15,6,FALSE))*10^3/3600,0)</f>
        <v>3.1507148871527779E-2</v>
      </c>
      <c r="BA250" s="101">
        <f>IF(OR(計算過程!$DF$5&lt;=2,計算過程!$DF$5=8),IF(入力データと計算結果!$E$7=バックデータ一覧!$A$16,BU250/BC250+BV250/BD250+BW250/BE250+BX250/BF250+BZ250/BH250,IF(入力データと計算結果!$E$7=バックデータ一覧!$A$17,BU250/BC250+BV250/BD250+BW250/BE250+BY250/BG250+BZ250/BH250,BU250/BC250+BV250/BD250+BW250/BE250+BY250/BG250+CA250/BI250)),0)</f>
        <v>54.437770981343427</v>
      </c>
      <c r="BB250" s="101">
        <f>IF(OR(計算過程!$DF$5=3,計算過程!$DF$5=4),IF(入力データと計算結果!$E$7=バックデータ一覧!$A$16,BU250/BC250+BV250/BD250+BW250/BE250+BX250/BF250+BZ250/BH250,IF(入力データと計算結果!$E$7=バックデータ一覧!$A$17,BU250/BC250+BV250/BD250+BW250/BE250+BY250/BG250+BZ250/BH250,BU250/BC250+BV250/BD250+BW250/BE250+BY250/BG250+CA250/BI250)),0)</f>
        <v>0</v>
      </c>
      <c r="BC250" s="101">
        <f>MIN(1,計算過程!$DF$7*'貼り付けシート（日別）'!AG249+計算過程!$DF$14*(BU250+BW250)+計算過程!$DF$21)</f>
        <v>0.63514955736569811</v>
      </c>
      <c r="BD250" s="101">
        <f>MIN(1,計算過程!$DF$8*'貼り付けシート（日別）'!AG249+計算過程!$DF$15*BV250+計算過程!$DF$22)</f>
        <v>0.68788561823715499</v>
      </c>
      <c r="BE250" s="101">
        <f>MIN(1,計算過程!$DF$9*'貼り付けシート（日別）'!AG249+計算過程!$DF$16*(BU250+BW250)+計算過程!$DF$23)</f>
        <v>0.63514955736569811</v>
      </c>
      <c r="BF250" s="32">
        <f>MIN(1,計算過程!$DF$10*'貼り付けシート（日別）'!AG249+計算過程!$DF$17*BX250+計算過程!$DF$24)</f>
        <v>0.71159348488590612</v>
      </c>
      <c r="BG250" s="32">
        <f>MIN(1,計算過程!$DF$11*'貼り付けシート（日別）'!AG249+計算過程!$DF$18*BY250+計算過程!$DF$25)</f>
        <v>0.70270227618356318</v>
      </c>
      <c r="BH250" s="32">
        <f>MIN(1,計算過程!$DF$12*'貼り付けシート（日別）'!AG249+計算過程!$DF$19*BZ250+計算過程!$DF$26)</f>
        <v>0.71159348488590612</v>
      </c>
      <c r="BI250" s="32">
        <f>MIN(1,計算過程!$DF$13*'貼り付けシート（日別）'!AG249+計算過程!$DF$20*CA250+計算過程!$DF$27)</f>
        <v>0.63634322843516777</v>
      </c>
      <c r="BJ250" s="32">
        <f>IF(計算過程!$DF$5=11,(計算過程!$DF$33*BK250+計算過程!$DF$34*BN250+計算過程!$DF$35*計算過程!$DF$39+計算過程!$DF$36)*(1+計算過程!$DF$37*計算過程!$DF$38)*BL250*BM250*10^3/3600,0)</f>
        <v>0</v>
      </c>
      <c r="BK250" s="32">
        <f>'貼り付けシート（日別）'!AH249</f>
        <v>17.899999999999999</v>
      </c>
      <c r="BL250" s="32">
        <f t="shared" si="79"/>
        <v>1</v>
      </c>
      <c r="BM250" s="32">
        <f t="shared" si="80"/>
        <v>1</v>
      </c>
      <c r="BN250" s="32">
        <f t="shared" si="81"/>
        <v>36.97119013935643</v>
      </c>
      <c r="BO250" s="32">
        <f>IF(計算過程!$DF$5=10,(計算過程!$DF$41*'貼り付けシート（日別）'!AG249+計算過程!$DF$42*BN250+計算過程!$DF$43)/3.6,0)</f>
        <v>0</v>
      </c>
      <c r="BP250" s="32">
        <f>IF(OR(計算過程!$DF$5=5,計算過程!$DF$5=6,計算過程!$DF$5=7),((計算過程!$DF$45*'貼り付けシート（日別）'!AG249+計算過程!$DF$46*SUM(BU250:BW250,BY250)+計算過程!$DF$47)*BQ250+(0.01723*CA250+0.06099))*10^3/3600,0)</f>
        <v>0</v>
      </c>
      <c r="BQ250" s="32">
        <f>IF('貼り付けシート（日別）'!AG249&lt;7,1+(7-'貼り付けシート（日別）'!AG249)*0.0091,1)</f>
        <v>1</v>
      </c>
      <c r="BR250" s="32">
        <f>IF(OR(計算過程!$DF$5=5,計算過程!$DF$5=6,計算過程!$DF$5=7),((計算過程!$DF$48*'貼り付けシート（日別）'!AG249+計算過程!$DF$49*SUM(BU250:BW250,BY250)+計算過程!$DF$50)*BT250+CA250/BS250),0)</f>
        <v>0</v>
      </c>
      <c r="BS250" s="32">
        <f>計算過程!$DF$51*'貼り付けシート（日別）'!AG249+計算過程!$DF$52*CA250+計算過程!$DF$53</f>
        <v>0.86627968749999995</v>
      </c>
      <c r="BT250" s="32">
        <f>IF('貼り付けシート（日別）'!AG249&lt;7,1+(7-'貼り付けシート（日別）'!AG249)*0.0205,1)</f>
        <v>1</v>
      </c>
      <c r="BU250" s="109">
        <f>'貼り付けシート（日別）'!T249</f>
        <v>5.3784993183941525</v>
      </c>
      <c r="BV250" s="109">
        <f>'貼り付けシート（日別）'!U249</f>
        <v>9.3612540180909765</v>
      </c>
      <c r="BW250" s="109">
        <f>'貼り付けシート（日別）'!V249</f>
        <v>1.7988292034763049</v>
      </c>
      <c r="BX250" s="109">
        <f>'貼り付けシート（日別）'!W249</f>
        <v>0</v>
      </c>
      <c r="BY250" s="109">
        <f>'貼り付けシート（日別）'!X249</f>
        <v>17.389326349394999</v>
      </c>
      <c r="BZ250" s="109">
        <f>'貼り付けシート（日別）'!Y249</f>
        <v>0</v>
      </c>
      <c r="CA250" s="109">
        <f>'貼り付けシート（日別）'!Z249</f>
        <v>3.0432812500000006</v>
      </c>
      <c r="CB250" s="102">
        <f>IF(入力データと計算結果!$E$9=バックデータ一覧!$A$25,'貼り付けシート（日別）'!AI249,0)</f>
        <v>0</v>
      </c>
      <c r="CC250" s="166"/>
      <c r="CD250" s="32">
        <f>IF(計算過程!$DF$5=9,((CI250*'貼り付けシート（日別）'!AG249+CJ250*(CQ250+CR250+CS250+CU250)+CK250*CX250+CL250)*CE250+(0.01723*CW250+0.06099))*10^3/3600,0)</f>
        <v>0</v>
      </c>
      <c r="CE250" s="32">
        <f>IF(7&lt;='貼り付けシート（日別）'!AG249,1,1+(7-'貼り付けシート（日別）'!AG249)*0.0091)</f>
        <v>1</v>
      </c>
      <c r="CF250" s="32">
        <f>IF(計算過程!$DF$5=9,((CM250*'貼り付けシート（日別）'!AG249+CN250*(CQ250+CR250+CS250+CU250)+CO250*CX250+CP250)*CH250+CW250/CG250),0)</f>
        <v>0</v>
      </c>
      <c r="CG250" s="32">
        <f>計算過程!$DF$55*'貼り付けシート（日別）'!AG249+計算過程!$DF$56*CW250+計算過程!$DF$57</f>
        <v>0.86627968749999995</v>
      </c>
      <c r="CH250" s="32">
        <f>IF(7&lt;='貼り付けシート（日別）'!AG249,1,1+(7-'貼り付けシート（日別）'!AG249)*0.0205)</f>
        <v>1</v>
      </c>
      <c r="CI250" s="100">
        <f>IF($CX250&gt;0,バックデータ一覧!$S$4,バックデータ一覧!$T$4)</f>
        <v>-0.18114</v>
      </c>
      <c r="CJ250" s="100">
        <f>IF($CX250&gt;0,バックデータ一覧!$S$5,バックデータ一覧!$T$5)</f>
        <v>0.10483000000000001</v>
      </c>
      <c r="CK250" s="100">
        <f>IF($CX250&gt;0,バックデータ一覧!$S$6,バックデータ一覧!$T$6)</f>
        <v>0</v>
      </c>
      <c r="CL250" s="100">
        <f>IF($CX250&gt;0,バックデータ一覧!$S$7,バックデータ一覧!$T$7)</f>
        <v>5.8528500000000001</v>
      </c>
      <c r="CM250" s="100">
        <f>IF($CX250&gt;0,バックデータ一覧!$S$12,バックデータ一覧!$T$12)</f>
        <v>-5.7700000000000001E-2</v>
      </c>
      <c r="CN250" s="100">
        <f>IF($CX250&gt;0,バックデータ一覧!$S$13,バックデータ一覧!$T$13)</f>
        <v>0.47525000000000001</v>
      </c>
      <c r="CO250" s="100">
        <f>IF($CX250&gt;0,バックデータ一覧!$S$14,バックデータ一覧!$T$14)</f>
        <v>0</v>
      </c>
      <c r="CP250" s="173">
        <f>IF($CX250&gt;0,バックデータ一覧!$S$15,バックデータ一覧!$T$15)</f>
        <v>-6.3459300000000001</v>
      </c>
      <c r="CQ250" s="102">
        <f>IF($DF$4=4,'貼り付けシート（日別）'!T249,'貼り付けシート（日別）'!B249*(INT($DF$4)+1-$DF$4)+'貼り付けシート（日別）'!T249*($DF$4-INT($DF$4)))</f>
        <v>5.3784993183941525</v>
      </c>
      <c r="CR250" s="102">
        <f>IF($DF$4=4,'貼り付けシート（日別）'!U249,'貼り付けシート（日別）'!C249*(INT($DF$4)+1-$DF$4)+'貼り付けシート（日別）'!U249*($DF$4-INT($DF$4)))</f>
        <v>9.3612540180909765</v>
      </c>
      <c r="CS250" s="102">
        <f>IF($DF$4=4,'貼り付けシート（日別）'!V249,'貼り付けシート（日別）'!D249*(INT($DF$4)+1-$DF$4)+'貼り付けシート（日別）'!V249*($DF$4-INT($DF$4)))</f>
        <v>1.7988292034763049</v>
      </c>
      <c r="CT250" s="102">
        <f>IF($DF$4=4,'貼り付けシート（日別）'!W249,'貼り付けシート（日別）'!E249*(INT($DF$4)+1-$DF$4)+'貼り付けシート（日別）'!W249*($DF$4-INT($DF$4)))</f>
        <v>0</v>
      </c>
      <c r="CU250" s="102">
        <f>IF($DF$4=4,'貼り付けシート（日別）'!X249,'貼り付けシート（日別）'!F249*(INT($DF$4)+1-$DF$4)+'貼り付けシート（日別）'!X249*($DF$4-INT($DF$4)))</f>
        <v>17.389326349394999</v>
      </c>
      <c r="CV250" s="102">
        <f>IF($DF$4=4,'貼り付けシート（日別）'!Y249,'貼り付けシート（日別）'!G249*(INT($DF$4)+1-$DF$4)+'貼り付けシート（日別）'!Y249*($DF$4-INT($DF$4)))</f>
        <v>0</v>
      </c>
      <c r="CW250" s="102">
        <f>IF($DF$4=4,'貼り付けシート（日別）'!Z249,'貼り付けシート（日別）'!H249*(INT($DF$4)+1-$DF$4)+'貼り付けシート（日別）'!Z249*($DF$4-INT($DF$4)))</f>
        <v>3.0432812500000006</v>
      </c>
      <c r="CX250" s="32">
        <f>SUMIF('貼り付けシート（時刻別）'!$A$6:$A$8765,AR250,'貼り付けシート（時刻別）'!$C$6:$C$8765)</f>
        <v>0</v>
      </c>
      <c r="CY250" s="102">
        <f t="shared" si="82"/>
        <v>0</v>
      </c>
      <c r="CZ250" s="166"/>
    </row>
    <row r="251" spans="1:104" x14ac:dyDescent="0.15">
      <c r="A251" s="36">
        <v>41883</v>
      </c>
      <c r="B251" s="139">
        <f>IF(計算過程!$DF$5=9,計算過程!CD251+計算過程!CY251,IF($DF$4=4,AS251,G251*(INT($DF$4)+1-$DF$4)+AS251*($DF$4-INT($DF$4))))</f>
        <v>0.14371397015740742</v>
      </c>
      <c r="C251" s="139">
        <f>IF(計算過程!$DF$5=9,CF251,IF($DF$4=4,AT251,H251*(INT($DF$4)+1-$DF$4)+AT251*($DF$4-INT($DF$4))))</f>
        <v>55.995152397144672</v>
      </c>
      <c r="D251" s="139">
        <f>IF(計算過程!$DF$5=9,0,IF($DF$4=4,AU251,I251*(INT($DF$4)+1-$DF$4)+AU251*($DF$4-INT($DF$4))))</f>
        <v>0</v>
      </c>
      <c r="E251" s="139">
        <v>0</v>
      </c>
      <c r="F251" s="138"/>
      <c r="G251" s="104">
        <f t="shared" si="69"/>
        <v>0.13731313758564817</v>
      </c>
      <c r="H251" s="104">
        <f t="shared" si="70"/>
        <v>50.477552548048237</v>
      </c>
      <c r="I251" s="104">
        <f t="shared" si="71"/>
        <v>0</v>
      </c>
      <c r="J251" s="107">
        <v>0</v>
      </c>
      <c r="K251" s="101">
        <f>IF(OR(計算過程!$DF$5&lt;=4,計算過程!$DF$5=8),L251+M251+N251,0)</f>
        <v>0.13731313758564817</v>
      </c>
      <c r="L251" s="101">
        <f>IF(AND($DF$5&gt;4,$DF$5&lt;&gt;8),0,((VLOOKUP(入力データと計算結果!$E$6,バックデータ一覧!$V$12:$AA$15,2)*'貼り付けシート（日別）'!O250+VLOOKUP(入力データと計算結果!$E$6,バックデータ一覧!$V$12:$AA$15,3)*('貼り付けシート（日別）'!I250+'貼り付けシート（日別）'!J250+'貼り付けシート（日別）'!K250+'貼り付けシート（日別）'!L250+'貼り付けシート（日別）'!N250)+(VLOOKUP(入力データと計算結果!$E$6,バックデータ一覧!$V$12:$AA$15,4)))*10^3/3600))</f>
        <v>8.6662919703703711E-2</v>
      </c>
      <c r="M251" s="101">
        <f>IF(AND(OR($DF$5&gt;4,$DF$5&lt;&gt;8),入力データと計算結果!$E$7&lt;&gt;バックデータ一覧!$A$16,SUM(AL251:AM251)&gt;0),0.07*10^3/3600,0)</f>
        <v>1.9444444444444445E-2</v>
      </c>
      <c r="N251" s="101">
        <f>IF(AND(OR($DF$5&lt;=4),入力データと計算結果!$E$7=バックデータ一覧!$A$18,AM251&gt;0),(VLOOKUP(入力データと計算結果!$E$6,バックデータ一覧!$V$12:$AA$15,5,FALSE)*AO251+VLOOKUP(入力データと計算結果!$E$6,バックデータ一覧!$V$12:$AA$15,6,FALSE))*10^3/3600,0)</f>
        <v>3.1205773437500001E-2</v>
      </c>
      <c r="O251" s="101">
        <f>IF(OR(計算過程!$DF$5&lt;=2,計算過程!$DF$5=8),IF(入力データと計算結果!$E$7=バックデータ一覧!$A$16,AI251/Q251+AJ251/R251+AK251/S251+AL251/T251+AN251/V251,IF(入力データと計算結果!$E$7=バックデータ一覧!$A$17,AI251/Q251+AJ251/R251+AK251/S251+AM251/U251+AN251/V251,AI251/Q251+AJ251/R251+AK251/S251+AM251/U251+AO251/W251)),0)</f>
        <v>50.477552548048237</v>
      </c>
      <c r="P251" s="101">
        <f>IF(OR(計算過程!$DF$5=3,計算過程!$DF$5=4),IF(入力データと計算結果!$E$7=バックデータ一覧!$A$16,AI251/Q251+AJ251/R251+AK251/S251+AL251/T251+AN251/V251,IF(入力データと計算結果!$E$7=バックデータ一覧!$A$17,AI251/Q251+AJ251/R251+AK251/S251+AM251/U251+AN251/V251,AI251/Q251+AJ251/R251+AK251/S251+AM251/U251+AO251/W251)),0)</f>
        <v>0</v>
      </c>
      <c r="Q251" s="101">
        <f>MIN(1,$DF$7*'貼り付けシート（日別）'!O250+計算過程!$DF$14*(AI251+AK251)+$DF$21)</f>
        <v>0.62573492706007638</v>
      </c>
      <c r="R251" s="101">
        <f>MIN(1,$DF$8*'貼り付けシート（日別）'!O250+$DF$15*AJ251+$DF$22)</f>
        <v>0.6840163487736507</v>
      </c>
      <c r="S251" s="101">
        <f>MIN(1,$DF$9*'貼り付けシート（日別）'!O250+$DF$16*(AI251+AK251)+$DF$23)</f>
        <v>0.62573492706007638</v>
      </c>
      <c r="T251" s="32">
        <f>MIN(1,$DF$10*'貼り付けシート（日別）'!O250+$DF$17*AL251+$DF$24)</f>
        <v>0.71159348488590612</v>
      </c>
      <c r="U251" s="32">
        <f>MIN(1,$DF$11*'貼り付けシート（日別）'!O250+$DF$18*AM251+$DF$25)</f>
        <v>0.7026316078157272</v>
      </c>
      <c r="V251" s="32">
        <f>MIN(1,$DF$12*'貼り付けシート（日別）'!O250+$DF$19*AN251+$DF$26)</f>
        <v>0.71159348488590612</v>
      </c>
      <c r="W251" s="32">
        <f>MIN(1,$DF$13*'貼り付けシート（日別）'!O250+$DF$20*AO251+$DF$27)</f>
        <v>0.62003159424483223</v>
      </c>
      <c r="X251" s="32">
        <f t="shared" si="72"/>
        <v>0</v>
      </c>
      <c r="Y251" s="32">
        <f>'貼り付けシート（日別）'!P250</f>
        <v>14.9125</v>
      </c>
      <c r="Z251" s="32">
        <f t="shared" si="73"/>
        <v>1</v>
      </c>
      <c r="AA251" s="32">
        <f t="shared" si="74"/>
        <v>1</v>
      </c>
      <c r="AB251" s="32">
        <f t="shared" si="75"/>
        <v>34.068458571393791</v>
      </c>
      <c r="AC251" s="32">
        <f>IF($DF$5=10,($DF$41*'貼り付けシート（日別）'!O250+$DF$42*AB251+$DF$43)/3.6,0)</f>
        <v>0</v>
      </c>
      <c r="AD251" s="32">
        <f>IF(OR($DF$5=5,$DF$5=6,$DF$5=7),(($DF$45*'貼り付けシート（日別）'!O250+$DF$46*SUM(AI251:AK251,AM251)+$DF$47)*AE251+(0.01723*AO251+0.06099))*10^3/3600,0)</f>
        <v>0</v>
      </c>
      <c r="AE251" s="32">
        <f>IF('貼り付けシート（日別）'!O250&lt;7,1+(7-'貼り付けシート（日別）'!O250)*0.0091,1)</f>
        <v>1</v>
      </c>
      <c r="AF251" s="32">
        <f>IF(OR($DF$5=5,$DF$5=6,$DF$5=7),(($DF$48*'貼り付けシート（日別）'!O250+$DF$49*SUM(AI251:AK251,AM251)+$DF$50)*AH251+AO251/AG251),0)</f>
        <v>0</v>
      </c>
      <c r="AG251" s="32">
        <f>$DF$51*'貼り付けシート（日別）'!O250+$DF$52*AO251+$DF$53</f>
        <v>0.84154187499999999</v>
      </c>
      <c r="AH251" s="32">
        <f>IF('貼り付けシート（日別）'!O250&lt;7,1+(7-'貼り付けシート（日別）'!O250)*0.0205,1)</f>
        <v>1</v>
      </c>
      <c r="AI251" s="109">
        <f>'貼り付けシート（日別）'!B250</f>
        <v>5.1907150250237262</v>
      </c>
      <c r="AJ251" s="109">
        <f>'貼り付けシート（日別）'!C250</f>
        <v>6.9263858261698097</v>
      </c>
      <c r="AK251" s="109">
        <f>'貼り付けシート（日別）'!D250</f>
        <v>1.4260206112702545</v>
      </c>
      <c r="AL251" s="109">
        <f>'貼り付けシート（日別）'!E250</f>
        <v>0</v>
      </c>
      <c r="AM251" s="109">
        <f>'貼り付けシート（日別）'!F250</f>
        <v>17.545024608929996</v>
      </c>
      <c r="AN251" s="109">
        <f>'貼り付けシート（日別）'!G250</f>
        <v>0</v>
      </c>
      <c r="AO251" s="109">
        <f>'貼り付けシート（日別）'!H250</f>
        <v>2.9803125000000001</v>
      </c>
      <c r="AP251" s="102">
        <f>IF(入力データと計算結果!$E$9=バックデータ一覧!$A$25,'貼り付けシート（日別）'!Q250,0)</f>
        <v>0</v>
      </c>
      <c r="AR251" s="36">
        <v>41883</v>
      </c>
      <c r="AS251" s="104">
        <f t="shared" si="76"/>
        <v>0.14371397015740742</v>
      </c>
      <c r="AT251" s="104">
        <f t="shared" si="77"/>
        <v>55.995152397144672</v>
      </c>
      <c r="AU251" s="104">
        <f t="shared" si="78"/>
        <v>0</v>
      </c>
      <c r="AV251" s="107">
        <v>0</v>
      </c>
      <c r="AW251" s="101">
        <f>IF(OR(計算過程!$DF$5&lt;=4,計算過程!$DF$5=8),AX251+AY251+AZ251,0)</f>
        <v>0.14371397015740742</v>
      </c>
      <c r="AX251" s="101">
        <f>IF(AND(計算過程!$DF$5&gt;4,計算過程!$DF$5&lt;&gt;8),0,((VLOOKUP(入力データと計算結果!$E$6,バックデータ一覧!$V$12:$AA$15,2)*'貼り付けシート（日別）'!AG250+VLOOKUP(入力データと計算結果!$E$6,バックデータ一覧!$V$12:$AA$15,3)*('貼り付けシート（日別）'!AA250+'貼り付けシート（日別）'!AB250+'貼り付けシート（日別）'!AC250+'貼り付けシート（日別）'!AD250+'貼り付けシート（日別）'!AF250)+(VLOOKUP(入力データと計算結果!$E$6,バックデータ一覧!$V$12:$AA$15,4)))*10^3/3600))</f>
        <v>9.0183610203703718E-2</v>
      </c>
      <c r="AY251" s="101">
        <f>IF(AND(OR(計算過程!$DF$5&gt;4,計算過程!$DF$5&lt;&gt;8),入力データと計算結果!$E$7&lt;&gt;バックデータ一覧!$A$16,SUM(BX251:BY251)&gt;0),0.07*10^3/3600,0)</f>
        <v>1.9444444444444445E-2</v>
      </c>
      <c r="AZ251" s="101">
        <f>IF(AND(OR(計算過程!$DF$5&lt;=4),入力データと計算結果!$E$7=バックデータ一覧!$A$18,BY251&gt;0),(VLOOKUP(入力データと計算結果!$E$6,バックデータ一覧!$V$12:$AA$15,5,FALSE)*CA251+VLOOKUP(入力データと計算結果!$E$6,バックデータ一覧!$V$12:$AA$15,6,FALSE))*10^3/3600,0)</f>
        <v>3.4085915509259254E-2</v>
      </c>
      <c r="BA251" s="101">
        <f>IF(OR(計算過程!$DF$5&lt;=2,計算過程!$DF$5=8),IF(入力データと計算結果!$E$7=バックデータ一覧!$A$16,BU251/BC251+BV251/BD251+BW251/BE251+BX251/BF251+BZ251/BH251,IF(入力データと計算結果!$E$7=バックデータ一覧!$A$17,BU251/BC251+BV251/BD251+BW251/BE251+BY251/BG251+BZ251/BH251,BU251/BC251+BV251/BD251+BW251/BE251+BY251/BG251+CA251/BI251)),0)</f>
        <v>55.995152397144672</v>
      </c>
      <c r="BB251" s="101">
        <f>IF(OR(計算過程!$DF$5=3,計算過程!$DF$5=4),IF(入力データと計算結果!$E$7=バックデータ一覧!$A$16,BU251/BC251+BV251/BD251+BW251/BE251+BX251/BF251+BZ251/BH251,IF(入力データと計算結果!$E$7=バックデータ一覧!$A$17,BU251/BC251+BV251/BD251+BW251/BE251+BY251/BG251+BZ251/BH251,BU251/BC251+BV251/BD251+BW251/BE251+BY251/BG251+CA251/BI251)),0)</f>
        <v>0</v>
      </c>
      <c r="BC251" s="101">
        <f>MIN(1,計算過程!$DF$7*'貼り付けシート（日別）'!AG250+計算過程!$DF$14*(BU251+BW251)+計算過程!$DF$21)</f>
        <v>0.62647231292254169</v>
      </c>
      <c r="BD251" s="101">
        <f>MIN(1,計算過程!$DF$8*'貼り付けシート（日別）'!AG250+計算過程!$DF$15*BV251+計算過程!$DF$22)</f>
        <v>0.68515953054027401</v>
      </c>
      <c r="BE251" s="101">
        <f>MIN(1,計算過程!$DF$9*'貼り付けシート（日別）'!AG250+計算過程!$DF$16*(BU251+BW251)+計算過程!$DF$23)</f>
        <v>0.62647231292254169</v>
      </c>
      <c r="BF251" s="32">
        <f>MIN(1,計算過程!$DF$10*'貼り付けシート（日別）'!AG250+計算過程!$DF$17*BX251+計算過程!$DF$24)</f>
        <v>0.71159348488590612</v>
      </c>
      <c r="BG251" s="32">
        <f>MIN(1,計算過程!$DF$11*'貼り付けシート（日別）'!AG250+計算過程!$DF$18*BY251+計算過程!$DF$25)</f>
        <v>0.7026316078157272</v>
      </c>
      <c r="BH251" s="32">
        <f>MIN(1,計算過程!$DF$12*'貼り付けシート（日別）'!AG250+計算過程!$DF$19*BZ251+計算過程!$DF$26)</f>
        <v>0.71159348488590612</v>
      </c>
      <c r="BI251" s="32">
        <f>MIN(1,計算過程!$DF$13*'貼り付けシート（日別）'!AG250+計算過程!$DF$20*CA251+計算過程!$DF$27)</f>
        <v>0.63062911225127516</v>
      </c>
      <c r="BJ251" s="32">
        <f>IF(計算過程!$DF$5=11,(計算過程!$DF$33*BK251+計算過程!$DF$34*BN251+計算過程!$DF$35*計算過程!$DF$39+計算過程!$DF$36)*(1+計算過程!$DF$37*計算過程!$DF$38)*BL251*BM251*10^3/3600,0)</f>
        <v>0</v>
      </c>
      <c r="BK251" s="32">
        <f>'貼り付けシート（日別）'!AH250</f>
        <v>14.9125</v>
      </c>
      <c r="BL251" s="32">
        <f t="shared" si="79"/>
        <v>1</v>
      </c>
      <c r="BM251" s="32">
        <f t="shared" si="80"/>
        <v>1</v>
      </c>
      <c r="BN251" s="32">
        <f t="shared" si="81"/>
        <v>37.813771463909106</v>
      </c>
      <c r="BO251" s="32">
        <f>IF(計算過程!$DF$5=10,(計算過程!$DF$41*'貼り付けシート（日別）'!AG250+計算過程!$DF$42*BN251+計算過程!$DF$43)/3.6,0)</f>
        <v>0</v>
      </c>
      <c r="BP251" s="32">
        <f>IF(OR(計算過程!$DF$5=5,計算過程!$DF$5=6,計算過程!$DF$5=7),((計算過程!$DF$45*'貼り付けシート（日別）'!AG250+計算過程!$DF$46*SUM(BU251:BW251,BY251)+計算過程!$DF$47)*BQ251+(0.01723*CA251+0.06099))*10^3/3600,0)</f>
        <v>0</v>
      </c>
      <c r="BQ251" s="32">
        <f>IF('貼り付けシート（日別）'!AG250&lt;7,1+(7-'貼り付けシート（日別）'!AG250)*0.0091,1)</f>
        <v>1</v>
      </c>
      <c r="BR251" s="32">
        <f>IF(OR(計算過程!$DF$5=5,計算過程!$DF$5=6,計算過程!$DF$5=7),((計算過程!$DF$48*'貼り付けシート（日別）'!AG250+計算過程!$DF$49*SUM(BU251:BW251,BY251)+計算過程!$DF$50)*BT251+CA251/BS251),0)</f>
        <v>0</v>
      </c>
      <c r="BS251" s="32">
        <f>計算過程!$DF$51*'貼り付けシート（日別）'!AG250+計算過程!$DF$52*CA251+計算過程!$DF$53</f>
        <v>0.84515249999999997</v>
      </c>
      <c r="BT251" s="32">
        <f>IF('貼り付けシート（日別）'!AG250&lt;7,1+(7-'貼り付けシート（日別）'!AG250)*0.0205,1)</f>
        <v>1</v>
      </c>
      <c r="BU251" s="109">
        <f>'貼り付けシート（日別）'!T250</f>
        <v>5.4266566170702601</v>
      </c>
      <c r="BV251" s="109">
        <f>'貼り付けシート（日別）'!U250</f>
        <v>9.4450715811406489</v>
      </c>
      <c r="BW251" s="109">
        <f>'貼り付けシート（日別）'!V250</f>
        <v>1.8149353234348695</v>
      </c>
      <c r="BX251" s="109">
        <f>'貼り付けシート（日別）'!W250</f>
        <v>0</v>
      </c>
      <c r="BY251" s="109">
        <f>'貼り付けシート（日別）'!X250</f>
        <v>17.545024608929996</v>
      </c>
      <c r="BZ251" s="109">
        <f>'貼り付けシート（日別）'!Y250</f>
        <v>0</v>
      </c>
      <c r="CA251" s="109">
        <f>'貼り付けシート（日別）'!Z250</f>
        <v>3.5820833333333328</v>
      </c>
      <c r="CB251" s="102">
        <f>IF(入力データと計算結果!$E$9=バックデータ一覧!$A$25,'貼り付けシート（日別）'!AI250,0)</f>
        <v>0</v>
      </c>
      <c r="CC251" s="166"/>
      <c r="CD251" s="32">
        <f>IF(計算過程!$DF$5=9,((CI251*'貼り付けシート（日別）'!AG250+CJ251*(CQ251+CR251+CS251+CU251)+CK251*CX251+CL251)*CE251+(0.01723*CW251+0.06099))*10^3/3600,0)</f>
        <v>0</v>
      </c>
      <c r="CE251" s="32">
        <f>IF(7&lt;='貼り付けシート（日別）'!AG250,1,1+(7-'貼り付けシート（日別）'!AG250)*0.0091)</f>
        <v>1</v>
      </c>
      <c r="CF251" s="32">
        <f>IF(計算過程!$DF$5=9,((CM251*'貼り付けシート（日別）'!AG250+CN251*(CQ251+CR251+CS251+CU251)+CO251*CX251+CP251)*CH251+CW251/CG251),0)</f>
        <v>0</v>
      </c>
      <c r="CG251" s="32">
        <f>計算過程!$DF$55*'貼り付けシート（日別）'!AG250+計算過程!$DF$56*CW251+計算過程!$DF$57</f>
        <v>0.84515249999999997</v>
      </c>
      <c r="CH251" s="32">
        <f>IF(7&lt;='貼り付けシート（日別）'!AG250,1,1+(7-'貼り付けシート（日別）'!AG250)*0.0205)</f>
        <v>1</v>
      </c>
      <c r="CI251" s="100">
        <f>IF($CX251&gt;0,バックデータ一覧!$S$4,バックデータ一覧!$T$4)</f>
        <v>-0.18114</v>
      </c>
      <c r="CJ251" s="100">
        <f>IF($CX251&gt;0,バックデータ一覧!$S$5,バックデータ一覧!$T$5)</f>
        <v>0.10483000000000001</v>
      </c>
      <c r="CK251" s="100">
        <f>IF($CX251&gt;0,バックデータ一覧!$S$6,バックデータ一覧!$T$6)</f>
        <v>0</v>
      </c>
      <c r="CL251" s="100">
        <f>IF($CX251&gt;0,バックデータ一覧!$S$7,バックデータ一覧!$T$7)</f>
        <v>5.8528500000000001</v>
      </c>
      <c r="CM251" s="100">
        <f>IF($CX251&gt;0,バックデータ一覧!$S$12,バックデータ一覧!$T$12)</f>
        <v>-5.7700000000000001E-2</v>
      </c>
      <c r="CN251" s="100">
        <f>IF($CX251&gt;0,バックデータ一覧!$S$13,バックデータ一覧!$T$13)</f>
        <v>0.47525000000000001</v>
      </c>
      <c r="CO251" s="100">
        <f>IF($CX251&gt;0,バックデータ一覧!$S$14,バックデータ一覧!$T$14)</f>
        <v>0</v>
      </c>
      <c r="CP251" s="173">
        <f>IF($CX251&gt;0,バックデータ一覧!$S$15,バックデータ一覧!$T$15)</f>
        <v>-6.3459300000000001</v>
      </c>
      <c r="CQ251" s="102">
        <f>IF($DF$4=4,'貼り付けシート（日別）'!T250,'貼り付けシート（日別）'!B250*(INT($DF$4)+1-$DF$4)+'貼り付けシート（日別）'!T250*($DF$4-INT($DF$4)))</f>
        <v>5.4266566170702601</v>
      </c>
      <c r="CR251" s="102">
        <f>IF($DF$4=4,'貼り付けシート（日別）'!U250,'貼り付けシート（日別）'!C250*(INT($DF$4)+1-$DF$4)+'貼り付けシート（日別）'!U250*($DF$4-INT($DF$4)))</f>
        <v>9.4450715811406489</v>
      </c>
      <c r="CS251" s="102">
        <f>IF($DF$4=4,'貼り付けシート（日別）'!V250,'貼り付けシート（日別）'!D250*(INT($DF$4)+1-$DF$4)+'貼り付けシート（日別）'!V250*($DF$4-INT($DF$4)))</f>
        <v>1.8149353234348695</v>
      </c>
      <c r="CT251" s="102">
        <f>IF($DF$4=4,'貼り付けシート（日別）'!W250,'貼り付けシート（日別）'!E250*(INT($DF$4)+1-$DF$4)+'貼り付けシート（日別）'!W250*($DF$4-INT($DF$4)))</f>
        <v>0</v>
      </c>
      <c r="CU251" s="102">
        <f>IF($DF$4=4,'貼り付けシート（日別）'!X250,'貼り付けシート（日別）'!F250*(INT($DF$4)+1-$DF$4)+'貼り付けシート（日別）'!X250*($DF$4-INT($DF$4)))</f>
        <v>17.545024608929996</v>
      </c>
      <c r="CV251" s="102">
        <f>IF($DF$4=4,'貼り付けシート（日別）'!Y250,'貼り付けシート（日別）'!G250*(INT($DF$4)+1-$DF$4)+'貼り付けシート（日別）'!Y250*($DF$4-INT($DF$4)))</f>
        <v>0</v>
      </c>
      <c r="CW251" s="102">
        <f>IF($DF$4=4,'貼り付けシート（日別）'!Z250,'貼り付けシート（日別）'!H250*(INT($DF$4)+1-$DF$4)+'貼り付けシート（日別）'!Z250*($DF$4-INT($DF$4)))</f>
        <v>3.5820833333333328</v>
      </c>
      <c r="CX251" s="32">
        <f>SUMIF('貼り付けシート（時刻別）'!$A$6:$A$8765,AR251,'貼り付けシート（時刻別）'!$C$6:$C$8765)</f>
        <v>0</v>
      </c>
      <c r="CY251" s="102">
        <f t="shared" si="82"/>
        <v>0</v>
      </c>
      <c r="CZ251" s="166"/>
    </row>
    <row r="252" spans="1:104" x14ac:dyDescent="0.15">
      <c r="A252" s="36">
        <v>41884</v>
      </c>
      <c r="B252" s="139">
        <f>IF(計算過程!$DF$5=9,計算過程!CD252+計算過程!CY252,IF($DF$4=4,AS252,G252*(INT($DF$4)+1-$DF$4)+AS252*($DF$4-INT($DF$4))))</f>
        <v>0.15144487583333333</v>
      </c>
      <c r="C252" s="139">
        <f>IF(計算過程!$DF$5=9,CF252,IF($DF$4=4,AT252,H252*(INT($DF$4)+1-$DF$4)+AT252*($DF$4-INT($DF$4))))</f>
        <v>67.078909563516291</v>
      </c>
      <c r="D252" s="139">
        <f>IF(計算過程!$DF$5=9,0,IF($DF$4=4,AU252,I252*(INT($DF$4)+1-$DF$4)+AU252*($DF$4-INT($DF$4))))</f>
        <v>0</v>
      </c>
      <c r="E252" s="139">
        <v>0</v>
      </c>
      <c r="F252" s="138"/>
      <c r="G252" s="104">
        <f t="shared" si="69"/>
        <v>0.1449328658888889</v>
      </c>
      <c r="H252" s="104">
        <f t="shared" si="70"/>
        <v>61.421128849174032</v>
      </c>
      <c r="I252" s="104">
        <f t="shared" si="71"/>
        <v>0</v>
      </c>
      <c r="J252" s="107">
        <v>0</v>
      </c>
      <c r="K252" s="101">
        <f>IF(OR(計算過程!$DF$5&lt;=4,計算過程!$DF$5=8),L252+M252+N252,0)</f>
        <v>0.1449328658888889</v>
      </c>
      <c r="L252" s="101">
        <f>IF(AND($DF$5&gt;4,$DF$5&lt;&gt;8),0,((VLOOKUP(入力データと計算結果!$E$6,バックデータ一覧!$V$12:$AA$15,2)*'貼り付けシート（日別）'!O251+VLOOKUP(入力データと計算結果!$E$6,バックデータ一覧!$V$12:$AA$15,3)*('貼り付けシート（日別）'!I251+'貼り付けシート（日別）'!J251+'貼り付けシート（日別）'!K251+'貼り付けシート（日別）'!L251+'貼り付けシート（日別）'!N251)+(VLOOKUP(入力データと計算結果!$E$6,バックデータ一覧!$V$12:$AA$15,4)))*10^3/3600))</f>
        <v>9.3949115888888893E-2</v>
      </c>
      <c r="M252" s="101">
        <f>IF(AND(OR($DF$5&gt;4,$DF$5&lt;&gt;8),入力データと計算結果!$E$7&lt;&gt;バックデータ一覧!$A$16,SUM(AL252:AM252)&gt;0),0.07*10^3/3600,0)</f>
        <v>1.9444444444444445E-2</v>
      </c>
      <c r="N252" s="101">
        <f>IF(AND(OR($DF$5&lt;=4),入力データと計算結果!$E$7=バックデータ一覧!$A$18,AM252&gt;0),(VLOOKUP(入力データと計算結果!$E$6,バックデータ一覧!$V$12:$AA$15,5,FALSE)*AO252+VLOOKUP(入力データと計算結果!$E$6,バックデータ一覧!$V$12:$AA$15,6,FALSE))*10^3/3600,0)</f>
        <v>3.1539305555555557E-2</v>
      </c>
      <c r="O252" s="101">
        <f>IF(OR(計算過程!$DF$5&lt;=2,計算過程!$DF$5=8),IF(入力データと計算結果!$E$7=バックデータ一覧!$A$16,AI252/Q252+AJ252/R252+AK252/S252+AL252/T252+AN252/V252,IF(入力データと計算結果!$E$7=バックデータ一覧!$A$17,AI252/Q252+AJ252/R252+AK252/S252+AM252/U252+AN252/V252,AI252/Q252+AJ252/R252+AK252/S252+AM252/U252+AO252/W252)),0)</f>
        <v>61.421128849174032</v>
      </c>
      <c r="P252" s="101">
        <f>IF(OR(計算過程!$DF$5=3,計算過程!$DF$5=4),IF(入力データと計算結果!$E$7=バックデータ一覧!$A$16,AI252/Q252+AJ252/R252+AK252/S252+AL252/T252+AN252/V252,IF(入力データと計算結果!$E$7=バックデータ一覧!$A$17,AI252/Q252+AJ252/R252+AK252/S252+AM252/U252+AN252/V252,AI252/Q252+AJ252/R252+AK252/S252+AM252/U252+AO252/W252)),0)</f>
        <v>0</v>
      </c>
      <c r="Q252" s="101">
        <f>MIN(1,$DF$7*'貼り付けシート（日別）'!O251+計算過程!$DF$14*(AI252+AK252)+$DF$21)</f>
        <v>0.62794595206201964</v>
      </c>
      <c r="R252" s="101">
        <f>MIN(1,$DF$8*'貼り付けシート（日別）'!O251+$DF$15*AJ252+$DF$22)</f>
        <v>0.68506848411049304</v>
      </c>
      <c r="S252" s="101">
        <f>MIN(1,$DF$9*'貼り付けシート（日別）'!O251+$DF$16*(AI252+AK252)+$DF$23)</f>
        <v>0.62794595206201964</v>
      </c>
      <c r="T252" s="32">
        <f>MIN(1,$DF$10*'貼り付けシート（日別）'!O251+$DF$17*AL252+$DF$24)</f>
        <v>0.71159348488590612</v>
      </c>
      <c r="U252" s="32">
        <f>MIN(1,$DF$11*'貼り付けシート（日別）'!O251+$DF$18*AM252+$DF$25)</f>
        <v>0.7024065475117357</v>
      </c>
      <c r="V252" s="32">
        <f>MIN(1,$DF$12*'貼り付けシート（日別）'!O251+$DF$19*AN252+$DF$26)</f>
        <v>0.71159348488590612</v>
      </c>
      <c r="W252" s="32">
        <f>MIN(1,$DF$13*'貼り付けシート（日別）'!O251+$DF$20*AO252+$DF$27)</f>
        <v>0.61847540900939602</v>
      </c>
      <c r="X252" s="32">
        <f t="shared" si="72"/>
        <v>0</v>
      </c>
      <c r="Y252" s="32">
        <f>'貼り付けシート（日別）'!P251</f>
        <v>12.524999999999999</v>
      </c>
      <c r="Z252" s="32">
        <f t="shared" si="73"/>
        <v>1</v>
      </c>
      <c r="AA252" s="32">
        <f t="shared" si="74"/>
        <v>1</v>
      </c>
      <c r="AB252" s="32">
        <f t="shared" si="75"/>
        <v>41.298716426818757</v>
      </c>
      <c r="AC252" s="32">
        <f>IF($DF$5=10,($DF$41*'貼り付けシート（日別）'!O251+$DF$42*AB252+$DF$43)/3.6,0)</f>
        <v>0</v>
      </c>
      <c r="AD252" s="32">
        <f>IF(OR($DF$5=5,$DF$5=6,$DF$5=7),(($DF$45*'貼り付けシート（日別）'!O251+$DF$46*SUM(AI252:AK252,AM252)+$DF$47)*AE252+(0.01723*AO252+0.06099))*10^3/3600,0)</f>
        <v>0</v>
      </c>
      <c r="AE252" s="32">
        <f>IF('貼り付けシート（日別）'!O251&lt;7,1+(7-'貼り付けシート（日別）'!O251)*0.0091,1)</f>
        <v>1</v>
      </c>
      <c r="AF252" s="32">
        <f>IF(OR($DF$5=5,$DF$5=6,$DF$5=7),(($DF$48*'貼り付けシート（日別）'!O251+$DF$49*SUM(AI252:AK252,AM252)+$DF$50)*AH252+AO252/AG252),0)</f>
        <v>0</v>
      </c>
      <c r="AG252" s="32">
        <f>$DF$51*'貼り付けシート（日別）'!O251+$DF$52*AO252+$DF$53</f>
        <v>0.83749999999999991</v>
      </c>
      <c r="AH252" s="32">
        <f>IF('貼り付けシート（日別）'!O251&lt;7,1+(7-'貼り付けシート（日別）'!O251)*0.0205,1)</f>
        <v>1</v>
      </c>
      <c r="AI252" s="109">
        <f>'貼り付けシート（日別）'!B251</f>
        <v>8.2487326710358104</v>
      </c>
      <c r="AJ252" s="109">
        <f>'貼り付けシート（日別）'!C251</f>
        <v>10.3594758819916</v>
      </c>
      <c r="AK252" s="109">
        <f>'貼り付けシート（日別）'!D251</f>
        <v>1.5996249523663497</v>
      </c>
      <c r="AL252" s="109">
        <f>'貼り付けシート（日別）'!E251</f>
        <v>0</v>
      </c>
      <c r="AM252" s="109">
        <f>'貼り付けシート（日別）'!F251</f>
        <v>18.040882921425002</v>
      </c>
      <c r="AN252" s="109">
        <f>'貼り付けシート（日別）'!G251</f>
        <v>0</v>
      </c>
      <c r="AO252" s="109">
        <f>'貼り付けシート（日別）'!H251</f>
        <v>3.0500000000000007</v>
      </c>
      <c r="AP252" s="102">
        <f>IF(入力データと計算結果!$E$9=バックデータ一覧!$A$25,'貼り付けシート（日別）'!Q251,0)</f>
        <v>0</v>
      </c>
      <c r="AR252" s="36">
        <v>41884</v>
      </c>
      <c r="AS252" s="104">
        <f t="shared" si="76"/>
        <v>0.15144487583333333</v>
      </c>
      <c r="AT252" s="104">
        <f t="shared" si="77"/>
        <v>67.078909563516291</v>
      </c>
      <c r="AU252" s="104">
        <f t="shared" si="78"/>
        <v>0</v>
      </c>
      <c r="AV252" s="107">
        <v>0</v>
      </c>
      <c r="AW252" s="101">
        <f>IF(OR(計算過程!$DF$5&lt;=4,計算過程!$DF$5=8),AX252+AY252+AZ252,0)</f>
        <v>0.15144487583333333</v>
      </c>
      <c r="AX252" s="101">
        <f>IF(AND(計算過程!$DF$5&gt;4,計算過程!$DF$5&lt;&gt;8),0,((VLOOKUP(入力データと計算結果!$E$6,バックデータ一覧!$V$12:$AA$15,2)*'貼り付けシート（日別）'!AG251+VLOOKUP(入力データと計算結果!$E$6,バックデータ一覧!$V$12:$AA$15,3)*('貼り付けシート（日別）'!AA251+'貼り付けシート（日別）'!AB251+'貼り付けシート（日別）'!AC251+'貼り付けシート（日別）'!AD251+'貼り付けシート（日別）'!AF251)+(VLOOKUP(入力データと計算結果!$E$6,バックデータ一覧!$V$12:$AA$15,4)))*10^3/3600))</f>
        <v>9.7469806388888899E-2</v>
      </c>
      <c r="AY252" s="101">
        <f>IF(AND(OR(計算過程!$DF$5&gt;4,計算過程!$DF$5&lt;&gt;8),入力データと計算結果!$E$7&lt;&gt;バックデータ一覧!$A$16,SUM(BX252:BY252)&gt;0),0.07*10^3/3600,0)</f>
        <v>1.9444444444444445E-2</v>
      </c>
      <c r="AZ252" s="101">
        <f>IF(AND(OR(計算過程!$DF$5&lt;=4),入力データと計算結果!$E$7=バックデータ一覧!$A$18,BY252&gt;0),(VLOOKUP(入力データと計算結果!$E$6,バックデータ一覧!$V$12:$AA$15,5,FALSE)*CA252+VLOOKUP(入力データと計算結果!$E$6,バックデータ一覧!$V$12:$AA$15,6,FALSE))*10^3/3600,0)</f>
        <v>3.4530624999999995E-2</v>
      </c>
      <c r="BA252" s="101">
        <f>IF(OR(計算過程!$DF$5&lt;=2,計算過程!$DF$5=8),IF(入力データと計算結果!$E$7=バックデータ一覧!$A$16,BU252/BC252+BV252/BD252+BW252/BE252+BX252/BF252+BZ252/BH252,IF(入力データと計算結果!$E$7=バックデータ一覧!$A$17,BU252/BC252+BV252/BD252+BW252/BE252+BY252/BG252+BZ252/BH252,BU252/BC252+BV252/BD252+BW252/BE252+BY252/BG252+CA252/BI252)),0)</f>
        <v>67.078909563516291</v>
      </c>
      <c r="BB252" s="101">
        <f>IF(OR(計算過程!$DF$5=3,計算過程!$DF$5=4),IF(入力データと計算結果!$E$7=バックデータ一覧!$A$16,BU252/BC252+BV252/BD252+BW252/BE252+BX252/BF252+BZ252/BH252,IF(入力データと計算結果!$E$7=バックデータ一覧!$A$17,BU252/BC252+BV252/BD252+BW252/BE252+BY252/BG252+BZ252/BH252,BU252/BC252+BV252/BD252+BW252/BE252+BY252/BG252+CA252/BI252)),0)</f>
        <v>0</v>
      </c>
      <c r="BC252" s="101">
        <f>MIN(1,計算過程!$DF$7*'貼り付けシート（日別）'!AG251+計算過程!$DF$14*(BU252+BW252)+計算過程!$DF$21)</f>
        <v>0.6287041779584871</v>
      </c>
      <c r="BD252" s="101">
        <f>MIN(1,計算過程!$DF$8*'貼り付けシート（日別）'!AG251+計算過程!$DF$15*BV252+計算過程!$DF$22)</f>
        <v>0.68624397453408947</v>
      </c>
      <c r="BE252" s="101">
        <f>MIN(1,計算過程!$DF$9*'貼り付けシート（日別）'!AG251+計算過程!$DF$16*(BU252+BW252)+計算過程!$DF$23)</f>
        <v>0.6287041779584871</v>
      </c>
      <c r="BF252" s="32">
        <f>MIN(1,計算過程!$DF$10*'貼り付けシート（日別）'!AG251+計算過程!$DF$17*BX252+計算過程!$DF$24)</f>
        <v>0.71159348488590612</v>
      </c>
      <c r="BG252" s="32">
        <f>MIN(1,計算過程!$DF$11*'貼り付けシート（日別）'!AG251+計算過程!$DF$18*BY252+計算過程!$DF$25)</f>
        <v>0.7024065475117357</v>
      </c>
      <c r="BH252" s="32">
        <f>MIN(1,計算過程!$DF$12*'貼り付けシート（日別）'!AG251+計算過程!$DF$19*BZ252+計算過程!$DF$26)</f>
        <v>0.71159348488590612</v>
      </c>
      <c r="BI252" s="32">
        <f>MIN(1,計算過程!$DF$13*'貼り付けシート（日別）'!AG251+計算過程!$DF$20*CA252+計算過程!$DF$27)</f>
        <v>0.62948200551946309</v>
      </c>
      <c r="BJ252" s="32">
        <f>IF(計算過程!$DF$5=11,(計算過程!$DF$33*BK252+計算過程!$DF$34*BN252+計算過程!$DF$35*計算過程!$DF$39+計算過程!$DF$36)*(1+計算過程!$DF$37*計算過程!$DF$38)*BL252*BM252*10^3/3600,0)</f>
        <v>0</v>
      </c>
      <c r="BK252" s="32">
        <f>'貼り付けシート（日別）'!AH251</f>
        <v>12.524999999999999</v>
      </c>
      <c r="BL252" s="32">
        <f t="shared" si="79"/>
        <v>1</v>
      </c>
      <c r="BM252" s="32">
        <f t="shared" si="80"/>
        <v>1</v>
      </c>
      <c r="BN252" s="32">
        <f t="shared" si="81"/>
        <v>45.156101419850472</v>
      </c>
      <c r="BO252" s="32">
        <f>IF(計算過程!$DF$5=10,(計算過程!$DF$41*'貼り付けシート（日別）'!AG251+計算過程!$DF$42*BN252+計算過程!$DF$43)/3.6,0)</f>
        <v>0</v>
      </c>
      <c r="BP252" s="32">
        <f>IF(OR(計算過程!$DF$5=5,計算過程!$DF$5=6,計算過程!$DF$5=7),((計算過程!$DF$45*'貼り付けシート（日別）'!AG251+計算過程!$DF$46*SUM(BU252:BW252,BY252)+計算過程!$DF$47)*BQ252+(0.01723*CA252+0.06099))*10^3/3600,0)</f>
        <v>0</v>
      </c>
      <c r="BQ252" s="32">
        <f>IF('貼り付けシート（日別）'!AG251&lt;7,1+(7-'貼り付けシート（日別）'!AG251)*0.0091,1)</f>
        <v>1</v>
      </c>
      <c r="BR252" s="32">
        <f>IF(OR(計算過程!$DF$5=5,計算過程!$DF$5=6,計算過程!$DF$5=7),((計算過程!$DF$48*'貼り付けシート（日別）'!AG251+計算過程!$DF$49*SUM(BU252:BW252,BY252)+計算過程!$DF$50)*BT252+CA252/BS252),0)</f>
        <v>0</v>
      </c>
      <c r="BS252" s="32">
        <f>計算過程!$DF$51*'貼り付けシート（日別）'!AG251+計算過程!$DF$52*CA252+計算過程!$DF$53</f>
        <v>0.84124999999999994</v>
      </c>
      <c r="BT252" s="32">
        <f>IF('貼り付けシート（日別）'!AG251&lt;7,1+(7-'貼り付けシート（日別）'!AG251)*0.0205,1)</f>
        <v>1</v>
      </c>
      <c r="BU252" s="109">
        <f>'貼り付けシート（日別）'!T251</f>
        <v>8.4913424554780423</v>
      </c>
      <c r="BV252" s="109">
        <f>'貼り付けシート（日別）'!U251</f>
        <v>12.949344852489498</v>
      </c>
      <c r="BW252" s="109">
        <f>'貼り付けシート（日別）'!V251</f>
        <v>1.9995311904579374</v>
      </c>
      <c r="BX252" s="109">
        <f>'貼り付けシート（日別）'!W251</f>
        <v>0</v>
      </c>
      <c r="BY252" s="109">
        <f>'貼り付けシート（日別）'!X251</f>
        <v>18.040882921425002</v>
      </c>
      <c r="BZ252" s="109">
        <f>'貼り付けシート（日別）'!Y251</f>
        <v>0</v>
      </c>
      <c r="CA252" s="109">
        <f>'貼り付けシート（日別）'!Z251</f>
        <v>3.6749999999999994</v>
      </c>
      <c r="CB252" s="102">
        <f>IF(入力データと計算結果!$E$9=バックデータ一覧!$A$25,'貼り付けシート（日別）'!AI251,0)</f>
        <v>0</v>
      </c>
      <c r="CC252" s="166"/>
      <c r="CD252" s="32">
        <f>IF(計算過程!$DF$5=9,((CI252*'貼り付けシート（日別）'!AG251+CJ252*(CQ252+CR252+CS252+CU252)+CK252*CX252+CL252)*CE252+(0.01723*CW252+0.06099))*10^3/3600,0)</f>
        <v>0</v>
      </c>
      <c r="CE252" s="32">
        <f>IF(7&lt;='貼り付けシート（日別）'!AG251,1,1+(7-'貼り付けシート（日別）'!AG251)*0.0091)</f>
        <v>1</v>
      </c>
      <c r="CF252" s="32">
        <f>IF(計算過程!$DF$5=9,((CM252*'貼り付けシート（日別）'!AG251+CN252*(CQ252+CR252+CS252+CU252)+CO252*CX252+CP252)*CH252+CW252/CG252),0)</f>
        <v>0</v>
      </c>
      <c r="CG252" s="32">
        <f>計算過程!$DF$55*'貼り付けシート（日別）'!AG251+計算過程!$DF$56*CW252+計算過程!$DF$57</f>
        <v>0.84124999999999994</v>
      </c>
      <c r="CH252" s="32">
        <f>IF(7&lt;='貼り付けシート（日別）'!AG251,1,1+(7-'貼り付けシート（日別）'!AG251)*0.0205)</f>
        <v>1</v>
      </c>
      <c r="CI252" s="100">
        <f>IF($CX252&gt;0,バックデータ一覧!$S$4,バックデータ一覧!$T$4)</f>
        <v>-0.18114</v>
      </c>
      <c r="CJ252" s="100">
        <f>IF($CX252&gt;0,バックデータ一覧!$S$5,バックデータ一覧!$T$5)</f>
        <v>0.10483000000000001</v>
      </c>
      <c r="CK252" s="100">
        <f>IF($CX252&gt;0,バックデータ一覧!$S$6,バックデータ一覧!$T$6)</f>
        <v>0</v>
      </c>
      <c r="CL252" s="100">
        <f>IF($CX252&gt;0,バックデータ一覧!$S$7,バックデータ一覧!$T$7)</f>
        <v>5.8528500000000001</v>
      </c>
      <c r="CM252" s="100">
        <f>IF($CX252&gt;0,バックデータ一覧!$S$12,バックデータ一覧!$T$12)</f>
        <v>-5.7700000000000001E-2</v>
      </c>
      <c r="CN252" s="100">
        <f>IF($CX252&gt;0,バックデータ一覧!$S$13,バックデータ一覧!$T$13)</f>
        <v>0.47525000000000001</v>
      </c>
      <c r="CO252" s="100">
        <f>IF($CX252&gt;0,バックデータ一覧!$S$14,バックデータ一覧!$T$14)</f>
        <v>0</v>
      </c>
      <c r="CP252" s="173">
        <f>IF($CX252&gt;0,バックデータ一覧!$S$15,バックデータ一覧!$T$15)</f>
        <v>-6.3459300000000001</v>
      </c>
      <c r="CQ252" s="102">
        <f>IF($DF$4=4,'貼り付けシート（日別）'!T251,'貼り付けシート（日別）'!B251*(INT($DF$4)+1-$DF$4)+'貼り付けシート（日別）'!T251*($DF$4-INT($DF$4)))</f>
        <v>8.4913424554780423</v>
      </c>
      <c r="CR252" s="102">
        <f>IF($DF$4=4,'貼り付けシート（日別）'!U251,'貼り付けシート（日別）'!C251*(INT($DF$4)+1-$DF$4)+'貼り付けシート（日別）'!U251*($DF$4-INT($DF$4)))</f>
        <v>12.949344852489498</v>
      </c>
      <c r="CS252" s="102">
        <f>IF($DF$4=4,'貼り付けシート（日別）'!V251,'貼り付けシート（日別）'!D251*(INT($DF$4)+1-$DF$4)+'貼り付けシート（日別）'!V251*($DF$4-INT($DF$4)))</f>
        <v>1.9995311904579374</v>
      </c>
      <c r="CT252" s="102">
        <f>IF($DF$4=4,'貼り付けシート（日別）'!W251,'貼り付けシート（日別）'!E251*(INT($DF$4)+1-$DF$4)+'貼り付けシート（日別）'!W251*($DF$4-INT($DF$4)))</f>
        <v>0</v>
      </c>
      <c r="CU252" s="102">
        <f>IF($DF$4=4,'貼り付けシート（日別）'!X251,'貼り付けシート（日別）'!F251*(INT($DF$4)+1-$DF$4)+'貼り付けシート（日別）'!X251*($DF$4-INT($DF$4)))</f>
        <v>18.040882921425002</v>
      </c>
      <c r="CV252" s="102">
        <f>IF($DF$4=4,'貼り付けシート（日別）'!Y251,'貼り付けシート（日別）'!G251*(INT($DF$4)+1-$DF$4)+'貼り付けシート（日別）'!Y251*($DF$4-INT($DF$4)))</f>
        <v>0</v>
      </c>
      <c r="CW252" s="102">
        <f>IF($DF$4=4,'貼り付けシート（日別）'!Z251,'貼り付けシート（日別）'!H251*(INT($DF$4)+1-$DF$4)+'貼り付けシート（日別）'!Z251*($DF$4-INT($DF$4)))</f>
        <v>3.6749999999999994</v>
      </c>
      <c r="CX252" s="32">
        <f>SUMIF('貼り付けシート（時刻別）'!$A$6:$A$8765,AR252,'貼り付けシート（時刻別）'!$C$6:$C$8765)</f>
        <v>0</v>
      </c>
      <c r="CY252" s="102">
        <f t="shared" si="82"/>
        <v>0</v>
      </c>
      <c r="CZ252" s="166"/>
    </row>
    <row r="253" spans="1:104" x14ac:dyDescent="0.15">
      <c r="A253" s="36">
        <v>41885</v>
      </c>
      <c r="B253" s="139">
        <f>IF(計算過程!$DF$5=9,計算過程!CD253+計算過程!CY253,IF($DF$4=4,AS253,G253*(INT($DF$4)+1-$DF$4)+AS253*($DF$4-INT($DF$4))))</f>
        <v>8.9418985111111099E-2</v>
      </c>
      <c r="C253" s="139">
        <f>IF(計算過程!$DF$5=9,CF253,IF($DF$4=4,AT253,H253*(INT($DF$4)+1-$DF$4)+AT253*($DF$4-INT($DF$4))))</f>
        <v>24.550824814485935</v>
      </c>
      <c r="D253" s="139">
        <f>IF(計算過程!$DF$5=9,0,IF($DF$4=4,AU253,I253*(INT($DF$4)+1-$DF$4)+AU253*($DF$4-INT($DF$4))))</f>
        <v>0</v>
      </c>
      <c r="E253" s="139">
        <v>0</v>
      </c>
      <c r="F253" s="138"/>
      <c r="G253" s="104">
        <f t="shared" si="69"/>
        <v>8.5785252527777772E-2</v>
      </c>
      <c r="H253" s="104">
        <f t="shared" si="70"/>
        <v>19.880048545631745</v>
      </c>
      <c r="I253" s="104">
        <f t="shared" si="71"/>
        <v>0</v>
      </c>
      <c r="J253" s="107">
        <v>0</v>
      </c>
      <c r="K253" s="101">
        <f>IF(OR(計算過程!$DF$5&lt;=4,計算過程!$DF$5=8),L253+M253+N253,0)</f>
        <v>8.5785252527777772E-2</v>
      </c>
      <c r="L253" s="101">
        <f>IF(AND($DF$5&gt;4,$DF$5&lt;&gt;8),0,((VLOOKUP(入力データと計算結果!$E$6,バックデータ一覧!$V$12:$AA$15,2)*'貼り付けシート（日別）'!O252+VLOOKUP(入力データと計算結果!$E$6,バックデータ一覧!$V$12:$AA$15,3)*('貼り付けシート（日別）'!I252+'貼り付けシート（日別）'!J252+'貼り付けシート（日別）'!K252+'貼り付けシート（日別）'!L252+'貼り付けシート（日別）'!N252)+(VLOOKUP(入力データと計算結果!$E$6,バックデータ一覧!$V$12:$AA$15,4)))*10^3/3600))</f>
        <v>8.5785252527777772E-2</v>
      </c>
      <c r="M253" s="101">
        <f>IF(AND(OR($DF$5&gt;4,$DF$5&lt;&gt;8),入力データと計算結果!$E$7&lt;&gt;バックデータ一覧!$A$16,SUM(AL253:AM253)&gt;0),0.07*10^3/3600,0)</f>
        <v>0</v>
      </c>
      <c r="N253" s="101">
        <f>IF(AND(OR($DF$5&lt;=4),入力データと計算結果!$E$7=バックデータ一覧!$A$18,AM253&gt;0),(VLOOKUP(入力データと計算結果!$E$6,バックデータ一覧!$V$12:$AA$15,5,FALSE)*AO253+VLOOKUP(入力データと計算結果!$E$6,バックデータ一覧!$V$12:$AA$15,6,FALSE))*10^3/3600,0)</f>
        <v>0</v>
      </c>
      <c r="O253" s="101">
        <f>IF(OR(計算過程!$DF$5&lt;=2,計算過程!$DF$5=8),IF(入力データと計算結果!$E$7=バックデータ一覧!$A$16,AI253/Q253+AJ253/R253+AK253/S253+AL253/T253+AN253/V253,IF(入力データと計算結果!$E$7=バックデータ一覧!$A$17,AI253/Q253+AJ253/R253+AK253/S253+AM253/U253+AN253/V253,AI253/Q253+AJ253/R253+AK253/S253+AM253/U253+AO253/W253)),0)</f>
        <v>19.880048545631745</v>
      </c>
      <c r="P253" s="101">
        <f>IF(OR(計算過程!$DF$5=3,計算過程!$DF$5=4),IF(入力データと計算結果!$E$7=バックデータ一覧!$A$16,AI253/Q253+AJ253/R253+AK253/S253+AL253/T253+AN253/V253,IF(入力データと計算結果!$E$7=バックデータ一覧!$A$17,AI253/Q253+AJ253/R253+AK253/S253+AM253/U253+AN253/V253,AI253/Q253+AJ253/R253+AK253/S253+AM253/U253+AO253/W253)),0)</f>
        <v>0</v>
      </c>
      <c r="Q253" s="101">
        <f>MIN(1,$DF$7*'貼り付けシート（日別）'!O252+計算過程!$DF$14*(AI253+AK253)+$DF$21)</f>
        <v>0.62336598301508162</v>
      </c>
      <c r="R253" s="101">
        <f>MIN(1,$DF$8*'貼り付けシート（日別）'!O252+$DF$15*AJ253+$DF$22)</f>
        <v>0.68374019042803746</v>
      </c>
      <c r="S253" s="101">
        <f>MIN(1,$DF$9*'貼り付けシート（日別）'!O252+$DF$16*(AI253+AK253)+$DF$23)</f>
        <v>0.62336598301508162</v>
      </c>
      <c r="T253" s="32">
        <f>MIN(1,$DF$10*'貼り付けシート（日別）'!O252+$DF$17*AL253+$DF$24)</f>
        <v>0.71159348488590612</v>
      </c>
      <c r="U253" s="32">
        <f>MIN(1,$DF$11*'貼り付けシート（日別）'!O252+$DF$18*AM253+$DF$25)</f>
        <v>0.71059494829530212</v>
      </c>
      <c r="V253" s="32">
        <f>MIN(1,$DF$12*'貼り付けシート（日別）'!O252+$DF$19*AN253+$DF$26)</f>
        <v>0.71159348488590612</v>
      </c>
      <c r="W253" s="32">
        <f>MIN(1,$DF$13*'貼り付けシート（日別）'!O252+$DF$20*AO253+$DF$27)</f>
        <v>0.56517511438389256</v>
      </c>
      <c r="X253" s="32">
        <f t="shared" si="72"/>
        <v>0</v>
      </c>
      <c r="Y253" s="32">
        <f>'貼り付けシート（日別）'!P252</f>
        <v>12.725000000000001</v>
      </c>
      <c r="Z253" s="32">
        <f t="shared" si="73"/>
        <v>1</v>
      </c>
      <c r="AA253" s="32">
        <f t="shared" si="74"/>
        <v>1</v>
      </c>
      <c r="AB253" s="32">
        <f t="shared" si="75"/>
        <v>13.034305184003834</v>
      </c>
      <c r="AC253" s="32">
        <f>IF($DF$5=10,($DF$41*'貼り付けシート（日別）'!O252+$DF$42*AB253+$DF$43)/3.6,0)</f>
        <v>0</v>
      </c>
      <c r="AD253" s="32">
        <f>IF(OR($DF$5=5,$DF$5=6,$DF$5=7),(($DF$45*'貼り付けシート（日別）'!O252+$DF$46*SUM(AI253:AK253,AM253)+$DF$47)*AE253+(0.01723*AO253+0.06099))*10^3/3600,0)</f>
        <v>0</v>
      </c>
      <c r="AE253" s="32">
        <f>IF('貼り付けシート（日別）'!O252&lt;7,1+(7-'貼り付けシート（日別）'!O252)*0.0091,1)</f>
        <v>1</v>
      </c>
      <c r="AF253" s="32">
        <f>IF(OR($DF$5=5,$DF$5=6,$DF$5=7),(($DF$48*'貼り付けシート（日別）'!O252+$DF$49*SUM(AI253:AK253,AM253)+$DF$50)*AH253+AO253/AG253),0)</f>
        <v>0</v>
      </c>
      <c r="AG253" s="32">
        <f>$DF$51*'貼り付けシート（日別）'!O252+$DF$52*AO253+$DF$53</f>
        <v>0.81985999999999992</v>
      </c>
      <c r="AH253" s="32">
        <f>IF('貼り付けシート（日別）'!O252&lt;7,1+(7-'貼り付けシート（日別）'!O252)*0.0205,1)</f>
        <v>1</v>
      </c>
      <c r="AI253" s="109">
        <f>'貼り付けシート（日別）'!B252</f>
        <v>3.5898605946372273</v>
      </c>
      <c r="AJ253" s="109">
        <f>'貼り付けシート（日別）'!C252</f>
        <v>7.2679470708294449</v>
      </c>
      <c r="AK253" s="109">
        <f>'貼り付けシート（日別）'!D252</f>
        <v>2.1764975185371602</v>
      </c>
      <c r="AL253" s="109">
        <f>'貼り付けシート（日別）'!E252</f>
        <v>0</v>
      </c>
      <c r="AM253" s="109">
        <f>'貼り付けシート（日別）'!F252</f>
        <v>0</v>
      </c>
      <c r="AN253" s="109">
        <f>'貼り付けシート（日別）'!G252</f>
        <v>0</v>
      </c>
      <c r="AO253" s="109">
        <f>'貼り付けシート（日別）'!H252</f>
        <v>0</v>
      </c>
      <c r="AP253" s="102">
        <f>IF(入力データと計算結果!$E$9=バックデータ一覧!$A$25,'貼り付けシート（日別）'!Q252,0)</f>
        <v>0</v>
      </c>
      <c r="AR253" s="36">
        <v>41885</v>
      </c>
      <c r="AS253" s="104">
        <f t="shared" si="76"/>
        <v>8.9418985111111099E-2</v>
      </c>
      <c r="AT253" s="104">
        <f t="shared" si="77"/>
        <v>24.550824814485935</v>
      </c>
      <c r="AU253" s="104">
        <f t="shared" si="78"/>
        <v>0</v>
      </c>
      <c r="AV253" s="107">
        <v>0</v>
      </c>
      <c r="AW253" s="101">
        <f>IF(OR(計算過程!$DF$5&lt;=4,計算過程!$DF$5=8),AX253+AY253+AZ253,0)</f>
        <v>8.9418985111111099E-2</v>
      </c>
      <c r="AX253" s="101">
        <f>IF(AND(計算過程!$DF$5&gt;4,計算過程!$DF$5&lt;&gt;8),0,((VLOOKUP(入力データと計算結果!$E$6,バックデータ一覧!$V$12:$AA$15,2)*'貼り付けシート（日別）'!AG252+VLOOKUP(入力データと計算結果!$E$6,バックデータ一覧!$V$12:$AA$15,3)*('貼り付けシート（日別）'!AA252+'貼り付けシート（日別）'!AB252+'貼り付けシート（日別）'!AC252+'貼り付けシート（日別）'!AD252+'貼り付けシート（日別）'!AF252)+(VLOOKUP(入力データと計算結果!$E$6,バックデータ一覧!$V$12:$AA$15,4)))*10^3/3600))</f>
        <v>8.9418985111111099E-2</v>
      </c>
      <c r="AY253" s="101">
        <f>IF(AND(OR(計算過程!$DF$5&gt;4,計算過程!$DF$5&lt;&gt;8),入力データと計算結果!$E$7&lt;&gt;バックデータ一覧!$A$16,SUM(BX253:BY253)&gt;0),0.07*10^3/3600,0)</f>
        <v>0</v>
      </c>
      <c r="AZ253" s="101">
        <f>IF(AND(OR(計算過程!$DF$5&lt;=4),入力データと計算結果!$E$7=バックデータ一覧!$A$18,BY253&gt;0),(VLOOKUP(入力データと計算結果!$E$6,バックデータ一覧!$V$12:$AA$15,5,FALSE)*CA253+VLOOKUP(入力データと計算結果!$E$6,バックデータ一覧!$V$12:$AA$15,6,FALSE))*10^3/3600,0)</f>
        <v>0</v>
      </c>
      <c r="BA253" s="101">
        <f>IF(OR(計算過程!$DF$5&lt;=2,計算過程!$DF$5=8),IF(入力データと計算結果!$E$7=バックデータ一覧!$A$16,BU253/BC253+BV253/BD253+BW253/BE253+BX253/BF253+BZ253/BH253,IF(入力データと計算結果!$E$7=バックデータ一覧!$A$17,BU253/BC253+BV253/BD253+BW253/BE253+BY253/BG253+BZ253/BH253,BU253/BC253+BV253/BD253+BW253/BE253+BY253/BG253+CA253/BI253)),0)</f>
        <v>24.550824814485935</v>
      </c>
      <c r="BB253" s="101">
        <f>IF(OR(計算過程!$DF$5=3,計算過程!$DF$5=4),IF(入力データと計算結果!$E$7=バックデータ一覧!$A$16,BU253/BC253+BV253/BD253+BW253/BE253+BX253/BF253+BZ253/BH253,IF(入力データと計算結果!$E$7=バックデータ一覧!$A$17,BU253/BC253+BV253/BD253+BW253/BE253+BY253/BG253+BZ253/BH253,BU253/BC253+BV253/BD253+BW253/BE253+BY253/BG253+CA253/BI253)),0)</f>
        <v>0</v>
      </c>
      <c r="BC253" s="101">
        <f>MIN(1,計算過程!$DF$7*'貼り付けシート（日別）'!AG252+計算過程!$DF$14*(BU253+BW253)+計算過程!$DF$21)</f>
        <v>0.62114587029641766</v>
      </c>
      <c r="BD253" s="101">
        <f>MIN(1,計算過程!$DF$8*'貼り付けシート（日別）'!AG252+計算過程!$DF$15*BV253+計算過程!$DF$22)</f>
        <v>0.68613930153177194</v>
      </c>
      <c r="BE253" s="101">
        <f>MIN(1,計算過程!$DF$9*'貼り付けシート（日別）'!AG252+計算過程!$DF$16*(BU253+BW253)+計算過程!$DF$23)</f>
        <v>0.62114587029641766</v>
      </c>
      <c r="BF253" s="32">
        <f>MIN(1,計算過程!$DF$10*'貼り付けシート（日別）'!AG252+計算過程!$DF$17*BX253+計算過程!$DF$24)</f>
        <v>0.71159348488590612</v>
      </c>
      <c r="BG253" s="32">
        <f>MIN(1,計算過程!$DF$11*'貼り付けシート（日別）'!AG252+計算過程!$DF$18*BY253+計算過程!$DF$25)</f>
        <v>0.71059494829530212</v>
      </c>
      <c r="BH253" s="32">
        <f>MIN(1,計算過程!$DF$12*'貼り付けシート（日別）'!AG252+計算過程!$DF$19*BZ253+計算過程!$DF$26)</f>
        <v>0.71159348488590612</v>
      </c>
      <c r="BI253" s="32">
        <f>MIN(1,計算過程!$DF$13*'貼り付けシート（日別）'!AG252+計算過程!$DF$20*CA253+計算過程!$DF$27)</f>
        <v>0.56517511438389256</v>
      </c>
      <c r="BJ253" s="32">
        <f>IF(計算過程!$DF$5=11,(計算過程!$DF$33*BK253+計算過程!$DF$34*BN253+計算過程!$DF$35*計算過程!$DF$39+計算過程!$DF$36)*(1+計算過程!$DF$37*計算過程!$DF$38)*BL253*BM253*10^3/3600,0)</f>
        <v>0</v>
      </c>
      <c r="BK253" s="32">
        <f>'貼り付けシート（日別）'!AH252</f>
        <v>12.725000000000001</v>
      </c>
      <c r="BL253" s="32">
        <f t="shared" si="79"/>
        <v>1</v>
      </c>
      <c r="BM253" s="32">
        <f t="shared" si="80"/>
        <v>1</v>
      </c>
      <c r="BN253" s="32">
        <f t="shared" si="81"/>
        <v>16.438774829294236</v>
      </c>
      <c r="BO253" s="32">
        <f>IF(計算過程!$DF$5=10,(計算過程!$DF$41*'貼り付けシート（日別）'!AG252+計算過程!$DF$42*BN253+計算過程!$DF$43)/3.6,0)</f>
        <v>0</v>
      </c>
      <c r="BP253" s="32">
        <f>IF(OR(計算過程!$DF$5=5,計算過程!$DF$5=6,計算過程!$DF$5=7),((計算過程!$DF$45*'貼り付けシート（日別）'!AG252+計算過程!$DF$46*SUM(BU253:BW253,BY253)+計算過程!$DF$47)*BQ253+(0.01723*CA253+0.06099))*10^3/3600,0)</f>
        <v>0</v>
      </c>
      <c r="BQ253" s="32">
        <f>IF('貼り付けシート（日別）'!AG252&lt;7,1+(7-'貼り付けシート（日別）'!AG252)*0.0091,1)</f>
        <v>1</v>
      </c>
      <c r="BR253" s="32">
        <f>IF(OR(計算過程!$DF$5=5,計算過程!$DF$5=6,計算過程!$DF$5=7),((計算過程!$DF$48*'貼り付けシート（日別）'!AG252+計算過程!$DF$49*SUM(BU253:BW253,BY253)+計算過程!$DF$50)*BT253+CA253/BS253),0)</f>
        <v>0</v>
      </c>
      <c r="BS253" s="32">
        <f>計算過程!$DF$51*'貼り付けシート（日別）'!AG252+計算過程!$DF$52*CA253+計算過程!$DF$53</f>
        <v>0.81985999999999992</v>
      </c>
      <c r="BT253" s="32">
        <f>IF('貼り付けシート（日別）'!AG252&lt;7,1+(7-'貼り付けシート（日別）'!AG252)*0.0205,1)</f>
        <v>1</v>
      </c>
      <c r="BU253" s="109">
        <f>'貼り付けシート（日別）'!T252</f>
        <v>1.9806127418688155</v>
      </c>
      <c r="BV253" s="109">
        <f>'貼り付けシート（日別）'!U252</f>
        <v>12.553726758705405</v>
      </c>
      <c r="BW253" s="109">
        <f>'貼り付けシート（日別）'!V252</f>
        <v>1.9044353287200146</v>
      </c>
      <c r="BX253" s="109">
        <f>'貼り付けシート（日別）'!W252</f>
        <v>0</v>
      </c>
      <c r="BY253" s="109">
        <f>'貼り付けシート（日別）'!X252</f>
        <v>0</v>
      </c>
      <c r="BZ253" s="109">
        <f>'貼り付けシート（日別）'!Y252</f>
        <v>0</v>
      </c>
      <c r="CA253" s="109">
        <f>'貼り付けシート（日別）'!Z252</f>
        <v>0</v>
      </c>
      <c r="CB253" s="102">
        <f>IF(入力データと計算結果!$E$9=バックデータ一覧!$A$25,'貼り付けシート（日別）'!AI252,0)</f>
        <v>0</v>
      </c>
      <c r="CC253" s="166"/>
      <c r="CD253" s="32">
        <f>IF(計算過程!$DF$5=9,((CI253*'貼り付けシート（日別）'!AG252+CJ253*(CQ253+CR253+CS253+CU253)+CK253*CX253+CL253)*CE253+(0.01723*CW253+0.06099))*10^3/3600,0)</f>
        <v>0</v>
      </c>
      <c r="CE253" s="32">
        <f>IF(7&lt;='貼り付けシート（日別）'!AG252,1,1+(7-'貼り付けシート（日別）'!AG252)*0.0091)</f>
        <v>1</v>
      </c>
      <c r="CF253" s="32">
        <f>IF(計算過程!$DF$5=9,((CM253*'貼り付けシート（日別）'!AG252+CN253*(CQ253+CR253+CS253+CU253)+CO253*CX253+CP253)*CH253+CW253/CG253),0)</f>
        <v>0</v>
      </c>
      <c r="CG253" s="32">
        <f>計算過程!$DF$55*'貼り付けシート（日別）'!AG252+計算過程!$DF$56*CW253+計算過程!$DF$57</f>
        <v>0.81985999999999992</v>
      </c>
      <c r="CH253" s="32">
        <f>IF(7&lt;='貼り付けシート（日別）'!AG252,1,1+(7-'貼り付けシート（日別）'!AG252)*0.0205)</f>
        <v>1</v>
      </c>
      <c r="CI253" s="100">
        <f>IF($CX253&gt;0,バックデータ一覧!$S$4,バックデータ一覧!$T$4)</f>
        <v>-0.18114</v>
      </c>
      <c r="CJ253" s="100">
        <f>IF($CX253&gt;0,バックデータ一覧!$S$5,バックデータ一覧!$T$5)</f>
        <v>0.10483000000000001</v>
      </c>
      <c r="CK253" s="100">
        <f>IF($CX253&gt;0,バックデータ一覧!$S$6,バックデータ一覧!$T$6)</f>
        <v>0</v>
      </c>
      <c r="CL253" s="100">
        <f>IF($CX253&gt;0,バックデータ一覧!$S$7,バックデータ一覧!$T$7)</f>
        <v>5.8528500000000001</v>
      </c>
      <c r="CM253" s="100">
        <f>IF($CX253&gt;0,バックデータ一覧!$S$12,バックデータ一覧!$T$12)</f>
        <v>-5.7700000000000001E-2</v>
      </c>
      <c r="CN253" s="100">
        <f>IF($CX253&gt;0,バックデータ一覧!$S$13,バックデータ一覧!$T$13)</f>
        <v>0.47525000000000001</v>
      </c>
      <c r="CO253" s="100">
        <f>IF($CX253&gt;0,バックデータ一覧!$S$14,バックデータ一覧!$T$14)</f>
        <v>0</v>
      </c>
      <c r="CP253" s="173">
        <f>IF($CX253&gt;0,バックデータ一覧!$S$15,バックデータ一覧!$T$15)</f>
        <v>-6.3459300000000001</v>
      </c>
      <c r="CQ253" s="102">
        <f>IF($DF$4=4,'貼り付けシート（日別）'!T252,'貼り付けシート（日別）'!B252*(INT($DF$4)+1-$DF$4)+'貼り付けシート（日別）'!T252*($DF$4-INT($DF$4)))</f>
        <v>1.9806127418688155</v>
      </c>
      <c r="CR253" s="102">
        <f>IF($DF$4=4,'貼り付けシート（日別）'!U252,'貼り付けシート（日別）'!C252*(INT($DF$4)+1-$DF$4)+'貼り付けシート（日別）'!U252*($DF$4-INT($DF$4)))</f>
        <v>12.553726758705405</v>
      </c>
      <c r="CS253" s="102">
        <f>IF($DF$4=4,'貼り付けシート（日別）'!V252,'貼り付けシート（日別）'!D252*(INT($DF$4)+1-$DF$4)+'貼り付けシート（日別）'!V252*($DF$4-INT($DF$4)))</f>
        <v>1.9044353287200146</v>
      </c>
      <c r="CT253" s="102">
        <f>IF($DF$4=4,'貼り付けシート（日別）'!W252,'貼り付けシート（日別）'!E252*(INT($DF$4)+1-$DF$4)+'貼り付けシート（日別）'!W252*($DF$4-INT($DF$4)))</f>
        <v>0</v>
      </c>
      <c r="CU253" s="102">
        <f>IF($DF$4=4,'貼り付けシート（日別）'!X252,'貼り付けシート（日別）'!F252*(INT($DF$4)+1-$DF$4)+'貼り付けシート（日別）'!X252*($DF$4-INT($DF$4)))</f>
        <v>0</v>
      </c>
      <c r="CV253" s="102">
        <f>IF($DF$4=4,'貼り付けシート（日別）'!Y252,'貼り付けシート（日別）'!G252*(INT($DF$4)+1-$DF$4)+'貼り付けシート（日別）'!Y252*($DF$4-INT($DF$4)))</f>
        <v>0</v>
      </c>
      <c r="CW253" s="102">
        <f>IF($DF$4=4,'貼り付けシート（日別）'!Z252,'貼り付けシート（日別）'!H252*(INT($DF$4)+1-$DF$4)+'貼り付けシート（日別）'!Z252*($DF$4-INT($DF$4)))</f>
        <v>0</v>
      </c>
      <c r="CX253" s="32">
        <f>SUMIF('貼り付けシート（時刻別）'!$A$6:$A$8765,AR253,'貼り付けシート（時刻別）'!$C$6:$C$8765)</f>
        <v>0</v>
      </c>
      <c r="CY253" s="102">
        <f t="shared" si="82"/>
        <v>0</v>
      </c>
      <c r="CZ253" s="166"/>
    </row>
    <row r="254" spans="1:104" x14ac:dyDescent="0.15">
      <c r="A254" s="36">
        <v>41886</v>
      </c>
      <c r="B254" s="139">
        <f>IF(計算過程!$DF$5=9,計算過程!CD254+計算過程!CY254,IF($DF$4=4,AS254,G254*(INT($DF$4)+1-$DF$4)+AS254*($DF$4-INT($DF$4))))</f>
        <v>0.14347487293518518</v>
      </c>
      <c r="C254" s="139">
        <f>IF(計算過程!$DF$5=9,CF254,IF($DF$4=4,AT254,H254*(INT($DF$4)+1-$DF$4)+AT254*($DF$4-INT($DF$4))))</f>
        <v>59.109630962241788</v>
      </c>
      <c r="D254" s="139">
        <f>IF(計算過程!$DF$5=9,0,IF($DF$4=4,AU254,I254*(INT($DF$4)+1-$DF$4)+AU254*($DF$4-INT($DF$4))))</f>
        <v>0</v>
      </c>
      <c r="E254" s="139">
        <v>0</v>
      </c>
      <c r="F254" s="138"/>
      <c r="G254" s="104">
        <f t="shared" si="69"/>
        <v>0.13710395355787036</v>
      </c>
      <c r="H254" s="104">
        <f t="shared" si="70"/>
        <v>53.314631222897169</v>
      </c>
      <c r="I254" s="104">
        <f t="shared" si="71"/>
        <v>0</v>
      </c>
      <c r="J254" s="107">
        <v>0</v>
      </c>
      <c r="K254" s="101">
        <f>IF(OR(計算過程!$DF$5&lt;=4,計算過程!$DF$5=8),L254+M254+N254,0)</f>
        <v>0.13710395355787036</v>
      </c>
      <c r="L254" s="101">
        <f>IF(AND($DF$5&gt;4,$DF$5&lt;&gt;8),0,((VLOOKUP(入力データと計算結果!$E$6,バックデータ一覧!$V$12:$AA$15,2)*'貼り付けシート（日別）'!O253+VLOOKUP(入力データと計算結果!$E$6,バックデータ一覧!$V$12:$AA$15,3)*('貼り付けシート（日別）'!I253+'貼り付けシート（日別）'!J253+'貼り付けシート（日別）'!K253+'貼り付けシート（日別）'!L253+'貼り付けシート（日別）'!N253)+(VLOOKUP(入力データと計算結果!$E$6,バックデータ一覧!$V$12:$AA$15,4)))*10^3/3600))</f>
        <v>8.6543475259259262E-2</v>
      </c>
      <c r="M254" s="101">
        <f>IF(AND(OR($DF$5&gt;4,$DF$5&lt;&gt;8),入力データと計算結果!$E$7&lt;&gt;バックデータ一覧!$A$16,SUM(AL254:AM254)&gt;0),0.07*10^3/3600,0)</f>
        <v>1.9444444444444445E-2</v>
      </c>
      <c r="N254" s="101">
        <f>IF(AND(OR($DF$5&lt;=4),入力データと計算結果!$E$7=バックデータ一覧!$A$18,AM254&gt;0),(VLOOKUP(入力データと計算結果!$E$6,バックデータ一覧!$V$12:$AA$15,5,FALSE)*AO254+VLOOKUP(入力データと計算結果!$E$6,バックデータ一覧!$V$12:$AA$15,6,FALSE))*10^3/3600,0)</f>
        <v>3.1116033854166669E-2</v>
      </c>
      <c r="O254" s="101">
        <f>IF(OR(計算過程!$DF$5&lt;=2,計算過程!$DF$5=8),IF(入力データと計算結果!$E$7=バックデータ一覧!$A$16,AI254/Q254+AJ254/R254+AK254/S254+AL254/T254+AN254/V254,IF(入力データと計算結果!$E$7=バックデータ一覧!$A$17,AI254/Q254+AJ254/R254+AK254/S254+AM254/U254+AN254/V254,AI254/Q254+AJ254/R254+AK254/S254+AM254/U254+AO254/W254)),0)</f>
        <v>53.314631222897169</v>
      </c>
      <c r="P254" s="101">
        <f>IF(OR(計算過程!$DF$5=3,計算過程!$DF$5=4),IF(入力データと計算結果!$E$7=バックデータ一覧!$A$16,AI254/Q254+AJ254/R254+AK254/S254+AL254/T254+AN254/V254,IF(入力データと計算結果!$E$7=バックデータ一覧!$A$17,AI254/Q254+AJ254/R254+AK254/S254+AM254/U254+AN254/V254,AI254/Q254+AJ254/R254+AK254/S254+AM254/U254+AO254/W254)),0)</f>
        <v>0</v>
      </c>
      <c r="Q254" s="101">
        <f>MIN(1,$DF$7*'貼り付けシート（日別）'!O253+計算過程!$DF$14*(AI254+AK254)+$DF$21)</f>
        <v>0.62665737804476063</v>
      </c>
      <c r="R254" s="101">
        <f>MIN(1,$DF$8*'貼り付けシート（日別）'!O253+$DF$15*AJ254+$DF$22)</f>
        <v>0.68435030321995249</v>
      </c>
      <c r="S254" s="101">
        <f>MIN(1,$DF$9*'貼り付けシート（日別）'!O253+$DF$16*(AI254+AK254)+$DF$23)</f>
        <v>0.62665737804476063</v>
      </c>
      <c r="T254" s="32">
        <f>MIN(1,$DF$10*'貼り付けシート（日別）'!O253+$DF$17*AL254+$DF$24)</f>
        <v>0.71159348488590612</v>
      </c>
      <c r="U254" s="32">
        <f>MIN(1,$DF$11*'貼り付けシート（日別）'!O253+$DF$18*AM254+$DF$25)</f>
        <v>0.70213059084643792</v>
      </c>
      <c r="V254" s="32">
        <f>MIN(1,$DF$12*'貼り付けシート（日別）'!O253+$DF$19*AN254+$DF$26)</f>
        <v>0.71159348488590612</v>
      </c>
      <c r="W254" s="32">
        <f>MIN(1,$DF$13*'貼り付けシート（日別）'!O253+$DF$20*AO254+$DF$27)</f>
        <v>0.62045029879248315</v>
      </c>
      <c r="X254" s="32">
        <f t="shared" si="72"/>
        <v>0</v>
      </c>
      <c r="Y254" s="32">
        <f>'貼り付けシート（日別）'!P253</f>
        <v>12.337499999999999</v>
      </c>
      <c r="Z254" s="32">
        <f t="shared" si="73"/>
        <v>1</v>
      </c>
      <c r="AA254" s="32">
        <f t="shared" si="74"/>
        <v>1</v>
      </c>
      <c r="AB254" s="32">
        <f t="shared" si="75"/>
        <v>36.005632566539205</v>
      </c>
      <c r="AC254" s="32">
        <f>IF($DF$5=10,($DF$41*'貼り付けシート（日別）'!O253+$DF$42*AB254+$DF$43)/3.6,0)</f>
        <v>0</v>
      </c>
      <c r="AD254" s="32">
        <f>IF(OR($DF$5=5,$DF$5=6,$DF$5=7),(($DF$45*'貼り付けシート（日別）'!O253+$DF$46*SUM(AI254:AK254,AM254)+$DF$47)*AE254+(0.01723*AO254+0.06099))*10^3/3600,0)</f>
        <v>0</v>
      </c>
      <c r="AE254" s="32">
        <f>IF('貼り付けシート（日別）'!O253&lt;7,1+(7-'貼り付けシート（日別）'!O253)*0.0091,1)</f>
        <v>1</v>
      </c>
      <c r="AF254" s="32">
        <f>IF(OR($DF$5=5,$DF$5=6,$DF$5=7),(($DF$48*'貼り付けシート（日別）'!O253+$DF$49*SUM(AI254:AK254,AM254)+$DF$50)*AH254+AO254/AG254),0)</f>
        <v>0</v>
      </c>
      <c r="AG254" s="32">
        <f>$DF$51*'貼り付けシート（日別）'!O253+$DF$52*AO254+$DF$53</f>
        <v>0.8426293749999999</v>
      </c>
      <c r="AH254" s="32">
        <f>IF('貼り付けシート（日別）'!O253&lt;7,1+(7-'貼り付けシート（日別）'!O253)*0.0205,1)</f>
        <v>1</v>
      </c>
      <c r="AI254" s="109">
        <f>'貼り付けシート（日別）'!B253</f>
        <v>5.5172910789990981</v>
      </c>
      <c r="AJ254" s="109">
        <f>'貼り付けシート（日別）'!C253</f>
        <v>7.3621623503127704</v>
      </c>
      <c r="AK254" s="109">
        <f>'貼り付けシート（日別）'!D253</f>
        <v>1.5157393074173346</v>
      </c>
      <c r="AL254" s="109">
        <f>'貼り付けシート（日別）'!E253</f>
        <v>0</v>
      </c>
      <c r="AM254" s="109">
        <f>'貼り付けシート（日別）'!F253</f>
        <v>18.648877329809999</v>
      </c>
      <c r="AN254" s="109">
        <f>'貼り付けシート（日別）'!G253</f>
        <v>0</v>
      </c>
      <c r="AO254" s="109">
        <f>'貼り付けシート（日別）'!H253</f>
        <v>2.9615625000000003</v>
      </c>
      <c r="AP254" s="102">
        <f>IF(入力データと計算結果!$E$9=バックデータ一覧!$A$25,'貼り付けシート（日別）'!Q253,0)</f>
        <v>0</v>
      </c>
      <c r="AR254" s="36">
        <v>41886</v>
      </c>
      <c r="AS254" s="104">
        <f t="shared" si="76"/>
        <v>0.14347487293518518</v>
      </c>
      <c r="AT254" s="104">
        <f t="shared" si="77"/>
        <v>59.109630962241788</v>
      </c>
      <c r="AU254" s="104">
        <f t="shared" si="78"/>
        <v>0</v>
      </c>
      <c r="AV254" s="107">
        <v>0</v>
      </c>
      <c r="AW254" s="101">
        <f>IF(OR(計算過程!$DF$5&lt;=4,計算過程!$DF$5=8),AX254+AY254+AZ254,0)</f>
        <v>0.14347487293518518</v>
      </c>
      <c r="AX254" s="101">
        <f>IF(AND(計算過程!$DF$5&gt;4,計算過程!$DF$5&lt;&gt;8),0,((VLOOKUP(入力データと計算結果!$E$6,バックデータ一覧!$V$12:$AA$15,2)*'貼り付けシート（日別）'!AG253+VLOOKUP(入力データと計算結果!$E$6,バックデータ一覧!$V$12:$AA$15,3)*('貼り付けシート（日別）'!AA253+'貼り付けシート（日別）'!AB253+'貼り付けシート（日別）'!AC253+'貼り付けシート（日別）'!AD253+'貼り付けシート（日別）'!AF253)+(VLOOKUP(入力データと計算結果!$E$6,バックデータ一覧!$V$12:$AA$15,4)))*10^3/3600))</f>
        <v>9.0064165759259254E-2</v>
      </c>
      <c r="AY254" s="101">
        <f>IF(AND(OR(計算過程!$DF$5&gt;4,計算過程!$DF$5&lt;&gt;8),入力データと計算結果!$E$7&lt;&gt;バックデータ一覧!$A$16,SUM(BX254:BY254)&gt;0),0.07*10^3/3600,0)</f>
        <v>1.9444444444444445E-2</v>
      </c>
      <c r="AZ254" s="101">
        <f>IF(AND(OR(計算過程!$DF$5&lt;=4),入力データと計算結果!$E$7=バックデータ一覧!$A$18,BY254&gt;0),(VLOOKUP(入力データと計算結果!$E$6,バックデータ一覧!$V$12:$AA$15,5,FALSE)*CA254+VLOOKUP(入力データと計算結果!$E$6,バックデータ一覧!$V$12:$AA$15,6,FALSE))*10^3/3600,0)</f>
        <v>3.3966262731481477E-2</v>
      </c>
      <c r="BA254" s="101">
        <f>IF(OR(計算過程!$DF$5&lt;=2,計算過程!$DF$5=8),IF(入力データと計算結果!$E$7=バックデータ一覧!$A$16,BU254/BC254+BV254/BD254+BW254/BE254+BX254/BF254+BZ254/BH254,IF(入力データと計算結果!$E$7=バックデータ一覧!$A$17,BU254/BC254+BV254/BD254+BW254/BE254+BY254/BG254+BZ254/BH254,BU254/BC254+BV254/BD254+BW254/BE254+BY254/BG254+CA254/BI254)),0)</f>
        <v>59.109630962241788</v>
      </c>
      <c r="BB254" s="101">
        <f>IF(OR(計算過程!$DF$5=3,計算過程!$DF$5=4),IF(入力データと計算結果!$E$7=バックデータ一覧!$A$16,BU254/BC254+BV254/BD254+BW254/BE254+BX254/BF254+BZ254/BH254,IF(入力データと計算結果!$E$7=バックデータ一覧!$A$17,BU254/BC254+BV254/BD254+BW254/BE254+BY254/BG254+BZ254/BH254,BU254/BC254+BV254/BD254+BW254/BE254+BY254/BG254+CA254/BI254)),0)</f>
        <v>0</v>
      </c>
      <c r="BC254" s="101">
        <f>MIN(1,計算過程!$DF$7*'貼り付けシート（日別）'!AG253+計算過程!$DF$14*(BU254+BW254)+計算過程!$DF$21)</f>
        <v>0.62744115685387392</v>
      </c>
      <c r="BD254" s="101">
        <f>MIN(1,計算過程!$DF$8*'貼り付けシート（日別）'!AG253+計算過程!$DF$15*BV254+計算過程!$DF$22)</f>
        <v>0.68556540875594507</v>
      </c>
      <c r="BE254" s="101">
        <f>MIN(1,計算過程!$DF$9*'貼り付けシート（日別）'!AG253+計算過程!$DF$16*(BU254+BW254)+計算過程!$DF$23)</f>
        <v>0.62744115685387392</v>
      </c>
      <c r="BF254" s="32">
        <f>MIN(1,計算過程!$DF$10*'貼り付けシート（日別）'!AG253+計算過程!$DF$17*BX254+計算過程!$DF$24)</f>
        <v>0.71159348488590612</v>
      </c>
      <c r="BG254" s="32">
        <f>MIN(1,計算過程!$DF$11*'貼り付けシート（日別）'!AG253+計算過程!$DF$18*BY254+計算過程!$DF$25)</f>
        <v>0.70213059084643792</v>
      </c>
      <c r="BH254" s="32">
        <f>MIN(1,計算過程!$DF$12*'貼り付けシート（日別）'!AG253+計算過程!$DF$19*BZ254+計算過程!$DF$26)</f>
        <v>0.71159348488590612</v>
      </c>
      <c r="BI254" s="32">
        <f>MIN(1,計算過程!$DF$13*'貼り付けシート（日別）'!AG253+計算過程!$DF$20*CA254+計算過程!$DF$27)</f>
        <v>0.63093775083382542</v>
      </c>
      <c r="BJ254" s="32">
        <f>IF(計算過程!$DF$5=11,(計算過程!$DF$33*BK254+計算過程!$DF$34*BN254+計算過程!$DF$35*計算過程!$DF$39+計算過程!$DF$36)*(1+計算過程!$DF$37*計算過程!$DF$38)*BL254*BM254*10^3/3600,0)</f>
        <v>0</v>
      </c>
      <c r="BK254" s="32">
        <f>'貼り付けシート（日別）'!AH253</f>
        <v>12.337499999999999</v>
      </c>
      <c r="BL254" s="32">
        <f t="shared" si="79"/>
        <v>1</v>
      </c>
      <c r="BM254" s="32">
        <f t="shared" si="80"/>
        <v>1</v>
      </c>
      <c r="BN254" s="32">
        <f t="shared" si="81"/>
        <v>39.942472751054588</v>
      </c>
      <c r="BO254" s="32">
        <f>IF(計算過程!$DF$5=10,(計算過程!$DF$41*'貼り付けシート（日別）'!AG253+計算過程!$DF$42*BN254+計算過程!$DF$43)/3.6,0)</f>
        <v>0</v>
      </c>
      <c r="BP254" s="32">
        <f>IF(OR(計算過程!$DF$5=5,計算過程!$DF$5=6,計算過程!$DF$5=7),((計算過程!$DF$45*'貼り付けシート（日別）'!AG253+計算過程!$DF$46*SUM(BU254:BW254,BY254)+計算過程!$DF$47)*BQ254+(0.01723*CA254+0.06099))*10^3/3600,0)</f>
        <v>0</v>
      </c>
      <c r="BQ254" s="32">
        <f>IF('貼り付けシート（日別）'!AG253&lt;7,1+(7-'貼り付けシート（日別）'!AG253)*0.0091,1)</f>
        <v>1</v>
      </c>
      <c r="BR254" s="32">
        <f>IF(OR(計算過程!$DF$5=5,計算過程!$DF$5=6,計算過程!$DF$5=7),((計算過程!$DF$48*'貼り付けシート（日別）'!AG253+計算過程!$DF$49*SUM(BU254:BW254,BY254)+計算過程!$DF$50)*BT254+CA254/BS254),0)</f>
        <v>0</v>
      </c>
      <c r="BS254" s="32">
        <f>計算過程!$DF$51*'貼り付けシート（日別）'!AG253+計算過程!$DF$52*CA254+計算過程!$DF$53</f>
        <v>0.84620249999999997</v>
      </c>
      <c r="BT254" s="32">
        <f>IF('貼り付けシート（日別）'!AG253&lt;7,1+(7-'貼り付けシート（日別）'!AG253)*0.0205,1)</f>
        <v>1</v>
      </c>
      <c r="BU254" s="109">
        <f>'貼り付けシート（日別）'!T253</f>
        <v>5.7680770371354209</v>
      </c>
      <c r="BV254" s="109">
        <f>'貼り付けシート（日別）'!U253</f>
        <v>10.03931229588105</v>
      </c>
      <c r="BW254" s="109">
        <f>'貼り付けシート（日別）'!V253</f>
        <v>1.9291227548947896</v>
      </c>
      <c r="BX254" s="109">
        <f>'貼り付けシート（日別）'!W253</f>
        <v>0</v>
      </c>
      <c r="BY254" s="109">
        <f>'貼り付けシート（日別）'!X253</f>
        <v>18.648877329809999</v>
      </c>
      <c r="BZ254" s="109">
        <f>'貼り付けシート（日別）'!Y253</f>
        <v>0</v>
      </c>
      <c r="CA254" s="109">
        <f>'貼り付けシート（日別）'!Z253</f>
        <v>3.5570833333333329</v>
      </c>
      <c r="CB254" s="102">
        <f>IF(入力データと計算結果!$E$9=バックデータ一覧!$A$25,'貼り付けシート（日別）'!AI253,0)</f>
        <v>0</v>
      </c>
      <c r="CC254" s="166"/>
      <c r="CD254" s="32">
        <f>IF(計算過程!$DF$5=9,((CI254*'貼り付けシート（日別）'!AG253+CJ254*(CQ254+CR254+CS254+CU254)+CK254*CX254+CL254)*CE254+(0.01723*CW254+0.06099))*10^3/3600,0)</f>
        <v>0</v>
      </c>
      <c r="CE254" s="32">
        <f>IF(7&lt;='貼り付けシート（日別）'!AG253,1,1+(7-'貼り付けシート（日別）'!AG253)*0.0091)</f>
        <v>1</v>
      </c>
      <c r="CF254" s="32">
        <f>IF(計算過程!$DF$5=9,((CM254*'貼り付けシート（日別）'!AG253+CN254*(CQ254+CR254+CS254+CU254)+CO254*CX254+CP254)*CH254+CW254/CG254),0)</f>
        <v>0</v>
      </c>
      <c r="CG254" s="32">
        <f>計算過程!$DF$55*'貼り付けシート（日別）'!AG253+計算過程!$DF$56*CW254+計算過程!$DF$57</f>
        <v>0.84620249999999997</v>
      </c>
      <c r="CH254" s="32">
        <f>IF(7&lt;='貼り付けシート（日別）'!AG253,1,1+(7-'貼り付けシート（日別）'!AG253)*0.0205)</f>
        <v>1</v>
      </c>
      <c r="CI254" s="100">
        <f>IF($CX254&gt;0,バックデータ一覧!$S$4,バックデータ一覧!$T$4)</f>
        <v>-0.18114</v>
      </c>
      <c r="CJ254" s="100">
        <f>IF($CX254&gt;0,バックデータ一覧!$S$5,バックデータ一覧!$T$5)</f>
        <v>0.10483000000000001</v>
      </c>
      <c r="CK254" s="100">
        <f>IF($CX254&gt;0,バックデータ一覧!$S$6,バックデータ一覧!$T$6)</f>
        <v>0</v>
      </c>
      <c r="CL254" s="100">
        <f>IF($CX254&gt;0,バックデータ一覧!$S$7,バックデータ一覧!$T$7)</f>
        <v>5.8528500000000001</v>
      </c>
      <c r="CM254" s="100">
        <f>IF($CX254&gt;0,バックデータ一覧!$S$12,バックデータ一覧!$T$12)</f>
        <v>-5.7700000000000001E-2</v>
      </c>
      <c r="CN254" s="100">
        <f>IF($CX254&gt;0,バックデータ一覧!$S$13,バックデータ一覧!$T$13)</f>
        <v>0.47525000000000001</v>
      </c>
      <c r="CO254" s="100">
        <f>IF($CX254&gt;0,バックデータ一覧!$S$14,バックデータ一覧!$T$14)</f>
        <v>0</v>
      </c>
      <c r="CP254" s="173">
        <f>IF($CX254&gt;0,バックデータ一覧!$S$15,バックデータ一覧!$T$15)</f>
        <v>-6.3459300000000001</v>
      </c>
      <c r="CQ254" s="102">
        <f>IF($DF$4=4,'貼り付けシート（日別）'!T253,'貼り付けシート（日別）'!B253*(INT($DF$4)+1-$DF$4)+'貼り付けシート（日別）'!T253*($DF$4-INT($DF$4)))</f>
        <v>5.7680770371354209</v>
      </c>
      <c r="CR254" s="102">
        <f>IF($DF$4=4,'貼り付けシート（日別）'!U253,'貼り付けシート（日別）'!C253*(INT($DF$4)+1-$DF$4)+'貼り付けシート（日別）'!U253*($DF$4-INT($DF$4)))</f>
        <v>10.03931229588105</v>
      </c>
      <c r="CS254" s="102">
        <f>IF($DF$4=4,'貼り付けシート（日別）'!V253,'貼り付けシート（日別）'!D253*(INT($DF$4)+1-$DF$4)+'貼り付けシート（日別）'!V253*($DF$4-INT($DF$4)))</f>
        <v>1.9291227548947896</v>
      </c>
      <c r="CT254" s="102">
        <f>IF($DF$4=4,'貼り付けシート（日別）'!W253,'貼り付けシート（日別）'!E253*(INT($DF$4)+1-$DF$4)+'貼り付けシート（日別）'!W253*($DF$4-INT($DF$4)))</f>
        <v>0</v>
      </c>
      <c r="CU254" s="102">
        <f>IF($DF$4=4,'貼り付けシート（日別）'!X253,'貼り付けシート（日別）'!F253*(INT($DF$4)+1-$DF$4)+'貼り付けシート（日別）'!X253*($DF$4-INT($DF$4)))</f>
        <v>18.648877329809999</v>
      </c>
      <c r="CV254" s="102">
        <f>IF($DF$4=4,'貼り付けシート（日別）'!Y253,'貼り付けシート（日別）'!G253*(INT($DF$4)+1-$DF$4)+'貼り付けシート（日別）'!Y253*($DF$4-INT($DF$4)))</f>
        <v>0</v>
      </c>
      <c r="CW254" s="102">
        <f>IF($DF$4=4,'貼り付けシート（日別）'!Z253,'貼り付けシート（日別）'!H253*(INT($DF$4)+1-$DF$4)+'貼り付けシート（日別）'!Z253*($DF$4-INT($DF$4)))</f>
        <v>3.5570833333333329</v>
      </c>
      <c r="CX254" s="32">
        <f>SUMIF('貼り付けシート（時刻別）'!$A$6:$A$8765,AR254,'貼り付けシート（時刻別）'!$C$6:$C$8765)</f>
        <v>0</v>
      </c>
      <c r="CY254" s="102">
        <f t="shared" si="82"/>
        <v>0</v>
      </c>
      <c r="CZ254" s="166"/>
    </row>
    <row r="255" spans="1:104" x14ac:dyDescent="0.15">
      <c r="A255" s="36">
        <v>41887</v>
      </c>
      <c r="B255" s="139">
        <f>IF(計算過程!$DF$5=9,計算過程!CD255+計算過程!CY255,IF($DF$4=4,AS255,G255*(INT($DF$4)+1-$DF$4)+AS255*($DF$4-INT($DF$4))))</f>
        <v>0.1367381640925926</v>
      </c>
      <c r="C255" s="139">
        <f>IF(計算過程!$DF$5=9,CF255,IF($DF$4=4,AT255,H255*(INT($DF$4)+1-$DF$4)+AT255*($DF$4-INT($DF$4))))</f>
        <v>49.472436853916975</v>
      </c>
      <c r="D255" s="139">
        <f>IF(計算過程!$DF$5=9,0,IF($DF$4=4,AU255,I255*(INT($DF$4)+1-$DF$4)+AU255*($DF$4-INT($DF$4))))</f>
        <v>0</v>
      </c>
      <c r="E255" s="139">
        <v>0</v>
      </c>
      <c r="F255" s="138"/>
      <c r="G255" s="104">
        <f t="shared" si="69"/>
        <v>0.1304046619837963</v>
      </c>
      <c r="H255" s="104">
        <f t="shared" si="70"/>
        <v>43.700330583089517</v>
      </c>
      <c r="I255" s="104">
        <f t="shared" si="71"/>
        <v>0</v>
      </c>
      <c r="J255" s="107">
        <v>0</v>
      </c>
      <c r="K255" s="101">
        <f>IF(OR(計算過程!$DF$5&lt;=4,計算過程!$DF$5=8),L255+M255+N255,0)</f>
        <v>0.1304046619837963</v>
      </c>
      <c r="L255" s="101">
        <f>IF(AND($DF$5&gt;4,$DF$5&lt;&gt;8),0,((VLOOKUP(入力データと計算結果!$E$6,バックデータ一覧!$V$12:$AA$15,2)*'貼り付けシート（日別）'!O254+VLOOKUP(入力データと計算結果!$E$6,バックデータ一覧!$V$12:$AA$15,3)*('貼り付けシート（日別）'!I254+'貼り付けシート（日別）'!J254+'貼り付けシート（日別）'!K254+'貼り付けシート（日別）'!L254+'貼り付けシート（日別）'!N254)+(VLOOKUP(入力データと計算結果!$E$6,バックデータ一覧!$V$12:$AA$15,4)))*10^3/3600))</f>
        <v>7.9760426740740728E-2</v>
      </c>
      <c r="M255" s="101">
        <f>IF(AND(OR($DF$5&gt;4,$DF$5&lt;&gt;8),入力データと計算結果!$E$7&lt;&gt;バックデータ一覧!$A$16,SUM(AL255:AM255)&gt;0),0.07*10^3/3600,0)</f>
        <v>1.9444444444444445E-2</v>
      </c>
      <c r="N255" s="101">
        <f>IF(AND(OR($DF$5&lt;=4),入力データと計算結果!$E$7=バックデータ一覧!$A$18,AM255&gt;0),(VLOOKUP(入力データと計算結果!$E$6,バックデータ一覧!$V$12:$AA$15,5,FALSE)*AO255+VLOOKUP(入力データと計算結果!$E$6,バックデータ一覧!$V$12:$AA$15,6,FALSE))*10^3/3600,0)</f>
        <v>3.1199790798611113E-2</v>
      </c>
      <c r="O255" s="101">
        <f>IF(OR(計算過程!$DF$5&lt;=2,計算過程!$DF$5=8),IF(入力データと計算結果!$E$7=バックデータ一覧!$A$16,AI255/Q255+AJ255/R255+AK255/S255+AL255/T255+AN255/V255,IF(入力データと計算結果!$E$7=バックデータ一覧!$A$17,AI255/Q255+AJ255/R255+AK255/S255+AM255/U255+AN255/V255,AI255/Q255+AJ255/R255+AK255/S255+AM255/U255+AO255/W255)),0)</f>
        <v>43.700330583089517</v>
      </c>
      <c r="P255" s="101">
        <f>IF(OR(計算過程!$DF$5=3,計算過程!$DF$5=4),IF(入力データと計算結果!$E$7=バックデータ一覧!$A$16,AI255/Q255+AJ255/R255+AK255/S255+AL255/T255+AN255/V255,IF(入力データと計算結果!$E$7=バックデータ一覧!$A$17,AI255/Q255+AJ255/R255+AK255/S255+AM255/U255+AN255/V255,AI255/Q255+AJ255/R255+AK255/S255+AM255/U255+AO255/W255)),0)</f>
        <v>0</v>
      </c>
      <c r="Q255" s="101">
        <f>MIN(1,$DF$7*'貼り付けシート（日別）'!O254+計算過程!$DF$14*(AI255+AK255)+$DF$21)</f>
        <v>0.62251624173741027</v>
      </c>
      <c r="R255" s="101">
        <f>MIN(1,$DF$8*'貼り付けシート（日別）'!O254+$DF$15*AJ255+$DF$22)</f>
        <v>0.68271796312965849</v>
      </c>
      <c r="S255" s="101">
        <f>MIN(1,$DF$9*'貼り付けシート（日別）'!O254+$DF$16*(AI255+AK255)+$DF$23)</f>
        <v>0.62251624173741027</v>
      </c>
      <c r="T255" s="32">
        <f>MIN(1,$DF$10*'貼り付けシート（日別）'!O254+$DF$17*AL255+$DF$24)</f>
        <v>0.71159348488590612</v>
      </c>
      <c r="U255" s="32">
        <f>MIN(1,$DF$11*'貼り付けシート（日別）'!O254+$DF$18*AM255+$DF$25)</f>
        <v>0.70206730150496233</v>
      </c>
      <c r="V255" s="32">
        <f>MIN(1,$DF$12*'貼り付けシート（日別）'!O254+$DF$19*AN255+$DF$26)</f>
        <v>0.71159348488590612</v>
      </c>
      <c r="W255" s="32">
        <f>MIN(1,$DF$13*'貼り付けシート（日別）'!O254+$DF$20*AO255+$DF$27)</f>
        <v>0.62005950788134223</v>
      </c>
      <c r="X255" s="32">
        <f t="shared" si="72"/>
        <v>0</v>
      </c>
      <c r="Y255" s="32">
        <f>'貼り付けシート（日別）'!P254</f>
        <v>8.7624999999999993</v>
      </c>
      <c r="Z255" s="32">
        <f t="shared" si="73"/>
        <v>1</v>
      </c>
      <c r="AA255" s="32">
        <f t="shared" si="74"/>
        <v>1</v>
      </c>
      <c r="AB255" s="32">
        <f t="shared" si="75"/>
        <v>29.678013825109449</v>
      </c>
      <c r="AC255" s="32">
        <f>IF($DF$5=10,($DF$41*'貼り付けシート（日別）'!O254+$DF$42*AB255+$DF$43)/3.6,0)</f>
        <v>0</v>
      </c>
      <c r="AD255" s="32">
        <f>IF(OR($DF$5=5,$DF$5=6,$DF$5=7),(($DF$45*'貼り付けシート（日別）'!O254+$DF$46*SUM(AI255:AK255,AM255)+$DF$47)*AE255+(0.01723*AO255+0.06099))*10^3/3600,0)</f>
        <v>0</v>
      </c>
      <c r="AE255" s="32">
        <f>IF('貼り付けシート（日別）'!O254&lt;7,1+(7-'貼り付けシート（日別）'!O254)*0.0091,1)</f>
        <v>1</v>
      </c>
      <c r="AF255" s="32">
        <f>IF(OR($DF$5=5,$DF$5=6,$DF$5=7),(($DF$48*'貼り付けシート（日別）'!O254+$DF$49*SUM(AI255:AK255,AM255)+$DF$50)*AH255+AO255/AG255),0)</f>
        <v>0</v>
      </c>
      <c r="AG255" s="32">
        <f>$DF$51*'貼り付けシート（日別）'!O254+$DF$52*AO255+$DF$53</f>
        <v>0.84161437499999991</v>
      </c>
      <c r="AH255" s="32">
        <f>IF('貼り付けシート（日別）'!O254&lt;7,1+(7-'貼り付けシート（日別）'!O254)*0.0205,1)</f>
        <v>1</v>
      </c>
      <c r="AI255" s="109">
        <f>'貼り付けシート（日別）'!B254</f>
        <v>3.03193349366473</v>
      </c>
      <c r="AJ255" s="109">
        <f>'貼り付けシート（日別）'!C254</f>
        <v>4.0457511296939108</v>
      </c>
      <c r="AK255" s="109">
        <f>'貼り付けシート（日別）'!D254</f>
        <v>0.83294876199580481</v>
      </c>
      <c r="AL255" s="109">
        <f>'貼り付けシート（日別）'!E254</f>
        <v>0</v>
      </c>
      <c r="AM255" s="109">
        <f>'貼り付けシート（日別）'!F254</f>
        <v>18.788317939755</v>
      </c>
      <c r="AN255" s="109">
        <f>'貼り付けシート（日別）'!G254</f>
        <v>0</v>
      </c>
      <c r="AO255" s="109">
        <f>'貼り付けシート（日別）'!H254</f>
        <v>2.9790625000000004</v>
      </c>
      <c r="AP255" s="102">
        <f>IF(入力データと計算結果!$E$9=バックデータ一覧!$A$25,'貼り付けシート（日別）'!Q254,0)</f>
        <v>0</v>
      </c>
      <c r="AR255" s="36">
        <v>41887</v>
      </c>
      <c r="AS255" s="104">
        <f t="shared" si="76"/>
        <v>0.1367381640925926</v>
      </c>
      <c r="AT255" s="104">
        <f t="shared" si="77"/>
        <v>49.472436853916975</v>
      </c>
      <c r="AU255" s="104">
        <f t="shared" si="78"/>
        <v>0</v>
      </c>
      <c r="AV255" s="107">
        <v>0</v>
      </c>
      <c r="AW255" s="101">
        <f>IF(OR(計算過程!$DF$5&lt;=4,計算過程!$DF$5=8),AX255+AY255+AZ255,0)</f>
        <v>0.1367381640925926</v>
      </c>
      <c r="AX255" s="101">
        <f>IF(AND(計算過程!$DF$5&gt;4,計算過程!$DF$5&lt;&gt;8),0,((VLOOKUP(入力データと計算結果!$E$6,バックデータ一覧!$V$12:$AA$15,2)*'貼り付けシート（日別）'!AG254+VLOOKUP(入力データと計算結果!$E$6,バックデータ一覧!$V$12:$AA$15,3)*('貼り付けシート（日別）'!AA254+'貼り付けシート（日別）'!AB254+'貼り付けシート（日別）'!AC254+'貼り付けシート（日別）'!AD254+'貼り付けシート（日別）'!AF254)+(VLOOKUP(入力データと計算結果!$E$6,バックデータ一覧!$V$12:$AA$15,4)))*10^3/3600))</f>
        <v>8.3215780990740743E-2</v>
      </c>
      <c r="AY255" s="101">
        <f>IF(AND(OR(計算過程!$DF$5&gt;4,計算過程!$DF$5&lt;&gt;8),入力データと計算結果!$E$7&lt;&gt;バックデータ一覧!$A$16,SUM(BX255:BY255)&gt;0),0.07*10^3/3600,0)</f>
        <v>1.9444444444444445E-2</v>
      </c>
      <c r="AZ255" s="101">
        <f>IF(AND(OR(計算過程!$DF$5&lt;=4),入力データと計算結果!$E$7=バックデータ一覧!$A$18,BY255&gt;0),(VLOOKUP(入力データと計算結果!$E$6,バックデータ一覧!$V$12:$AA$15,5,FALSE)*CA255+VLOOKUP(入力データと計算結果!$E$6,バックデータ一覧!$V$12:$AA$15,6,FALSE))*10^3/3600,0)</f>
        <v>3.4077938657407401E-2</v>
      </c>
      <c r="BA255" s="101">
        <f>IF(OR(計算過程!$DF$5&lt;=2,計算過程!$DF$5=8),IF(入力データと計算結果!$E$7=バックデータ一覧!$A$16,BU255/BC255+BV255/BD255+BW255/BE255+BX255/BF255+BZ255/BH255,IF(入力データと計算結果!$E$7=バックデータ一覧!$A$17,BU255/BC255+BV255/BD255+BW255/BE255+BY255/BG255+BZ255/BH255,BU255/BC255+BV255/BD255+BW255/BE255+BY255/BG255+CA255/BI255)),0)</f>
        <v>49.472436853916975</v>
      </c>
      <c r="BB255" s="101">
        <f>IF(OR(計算過程!$DF$5=3,計算過程!$DF$5=4),IF(入力データと計算結果!$E$7=バックデータ一覧!$A$16,BU255/BC255+BV255/BD255+BW255/BE255+BX255/BF255+BZ255/BH255,IF(入力データと計算結果!$E$7=バックデータ一覧!$A$17,BU255/BC255+BV255/BD255+BW255/BE255+BY255/BG255+BZ255/BH255,BU255/BC255+BV255/BD255+BW255/BE255+BY255/BG255+CA255/BI255)),0)</f>
        <v>0</v>
      </c>
      <c r="BC255" s="101">
        <f>MIN(1,計算過程!$DF$7*'貼り付けシート（日別）'!AG254+計算過程!$DF$14*(BU255+BW255)+計算過程!$DF$21)</f>
        <v>0.62323215947833444</v>
      </c>
      <c r="BD255" s="101">
        <f>MIN(1,計算過程!$DF$8*'貼り付けシート（日別）'!AG254+計算過程!$DF$15*BV255+計算過程!$DF$22)</f>
        <v>0.68394215420222726</v>
      </c>
      <c r="BE255" s="101">
        <f>MIN(1,計算過程!$DF$9*'貼り付けシート（日別）'!AG254+計算過程!$DF$16*(BU255+BW255)+計算過程!$DF$23)</f>
        <v>0.62323215947833444</v>
      </c>
      <c r="BF255" s="32">
        <f>MIN(1,計算過程!$DF$10*'貼り付けシート（日別）'!AG254+計算過程!$DF$17*BX255+計算過程!$DF$24)</f>
        <v>0.71159348488590612</v>
      </c>
      <c r="BG255" s="32">
        <f>MIN(1,計算過程!$DF$11*'貼り付けシート（日別）'!AG254+計算過程!$DF$18*BY255+計算過程!$DF$25)</f>
        <v>0.70206730150496233</v>
      </c>
      <c r="BH255" s="32">
        <f>MIN(1,計算過程!$DF$12*'貼り付けシート（日別）'!AG254+計算過程!$DF$19*BZ255+計算過程!$DF$26)</f>
        <v>0.71159348488590612</v>
      </c>
      <c r="BI255" s="32">
        <f>MIN(1,計算過程!$DF$13*'貼り付けシート（日別）'!AG254+計算過程!$DF$20*CA255+計算過程!$DF$27)</f>
        <v>0.63064968815677847</v>
      </c>
      <c r="BJ255" s="32">
        <f>IF(計算過程!$DF$5=11,(計算過程!$DF$33*BK255+計算過程!$DF$34*BN255+計算過程!$DF$35*計算過程!$DF$39+計算過程!$DF$36)*(1+計算過程!$DF$37*計算過程!$DF$38)*BL255*BM255*10^3/3600,0)</f>
        <v>0</v>
      </c>
      <c r="BK255" s="32">
        <f>'貼り付けシート（日別）'!AH254</f>
        <v>8.7624999999999993</v>
      </c>
      <c r="BL255" s="32">
        <f t="shared" si="79"/>
        <v>1</v>
      </c>
      <c r="BM255" s="32">
        <f t="shared" si="80"/>
        <v>1</v>
      </c>
      <c r="BN255" s="32">
        <f t="shared" si="81"/>
        <v>33.583199759892331</v>
      </c>
      <c r="BO255" s="32">
        <f>IF(計算過程!$DF$5=10,(計算過程!$DF$41*'貼り付けシート（日別）'!AG254+計算過程!$DF$42*BN255+計算過程!$DF$43)/3.6,0)</f>
        <v>0</v>
      </c>
      <c r="BP255" s="32">
        <f>IF(OR(計算過程!$DF$5=5,計算過程!$DF$5=6,計算過程!$DF$5=7),((計算過程!$DF$45*'貼り付けシート（日別）'!AG254+計算過程!$DF$46*SUM(BU255:BW255,BY255)+計算過程!$DF$47)*BQ255+(0.01723*CA255+0.06099))*10^3/3600,0)</f>
        <v>0</v>
      </c>
      <c r="BQ255" s="32">
        <f>IF('貼り付けシート（日別）'!AG254&lt;7,1+(7-'貼り付けシート（日別）'!AG254)*0.0091,1)</f>
        <v>1</v>
      </c>
      <c r="BR255" s="32">
        <f>IF(OR(計算過程!$DF$5=5,計算過程!$DF$5=6,計算過程!$DF$5=7),((計算過程!$DF$48*'貼り付けシート（日別）'!AG254+計算過程!$DF$49*SUM(BU255:BW255,BY255)+計算過程!$DF$50)*BT255+CA255/BS255),0)</f>
        <v>0</v>
      </c>
      <c r="BS255" s="32">
        <f>計算過程!$DF$51*'貼り付けシート（日別）'!AG254+計算過程!$DF$52*CA255+計算過程!$DF$53</f>
        <v>0.84522249999999999</v>
      </c>
      <c r="BT255" s="32">
        <f>IF('貼り付けシート（日別）'!AG254&lt;7,1+(7-'貼り付けシート（日別）'!AG254)*0.0205,1)</f>
        <v>1</v>
      </c>
      <c r="BU255" s="109">
        <f>'貼り付けシート（日別）'!T254</f>
        <v>3.9162474293169431</v>
      </c>
      <c r="BV255" s="109">
        <f>'貼り付けシート（日別）'!U254</f>
        <v>6.7429185494898496</v>
      </c>
      <c r="BW255" s="109">
        <f>'貼り付けシート（日別）'!V254</f>
        <v>0.55529917466387002</v>
      </c>
      <c r="BX255" s="109">
        <f>'貼り付けシート（日別）'!W254</f>
        <v>0</v>
      </c>
      <c r="BY255" s="109">
        <f>'貼り付けシート（日別）'!X254</f>
        <v>18.788317939755</v>
      </c>
      <c r="BZ255" s="109">
        <f>'貼り付けシート（日別）'!Y254</f>
        <v>0</v>
      </c>
      <c r="CA255" s="109">
        <f>'貼り付けシート（日別）'!Z254</f>
        <v>3.5804166666666659</v>
      </c>
      <c r="CB255" s="102">
        <f>IF(入力データと計算結果!$E$9=バックデータ一覧!$A$25,'貼り付けシート（日別）'!AI254,0)</f>
        <v>0</v>
      </c>
      <c r="CC255" s="166"/>
      <c r="CD255" s="32">
        <f>IF(計算過程!$DF$5=9,((CI255*'貼り付けシート（日別）'!AG254+CJ255*(CQ255+CR255+CS255+CU255)+CK255*CX255+CL255)*CE255+(0.01723*CW255+0.06099))*10^3/3600,0)</f>
        <v>0</v>
      </c>
      <c r="CE255" s="32">
        <f>IF(7&lt;='貼り付けシート（日別）'!AG254,1,1+(7-'貼り付けシート（日別）'!AG254)*0.0091)</f>
        <v>1</v>
      </c>
      <c r="CF255" s="32">
        <f>IF(計算過程!$DF$5=9,((CM255*'貼り付けシート（日別）'!AG254+CN255*(CQ255+CR255+CS255+CU255)+CO255*CX255+CP255)*CH255+CW255/CG255),0)</f>
        <v>0</v>
      </c>
      <c r="CG255" s="32">
        <f>計算過程!$DF$55*'貼り付けシート（日別）'!AG254+計算過程!$DF$56*CW255+計算過程!$DF$57</f>
        <v>0.84522249999999999</v>
      </c>
      <c r="CH255" s="32">
        <f>IF(7&lt;='貼り付けシート（日別）'!AG254,1,1+(7-'貼り付けシート（日別）'!AG254)*0.0205)</f>
        <v>1</v>
      </c>
      <c r="CI255" s="100">
        <f>IF($CX255&gt;0,バックデータ一覧!$S$4,バックデータ一覧!$T$4)</f>
        <v>-0.18114</v>
      </c>
      <c r="CJ255" s="100">
        <f>IF($CX255&gt;0,バックデータ一覧!$S$5,バックデータ一覧!$T$5)</f>
        <v>0.10483000000000001</v>
      </c>
      <c r="CK255" s="100">
        <f>IF($CX255&gt;0,バックデータ一覧!$S$6,バックデータ一覧!$T$6)</f>
        <v>0</v>
      </c>
      <c r="CL255" s="100">
        <f>IF($CX255&gt;0,バックデータ一覧!$S$7,バックデータ一覧!$T$7)</f>
        <v>5.8528500000000001</v>
      </c>
      <c r="CM255" s="100">
        <f>IF($CX255&gt;0,バックデータ一覧!$S$12,バックデータ一覧!$T$12)</f>
        <v>-5.7700000000000001E-2</v>
      </c>
      <c r="CN255" s="100">
        <f>IF($CX255&gt;0,バックデータ一覧!$S$13,バックデータ一覧!$T$13)</f>
        <v>0.47525000000000001</v>
      </c>
      <c r="CO255" s="100">
        <f>IF($CX255&gt;0,バックデータ一覧!$S$14,バックデータ一覧!$T$14)</f>
        <v>0</v>
      </c>
      <c r="CP255" s="173">
        <f>IF($CX255&gt;0,バックデータ一覧!$S$15,バックデータ一覧!$T$15)</f>
        <v>-6.3459300000000001</v>
      </c>
      <c r="CQ255" s="102">
        <f>IF($DF$4=4,'貼り付けシート（日別）'!T254,'貼り付けシート（日別）'!B254*(INT($DF$4)+1-$DF$4)+'貼り付けシート（日別）'!T254*($DF$4-INT($DF$4)))</f>
        <v>3.9162474293169431</v>
      </c>
      <c r="CR255" s="102">
        <f>IF($DF$4=4,'貼り付けシート（日別）'!U254,'貼り付けシート（日別）'!C254*(INT($DF$4)+1-$DF$4)+'貼り付けシート（日別）'!U254*($DF$4-INT($DF$4)))</f>
        <v>6.7429185494898496</v>
      </c>
      <c r="CS255" s="102">
        <f>IF($DF$4=4,'貼り付けシート（日別）'!V254,'貼り付けシート（日別）'!D254*(INT($DF$4)+1-$DF$4)+'貼り付けシート（日別）'!V254*($DF$4-INT($DF$4)))</f>
        <v>0.55529917466387002</v>
      </c>
      <c r="CT255" s="102">
        <f>IF($DF$4=4,'貼り付けシート（日別）'!W254,'貼り付けシート（日別）'!E254*(INT($DF$4)+1-$DF$4)+'貼り付けシート（日別）'!W254*($DF$4-INT($DF$4)))</f>
        <v>0</v>
      </c>
      <c r="CU255" s="102">
        <f>IF($DF$4=4,'貼り付けシート（日別）'!X254,'貼り付けシート（日別）'!F254*(INT($DF$4)+1-$DF$4)+'貼り付けシート（日別）'!X254*($DF$4-INT($DF$4)))</f>
        <v>18.788317939755</v>
      </c>
      <c r="CV255" s="102">
        <f>IF($DF$4=4,'貼り付けシート（日別）'!Y254,'貼り付けシート（日別）'!G254*(INT($DF$4)+1-$DF$4)+'貼り付けシート（日別）'!Y254*($DF$4-INT($DF$4)))</f>
        <v>0</v>
      </c>
      <c r="CW255" s="102">
        <f>IF($DF$4=4,'貼り付けシート（日別）'!Z254,'貼り付けシート（日別）'!H254*(INT($DF$4)+1-$DF$4)+'貼り付けシート（日別）'!Z254*($DF$4-INT($DF$4)))</f>
        <v>3.5804166666666659</v>
      </c>
      <c r="CX255" s="32">
        <f>SUMIF('貼り付けシート（時刻別）'!$A$6:$A$8765,AR255,'貼り付けシート（時刻別）'!$C$6:$C$8765)</f>
        <v>0</v>
      </c>
      <c r="CY255" s="102">
        <f t="shared" si="82"/>
        <v>0</v>
      </c>
      <c r="CZ255" s="166"/>
    </row>
    <row r="256" spans="1:104" x14ac:dyDescent="0.15">
      <c r="A256" s="36">
        <v>41888</v>
      </c>
      <c r="B256" s="139">
        <f>IF(計算過程!$DF$5=9,計算過程!CD256+計算過程!CY256,IF($DF$4=4,AS256,G256*(INT($DF$4)+1-$DF$4)+AS256*($DF$4-INT($DF$4))))</f>
        <v>0.14911869334837963</v>
      </c>
      <c r="C256" s="139">
        <f>IF(計算過程!$DF$5=9,CF256,IF($DF$4=4,AT256,H256*(INT($DF$4)+1-$DF$4)+AT256*($DF$4-INT($DF$4))))</f>
        <v>69.782311759195267</v>
      </c>
      <c r="D256" s="139">
        <f>IF(計算過程!$DF$5=9,0,IF($DF$4=4,AU256,I256*(INT($DF$4)+1-$DF$4)+AU256*($DF$4-INT($DF$4))))</f>
        <v>0</v>
      </c>
      <c r="E256" s="139">
        <v>0</v>
      </c>
      <c r="F256" s="138"/>
      <c r="G256" s="104">
        <f t="shared" si="69"/>
        <v>0.14272882894791666</v>
      </c>
      <c r="H256" s="104">
        <f t="shared" si="70"/>
        <v>63.928508765430166</v>
      </c>
      <c r="I256" s="104">
        <f t="shared" si="71"/>
        <v>0</v>
      </c>
      <c r="J256" s="107">
        <v>0</v>
      </c>
      <c r="K256" s="101">
        <f>IF(OR(計算過程!$DF$5&lt;=4,計算過程!$DF$5=8),L256+M256+N256,0)</f>
        <v>0.14272882894791666</v>
      </c>
      <c r="L256" s="101">
        <f>IF(AND($DF$5&gt;4,$DF$5&lt;&gt;8),0,((VLOOKUP(入力データと計算結果!$E$6,バックデータ一覧!$V$12:$AA$15,2)*'貼り付けシート（日別）'!O255+VLOOKUP(入力データと計算結果!$E$6,バックデータ一覧!$V$12:$AA$15,3)*('貼り付けシート（日別）'!I255+'貼り付けシート（日別）'!J255+'貼り付けシート（日別）'!K255+'貼り付けシート（日別）'!L255+'貼り付けシート（日別）'!N255)+(VLOOKUP(入力データと計算結果!$E$6,バックデータ一覧!$V$12:$AA$15,4)))*10^3/3600))</f>
        <v>9.2770852240740734E-2</v>
      </c>
      <c r="M256" s="101">
        <f>IF(AND(OR($DF$5&gt;4,$DF$5&lt;&gt;8),入力データと計算結果!$E$7&lt;&gt;バックデータ一覧!$A$16,SUM(AL256:AM256)&gt;0),0.07*10^3/3600,0)</f>
        <v>1.9444444444444445E-2</v>
      </c>
      <c r="N256" s="101">
        <f>IF(AND(OR($DF$5&lt;=4),入力データと計算結果!$E$7=バックデータ一覧!$A$18,AM256&gt;0),(VLOOKUP(入力データと計算結果!$E$6,バックデータ一覧!$V$12:$AA$15,5,FALSE)*AO256+VLOOKUP(入力データと計算結果!$E$6,バックデータ一覧!$V$12:$AA$15,6,FALSE))*10^3/3600,0)</f>
        <v>3.0513532262731482E-2</v>
      </c>
      <c r="O256" s="101">
        <f>IF(OR(計算過程!$DF$5&lt;=2,計算過程!$DF$5=8),IF(入力データと計算結果!$E$7=バックデータ一覧!$A$16,AI256/Q256+AJ256/R256+AK256/S256+AL256/T256+AN256/V256,IF(入力データと計算結果!$E$7=バックデータ一覧!$A$17,AI256/Q256+AJ256/R256+AK256/S256+AM256/U256+AN256/V256,AI256/Q256+AJ256/R256+AK256/S256+AM256/U256+AO256/W256)),0)</f>
        <v>63.928508765430166</v>
      </c>
      <c r="P256" s="101">
        <f>IF(OR(計算過程!$DF$5=3,計算過程!$DF$5=4),IF(入力データと計算結果!$E$7=バックデータ一覧!$A$16,AI256/Q256+AJ256/R256+AK256/S256+AL256/T256+AN256/V256,IF(入力データと計算結果!$E$7=バックデータ一覧!$A$17,AI256/Q256+AJ256/R256+AK256/S256+AM256/U256+AN256/V256,AI256/Q256+AJ256/R256+AK256/S256+AM256/U256+AO256/W256)),0)</f>
        <v>0</v>
      </c>
      <c r="Q256" s="101">
        <f>MIN(1,$DF$7*'貼り付けシート（日別）'!O255+計算過程!$DF$14*(AI256+AK256)+$DF$21)</f>
        <v>0.63293933162323868</v>
      </c>
      <c r="R256" s="101">
        <f>MIN(1,$DF$8*'貼り付けシート（日別）'!O255+$DF$15*AJ256+$DF$22)</f>
        <v>0.68669059760711038</v>
      </c>
      <c r="S256" s="101">
        <f>MIN(1,$DF$9*'貼り付けシート（日別）'!O255+$DF$16*(AI256+AK256)+$DF$23)</f>
        <v>0.63293933162323868</v>
      </c>
      <c r="T256" s="32">
        <f>MIN(1,$DF$10*'貼り付けシート（日別）'!O255+$DF$17*AL256+$DF$24)</f>
        <v>0.71159348488590612</v>
      </c>
      <c r="U256" s="32">
        <f>MIN(1,$DF$11*'貼り付けシート（日別）'!O255+$DF$18*AM256+$DF$25)</f>
        <v>0.70197269860290623</v>
      </c>
      <c r="V256" s="32">
        <f>MIN(1,$DF$12*'貼り付けシート（日別）'!O255+$DF$19*AN256+$DF$26)</f>
        <v>0.71159348488590612</v>
      </c>
      <c r="W256" s="32">
        <f>MIN(1,$DF$13*'貼り付けシート（日別）'!O255+$DF$20*AO256+$DF$27)</f>
        <v>0.62225249658926174</v>
      </c>
      <c r="X256" s="32">
        <f t="shared" si="72"/>
        <v>0</v>
      </c>
      <c r="Y256" s="32">
        <f>'貼り付けシート（日別）'!P255</f>
        <v>10.3375</v>
      </c>
      <c r="Z256" s="32">
        <f t="shared" si="73"/>
        <v>1</v>
      </c>
      <c r="AA256" s="32">
        <f t="shared" si="74"/>
        <v>1</v>
      </c>
      <c r="AB256" s="32">
        <f t="shared" si="75"/>
        <v>43.136204335768198</v>
      </c>
      <c r="AC256" s="32">
        <f>IF($DF$5=10,($DF$41*'貼り付けシート（日別）'!O255+$DF$42*AB256+$DF$43)/3.6,0)</f>
        <v>0</v>
      </c>
      <c r="AD256" s="32">
        <f>IF(OR($DF$5=5,$DF$5=6,$DF$5=7),(($DF$45*'貼り付けシート（日別）'!O255+$DF$46*SUM(AI256:AK256,AM256)+$DF$47)*AE256+(0.01723*AO256+0.06099))*10^3/3600,0)</f>
        <v>0</v>
      </c>
      <c r="AE256" s="32">
        <f>IF('貼り付けシート（日別）'!O255&lt;7,1+(7-'貼り付けシート（日別）'!O255)*0.0091,1)</f>
        <v>1</v>
      </c>
      <c r="AF256" s="32">
        <f>IF(OR($DF$5=5,$DF$5=6,$DF$5=7),(($DF$48*'貼り付けシート（日別）'!O255+$DF$49*SUM(AI256:AK256,AM256)+$DF$50)*AH256+AO256/AG256),0)</f>
        <v>0</v>
      </c>
      <c r="AG256" s="32">
        <f>$DF$51*'貼り付けシート（日別）'!O255+$DF$52*AO256+$DF$53</f>
        <v>0.84831406249999997</v>
      </c>
      <c r="AH256" s="32">
        <f>IF('貼り付けシート（日別）'!O255&lt;7,1+(7-'貼り付けシート（日別）'!O255)*0.0205,1)</f>
        <v>1</v>
      </c>
      <c r="AI256" s="109">
        <f>'貼り付けシート（日別）'!B255</f>
        <v>8.430314101717558</v>
      </c>
      <c r="AJ256" s="109">
        <f>'貼り付けシート（日別）'!C255</f>
        <v>10.908355623743761</v>
      </c>
      <c r="AK256" s="109">
        <f>'貼り付けシート（日別）'!D255</f>
        <v>1.9651081822185448</v>
      </c>
      <c r="AL256" s="109">
        <f>'貼り付けシート（日別）'!E255</f>
        <v>0</v>
      </c>
      <c r="AM256" s="109">
        <f>'貼り付けシート（日別）'!F255</f>
        <v>18.996749344755003</v>
      </c>
      <c r="AN256" s="109">
        <f>'貼り付けシート（日別）'!G255</f>
        <v>0</v>
      </c>
      <c r="AO256" s="109">
        <f>'貼り付けシート（日別）'!H255</f>
        <v>2.8356770833333336</v>
      </c>
      <c r="AP256" s="102">
        <f>IF(入力データと計算結果!$E$9=バックデータ一覧!$A$25,'貼り付けシート（日別）'!Q255,0)</f>
        <v>0</v>
      </c>
      <c r="AR256" s="36">
        <v>41888</v>
      </c>
      <c r="AS256" s="104">
        <f t="shared" si="76"/>
        <v>0.14911869334837963</v>
      </c>
      <c r="AT256" s="104">
        <f t="shared" si="77"/>
        <v>69.782311759195267</v>
      </c>
      <c r="AU256" s="104">
        <f t="shared" si="78"/>
        <v>0</v>
      </c>
      <c r="AV256" s="107">
        <v>0</v>
      </c>
      <c r="AW256" s="101">
        <f>IF(OR(計算過程!$DF$5&lt;=4,計算過程!$DF$5=8),AX256+AY256+AZ256,0)</f>
        <v>0.14911869334837963</v>
      </c>
      <c r="AX256" s="101">
        <f>IF(AND(計算過程!$DF$5&gt;4,計算過程!$DF$5&lt;&gt;8),0,((VLOOKUP(入力データと計算結果!$E$6,バックデータ一覧!$V$12:$AA$15,2)*'貼り付けシート（日別）'!AG255+VLOOKUP(入力データと計算結果!$E$6,バックデータ一覧!$V$12:$AA$15,3)*('貼り付けシート（日別）'!AA255+'貼り付けシート（日別）'!AB255+'貼り付けシート（日別）'!AC255+'貼り付けシート（日別）'!AD255+'貼り付けシート（日別）'!AF255)+(VLOOKUP(入力データと計算結果!$E$6,バックデータ一覧!$V$12:$AA$15,4)))*10^3/3600))</f>
        <v>9.629154274074074E-2</v>
      </c>
      <c r="AY256" s="101">
        <f>IF(AND(OR(計算過程!$DF$5&gt;4,計算過程!$DF$5&lt;&gt;8),入力データと計算結果!$E$7&lt;&gt;バックデータ一覧!$A$16,SUM(BX256:BY256)&gt;0),0.07*10^3/3600,0)</f>
        <v>1.9444444444444445E-2</v>
      </c>
      <c r="AZ256" s="101">
        <f>IF(AND(OR(計算過程!$DF$5&lt;=4),入力データと計算結果!$E$7=バックデータ一覧!$A$18,BY256&gt;0),(VLOOKUP(入力データと計算結果!$E$6,バックデータ一覧!$V$12:$AA$15,5,FALSE)*CA256+VLOOKUP(入力データと計算結果!$E$6,バックデータ一覧!$V$12:$AA$15,6,FALSE))*10^3/3600,0)</f>
        <v>3.3382706163194442E-2</v>
      </c>
      <c r="BA256" s="101">
        <f>IF(OR(計算過程!$DF$5&lt;=2,計算過程!$DF$5=8),IF(入力データと計算結果!$E$7=バックデータ一覧!$A$16,BU256/BC256+BV256/BD256+BW256/BE256+BX256/BF256+BZ256/BH256,IF(入力データと計算結果!$E$7=バックデータ一覧!$A$17,BU256/BC256+BV256/BD256+BW256/BE256+BY256/BG256+BZ256/BH256,BU256/BC256+BV256/BD256+BW256/BE256+BY256/BG256+CA256/BI256)),0)</f>
        <v>69.782311759195267</v>
      </c>
      <c r="BB256" s="101">
        <f>IF(OR(計算過程!$DF$5=3,計算過程!$DF$5=4),IF(入力データと計算結果!$E$7=バックデータ一覧!$A$16,BU256/BC256+BV256/BD256+BW256/BE256+BX256/BF256+BZ256/BH256,IF(入力データと計算結果!$E$7=バックデータ一覧!$A$17,BU256/BC256+BV256/BD256+BW256/BE256+BY256/BG256+BZ256/BH256,BU256/BC256+BV256/BD256+BW256/BE256+BY256/BG256+CA256/BI256)),0)</f>
        <v>0</v>
      </c>
      <c r="BC256" s="101">
        <f>MIN(1,計算過程!$DF$7*'貼り付けシート（日別）'!AG255+計算過程!$DF$14*(BU256+BW256)+計算過程!$DF$21)</f>
        <v>0.63373773086814411</v>
      </c>
      <c r="BD256" s="101">
        <f>MIN(1,計算過程!$DF$8*'貼り付けシート（日別）'!AG255+計算過程!$DF$15*BV256+計算過程!$DF$22)</f>
        <v>0.68792836945184099</v>
      </c>
      <c r="BE256" s="101">
        <f>MIN(1,計算過程!$DF$9*'貼り付けシート（日別）'!AG255+計算過程!$DF$16*(BU256+BW256)+計算過程!$DF$23)</f>
        <v>0.63373773086814411</v>
      </c>
      <c r="BF256" s="32">
        <f>MIN(1,計算過程!$DF$10*'貼り付けシート（日別）'!AG255+計算過程!$DF$17*BX256+計算過程!$DF$24)</f>
        <v>0.71159348488590612</v>
      </c>
      <c r="BG256" s="32">
        <f>MIN(1,計算過程!$DF$11*'貼り付けシート（日別）'!AG255+計算過程!$DF$18*BY256+計算過程!$DF$25)</f>
        <v>0.70197269860290623</v>
      </c>
      <c r="BH256" s="32">
        <f>MIN(1,計算過程!$DF$12*'貼り付けシート（日別）'!AG255+計算過程!$DF$19*BZ256+計算過程!$DF$26)</f>
        <v>0.71159348488590612</v>
      </c>
      <c r="BI256" s="32">
        <f>MIN(1,計算過程!$DF$13*'貼り付けシート（日別）'!AG255+計算過程!$DF$20*CA256+計算過程!$DF$27)</f>
        <v>0.63280965707516779</v>
      </c>
      <c r="BJ256" s="32">
        <f>IF(計算過程!$DF$5=11,(計算過程!$DF$33*BK256+計算過程!$DF$34*BN256+計算過程!$DF$35*計算過程!$DF$39+計算過程!$DF$36)*(1+計算過程!$DF$37*計算過程!$DF$38)*BL256*BM256*10^3/3600,0)</f>
        <v>0</v>
      </c>
      <c r="BK256" s="32">
        <f>'貼り付けシート（日別）'!AH255</f>
        <v>10.3375</v>
      </c>
      <c r="BL256" s="32">
        <f t="shared" si="79"/>
        <v>1</v>
      </c>
      <c r="BM256" s="32">
        <f t="shared" si="80"/>
        <v>1</v>
      </c>
      <c r="BN256" s="32">
        <f t="shared" si="81"/>
        <v>47.139331082534618</v>
      </c>
      <c r="BO256" s="32">
        <f>IF(計算過程!$DF$5=10,(計算過程!$DF$41*'貼り付けシート（日別）'!AG255+計算過程!$DF$42*BN256+計算過程!$DF$43)/3.6,0)</f>
        <v>0</v>
      </c>
      <c r="BP256" s="32">
        <f>IF(OR(計算過程!$DF$5=5,計算過程!$DF$5=6,計算過程!$DF$5=7),((計算過程!$DF$45*'貼り付けシート（日別）'!AG255+計算過程!$DF$46*SUM(BU256:BW256,BY256)+計算過程!$DF$47)*BQ256+(0.01723*CA256+0.06099))*10^3/3600,0)</f>
        <v>0</v>
      </c>
      <c r="BQ256" s="32">
        <f>IF('貼り付けシート（日別）'!AG255&lt;7,1+(7-'貼り付けシート（日別）'!AG255)*0.0091,1)</f>
        <v>1</v>
      </c>
      <c r="BR256" s="32">
        <f>IF(OR(計算過程!$DF$5=5,計算過程!$DF$5=6,計算過程!$DF$5=7),((計算過程!$DF$48*'貼り付けシート（日別）'!AG255+計算過程!$DF$49*SUM(BU256:BW256,BY256)+計算過程!$DF$50)*BT256+CA256/BS256),0)</f>
        <v>0</v>
      </c>
      <c r="BS256" s="32">
        <f>計算過程!$DF$51*'貼り付けシート（日別）'!AG255+計算過程!$DF$52*CA256+計算過程!$DF$53</f>
        <v>0.85191093750000002</v>
      </c>
      <c r="BT256" s="32">
        <f>IF('貼り付けシート（日別）'!AG255&lt;7,1+(7-'貼り付けシート（日別）'!AG255)*0.0205,1)</f>
        <v>1</v>
      </c>
      <c r="BU256" s="109">
        <f>'貼り付けシート（日別）'!T255</f>
        <v>8.6857781654059689</v>
      </c>
      <c r="BV256" s="109">
        <f>'貼り付けシート（日別）'!U255</f>
        <v>13.635444529679699</v>
      </c>
      <c r="BW256" s="109">
        <f>'貼り付けシート（日別）'!V255</f>
        <v>2.3862027926939469</v>
      </c>
      <c r="BX256" s="109">
        <f>'貼り付けシート（日別）'!W255</f>
        <v>0</v>
      </c>
      <c r="BY256" s="109">
        <f>'貼り付けシート（日別）'!X255</f>
        <v>18.996749344755003</v>
      </c>
      <c r="BZ256" s="109">
        <f>'貼り付けシート（日別）'!Y255</f>
        <v>0</v>
      </c>
      <c r="CA256" s="109">
        <f>'貼り付けシート（日別）'!Z255</f>
        <v>3.4351562499999999</v>
      </c>
      <c r="CB256" s="102">
        <f>IF(入力データと計算結果!$E$9=バックデータ一覧!$A$25,'貼り付けシート（日別）'!AI255,0)</f>
        <v>0</v>
      </c>
      <c r="CC256" s="166"/>
      <c r="CD256" s="32">
        <f>IF(計算過程!$DF$5=9,((CI256*'貼り付けシート（日別）'!AG255+CJ256*(CQ256+CR256+CS256+CU256)+CK256*CX256+CL256)*CE256+(0.01723*CW256+0.06099))*10^3/3600,0)</f>
        <v>0</v>
      </c>
      <c r="CE256" s="32">
        <f>IF(7&lt;='貼り付けシート（日別）'!AG255,1,1+(7-'貼り付けシート（日別）'!AG255)*0.0091)</f>
        <v>1</v>
      </c>
      <c r="CF256" s="32">
        <f>IF(計算過程!$DF$5=9,((CM256*'貼り付けシート（日別）'!AG255+CN256*(CQ256+CR256+CS256+CU256)+CO256*CX256+CP256)*CH256+CW256/CG256),0)</f>
        <v>0</v>
      </c>
      <c r="CG256" s="32">
        <f>計算過程!$DF$55*'貼り付けシート（日別）'!AG255+計算過程!$DF$56*CW256+計算過程!$DF$57</f>
        <v>0.85191093750000002</v>
      </c>
      <c r="CH256" s="32">
        <f>IF(7&lt;='貼り付けシート（日別）'!AG255,1,1+(7-'貼り付けシート（日別）'!AG255)*0.0205)</f>
        <v>1</v>
      </c>
      <c r="CI256" s="100">
        <f>IF($CX256&gt;0,バックデータ一覧!$S$4,バックデータ一覧!$T$4)</f>
        <v>-0.18114</v>
      </c>
      <c r="CJ256" s="100">
        <f>IF($CX256&gt;0,バックデータ一覧!$S$5,バックデータ一覧!$T$5)</f>
        <v>0.10483000000000001</v>
      </c>
      <c r="CK256" s="100">
        <f>IF($CX256&gt;0,バックデータ一覧!$S$6,バックデータ一覧!$T$6)</f>
        <v>0</v>
      </c>
      <c r="CL256" s="100">
        <f>IF($CX256&gt;0,バックデータ一覧!$S$7,バックデータ一覧!$T$7)</f>
        <v>5.8528500000000001</v>
      </c>
      <c r="CM256" s="100">
        <f>IF($CX256&gt;0,バックデータ一覧!$S$12,バックデータ一覧!$T$12)</f>
        <v>-5.7700000000000001E-2</v>
      </c>
      <c r="CN256" s="100">
        <f>IF($CX256&gt;0,バックデータ一覧!$S$13,バックデータ一覧!$T$13)</f>
        <v>0.47525000000000001</v>
      </c>
      <c r="CO256" s="100">
        <f>IF($CX256&gt;0,バックデータ一覧!$S$14,バックデータ一覧!$T$14)</f>
        <v>0</v>
      </c>
      <c r="CP256" s="173">
        <f>IF($CX256&gt;0,バックデータ一覧!$S$15,バックデータ一覧!$T$15)</f>
        <v>-6.3459300000000001</v>
      </c>
      <c r="CQ256" s="102">
        <f>IF($DF$4=4,'貼り付けシート（日別）'!T255,'貼り付けシート（日別）'!B255*(INT($DF$4)+1-$DF$4)+'貼り付けシート（日別）'!T255*($DF$4-INT($DF$4)))</f>
        <v>8.6857781654059689</v>
      </c>
      <c r="CR256" s="102">
        <f>IF($DF$4=4,'貼り付けシート（日別）'!U255,'貼り付けシート（日別）'!C255*(INT($DF$4)+1-$DF$4)+'貼り付けシート（日別）'!U255*($DF$4-INT($DF$4)))</f>
        <v>13.635444529679699</v>
      </c>
      <c r="CS256" s="102">
        <f>IF($DF$4=4,'貼り付けシート（日別）'!V255,'貼り付けシート（日別）'!D255*(INT($DF$4)+1-$DF$4)+'貼り付けシート（日別）'!V255*($DF$4-INT($DF$4)))</f>
        <v>2.3862027926939469</v>
      </c>
      <c r="CT256" s="102">
        <f>IF($DF$4=4,'貼り付けシート（日別）'!W255,'貼り付けシート（日別）'!E255*(INT($DF$4)+1-$DF$4)+'貼り付けシート（日別）'!W255*($DF$4-INT($DF$4)))</f>
        <v>0</v>
      </c>
      <c r="CU256" s="102">
        <f>IF($DF$4=4,'貼り付けシート（日別）'!X255,'貼り付けシート（日別）'!F255*(INT($DF$4)+1-$DF$4)+'貼り付けシート（日別）'!X255*($DF$4-INT($DF$4)))</f>
        <v>18.996749344755003</v>
      </c>
      <c r="CV256" s="102">
        <f>IF($DF$4=4,'貼り付けシート（日別）'!Y255,'貼り付けシート（日別）'!G255*(INT($DF$4)+1-$DF$4)+'貼り付けシート（日別）'!Y255*($DF$4-INT($DF$4)))</f>
        <v>0</v>
      </c>
      <c r="CW256" s="102">
        <f>IF($DF$4=4,'貼り付けシート（日別）'!Z255,'貼り付けシート（日別）'!H255*(INT($DF$4)+1-$DF$4)+'貼り付けシート（日別）'!Z255*($DF$4-INT($DF$4)))</f>
        <v>3.4351562499999999</v>
      </c>
      <c r="CX256" s="32">
        <f>SUMIF('貼り付けシート（時刻別）'!$A$6:$A$8765,AR256,'貼り付けシート（時刻別）'!$C$6:$C$8765)</f>
        <v>0</v>
      </c>
      <c r="CY256" s="102">
        <f t="shared" si="82"/>
        <v>0</v>
      </c>
      <c r="CZ256" s="166"/>
    </row>
    <row r="257" spans="1:104" x14ac:dyDescent="0.15">
      <c r="A257" s="36">
        <v>41889</v>
      </c>
      <c r="B257" s="139">
        <f>IF(計算過程!$DF$5=9,計算過程!CD257+計算過程!CY257,IF($DF$4=4,AS257,G257*(INT($DF$4)+1-$DF$4)+AS257*($DF$4-INT($DF$4))))</f>
        <v>0.13425304516898148</v>
      </c>
      <c r="C257" s="139">
        <f>IF(計算過程!$DF$5=9,CF257,IF($DF$4=4,AT257,H257*(INT($DF$4)+1-$DF$4)+AT257*($DF$4-INT($DF$4))))</f>
        <v>49.881484558746898</v>
      </c>
      <c r="D257" s="139">
        <f>IF(計算過程!$DF$5=9,0,IF($DF$4=4,AU257,I257*(INT($DF$4)+1-$DF$4)+AU257*($DF$4-INT($DF$4))))</f>
        <v>0</v>
      </c>
      <c r="E257" s="139">
        <v>0</v>
      </c>
      <c r="F257" s="138"/>
      <c r="G257" s="104">
        <f t="shared" si="69"/>
        <v>0.1280506625625</v>
      </c>
      <c r="H257" s="104">
        <f t="shared" si="70"/>
        <v>44.060603189405064</v>
      </c>
      <c r="I257" s="104">
        <f t="shared" si="71"/>
        <v>0</v>
      </c>
      <c r="J257" s="107">
        <v>0</v>
      </c>
      <c r="K257" s="101">
        <f>IF(OR(計算過程!$DF$5&lt;=4,計算過程!$DF$5=8),L257+M257+N257,0)</f>
        <v>0.1280506625625</v>
      </c>
      <c r="L257" s="101">
        <f>IF(AND($DF$5&gt;4,$DF$5&lt;&gt;8),0,((VLOOKUP(入力データと計算結果!$E$6,バックデータ一覧!$V$12:$AA$15,2)*'貼り付けシート（日別）'!O256+VLOOKUP(入力データと計算結果!$E$6,バックデータ一覧!$V$12:$AA$15,3)*('貼り付けシート（日別）'!I256+'貼り付けシート（日別）'!J256+'貼り付けシート（日別）'!K256+'貼り付けシート（日別）'!L256+'貼り付けシート（日別）'!N256)+(VLOOKUP(入力データと計算結果!$E$6,バックデータ一覧!$V$12:$AA$15,4)))*10^3/3600))</f>
        <v>7.8520195259259268E-2</v>
      </c>
      <c r="M257" s="101">
        <f>IF(AND(OR($DF$5&gt;4,$DF$5&lt;&gt;8),入力データと計算結果!$E$7&lt;&gt;バックデータ一覧!$A$16,SUM(AL257:AM257)&gt;0),0.07*10^3/3600,0)</f>
        <v>1.9444444444444445E-2</v>
      </c>
      <c r="N257" s="101">
        <f>IF(AND(OR($DF$5&lt;=4),入力データと計算結果!$E$7=バックデータ一覧!$A$18,AM257&gt;0),(VLOOKUP(入力データと計算結果!$E$6,バックデータ一覧!$V$12:$AA$15,5,FALSE)*AO257+VLOOKUP(入力データと計算結果!$E$6,バックデータ一覧!$V$12:$AA$15,6,FALSE))*10^3/3600,0)</f>
        <v>3.0086022858796295E-2</v>
      </c>
      <c r="O257" s="101">
        <f>IF(OR(計算過程!$DF$5&lt;=2,計算過程!$DF$5=8),IF(入力データと計算結果!$E$7=バックデータ一覧!$A$16,AI257/Q257+AJ257/R257+AK257/S257+AL257/T257+AN257/V257,IF(入力データと計算結果!$E$7=バックデータ一覧!$A$17,AI257/Q257+AJ257/R257+AK257/S257+AM257/U257+AN257/V257,AI257/Q257+AJ257/R257+AK257/S257+AM257/U257+AO257/W257)),0)</f>
        <v>44.060603189405064</v>
      </c>
      <c r="P257" s="101">
        <f>IF(OR(計算過程!$DF$5=3,計算過程!$DF$5=4),IF(入力データと計算結果!$E$7=バックデータ一覧!$A$16,AI257/Q257+AJ257/R257+AK257/S257+AL257/T257+AN257/V257,IF(入力データと計算結果!$E$7=バックデータ一覧!$A$17,AI257/Q257+AJ257/R257+AK257/S257+AM257/U257+AN257/V257,AI257/Q257+AJ257/R257+AK257/S257+AM257/U257+AO257/W257)),0)</f>
        <v>0</v>
      </c>
      <c r="Q257" s="101">
        <f>MIN(1,$DF$7*'貼り付けシート（日別）'!O256+計算過程!$DF$14*(AI257+AK257)+$DF$21)</f>
        <v>0.62708881860321786</v>
      </c>
      <c r="R257" s="101">
        <f>MIN(1,$DF$8*'貼り付けシート（日別）'!O256+$DF$15*AJ257+$DF$22)</f>
        <v>0.68417022017034601</v>
      </c>
      <c r="S257" s="101">
        <f>MIN(1,$DF$9*'貼り付けシート（日別）'!O256+$DF$16*(AI257+AK257)+$DF$23)</f>
        <v>0.62708881860321786</v>
      </c>
      <c r="T257" s="32">
        <f>MIN(1,$DF$10*'貼り付けシート（日別）'!O256+$DF$17*AL257+$DF$24)</f>
        <v>0.71159348488590612</v>
      </c>
      <c r="U257" s="32">
        <f>MIN(1,$DF$11*'貼り付けシート（日別）'!O256+$DF$18*AM257+$DF$25)</f>
        <v>0.70188888043168451</v>
      </c>
      <c r="V257" s="32">
        <f>MIN(1,$DF$12*'貼り付けシート（日別）'!O256+$DF$19*AN257+$DF$26)</f>
        <v>0.71159348488590612</v>
      </c>
      <c r="W257" s="32">
        <f>MIN(1,$DF$13*'貼り付けシート（日別）'!O256+$DF$20*AO257+$DF$27)</f>
        <v>0.62373748881342284</v>
      </c>
      <c r="X257" s="32">
        <f t="shared" si="72"/>
        <v>0</v>
      </c>
      <c r="Y257" s="32">
        <f>'貼り付けシート（日別）'!P256</f>
        <v>14.0875</v>
      </c>
      <c r="Z257" s="32">
        <f t="shared" si="73"/>
        <v>1</v>
      </c>
      <c r="AA257" s="32">
        <f t="shared" si="74"/>
        <v>1</v>
      </c>
      <c r="AB257" s="32">
        <f t="shared" si="75"/>
        <v>30.003918631829734</v>
      </c>
      <c r="AC257" s="32">
        <f>IF($DF$5=10,($DF$41*'貼り付けシート（日別）'!O256+$DF$42*AB257+$DF$43)/3.6,0)</f>
        <v>0</v>
      </c>
      <c r="AD257" s="32">
        <f>IF(OR($DF$5=5,$DF$5=6,$DF$5=7),(($DF$45*'貼り付けシート（日別）'!O256+$DF$46*SUM(AI257:AK257,AM257)+$DF$47)*AE257+(0.01723*AO257+0.06099))*10^3/3600,0)</f>
        <v>0</v>
      </c>
      <c r="AE257" s="32">
        <f>IF('貼り付けシート（日別）'!O256&lt;7,1+(7-'貼り付けシート（日別）'!O256)*0.0091,1)</f>
        <v>1</v>
      </c>
      <c r="AF257" s="32">
        <f>IF(OR($DF$5=5,$DF$5=6,$DF$5=7),(($DF$48*'貼り付けシート（日別）'!O256+$DF$49*SUM(AI257:AK257,AM257)+$DF$50)*AH257+AO257/AG257),0)</f>
        <v>0</v>
      </c>
      <c r="AG257" s="32">
        <f>$DF$51*'貼り付けシート（日別）'!O256+$DF$52*AO257+$DF$53</f>
        <v>0.85267812499999995</v>
      </c>
      <c r="AH257" s="32">
        <f>IF('貼り付けシート（日別）'!O256&lt;7,1+(7-'貼り付けシート（日別）'!O256)*0.0205,1)</f>
        <v>1</v>
      </c>
      <c r="AI257" s="109">
        <f>'貼り付けシート（日別）'!B256</f>
        <v>3.0953696140091633</v>
      </c>
      <c r="AJ257" s="109">
        <f>'貼り付けシート（日別）'!C256</f>
        <v>4.1303990139839701</v>
      </c>
      <c r="AK257" s="109">
        <f>'貼り付けシート（日別）'!D256</f>
        <v>0.85037626758493479</v>
      </c>
      <c r="AL257" s="109">
        <f>'貼り付けシート（日別）'!E256</f>
        <v>0</v>
      </c>
      <c r="AM257" s="109">
        <f>'貼り付けシート（日別）'!F256</f>
        <v>19.181419569585</v>
      </c>
      <c r="AN257" s="109">
        <f>'貼り付けシート（日別）'!G256</f>
        <v>0</v>
      </c>
      <c r="AO257" s="109">
        <f>'貼り付けシート（日別）'!H256</f>
        <v>2.7463541666666669</v>
      </c>
      <c r="AP257" s="102">
        <f>IF(入力データと計算結果!$E$9=バックデータ一覧!$A$25,'貼り付けシート（日別）'!Q256,0)</f>
        <v>0</v>
      </c>
      <c r="AR257" s="36">
        <v>41889</v>
      </c>
      <c r="AS257" s="104">
        <f t="shared" si="76"/>
        <v>0.13425304516898148</v>
      </c>
      <c r="AT257" s="104">
        <f t="shared" si="77"/>
        <v>49.881484558746898</v>
      </c>
      <c r="AU257" s="104">
        <f t="shared" si="78"/>
        <v>0</v>
      </c>
      <c r="AV257" s="107">
        <v>0</v>
      </c>
      <c r="AW257" s="101">
        <f>IF(OR(計算過程!$DF$5&lt;=4,計算過程!$DF$5=8),AX257+AY257+AZ257,0)</f>
        <v>0.13425304516898148</v>
      </c>
      <c r="AX257" s="101">
        <f>IF(AND(計算過程!$DF$5&gt;4,計算過程!$DF$5&lt;&gt;8),0,((VLOOKUP(入力データと計算結果!$E$6,バックデータ一覧!$V$12:$AA$15,2)*'貼り付けシート（日別）'!AG256+VLOOKUP(入力データと計算結果!$E$6,バックデータ一覧!$V$12:$AA$15,3)*('貼り付けシート（日別）'!AA256+'貼り付けシート（日別）'!AB256+'貼り付けシート（日別）'!AC256+'貼り付けシート（日別）'!AD256+'貼り付けシート（日別）'!AF256)+(VLOOKUP(入力データと計算結果!$E$6,バックデータ一覧!$V$12:$AA$15,4)))*10^3/3600))</f>
        <v>8.1975549509259255E-2</v>
      </c>
      <c r="AY257" s="101">
        <f>IF(AND(OR(計算過程!$DF$5&gt;4,計算過程!$DF$5&lt;&gt;8),入力データと計算結果!$E$7&lt;&gt;バックデータ一覧!$A$16,SUM(BX257:BY257)&gt;0),0.07*10^3/3600,0)</f>
        <v>1.9444444444444445E-2</v>
      </c>
      <c r="AZ257" s="101">
        <f>IF(AND(OR(計算過程!$DF$5&lt;=4),入力データと計算結果!$E$7=バックデータ一覧!$A$18,BY257&gt;0),(VLOOKUP(入力データと計算結果!$E$6,バックデータ一覧!$V$12:$AA$15,5,FALSE)*CA257+VLOOKUP(入力データと計算結果!$E$6,バックデータ一覧!$V$12:$AA$15,6,FALSE))*10^3/3600,0)</f>
        <v>3.2833051215277784E-2</v>
      </c>
      <c r="BA257" s="101">
        <f>IF(OR(計算過程!$DF$5&lt;=2,計算過程!$DF$5=8),IF(入力データと計算結果!$E$7=バックデータ一覧!$A$16,BU257/BC257+BV257/BD257+BW257/BE257+BX257/BF257+BZ257/BH257,IF(入力データと計算結果!$E$7=バックデータ一覧!$A$17,BU257/BC257+BV257/BD257+BW257/BE257+BY257/BG257+BZ257/BH257,BU257/BC257+BV257/BD257+BW257/BE257+BY257/BG257+CA257/BI257)),0)</f>
        <v>49.881484558746898</v>
      </c>
      <c r="BB257" s="101">
        <f>IF(OR(計算過程!$DF$5=3,計算過程!$DF$5=4),IF(入力データと計算結果!$E$7=バックデータ一覧!$A$16,BU257/BC257+BV257/BD257+BW257/BE257+BX257/BF257+BZ257/BH257,IF(入力データと計算結果!$E$7=バックデータ一覧!$A$17,BU257/BC257+BV257/BD257+BW257/BE257+BY257/BG257+BZ257/BH257,BU257/BC257+BV257/BD257+BW257/BE257+BY257/BG257+CA257/BI257)),0)</f>
        <v>0</v>
      </c>
      <c r="BC257" s="101">
        <f>MIN(1,計算過程!$DF$7*'貼り付けシート（日別）'!AG256+計算過程!$DF$14*(BU257+BW257)+計算過程!$DF$21)</f>
        <v>0.62781971524920865</v>
      </c>
      <c r="BD257" s="101">
        <f>MIN(1,計算過程!$DF$8*'貼り付けシート（日別）'!AG256+計算過程!$DF$15*BV257+計算過程!$DF$22)</f>
        <v>0.68542002457921203</v>
      </c>
      <c r="BE257" s="101">
        <f>MIN(1,計算過程!$DF$9*'貼り付けシート（日別）'!AG256+計算過程!$DF$16*(BU257+BW257)+計算過程!$DF$23)</f>
        <v>0.62781971524920865</v>
      </c>
      <c r="BF257" s="32">
        <f>MIN(1,計算過程!$DF$10*'貼り付けシート（日別）'!AG256+計算過程!$DF$17*BX257+計算過程!$DF$24)</f>
        <v>0.71159348488590612</v>
      </c>
      <c r="BG257" s="32">
        <f>MIN(1,計算過程!$DF$11*'貼り付けシート（日別）'!AG256+計算過程!$DF$18*BY257+計算過程!$DF$25)</f>
        <v>0.70188888043168451</v>
      </c>
      <c r="BH257" s="32">
        <f>MIN(1,計算過程!$DF$12*'貼り付けシート（日別）'!AG256+計算過程!$DF$19*BZ257+計算過程!$DF$26)</f>
        <v>0.71159348488590612</v>
      </c>
      <c r="BI257" s="32">
        <f>MIN(1,計算過程!$DF$13*'貼り付けシート（日別）'!AG256+計算過程!$DF$20*CA257+計算過程!$DF$27)</f>
        <v>0.63384521327516774</v>
      </c>
      <c r="BJ257" s="32">
        <f>IF(計算過程!$DF$5=11,(計算過程!$DF$33*BK257+計算過程!$DF$34*BN257+計算過程!$DF$35*計算過程!$DF$39+計算過程!$DF$36)*(1+計算過程!$DF$37*計算過程!$DF$38)*BL257*BM257*10^3/3600,0)</f>
        <v>0</v>
      </c>
      <c r="BK257" s="32">
        <f>'貼り付けシート（日別）'!AH256</f>
        <v>14.0875</v>
      </c>
      <c r="BL257" s="32">
        <f t="shared" si="79"/>
        <v>1</v>
      </c>
      <c r="BM257" s="32">
        <f t="shared" si="80"/>
        <v>1</v>
      </c>
      <c r="BN257" s="32">
        <f t="shared" si="81"/>
        <v>33.950833689376744</v>
      </c>
      <c r="BO257" s="32">
        <f>IF(計算過程!$DF$5=10,(計算過程!$DF$41*'貼り付けシート（日別）'!AG256+計算過程!$DF$42*BN257+計算過程!$DF$43)/3.6,0)</f>
        <v>0</v>
      </c>
      <c r="BP257" s="32">
        <f>IF(OR(計算過程!$DF$5=5,計算過程!$DF$5=6,計算過程!$DF$5=7),((計算過程!$DF$45*'貼り付けシート（日別）'!AG256+計算過程!$DF$46*SUM(BU257:BW257,BY257)+計算過程!$DF$47)*BQ257+(0.01723*CA257+0.06099))*10^3/3600,0)</f>
        <v>0</v>
      </c>
      <c r="BQ257" s="32">
        <f>IF('貼り付けシート（日別）'!AG256&lt;7,1+(7-'貼り付けシート（日別）'!AG256)*0.0091,1)</f>
        <v>1</v>
      </c>
      <c r="BR257" s="32">
        <f>IF(OR(計算過程!$DF$5=5,計算過程!$DF$5=6,計算過程!$DF$5=7),((計算過程!$DF$48*'貼り付けシート（日別）'!AG256+計算過程!$DF$49*SUM(BU257:BW257,BY257)+計算過程!$DF$50)*BT257+CA257/BS257),0)</f>
        <v>0</v>
      </c>
      <c r="BS257" s="32">
        <f>計算過程!$DF$51*'貼り付けシート（日別）'!AG256+計算過程!$DF$52*CA257+計算過程!$DF$53</f>
        <v>0.85612187499999992</v>
      </c>
      <c r="BT257" s="32">
        <f>IF('貼り付けシート（日別）'!AG256&lt;7,1+(7-'貼り付けシート（日別）'!AG256)*0.0205,1)</f>
        <v>1</v>
      </c>
      <c r="BU257" s="109">
        <f>'貼り付けシート（日別）'!T256</f>
        <v>3.9981857514285024</v>
      </c>
      <c r="BV257" s="109">
        <f>'貼り付けシート（日別）'!U256</f>
        <v>6.8839983566399487</v>
      </c>
      <c r="BW257" s="109">
        <f>'貼り付けシート（日別）'!V256</f>
        <v>0.56691751172328986</v>
      </c>
      <c r="BX257" s="109">
        <f>'貼り付けシート（日別）'!W256</f>
        <v>0</v>
      </c>
      <c r="BY257" s="109">
        <f>'貼り付けシート（日別）'!X256</f>
        <v>19.181419569585</v>
      </c>
      <c r="BZ257" s="109">
        <f>'貼り付けシート（日別）'!Y256</f>
        <v>0</v>
      </c>
      <c r="CA257" s="109">
        <f>'貼り付けシート（日別）'!Z256</f>
        <v>3.3203125000000004</v>
      </c>
      <c r="CB257" s="102">
        <f>IF(入力データと計算結果!$E$9=バックデータ一覧!$A$25,'貼り付けシート（日別）'!AI256,0)</f>
        <v>0</v>
      </c>
      <c r="CC257" s="166"/>
      <c r="CD257" s="32">
        <f>IF(計算過程!$DF$5=9,((CI257*'貼り付けシート（日別）'!AG256+CJ257*(CQ257+CR257+CS257+CU257)+CK257*CX257+CL257)*CE257+(0.01723*CW257+0.06099))*10^3/3600,0)</f>
        <v>0</v>
      </c>
      <c r="CE257" s="32">
        <f>IF(7&lt;='貼り付けシート（日別）'!AG256,1,1+(7-'貼り付けシート（日別）'!AG256)*0.0091)</f>
        <v>1</v>
      </c>
      <c r="CF257" s="32">
        <f>IF(計算過程!$DF$5=9,((CM257*'貼り付けシート（日別）'!AG256+CN257*(CQ257+CR257+CS257+CU257)+CO257*CX257+CP257)*CH257+CW257/CG257),0)</f>
        <v>0</v>
      </c>
      <c r="CG257" s="32">
        <f>計算過程!$DF$55*'貼り付けシート（日別）'!AG256+計算過程!$DF$56*CW257+計算過程!$DF$57</f>
        <v>0.85612187499999992</v>
      </c>
      <c r="CH257" s="32">
        <f>IF(7&lt;='貼り付けシート（日別）'!AG256,1,1+(7-'貼り付けシート（日別）'!AG256)*0.0205)</f>
        <v>1</v>
      </c>
      <c r="CI257" s="100">
        <f>IF($CX257&gt;0,バックデータ一覧!$S$4,バックデータ一覧!$T$4)</f>
        <v>-0.18114</v>
      </c>
      <c r="CJ257" s="100">
        <f>IF($CX257&gt;0,バックデータ一覧!$S$5,バックデータ一覧!$T$5)</f>
        <v>0.10483000000000001</v>
      </c>
      <c r="CK257" s="100">
        <f>IF($CX257&gt;0,バックデータ一覧!$S$6,バックデータ一覧!$T$6)</f>
        <v>0</v>
      </c>
      <c r="CL257" s="100">
        <f>IF($CX257&gt;0,バックデータ一覧!$S$7,バックデータ一覧!$T$7)</f>
        <v>5.8528500000000001</v>
      </c>
      <c r="CM257" s="100">
        <f>IF($CX257&gt;0,バックデータ一覧!$S$12,バックデータ一覧!$T$12)</f>
        <v>-5.7700000000000001E-2</v>
      </c>
      <c r="CN257" s="100">
        <f>IF($CX257&gt;0,バックデータ一覧!$S$13,バックデータ一覧!$T$13)</f>
        <v>0.47525000000000001</v>
      </c>
      <c r="CO257" s="100">
        <f>IF($CX257&gt;0,バックデータ一覧!$S$14,バックデータ一覧!$T$14)</f>
        <v>0</v>
      </c>
      <c r="CP257" s="173">
        <f>IF($CX257&gt;0,バックデータ一覧!$S$15,バックデータ一覧!$T$15)</f>
        <v>-6.3459300000000001</v>
      </c>
      <c r="CQ257" s="102">
        <f>IF($DF$4=4,'貼り付けシート（日別）'!T256,'貼り付けシート（日別）'!B256*(INT($DF$4)+1-$DF$4)+'貼り付けシート（日別）'!T256*($DF$4-INT($DF$4)))</f>
        <v>3.9981857514285024</v>
      </c>
      <c r="CR257" s="102">
        <f>IF($DF$4=4,'貼り付けシート（日別）'!U256,'貼り付けシート（日別）'!C256*(INT($DF$4)+1-$DF$4)+'貼り付けシート（日別）'!U256*($DF$4-INT($DF$4)))</f>
        <v>6.8839983566399487</v>
      </c>
      <c r="CS257" s="102">
        <f>IF($DF$4=4,'貼り付けシート（日別）'!V256,'貼り付けシート（日別）'!D256*(INT($DF$4)+1-$DF$4)+'貼り付けシート（日別）'!V256*($DF$4-INT($DF$4)))</f>
        <v>0.56691751172328986</v>
      </c>
      <c r="CT257" s="102">
        <f>IF($DF$4=4,'貼り付けシート（日別）'!W256,'貼り付けシート（日別）'!E256*(INT($DF$4)+1-$DF$4)+'貼り付けシート（日別）'!W256*($DF$4-INT($DF$4)))</f>
        <v>0</v>
      </c>
      <c r="CU257" s="102">
        <f>IF($DF$4=4,'貼り付けシート（日別）'!X256,'貼り付けシート（日別）'!F256*(INT($DF$4)+1-$DF$4)+'貼り付けシート（日別）'!X256*($DF$4-INT($DF$4)))</f>
        <v>19.181419569585</v>
      </c>
      <c r="CV257" s="102">
        <f>IF($DF$4=4,'貼り付けシート（日別）'!Y256,'貼り付けシート（日別）'!G256*(INT($DF$4)+1-$DF$4)+'貼り付けシート（日別）'!Y256*($DF$4-INT($DF$4)))</f>
        <v>0</v>
      </c>
      <c r="CW257" s="102">
        <f>IF($DF$4=4,'貼り付けシート（日別）'!Z256,'貼り付けシート（日別）'!H256*(INT($DF$4)+1-$DF$4)+'貼り付けシート（日別）'!Z256*($DF$4-INT($DF$4)))</f>
        <v>3.3203125000000004</v>
      </c>
      <c r="CX257" s="32">
        <f>SUMIF('貼り付けシート（時刻別）'!$A$6:$A$8765,AR257,'貼り付けシート（時刻別）'!$C$6:$C$8765)</f>
        <v>0</v>
      </c>
      <c r="CY257" s="102">
        <f t="shared" si="82"/>
        <v>0</v>
      </c>
      <c r="CZ257" s="166"/>
    </row>
    <row r="258" spans="1:104" x14ac:dyDescent="0.15">
      <c r="A258" s="36">
        <v>41890</v>
      </c>
      <c r="B258" s="139">
        <f>IF(計算過程!$DF$5=9,計算過程!CD258+計算過程!CY258,IF($DF$4=4,AS258,G258*(INT($DF$4)+1-$DF$4)+AS258*($DF$4-INT($DF$4))))</f>
        <v>0.1419920097986111</v>
      </c>
      <c r="C258" s="139">
        <f>IF(計算過程!$DF$5=9,CF258,IF($DF$4=4,AT258,H258*(INT($DF$4)+1-$DF$4)+AT258*($DF$4-INT($DF$4))))</f>
        <v>60.648174990328499</v>
      </c>
      <c r="D258" s="139">
        <f>IF(計算過程!$DF$5=9,0,IF($DF$4=4,AU258,I258*(INT($DF$4)+1-$DF$4)+AU258*($DF$4-INT($DF$4))))</f>
        <v>0</v>
      </c>
      <c r="E258" s="139">
        <v>0</v>
      </c>
      <c r="F258" s="138"/>
      <c r="G258" s="104">
        <f t="shared" si="69"/>
        <v>0.13563255714583333</v>
      </c>
      <c r="H258" s="104">
        <f t="shared" si="70"/>
        <v>54.695466710036769</v>
      </c>
      <c r="I258" s="104">
        <f t="shared" si="71"/>
        <v>0</v>
      </c>
      <c r="J258" s="107">
        <v>0</v>
      </c>
      <c r="K258" s="101">
        <f>IF(OR(計算過程!$DF$5&lt;=4,計算過程!$DF$5=8),L258+M258+N258,0)</f>
        <v>0.13563255714583333</v>
      </c>
      <c r="L258" s="101">
        <f>IF(AND($DF$5&gt;4,$DF$5&lt;&gt;8),0,((VLOOKUP(入力データと計算結果!$E$6,バックデータ一覧!$V$12:$AA$15,2)*'貼り付けシート（日別）'!O257+VLOOKUP(入力データと計算結果!$E$6,バックデータ一覧!$V$12:$AA$15,3)*('貼り付けシート（日別）'!I257+'貼り付けシート（日別）'!J257+'貼り付けシート（日別）'!K257+'貼り付けシート（日別）'!L257+'貼り付けシート（日別）'!N257)+(VLOOKUP(入力データと計算結果!$E$6,バックデータ一覧!$V$12:$AA$15,4)))*10^3/3600))</f>
        <v>8.5781021555555559E-2</v>
      </c>
      <c r="M258" s="101">
        <f>IF(AND(OR($DF$5&gt;4,$DF$5&lt;&gt;8),入力データと計算結果!$E$7&lt;&gt;バックデータ一覧!$A$16,SUM(AL258:AM258)&gt;0),0.07*10^3/3600,0)</f>
        <v>1.9444444444444445E-2</v>
      </c>
      <c r="N258" s="101">
        <f>IF(AND(OR($DF$5&lt;=4),入力データと計算結果!$E$7=バックデータ一覧!$A$18,AM258&gt;0),(VLOOKUP(入力データと計算結果!$E$6,バックデータ一覧!$V$12:$AA$15,5,FALSE)*AO258+VLOOKUP(入力データと計算結果!$E$6,バックデータ一覧!$V$12:$AA$15,6,FALSE))*10^3/3600,0)</f>
        <v>3.0407091145833336E-2</v>
      </c>
      <c r="O258" s="101">
        <f>IF(OR(計算過程!$DF$5&lt;=2,計算過程!$DF$5=8),IF(入力データと計算結果!$E$7=バックデータ一覧!$A$16,AI258/Q258+AJ258/R258+AK258/S258+AL258/T258+AN258/V258,IF(入力データと計算結果!$E$7=バックデータ一覧!$A$17,AI258/Q258+AJ258/R258+AK258/S258+AM258/U258+AN258/V258,AI258/Q258+AJ258/R258+AK258/S258+AM258/U258+AO258/W258)),0)</f>
        <v>54.695466710036769</v>
      </c>
      <c r="P258" s="101">
        <f>IF(OR(計算過程!$DF$5=3,計算過程!$DF$5=4),IF(入力データと計算結果!$E$7=バックデータ一覧!$A$16,AI258/Q258+AJ258/R258+AK258/S258+AL258/T258+AN258/V258,IF(入力データと計算結果!$E$7=バックデータ一覧!$A$17,AI258/Q258+AJ258/R258+AK258/S258+AM258/U258+AN258/V258,AI258/Q258+AJ258/R258+AK258/S258+AM258/U258+AO258/W258)),0)</f>
        <v>0</v>
      </c>
      <c r="Q258" s="101">
        <f>MIN(1,$DF$7*'貼り付けシート（日別）'!O257+計算過程!$DF$14*(AI258+AK258)+$DF$21)</f>
        <v>0.62969975598548067</v>
      </c>
      <c r="R258" s="101">
        <f>MIN(1,$DF$8*'貼り付けシート（日別）'!O257+$DF$15*AJ258+$DF$22)</f>
        <v>0.68533623104193575</v>
      </c>
      <c r="S258" s="101">
        <f>MIN(1,$DF$9*'貼り付けシート（日別）'!O257+$DF$16*(AI258+AK258)+$DF$23)</f>
        <v>0.62969975598548067</v>
      </c>
      <c r="T258" s="32">
        <f>MIN(1,$DF$10*'貼り付けシート（日別）'!O257+$DF$17*AL258+$DF$24)</f>
        <v>0.71159348488590612</v>
      </c>
      <c r="U258" s="32">
        <f>MIN(1,$DF$11*'貼り付けシート（日別）'!O257+$DF$18*AM258+$DF$25)</f>
        <v>0.70183486217461044</v>
      </c>
      <c r="V258" s="32">
        <f>MIN(1,$DF$12*'貼り付けシート（日別）'!O257+$DF$19*AN258+$DF$26)</f>
        <v>0.71159348488590612</v>
      </c>
      <c r="W258" s="32">
        <f>MIN(1,$DF$13*'貼り付けシート（日別）'!O257+$DF$20*AO258+$DF$27)</f>
        <v>0.62262222934711409</v>
      </c>
      <c r="X258" s="32">
        <f t="shared" si="72"/>
        <v>0</v>
      </c>
      <c r="Y258" s="32">
        <f>'貼り付けシート（日別）'!P257</f>
        <v>10.487499999999999</v>
      </c>
      <c r="Z258" s="32">
        <f t="shared" si="73"/>
        <v>1</v>
      </c>
      <c r="AA258" s="32">
        <f t="shared" si="74"/>
        <v>1</v>
      </c>
      <c r="AB258" s="32">
        <f t="shared" si="75"/>
        <v>37.012005000229642</v>
      </c>
      <c r="AC258" s="32">
        <f>IF($DF$5=10,($DF$41*'貼り付けシート（日別）'!O257+$DF$42*AB258+$DF$43)/3.6,0)</f>
        <v>0</v>
      </c>
      <c r="AD258" s="32">
        <f>IF(OR($DF$5=5,$DF$5=6,$DF$5=7),(($DF$45*'貼り付けシート（日別）'!O257+$DF$46*SUM(AI258:AK258,AM258)+$DF$47)*AE258+(0.01723*AO258+0.06099))*10^3/3600,0)</f>
        <v>0</v>
      </c>
      <c r="AE258" s="32">
        <f>IF('貼り付けシート（日別）'!O257&lt;7,1+(7-'貼り付けシート（日別）'!O257)*0.0091,1)</f>
        <v>1</v>
      </c>
      <c r="AF258" s="32">
        <f>IF(OR($DF$5=5,$DF$5=6,$DF$5=7),(($DF$48*'貼り付けシート（日別）'!O257+$DF$49*SUM(AI258:AK258,AM258)+$DF$50)*AH258+AO258/AG258),0)</f>
        <v>0</v>
      </c>
      <c r="AG258" s="32">
        <f>$DF$51*'貼り付けシート（日別）'!O257+$DF$52*AO258+$DF$53</f>
        <v>0.84940062499999991</v>
      </c>
      <c r="AH258" s="32">
        <f>IF('貼り付けシート（日別）'!O257&lt;7,1+(7-'貼り付けシート（日別）'!O257)*0.0205,1)</f>
        <v>1</v>
      </c>
      <c r="AI258" s="109">
        <f>'貼り付けシート（日別）'!B257</f>
        <v>5.7100548147859209</v>
      </c>
      <c r="AJ258" s="109">
        <f>'貼り付けシート（日別）'!C257</f>
        <v>7.6193824059152808</v>
      </c>
      <c r="AK258" s="109">
        <f>'貼り付けシート（日別）'!D257</f>
        <v>1.5686963776884397</v>
      </c>
      <c r="AL258" s="109">
        <f>'貼り付けシート（日別）'!E257</f>
        <v>0</v>
      </c>
      <c r="AM258" s="109">
        <f>'貼り付けシート（日別）'!F257</f>
        <v>19.300433901839998</v>
      </c>
      <c r="AN258" s="109">
        <f>'貼り付けシート（日別）'!G257</f>
        <v>0</v>
      </c>
      <c r="AO258" s="109">
        <f>'貼り付けシート（日別）'!H257</f>
        <v>2.8134375</v>
      </c>
      <c r="AP258" s="102">
        <f>IF(入力データと計算結果!$E$9=バックデータ一覧!$A$25,'貼り付けシート（日別）'!Q257,0)</f>
        <v>0</v>
      </c>
      <c r="AR258" s="36">
        <v>41890</v>
      </c>
      <c r="AS258" s="104">
        <f t="shared" si="76"/>
        <v>0.1419920097986111</v>
      </c>
      <c r="AT258" s="104">
        <f t="shared" si="77"/>
        <v>60.648174990328499</v>
      </c>
      <c r="AU258" s="104">
        <f t="shared" si="78"/>
        <v>0</v>
      </c>
      <c r="AV258" s="107">
        <v>0</v>
      </c>
      <c r="AW258" s="101">
        <f>IF(OR(計算過程!$DF$5&lt;=4,計算過程!$DF$5=8),AX258+AY258+AZ258,0)</f>
        <v>0.1419920097986111</v>
      </c>
      <c r="AX258" s="101">
        <f>IF(AND(計算過程!$DF$5&gt;4,計算過程!$DF$5&lt;&gt;8),0,((VLOOKUP(入力データと計算結果!$E$6,バックデータ一覧!$V$12:$AA$15,2)*'貼り付けシート（日別）'!AG257+VLOOKUP(入力データと計算結果!$E$6,バックデータ一覧!$V$12:$AA$15,3)*('貼り付けシート（日別）'!AA257+'貼り付けシート（日別）'!AB257+'貼り付けシート（日別）'!AC257+'貼り付けシート（日別）'!AD257+'貼り付けシート（日別）'!AF257)+(VLOOKUP(入力データと計算結果!$E$6,バックデータ一覧!$V$12:$AA$15,4)))*10^3/3600))</f>
        <v>8.9301712055555552E-2</v>
      </c>
      <c r="AY258" s="101">
        <f>IF(AND(OR(計算過程!$DF$5&gt;4,計算過程!$DF$5&lt;&gt;8),入力データと計算結果!$E$7&lt;&gt;バックデータ一覧!$A$16,SUM(BX258:BY258)&gt;0),0.07*10^3/3600,0)</f>
        <v>1.9444444444444445E-2</v>
      </c>
      <c r="AZ258" s="101">
        <f>IF(AND(OR(計算過程!$DF$5&lt;=4),入力データと計算結果!$E$7=バックデータ一覧!$A$18,BY258&gt;0),(VLOOKUP(入力データと計算結果!$E$6,バックデータ一覧!$V$12:$AA$15,5,FALSE)*CA258+VLOOKUP(入力データと計算結果!$E$6,バックデータ一覧!$V$12:$AA$15,6,FALSE))*10^3/3600,0)</f>
        <v>3.3245853298611107E-2</v>
      </c>
      <c r="BA258" s="101">
        <f>IF(OR(計算過程!$DF$5&lt;=2,計算過程!$DF$5=8),IF(入力データと計算結果!$E$7=バックデータ一覧!$A$16,BU258/BC258+BV258/BD258+BW258/BE258+BX258/BF258+BZ258/BH258,IF(入力データと計算結果!$E$7=バックデータ一覧!$A$17,BU258/BC258+BV258/BD258+BW258/BE258+BY258/BG258+BZ258/BH258,BU258/BC258+BV258/BD258+BW258/BE258+BY258/BG258+CA258/BI258)),0)</f>
        <v>60.648174990328499</v>
      </c>
      <c r="BB258" s="101">
        <f>IF(OR(計算過程!$DF$5=3,計算過程!$DF$5=4),IF(入力データと計算結果!$E$7=バックデータ一覧!$A$16,BU258/BC258+BV258/BD258+BW258/BE258+BX258/BF258+BZ258/BH258,IF(入力データと計算結果!$E$7=バックデータ一覧!$A$17,BU258/BC258+BV258/BD258+BW258/BE258+BY258/BG258+BZ258/BH258,BU258/BC258+BV258/BD258+BW258/BE258+BY258/BG258+CA258/BI258)),0)</f>
        <v>0</v>
      </c>
      <c r="BC258" s="101">
        <f>MIN(1,計算過程!$DF$7*'貼り付けシート（日別）'!AG257+計算過程!$DF$14*(BU258+BW258)+計算過程!$DF$21)</f>
        <v>0.63051091854671282</v>
      </c>
      <c r="BD258" s="101">
        <f>MIN(1,計算過程!$DF$8*'貼り付けシート（日別）'!AG257+計算過程!$DF$15*BV258+計算過程!$DF$22)</f>
        <v>0.68659379007170618</v>
      </c>
      <c r="BE258" s="101">
        <f>MIN(1,計算過程!$DF$9*'貼り付けシート（日別）'!AG257+計算過程!$DF$16*(BU258+BW258)+計算過程!$DF$23)</f>
        <v>0.63051091854671282</v>
      </c>
      <c r="BF258" s="32">
        <f>MIN(1,計算過程!$DF$10*'貼り付けシート（日別）'!AG257+計算過程!$DF$17*BX258+計算過程!$DF$24)</f>
        <v>0.71159348488590612</v>
      </c>
      <c r="BG258" s="32">
        <f>MIN(1,計算過程!$DF$11*'貼り付けシート（日別）'!AG257+計算過程!$DF$18*BY258+計算過程!$DF$25)</f>
        <v>0.70183486217461044</v>
      </c>
      <c r="BH258" s="32">
        <f>MIN(1,計算過程!$DF$12*'貼り付けシート（日別）'!AG257+計算過程!$DF$19*BZ258+計算過程!$DF$26)</f>
        <v>0.71159348488590612</v>
      </c>
      <c r="BI258" s="32">
        <f>MIN(1,計算過程!$DF$13*'貼り付けシート（日別）'!AG257+計算過程!$DF$20*CA258+計算過程!$DF$27)</f>
        <v>0.63306748943516777</v>
      </c>
      <c r="BJ258" s="32">
        <f>IF(計算過程!$DF$5=11,(計算過程!$DF$33*BK258+計算過程!$DF$34*BN258+計算過程!$DF$35*計算過程!$DF$39+計算過程!$DF$36)*(1+計算過程!$DF$37*計算過程!$DF$38)*BL258*BM258*10^3/3600,0)</f>
        <v>0</v>
      </c>
      <c r="BK258" s="32">
        <f>'貼り付けシート（日別）'!AH257</f>
        <v>10.487499999999999</v>
      </c>
      <c r="BL258" s="32">
        <f t="shared" si="79"/>
        <v>1</v>
      </c>
      <c r="BM258" s="32">
        <f t="shared" si="80"/>
        <v>1</v>
      </c>
      <c r="BN258" s="32">
        <f t="shared" si="81"/>
        <v>41.063188742422319</v>
      </c>
      <c r="BO258" s="32">
        <f>IF(計算過程!$DF$5=10,(計算過程!$DF$41*'貼り付けシート（日別）'!AG257+計算過程!$DF$42*BN258+計算過程!$DF$43)/3.6,0)</f>
        <v>0</v>
      </c>
      <c r="BP258" s="32">
        <f>IF(OR(計算過程!$DF$5=5,計算過程!$DF$5=6,計算過程!$DF$5=7),((計算過程!$DF$45*'貼り付けシート（日別）'!AG257+計算過程!$DF$46*SUM(BU258:BW258,BY258)+計算過程!$DF$47)*BQ258+(0.01723*CA258+0.06099))*10^3/3600,0)</f>
        <v>0</v>
      </c>
      <c r="BQ258" s="32">
        <f>IF('貼り付けシート（日別）'!AG257&lt;7,1+(7-'貼り付けシート（日別）'!AG257)*0.0091,1)</f>
        <v>1</v>
      </c>
      <c r="BR258" s="32">
        <f>IF(OR(計算過程!$DF$5=5,計算過程!$DF$5=6,計算過程!$DF$5=7),((計算過程!$DF$48*'貼り付けシート（日別）'!AG257+計算過程!$DF$49*SUM(BU258:BW258,BY258)+計算過程!$DF$50)*BT258+CA258/BS258),0)</f>
        <v>0</v>
      </c>
      <c r="BS258" s="32">
        <f>計算過程!$DF$51*'貼り付けシート（日別）'!AG257+計算過程!$DF$52*CA258+計算過程!$DF$53</f>
        <v>0.85295937499999996</v>
      </c>
      <c r="BT258" s="32">
        <f>IF('貼り付けシート（日別）'!AG257&lt;7,1+(7-'貼り付けシート（日別）'!AG257)*0.0205,1)</f>
        <v>1</v>
      </c>
      <c r="BU258" s="109">
        <f>'貼り付けシート（日別）'!T257</f>
        <v>5.9696027609125553</v>
      </c>
      <c r="BV258" s="109">
        <f>'貼り付けシート（日別）'!U257</f>
        <v>10.390066917157203</v>
      </c>
      <c r="BW258" s="109">
        <f>'貼り付けシート（日別）'!V257</f>
        <v>1.9965226625125601</v>
      </c>
      <c r="BX258" s="109">
        <f>'貼り付けシート（日別）'!W257</f>
        <v>0</v>
      </c>
      <c r="BY258" s="109">
        <f>'貼り付けシート（日別）'!X257</f>
        <v>19.300433901839998</v>
      </c>
      <c r="BZ258" s="109">
        <f>'貼り付けシート（日別）'!Y257</f>
        <v>0</v>
      </c>
      <c r="CA258" s="109">
        <f>'貼り付けシート（日別）'!Z257</f>
        <v>3.4065624999999997</v>
      </c>
      <c r="CB258" s="102">
        <f>IF(入力データと計算結果!$E$9=バックデータ一覧!$A$25,'貼り付けシート（日別）'!AI257,0)</f>
        <v>0</v>
      </c>
      <c r="CC258" s="166"/>
      <c r="CD258" s="32">
        <f>IF(計算過程!$DF$5=9,((CI258*'貼り付けシート（日別）'!AG257+CJ258*(CQ258+CR258+CS258+CU258)+CK258*CX258+CL258)*CE258+(0.01723*CW258+0.06099))*10^3/3600,0)</f>
        <v>0</v>
      </c>
      <c r="CE258" s="32">
        <f>IF(7&lt;='貼り付けシート（日別）'!AG257,1,1+(7-'貼り付けシート（日別）'!AG257)*0.0091)</f>
        <v>1</v>
      </c>
      <c r="CF258" s="32">
        <f>IF(計算過程!$DF$5=9,((CM258*'貼り付けシート（日別）'!AG257+CN258*(CQ258+CR258+CS258+CU258)+CO258*CX258+CP258)*CH258+CW258/CG258),0)</f>
        <v>0</v>
      </c>
      <c r="CG258" s="32">
        <f>計算過程!$DF$55*'貼り付けシート（日別）'!AG257+計算過程!$DF$56*CW258+計算過程!$DF$57</f>
        <v>0.85295937499999996</v>
      </c>
      <c r="CH258" s="32">
        <f>IF(7&lt;='貼り付けシート（日別）'!AG257,1,1+(7-'貼り付けシート（日別）'!AG257)*0.0205)</f>
        <v>1</v>
      </c>
      <c r="CI258" s="100">
        <f>IF($CX258&gt;0,バックデータ一覧!$S$4,バックデータ一覧!$T$4)</f>
        <v>-0.18114</v>
      </c>
      <c r="CJ258" s="100">
        <f>IF($CX258&gt;0,バックデータ一覧!$S$5,バックデータ一覧!$T$5)</f>
        <v>0.10483000000000001</v>
      </c>
      <c r="CK258" s="100">
        <f>IF($CX258&gt;0,バックデータ一覧!$S$6,バックデータ一覧!$T$6)</f>
        <v>0</v>
      </c>
      <c r="CL258" s="100">
        <f>IF($CX258&gt;0,バックデータ一覧!$S$7,バックデータ一覧!$T$7)</f>
        <v>5.8528500000000001</v>
      </c>
      <c r="CM258" s="100">
        <f>IF($CX258&gt;0,バックデータ一覧!$S$12,バックデータ一覧!$T$12)</f>
        <v>-5.7700000000000001E-2</v>
      </c>
      <c r="CN258" s="100">
        <f>IF($CX258&gt;0,バックデータ一覧!$S$13,バックデータ一覧!$T$13)</f>
        <v>0.47525000000000001</v>
      </c>
      <c r="CO258" s="100">
        <f>IF($CX258&gt;0,バックデータ一覧!$S$14,バックデータ一覧!$T$14)</f>
        <v>0</v>
      </c>
      <c r="CP258" s="173">
        <f>IF($CX258&gt;0,バックデータ一覧!$S$15,バックデータ一覧!$T$15)</f>
        <v>-6.3459300000000001</v>
      </c>
      <c r="CQ258" s="102">
        <f>IF($DF$4=4,'貼り付けシート（日別）'!T257,'貼り付けシート（日別）'!B257*(INT($DF$4)+1-$DF$4)+'貼り付けシート（日別）'!T257*($DF$4-INT($DF$4)))</f>
        <v>5.9696027609125553</v>
      </c>
      <c r="CR258" s="102">
        <f>IF($DF$4=4,'貼り付けシート（日別）'!U257,'貼り付けシート（日別）'!C257*(INT($DF$4)+1-$DF$4)+'貼り付けシート（日別）'!U257*($DF$4-INT($DF$4)))</f>
        <v>10.390066917157203</v>
      </c>
      <c r="CS258" s="102">
        <f>IF($DF$4=4,'貼り付けシート（日別）'!V257,'貼り付けシート（日別）'!D257*(INT($DF$4)+1-$DF$4)+'貼り付けシート（日別）'!V257*($DF$4-INT($DF$4)))</f>
        <v>1.9965226625125601</v>
      </c>
      <c r="CT258" s="102">
        <f>IF($DF$4=4,'貼り付けシート（日別）'!W257,'貼り付けシート（日別）'!E257*(INT($DF$4)+1-$DF$4)+'貼り付けシート（日別）'!W257*($DF$4-INT($DF$4)))</f>
        <v>0</v>
      </c>
      <c r="CU258" s="102">
        <f>IF($DF$4=4,'貼り付けシート（日別）'!X257,'貼り付けシート（日別）'!F257*(INT($DF$4)+1-$DF$4)+'貼り付けシート（日別）'!X257*($DF$4-INT($DF$4)))</f>
        <v>19.300433901839998</v>
      </c>
      <c r="CV258" s="102">
        <f>IF($DF$4=4,'貼り付けシート（日別）'!Y257,'貼り付けシート（日別）'!G257*(INT($DF$4)+1-$DF$4)+'貼り付けシート（日別）'!Y257*($DF$4-INT($DF$4)))</f>
        <v>0</v>
      </c>
      <c r="CW258" s="102">
        <f>IF($DF$4=4,'貼り付けシート（日別）'!Z257,'貼り付けシート（日別）'!H257*(INT($DF$4)+1-$DF$4)+'貼り付けシート（日別）'!Z257*($DF$4-INT($DF$4)))</f>
        <v>3.4065624999999997</v>
      </c>
      <c r="CX258" s="32">
        <f>SUMIF('貼り付けシート（時刻別）'!$A$6:$A$8765,AR258,'貼り付けシート（時刻別）'!$C$6:$C$8765)</f>
        <v>0</v>
      </c>
      <c r="CY258" s="102">
        <f t="shared" si="82"/>
        <v>0</v>
      </c>
      <c r="CZ258" s="166"/>
    </row>
    <row r="259" spans="1:104" x14ac:dyDescent="0.15">
      <c r="A259" s="36">
        <v>41891</v>
      </c>
      <c r="B259" s="139">
        <f>IF(計算過程!$DF$5=9,計算過程!CD259+計算過程!CY259,IF($DF$4=4,AS259,G259*(INT($DF$4)+1-$DF$4)+AS259*($DF$4-INT($DF$4))))</f>
        <v>0.14919736194444444</v>
      </c>
      <c r="C259" s="139">
        <f>IF(計算過程!$DF$5=9,CF259,IF($DF$4=4,AT259,H259*(INT($DF$4)+1-$DF$4)+AT259*($DF$4-INT($DF$4))))</f>
        <v>71.687948703372982</v>
      </c>
      <c r="D259" s="139">
        <f>IF(計算過程!$DF$5=9,0,IF($DF$4=4,AU259,I259*(INT($DF$4)+1-$DF$4)+AU259*($DF$4-INT($DF$4))))</f>
        <v>0</v>
      </c>
      <c r="E259" s="139">
        <v>0</v>
      </c>
      <c r="F259" s="138"/>
      <c r="G259" s="104">
        <f t="shared" si="69"/>
        <v>0.14296653602777779</v>
      </c>
      <c r="H259" s="104">
        <f t="shared" si="70"/>
        <v>65.735549029481973</v>
      </c>
      <c r="I259" s="104">
        <f t="shared" si="71"/>
        <v>0</v>
      </c>
      <c r="J259" s="107">
        <v>0</v>
      </c>
      <c r="K259" s="101">
        <f>IF(OR(計算過程!$DF$5&lt;=4,計算過程!$DF$5=8),L259+M259+N259,0)</f>
        <v>0.14296653602777779</v>
      </c>
      <c r="L259" s="101">
        <f>IF(AND($DF$5&gt;4,$DF$5&lt;&gt;8),0,((VLOOKUP(入力データと計算結果!$E$6,バックデータ一覧!$V$12:$AA$15,2)*'貼り付けシート（日別）'!O258+VLOOKUP(入力データと計算結果!$E$6,バックデータ一覧!$V$12:$AA$15,3)*('貼り付けシート（日別）'!I258+'貼り付けシート（日別）'!J258+'貼り付けシート（日別）'!K258+'貼り付けシート（日別）'!L258+'貼り付けシート（日別）'!N258)+(VLOOKUP(入力データと計算結果!$E$6,バックデータ一覧!$V$12:$AA$15,4)))*10^3/3600))</f>
        <v>9.2826338111111115E-2</v>
      </c>
      <c r="M259" s="101">
        <f>IF(AND(OR($DF$5&gt;4,$DF$5&lt;&gt;8),入力データと計算結果!$E$7&lt;&gt;バックデータ一覧!$A$16,SUM(AL259:AM259)&gt;0),0.07*10^3/3600,0)</f>
        <v>1.9444444444444445E-2</v>
      </c>
      <c r="N259" s="101">
        <f>IF(AND(OR($DF$5&lt;=4),入力データと計算結果!$E$7=バックデータ一覧!$A$18,AM259&gt;0),(VLOOKUP(入力データと計算結果!$E$6,バックデータ一覧!$V$12:$AA$15,5,FALSE)*AO259+VLOOKUP(入力データと計算結果!$E$6,バックデータ一覧!$V$12:$AA$15,6,FALSE))*10^3/3600,0)</f>
        <v>3.0695753472222226E-2</v>
      </c>
      <c r="O259" s="101">
        <f>IF(OR(計算過程!$DF$5&lt;=2,計算過程!$DF$5=8),IF(入力データと計算結果!$E$7=バックデータ一覧!$A$16,AI259/Q259+AJ259/R259+AK259/S259+AL259/T259+AN259/V259,IF(入力データと計算結果!$E$7=バックデータ一覧!$A$17,AI259/Q259+AJ259/R259+AK259/S259+AM259/U259+AN259/V259,AI259/Q259+AJ259/R259+AK259/S259+AM259/U259+AO259/W259)),0)</f>
        <v>65.735549029481973</v>
      </c>
      <c r="P259" s="101">
        <f>IF(OR(計算過程!$DF$5=3,計算過程!$DF$5=4),IF(入力データと計算結果!$E$7=バックデータ一覧!$A$16,AI259/Q259+AJ259/R259+AK259/S259+AL259/T259+AN259/V259,IF(入力データと計算結果!$E$7=バックデータ一覧!$A$17,AI259/Q259+AJ259/R259+AK259/S259+AM259/U259+AN259/V259,AI259/Q259+AJ259/R259+AK259/S259+AM259/U259+AO259/W259)),0)</f>
        <v>0</v>
      </c>
      <c r="Q259" s="101">
        <f>MIN(1,$DF$7*'貼り付けシート（日別）'!O258+計算過程!$DF$14*(AI259+AK259)+$DF$21)</f>
        <v>0.63298183594314206</v>
      </c>
      <c r="R259" s="101">
        <f>MIN(1,$DF$8*'貼り付けシート（日別）'!O258+$DF$15*AJ259+$DF$22)</f>
        <v>0.68674601715335004</v>
      </c>
      <c r="S259" s="101">
        <f>MIN(1,$DF$9*'貼り付けシート（日別）'!O258+$DF$16*(AI259+AK259)+$DF$23)</f>
        <v>0.63298183594314206</v>
      </c>
      <c r="T259" s="32">
        <f>MIN(1,$DF$10*'貼り付けシート（日別）'!O258+$DF$17*AL259+$DF$24)</f>
        <v>0.71159348488590612</v>
      </c>
      <c r="U259" s="32">
        <f>MIN(1,$DF$11*'貼り付けシート（日別）'!O258+$DF$18*AM259+$DF$25)</f>
        <v>0.70171414887158678</v>
      </c>
      <c r="V259" s="32">
        <f>MIN(1,$DF$12*'貼り付けシート（日別）'!O258+$DF$19*AN259+$DF$26)</f>
        <v>0.71159348488590612</v>
      </c>
      <c r="W259" s="32">
        <f>MIN(1,$DF$13*'貼り付けシート（日別）'!O258+$DF$20*AO259+$DF$27)</f>
        <v>0.62241123175731539</v>
      </c>
      <c r="X259" s="32">
        <f t="shared" si="72"/>
        <v>0</v>
      </c>
      <c r="Y259" s="32">
        <f>'貼り付けシート（日別）'!P258</f>
        <v>14.599999999999998</v>
      </c>
      <c r="Z259" s="32">
        <f t="shared" si="73"/>
        <v>1</v>
      </c>
      <c r="AA259" s="32">
        <f t="shared" si="74"/>
        <v>1</v>
      </c>
      <c r="AB259" s="32">
        <f t="shared" si="75"/>
        <v>44.356719358663526</v>
      </c>
      <c r="AC259" s="32">
        <f>IF($DF$5=10,($DF$41*'貼り付けシート（日別）'!O258+$DF$42*AB259+$DF$43)/3.6,0)</f>
        <v>0</v>
      </c>
      <c r="AD259" s="32">
        <f>IF(OR($DF$5=5,$DF$5=6,$DF$5=7),(($DF$45*'貼り付けシート（日別）'!O258+$DF$46*SUM(AI259:AK259,AM259)+$DF$47)*AE259+(0.01723*AO259+0.06099))*10^3/3600,0)</f>
        <v>0</v>
      </c>
      <c r="AE259" s="32">
        <f>IF('貼り付けシート（日別）'!O258&lt;7,1+(7-'貼り付けシート（日別）'!O258)*0.0091,1)</f>
        <v>1</v>
      </c>
      <c r="AF259" s="32">
        <f>IF(OR($DF$5=5,$DF$5=6,$DF$5=7),(($DF$48*'貼り付けシート（日別）'!O258+$DF$49*SUM(AI259:AK259,AM259)+$DF$50)*AH259+AO259/AG259),0)</f>
        <v>0</v>
      </c>
      <c r="AG259" s="32">
        <f>$DF$51*'貼り付けシート（日別）'!O258+$DF$52*AO259+$DF$53</f>
        <v>0.84772249999999993</v>
      </c>
      <c r="AH259" s="32">
        <f>IF('貼り付けシート（日別）'!O258&lt;7,1+(7-'貼り付けシート（日別）'!O258)*0.0205,1)</f>
        <v>1</v>
      </c>
      <c r="AI259" s="109">
        <f>'貼り付けシート（日別）'!B258</f>
        <v>8.9462328832676459</v>
      </c>
      <c r="AJ259" s="109">
        <f>'貼り付けシート（日別）'!C258</f>
        <v>11.23545731022624</v>
      </c>
      <c r="AK259" s="109">
        <f>'貼り付けシート（日別）'!D258</f>
        <v>1.7348867905496399</v>
      </c>
      <c r="AL259" s="109">
        <f>'貼り付けシート（日別）'!E258</f>
        <v>0</v>
      </c>
      <c r="AM259" s="109">
        <f>'貼り付けシート（日別）'!F258</f>
        <v>19.566392374620001</v>
      </c>
      <c r="AN259" s="109">
        <f>'貼り付けシート（日別）'!G258</f>
        <v>0</v>
      </c>
      <c r="AO259" s="109">
        <f>'貼り付けシート（日別）'!H258</f>
        <v>2.8737500000000002</v>
      </c>
      <c r="AP259" s="102">
        <f>IF(入力データと計算結果!$E$9=バックデータ一覧!$A$25,'貼り付けシート（日別）'!Q258,0)</f>
        <v>0</v>
      </c>
      <c r="AR259" s="36">
        <v>41891</v>
      </c>
      <c r="AS259" s="104">
        <f t="shared" si="76"/>
        <v>0.14919736194444444</v>
      </c>
      <c r="AT259" s="104">
        <f t="shared" si="77"/>
        <v>71.687948703372982</v>
      </c>
      <c r="AU259" s="104">
        <f t="shared" si="78"/>
        <v>0</v>
      </c>
      <c r="AV259" s="107">
        <v>0</v>
      </c>
      <c r="AW259" s="101">
        <f>IF(OR(計算過程!$DF$5&lt;=4,計算過程!$DF$5=8),AX259+AY259+AZ259,0)</f>
        <v>0.14919736194444444</v>
      </c>
      <c r="AX259" s="101">
        <f>IF(AND(計算過程!$DF$5&gt;4,計算過程!$DF$5&lt;&gt;8),0,((VLOOKUP(入力データと計算結果!$E$6,バックデータ一覧!$V$12:$AA$15,2)*'貼り付けシート（日別）'!AG258+VLOOKUP(入力データと計算結果!$E$6,バックデータ一覧!$V$12:$AA$15,3)*('貼り付けシート（日別）'!AA258+'貼り付けシート（日別）'!AB258+'貼り付けシート（日別）'!AC258+'貼り付けシート（日別）'!AD258+'貼り付けシート（日別）'!AF258)+(VLOOKUP(入力データと計算結果!$E$6,バックデータ一覧!$V$12:$AA$15,4)))*10^3/3600))</f>
        <v>9.6347028611111121E-2</v>
      </c>
      <c r="AY259" s="101">
        <f>IF(AND(OR(計算過程!$DF$5&gt;4,計算過程!$DF$5&lt;&gt;8),入力データと計算結果!$E$7&lt;&gt;バックデータ一覧!$A$16,SUM(BX259:BY259)&gt;0),0.07*10^3/3600,0)</f>
        <v>1.9444444444444445E-2</v>
      </c>
      <c r="AZ259" s="101">
        <f>IF(AND(OR(計算過程!$DF$5&lt;=4),入力データと計算結果!$E$7=バックデータ一覧!$A$18,BY259&gt;0),(VLOOKUP(入力データと計算結果!$E$6,バックデータ一覧!$V$12:$AA$15,5,FALSE)*CA259+VLOOKUP(入力データと計算結果!$E$6,バックデータ一覧!$V$12:$AA$15,6,FALSE))*10^3/3600,0)</f>
        <v>3.3405888888888888E-2</v>
      </c>
      <c r="BA259" s="101">
        <f>IF(OR(計算過程!$DF$5&lt;=2,計算過程!$DF$5=8),IF(入力データと計算結果!$E$7=バックデータ一覧!$A$16,BU259/BC259+BV259/BD259+BW259/BE259+BX259/BF259+BZ259/BH259,IF(入力データと計算結果!$E$7=バックデータ一覧!$A$17,BU259/BC259+BV259/BD259+BW259/BE259+BY259/BG259+BZ259/BH259,BU259/BC259+BV259/BD259+BW259/BE259+BY259/BG259+CA259/BI259)),0)</f>
        <v>71.687948703372982</v>
      </c>
      <c r="BB259" s="101">
        <f>IF(OR(計算過程!$DF$5=3,計算過程!$DF$5=4),IF(入力データと計算結果!$E$7=バックデータ一覧!$A$16,BU259/BC259+BV259/BD259+BW259/BE259+BX259/BF259+BZ259/BH259,IF(入力データと計算結果!$E$7=バックデータ一覧!$A$17,BU259/BC259+BV259/BD259+BW259/BE259+BY259/BG259+BZ259/BH259,BU259/BC259+BV259/BD259+BW259/BE259+BY259/BG259+CA259/BI259)),0)</f>
        <v>0</v>
      </c>
      <c r="BC259" s="101">
        <f>MIN(1,計算過程!$DF$7*'貼り付けシート（日別）'!AG258+計算過程!$DF$14*(BU259+BW259)+計算過程!$DF$21)</f>
        <v>0.63380417626115737</v>
      </c>
      <c r="BD259" s="101">
        <f>MIN(1,計算過程!$DF$8*'貼り付けシート（日別）'!AG258+計算過程!$DF$15*BV259+計算過程!$DF$22)</f>
        <v>0.68802090524839887</v>
      </c>
      <c r="BE259" s="101">
        <f>MIN(1,計算過程!$DF$9*'貼り付けシート（日別）'!AG258+計算過程!$DF$16*(BU259+BW259)+計算過程!$DF$23)</f>
        <v>0.63380417626115737</v>
      </c>
      <c r="BF259" s="32">
        <f>MIN(1,計算過程!$DF$10*'貼り付けシート（日別）'!AG258+計算過程!$DF$17*BX259+計算過程!$DF$24)</f>
        <v>0.71159348488590612</v>
      </c>
      <c r="BG259" s="32">
        <f>MIN(1,計算過程!$DF$11*'貼り付けシート（日別）'!AG258+計算過程!$DF$18*BY259+計算過程!$DF$25)</f>
        <v>0.70171414887158678</v>
      </c>
      <c r="BH259" s="32">
        <f>MIN(1,計算過程!$DF$12*'貼り付けシート（日別）'!AG258+計算過程!$DF$19*BZ259+計算過程!$DF$26)</f>
        <v>0.71159348488590612</v>
      </c>
      <c r="BI259" s="32">
        <f>MIN(1,計算過程!$DF$13*'貼り付けシート（日別）'!AG258+計算過程!$DF$20*CA259+計算過程!$DF$27)</f>
        <v>0.63238320819543614</v>
      </c>
      <c r="BJ259" s="32">
        <f>IF(計算過程!$DF$5=11,(計算過程!$DF$33*BK259+計算過程!$DF$34*BN259+計算過程!$DF$35*計算過程!$DF$39+計算過程!$DF$36)*(1+計算過程!$DF$37*計算過程!$DF$38)*BL259*BM259*10^3/3600,0)</f>
        <v>0</v>
      </c>
      <c r="BK259" s="32">
        <f>'貼り付けシート（日別）'!AH258</f>
        <v>14.599999999999998</v>
      </c>
      <c r="BL259" s="32">
        <f t="shared" si="79"/>
        <v>1</v>
      </c>
      <c r="BM259" s="32">
        <f t="shared" si="80"/>
        <v>1</v>
      </c>
      <c r="BN259" s="32">
        <f t="shared" si="81"/>
        <v>48.428679880424184</v>
      </c>
      <c r="BO259" s="32">
        <f>IF(計算過程!$DF$5=10,(計算過程!$DF$41*'貼り付けシート（日別）'!AG258+計算過程!$DF$42*BN259+計算過程!$DF$43)/3.6,0)</f>
        <v>0</v>
      </c>
      <c r="BP259" s="32">
        <f>IF(OR(計算過程!$DF$5=5,計算過程!$DF$5=6,計算過程!$DF$5=7),((計算過程!$DF$45*'貼り付けシート（日別）'!AG258+計算過程!$DF$46*SUM(BU259:BW259,BY259)+計算過程!$DF$47)*BQ259+(0.01723*CA259+0.06099))*10^3/3600,0)</f>
        <v>0</v>
      </c>
      <c r="BQ259" s="32">
        <f>IF('貼り付けシート（日別）'!AG258&lt;7,1+(7-'貼り付けシート（日別）'!AG258)*0.0091,1)</f>
        <v>1</v>
      </c>
      <c r="BR259" s="32">
        <f>IF(OR(計算過程!$DF$5=5,計算過程!$DF$5=6,計算過程!$DF$5=7),((計算過程!$DF$48*'貼り付けシート（日別）'!AG258+計算過程!$DF$49*SUM(BU259:BW259,BY259)+計算過程!$DF$50)*BT259+CA259/BS259),0)</f>
        <v>0</v>
      </c>
      <c r="BS259" s="32">
        <f>計算過程!$DF$51*'貼り付けシート（日別）'!AG258+計算過程!$DF$52*CA259+計算過程!$DF$53</f>
        <v>0.85111999999999988</v>
      </c>
      <c r="BT259" s="32">
        <f>IF('貼り付けシート（日別）'!AG258&lt;7,1+(7-'貼り付けシート（日別）'!AG258)*0.0205,1)</f>
        <v>1</v>
      </c>
      <c r="BU259" s="109">
        <f>'貼り付けシート（日別）'!T258</f>
        <v>9.2093573798343389</v>
      </c>
      <c r="BV259" s="109">
        <f>'貼り付けシート（日別）'!U258</f>
        <v>14.044321637782801</v>
      </c>
      <c r="BW259" s="109">
        <f>'貼り付けシート（日別）'!V258</f>
        <v>2.1686084881870502</v>
      </c>
      <c r="BX259" s="109">
        <f>'貼り付けシート（日別）'!W258</f>
        <v>0</v>
      </c>
      <c r="BY259" s="109">
        <f>'貼り付けシート（日別）'!X258</f>
        <v>19.566392374620001</v>
      </c>
      <c r="BZ259" s="109">
        <f>'貼り付けシート（日別）'!Y258</f>
        <v>0</v>
      </c>
      <c r="CA259" s="109">
        <f>'貼り付けシート（日別）'!Z258</f>
        <v>3.4399999999999995</v>
      </c>
      <c r="CB259" s="102">
        <f>IF(入力データと計算結果!$E$9=バックデータ一覧!$A$25,'貼り付けシート（日別）'!AI258,0)</f>
        <v>0</v>
      </c>
      <c r="CC259" s="166"/>
      <c r="CD259" s="32">
        <f>IF(計算過程!$DF$5=9,((CI259*'貼り付けシート（日別）'!AG258+CJ259*(CQ259+CR259+CS259+CU259)+CK259*CX259+CL259)*CE259+(0.01723*CW259+0.06099))*10^3/3600,0)</f>
        <v>0</v>
      </c>
      <c r="CE259" s="32">
        <f>IF(7&lt;='貼り付けシート（日別）'!AG258,1,1+(7-'貼り付けシート（日別）'!AG258)*0.0091)</f>
        <v>1</v>
      </c>
      <c r="CF259" s="32">
        <f>IF(計算過程!$DF$5=9,((CM259*'貼り付けシート（日別）'!AG258+CN259*(CQ259+CR259+CS259+CU259)+CO259*CX259+CP259)*CH259+CW259/CG259),0)</f>
        <v>0</v>
      </c>
      <c r="CG259" s="32">
        <f>計算過程!$DF$55*'貼り付けシート（日別）'!AG258+計算過程!$DF$56*CW259+計算過程!$DF$57</f>
        <v>0.85111999999999988</v>
      </c>
      <c r="CH259" s="32">
        <f>IF(7&lt;='貼り付けシート（日別）'!AG258,1,1+(7-'貼り付けシート（日別）'!AG258)*0.0205)</f>
        <v>1</v>
      </c>
      <c r="CI259" s="100">
        <f>IF($CX259&gt;0,バックデータ一覧!$S$4,バックデータ一覧!$T$4)</f>
        <v>-0.18114</v>
      </c>
      <c r="CJ259" s="100">
        <f>IF($CX259&gt;0,バックデータ一覧!$S$5,バックデータ一覧!$T$5)</f>
        <v>0.10483000000000001</v>
      </c>
      <c r="CK259" s="100">
        <f>IF($CX259&gt;0,バックデータ一覧!$S$6,バックデータ一覧!$T$6)</f>
        <v>0</v>
      </c>
      <c r="CL259" s="100">
        <f>IF($CX259&gt;0,バックデータ一覧!$S$7,バックデータ一覧!$T$7)</f>
        <v>5.8528500000000001</v>
      </c>
      <c r="CM259" s="100">
        <f>IF($CX259&gt;0,バックデータ一覧!$S$12,バックデータ一覧!$T$12)</f>
        <v>-5.7700000000000001E-2</v>
      </c>
      <c r="CN259" s="100">
        <f>IF($CX259&gt;0,バックデータ一覧!$S$13,バックデータ一覧!$T$13)</f>
        <v>0.47525000000000001</v>
      </c>
      <c r="CO259" s="100">
        <f>IF($CX259&gt;0,バックデータ一覧!$S$14,バックデータ一覧!$T$14)</f>
        <v>0</v>
      </c>
      <c r="CP259" s="173">
        <f>IF($CX259&gt;0,バックデータ一覧!$S$15,バックデータ一覧!$T$15)</f>
        <v>-6.3459300000000001</v>
      </c>
      <c r="CQ259" s="102">
        <f>IF($DF$4=4,'貼り付けシート（日別）'!T258,'貼り付けシート（日別）'!B258*(INT($DF$4)+1-$DF$4)+'貼り付けシート（日別）'!T258*($DF$4-INT($DF$4)))</f>
        <v>9.2093573798343389</v>
      </c>
      <c r="CR259" s="102">
        <f>IF($DF$4=4,'貼り付けシート（日別）'!U258,'貼り付けシート（日別）'!C258*(INT($DF$4)+1-$DF$4)+'貼り付けシート（日別）'!U258*($DF$4-INT($DF$4)))</f>
        <v>14.044321637782801</v>
      </c>
      <c r="CS259" s="102">
        <f>IF($DF$4=4,'貼り付けシート（日別）'!V258,'貼り付けシート（日別）'!D258*(INT($DF$4)+1-$DF$4)+'貼り付けシート（日別）'!V258*($DF$4-INT($DF$4)))</f>
        <v>2.1686084881870502</v>
      </c>
      <c r="CT259" s="102">
        <f>IF($DF$4=4,'貼り付けシート（日別）'!W258,'貼り付けシート（日別）'!E258*(INT($DF$4)+1-$DF$4)+'貼り付けシート（日別）'!W258*($DF$4-INT($DF$4)))</f>
        <v>0</v>
      </c>
      <c r="CU259" s="102">
        <f>IF($DF$4=4,'貼り付けシート（日別）'!X258,'貼り付けシート（日別）'!F258*(INT($DF$4)+1-$DF$4)+'貼り付けシート（日別）'!X258*($DF$4-INT($DF$4)))</f>
        <v>19.566392374620001</v>
      </c>
      <c r="CV259" s="102">
        <f>IF($DF$4=4,'貼り付けシート（日別）'!Y258,'貼り付けシート（日別）'!G258*(INT($DF$4)+1-$DF$4)+'貼り付けシート（日別）'!Y258*($DF$4-INT($DF$4)))</f>
        <v>0</v>
      </c>
      <c r="CW259" s="102">
        <f>IF($DF$4=4,'貼り付けシート（日別）'!Z258,'貼り付けシート（日別）'!H258*(INT($DF$4)+1-$DF$4)+'貼り付けシート（日別）'!Z258*($DF$4-INT($DF$4)))</f>
        <v>3.4399999999999995</v>
      </c>
      <c r="CX259" s="32">
        <f>SUMIF('貼り付けシート（時刻別）'!$A$6:$A$8765,AR259,'貼り付けシート（時刻別）'!$C$6:$C$8765)</f>
        <v>0</v>
      </c>
      <c r="CY259" s="102">
        <f t="shared" si="82"/>
        <v>0</v>
      </c>
      <c r="CZ259" s="166"/>
    </row>
    <row r="260" spans="1:104" x14ac:dyDescent="0.15">
      <c r="A260" s="36">
        <v>41892</v>
      </c>
      <c r="B260" s="139">
        <f>IF(計算過程!$DF$5=9,計算過程!CD260+計算過程!CY260,IF($DF$4=4,AS260,G260*(INT($DF$4)+1-$DF$4)+AS260*($DF$4-INT($DF$4))))</f>
        <v>0.15400431045370372</v>
      </c>
      <c r="C260" s="139">
        <f>IF(計算過程!$DF$5=9,CF260,IF($DF$4=4,AT260,H260*(INT($DF$4)+1-$DF$4)+AT260*($DF$4-INT($DF$4))))</f>
        <v>82.11232093379644</v>
      </c>
      <c r="D260" s="139">
        <f>IF(計算過程!$DF$5=9,0,IF($DF$4=4,AU260,I260*(INT($DF$4)+1-$DF$4)+AU260*($DF$4-INT($DF$4))))</f>
        <v>0</v>
      </c>
      <c r="E260" s="139">
        <v>0</v>
      </c>
      <c r="F260" s="138"/>
      <c r="G260" s="104">
        <f t="shared" si="69"/>
        <v>0.14793106675000001</v>
      </c>
      <c r="H260" s="104">
        <f t="shared" si="70"/>
        <v>76.246322698349232</v>
      </c>
      <c r="I260" s="104">
        <f t="shared" si="71"/>
        <v>0</v>
      </c>
      <c r="J260" s="107">
        <v>0</v>
      </c>
      <c r="K260" s="101">
        <f>IF(OR(計算過程!$DF$5&lt;=4,計算過程!$DF$5=8),L260+M260+N260,0)</f>
        <v>0.14793106675000001</v>
      </c>
      <c r="L260" s="101">
        <f>IF(AND($DF$5&gt;4,$DF$5&lt;&gt;8),0,((VLOOKUP(入力データと計算結果!$E$6,バックデータ一覧!$V$12:$AA$15,2)*'貼り付けシート（日別）'!O259+VLOOKUP(入力データと計算結果!$E$6,バックデータ一覧!$V$12:$AA$15,3)*('貼り付けシート（日別）'!I259+'貼り付けシート（日別）'!J259+'貼り付けシート（日別）'!K259+'貼り付けシート（日別）'!L259+'貼り付けシート（日別）'!N259)+(VLOOKUP(入力データと計算結果!$E$6,バックデータ一覧!$V$12:$AA$15,4)))*10^3/3600))</f>
        <v>9.8787975314814813E-2</v>
      </c>
      <c r="M260" s="101">
        <f>IF(AND(OR($DF$5&gt;4,$DF$5&lt;&gt;8),入力データと計算結果!$E$7&lt;&gt;バックデータ一覧!$A$16,SUM(AL260:AM260)&gt;0),0.07*10^3/3600,0)</f>
        <v>1.9444444444444445E-2</v>
      </c>
      <c r="N260" s="101">
        <f>IF(AND(OR($DF$5&lt;=4),入力データと計算結果!$E$7=バックデータ一覧!$A$18,AM260&gt;0),(VLOOKUP(入力データと計算結果!$E$6,バックデータ一覧!$V$12:$AA$15,5,FALSE)*AO260+VLOOKUP(入力データと計算結果!$E$6,バックデータ一覧!$V$12:$AA$15,6,FALSE))*10^3/3600,0)</f>
        <v>2.9698646990740742E-2</v>
      </c>
      <c r="O260" s="101">
        <f>IF(OR(計算過程!$DF$5&lt;=2,計算過程!$DF$5=8),IF(入力データと計算結果!$E$7=バックデータ一覧!$A$16,AI260/Q260+AJ260/R260+AK260/S260+AL260/T260+AN260/V260,IF(入力データと計算結果!$E$7=バックデータ一覧!$A$17,AI260/Q260+AJ260/R260+AK260/S260+AM260/U260+AN260/V260,AI260/Q260+AJ260/R260+AK260/S260+AM260/U260+AO260/W260)),0)</f>
        <v>76.246322698349232</v>
      </c>
      <c r="P260" s="101">
        <f>IF(OR(計算過程!$DF$5=3,計算過程!$DF$5=4),IF(入力データと計算結果!$E$7=バックデータ一覧!$A$16,AI260/Q260+AJ260/R260+AK260/S260+AL260/T260+AN260/V260,IF(入力データと計算結果!$E$7=バックデータ一覧!$A$17,AI260/Q260+AJ260/R260+AK260/S260+AM260/U260+AN260/V260,AI260/Q260+AJ260/R260+AK260/S260+AM260/U260+AO260/W260)),0)</f>
        <v>0</v>
      </c>
      <c r="Q260" s="101">
        <f>MIN(1,$DF$7*'貼り付けシート（日別）'!O259+計算過程!$DF$14*(AI260+AK260)+$DF$21)</f>
        <v>0.64084321337517758</v>
      </c>
      <c r="R260" s="101">
        <f>MIN(1,$DF$8*'貼り付けシート（日別）'!O259+$DF$15*AJ260+$DF$22)</f>
        <v>0.68955693749872038</v>
      </c>
      <c r="S260" s="101">
        <f>MIN(1,$DF$9*'貼り付けシート（日別）'!O259+$DF$16*(AI260+AK260)+$DF$23)</f>
        <v>0.64084321337517758</v>
      </c>
      <c r="T260" s="32">
        <f>MIN(1,$DF$10*'貼り付けシート（日別）'!O259+$DF$17*AL260+$DF$24)</f>
        <v>0.71159348488590612</v>
      </c>
      <c r="U260" s="32">
        <f>MIN(1,$DF$11*'貼り付けシート（日別）'!O259+$DF$18*AM260+$DF$25)</f>
        <v>0.70162862784812807</v>
      </c>
      <c r="V260" s="32">
        <f>MIN(1,$DF$12*'貼り付けシート（日別）'!O259+$DF$19*AN260+$DF$26)</f>
        <v>0.71159348488590612</v>
      </c>
      <c r="W260" s="32">
        <f>MIN(1,$DF$13*'貼り付けシート（日別）'!O259+$DF$20*AO260+$DF$27)</f>
        <v>0.62508307360429527</v>
      </c>
      <c r="X260" s="32">
        <f t="shared" si="72"/>
        <v>0</v>
      </c>
      <c r="Y260" s="32">
        <f>'貼り付けシート（日別）'!P259</f>
        <v>14.8375</v>
      </c>
      <c r="Z260" s="32">
        <f t="shared" si="73"/>
        <v>1</v>
      </c>
      <c r="AA260" s="32">
        <f t="shared" si="74"/>
        <v>1</v>
      </c>
      <c r="AB260" s="32">
        <f t="shared" si="75"/>
        <v>51.557989574967216</v>
      </c>
      <c r="AC260" s="32">
        <f>IF($DF$5=10,($DF$41*'貼り付けシート（日別）'!O259+$DF$42*AB260+$DF$43)/3.6,0)</f>
        <v>0</v>
      </c>
      <c r="AD260" s="32">
        <f>IF(OR($DF$5=5,$DF$5=6,$DF$5=7),(($DF$45*'貼り付けシート（日別）'!O259+$DF$46*SUM(AI260:AK260,AM260)+$DF$47)*AE260+(0.01723*AO260+0.06099))*10^3/3600,0)</f>
        <v>0</v>
      </c>
      <c r="AE260" s="32">
        <f>IF('貼り付けシート（日別）'!O259&lt;7,1+(7-'貼り付けシート（日別）'!O259)*0.0091,1)</f>
        <v>1</v>
      </c>
      <c r="AF260" s="32">
        <f>IF(OR($DF$5=5,$DF$5=6,$DF$5=7),(($DF$48*'貼り付けシート（日別）'!O259+$DF$49*SUM(AI260:AK260,AM260)+$DF$50)*AH260+AO260/AG260),0)</f>
        <v>0</v>
      </c>
      <c r="AG260" s="32">
        <f>$DF$51*'貼り付けシート（日別）'!O259+$DF$52*AO260+$DF$53</f>
        <v>0.85663249999999991</v>
      </c>
      <c r="AH260" s="32">
        <f>IF('貼り付けシート（日別）'!O259&lt;7,1+(7-'貼り付けシート（日別）'!O259)*0.0205,1)</f>
        <v>1</v>
      </c>
      <c r="AI260" s="109">
        <f>'貼り付けシート（日別）'!B259</f>
        <v>10.891992498349307</v>
      </c>
      <c r="AJ260" s="109">
        <f>'貼り付けシート（日別）'!C259</f>
        <v>14.888545092892379</v>
      </c>
      <c r="AK260" s="109">
        <f>'貼り付けシート（日別）'!D259</f>
        <v>3.357220952318869</v>
      </c>
      <c r="AL260" s="109">
        <f>'貼り付けシート（日別）'!E259</f>
        <v>0</v>
      </c>
      <c r="AM260" s="109">
        <f>'貼り付けシート（日別）'!F259</f>
        <v>19.754814364739996</v>
      </c>
      <c r="AN260" s="109">
        <f>'貼り付けシート（日別）'!G259</f>
        <v>0</v>
      </c>
      <c r="AO260" s="109">
        <f>'貼り付けシート（日別）'!H259</f>
        <v>2.6654166666666668</v>
      </c>
      <c r="AP260" s="102">
        <f>IF(入力データと計算結果!$E$9=バックデータ一覧!$A$25,'貼り付けシート（日別）'!Q259,0)</f>
        <v>0</v>
      </c>
      <c r="AR260" s="36">
        <v>41892</v>
      </c>
      <c r="AS260" s="104">
        <f t="shared" si="76"/>
        <v>0.15400431045370372</v>
      </c>
      <c r="AT260" s="104">
        <f t="shared" si="77"/>
        <v>82.11232093379644</v>
      </c>
      <c r="AU260" s="104">
        <f t="shared" si="78"/>
        <v>0</v>
      </c>
      <c r="AV260" s="107">
        <v>0</v>
      </c>
      <c r="AW260" s="101">
        <f>IF(OR(計算過程!$DF$5&lt;=4,計算過程!$DF$5=8),AX260+AY260+AZ260,0)</f>
        <v>0.15400431045370372</v>
      </c>
      <c r="AX260" s="101">
        <f>IF(AND(計算過程!$DF$5&gt;4,計算過程!$DF$5&lt;&gt;8),0,((VLOOKUP(入力データと計算結果!$E$6,バックデータ一覧!$V$12:$AA$15,2)*'貼り付けシート（日別）'!AG259+VLOOKUP(入力データと計算結果!$E$6,バックデータ一覧!$V$12:$AA$15,3)*('貼り付けシート（日別）'!AA259+'貼り付けシート（日別）'!AB259+'貼り付けシート（日別）'!AC259+'貼り付けシート（日別）'!AD259+'貼り付けシート（日別）'!AF259)+(VLOOKUP(入力データと計算結果!$E$6,バックデータ一覧!$V$12:$AA$15,4)))*10^3/3600))</f>
        <v>0.10222486948148149</v>
      </c>
      <c r="AY260" s="101">
        <f>IF(AND(OR(計算過程!$DF$5&gt;4,計算過程!$DF$5&lt;&gt;8),入力データと計算結果!$E$7&lt;&gt;バックデータ一覧!$A$16,SUM(BX260:BY260)&gt;0),0.07*10^3/3600,0)</f>
        <v>1.9444444444444445E-2</v>
      </c>
      <c r="AZ260" s="101">
        <f>IF(AND(OR(計算過程!$DF$5&lt;=4),入力データと計算結果!$E$7=バックデータ一覧!$A$18,BY260&gt;0),(VLOOKUP(入力データと計算結果!$E$6,バックデータ一覧!$V$12:$AA$15,5,FALSE)*CA260+VLOOKUP(入力データと計算結果!$E$6,バックデータ一覧!$V$12:$AA$15,6,FALSE))*10^3/3600,0)</f>
        <v>3.2334996527777778E-2</v>
      </c>
      <c r="BA260" s="101">
        <f>IF(OR(計算過程!$DF$5&lt;=2,計算過程!$DF$5=8),IF(入力データと計算結果!$E$7=バックデータ一覧!$A$16,BU260/BC260+BV260/BD260+BW260/BE260+BX260/BF260+BZ260/BH260,IF(入力データと計算結果!$E$7=バックデータ一覧!$A$17,BU260/BC260+BV260/BD260+BW260/BE260+BY260/BG260+BZ260/BH260,BU260/BC260+BV260/BD260+BW260/BE260+BY260/BG260+CA260/BI260)),0)</f>
        <v>82.11232093379644</v>
      </c>
      <c r="BB260" s="101">
        <f>IF(OR(計算過程!$DF$5=3,計算過程!$DF$5=4),IF(入力データと計算結果!$E$7=バックデータ一覧!$A$16,BU260/BC260+BV260/BD260+BW260/BE260+BX260/BF260+BZ260/BH260,IF(入力データと計算結果!$E$7=バックデータ一覧!$A$17,BU260/BC260+BV260/BD260+BW260/BE260+BY260/BG260+BZ260/BH260,BU260/BC260+BV260/BD260+BW260/BE260+BY260/BG260+CA260/BI260)),0)</f>
        <v>0</v>
      </c>
      <c r="BC260" s="101">
        <f>MIN(1,計算過程!$DF$7*'貼り付けシート（日別）'!AG259+計算過程!$DF$14*(BU260+BW260)+計算過程!$DF$21)</f>
        <v>0.64241071547833073</v>
      </c>
      <c r="BD260" s="101">
        <f>MIN(1,計算過程!$DF$8*'貼り付けシート（日別）'!AG259+計算過程!$DF$15*BV260+計算過程!$DF$22)</f>
        <v>0.69052231133353281</v>
      </c>
      <c r="BE260" s="101">
        <f>MIN(1,計算過程!$DF$9*'貼り付けシート（日別）'!AG259+計算過程!$DF$16*(BU260+BW260)+計算過程!$DF$23)</f>
        <v>0.64241071547833073</v>
      </c>
      <c r="BF260" s="32">
        <f>MIN(1,計算過程!$DF$10*'貼り付けシート（日別）'!AG259+計算過程!$DF$17*BX260+計算過程!$DF$24)</f>
        <v>0.71159348488590612</v>
      </c>
      <c r="BG260" s="32">
        <f>MIN(1,計算過程!$DF$11*'貼り付けシート（日別）'!AG259+計算過程!$DF$18*BY260+計算過程!$DF$25)</f>
        <v>0.70162862784812807</v>
      </c>
      <c r="BH260" s="32">
        <f>MIN(1,計算過程!$DF$12*'貼り付けシート（日別）'!AG259+計算過程!$DF$19*BZ260+計算過程!$DF$26)</f>
        <v>0.71159348488590612</v>
      </c>
      <c r="BI260" s="32">
        <f>MIN(1,計算過程!$DF$13*'貼り付けシート（日別）'!AG259+計算過程!$DF$20*CA260+計算過程!$DF$27)</f>
        <v>0.63478355399516773</v>
      </c>
      <c r="BJ260" s="32">
        <f>IF(計算過程!$DF$5=11,(計算過程!$DF$33*BK260+計算過程!$DF$34*BN260+計算過程!$DF$35*計算過程!$DF$39+計算過程!$DF$36)*(1+計算過程!$DF$37*計算過程!$DF$38)*BL260*BM260*10^3/3600,0)</f>
        <v>0</v>
      </c>
      <c r="BK260" s="32">
        <f>'貼り付けシート（日別）'!AH259</f>
        <v>14.8375</v>
      </c>
      <c r="BL260" s="32">
        <f t="shared" si="79"/>
        <v>1</v>
      </c>
      <c r="BM260" s="32">
        <f t="shared" si="80"/>
        <v>1</v>
      </c>
      <c r="BN260" s="32">
        <f t="shared" si="81"/>
        <v>55.564049689662284</v>
      </c>
      <c r="BO260" s="32">
        <f>IF(計算過程!$DF$5=10,(計算過程!$DF$41*'貼り付けシート（日別）'!AG259+計算過程!$DF$42*BN260+計算過程!$DF$43)/3.6,0)</f>
        <v>0</v>
      </c>
      <c r="BP260" s="32">
        <f>IF(OR(計算過程!$DF$5=5,計算過程!$DF$5=6,計算過程!$DF$5=7),((計算過程!$DF$45*'貼り付けシート（日別）'!AG259+計算過程!$DF$46*SUM(BU260:BW260,BY260)+計算過程!$DF$47)*BQ260+(0.01723*CA260+0.06099))*10^3/3600,0)</f>
        <v>0</v>
      </c>
      <c r="BQ260" s="32">
        <f>IF('貼り付けシート（日別）'!AG259&lt;7,1+(7-'貼り付けシート（日別）'!AG259)*0.0091,1)</f>
        <v>1</v>
      </c>
      <c r="BR260" s="32">
        <f>IF(OR(計算過程!$DF$5=5,計算過程!$DF$5=6,計算過程!$DF$5=7),((計算過程!$DF$48*'貼り付けシート（日別）'!AG259+計算過程!$DF$49*SUM(BU260:BW260,BY260)+計算過程!$DF$50)*BT260+CA260/BS260),0)</f>
        <v>0</v>
      </c>
      <c r="BS260" s="32">
        <f>計算過程!$DF$51*'貼り付けシート（日別）'!AG259+計算過程!$DF$52*CA260+計算過程!$DF$53</f>
        <v>0.85993749999999991</v>
      </c>
      <c r="BT260" s="32">
        <f>IF('貼り付けシート（日別）'!AG259&lt;7,1+(7-'貼り付けシート（日別）'!AG259)*0.0205,1)</f>
        <v>1</v>
      </c>
      <c r="BU260" s="109">
        <f>'貼り付けシート（日別）'!T259</f>
        <v>12.220284266440686</v>
      </c>
      <c r="BV260" s="109">
        <f>'貼り付けシート（日別）'!U259</f>
        <v>17.015480106162723</v>
      </c>
      <c r="BW260" s="109">
        <f>'貼り付けシート（日別）'!V259</f>
        <v>3.357220952318869</v>
      </c>
      <c r="BX260" s="109">
        <f>'貼り付けシート（日別）'!W259</f>
        <v>0</v>
      </c>
      <c r="BY260" s="109">
        <f>'貼り付けシート（日別）'!X259</f>
        <v>19.754814364739996</v>
      </c>
      <c r="BZ260" s="109">
        <f>'貼り付けシート（日別）'!Y259</f>
        <v>0</v>
      </c>
      <c r="CA260" s="109">
        <f>'貼り付けシート（日別）'!Z259</f>
        <v>3.2162500000000005</v>
      </c>
      <c r="CB260" s="102">
        <f>IF(入力データと計算結果!$E$9=バックデータ一覧!$A$25,'貼り付けシート（日別）'!AI259,0)</f>
        <v>0</v>
      </c>
      <c r="CC260" s="166"/>
      <c r="CD260" s="32">
        <f>IF(計算過程!$DF$5=9,((CI260*'貼り付けシート（日別）'!AG259+CJ260*(CQ260+CR260+CS260+CU260)+CK260*CX260+CL260)*CE260+(0.01723*CW260+0.06099))*10^3/3600,0)</f>
        <v>0</v>
      </c>
      <c r="CE260" s="32">
        <f>IF(7&lt;='貼り付けシート（日別）'!AG259,1,1+(7-'貼り付けシート（日別）'!AG259)*0.0091)</f>
        <v>1</v>
      </c>
      <c r="CF260" s="32">
        <f>IF(計算過程!$DF$5=9,((CM260*'貼り付けシート（日別）'!AG259+CN260*(CQ260+CR260+CS260+CU260)+CO260*CX260+CP260)*CH260+CW260/CG260),0)</f>
        <v>0</v>
      </c>
      <c r="CG260" s="32">
        <f>計算過程!$DF$55*'貼り付けシート（日別）'!AG259+計算過程!$DF$56*CW260+計算過程!$DF$57</f>
        <v>0.85993749999999991</v>
      </c>
      <c r="CH260" s="32">
        <f>IF(7&lt;='貼り付けシート（日別）'!AG259,1,1+(7-'貼り付けシート（日別）'!AG259)*0.0205)</f>
        <v>1</v>
      </c>
      <c r="CI260" s="100">
        <f>IF($CX260&gt;0,バックデータ一覧!$S$4,バックデータ一覧!$T$4)</f>
        <v>-0.18114</v>
      </c>
      <c r="CJ260" s="100">
        <f>IF($CX260&gt;0,バックデータ一覧!$S$5,バックデータ一覧!$T$5)</f>
        <v>0.10483000000000001</v>
      </c>
      <c r="CK260" s="100">
        <f>IF($CX260&gt;0,バックデータ一覧!$S$6,バックデータ一覧!$T$6)</f>
        <v>0</v>
      </c>
      <c r="CL260" s="100">
        <f>IF($CX260&gt;0,バックデータ一覧!$S$7,バックデータ一覧!$T$7)</f>
        <v>5.8528500000000001</v>
      </c>
      <c r="CM260" s="100">
        <f>IF($CX260&gt;0,バックデータ一覧!$S$12,バックデータ一覧!$T$12)</f>
        <v>-5.7700000000000001E-2</v>
      </c>
      <c r="CN260" s="100">
        <f>IF($CX260&gt;0,バックデータ一覧!$S$13,バックデータ一覧!$T$13)</f>
        <v>0.47525000000000001</v>
      </c>
      <c r="CO260" s="100">
        <f>IF($CX260&gt;0,バックデータ一覧!$S$14,バックデータ一覧!$T$14)</f>
        <v>0</v>
      </c>
      <c r="CP260" s="173">
        <f>IF($CX260&gt;0,バックデータ一覧!$S$15,バックデータ一覧!$T$15)</f>
        <v>-6.3459300000000001</v>
      </c>
      <c r="CQ260" s="102">
        <f>IF($DF$4=4,'貼り付けシート（日別）'!T259,'貼り付けシート（日別）'!B259*(INT($DF$4)+1-$DF$4)+'貼り付けシート（日別）'!T259*($DF$4-INT($DF$4)))</f>
        <v>12.220284266440686</v>
      </c>
      <c r="CR260" s="102">
        <f>IF($DF$4=4,'貼り付けシート（日別）'!U259,'貼り付けシート（日別）'!C259*(INT($DF$4)+1-$DF$4)+'貼り付けシート（日別）'!U259*($DF$4-INT($DF$4)))</f>
        <v>17.015480106162723</v>
      </c>
      <c r="CS260" s="102">
        <f>IF($DF$4=4,'貼り付けシート（日別）'!V259,'貼り付けシート（日別）'!D259*(INT($DF$4)+1-$DF$4)+'貼り付けシート（日別）'!V259*($DF$4-INT($DF$4)))</f>
        <v>3.357220952318869</v>
      </c>
      <c r="CT260" s="102">
        <f>IF($DF$4=4,'貼り付けシート（日別）'!W259,'貼り付けシート（日別）'!E259*(INT($DF$4)+1-$DF$4)+'貼り付けシート（日別）'!W259*($DF$4-INT($DF$4)))</f>
        <v>0</v>
      </c>
      <c r="CU260" s="102">
        <f>IF($DF$4=4,'貼り付けシート（日別）'!X259,'貼り付けシート（日別）'!F259*(INT($DF$4)+1-$DF$4)+'貼り付けシート（日別）'!X259*($DF$4-INT($DF$4)))</f>
        <v>19.754814364739996</v>
      </c>
      <c r="CV260" s="102">
        <f>IF($DF$4=4,'貼り付けシート（日別）'!Y259,'貼り付けシート（日別）'!G259*(INT($DF$4)+1-$DF$4)+'貼り付けシート（日別）'!Y259*($DF$4-INT($DF$4)))</f>
        <v>0</v>
      </c>
      <c r="CW260" s="102">
        <f>IF($DF$4=4,'貼り付けシート（日別）'!Z259,'貼り付けシート（日別）'!H259*(INT($DF$4)+1-$DF$4)+'貼り付けシート（日別）'!Z259*($DF$4-INT($DF$4)))</f>
        <v>3.2162500000000005</v>
      </c>
      <c r="CX260" s="32">
        <f>SUMIF('貼り付けシート（時刻別）'!$A$6:$A$8765,AR260,'貼り付けシート（時刻別）'!$C$6:$C$8765)</f>
        <v>0</v>
      </c>
      <c r="CY260" s="102">
        <f t="shared" si="82"/>
        <v>0</v>
      </c>
      <c r="CZ260" s="166"/>
    </row>
    <row r="261" spans="1:104" x14ac:dyDescent="0.15">
      <c r="A261" s="36">
        <v>41893</v>
      </c>
      <c r="B261" s="139">
        <f>IF(計算過程!$DF$5=9,計算過程!CD261+計算過程!CY261,IF($DF$4=4,AS261,G261*(INT($DF$4)+1-$DF$4)+AS261*($DF$4-INT($DF$4))))</f>
        <v>0.14152201023263888</v>
      </c>
      <c r="C261" s="139">
        <f>IF(計算過程!$DF$5=9,CF261,IF($DF$4=4,AT261,H261*(INT($DF$4)+1-$DF$4)+AT261*($DF$4-INT($DF$4))))</f>
        <v>62.062780586254831</v>
      </c>
      <c r="D261" s="139">
        <f>IF(計算過程!$DF$5=9,0,IF($DF$4=4,AU261,I261*(INT($DF$4)+1-$DF$4)+AU261*($DF$4-INT($DF$4))))</f>
        <v>0</v>
      </c>
      <c r="E261" s="139">
        <v>0</v>
      </c>
      <c r="F261" s="138"/>
      <c r="G261" s="104">
        <f t="shared" si="69"/>
        <v>0.13521789698958334</v>
      </c>
      <c r="H261" s="104">
        <f t="shared" si="70"/>
        <v>55.991355976295736</v>
      </c>
      <c r="I261" s="104">
        <f t="shared" si="71"/>
        <v>0</v>
      </c>
      <c r="J261" s="107">
        <v>0</v>
      </c>
      <c r="K261" s="101">
        <f>IF(OR(計算過程!$DF$5&lt;=4,計算過程!$DF$5=8),L261+M261+N261,0)</f>
        <v>0.13521789698958334</v>
      </c>
      <c r="L261" s="101">
        <f>IF(AND($DF$5&gt;4,$DF$5&lt;&gt;8),0,((VLOOKUP(入力データと計算結果!$E$6,バックデータ一覧!$V$12:$AA$15,2)*'貼り付けシート（日別）'!O260+VLOOKUP(入力データと計算結果!$E$6,バックデータ一覧!$V$12:$AA$15,3)*('貼り付けシート（日別）'!I260+'貼り付けシート（日別）'!J260+'貼り付けシート（日別）'!K260+'貼り付けシート（日別）'!L260+'貼り付けシート（日別）'!N260)+(VLOOKUP(入力データと計算結果!$E$6,バックデータ一覧!$V$12:$AA$15,4)))*10^3/3600))</f>
        <v>8.5560049333333332E-2</v>
      </c>
      <c r="M261" s="101">
        <f>IF(AND(OR($DF$5&gt;4,$DF$5&lt;&gt;8),入力データと計算結果!$E$7&lt;&gt;バックデータ一覧!$A$16,SUM(AL261:AM261)&gt;0),0.07*10^3/3600,0)</f>
        <v>1.9444444444444445E-2</v>
      </c>
      <c r="N261" s="101">
        <f>IF(AND(OR($DF$5&lt;=4),入力データと計算結果!$E$7=バックデータ一覧!$A$18,AM261&gt;0),(VLOOKUP(入力データと計算結果!$E$6,バックデータ一覧!$V$12:$AA$15,5,FALSE)*AO261+VLOOKUP(入力データと計算結果!$E$6,バックデータ一覧!$V$12:$AA$15,6,FALSE))*10^3/3600,0)</f>
        <v>3.0213403211805556E-2</v>
      </c>
      <c r="O261" s="101">
        <f>IF(OR(計算過程!$DF$5&lt;=2,計算過程!$DF$5=8),IF(入力データと計算結果!$E$7=バックデータ一覧!$A$16,AI261/Q261+AJ261/R261+AK261/S261+AL261/T261+AN261/V261,IF(入力データと計算結果!$E$7=バックデータ一覧!$A$17,AI261/Q261+AJ261/R261+AK261/S261+AM261/U261+AN261/V261,AI261/Q261+AJ261/R261+AK261/S261+AM261/U261+AO261/W261)),0)</f>
        <v>55.991355976295736</v>
      </c>
      <c r="P261" s="101">
        <f>IF(OR(計算過程!$DF$5=3,計算過程!$DF$5=4),IF(入力データと計算結果!$E$7=バックデータ一覧!$A$16,AI261/Q261+AJ261/R261+AK261/S261+AL261/T261+AN261/V261,IF(入力データと計算結果!$E$7=バックデータ一覧!$A$17,AI261/Q261+AJ261/R261+AK261/S261+AM261/U261+AN261/V261,AI261/Q261+AJ261/R261+AK261/S261+AM261/U261+AO261/W261)),0)</f>
        <v>0</v>
      </c>
      <c r="Q261" s="101">
        <f>MIN(1,$DF$7*'貼り付けシート（日別）'!O260+計算過程!$DF$14*(AI261+AK261)+$DF$21)</f>
        <v>0.6307338995368772</v>
      </c>
      <c r="R261" s="101">
        <f>MIN(1,$DF$8*'貼り付けシート（日別）'!O260+$DF$15*AJ261+$DF$22)</f>
        <v>0.68568333240859047</v>
      </c>
      <c r="S261" s="101">
        <f>MIN(1,$DF$9*'貼り付けシート（日別）'!O260+$DF$16*(AI261+AK261)+$DF$23)</f>
        <v>0.6307338995368772</v>
      </c>
      <c r="T261" s="32">
        <f>MIN(1,$DF$10*'貼り付けシート（日別）'!O260+$DF$17*AL261+$DF$24)</f>
        <v>0.71159348488590612</v>
      </c>
      <c r="U261" s="32">
        <f>MIN(1,$DF$11*'貼り付けシート（日別）'!O260+$DF$18*AM261+$DF$25)</f>
        <v>0.70159371937726933</v>
      </c>
      <c r="V261" s="32">
        <f>MIN(1,$DF$12*'貼り付けシート（日別）'!O260+$DF$19*AN261+$DF$26)</f>
        <v>0.71159348488590612</v>
      </c>
      <c r="W261" s="32">
        <f>MIN(1,$DF$13*'貼り付けシート（日別）'!O260+$DF$20*AO261+$DF$27)</f>
        <v>0.62329502174255036</v>
      </c>
      <c r="X261" s="32">
        <f t="shared" si="72"/>
        <v>0</v>
      </c>
      <c r="Y261" s="32">
        <f>'貼り付けシート（日別）'!P260</f>
        <v>10.974999999999998</v>
      </c>
      <c r="Z261" s="32">
        <f t="shared" si="73"/>
        <v>1</v>
      </c>
      <c r="AA261" s="32">
        <f t="shared" si="74"/>
        <v>1</v>
      </c>
      <c r="AB261" s="32">
        <f t="shared" si="75"/>
        <v>37.912935469192185</v>
      </c>
      <c r="AC261" s="32">
        <f>IF($DF$5=10,($DF$41*'貼り付けシート（日別）'!O260+$DF$42*AB261+$DF$43)/3.6,0)</f>
        <v>0</v>
      </c>
      <c r="AD261" s="32">
        <f>IF(OR($DF$5=5,$DF$5=6,$DF$5=7),(($DF$45*'貼り付けシート（日別）'!O260+$DF$46*SUM(AI261:AK261,AM261)+$DF$47)*AE261+(0.01723*AO261+0.06099))*10^3/3600,0)</f>
        <v>0</v>
      </c>
      <c r="AE261" s="32">
        <f>IF('貼り付けシート（日別）'!O260&lt;7,1+(7-'貼り付けシート（日別）'!O260)*0.0091,1)</f>
        <v>1</v>
      </c>
      <c r="AF261" s="32">
        <f>IF(OR($DF$5=5,$DF$5=6,$DF$5=7),(($DF$48*'貼り付けシート（日別）'!O260+$DF$49*SUM(AI261:AK261,AM261)+$DF$50)*AH261+AO261/AG261),0)</f>
        <v>0</v>
      </c>
      <c r="AG261" s="32">
        <f>$DF$51*'貼り付けシート（日別）'!O260+$DF$52*AO261+$DF$53</f>
        <v>0.8513778125</v>
      </c>
      <c r="AH261" s="32">
        <f>IF('貼り付けシート（日別）'!O260&lt;7,1+(7-'貼り付けシート（日別）'!O260)*0.0205,1)</f>
        <v>1</v>
      </c>
      <c r="AI261" s="109">
        <f>'貼り付けシート（日別）'!B260</f>
        <v>5.8672380401603963</v>
      </c>
      <c r="AJ261" s="109">
        <f>'貼り付けシート（日別）'!C260</f>
        <v>7.8291245433851451</v>
      </c>
      <c r="AK261" s="109">
        <f>'貼り付けシート（日別）'!D260</f>
        <v>1.6118785824616471</v>
      </c>
      <c r="AL261" s="109">
        <f>'貼り付けシート（日別）'!E260</f>
        <v>0</v>
      </c>
      <c r="AM261" s="109">
        <f>'貼り付けシート（日別）'!F260</f>
        <v>19.831725553184999</v>
      </c>
      <c r="AN261" s="109">
        <f>'貼り付けシート（日別）'!G260</f>
        <v>0</v>
      </c>
      <c r="AO261" s="109">
        <f>'貼り付けシート（日別）'!H260</f>
        <v>2.77296875</v>
      </c>
      <c r="AP261" s="102">
        <f>IF(入力データと計算結果!$E$9=バックデータ一覧!$A$25,'貼り付けシート（日別）'!Q260,0)</f>
        <v>0</v>
      </c>
      <c r="AR261" s="36">
        <v>41893</v>
      </c>
      <c r="AS261" s="104">
        <f t="shared" si="76"/>
        <v>0.14152201023263888</v>
      </c>
      <c r="AT261" s="104">
        <f t="shared" si="77"/>
        <v>62.062780586254831</v>
      </c>
      <c r="AU261" s="104">
        <f t="shared" si="78"/>
        <v>0</v>
      </c>
      <c r="AV261" s="107">
        <v>0</v>
      </c>
      <c r="AW261" s="101">
        <f>IF(OR(計算過程!$DF$5&lt;=4,計算過程!$DF$5=8),AX261+AY261+AZ261,0)</f>
        <v>0.14152201023263888</v>
      </c>
      <c r="AX261" s="101">
        <f>IF(AND(計算過程!$DF$5&gt;4,計算過程!$DF$5&lt;&gt;8),0,((VLOOKUP(入力データと計算結果!$E$6,バックデータ一覧!$V$12:$AA$15,2)*'貼り付けシート（日別）'!AG260+VLOOKUP(入力データと計算結果!$E$6,バックデータ一覧!$V$12:$AA$15,3)*('貼り付けシート（日別）'!AA260+'貼り付けシート（日別）'!AB260+'貼り付けシート（日別）'!AC260+'貼り付けシート（日別）'!AD260+'貼り付けシート（日別）'!AF260)+(VLOOKUP(入力データと計算結果!$E$6,バックデータ一覧!$V$12:$AA$15,4)))*10^3/3600))</f>
        <v>8.9080739833333339E-2</v>
      </c>
      <c r="AY261" s="101">
        <f>IF(AND(OR(計算過程!$DF$5&gt;4,計算過程!$DF$5&lt;&gt;8),入力データと計算結果!$E$7&lt;&gt;バックデータ一覧!$A$16,SUM(BX261:BY261)&gt;0),0.07*10^3/3600,0)</f>
        <v>1.9444444444444445E-2</v>
      </c>
      <c r="AZ261" s="101">
        <f>IF(AND(OR(計算過程!$DF$5&lt;=4),入力データと計算結果!$E$7=バックデータ一覧!$A$18,BY261&gt;0),(VLOOKUP(入力データと計算結果!$E$6,バックデータ一覧!$V$12:$AA$15,5,FALSE)*CA261+VLOOKUP(入力データと計算結果!$E$6,バックデータ一覧!$V$12:$AA$15,6,FALSE))*10^3/3600,0)</f>
        <v>3.2996825954861114E-2</v>
      </c>
      <c r="BA261" s="101">
        <f>IF(OR(計算過程!$DF$5&lt;=2,計算過程!$DF$5=8),IF(入力データと計算結果!$E$7=バックデータ一覧!$A$16,BU261/BC261+BV261/BD261+BW261/BE261+BX261/BF261+BZ261/BH261,IF(入力データと計算結果!$E$7=バックデータ一覧!$A$17,BU261/BC261+BV261/BD261+BW261/BE261+BY261/BG261+BZ261/BH261,BU261/BC261+BV261/BD261+BW261/BE261+BY261/BG261+CA261/BI261)),0)</f>
        <v>62.062780586254831</v>
      </c>
      <c r="BB261" s="101">
        <f>IF(OR(計算過程!$DF$5=3,計算過程!$DF$5=4),IF(入力データと計算結果!$E$7=バックデータ一覧!$A$16,BU261/BC261+BV261/BD261+BW261/BE261+BX261/BF261+BZ261/BH261,IF(入力データと計算結果!$E$7=バックデータ一覧!$A$17,BU261/BC261+BV261/BD261+BW261/BE261+BY261/BG261+BZ261/BH261,BU261/BC261+BV261/BD261+BW261/BE261+BY261/BG261+CA261/BI261)),0)</f>
        <v>0</v>
      </c>
      <c r="BC261" s="101">
        <f>MIN(1,計算過程!$DF$7*'貼り付けシート（日別）'!AG260+計算過程!$DF$14*(BU261+BW261)+計算過程!$DF$21)</f>
        <v>0.63156739133168305</v>
      </c>
      <c r="BD261" s="101">
        <f>MIN(1,計算過程!$DF$8*'貼り付けシート（日別）'!AG260+計算過程!$DF$15*BV261+計算過程!$DF$22)</f>
        <v>0.68697550882660141</v>
      </c>
      <c r="BE261" s="101">
        <f>MIN(1,計算過程!$DF$9*'貼り付けシート（日別）'!AG260+計算過程!$DF$16*(BU261+BW261)+計算過程!$DF$23)</f>
        <v>0.63156739133168305</v>
      </c>
      <c r="BF261" s="32">
        <f>MIN(1,計算過程!$DF$10*'貼り付けシート（日別）'!AG260+計算過程!$DF$17*BX261+計算過程!$DF$24)</f>
        <v>0.71159348488590612</v>
      </c>
      <c r="BG261" s="32">
        <f>MIN(1,計算過程!$DF$11*'貼り付けシート（日別）'!AG260+計算過程!$DF$18*BY261+計算過程!$DF$25)</f>
        <v>0.70159371937726933</v>
      </c>
      <c r="BH261" s="32">
        <f>MIN(1,計算過程!$DF$12*'貼り付けシート（日別）'!AG260+計算過程!$DF$19*BZ261+計算過程!$DF$26)</f>
        <v>0.71159348488590612</v>
      </c>
      <c r="BI261" s="32">
        <f>MIN(1,計算過程!$DF$13*'貼り付けシート（日別）'!AG260+計算過程!$DF$20*CA261+計算過程!$DF$27)</f>
        <v>0.63353665979516771</v>
      </c>
      <c r="BJ261" s="32">
        <f>IF(計算過程!$DF$5=11,(計算過程!$DF$33*BK261+計算過程!$DF$34*BN261+計算過程!$DF$35*計算過程!$DF$39+計算過程!$DF$36)*(1+計算過程!$DF$37*計算過程!$DF$38)*BL261*BM261*10^3/3600,0)</f>
        <v>0</v>
      </c>
      <c r="BK261" s="32">
        <f>'貼り付けシート（日別）'!AH260</f>
        <v>10.974999999999998</v>
      </c>
      <c r="BL261" s="32">
        <f t="shared" si="79"/>
        <v>1</v>
      </c>
      <c r="BM261" s="32">
        <f t="shared" si="80"/>
        <v>1</v>
      </c>
      <c r="BN261" s="32">
        <f t="shared" si="81"/>
        <v>42.047748236556338</v>
      </c>
      <c r="BO261" s="32">
        <f>IF(計算過程!$DF$5=10,(計算過程!$DF$41*'貼り付けシート（日別）'!AG260+計算過程!$DF$42*BN261+計算過程!$DF$43)/3.6,0)</f>
        <v>0</v>
      </c>
      <c r="BP261" s="32">
        <f>IF(OR(計算過程!$DF$5=5,計算過程!$DF$5=6,計算過程!$DF$5=7),((計算過程!$DF$45*'貼り付けシート（日別）'!AG260+計算過程!$DF$46*SUM(BU261:BW261,BY261)+計算過程!$DF$47)*BQ261+(0.01723*CA261+0.06099))*10^3/3600,0)</f>
        <v>0</v>
      </c>
      <c r="BQ261" s="32">
        <f>IF('貼り付けシート（日別）'!AG260&lt;7,1+(7-'貼り付けシート（日別）'!AG260)*0.0091,1)</f>
        <v>1</v>
      </c>
      <c r="BR261" s="32">
        <f>IF(OR(計算過程!$DF$5=5,計算過程!$DF$5=6,計算過程!$DF$5=7),((計算過程!$DF$48*'貼り付けシート（日別）'!AG260+計算過程!$DF$49*SUM(BU261:BW261,BY261)+計算過程!$DF$50)*BT261+CA261/BS261),0)</f>
        <v>0</v>
      </c>
      <c r="BS261" s="32">
        <f>計算過程!$DF$51*'貼り付けシート（日別）'!AG260+計算過程!$DF$52*CA261+計算過程!$DF$53</f>
        <v>0.8548671874999999</v>
      </c>
      <c r="BT261" s="32">
        <f>IF('貼り付けシート（日別）'!AG260&lt;7,1+(7-'貼り付けシート（日別）'!AG260)*0.0205,1)</f>
        <v>1</v>
      </c>
      <c r="BU261" s="109">
        <f>'貼り付けシート（日別）'!T260</f>
        <v>6.1339306783495058</v>
      </c>
      <c r="BV261" s="109">
        <f>'貼り付けシート（日別）'!U260</f>
        <v>10.676078922797924</v>
      </c>
      <c r="BW261" s="109">
        <f>'貼り付けシート（日別）'!V260</f>
        <v>2.0514818322239146</v>
      </c>
      <c r="BX261" s="109">
        <f>'貼り付けシート（日別）'!W260</f>
        <v>0</v>
      </c>
      <c r="BY261" s="109">
        <f>'貼り付けシート（日別）'!X260</f>
        <v>19.831725553184999</v>
      </c>
      <c r="BZ261" s="109">
        <f>'貼り付けシート（日別）'!Y260</f>
        <v>0</v>
      </c>
      <c r="CA261" s="109">
        <f>'貼り付けシート（日別）'!Z260</f>
        <v>3.3545312500000009</v>
      </c>
      <c r="CB261" s="102">
        <f>IF(入力データと計算結果!$E$9=バックデータ一覧!$A$25,'貼り付けシート（日別）'!AI260,0)</f>
        <v>0</v>
      </c>
      <c r="CC261" s="166"/>
      <c r="CD261" s="32">
        <f>IF(計算過程!$DF$5=9,((CI261*'貼り付けシート（日別）'!AG260+CJ261*(CQ261+CR261+CS261+CU261)+CK261*CX261+CL261)*CE261+(0.01723*CW261+0.06099))*10^3/3600,0)</f>
        <v>0</v>
      </c>
      <c r="CE261" s="32">
        <f>IF(7&lt;='貼り付けシート（日別）'!AG260,1,1+(7-'貼り付けシート（日別）'!AG260)*0.0091)</f>
        <v>1</v>
      </c>
      <c r="CF261" s="32">
        <f>IF(計算過程!$DF$5=9,((CM261*'貼り付けシート（日別）'!AG260+CN261*(CQ261+CR261+CS261+CU261)+CO261*CX261+CP261)*CH261+CW261/CG261),0)</f>
        <v>0</v>
      </c>
      <c r="CG261" s="32">
        <f>計算過程!$DF$55*'貼り付けシート（日別）'!AG260+計算過程!$DF$56*CW261+計算過程!$DF$57</f>
        <v>0.8548671874999999</v>
      </c>
      <c r="CH261" s="32">
        <f>IF(7&lt;='貼り付けシート（日別）'!AG260,1,1+(7-'貼り付けシート（日別）'!AG260)*0.0205)</f>
        <v>1</v>
      </c>
      <c r="CI261" s="100">
        <f>IF($CX261&gt;0,バックデータ一覧!$S$4,バックデータ一覧!$T$4)</f>
        <v>-0.18114</v>
      </c>
      <c r="CJ261" s="100">
        <f>IF($CX261&gt;0,バックデータ一覧!$S$5,バックデータ一覧!$T$5)</f>
        <v>0.10483000000000001</v>
      </c>
      <c r="CK261" s="100">
        <f>IF($CX261&gt;0,バックデータ一覧!$S$6,バックデータ一覧!$T$6)</f>
        <v>0</v>
      </c>
      <c r="CL261" s="100">
        <f>IF($CX261&gt;0,バックデータ一覧!$S$7,バックデータ一覧!$T$7)</f>
        <v>5.8528500000000001</v>
      </c>
      <c r="CM261" s="100">
        <f>IF($CX261&gt;0,バックデータ一覧!$S$12,バックデータ一覧!$T$12)</f>
        <v>-5.7700000000000001E-2</v>
      </c>
      <c r="CN261" s="100">
        <f>IF($CX261&gt;0,バックデータ一覧!$S$13,バックデータ一覧!$T$13)</f>
        <v>0.47525000000000001</v>
      </c>
      <c r="CO261" s="100">
        <f>IF($CX261&gt;0,バックデータ一覧!$S$14,バックデータ一覧!$T$14)</f>
        <v>0</v>
      </c>
      <c r="CP261" s="173">
        <f>IF($CX261&gt;0,バックデータ一覧!$S$15,バックデータ一覧!$T$15)</f>
        <v>-6.3459300000000001</v>
      </c>
      <c r="CQ261" s="102">
        <f>IF($DF$4=4,'貼り付けシート（日別）'!T260,'貼り付けシート（日別）'!B260*(INT($DF$4)+1-$DF$4)+'貼り付けシート（日別）'!T260*($DF$4-INT($DF$4)))</f>
        <v>6.1339306783495058</v>
      </c>
      <c r="CR261" s="102">
        <f>IF($DF$4=4,'貼り付けシート（日別）'!U260,'貼り付けシート（日別）'!C260*(INT($DF$4)+1-$DF$4)+'貼り付けシート（日別）'!U260*($DF$4-INT($DF$4)))</f>
        <v>10.676078922797924</v>
      </c>
      <c r="CS261" s="102">
        <f>IF($DF$4=4,'貼り付けシート（日別）'!V260,'貼り付けシート（日別）'!D260*(INT($DF$4)+1-$DF$4)+'貼り付けシート（日別）'!V260*($DF$4-INT($DF$4)))</f>
        <v>2.0514818322239146</v>
      </c>
      <c r="CT261" s="102">
        <f>IF($DF$4=4,'貼り付けシート（日別）'!W260,'貼り付けシート（日別）'!E260*(INT($DF$4)+1-$DF$4)+'貼り付けシート（日別）'!W260*($DF$4-INT($DF$4)))</f>
        <v>0</v>
      </c>
      <c r="CU261" s="102">
        <f>IF($DF$4=4,'貼り付けシート（日別）'!X260,'貼り付けシート（日別）'!F260*(INT($DF$4)+1-$DF$4)+'貼り付けシート（日別）'!X260*($DF$4-INT($DF$4)))</f>
        <v>19.831725553184999</v>
      </c>
      <c r="CV261" s="102">
        <f>IF($DF$4=4,'貼り付けシート（日別）'!Y260,'貼り付けシート（日別）'!G260*(INT($DF$4)+1-$DF$4)+'貼り付けシート（日別）'!Y260*($DF$4-INT($DF$4)))</f>
        <v>0</v>
      </c>
      <c r="CW261" s="102">
        <f>IF($DF$4=4,'貼り付けシート（日別）'!Z260,'貼り付けシート（日別）'!H260*(INT($DF$4)+1-$DF$4)+'貼り付けシート（日別）'!Z260*($DF$4-INT($DF$4)))</f>
        <v>3.3545312500000009</v>
      </c>
      <c r="CX261" s="32">
        <f>SUMIF('貼り付けシート（時刻別）'!$A$6:$A$8765,AR261,'貼り付けシート（時刻別）'!$C$6:$C$8765)</f>
        <v>0</v>
      </c>
      <c r="CY261" s="102">
        <f t="shared" si="82"/>
        <v>0</v>
      </c>
      <c r="CZ261" s="166"/>
    </row>
    <row r="262" spans="1:104" x14ac:dyDescent="0.15">
      <c r="A262" s="36">
        <v>41894</v>
      </c>
      <c r="B262" s="139">
        <f>IF(計算過程!$DF$5=9,計算過程!CD262+計算過程!CY262,IF($DF$4=4,AS262,G262*(INT($DF$4)+1-$DF$4)+AS262*($DF$4-INT($DF$4))))</f>
        <v>0.13439700900000001</v>
      </c>
      <c r="C262" s="139">
        <f>IF(計算過程!$DF$5=9,CF262,IF($DF$4=4,AT262,H262*(INT($DF$4)+1-$DF$4)+AT262*($DF$4-INT($DF$4))))</f>
        <v>51.163294423502634</v>
      </c>
      <c r="D262" s="139">
        <f>IF(計算過程!$DF$5=9,0,IF($DF$4=4,AU262,I262*(INT($DF$4)+1-$DF$4)+AU262*($DF$4-INT($DF$4))))</f>
        <v>0</v>
      </c>
      <c r="E262" s="139">
        <v>0</v>
      </c>
      <c r="F262" s="138"/>
      <c r="G262" s="104">
        <f t="shared" si="69"/>
        <v>0.12817767558333332</v>
      </c>
      <c r="H262" s="104">
        <f t="shared" si="70"/>
        <v>45.198834046421787</v>
      </c>
      <c r="I262" s="104">
        <f t="shared" si="71"/>
        <v>0</v>
      </c>
      <c r="J262" s="107">
        <v>0</v>
      </c>
      <c r="K262" s="101">
        <f>IF(OR(計算過程!$DF$5&lt;=4,計算過程!$DF$5=8),L262+M262+N262,0)</f>
        <v>0.12817767558333332</v>
      </c>
      <c r="L262" s="101">
        <f>IF(AND($DF$5&gt;4,$DF$5&lt;&gt;8),0,((VLOOKUP(入力データと計算結果!$E$6,バックデータ一覧!$V$12:$AA$15,2)*'貼り付けシート（日別）'!O261+VLOOKUP(入力データと計算結果!$E$6,バックデータ一覧!$V$12:$AA$15,3)*('貼り付けシート（日別）'!I261+'貼り付けシート（日別）'!J261+'貼り付けシート（日別）'!K261+'貼り付けシート（日別）'!L261+'貼り付けシート（日別）'!N261)+(VLOOKUP(入力データと計算結果!$E$6,バックデータ一覧!$V$12:$AA$15,4)))*10^3/3600))</f>
        <v>7.8587880444444438E-2</v>
      </c>
      <c r="M262" s="101">
        <f>IF(AND(OR($DF$5&gt;4,$DF$5&lt;&gt;8),入力データと計算結果!$E$7&lt;&gt;バックデータ一覧!$A$16,SUM(AL262:AM262)&gt;0),0.07*10^3/3600,0)</f>
        <v>1.9444444444444445E-2</v>
      </c>
      <c r="N262" s="101">
        <f>IF(AND(OR($DF$5&lt;=4),入力データと計算結果!$E$7=バックデータ一覧!$A$18,AM262&gt;0),(VLOOKUP(入力データと計算結果!$E$6,バックデータ一覧!$V$12:$AA$15,5,FALSE)*AO262+VLOOKUP(入力データと計算結果!$E$6,バックデータ一覧!$V$12:$AA$15,6,FALSE))*10^3/3600,0)</f>
        <v>3.0145350694444448E-2</v>
      </c>
      <c r="O262" s="101">
        <f>IF(OR(計算過程!$DF$5&lt;=2,計算過程!$DF$5=8),IF(入力データと計算結果!$E$7=バックデータ一覧!$A$16,AI262/Q262+AJ262/R262+AK262/S262+AL262/T262+AN262/V262,IF(入力データと計算結果!$E$7=バックデータ一覧!$A$17,AI262/Q262+AJ262/R262+AK262/S262+AM262/U262+AN262/V262,AI262/Q262+AJ262/R262+AK262/S262+AM262/U262+AO262/W262)),0)</f>
        <v>45.198834046421787</v>
      </c>
      <c r="P262" s="101">
        <f>IF(OR(計算過程!$DF$5=3,計算過程!$DF$5=4),IF(入力データと計算結果!$E$7=バックデータ一覧!$A$16,AI262/Q262+AJ262/R262+AK262/S262+AL262/T262+AN262/V262,IF(入力データと計算結果!$E$7=バックデータ一覧!$A$17,AI262/Q262+AJ262/R262+AK262/S262+AM262/U262+AN262/V262,AI262/Q262+AJ262/R262+AK262/S262+AM262/U262+AO262/W262)),0)</f>
        <v>0</v>
      </c>
      <c r="Q262" s="101">
        <f>MIN(1,$DF$7*'貼り付けシート（日別）'!O261+計算過程!$DF$14*(AI262+AK262)+$DF$21)</f>
        <v>0.6269743120478336</v>
      </c>
      <c r="R262" s="101">
        <f>MIN(1,$DF$8*'貼り付けシート（日別）'!O261+$DF$15*AJ262+$DF$22)</f>
        <v>0.68414533291675927</v>
      </c>
      <c r="S262" s="101">
        <f>MIN(1,$DF$9*'貼り付けシート（日別）'!O261+$DF$16*(AI262+AK262)+$DF$23)</f>
        <v>0.6269743120478336</v>
      </c>
      <c r="T262" s="32">
        <f>MIN(1,$DF$10*'貼り付けシート（日別）'!O261+$DF$17*AL262+$DF$24)</f>
        <v>0.71159348488590612</v>
      </c>
      <c r="U262" s="32">
        <f>MIN(1,$DF$11*'貼り付けシート（日別）'!O261+$DF$18*AM262+$DF$25)</f>
        <v>0.70164612938500848</v>
      </c>
      <c r="V262" s="32">
        <f>MIN(1,$DF$12*'貼り付けシート（日別）'!O261+$DF$19*AN262+$DF$26)</f>
        <v>0.71159348488590612</v>
      </c>
      <c r="W262" s="32">
        <f>MIN(1,$DF$13*'貼り付けシート（日別）'!O261+$DF$20*AO262+$DF$27)</f>
        <v>0.62353140825986575</v>
      </c>
      <c r="X262" s="32">
        <f t="shared" si="72"/>
        <v>0</v>
      </c>
      <c r="Y262" s="32">
        <f>'貼り付けシート（日別）'!P261</f>
        <v>14.1625</v>
      </c>
      <c r="Z262" s="32">
        <f t="shared" si="73"/>
        <v>1</v>
      </c>
      <c r="AA262" s="32">
        <f t="shared" si="74"/>
        <v>1</v>
      </c>
      <c r="AB262" s="32">
        <f t="shared" si="75"/>
        <v>30.77633637257431</v>
      </c>
      <c r="AC262" s="32">
        <f>IF($DF$5=10,($DF$41*'貼り付けシート（日別）'!O261+$DF$42*AB262+$DF$43)/3.6,0)</f>
        <v>0</v>
      </c>
      <c r="AD262" s="32">
        <f>IF(OR($DF$5=5,$DF$5=6,$DF$5=7),(($DF$45*'貼り付けシート（日別）'!O261+$DF$46*SUM(AI262:AK262,AM262)+$DF$47)*AE262+(0.01723*AO262+0.06099))*10^3/3600,0)</f>
        <v>0</v>
      </c>
      <c r="AE262" s="32">
        <f>IF('貼り付けシート（日別）'!O261&lt;7,1+(7-'貼り付けシート（日別）'!O261)*0.0091,1)</f>
        <v>1</v>
      </c>
      <c r="AF262" s="32">
        <f>IF(OR($DF$5=5,$DF$5=6,$DF$5=7),(($DF$48*'貼り付けシート（日別）'!O261+$DF$49*SUM(AI262:AK262,AM262)+$DF$50)*AH262+AO262/AG262),0)</f>
        <v>0</v>
      </c>
      <c r="AG262" s="32">
        <f>$DF$51*'貼り付けシート（日別）'!O261+$DF$52*AO262+$DF$53</f>
        <v>0.8520724999999999</v>
      </c>
      <c r="AH262" s="32">
        <f>IF('貼り付けシート（日別）'!O261&lt;7,1+(7-'貼り付けシート（日別）'!O261)*0.0205,1)</f>
        <v>1</v>
      </c>
      <c r="AI262" s="109">
        <f>'貼り付けシート（日別）'!B261</f>
        <v>3.1816777183590124</v>
      </c>
      <c r="AJ262" s="109">
        <f>'貼り付けシート（日別）'!C261</f>
        <v>4.245566814136831</v>
      </c>
      <c r="AK262" s="109">
        <f>'貼り付けシート（日別）'!D261</f>
        <v>0.8740872852634648</v>
      </c>
      <c r="AL262" s="109">
        <f>'貼り付けシート（日別）'!E261</f>
        <v>0</v>
      </c>
      <c r="AM262" s="109">
        <f>'貼り付けシート（日別）'!F261</f>
        <v>19.716254554815002</v>
      </c>
      <c r="AN262" s="109">
        <f>'貼り付けシート（日別）'!G261</f>
        <v>0</v>
      </c>
      <c r="AO262" s="109">
        <f>'貼り付けシート（日別）'!H261</f>
        <v>2.7587500000000005</v>
      </c>
      <c r="AP262" s="102">
        <f>IF(入力データと計算結果!$E$9=バックデータ一覧!$A$25,'貼り付けシート（日別）'!Q261,0)</f>
        <v>0</v>
      </c>
      <c r="AR262" s="36">
        <v>41894</v>
      </c>
      <c r="AS262" s="104">
        <f t="shared" si="76"/>
        <v>0.13439700900000001</v>
      </c>
      <c r="AT262" s="104">
        <f t="shared" si="77"/>
        <v>51.163294423502634</v>
      </c>
      <c r="AU262" s="104">
        <f t="shared" si="78"/>
        <v>0</v>
      </c>
      <c r="AV262" s="107">
        <v>0</v>
      </c>
      <c r="AW262" s="101">
        <f>IF(OR(計算過程!$DF$5&lt;=4,計算過程!$DF$5=8),AX262+AY262+AZ262,0)</f>
        <v>0.13439700900000001</v>
      </c>
      <c r="AX262" s="101">
        <f>IF(AND(計算過程!$DF$5&gt;4,計算過程!$DF$5&lt;&gt;8),0,((VLOOKUP(入力データと計算結果!$E$6,バックデータ一覧!$V$12:$AA$15,2)*'貼り付けシート（日別）'!AG261+VLOOKUP(入力データと計算結果!$E$6,バックデータ一覧!$V$12:$AA$15,3)*('貼り付けシート（日別）'!AA261+'貼り付けシート（日別）'!AB261+'貼り付けシート（日別）'!AC261+'貼り付けシート（日別）'!AD261+'貼り付けシート（日別）'!AF261)+(VLOOKUP(入力データと計算結果!$E$6,バックデータ一覧!$V$12:$AA$15,4)))*10^3/3600))</f>
        <v>8.2043234694444453E-2</v>
      </c>
      <c r="AY262" s="101">
        <f>IF(AND(OR(計算過程!$DF$5&gt;4,計算過程!$DF$5&lt;&gt;8),入力データと計算結果!$E$7&lt;&gt;バックデータ一覧!$A$16,SUM(BX262:BY262)&gt;0),0.07*10^3/3600,0)</f>
        <v>1.9444444444444445E-2</v>
      </c>
      <c r="AZ262" s="101">
        <f>IF(AND(OR(計算過程!$DF$5&lt;=4),入力データと計算結果!$E$7=バックデータ一覧!$A$18,BY262&gt;0),(VLOOKUP(入力データと計算結果!$E$6,バックデータ一覧!$V$12:$AA$15,5,FALSE)*CA262+VLOOKUP(入力データと計算結果!$E$6,バックデータ一覧!$V$12:$AA$15,6,FALSE))*10^3/3600,0)</f>
        <v>3.2909329861111114E-2</v>
      </c>
      <c r="BA262" s="101">
        <f>IF(OR(計算過程!$DF$5&lt;=2,計算過程!$DF$5=8),IF(入力データと計算結果!$E$7=バックデータ一覧!$A$16,BU262/BC262+BV262/BD262+BW262/BE262+BX262/BF262+BZ262/BH262,IF(入力データと計算結果!$E$7=バックデータ一覧!$A$17,BU262/BC262+BV262/BD262+BW262/BE262+BY262/BG262+BZ262/BH262,BU262/BC262+BV262/BD262+BW262/BE262+BY262/BG262+CA262/BI262)),0)</f>
        <v>51.163294423502634</v>
      </c>
      <c r="BB262" s="101">
        <f>IF(OR(計算過程!$DF$5=3,計算過程!$DF$5=4),IF(入力データと計算結果!$E$7=バックデータ一覧!$A$16,BU262/BC262+BV262/BD262+BW262/BE262+BX262/BF262+BZ262/BH262,IF(入力データと計算結果!$E$7=バックデータ一覧!$A$17,BU262/BC262+BV262/BD262+BW262/BE262+BY262/BG262+BZ262/BH262,BU262/BC262+BV262/BD262+BW262/BE262+BY262/BG262+CA262/BI262)),0)</f>
        <v>0</v>
      </c>
      <c r="BC262" s="101">
        <f>MIN(1,計算過程!$DF$7*'貼り付けシート（日別）'!AG261+計算過程!$DF$14*(BU262+BW262)+計算過程!$DF$21)</f>
        <v>0.6277255882645566</v>
      </c>
      <c r="BD262" s="101">
        <f>MIN(1,計算過程!$DF$8*'貼り付けシート（日別）'!AG261+計算過程!$DF$15*BV262+計算過程!$DF$22)</f>
        <v>0.68542998558699253</v>
      </c>
      <c r="BE262" s="101">
        <f>MIN(1,計算過程!$DF$9*'貼り付けシート（日別）'!AG261+計算過程!$DF$16*(BU262+BW262)+計算過程!$DF$23)</f>
        <v>0.6277255882645566</v>
      </c>
      <c r="BF262" s="32">
        <f>MIN(1,計算過程!$DF$10*'貼り付けシート（日別）'!AG261+計算過程!$DF$17*BX262+計算過程!$DF$24)</f>
        <v>0.71159348488590612</v>
      </c>
      <c r="BG262" s="32">
        <f>MIN(1,計算過程!$DF$11*'貼り付けシート（日別）'!AG261+計算過程!$DF$18*BY262+計算過程!$DF$25)</f>
        <v>0.70164612938500848</v>
      </c>
      <c r="BH262" s="32">
        <f>MIN(1,計算過程!$DF$12*'貼り付けシート（日別）'!AG261+計算過程!$DF$19*BZ262+計算過程!$DF$26)</f>
        <v>0.71159348488590612</v>
      </c>
      <c r="BI262" s="32">
        <f>MIN(1,計算過程!$DF$13*'貼り付けシート（日別）'!AG261+計算過程!$DF$20*CA262+計算過程!$DF$27)</f>
        <v>0.63370150343516773</v>
      </c>
      <c r="BJ262" s="32">
        <f>IF(計算過程!$DF$5=11,(計算過程!$DF$33*BK262+計算過程!$DF$34*BN262+計算過程!$DF$35*計算過程!$DF$39+計算過程!$DF$36)*(1+計算過程!$DF$37*計算過程!$DF$38)*BL262*BM262*10^3/3600,0)</f>
        <v>0</v>
      </c>
      <c r="BK262" s="32">
        <f>'貼り付けシート（日別）'!AH261</f>
        <v>14.1625</v>
      </c>
      <c r="BL262" s="32">
        <f t="shared" si="79"/>
        <v>1</v>
      </c>
      <c r="BM262" s="32">
        <f t="shared" si="80"/>
        <v>1</v>
      </c>
      <c r="BN262" s="32">
        <f t="shared" si="81"/>
        <v>34.820841154765752</v>
      </c>
      <c r="BO262" s="32">
        <f>IF(計算過程!$DF$5=10,(計算過程!$DF$41*'貼り付けシート（日別）'!AG261+計算過程!$DF$42*BN262+計算過程!$DF$43)/3.6,0)</f>
        <v>0</v>
      </c>
      <c r="BP262" s="32">
        <f>IF(OR(計算過程!$DF$5=5,計算過程!$DF$5=6,計算過程!$DF$5=7),((計算過程!$DF$45*'貼り付けシート（日別）'!AG261+計算過程!$DF$46*SUM(BU262:BW262,BY262)+計算過程!$DF$47)*BQ262+(0.01723*CA262+0.06099))*10^3/3600,0)</f>
        <v>0</v>
      </c>
      <c r="BQ262" s="32">
        <f>IF('貼り付けシート（日別）'!AG261&lt;7,1+(7-'貼り付けシート（日別）'!AG261)*0.0091,1)</f>
        <v>1</v>
      </c>
      <c r="BR262" s="32">
        <f>IF(OR(計算過程!$DF$5=5,計算過程!$DF$5=6,計算過程!$DF$5=7),((計算過程!$DF$48*'貼り付けシート（日別）'!AG261+計算過程!$DF$49*SUM(BU262:BW262,BY262)+計算過程!$DF$50)*BT262+CA262/BS262),0)</f>
        <v>0</v>
      </c>
      <c r="BS262" s="32">
        <f>計算過程!$DF$51*'貼り付けシート（日別）'!AG261+計算過程!$DF$52*CA262+計算過程!$DF$53</f>
        <v>0.85553749999999995</v>
      </c>
      <c r="BT262" s="32">
        <f>IF('貼り付けシート（日別）'!AG261&lt;7,1+(7-'貼り付けシート（日別）'!AG261)*0.0205,1)</f>
        <v>1</v>
      </c>
      <c r="BU262" s="109">
        <f>'貼り付けシート（日別）'!T261</f>
        <v>4.1096670528803916</v>
      </c>
      <c r="BV262" s="109">
        <f>'貼り付けシート（日別）'!U261</f>
        <v>7.0759446902280496</v>
      </c>
      <c r="BW262" s="109">
        <f>'貼り付けシート（日別）'!V261</f>
        <v>0.5827248568423099</v>
      </c>
      <c r="BX262" s="109">
        <f>'貼り付けシート（日別）'!W261</f>
        <v>0</v>
      </c>
      <c r="BY262" s="109">
        <f>'貼り付けシート（日別）'!X261</f>
        <v>19.716254554815002</v>
      </c>
      <c r="BZ262" s="109">
        <f>'貼り付けシート（日別）'!Y261</f>
        <v>0</v>
      </c>
      <c r="CA262" s="109">
        <f>'貼り付けシート（日別）'!Z261</f>
        <v>3.336250000000001</v>
      </c>
      <c r="CB262" s="102">
        <f>IF(入力データと計算結果!$E$9=バックデータ一覧!$A$25,'貼り付けシート（日別）'!AI261,0)</f>
        <v>0</v>
      </c>
      <c r="CC262" s="166"/>
      <c r="CD262" s="32">
        <f>IF(計算過程!$DF$5=9,((CI262*'貼り付けシート（日別）'!AG261+CJ262*(CQ262+CR262+CS262+CU262)+CK262*CX262+CL262)*CE262+(0.01723*CW262+0.06099))*10^3/3600,0)</f>
        <v>0</v>
      </c>
      <c r="CE262" s="32">
        <f>IF(7&lt;='貼り付けシート（日別）'!AG261,1,1+(7-'貼り付けシート（日別）'!AG261)*0.0091)</f>
        <v>1</v>
      </c>
      <c r="CF262" s="32">
        <f>IF(計算過程!$DF$5=9,((CM262*'貼り付けシート（日別）'!AG261+CN262*(CQ262+CR262+CS262+CU262)+CO262*CX262+CP262)*CH262+CW262/CG262),0)</f>
        <v>0</v>
      </c>
      <c r="CG262" s="32">
        <f>計算過程!$DF$55*'貼り付けシート（日別）'!AG261+計算過程!$DF$56*CW262+計算過程!$DF$57</f>
        <v>0.85553749999999995</v>
      </c>
      <c r="CH262" s="32">
        <f>IF(7&lt;='貼り付けシート（日別）'!AG261,1,1+(7-'貼り付けシート（日別）'!AG261)*0.0205)</f>
        <v>1</v>
      </c>
      <c r="CI262" s="100">
        <f>IF($CX262&gt;0,バックデータ一覧!$S$4,バックデータ一覧!$T$4)</f>
        <v>-0.18114</v>
      </c>
      <c r="CJ262" s="100">
        <f>IF($CX262&gt;0,バックデータ一覧!$S$5,バックデータ一覧!$T$5)</f>
        <v>0.10483000000000001</v>
      </c>
      <c r="CK262" s="100">
        <f>IF($CX262&gt;0,バックデータ一覧!$S$6,バックデータ一覧!$T$6)</f>
        <v>0</v>
      </c>
      <c r="CL262" s="100">
        <f>IF($CX262&gt;0,バックデータ一覧!$S$7,バックデータ一覧!$T$7)</f>
        <v>5.8528500000000001</v>
      </c>
      <c r="CM262" s="100">
        <f>IF($CX262&gt;0,バックデータ一覧!$S$12,バックデータ一覧!$T$12)</f>
        <v>-5.7700000000000001E-2</v>
      </c>
      <c r="CN262" s="100">
        <f>IF($CX262&gt;0,バックデータ一覧!$S$13,バックデータ一覧!$T$13)</f>
        <v>0.47525000000000001</v>
      </c>
      <c r="CO262" s="100">
        <f>IF($CX262&gt;0,バックデータ一覧!$S$14,バックデータ一覧!$T$14)</f>
        <v>0</v>
      </c>
      <c r="CP262" s="173">
        <f>IF($CX262&gt;0,バックデータ一覧!$S$15,バックデータ一覧!$T$15)</f>
        <v>-6.3459300000000001</v>
      </c>
      <c r="CQ262" s="102">
        <f>IF($DF$4=4,'貼り付けシート（日別）'!T261,'貼り付けシート（日別）'!B261*(INT($DF$4)+1-$DF$4)+'貼り付けシート（日別）'!T261*($DF$4-INT($DF$4)))</f>
        <v>4.1096670528803916</v>
      </c>
      <c r="CR262" s="102">
        <f>IF($DF$4=4,'貼り付けシート（日別）'!U261,'貼り付けシート（日別）'!C261*(INT($DF$4)+1-$DF$4)+'貼り付けシート（日別）'!U261*($DF$4-INT($DF$4)))</f>
        <v>7.0759446902280496</v>
      </c>
      <c r="CS262" s="102">
        <f>IF($DF$4=4,'貼り付けシート（日別）'!V261,'貼り付けシート（日別）'!D261*(INT($DF$4)+1-$DF$4)+'貼り付けシート（日別）'!V261*($DF$4-INT($DF$4)))</f>
        <v>0.5827248568423099</v>
      </c>
      <c r="CT262" s="102">
        <f>IF($DF$4=4,'貼り付けシート（日別）'!W261,'貼り付けシート（日別）'!E261*(INT($DF$4)+1-$DF$4)+'貼り付けシート（日別）'!W261*($DF$4-INT($DF$4)))</f>
        <v>0</v>
      </c>
      <c r="CU262" s="102">
        <f>IF($DF$4=4,'貼り付けシート（日別）'!X261,'貼り付けシート（日別）'!F261*(INT($DF$4)+1-$DF$4)+'貼り付けシート（日別）'!X261*($DF$4-INT($DF$4)))</f>
        <v>19.716254554815002</v>
      </c>
      <c r="CV262" s="102">
        <f>IF($DF$4=4,'貼り付けシート（日別）'!Y261,'貼り付けシート（日別）'!G261*(INT($DF$4)+1-$DF$4)+'貼り付けシート（日別）'!Y261*($DF$4-INT($DF$4)))</f>
        <v>0</v>
      </c>
      <c r="CW262" s="102">
        <f>IF($DF$4=4,'貼り付けシート（日別）'!Z261,'貼り付けシート（日別）'!H261*(INT($DF$4)+1-$DF$4)+'貼り付けシート（日別）'!Z261*($DF$4-INT($DF$4)))</f>
        <v>3.336250000000001</v>
      </c>
      <c r="CX262" s="32">
        <f>SUMIF('貼り付けシート（時刻別）'!$A$6:$A$8765,AR262,'貼り付けシート（時刻別）'!$C$6:$C$8765)</f>
        <v>0</v>
      </c>
      <c r="CY262" s="102">
        <f t="shared" si="82"/>
        <v>0</v>
      </c>
      <c r="CZ262" s="166"/>
    </row>
    <row r="263" spans="1:104" x14ac:dyDescent="0.15">
      <c r="A263" s="36">
        <v>41895</v>
      </c>
      <c r="B263" s="139">
        <f>IF(計算過程!$DF$5=9,計算過程!CD263+計算過程!CY263,IF($DF$4=4,AS263,G263*(INT($DF$4)+1-$DF$4)+AS263*($DF$4-INT($DF$4))))</f>
        <v>0.14179723520370371</v>
      </c>
      <c r="C263" s="139">
        <f>IF(計算過程!$DF$5=9,CF263,IF($DF$4=4,AT263,H263*(INT($DF$4)+1-$DF$4)+AT263*($DF$4-INT($DF$4))))</f>
        <v>61.307781738461593</v>
      </c>
      <c r="D263" s="139">
        <f>IF(計算過程!$DF$5=9,0,IF($DF$4=4,AU263,I263*(INT($DF$4)+1-$DF$4)+AU263*($DF$4-INT($DF$4))))</f>
        <v>0</v>
      </c>
      <c r="E263" s="139">
        <v>0</v>
      </c>
      <c r="F263" s="138"/>
      <c r="G263" s="104">
        <f t="shared" si="69"/>
        <v>0.13546071600000001</v>
      </c>
      <c r="H263" s="104">
        <f t="shared" si="70"/>
        <v>55.299206436595441</v>
      </c>
      <c r="I263" s="104">
        <f t="shared" si="71"/>
        <v>0</v>
      </c>
      <c r="J263" s="107">
        <v>0</v>
      </c>
      <c r="K263" s="101">
        <f>IF(OR(計算過程!$DF$5&lt;=4,計算過程!$DF$5=8),L263+M263+N263,0)</f>
        <v>0.13546071600000001</v>
      </c>
      <c r="L263" s="101">
        <f>IF(AND($DF$5&gt;4,$DF$5&lt;&gt;8),0,((VLOOKUP(入力データと計算結果!$E$6,バックデータ一覧!$V$12:$AA$15,2)*'貼り付けシート（日別）'!O262+VLOOKUP(入力データと計算結果!$E$6,バックデータ一覧!$V$12:$AA$15,3)*('貼り付けシート（日別）'!I262+'貼り付けシート（日別）'!J262+'貼り付けシート（日別）'!K262+'貼り付けシート（日別）'!L262+'貼り付けシート（日別）'!N262)+(VLOOKUP(入力データと計算結果!$E$6,バックデータ一覧!$V$12:$AA$15,4)))*10^3/3600))</f>
        <v>8.5689447481481482E-2</v>
      </c>
      <c r="M263" s="101">
        <f>IF(AND(OR($DF$5&gt;4,$DF$5&lt;&gt;8),入力データと計算結果!$E$7&lt;&gt;バックデータ一覧!$A$16,SUM(AL263:AM263)&gt;0),0.07*10^3/3600,0)</f>
        <v>1.9444444444444445E-2</v>
      </c>
      <c r="N263" s="101">
        <f>IF(AND(OR($DF$5&lt;=4),入力データと計算結果!$E$7=バックデータ一覧!$A$18,AM263&gt;0),(VLOOKUP(入力データと計算結果!$E$6,バックデータ一覧!$V$12:$AA$15,5,FALSE)*AO263+VLOOKUP(入力データと計算結果!$E$6,バックデータ一覧!$V$12:$AA$15,6,FALSE))*10^3/3600,0)</f>
        <v>3.0326824074074075E-2</v>
      </c>
      <c r="O263" s="101">
        <f>IF(OR(計算過程!$DF$5&lt;=2,計算過程!$DF$5=8),IF(入力データと計算結果!$E$7=バックデータ一覧!$A$16,AI263/Q263+AJ263/R263+AK263/S263+AL263/T263+AN263/V263,IF(入力データと計算結果!$E$7=バックデータ一覧!$A$17,AI263/Q263+AJ263/R263+AK263/S263+AM263/U263+AN263/V263,AI263/Q263+AJ263/R263+AK263/S263+AM263/U263+AO263/W263)),0)</f>
        <v>55.299206436595441</v>
      </c>
      <c r="P263" s="101">
        <f>IF(OR(計算過程!$DF$5=3,計算過程!$DF$5=4),IF(入力データと計算結果!$E$7=バックデータ一覧!$A$16,AI263/Q263+AJ263/R263+AK263/S263+AL263/T263+AN263/V263,IF(入力データと計算結果!$E$7=バックデータ一覧!$A$17,AI263/Q263+AJ263/R263+AK263/S263+AM263/U263+AN263/V263,AI263/Q263+AJ263/R263+AK263/S263+AM263/U263+AO263/W263)),0)</f>
        <v>0</v>
      </c>
      <c r="Q263" s="101">
        <f>MIN(1,$DF$7*'貼り付けシート（日別）'!O262+計算過程!$DF$14*(AI263+AK263)+$DF$21)</f>
        <v>0.63013969788402591</v>
      </c>
      <c r="R263" s="101">
        <f>MIN(1,$DF$8*'貼り付けシート（日別）'!O262+$DF$15*AJ263+$DF$22)</f>
        <v>0.68548465576222239</v>
      </c>
      <c r="S263" s="101">
        <f>MIN(1,$DF$9*'貼り付けシート（日別）'!O262+$DF$16*(AI263+AK263)+$DF$23)</f>
        <v>0.63013969788402591</v>
      </c>
      <c r="T263" s="32">
        <f>MIN(1,$DF$10*'貼り付けシート（日別）'!O262+$DF$17*AL263+$DF$24)</f>
        <v>0.71159348488590612</v>
      </c>
      <c r="U263" s="32">
        <f>MIN(1,$DF$11*'貼り付けシート（日別）'!O262+$DF$18*AM263+$DF$25)</f>
        <v>0.70172332535308624</v>
      </c>
      <c r="V263" s="32">
        <f>MIN(1,$DF$12*'貼り付けシート（日別）'!O262+$DF$19*AN263+$DF$26)</f>
        <v>0.71159348488590612</v>
      </c>
      <c r="W263" s="32">
        <f>MIN(1,$DF$13*'貼り付けシート（日別）'!O262+$DF$20*AO263+$DF$27)</f>
        <v>0.6229010442136913</v>
      </c>
      <c r="X263" s="32">
        <f t="shared" si="72"/>
        <v>0</v>
      </c>
      <c r="Y263" s="32">
        <f>'貼り付けシート（日別）'!P262</f>
        <v>16.175000000000001</v>
      </c>
      <c r="Z263" s="32">
        <f t="shared" si="73"/>
        <v>1</v>
      </c>
      <c r="AA263" s="32">
        <f t="shared" si="74"/>
        <v>1</v>
      </c>
      <c r="AB263" s="32">
        <f t="shared" si="75"/>
        <v>37.430663621253643</v>
      </c>
      <c r="AC263" s="32">
        <f>IF($DF$5=10,($DF$41*'貼り付けシート（日別）'!O262+$DF$42*AB263+$DF$43)/3.6,0)</f>
        <v>0</v>
      </c>
      <c r="AD263" s="32">
        <f>IF(OR($DF$5=5,$DF$5=6,$DF$5=7),(($DF$45*'貼り付けシート（日別）'!O262+$DF$46*SUM(AI263:AK263,AM263)+$DF$47)*AE263+(0.01723*AO263+0.06099))*10^3/3600,0)</f>
        <v>0</v>
      </c>
      <c r="AE263" s="32">
        <f>IF('貼り付けシート（日別）'!O262&lt;7,1+(7-'貼り付けシート（日別）'!O262)*0.0091,1)</f>
        <v>1</v>
      </c>
      <c r="AF263" s="32">
        <f>IF(OR($DF$5=5,$DF$5=6,$DF$5=7),(($DF$48*'貼り付けシート（日別）'!O262+$DF$49*SUM(AI263:AK263,AM263)+$DF$50)*AH263+AO263/AG263),0)</f>
        <v>0</v>
      </c>
      <c r="AG263" s="32">
        <f>$DF$51*'貼り付けシート（日別）'!O262+$DF$52*AO263+$DF$53</f>
        <v>0.85021999999999998</v>
      </c>
      <c r="AH263" s="32">
        <f>IF('貼り付けシート（日別）'!O262&lt;7,1+(7-'貼り付けシート（日別）'!O262)*0.0205,1)</f>
        <v>1</v>
      </c>
      <c r="AI263" s="109">
        <f>'貼り付けシート（日別）'!B262</f>
        <v>5.7827574521796059</v>
      </c>
      <c r="AJ263" s="109">
        <f>'貼り付けシート（日別）'!C262</f>
        <v>7.7163953443526943</v>
      </c>
      <c r="AK263" s="109">
        <f>'貼り付けシート（日別）'!D262</f>
        <v>1.5886696297196723</v>
      </c>
      <c r="AL263" s="109">
        <f>'貼り付けシート（日別）'!E262</f>
        <v>0</v>
      </c>
      <c r="AM263" s="109">
        <f>'貼り付けシート（日別）'!F262</f>
        <v>19.546174528335001</v>
      </c>
      <c r="AN263" s="109">
        <f>'貼り付けシート（日別）'!G262</f>
        <v>0</v>
      </c>
      <c r="AO263" s="109">
        <f>'貼り付けシート（日別）'!H262</f>
        <v>2.7966666666666669</v>
      </c>
      <c r="AP263" s="102">
        <f>IF(入力データと計算結果!$E$9=バックデータ一覧!$A$25,'貼り付けシート（日別）'!Q262,0)</f>
        <v>0</v>
      </c>
      <c r="AR263" s="36">
        <v>41895</v>
      </c>
      <c r="AS263" s="104">
        <f t="shared" si="76"/>
        <v>0.14179723520370371</v>
      </c>
      <c r="AT263" s="104">
        <f t="shared" si="77"/>
        <v>61.307781738461593</v>
      </c>
      <c r="AU263" s="104">
        <f t="shared" si="78"/>
        <v>0</v>
      </c>
      <c r="AV263" s="107">
        <v>0</v>
      </c>
      <c r="AW263" s="101">
        <f>IF(OR(計算過程!$DF$5&lt;=4,計算過程!$DF$5=8),AX263+AY263+AZ263,0)</f>
        <v>0.14179723520370371</v>
      </c>
      <c r="AX263" s="101">
        <f>IF(AND(計算過程!$DF$5&gt;4,計算過程!$DF$5&lt;&gt;8),0,((VLOOKUP(入力データと計算結果!$E$6,バックデータ一覧!$V$12:$AA$15,2)*'貼り付けシート（日別）'!AG262+VLOOKUP(入力データと計算結果!$E$6,バックデータ一覧!$V$12:$AA$15,3)*('貼り付けシート（日別）'!AA262+'貼り付けシート（日別）'!AB262+'貼り付けシート（日別）'!AC262+'貼り付けシート（日別）'!AD262+'貼り付けシート（日別）'!AF262)+(VLOOKUP(入力データと計算結果!$E$6,バックデータ一覧!$V$12:$AA$15,4)))*10^3/3600))</f>
        <v>8.9210137981481488E-2</v>
      </c>
      <c r="AY263" s="101">
        <f>IF(AND(OR(計算過程!$DF$5&gt;4,計算過程!$DF$5&lt;&gt;8),入力データと計算結果!$E$7&lt;&gt;バックデータ一覧!$A$16,SUM(BX263:BY263)&gt;0),0.07*10^3/3600,0)</f>
        <v>1.9444444444444445E-2</v>
      </c>
      <c r="AZ263" s="101">
        <f>IF(AND(OR(計算過程!$DF$5&lt;=4),入力データと計算結果!$E$7=バックデータ一覧!$A$18,BY263&gt;0),(VLOOKUP(入力データと計算結果!$E$6,バックデータ一覧!$V$12:$AA$15,5,FALSE)*CA263+VLOOKUP(入力データと計算結果!$E$6,バックデータ一覧!$V$12:$AA$15,6,FALSE))*10^3/3600,0)</f>
        <v>3.3142652777777781E-2</v>
      </c>
      <c r="BA263" s="101">
        <f>IF(OR(計算過程!$DF$5&lt;=2,計算過程!$DF$5=8),IF(入力データと計算結果!$E$7=バックデータ一覧!$A$16,BU263/BC263+BV263/BD263+BW263/BE263+BX263/BF263+BZ263/BH263,IF(入力データと計算結果!$E$7=バックデータ一覧!$A$17,BU263/BC263+BV263/BD263+BW263/BE263+BY263/BG263+BZ263/BH263,BU263/BC263+BV263/BD263+BW263/BE263+BY263/BG263+CA263/BI263)),0)</f>
        <v>61.307781738461593</v>
      </c>
      <c r="BB263" s="101">
        <f>IF(OR(計算過程!$DF$5=3,計算過程!$DF$5=4),IF(入力データと計算結果!$E$7=バックデータ一覧!$A$16,BU263/BC263+BV263/BD263+BW263/BE263+BX263/BF263+BZ263/BH263,IF(入力データと計算結果!$E$7=バックデータ一覧!$A$17,BU263/BC263+BV263/BD263+BW263/BE263+BY263/BG263+BZ263/BH263,BU263/BC263+BV263/BD263+BW263/BE263+BY263/BG263+CA263/BI263)),0)</f>
        <v>0</v>
      </c>
      <c r="BC263" s="101">
        <f>MIN(1,計算過程!$DF$7*'貼り付けシート（日別）'!AG262+計算過程!$DF$14*(BU263+BW263)+計算過程!$DF$21)</f>
        <v>0.63096118848228566</v>
      </c>
      <c r="BD263" s="101">
        <f>MIN(1,計算過程!$DF$8*'貼り付けシート（日別）'!AG262+計算過程!$DF$15*BV263+計算過程!$DF$22)</f>
        <v>0.68675822652237162</v>
      </c>
      <c r="BE263" s="101">
        <f>MIN(1,計算過程!$DF$9*'貼り付けシート（日別）'!AG262+計算過程!$DF$16*(BU263+BW263)+計算過程!$DF$23)</f>
        <v>0.63096118848228566</v>
      </c>
      <c r="BF263" s="32">
        <f>MIN(1,計算過程!$DF$10*'貼り付けシート（日別）'!AG262+計算過程!$DF$17*BX263+計算過程!$DF$24)</f>
        <v>0.71159348488590612</v>
      </c>
      <c r="BG263" s="32">
        <f>MIN(1,計算過程!$DF$11*'貼り付けシート（日別）'!AG262+計算過程!$DF$18*BY263+計算過程!$DF$25)</f>
        <v>0.70172332535308624</v>
      </c>
      <c r="BH263" s="32">
        <f>MIN(1,計算過程!$DF$12*'貼り付けシート（日別）'!AG262+計算過程!$DF$19*BZ263+計算過程!$DF$26)</f>
        <v>0.71159348488590612</v>
      </c>
      <c r="BI263" s="32">
        <f>MIN(1,計算過程!$DF$13*'貼り付けシート（日別）'!AG262+計算過程!$DF$20*CA263+計算過程!$DF$27)</f>
        <v>0.63326192039516782</v>
      </c>
      <c r="BJ263" s="32">
        <f>IF(計算過程!$DF$5=11,(計算過程!$DF$33*BK263+計算過程!$DF$34*BN263+計算過程!$DF$35*計算過程!$DF$39+計算過程!$DF$36)*(1+計算過程!$DF$37*計算過程!$DF$38)*BL263*BM263*10^3/3600,0)</f>
        <v>0</v>
      </c>
      <c r="BK263" s="32">
        <f>'貼り付けシート（日別）'!AH262</f>
        <v>16.175000000000001</v>
      </c>
      <c r="BL263" s="32">
        <f t="shared" si="79"/>
        <v>1</v>
      </c>
      <c r="BM263" s="32">
        <f t="shared" si="80"/>
        <v>1</v>
      </c>
      <c r="BN263" s="32">
        <f t="shared" si="81"/>
        <v>41.521085044828752</v>
      </c>
      <c r="BO263" s="32">
        <f>IF(計算過程!$DF$5=10,(計算過程!$DF$41*'貼り付けシート（日別）'!AG262+計算過程!$DF$42*BN263+計算過程!$DF$43)/3.6,0)</f>
        <v>0</v>
      </c>
      <c r="BP263" s="32">
        <f>IF(OR(計算過程!$DF$5=5,計算過程!$DF$5=6,計算過程!$DF$5=7),((計算過程!$DF$45*'貼り付けシート（日別）'!AG262+計算過程!$DF$46*SUM(BU263:BW263,BY263)+計算過程!$DF$47)*BQ263+(0.01723*CA263+0.06099))*10^3/3600,0)</f>
        <v>0</v>
      </c>
      <c r="BQ263" s="32">
        <f>IF('貼り付けシート（日別）'!AG262&lt;7,1+(7-'貼り付けシート（日別）'!AG262)*0.0091,1)</f>
        <v>1</v>
      </c>
      <c r="BR263" s="32">
        <f>IF(OR(計算過程!$DF$5=5,計算過程!$DF$5=6,計算過程!$DF$5=7),((計算過程!$DF$48*'貼り付けシート（日別）'!AG262+計算過程!$DF$49*SUM(BU263:BW263,BY263)+計算過程!$DF$50)*BT263+CA263/BS263),0)</f>
        <v>0</v>
      </c>
      <c r="BS263" s="32">
        <f>計算過程!$DF$51*'貼り付けシート（日別）'!AG262+計算過程!$DF$52*CA263+計算過程!$DF$53</f>
        <v>0.85375000000000001</v>
      </c>
      <c r="BT263" s="32">
        <f>IF('貼り付けシート（日別）'!AG262&lt;7,1+(7-'貼り付けシート（日別）'!AG262)*0.0205,1)</f>
        <v>1</v>
      </c>
      <c r="BU263" s="109">
        <f>'貼り付けシート（日別）'!T262</f>
        <v>6.0456100636423171</v>
      </c>
      <c r="BV263" s="109">
        <f>'貼り付けシート（日別）'!U262</f>
        <v>10.522357287753673</v>
      </c>
      <c r="BW263" s="109">
        <f>'貼り付けシート（日別）'!V262</f>
        <v>2.0219431650977646</v>
      </c>
      <c r="BX263" s="109">
        <f>'貼り付けシート（日別）'!W262</f>
        <v>0</v>
      </c>
      <c r="BY263" s="109">
        <f>'貼り付けシート（日別）'!X262</f>
        <v>19.546174528335001</v>
      </c>
      <c r="BZ263" s="109">
        <f>'貼り付けシート（日別）'!Y262</f>
        <v>0</v>
      </c>
      <c r="CA263" s="109">
        <f>'貼り付けシート（日別）'!Z262</f>
        <v>3.3850000000000007</v>
      </c>
      <c r="CB263" s="102">
        <f>IF(入力データと計算結果!$E$9=バックデータ一覧!$A$25,'貼り付けシート（日別）'!AI262,0)</f>
        <v>0</v>
      </c>
      <c r="CC263" s="166"/>
      <c r="CD263" s="32">
        <f>IF(計算過程!$DF$5=9,((CI263*'貼り付けシート（日別）'!AG262+CJ263*(CQ263+CR263+CS263+CU263)+CK263*CX263+CL263)*CE263+(0.01723*CW263+0.06099))*10^3/3600,0)</f>
        <v>0</v>
      </c>
      <c r="CE263" s="32">
        <f>IF(7&lt;='貼り付けシート（日別）'!AG262,1,1+(7-'貼り付けシート（日別）'!AG262)*0.0091)</f>
        <v>1</v>
      </c>
      <c r="CF263" s="32">
        <f>IF(計算過程!$DF$5=9,((CM263*'貼り付けシート（日別）'!AG262+CN263*(CQ263+CR263+CS263+CU263)+CO263*CX263+CP263)*CH263+CW263/CG263),0)</f>
        <v>0</v>
      </c>
      <c r="CG263" s="32">
        <f>計算過程!$DF$55*'貼り付けシート（日別）'!AG262+計算過程!$DF$56*CW263+計算過程!$DF$57</f>
        <v>0.85375000000000001</v>
      </c>
      <c r="CH263" s="32">
        <f>IF(7&lt;='貼り付けシート（日別）'!AG262,1,1+(7-'貼り付けシート（日別）'!AG262)*0.0205)</f>
        <v>1</v>
      </c>
      <c r="CI263" s="100">
        <f>IF($CX263&gt;0,バックデータ一覧!$S$4,バックデータ一覧!$T$4)</f>
        <v>-0.18114</v>
      </c>
      <c r="CJ263" s="100">
        <f>IF($CX263&gt;0,バックデータ一覧!$S$5,バックデータ一覧!$T$5)</f>
        <v>0.10483000000000001</v>
      </c>
      <c r="CK263" s="100">
        <f>IF($CX263&gt;0,バックデータ一覧!$S$6,バックデータ一覧!$T$6)</f>
        <v>0</v>
      </c>
      <c r="CL263" s="100">
        <f>IF($CX263&gt;0,バックデータ一覧!$S$7,バックデータ一覧!$T$7)</f>
        <v>5.8528500000000001</v>
      </c>
      <c r="CM263" s="100">
        <f>IF($CX263&gt;0,バックデータ一覧!$S$12,バックデータ一覧!$T$12)</f>
        <v>-5.7700000000000001E-2</v>
      </c>
      <c r="CN263" s="100">
        <f>IF($CX263&gt;0,バックデータ一覧!$S$13,バックデータ一覧!$T$13)</f>
        <v>0.47525000000000001</v>
      </c>
      <c r="CO263" s="100">
        <f>IF($CX263&gt;0,バックデータ一覧!$S$14,バックデータ一覧!$T$14)</f>
        <v>0</v>
      </c>
      <c r="CP263" s="173">
        <f>IF($CX263&gt;0,バックデータ一覧!$S$15,バックデータ一覧!$T$15)</f>
        <v>-6.3459300000000001</v>
      </c>
      <c r="CQ263" s="102">
        <f>IF($DF$4=4,'貼り付けシート（日別）'!T262,'貼り付けシート（日別）'!B262*(INT($DF$4)+1-$DF$4)+'貼り付けシート（日別）'!T262*($DF$4-INT($DF$4)))</f>
        <v>6.0456100636423171</v>
      </c>
      <c r="CR263" s="102">
        <f>IF($DF$4=4,'貼り付けシート（日別）'!U262,'貼り付けシート（日別）'!C262*(INT($DF$4)+1-$DF$4)+'貼り付けシート（日別）'!U262*($DF$4-INT($DF$4)))</f>
        <v>10.522357287753673</v>
      </c>
      <c r="CS263" s="102">
        <f>IF($DF$4=4,'貼り付けシート（日別）'!V262,'貼り付けシート（日別）'!D262*(INT($DF$4)+1-$DF$4)+'貼り付けシート（日別）'!V262*($DF$4-INT($DF$4)))</f>
        <v>2.0219431650977646</v>
      </c>
      <c r="CT263" s="102">
        <f>IF($DF$4=4,'貼り付けシート（日別）'!W262,'貼り付けシート（日別）'!E262*(INT($DF$4)+1-$DF$4)+'貼り付けシート（日別）'!W262*($DF$4-INT($DF$4)))</f>
        <v>0</v>
      </c>
      <c r="CU263" s="102">
        <f>IF($DF$4=4,'貼り付けシート（日別）'!X262,'貼り付けシート（日別）'!F262*(INT($DF$4)+1-$DF$4)+'貼り付けシート（日別）'!X262*($DF$4-INT($DF$4)))</f>
        <v>19.546174528335001</v>
      </c>
      <c r="CV263" s="102">
        <f>IF($DF$4=4,'貼り付けシート（日別）'!Y262,'貼り付けシート（日別）'!G262*(INT($DF$4)+1-$DF$4)+'貼り付けシート（日別）'!Y262*($DF$4-INT($DF$4)))</f>
        <v>0</v>
      </c>
      <c r="CW263" s="102">
        <f>IF($DF$4=4,'貼り付けシート（日別）'!Z262,'貼り付けシート（日別）'!H262*(INT($DF$4)+1-$DF$4)+'貼り付けシート（日別）'!Z262*($DF$4-INT($DF$4)))</f>
        <v>3.3850000000000007</v>
      </c>
      <c r="CX263" s="32">
        <f>SUMIF('貼り付けシート（時刻別）'!$A$6:$A$8765,AR263,'貼り付けシート（時刻別）'!$C$6:$C$8765)</f>
        <v>0</v>
      </c>
      <c r="CY263" s="102">
        <f t="shared" si="82"/>
        <v>0</v>
      </c>
      <c r="CZ263" s="166"/>
    </row>
    <row r="264" spans="1:104" x14ac:dyDescent="0.15">
      <c r="A264" s="36">
        <v>41896</v>
      </c>
      <c r="B264" s="139">
        <f>IF(計算過程!$DF$5=9,計算過程!CD264+計算過程!CY264,IF($DF$4=4,AS264,G264*(INT($DF$4)+1-$DF$4)+AS264*($DF$4-INT($DF$4))))</f>
        <v>0.14096732606018519</v>
      </c>
      <c r="C264" s="139">
        <f>IF(計算過程!$DF$5=9,CF264,IF($DF$4=4,AT264,H264*(INT($DF$4)+1-$DF$4)+AT264*($DF$4-INT($DF$4))))</f>
        <v>60.712202436373005</v>
      </c>
      <c r="D264" s="139">
        <f>IF(計算過程!$DF$5=9,0,IF($DF$4=4,AU264,I264*(INT($DF$4)+1-$DF$4)+AU264*($DF$4-INT($DF$4))))</f>
        <v>0</v>
      </c>
      <c r="E264" s="139">
        <v>0</v>
      </c>
      <c r="F264" s="138"/>
      <c r="G264" s="104">
        <f t="shared" si="69"/>
        <v>0.13472852329166665</v>
      </c>
      <c r="H264" s="104">
        <f t="shared" si="70"/>
        <v>54.774160972124882</v>
      </c>
      <c r="I264" s="104">
        <f t="shared" si="71"/>
        <v>0</v>
      </c>
      <c r="J264" s="107">
        <v>0</v>
      </c>
      <c r="K264" s="101">
        <f>IF(OR(計算過程!$DF$5&lt;=4,計算過程!$DF$5=8),L264+M264+N264,0)</f>
        <v>0.13472852329166665</v>
      </c>
      <c r="L264" s="101">
        <f>IF(AND($DF$5&gt;4,$DF$5&lt;&gt;8),0,((VLOOKUP(入力データと計算結果!$E$6,バックデータ一覧!$V$12:$AA$15,2)*'貼り付けシート（日別）'!O263+VLOOKUP(入力データと計算結果!$E$6,バックデータ一覧!$V$12:$AA$15,3)*('貼り付けシート（日別）'!I263+'貼り付けシート（日別）'!J263+'貼り付けシート（日別）'!K263+'貼り付けシート（日別）'!L263+'貼り付けシート（日別）'!N263)+(VLOOKUP(入力データと計算結果!$E$6,バックデータ一覧!$V$12:$AA$15,4)))*10^3/3600))</f>
        <v>8.5299262296296294E-2</v>
      </c>
      <c r="M264" s="101">
        <f>IF(AND(OR($DF$5&gt;4,$DF$5&lt;&gt;8),入力データと計算結果!$E$7&lt;&gt;バックデータ一覧!$A$16,SUM(AL264:AM264)&gt;0),0.07*10^3/3600,0)</f>
        <v>1.9444444444444445E-2</v>
      </c>
      <c r="N264" s="101">
        <f>IF(AND(OR($DF$5&lt;=4),入力データと計算結果!$E$7=バックデータ一覧!$A$18,AM264&gt;0),(VLOOKUP(入力データと計算結果!$E$6,バックデータ一覧!$V$12:$AA$15,5,FALSE)*AO264+VLOOKUP(入力データと計算結果!$E$6,バックデータ一覧!$V$12:$AA$15,6,FALSE))*10^3/3600,0)</f>
        <v>2.9984816550925924E-2</v>
      </c>
      <c r="O264" s="101">
        <f>IF(OR(計算過程!$DF$5&lt;=2,計算過程!$DF$5=8),IF(入力データと計算結果!$E$7=バックデータ一覧!$A$16,AI264/Q264+AJ264/R264+AK264/S264+AL264/T264+AN264/V264,IF(入力データと計算結果!$E$7=バックデータ一覧!$A$17,AI264/Q264+AJ264/R264+AK264/S264+AM264/U264+AN264/V264,AI264/Q264+AJ264/R264+AK264/S264+AM264/U264+AO264/W264)),0)</f>
        <v>54.774160972124882</v>
      </c>
      <c r="P264" s="101">
        <f>IF(OR(計算過程!$DF$5=3,計算過程!$DF$5=4),IF(入力データと計算結果!$E$7=バックデータ一覧!$A$16,AI264/Q264+AJ264/R264+AK264/S264+AL264/T264+AN264/V264,IF(入力データと計算結果!$E$7=バックデータ一覧!$A$17,AI264/Q264+AJ264/R264+AK264/S264+AM264/U264+AN264/V264,AI264/Q264+AJ264/R264+AK264/S264+AM264/U264+AO264/W264)),0)</f>
        <v>0</v>
      </c>
      <c r="Q264" s="101">
        <f>MIN(1,$DF$7*'貼り付けシート（日別）'!O263+計算過程!$DF$14*(AI264+AK264)+$DF$21)</f>
        <v>0.63148525461432214</v>
      </c>
      <c r="R264" s="101">
        <f>MIN(1,$DF$8*'貼り付けシート（日別）'!O263+$DF$15*AJ264+$DF$22)</f>
        <v>0.68590409972849053</v>
      </c>
      <c r="S264" s="101">
        <f>MIN(1,$DF$9*'貼り付けシート（日別）'!O263+$DF$16*(AI264+AK264)+$DF$23)</f>
        <v>0.63148525461432214</v>
      </c>
      <c r="T264" s="32">
        <f>MIN(1,$DF$10*'貼り付けシート（日別）'!O263+$DF$17*AL264+$DF$24)</f>
        <v>0.71159348488590612</v>
      </c>
      <c r="U264" s="32">
        <f>MIN(1,$DF$11*'貼り付けシート（日別）'!O263+$DF$18*AM264+$DF$25)</f>
        <v>0.70178756072358239</v>
      </c>
      <c r="V264" s="32">
        <f>MIN(1,$DF$12*'貼り付けシート（日別）'!O263+$DF$19*AN264+$DF$26)</f>
        <v>0.71159348488590612</v>
      </c>
      <c r="W264" s="32">
        <f>MIN(1,$DF$13*'貼り付けシート（日別）'!O263+$DF$20*AO264+$DF$27)</f>
        <v>0.62408903799302018</v>
      </c>
      <c r="X264" s="32">
        <f t="shared" si="72"/>
        <v>0</v>
      </c>
      <c r="Y264" s="32">
        <f>'貼り付けシート（日別）'!P263</f>
        <v>10.387499999999999</v>
      </c>
      <c r="Z264" s="32">
        <f t="shared" si="73"/>
        <v>1</v>
      </c>
      <c r="AA264" s="32">
        <f t="shared" si="74"/>
        <v>1</v>
      </c>
      <c r="AB264" s="32">
        <f t="shared" si="75"/>
        <v>37.108436331594071</v>
      </c>
      <c r="AC264" s="32">
        <f>IF($DF$5=10,($DF$41*'貼り付けシート（日別）'!O263+$DF$42*AB264+$DF$43)/3.6,0)</f>
        <v>0</v>
      </c>
      <c r="AD264" s="32">
        <f>IF(OR($DF$5=5,$DF$5=6,$DF$5=7),(($DF$45*'貼り付けシート（日別）'!O263+$DF$46*SUM(AI264:AK264,AM264)+$DF$47)*AE264+(0.01723*AO264+0.06099))*10^3/3600,0)</f>
        <v>0</v>
      </c>
      <c r="AE264" s="32">
        <f>IF('貼り付けシート（日別）'!O263&lt;7,1+(7-'貼り付けシート（日別）'!O263)*0.0091,1)</f>
        <v>1</v>
      </c>
      <c r="AF264" s="32">
        <f>IF(OR($DF$5=5,$DF$5=6,$DF$5=7),(($DF$48*'貼り付けシート（日別）'!O263+$DF$49*SUM(AI264:AK264,AM264)+$DF$50)*AH264+AO264/AG264),0)</f>
        <v>0</v>
      </c>
      <c r="AG264" s="32">
        <f>$DF$51*'貼り付けシート（日別）'!O263+$DF$52*AO264+$DF$53</f>
        <v>0.85371124999999992</v>
      </c>
      <c r="AH264" s="32">
        <f>IF('貼り付けシート（日別）'!O263&lt;7,1+(7-'貼り付けシート（日別）'!O263)*0.0205,1)</f>
        <v>1</v>
      </c>
      <c r="AI264" s="109">
        <f>'貼り付けシート（日別）'!B263</f>
        <v>5.7408871461657709</v>
      </c>
      <c r="AJ264" s="109">
        <f>'貼り付けシート（日別）'!C263</f>
        <v>7.66052444935778</v>
      </c>
      <c r="AK264" s="109">
        <f>'貼り付けシート（日別）'!D263</f>
        <v>1.5771667983971895</v>
      </c>
      <c r="AL264" s="109">
        <f>'貼り付けシート（日別）'!E263</f>
        <v>0</v>
      </c>
      <c r="AM264" s="109">
        <f>'貼り付けシート（日別）'!F263</f>
        <v>19.404649604339998</v>
      </c>
      <c r="AN264" s="109">
        <f>'貼り付けシート（日別）'!G263</f>
        <v>0</v>
      </c>
      <c r="AO264" s="109">
        <f>'貼り付けシート（日別）'!H263</f>
        <v>2.7252083333333332</v>
      </c>
      <c r="AP264" s="102">
        <f>IF(入力データと計算結果!$E$9=バックデータ一覧!$A$25,'貼り付けシート（日別）'!Q263,0)</f>
        <v>0</v>
      </c>
      <c r="AR264" s="36">
        <v>41896</v>
      </c>
      <c r="AS264" s="104">
        <f t="shared" si="76"/>
        <v>0.14096732606018519</v>
      </c>
      <c r="AT264" s="104">
        <f t="shared" si="77"/>
        <v>60.712202436373005</v>
      </c>
      <c r="AU264" s="104">
        <f t="shared" si="78"/>
        <v>0</v>
      </c>
      <c r="AV264" s="107">
        <v>0</v>
      </c>
      <c r="AW264" s="101">
        <f>IF(OR(計算過程!$DF$5&lt;=4,計算過程!$DF$5=8),AX264+AY264+AZ264,0)</f>
        <v>0.14096732606018519</v>
      </c>
      <c r="AX264" s="101">
        <f>IF(AND(計算過程!$DF$5&gt;4,計算過程!$DF$5&lt;&gt;8),0,((VLOOKUP(入力データと計算結果!$E$6,バックデータ一覧!$V$12:$AA$15,2)*'貼り付けシート（日別）'!AG263+VLOOKUP(入力データと計算結果!$E$6,バックデータ一覧!$V$12:$AA$15,3)*('貼り付けシート（日別）'!AA263+'貼り付けシート（日別）'!AB263+'貼り付けシート（日別）'!AC263+'貼り付けシート（日別）'!AD263+'貼り付けシート（日別）'!AF263)+(VLOOKUP(入力データと計算結果!$E$6,バックデータ一覧!$V$12:$AA$15,4)))*10^3/3600))</f>
        <v>8.88199527962963E-2</v>
      </c>
      <c r="AY264" s="101">
        <f>IF(AND(OR(計算過程!$DF$5&gt;4,計算過程!$DF$5&lt;&gt;8),入力データと計算結果!$E$7&lt;&gt;バックデータ一覧!$A$16,SUM(BX264:BY264)&gt;0),0.07*10^3/3600,0)</f>
        <v>1.9444444444444445E-2</v>
      </c>
      <c r="AZ264" s="101">
        <f>IF(AND(OR(計算過程!$DF$5&lt;=4),入力データと計算結果!$E$7=バックデータ一覧!$A$18,BY264&gt;0),(VLOOKUP(入力データと計算結果!$E$6,バックデータ一覧!$V$12:$AA$15,5,FALSE)*CA264+VLOOKUP(入力データと計算結果!$E$6,バックデータ一覧!$V$12:$AA$15,6,FALSE))*10^3/3600,0)</f>
        <v>3.2702928819444442E-2</v>
      </c>
      <c r="BA264" s="101">
        <f>IF(OR(計算過程!$DF$5&lt;=2,計算過程!$DF$5=8),IF(入力データと計算結果!$E$7=バックデータ一覧!$A$16,BU264/BC264+BV264/BD264+BW264/BE264+BX264/BF264+BZ264/BH264,IF(入力データと計算結果!$E$7=バックデータ一覧!$A$17,BU264/BC264+BV264/BD264+BW264/BE264+BY264/BG264+BZ264/BH264,BU264/BC264+BV264/BD264+BW264/BE264+BY264/BG264+CA264/BI264)),0)</f>
        <v>60.712202436373005</v>
      </c>
      <c r="BB264" s="101">
        <f>IF(OR(計算過程!$DF$5=3,計算過程!$DF$5=4),IF(入力データと計算結果!$E$7=バックデータ一覧!$A$16,BU264/BC264+BV264/BD264+BW264/BE264+BX264/BF264+BZ264/BH264,IF(入力データと計算結果!$E$7=バックデータ一覧!$A$17,BU264/BC264+BV264/BD264+BW264/BE264+BY264/BG264+BZ264/BH264,BU264/BC264+BV264/BD264+BW264/BE264+BY264/BG264+CA264/BI264)),0)</f>
        <v>0</v>
      </c>
      <c r="BC264" s="101">
        <f>MIN(1,計算過程!$DF$7*'貼り付けシート（日別）'!AG263+計算過程!$DF$14*(BU264+BW264)+計算過程!$DF$21)</f>
        <v>0.63230079717429377</v>
      </c>
      <c r="BD264" s="101">
        <f>MIN(1,計算過程!$DF$8*'貼り付けシート（日別）'!AG263+計算過程!$DF$15*BV264+計算過程!$DF$22)</f>
        <v>0.68716844914434183</v>
      </c>
      <c r="BE264" s="101">
        <f>MIN(1,計算過程!$DF$9*'貼り付けシート（日別）'!AG263+計算過程!$DF$16*(BU264+BW264)+計算過程!$DF$23)</f>
        <v>0.63230079717429377</v>
      </c>
      <c r="BF264" s="32">
        <f>MIN(1,計算過程!$DF$10*'貼り付けシート（日別）'!AG263+計算過程!$DF$17*BX264+計算過程!$DF$24)</f>
        <v>0.71159348488590612</v>
      </c>
      <c r="BG264" s="32">
        <f>MIN(1,計算過程!$DF$11*'貼り付けシート（日別）'!AG263+計算過程!$DF$18*BY264+計算過程!$DF$25)</f>
        <v>0.70178756072358239</v>
      </c>
      <c r="BH264" s="32">
        <f>MIN(1,計算過程!$DF$12*'貼り付けシート（日別）'!AG263+計算過程!$DF$19*BZ264+計算過程!$DF$26)</f>
        <v>0.71159348488590612</v>
      </c>
      <c r="BI264" s="32">
        <f>MIN(1,計算過程!$DF$13*'貼り付けシート（日別）'!AG263+計算過程!$DF$20*CA264+計算過程!$DF$27)</f>
        <v>0.63409036535516772</v>
      </c>
      <c r="BJ264" s="32">
        <f>IF(計算過程!$DF$5=11,(計算過程!$DF$33*BK264+計算過程!$DF$34*BN264+計算過程!$DF$35*計算過程!$DF$39+計算過程!$DF$36)*(1+計算過程!$DF$37*計算過程!$DF$38)*BL264*BM264*10^3/3600,0)</f>
        <v>0</v>
      </c>
      <c r="BK264" s="32">
        <f>'貼り付けシート（日別）'!AH263</f>
        <v>10.387499999999999</v>
      </c>
      <c r="BL264" s="32">
        <f t="shared" si="79"/>
        <v>1</v>
      </c>
      <c r="BM264" s="32">
        <f t="shared" si="80"/>
        <v>1</v>
      </c>
      <c r="BN264" s="32">
        <f t="shared" si="81"/>
        <v>41.153084067870338</v>
      </c>
      <c r="BO264" s="32">
        <f>IF(計算過程!$DF$5=10,(計算過程!$DF$41*'貼り付けシート（日別）'!AG263+計算過程!$DF$42*BN264+計算過程!$DF$43)/3.6,0)</f>
        <v>0</v>
      </c>
      <c r="BP264" s="32">
        <f>IF(OR(計算過程!$DF$5=5,計算過程!$DF$5=6,計算過程!$DF$5=7),((計算過程!$DF$45*'貼り付けシート（日別）'!AG263+計算過程!$DF$46*SUM(BU264:BW264,BY264)+計算過程!$DF$47)*BQ264+(0.01723*CA264+0.06099))*10^3/3600,0)</f>
        <v>0</v>
      </c>
      <c r="BQ264" s="32">
        <f>IF('貼り付けシート（日別）'!AG263&lt;7,1+(7-'貼り付けシート（日別）'!AG263)*0.0091,1)</f>
        <v>1</v>
      </c>
      <c r="BR264" s="32">
        <f>IF(OR(計算過程!$DF$5=5,計算過程!$DF$5=6,計算過程!$DF$5=7),((計算過程!$DF$48*'貼り付けシート（日別）'!AG263+計算過程!$DF$49*SUM(BU264:BW264,BY264)+計算過程!$DF$50)*BT264+CA264/BS264),0)</f>
        <v>0</v>
      </c>
      <c r="BS264" s="32">
        <f>計算過程!$DF$51*'貼り付けシート（日別）'!AG263+計算過程!$DF$52*CA264+計算過程!$DF$53</f>
        <v>0.85711874999999993</v>
      </c>
      <c r="BT264" s="32">
        <f>IF('貼り付けシート（日別）'!AG263&lt;7,1+(7-'貼り付けシート（日別）'!AG263)*0.0205,1)</f>
        <v>1</v>
      </c>
      <c r="BU264" s="109">
        <f>'貼り付けシート（日別）'!T263</f>
        <v>6.0018365619005793</v>
      </c>
      <c r="BV264" s="109">
        <f>'貼り付けシート（日別）'!U263</f>
        <v>10.446169703669701</v>
      </c>
      <c r="BW264" s="109">
        <f>'貼り付けシート（日別）'!V263</f>
        <v>2.0073031979600597</v>
      </c>
      <c r="BX264" s="109">
        <f>'貼り付けシート（日別）'!W263</f>
        <v>0</v>
      </c>
      <c r="BY264" s="109">
        <f>'貼り付けシート（日別）'!X263</f>
        <v>19.404649604339998</v>
      </c>
      <c r="BZ264" s="109">
        <f>'貼り付けシート（日別）'!Y263</f>
        <v>0</v>
      </c>
      <c r="CA264" s="109">
        <f>'貼り付けシート（日別）'!Z263</f>
        <v>3.2931249999999999</v>
      </c>
      <c r="CB264" s="102">
        <f>IF(入力データと計算結果!$E$9=バックデータ一覧!$A$25,'貼り付けシート（日別）'!AI263,0)</f>
        <v>0</v>
      </c>
      <c r="CC264" s="166"/>
      <c r="CD264" s="32">
        <f>IF(計算過程!$DF$5=9,((CI264*'貼り付けシート（日別）'!AG263+CJ264*(CQ264+CR264+CS264+CU264)+CK264*CX264+CL264)*CE264+(0.01723*CW264+0.06099))*10^3/3600,0)</f>
        <v>0</v>
      </c>
      <c r="CE264" s="32">
        <f>IF(7&lt;='貼り付けシート（日別）'!AG263,1,1+(7-'貼り付けシート（日別）'!AG263)*0.0091)</f>
        <v>1</v>
      </c>
      <c r="CF264" s="32">
        <f>IF(計算過程!$DF$5=9,((CM264*'貼り付けシート（日別）'!AG263+CN264*(CQ264+CR264+CS264+CU264)+CO264*CX264+CP264)*CH264+CW264/CG264),0)</f>
        <v>0</v>
      </c>
      <c r="CG264" s="32">
        <f>計算過程!$DF$55*'貼り付けシート（日別）'!AG263+計算過程!$DF$56*CW264+計算過程!$DF$57</f>
        <v>0.85711874999999993</v>
      </c>
      <c r="CH264" s="32">
        <f>IF(7&lt;='貼り付けシート（日別）'!AG263,1,1+(7-'貼り付けシート（日別）'!AG263)*0.0205)</f>
        <v>1</v>
      </c>
      <c r="CI264" s="100">
        <f>IF($CX264&gt;0,バックデータ一覧!$S$4,バックデータ一覧!$T$4)</f>
        <v>-0.18114</v>
      </c>
      <c r="CJ264" s="100">
        <f>IF($CX264&gt;0,バックデータ一覧!$S$5,バックデータ一覧!$T$5)</f>
        <v>0.10483000000000001</v>
      </c>
      <c r="CK264" s="100">
        <f>IF($CX264&gt;0,バックデータ一覧!$S$6,バックデータ一覧!$T$6)</f>
        <v>0</v>
      </c>
      <c r="CL264" s="100">
        <f>IF($CX264&gt;0,バックデータ一覧!$S$7,バックデータ一覧!$T$7)</f>
        <v>5.8528500000000001</v>
      </c>
      <c r="CM264" s="100">
        <f>IF($CX264&gt;0,バックデータ一覧!$S$12,バックデータ一覧!$T$12)</f>
        <v>-5.7700000000000001E-2</v>
      </c>
      <c r="CN264" s="100">
        <f>IF($CX264&gt;0,バックデータ一覧!$S$13,バックデータ一覧!$T$13)</f>
        <v>0.47525000000000001</v>
      </c>
      <c r="CO264" s="100">
        <f>IF($CX264&gt;0,バックデータ一覧!$S$14,バックデータ一覧!$T$14)</f>
        <v>0</v>
      </c>
      <c r="CP264" s="173">
        <f>IF($CX264&gt;0,バックデータ一覧!$S$15,バックデータ一覧!$T$15)</f>
        <v>-6.3459300000000001</v>
      </c>
      <c r="CQ264" s="102">
        <f>IF($DF$4=4,'貼り付けシート（日別）'!T263,'貼り付けシート（日別）'!B263*(INT($DF$4)+1-$DF$4)+'貼り付けシート（日別）'!T263*($DF$4-INT($DF$4)))</f>
        <v>6.0018365619005793</v>
      </c>
      <c r="CR264" s="102">
        <f>IF($DF$4=4,'貼り付けシート（日別）'!U263,'貼り付けシート（日別）'!C263*(INT($DF$4)+1-$DF$4)+'貼り付けシート（日別）'!U263*($DF$4-INT($DF$4)))</f>
        <v>10.446169703669701</v>
      </c>
      <c r="CS264" s="102">
        <f>IF($DF$4=4,'貼り付けシート（日別）'!V263,'貼り付けシート（日別）'!D263*(INT($DF$4)+1-$DF$4)+'貼り付けシート（日別）'!V263*($DF$4-INT($DF$4)))</f>
        <v>2.0073031979600597</v>
      </c>
      <c r="CT264" s="102">
        <f>IF($DF$4=4,'貼り付けシート（日別）'!W263,'貼り付けシート（日別）'!E263*(INT($DF$4)+1-$DF$4)+'貼り付けシート（日別）'!W263*($DF$4-INT($DF$4)))</f>
        <v>0</v>
      </c>
      <c r="CU264" s="102">
        <f>IF($DF$4=4,'貼り付けシート（日別）'!X263,'貼り付けシート（日別）'!F263*(INT($DF$4)+1-$DF$4)+'貼り付けシート（日別）'!X263*($DF$4-INT($DF$4)))</f>
        <v>19.404649604339998</v>
      </c>
      <c r="CV264" s="102">
        <f>IF($DF$4=4,'貼り付けシート（日別）'!Y263,'貼り付けシート（日別）'!G263*(INT($DF$4)+1-$DF$4)+'貼り付けシート（日別）'!Y263*($DF$4-INT($DF$4)))</f>
        <v>0</v>
      </c>
      <c r="CW264" s="102">
        <f>IF($DF$4=4,'貼り付けシート（日別）'!Z263,'貼り付けシート（日別）'!H263*(INT($DF$4)+1-$DF$4)+'貼り付けシート（日別）'!Z263*($DF$4-INT($DF$4)))</f>
        <v>3.2931249999999999</v>
      </c>
      <c r="CX264" s="32">
        <f>SUMIF('貼り付けシート（時刻別）'!$A$6:$A$8765,AR264,'貼り付けシート（時刻別）'!$C$6:$C$8765)</f>
        <v>0</v>
      </c>
      <c r="CY264" s="102">
        <f t="shared" si="82"/>
        <v>0</v>
      </c>
      <c r="CZ264" s="166"/>
    </row>
    <row r="265" spans="1:104" x14ac:dyDescent="0.15">
      <c r="A265" s="36">
        <v>41897</v>
      </c>
      <c r="B265" s="139">
        <f>IF(計算過程!$DF$5=9,計算過程!CD265+計算過程!CY265,IF($DF$4=4,AS265,G265*(INT($DF$4)+1-$DF$4)+AS265*($DF$4-INT($DF$4))))</f>
        <v>8.8290235111111115E-2</v>
      </c>
      <c r="C265" s="139">
        <f>IF(計算過程!$DF$5=9,CF265,IF($DF$4=4,AT265,H265*(INT($DF$4)+1-$DF$4)+AT265*($DF$4-INT($DF$4))))</f>
        <v>25.615009285239822</v>
      </c>
      <c r="D265" s="139">
        <f>IF(計算過程!$DF$5=9,0,IF($DF$4=4,AU265,I265*(INT($DF$4)+1-$DF$4)+AU265*($DF$4-INT($DF$4))))</f>
        <v>0</v>
      </c>
      <c r="E265" s="139">
        <v>0</v>
      </c>
      <c r="F265" s="138"/>
      <c r="G265" s="104">
        <f t="shared" si="69"/>
        <v>8.4656502527777774E-2</v>
      </c>
      <c r="H265" s="104">
        <f t="shared" si="70"/>
        <v>20.721994216311504</v>
      </c>
      <c r="I265" s="104">
        <f t="shared" si="71"/>
        <v>0</v>
      </c>
      <c r="J265" s="107">
        <v>0</v>
      </c>
      <c r="K265" s="101">
        <f>IF(OR(計算過程!$DF$5&lt;=4,計算過程!$DF$5=8),L265+M265+N265,0)</f>
        <v>8.4656502527777774E-2</v>
      </c>
      <c r="L265" s="101">
        <f>IF(AND($DF$5&gt;4,$DF$5&lt;&gt;8),0,((VLOOKUP(入力データと計算結果!$E$6,バックデータ一覧!$V$12:$AA$15,2)*'貼り付けシート（日別）'!O264+VLOOKUP(入力データと計算結果!$E$6,バックデータ一覧!$V$12:$AA$15,3)*('貼り付けシート（日別）'!I264+'貼り付けシート（日別）'!J264+'貼り付けシート（日別）'!K264+'貼り付けシート（日別）'!L264+'貼り付けシート（日別）'!N264)+(VLOOKUP(入力データと計算結果!$E$6,バックデータ一覧!$V$12:$AA$15,4)))*10^3/3600))</f>
        <v>8.4656502527777774E-2</v>
      </c>
      <c r="M265" s="101">
        <f>IF(AND(OR($DF$5&gt;4,$DF$5&lt;&gt;8),入力データと計算結果!$E$7&lt;&gt;バックデータ一覧!$A$16,SUM(AL265:AM265)&gt;0),0.07*10^3/3600,0)</f>
        <v>0</v>
      </c>
      <c r="N265" s="101">
        <f>IF(AND(OR($DF$5&lt;=4),入力データと計算結果!$E$7=バックデータ一覧!$A$18,AM265&gt;0),(VLOOKUP(入力データと計算結果!$E$6,バックデータ一覧!$V$12:$AA$15,5,FALSE)*AO265+VLOOKUP(入力データと計算結果!$E$6,バックデータ一覧!$V$12:$AA$15,6,FALSE))*10^3/3600,0)</f>
        <v>0</v>
      </c>
      <c r="O265" s="101">
        <f>IF(OR(計算過程!$DF$5&lt;=2,計算過程!$DF$5=8),IF(入力データと計算結果!$E$7=バックデータ一覧!$A$16,AI265/Q265+AJ265/R265+AK265/S265+AL265/T265+AN265/V265,IF(入力データと計算結果!$E$7=バックデータ一覧!$A$17,AI265/Q265+AJ265/R265+AK265/S265+AM265/U265+AN265/V265,AI265/Q265+AJ265/R265+AK265/S265+AM265/U265+AO265/W265)),0)</f>
        <v>20.721994216311504</v>
      </c>
      <c r="P265" s="101">
        <f>IF(OR(計算過程!$DF$5=3,計算過程!$DF$5=4),IF(入力データと計算結果!$E$7=バックデータ一覧!$A$16,AI265/Q265+AJ265/R265+AK265/S265+AL265/T265+AN265/V265,IF(入力データと計算結果!$E$7=バックデータ一覧!$A$17,AI265/Q265+AJ265/R265+AK265/S265+AM265/U265+AN265/V265,AI265/Q265+AJ265/R265+AK265/S265+AM265/U265+AO265/W265)),0)</f>
        <v>0</v>
      </c>
      <c r="Q265" s="101">
        <f>MIN(1,$DF$7*'貼り付けシート（日別）'!O264+計算過程!$DF$14*(AI265+AK265)+$DF$21)</f>
        <v>0.62776010396981929</v>
      </c>
      <c r="R265" s="101">
        <f>MIN(1,$DF$8*'貼り付けシート（日別）'!O264+$DF$15*AJ265+$DF$22)</f>
        <v>0.68518178216291448</v>
      </c>
      <c r="S265" s="101">
        <f>MIN(1,$DF$9*'貼り付けシート（日別）'!O264+$DF$16*(AI265+AK265)+$DF$23)</f>
        <v>0.62776010396981929</v>
      </c>
      <c r="T265" s="32">
        <f>MIN(1,$DF$10*'貼り付けシート（日別）'!O264+$DF$17*AL265+$DF$24)</f>
        <v>0.71159348488590612</v>
      </c>
      <c r="U265" s="32">
        <f>MIN(1,$DF$11*'貼り付けシート（日別）'!O264+$DF$18*AM265+$DF$25)</f>
        <v>0.71059494829530212</v>
      </c>
      <c r="V265" s="32">
        <f>MIN(1,$DF$12*'貼り付けシート（日別）'!O264+$DF$19*AN265+$DF$26)</f>
        <v>0.71159348488590612</v>
      </c>
      <c r="W265" s="32">
        <f>MIN(1,$DF$13*'貼り付けシート（日別）'!O264+$DF$20*AO265+$DF$27)</f>
        <v>0.57225224246979867</v>
      </c>
      <c r="X265" s="32">
        <f t="shared" si="72"/>
        <v>0</v>
      </c>
      <c r="Y265" s="32">
        <f>'貼り付けシート（日別）'!P264</f>
        <v>14.512499999999999</v>
      </c>
      <c r="Z265" s="32">
        <f t="shared" si="73"/>
        <v>1</v>
      </c>
      <c r="AA265" s="32">
        <f t="shared" si="74"/>
        <v>1</v>
      </c>
      <c r="AB265" s="32">
        <f t="shared" si="75"/>
        <v>13.646121819304835</v>
      </c>
      <c r="AC265" s="32">
        <f>IF($DF$5=10,($DF$41*'貼り付けシート（日別）'!O264+$DF$42*AB265+$DF$43)/3.6,0)</f>
        <v>0</v>
      </c>
      <c r="AD265" s="32">
        <f>IF(OR($DF$5=5,$DF$5=6,$DF$5=7),(($DF$45*'貼り付けシート（日別）'!O264+$DF$46*SUM(AI265:AK265,AM265)+$DF$47)*AE265+(0.01723*AO265+0.06099))*10^3/3600,0)</f>
        <v>0</v>
      </c>
      <c r="AE265" s="32">
        <f>IF('貼り付けシート（日別）'!O264&lt;7,1+(7-'貼り付けシート（日別）'!O264)*0.0091,1)</f>
        <v>1</v>
      </c>
      <c r="AF265" s="32">
        <f>IF(OR($DF$5=5,$DF$5=6,$DF$5=7),(($DF$48*'貼り付けシート（日別）'!O264+$DF$49*SUM(AI265:AK265,AM265)+$DF$50)*AH265+AO265/AG265),0)</f>
        <v>0</v>
      </c>
      <c r="AG265" s="32">
        <f>$DF$51*'貼り付けシート（日別）'!O264+$DF$52*AO265+$DF$53</f>
        <v>0.83119999999999994</v>
      </c>
      <c r="AH265" s="32">
        <f>IF('貼り付けシート（日別）'!O264&lt;7,1+(7-'貼り付けシート（日別）'!O264)*0.0205,1)</f>
        <v>1</v>
      </c>
      <c r="AI265" s="109">
        <f>'貼り付けシート（日別）'!B264</f>
        <v>3.75836489150654</v>
      </c>
      <c r="AJ265" s="109">
        <f>'貼り付けシート（日別）'!C264</f>
        <v>7.6090968950546554</v>
      </c>
      <c r="AK265" s="109">
        <f>'貼り付けシート（日別）'!D264</f>
        <v>2.2786600327436397</v>
      </c>
      <c r="AL265" s="109">
        <f>'貼り付けシート（日別）'!E264</f>
        <v>0</v>
      </c>
      <c r="AM265" s="109">
        <f>'貼り付けシート（日別）'!F264</f>
        <v>0</v>
      </c>
      <c r="AN265" s="109">
        <f>'貼り付けシート（日別）'!G264</f>
        <v>0</v>
      </c>
      <c r="AO265" s="109">
        <f>'貼り付けシート（日別）'!H264</f>
        <v>0</v>
      </c>
      <c r="AP265" s="102">
        <f>IF(入力データと計算結果!$E$9=バックデータ一覧!$A$25,'貼り付けシート（日別）'!Q264,0)</f>
        <v>0</v>
      </c>
      <c r="AR265" s="36">
        <v>41897</v>
      </c>
      <c r="AS265" s="104">
        <f t="shared" si="76"/>
        <v>8.8290235111111115E-2</v>
      </c>
      <c r="AT265" s="104">
        <f t="shared" si="77"/>
        <v>25.615009285239822</v>
      </c>
      <c r="AU265" s="104">
        <f t="shared" si="78"/>
        <v>0</v>
      </c>
      <c r="AV265" s="107">
        <v>0</v>
      </c>
      <c r="AW265" s="101">
        <f>IF(OR(計算過程!$DF$5&lt;=4,計算過程!$DF$5=8),AX265+AY265+AZ265,0)</f>
        <v>8.8290235111111115E-2</v>
      </c>
      <c r="AX265" s="101">
        <f>IF(AND(計算過程!$DF$5&gt;4,計算過程!$DF$5&lt;&gt;8),0,((VLOOKUP(入力データと計算結果!$E$6,バックデータ一覧!$V$12:$AA$15,2)*'貼り付けシート（日別）'!AG264+VLOOKUP(入力データと計算結果!$E$6,バックデータ一覧!$V$12:$AA$15,3)*('貼り付けシート（日別）'!AA264+'貼り付けシート（日別）'!AB264+'貼り付けシート（日別）'!AC264+'貼り付けシート（日別）'!AD264+'貼り付けシート（日別）'!AF264)+(VLOOKUP(入力データと計算結果!$E$6,バックデータ一覧!$V$12:$AA$15,4)))*10^3/3600))</f>
        <v>8.8290235111111115E-2</v>
      </c>
      <c r="AY265" s="101">
        <f>IF(AND(OR(計算過程!$DF$5&gt;4,計算過程!$DF$5&lt;&gt;8),入力データと計算結果!$E$7&lt;&gt;バックデータ一覧!$A$16,SUM(BX265:BY265)&gt;0),0.07*10^3/3600,0)</f>
        <v>0</v>
      </c>
      <c r="AZ265" s="101">
        <f>IF(AND(OR(計算過程!$DF$5&lt;=4),入力データと計算結果!$E$7=バックデータ一覧!$A$18,BY265&gt;0),(VLOOKUP(入力データと計算結果!$E$6,バックデータ一覧!$V$12:$AA$15,5,FALSE)*CA265+VLOOKUP(入力データと計算結果!$E$6,バックデータ一覧!$V$12:$AA$15,6,FALSE))*10^3/3600,0)</f>
        <v>0</v>
      </c>
      <c r="BA265" s="101">
        <f>IF(OR(計算過程!$DF$5&lt;=2,計算過程!$DF$5=8),IF(入力データと計算結果!$E$7=バックデータ一覧!$A$16,BU265/BC265+BV265/BD265+BW265/BE265+BX265/BF265+BZ265/BH265,IF(入力データと計算結果!$E$7=バックデータ一覧!$A$17,BU265/BC265+BV265/BD265+BW265/BE265+BY265/BG265+BZ265/BH265,BU265/BC265+BV265/BD265+BW265/BE265+BY265/BG265+CA265/BI265)),0)</f>
        <v>25.615009285239822</v>
      </c>
      <c r="BB265" s="101">
        <f>IF(OR(計算過程!$DF$5=3,計算過程!$DF$5=4),IF(入力データと計算結果!$E$7=バックデータ一覧!$A$16,BU265/BC265+BV265/BD265+BW265/BE265+BX265/BF265+BZ265/BH265,IF(入力データと計算結果!$E$7=バックデータ一覧!$A$17,BU265/BC265+BV265/BD265+BW265/BE265+BY265/BG265+BZ265/BH265,BU265/BC265+BV265/BD265+BW265/BE265+BY265/BG265+CA265/BI265)),0)</f>
        <v>0</v>
      </c>
      <c r="BC265" s="101">
        <f>MIN(1,計算過程!$DF$7*'貼り付けシート（日別）'!AG264+計算過程!$DF$14*(BU265+BW265)+計算過程!$DF$21)</f>
        <v>0.62543578148513057</v>
      </c>
      <c r="BD265" s="101">
        <f>MIN(1,計算過程!$DF$8*'貼り付けシート（日別）'!AG264+計算過程!$DF$15*BV265+計算過程!$DF$22)</f>
        <v>0.68769350502941484</v>
      </c>
      <c r="BE265" s="101">
        <f>MIN(1,計算過程!$DF$9*'貼り付けシート（日別）'!AG264+計算過程!$DF$16*(BU265+BW265)+計算過程!$DF$23)</f>
        <v>0.62543578148513057</v>
      </c>
      <c r="BF265" s="32">
        <f>MIN(1,計算過程!$DF$10*'貼り付けシート（日別）'!AG264+計算過程!$DF$17*BX265+計算過程!$DF$24)</f>
        <v>0.71159348488590612</v>
      </c>
      <c r="BG265" s="32">
        <f>MIN(1,計算過程!$DF$11*'貼り付けシート（日別）'!AG264+計算過程!$DF$18*BY265+計算過程!$DF$25)</f>
        <v>0.71059494829530212</v>
      </c>
      <c r="BH265" s="32">
        <f>MIN(1,計算過程!$DF$12*'貼り付けシート（日別）'!AG264+計算過程!$DF$19*BZ265+計算過程!$DF$26)</f>
        <v>0.71159348488590612</v>
      </c>
      <c r="BI265" s="32">
        <f>MIN(1,計算過程!$DF$13*'貼り付けシート（日別）'!AG264+計算過程!$DF$20*CA265+計算過程!$DF$27)</f>
        <v>0.57225224246979867</v>
      </c>
      <c r="BJ265" s="32">
        <f>IF(計算過程!$DF$5=11,(計算過程!$DF$33*BK265+計算過程!$DF$34*BN265+計算過程!$DF$35*計算過程!$DF$39+計算過程!$DF$36)*(1+計算過程!$DF$37*計算過程!$DF$38)*BL265*BM265*10^3/3600,0)</f>
        <v>0</v>
      </c>
      <c r="BK265" s="32">
        <f>'貼り付けシート（日別）'!AH264</f>
        <v>14.512499999999999</v>
      </c>
      <c r="BL265" s="32">
        <f t="shared" si="79"/>
        <v>1</v>
      </c>
      <c r="BM265" s="32">
        <f t="shared" si="80"/>
        <v>1</v>
      </c>
      <c r="BN265" s="32">
        <f t="shared" si="81"/>
        <v>17.210393704450894</v>
      </c>
      <c r="BO265" s="32">
        <f>IF(計算過程!$DF$5=10,(計算過程!$DF$41*'貼り付けシート（日別）'!AG264+計算過程!$DF$42*BN265+計算過程!$DF$43)/3.6,0)</f>
        <v>0</v>
      </c>
      <c r="BP265" s="32">
        <f>IF(OR(計算過程!$DF$5=5,計算過程!$DF$5=6,計算過程!$DF$5=7),((計算過程!$DF$45*'貼り付けシート（日別）'!AG264+計算過程!$DF$46*SUM(BU265:BW265,BY265)+計算過程!$DF$47)*BQ265+(0.01723*CA265+0.06099))*10^3/3600,0)</f>
        <v>0</v>
      </c>
      <c r="BQ265" s="32">
        <f>IF('貼り付けシート（日別）'!AG264&lt;7,1+(7-'貼り付けシート（日別）'!AG264)*0.0091,1)</f>
        <v>1</v>
      </c>
      <c r="BR265" s="32">
        <f>IF(OR(計算過程!$DF$5=5,計算過程!$DF$5=6,計算過程!$DF$5=7),((計算過程!$DF$48*'貼り付けシート（日別）'!AG264+計算過程!$DF$49*SUM(BU265:BW265,BY265)+計算過程!$DF$50)*BT265+CA265/BS265),0)</f>
        <v>0</v>
      </c>
      <c r="BS265" s="32">
        <f>計算過程!$DF$51*'貼り付けシート（日別）'!AG264+計算過程!$DF$52*CA265+計算過程!$DF$53</f>
        <v>0.83119999999999994</v>
      </c>
      <c r="BT265" s="32">
        <f>IF('貼り付けシート（日別）'!AG264&lt;7,1+(7-'貼り付けシート（日別）'!AG264)*0.0205,1)</f>
        <v>1</v>
      </c>
      <c r="BU265" s="109">
        <f>'貼り付けシート（日別）'!T264</f>
        <v>2.0735806297967123</v>
      </c>
      <c r="BV265" s="109">
        <f>'貼り付けシート（日別）'!U264</f>
        <v>13.142985546003496</v>
      </c>
      <c r="BW265" s="109">
        <f>'貼り付けシート（日別）'!V264</f>
        <v>1.9938275286506846</v>
      </c>
      <c r="BX265" s="109">
        <f>'貼り付けシート（日別）'!W264</f>
        <v>0</v>
      </c>
      <c r="BY265" s="109">
        <f>'貼り付けシート（日別）'!X264</f>
        <v>0</v>
      </c>
      <c r="BZ265" s="109">
        <f>'貼り付けシート（日別）'!Y264</f>
        <v>0</v>
      </c>
      <c r="CA265" s="109">
        <f>'貼り付けシート（日別）'!Z264</f>
        <v>0</v>
      </c>
      <c r="CB265" s="102">
        <f>IF(入力データと計算結果!$E$9=バックデータ一覧!$A$25,'貼り付けシート（日別）'!AI264,0)</f>
        <v>0</v>
      </c>
      <c r="CC265" s="166"/>
      <c r="CD265" s="32">
        <f>IF(計算過程!$DF$5=9,((CI265*'貼り付けシート（日別）'!AG264+CJ265*(CQ265+CR265+CS265+CU265)+CK265*CX265+CL265)*CE265+(0.01723*CW265+0.06099))*10^3/3600,0)</f>
        <v>0</v>
      </c>
      <c r="CE265" s="32">
        <f>IF(7&lt;='貼り付けシート（日別）'!AG264,1,1+(7-'貼り付けシート（日別）'!AG264)*0.0091)</f>
        <v>1</v>
      </c>
      <c r="CF265" s="32">
        <f>IF(計算過程!$DF$5=9,((CM265*'貼り付けシート（日別）'!AG264+CN265*(CQ265+CR265+CS265+CU265)+CO265*CX265+CP265)*CH265+CW265/CG265),0)</f>
        <v>0</v>
      </c>
      <c r="CG265" s="32">
        <f>計算過程!$DF$55*'貼り付けシート（日別）'!AG264+計算過程!$DF$56*CW265+計算過程!$DF$57</f>
        <v>0.83119999999999994</v>
      </c>
      <c r="CH265" s="32">
        <f>IF(7&lt;='貼り付けシート（日別）'!AG264,1,1+(7-'貼り付けシート（日別）'!AG264)*0.0205)</f>
        <v>1</v>
      </c>
      <c r="CI265" s="100">
        <f>IF($CX265&gt;0,バックデータ一覧!$S$4,バックデータ一覧!$T$4)</f>
        <v>-0.18114</v>
      </c>
      <c r="CJ265" s="100">
        <f>IF($CX265&gt;0,バックデータ一覧!$S$5,バックデータ一覧!$T$5)</f>
        <v>0.10483000000000001</v>
      </c>
      <c r="CK265" s="100">
        <f>IF($CX265&gt;0,バックデータ一覧!$S$6,バックデータ一覧!$T$6)</f>
        <v>0</v>
      </c>
      <c r="CL265" s="100">
        <f>IF($CX265&gt;0,バックデータ一覧!$S$7,バックデータ一覧!$T$7)</f>
        <v>5.8528500000000001</v>
      </c>
      <c r="CM265" s="100">
        <f>IF($CX265&gt;0,バックデータ一覧!$S$12,バックデータ一覧!$T$12)</f>
        <v>-5.7700000000000001E-2</v>
      </c>
      <c r="CN265" s="100">
        <f>IF($CX265&gt;0,バックデータ一覧!$S$13,バックデータ一覧!$T$13)</f>
        <v>0.47525000000000001</v>
      </c>
      <c r="CO265" s="100">
        <f>IF($CX265&gt;0,バックデータ一覧!$S$14,バックデータ一覧!$T$14)</f>
        <v>0</v>
      </c>
      <c r="CP265" s="173">
        <f>IF($CX265&gt;0,バックデータ一覧!$S$15,バックデータ一覧!$T$15)</f>
        <v>-6.3459300000000001</v>
      </c>
      <c r="CQ265" s="102">
        <f>IF($DF$4=4,'貼り付けシート（日別）'!T264,'貼り付けシート（日別）'!B264*(INT($DF$4)+1-$DF$4)+'貼り付けシート（日別）'!T264*($DF$4-INT($DF$4)))</f>
        <v>2.0735806297967123</v>
      </c>
      <c r="CR265" s="102">
        <f>IF($DF$4=4,'貼り付けシート（日別）'!U264,'貼り付けシート（日別）'!C264*(INT($DF$4)+1-$DF$4)+'貼り付けシート（日別）'!U264*($DF$4-INT($DF$4)))</f>
        <v>13.142985546003496</v>
      </c>
      <c r="CS265" s="102">
        <f>IF($DF$4=4,'貼り付けシート（日別）'!V264,'貼り付けシート（日別）'!D264*(INT($DF$4)+1-$DF$4)+'貼り付けシート（日別）'!V264*($DF$4-INT($DF$4)))</f>
        <v>1.9938275286506846</v>
      </c>
      <c r="CT265" s="102">
        <f>IF($DF$4=4,'貼り付けシート（日別）'!W264,'貼り付けシート（日別）'!E264*(INT($DF$4)+1-$DF$4)+'貼り付けシート（日別）'!W264*($DF$4-INT($DF$4)))</f>
        <v>0</v>
      </c>
      <c r="CU265" s="102">
        <f>IF($DF$4=4,'貼り付けシート（日別）'!X264,'貼り付けシート（日別）'!F264*(INT($DF$4)+1-$DF$4)+'貼り付けシート（日別）'!X264*($DF$4-INT($DF$4)))</f>
        <v>0</v>
      </c>
      <c r="CV265" s="102">
        <f>IF($DF$4=4,'貼り付けシート（日別）'!Y264,'貼り付けシート（日別）'!G264*(INT($DF$4)+1-$DF$4)+'貼り付けシート（日別）'!Y264*($DF$4-INT($DF$4)))</f>
        <v>0</v>
      </c>
      <c r="CW265" s="102">
        <f>IF($DF$4=4,'貼り付けシート（日別）'!Z264,'貼り付けシート（日別）'!H264*(INT($DF$4)+1-$DF$4)+'貼り付けシート（日別）'!Z264*($DF$4-INT($DF$4)))</f>
        <v>0</v>
      </c>
      <c r="CX265" s="32">
        <f>SUMIF('貼り付けシート（時刻別）'!$A$6:$A$8765,AR265,'貼り付けシート（時刻別）'!$C$6:$C$8765)</f>
        <v>0</v>
      </c>
      <c r="CY265" s="102">
        <f t="shared" si="82"/>
        <v>0</v>
      </c>
      <c r="CZ265" s="166"/>
    </row>
    <row r="266" spans="1:104" x14ac:dyDescent="0.15">
      <c r="A266" s="36">
        <v>41898</v>
      </c>
      <c r="B266" s="139">
        <f>IF(計算過程!$DF$5=9,計算過程!CD266+計算過程!CY266,IF($DF$4=4,AS266,G266*(INT($DF$4)+1-$DF$4)+AS266*($DF$4-INT($DF$4))))</f>
        <v>0.15131337236111111</v>
      </c>
      <c r="C266" s="139">
        <f>IF(計算過程!$DF$5=9,CF266,IF($DF$4=4,AT266,H266*(INT($DF$4)+1-$DF$4)+AT266*($DF$4-INT($DF$4))))</f>
        <v>70.956940838308299</v>
      </c>
      <c r="D266" s="139">
        <f>IF(計算過程!$DF$5=9,0,IF($DF$4=4,AU266,I266*(INT($DF$4)+1-$DF$4)+AU266*($DF$4-INT($DF$4))))</f>
        <v>0</v>
      </c>
      <c r="E266" s="139">
        <v>0</v>
      </c>
      <c r="F266" s="138"/>
      <c r="G266" s="104">
        <f t="shared" si="69"/>
        <v>0.1448178146736111</v>
      </c>
      <c r="H266" s="104">
        <f t="shared" si="70"/>
        <v>65.007067036011136</v>
      </c>
      <c r="I266" s="104">
        <f t="shared" si="71"/>
        <v>0</v>
      </c>
      <c r="J266" s="107">
        <v>0</v>
      </c>
      <c r="K266" s="101">
        <f>IF(OR(計算過程!$DF$5&lt;=4,計算過程!$DF$5=8),L266+M266+N266,0)</f>
        <v>0.1448178146736111</v>
      </c>
      <c r="L266" s="101">
        <f>IF(AND($DF$5&gt;4,$DF$5&lt;&gt;8),0,((VLOOKUP(入力データと計算結果!$E$6,バックデータ一覧!$V$12:$AA$15,2)*'貼り付けシート（日別）'!O265+VLOOKUP(入力データと計算結果!$E$6,バックデータ一覧!$V$12:$AA$15,3)*('貼り付けシート（日別）'!I265+'貼り付けシート（日別）'!J265+'貼り付けシート（日別）'!K265+'貼り付けシート（日別）'!L265+'貼り付けシート（日別）'!N265)+(VLOOKUP(入力データと計算結果!$E$6,バックデータ一覧!$V$12:$AA$15,4)))*10^3/3600))</f>
        <v>9.3883421444444448E-2</v>
      </c>
      <c r="M266" s="101">
        <f>IF(AND(OR($DF$5&gt;4,$DF$5&lt;&gt;8),入力データと計算結果!$E$7&lt;&gt;バックデータ一覧!$A$16,SUM(AL266:AM266)&gt;0),0.07*10^3/3600,0)</f>
        <v>1.9444444444444445E-2</v>
      </c>
      <c r="N266" s="101">
        <f>IF(AND(OR($DF$5&lt;=4),入力データと計算結果!$E$7=バックデータ一覧!$A$18,AM266&gt;0),(VLOOKUP(入力データと計算結果!$E$6,バックデータ一覧!$V$12:$AA$15,5,FALSE)*AO266+VLOOKUP(入力データと計算結果!$E$6,バックデータ一覧!$V$12:$AA$15,6,FALSE))*10^3/3600,0)</f>
        <v>3.1489948784722221E-2</v>
      </c>
      <c r="O266" s="101">
        <f>IF(OR(計算過程!$DF$5&lt;=2,計算過程!$DF$5=8),IF(入力データと計算結果!$E$7=バックデータ一覧!$A$16,AI266/Q266+AJ266/R266+AK266/S266+AL266/T266+AN266/V266,IF(入力データと計算結果!$E$7=バックデータ一覧!$A$17,AI266/Q266+AJ266/R266+AK266/S266+AM266/U266+AN266/V266,AI266/Q266+AJ266/R266+AK266/S266+AM266/U266+AO266/W266)),0)</f>
        <v>65.007067036011136</v>
      </c>
      <c r="P266" s="101">
        <f>IF(OR(計算過程!$DF$5=3,計算過程!$DF$5=4),IF(入力データと計算結果!$E$7=バックデータ一覧!$A$16,AI266/Q266+AJ266/R266+AK266/S266+AL266/T266+AN266/V266,IF(入力データと計算結果!$E$7=バックデータ一覧!$A$17,AI266/Q266+AJ266/R266+AK266/S266+AM266/U266+AN266/V266,AI266/Q266+AJ266/R266+AK266/S266+AM266/U266+AO266/W266)),0)</f>
        <v>0</v>
      </c>
      <c r="Q266" s="101">
        <f>MIN(1,$DF$7*'貼り付けシート（日別）'!O265+計算過程!$DF$14*(AI266+AK266)+$DF$21)</f>
        <v>0.62892763995108025</v>
      </c>
      <c r="R266" s="101">
        <f>MIN(1,$DF$8*'貼り付けシート（日別）'!O265+$DF$15*AJ266+$DF$22)</f>
        <v>0.68544459588133788</v>
      </c>
      <c r="S266" s="101">
        <f>MIN(1,$DF$9*'貼り付けシート（日別）'!O265+$DF$16*(AI266+AK266)+$DF$23)</f>
        <v>0.62892763995108025</v>
      </c>
      <c r="T266" s="32">
        <f>MIN(1,$DF$10*'貼り付けシート（日別）'!O265+$DF$17*AL266+$DF$24)</f>
        <v>0.71159348488590612</v>
      </c>
      <c r="U266" s="32">
        <f>MIN(1,$DF$11*'貼り付けシート（日別）'!O265+$DF$18*AM266+$DF$25)</f>
        <v>0.70188197441983435</v>
      </c>
      <c r="V266" s="32">
        <f>MIN(1,$DF$12*'貼り付けシート（日別）'!O265+$DF$19*AN266+$DF$26)</f>
        <v>0.71159348488590612</v>
      </c>
      <c r="W266" s="32">
        <f>MIN(1,$DF$13*'貼り付けシート（日別）'!O265+$DF$20*AO266+$DF$27)</f>
        <v>0.61870569651060403</v>
      </c>
      <c r="X266" s="32">
        <f t="shared" si="72"/>
        <v>0</v>
      </c>
      <c r="Y266" s="32">
        <f>'貼り付けシート（日別）'!P265</f>
        <v>13.9</v>
      </c>
      <c r="Z266" s="32">
        <f t="shared" si="73"/>
        <v>1</v>
      </c>
      <c r="AA266" s="32">
        <f t="shared" si="74"/>
        <v>1</v>
      </c>
      <c r="AB266" s="32">
        <f t="shared" si="75"/>
        <v>43.738729450398374</v>
      </c>
      <c r="AC266" s="32">
        <f>IF($DF$5=10,($DF$41*'貼り付けシート（日別）'!O265+$DF$42*AB266+$DF$43)/3.6,0)</f>
        <v>0</v>
      </c>
      <c r="AD266" s="32">
        <f>IF(OR($DF$5=5,$DF$5=6,$DF$5=7),(($DF$45*'貼り付けシート（日別）'!O265+$DF$46*SUM(AI266:AK266,AM266)+$DF$47)*AE266+(0.01723*AO266+0.06099))*10^3/3600,0)</f>
        <v>0</v>
      </c>
      <c r="AE266" s="32">
        <f>IF('貼り付けシート（日別）'!O265&lt;7,1+(7-'貼り付けシート（日別）'!O265)*0.0091,1)</f>
        <v>1</v>
      </c>
      <c r="AF266" s="32">
        <f>IF(OR($DF$5=5,$DF$5=6,$DF$5=7),(($DF$48*'貼り付けシート（日別）'!O265+$DF$49*SUM(AI266:AK266,AM266)+$DF$50)*AH266+AO266/AG266),0)</f>
        <v>0</v>
      </c>
      <c r="AG266" s="32">
        <f>$DF$51*'貼り付けシート（日別）'!O265+$DF$52*AO266+$DF$53</f>
        <v>0.83809812499999992</v>
      </c>
      <c r="AH266" s="32">
        <f>IF('貼り付けシート（日別）'!O265&lt;7,1+(7-'貼り付けシート（日別）'!O265)*0.0205,1)</f>
        <v>1</v>
      </c>
      <c r="AI266" s="109">
        <f>'貼り付けシート（日別）'!B265</f>
        <v>8.7771708014942771</v>
      </c>
      <c r="AJ266" s="109">
        <f>'貼り付けシート（日別）'!C265</f>
        <v>11.023134444576799</v>
      </c>
      <c r="AK266" s="109">
        <f>'貼り付けシート（日別）'!D265</f>
        <v>1.7021016421772996</v>
      </c>
      <c r="AL266" s="109">
        <f>'貼り付けシート（日別）'!E265</f>
        <v>0</v>
      </c>
      <c r="AM266" s="109">
        <f>'貼り付けシート（日別）'!F265</f>
        <v>19.196635062149998</v>
      </c>
      <c r="AN266" s="109">
        <f>'貼り付けシート（日別）'!G265</f>
        <v>0</v>
      </c>
      <c r="AO266" s="109">
        <f>'貼り付けシート（日別）'!H265</f>
        <v>3.0396875000000003</v>
      </c>
      <c r="AP266" s="102">
        <f>IF(入力データと計算結果!$E$9=バックデータ一覧!$A$25,'貼り付けシート（日別）'!Q265,0)</f>
        <v>0</v>
      </c>
      <c r="AR266" s="36">
        <v>41898</v>
      </c>
      <c r="AS266" s="104">
        <f t="shared" si="76"/>
        <v>0.15131337236111111</v>
      </c>
      <c r="AT266" s="104">
        <f t="shared" si="77"/>
        <v>70.956940838308299</v>
      </c>
      <c r="AU266" s="104">
        <f t="shared" si="78"/>
        <v>0</v>
      </c>
      <c r="AV266" s="107">
        <v>0</v>
      </c>
      <c r="AW266" s="101">
        <f>IF(OR(計算過程!$DF$5&lt;=4,計算過程!$DF$5=8),AX266+AY266+AZ266,0)</f>
        <v>0.15131337236111111</v>
      </c>
      <c r="AX266" s="101">
        <f>IF(AND(計算過程!$DF$5&gt;4,計算過程!$DF$5&lt;&gt;8),0,((VLOOKUP(入力データと計算結果!$E$6,バックデータ一覧!$V$12:$AA$15,2)*'貼り付けシート（日別）'!AG265+VLOOKUP(入力データと計算結果!$E$6,バックデータ一覧!$V$12:$AA$15,3)*('貼り付けシート（日別）'!AA265+'貼り付けシート（日別）'!AB265+'貼り付けシート（日別）'!AC265+'貼り付けシート（日別）'!AD265+'貼り付けシート（日別）'!AF265)+(VLOOKUP(入力データと計算結果!$E$6,バックデータ一覧!$V$12:$AA$15,4)))*10^3/3600))</f>
        <v>9.7404111944444455E-2</v>
      </c>
      <c r="AY266" s="101">
        <f>IF(AND(OR(計算過程!$DF$5&gt;4,計算過程!$DF$5&lt;&gt;8),入力データと計算結果!$E$7&lt;&gt;バックデータ一覧!$A$16,SUM(BX266:BY266)&gt;0),0.07*10^3/3600,0)</f>
        <v>1.9444444444444445E-2</v>
      </c>
      <c r="AZ266" s="101">
        <f>IF(AND(OR(計算過程!$DF$5&lt;=4),入力データと計算結果!$E$7=バックデータ一覧!$A$18,BY266&gt;0),(VLOOKUP(入力データと計算結果!$E$6,バックデータ一覧!$V$12:$AA$15,5,FALSE)*CA266+VLOOKUP(入力データと計算結果!$E$6,バックデータ一覧!$V$12:$AA$15,6,FALSE))*10^3/3600,0)</f>
        <v>3.4464815972222222E-2</v>
      </c>
      <c r="BA266" s="101">
        <f>IF(OR(計算過程!$DF$5&lt;=2,計算過程!$DF$5=8),IF(入力データと計算結果!$E$7=バックデータ一覧!$A$16,BU266/BC266+BV266/BD266+BW266/BE266+BX266/BF266+BZ266/BH266,IF(入力データと計算結果!$E$7=バックデータ一覧!$A$17,BU266/BC266+BV266/BD266+BW266/BE266+BY266/BG266+BZ266/BH266,BU266/BC266+BV266/BD266+BW266/BE266+BY266/BG266+CA266/BI266)),0)</f>
        <v>70.956940838308299</v>
      </c>
      <c r="BB266" s="101">
        <f>IF(OR(計算過程!$DF$5=3,計算過程!$DF$5=4),IF(入力データと計算結果!$E$7=バックデータ一覧!$A$16,BU266/BC266+BV266/BD266+BW266/BE266+BX266/BF266+BZ266/BH266,IF(入力データと計算結果!$E$7=バックデータ一覧!$A$17,BU266/BC266+BV266/BD266+BW266/BE266+BY266/BG266+BZ266/BH266,BU266/BC266+BV266/BD266+BW266/BE266+BY266/BG266+CA266/BI266)),0)</f>
        <v>0</v>
      </c>
      <c r="BC266" s="101">
        <f>MIN(1,計算過程!$DF$7*'貼り付けシート（日別）'!AG265+計算過程!$DF$14*(BU266+BW266)+計算過程!$DF$21)</f>
        <v>0.62973444003356804</v>
      </c>
      <c r="BD266" s="101">
        <f>MIN(1,計算過程!$DF$8*'貼り付けシート（日別）'!AG265+計算過程!$DF$15*BV266+計算過程!$DF$22)</f>
        <v>0.68669539168657179</v>
      </c>
      <c r="BE266" s="101">
        <f>MIN(1,計算過程!$DF$9*'貼り付けシート（日別）'!AG265+計算過程!$DF$16*(BU266+BW266)+計算過程!$DF$23)</f>
        <v>0.62973444003356804</v>
      </c>
      <c r="BF266" s="32">
        <f>MIN(1,計算過程!$DF$10*'貼り付けシート（日別）'!AG265+計算過程!$DF$17*BX266+計算過程!$DF$24)</f>
        <v>0.71159348488590612</v>
      </c>
      <c r="BG266" s="32">
        <f>MIN(1,計算過程!$DF$11*'貼り付けシート（日別）'!AG265+計算過程!$DF$18*BY266+計算過程!$DF$25)</f>
        <v>0.70188197441983435</v>
      </c>
      <c r="BH266" s="32">
        <f>MIN(1,計算過程!$DF$12*'貼り付けシート（日別）'!AG265+計算過程!$DF$19*BZ266+計算過程!$DF$26)</f>
        <v>0.71159348488590612</v>
      </c>
      <c r="BI266" s="32">
        <f>MIN(1,計算過程!$DF$13*'貼り付けシート（日別）'!AG265+計算過程!$DF$20*CA266+計算過程!$DF$27)</f>
        <v>0.62965175673986573</v>
      </c>
      <c r="BJ266" s="32">
        <f>IF(計算過程!$DF$5=11,(計算過程!$DF$33*BK266+計算過程!$DF$34*BN266+計算過程!$DF$35*計算過程!$DF$39+計算過程!$DF$36)*(1+計算過程!$DF$37*計算過程!$DF$38)*BL266*BM266*10^3/3600,0)</f>
        <v>0</v>
      </c>
      <c r="BK266" s="32">
        <f>'貼り付けシート（日別）'!AH265</f>
        <v>13.9</v>
      </c>
      <c r="BL266" s="32">
        <f t="shared" si="79"/>
        <v>1</v>
      </c>
      <c r="BM266" s="32">
        <f t="shared" si="80"/>
        <v>1</v>
      </c>
      <c r="BN266" s="32">
        <f t="shared" si="81"/>
        <v>47.799753054483794</v>
      </c>
      <c r="BO266" s="32">
        <f>IF(計算過程!$DF$5=10,(計算過程!$DF$41*'貼り付けシート（日別）'!AG265+計算過程!$DF$42*BN266+計算過程!$DF$43)/3.6,0)</f>
        <v>0</v>
      </c>
      <c r="BP266" s="32">
        <f>IF(OR(計算過程!$DF$5=5,計算過程!$DF$5=6,計算過程!$DF$5=7),((計算過程!$DF$45*'貼り付けシート（日別）'!AG265+計算過程!$DF$46*SUM(BU266:BW266,BY266)+計算過程!$DF$47)*BQ266+(0.01723*CA266+0.06099))*10^3/3600,0)</f>
        <v>0</v>
      </c>
      <c r="BQ266" s="32">
        <f>IF('貼り付けシート（日別）'!AG265&lt;7,1+(7-'貼り付けシート（日別）'!AG265)*0.0091,1)</f>
        <v>1</v>
      </c>
      <c r="BR266" s="32">
        <f>IF(OR(計算過程!$DF$5=5,計算過程!$DF$5=6,計算過程!$DF$5=7),((計算過程!$DF$48*'貼り付けシート（日別）'!AG265+計算過程!$DF$49*SUM(BU266:BW266,BY266)+計算過程!$DF$50)*BT266+CA266/BS266),0)</f>
        <v>0</v>
      </c>
      <c r="BS266" s="32">
        <f>計算過程!$DF$51*'貼り付けシート（日別）'!AG265+計算過程!$DF$52*CA266+計算過程!$DF$53</f>
        <v>0.84182749999999995</v>
      </c>
      <c r="BT266" s="32">
        <f>IF('貼り付けシート（日別）'!AG265&lt;7,1+(7-'貼り付けシート（日別）'!AG265)*0.0205,1)</f>
        <v>1</v>
      </c>
      <c r="BU266" s="109">
        <f>'貼り付けシート（日別）'!T265</f>
        <v>9.035322883891169</v>
      </c>
      <c r="BV266" s="109">
        <f>'貼り付けシート（日別）'!U265</f>
        <v>13.778918055720997</v>
      </c>
      <c r="BW266" s="109">
        <f>'貼り付けシート（日別）'!V265</f>
        <v>2.1276270527216248</v>
      </c>
      <c r="BX266" s="109">
        <f>'貼り付けシート（日別）'!W265</f>
        <v>0</v>
      </c>
      <c r="BY266" s="109">
        <f>'貼り付けシート（日別）'!X265</f>
        <v>19.196635062149998</v>
      </c>
      <c r="BZ266" s="109">
        <f>'貼り付けシート（日別）'!Y265</f>
        <v>0</v>
      </c>
      <c r="CA266" s="109">
        <f>'貼り付けシート（日別）'!Z265</f>
        <v>3.6612499999999999</v>
      </c>
      <c r="CB266" s="102">
        <f>IF(入力データと計算結果!$E$9=バックデータ一覧!$A$25,'貼り付けシート（日別）'!AI265,0)</f>
        <v>0</v>
      </c>
      <c r="CC266" s="166"/>
      <c r="CD266" s="32">
        <f>IF(計算過程!$DF$5=9,((CI266*'貼り付けシート（日別）'!AG265+CJ266*(CQ266+CR266+CS266+CU266)+CK266*CX266+CL266)*CE266+(0.01723*CW266+0.06099))*10^3/3600,0)</f>
        <v>0</v>
      </c>
      <c r="CE266" s="32">
        <f>IF(7&lt;='貼り付けシート（日別）'!AG265,1,1+(7-'貼り付けシート（日別）'!AG265)*0.0091)</f>
        <v>1</v>
      </c>
      <c r="CF266" s="32">
        <f>IF(計算過程!$DF$5=9,((CM266*'貼り付けシート（日別）'!AG265+CN266*(CQ266+CR266+CS266+CU266)+CO266*CX266+CP266)*CH266+CW266/CG266),0)</f>
        <v>0</v>
      </c>
      <c r="CG266" s="32">
        <f>計算過程!$DF$55*'貼り付けシート（日別）'!AG265+計算過程!$DF$56*CW266+計算過程!$DF$57</f>
        <v>0.84182749999999995</v>
      </c>
      <c r="CH266" s="32">
        <f>IF(7&lt;='貼り付けシート（日別）'!AG265,1,1+(7-'貼り付けシート（日別）'!AG265)*0.0205)</f>
        <v>1</v>
      </c>
      <c r="CI266" s="100">
        <f>IF($CX266&gt;0,バックデータ一覧!$S$4,バックデータ一覧!$T$4)</f>
        <v>-0.18114</v>
      </c>
      <c r="CJ266" s="100">
        <f>IF($CX266&gt;0,バックデータ一覧!$S$5,バックデータ一覧!$T$5)</f>
        <v>0.10483000000000001</v>
      </c>
      <c r="CK266" s="100">
        <f>IF($CX266&gt;0,バックデータ一覧!$S$6,バックデータ一覧!$T$6)</f>
        <v>0</v>
      </c>
      <c r="CL266" s="100">
        <f>IF($CX266&gt;0,バックデータ一覧!$S$7,バックデータ一覧!$T$7)</f>
        <v>5.8528500000000001</v>
      </c>
      <c r="CM266" s="100">
        <f>IF($CX266&gt;0,バックデータ一覧!$S$12,バックデータ一覧!$T$12)</f>
        <v>-5.7700000000000001E-2</v>
      </c>
      <c r="CN266" s="100">
        <f>IF($CX266&gt;0,バックデータ一覧!$S$13,バックデータ一覧!$T$13)</f>
        <v>0.47525000000000001</v>
      </c>
      <c r="CO266" s="100">
        <f>IF($CX266&gt;0,バックデータ一覧!$S$14,バックデータ一覧!$T$14)</f>
        <v>0</v>
      </c>
      <c r="CP266" s="173">
        <f>IF($CX266&gt;0,バックデータ一覧!$S$15,バックデータ一覧!$T$15)</f>
        <v>-6.3459300000000001</v>
      </c>
      <c r="CQ266" s="102">
        <f>IF($DF$4=4,'貼り付けシート（日別）'!T265,'貼り付けシート（日別）'!B265*(INT($DF$4)+1-$DF$4)+'貼り付けシート（日別）'!T265*($DF$4-INT($DF$4)))</f>
        <v>9.035322883891169</v>
      </c>
      <c r="CR266" s="102">
        <f>IF($DF$4=4,'貼り付けシート（日別）'!U265,'貼り付けシート（日別）'!C265*(INT($DF$4)+1-$DF$4)+'貼り付けシート（日別）'!U265*($DF$4-INT($DF$4)))</f>
        <v>13.778918055720997</v>
      </c>
      <c r="CS266" s="102">
        <f>IF($DF$4=4,'貼り付けシート（日別）'!V265,'貼り付けシート（日別）'!D265*(INT($DF$4)+1-$DF$4)+'貼り付けシート（日別）'!V265*($DF$4-INT($DF$4)))</f>
        <v>2.1276270527216248</v>
      </c>
      <c r="CT266" s="102">
        <f>IF($DF$4=4,'貼り付けシート（日別）'!W265,'貼り付けシート（日別）'!E265*(INT($DF$4)+1-$DF$4)+'貼り付けシート（日別）'!W265*($DF$4-INT($DF$4)))</f>
        <v>0</v>
      </c>
      <c r="CU266" s="102">
        <f>IF($DF$4=4,'貼り付けシート（日別）'!X265,'貼り付けシート（日別）'!F265*(INT($DF$4)+1-$DF$4)+'貼り付けシート（日別）'!X265*($DF$4-INT($DF$4)))</f>
        <v>19.196635062149998</v>
      </c>
      <c r="CV266" s="102">
        <f>IF($DF$4=4,'貼り付けシート（日別）'!Y265,'貼り付けシート（日別）'!G265*(INT($DF$4)+1-$DF$4)+'貼り付けシート（日別）'!Y265*($DF$4-INT($DF$4)))</f>
        <v>0</v>
      </c>
      <c r="CW266" s="102">
        <f>IF($DF$4=4,'貼り付けシート（日別）'!Z265,'貼り付けシート（日別）'!H265*(INT($DF$4)+1-$DF$4)+'貼り付けシート（日別）'!Z265*($DF$4-INT($DF$4)))</f>
        <v>3.6612499999999999</v>
      </c>
      <c r="CX266" s="32">
        <f>SUMIF('貼り付けシート（時刻別）'!$A$6:$A$8765,AR266,'貼り付けシート（時刻別）'!$C$6:$C$8765)</f>
        <v>0</v>
      </c>
      <c r="CY266" s="102">
        <f t="shared" si="82"/>
        <v>0</v>
      </c>
      <c r="CZ266" s="166"/>
    </row>
    <row r="267" spans="1:104" x14ac:dyDescent="0.15">
      <c r="A267" s="36">
        <v>41899</v>
      </c>
      <c r="B267" s="139">
        <f>IF(計算過程!$DF$5=9,計算過程!CD267+計算過程!CY267,IF($DF$4=4,AS267,G267*(INT($DF$4)+1-$DF$4)+AS267*($DF$4-INT($DF$4))))</f>
        <v>8.9912688814814817E-2</v>
      </c>
      <c r="C267" s="139">
        <f>IF(計算過程!$DF$5=9,CF267,IF($DF$4=4,AT267,H267*(INT($DF$4)+1-$DF$4)+AT267*($DF$4-INT($DF$4))))</f>
        <v>25.78292242698317</v>
      </c>
      <c r="D267" s="139">
        <f>IF(計算過程!$DF$5=9,0,IF($DF$4=4,AU267,I267*(INT($DF$4)+1-$DF$4)+AU267*($DF$4-INT($DF$4))))</f>
        <v>0</v>
      </c>
      <c r="E267" s="139">
        <v>0</v>
      </c>
      <c r="F267" s="138"/>
      <c r="G267" s="104">
        <f t="shared" si="69"/>
        <v>8.6278956231481491E-2</v>
      </c>
      <c r="H267" s="104">
        <f t="shared" si="70"/>
        <v>20.887112604248351</v>
      </c>
      <c r="I267" s="104">
        <f t="shared" si="71"/>
        <v>0</v>
      </c>
      <c r="J267" s="107">
        <v>0</v>
      </c>
      <c r="K267" s="101">
        <f>IF(OR(計算過程!$DF$5&lt;=4,計算過程!$DF$5=8),L267+M267+N267,0)</f>
        <v>8.6278956231481491E-2</v>
      </c>
      <c r="L267" s="101">
        <f>IF(AND($DF$5&gt;4,$DF$5&lt;&gt;8),0,((VLOOKUP(入力データと計算結果!$E$6,バックデータ一覧!$V$12:$AA$15,2)*'貼り付けシート（日別）'!O266+VLOOKUP(入力データと計算結果!$E$6,バックデータ一覧!$V$12:$AA$15,3)*('貼り付けシート（日別）'!I266+'貼り付けシート（日別）'!J266+'貼り付けシート（日別）'!K266+'貼り付けシート（日別）'!L266+'貼り付けシート（日別）'!N266)+(VLOOKUP(入力データと計算結果!$E$6,バックデータ一覧!$V$12:$AA$15,4)))*10^3/3600))</f>
        <v>8.6278956231481491E-2</v>
      </c>
      <c r="M267" s="101">
        <f>IF(AND(OR($DF$5&gt;4,$DF$5&lt;&gt;8),入力データと計算結果!$E$7&lt;&gt;バックデータ一覧!$A$16,SUM(AL267:AM267)&gt;0),0.07*10^3/3600,0)</f>
        <v>0</v>
      </c>
      <c r="N267" s="101">
        <f>IF(AND(OR($DF$5&lt;=4),入力データと計算結果!$E$7=バックデータ一覧!$A$18,AM267&gt;0),(VLOOKUP(入力データと計算結果!$E$6,バックデータ一覧!$V$12:$AA$15,5,FALSE)*AO267+VLOOKUP(入力データと計算結果!$E$6,バックデータ一覧!$V$12:$AA$15,6,FALSE))*10^3/3600,0)</f>
        <v>0</v>
      </c>
      <c r="O267" s="101">
        <f>IF(OR(計算過程!$DF$5&lt;=2,計算過程!$DF$5=8),IF(入力データと計算結果!$E$7=バックデータ一覧!$A$16,AI267/Q267+AJ267/R267+AK267/S267+AL267/T267+AN267/V267,IF(入力データと計算結果!$E$7=バックデータ一覧!$A$17,AI267/Q267+AJ267/R267+AK267/S267+AM267/U267+AN267/V267,AI267/Q267+AJ267/R267+AK267/S267+AM267/U267+AO267/W267)),0)</f>
        <v>20.887112604248351</v>
      </c>
      <c r="P267" s="101">
        <f>IF(OR(計算過程!$DF$5=3,計算過程!$DF$5=4),IF(入力データと計算結果!$E$7=バックデータ一覧!$A$16,AI267/Q267+AJ267/R267+AK267/S267+AL267/T267+AN267/V267,IF(入力データと計算結果!$E$7=バックデータ一覧!$A$17,AI267/Q267+AJ267/R267+AK267/S267+AM267/U267+AN267/V267,AI267/Q267+AJ267/R267+AK267/S267+AM267/U267+AO267/W267)),0)</f>
        <v>0</v>
      </c>
      <c r="Q267" s="101">
        <f>MIN(1,$DF$7*'貼り付けシート（日別）'!O266+計算過程!$DF$14*(AI267+AK267)+$DF$21)</f>
        <v>0.62191848844316522</v>
      </c>
      <c r="R267" s="101">
        <f>MIN(1,$DF$8*'貼り付けシート（日別）'!O266+$DF$15*AJ267+$DF$22)</f>
        <v>0.68333965214652037</v>
      </c>
      <c r="S267" s="101">
        <f>MIN(1,$DF$9*'貼り付けシート（日別）'!O266+$DF$16*(AI267+AK267)+$DF$23)</f>
        <v>0.62191848844316522</v>
      </c>
      <c r="T267" s="32">
        <f>MIN(1,$DF$10*'貼り付けシート（日別）'!O266+$DF$17*AL267+$DF$24)</f>
        <v>0.71159348488590612</v>
      </c>
      <c r="U267" s="32">
        <f>MIN(1,$DF$11*'貼り付けシート（日別）'!O266+$DF$18*AM267+$DF$25)</f>
        <v>0.71059494829530212</v>
      </c>
      <c r="V267" s="32">
        <f>MIN(1,$DF$12*'貼り付けシート（日別）'!O266+$DF$19*AN267+$DF$26)</f>
        <v>0.71159348488590612</v>
      </c>
      <c r="W267" s="32">
        <f>MIN(1,$DF$13*'貼り付けシート（日別）'!O266+$DF$20*AO267+$DF$27)</f>
        <v>0.56207965095302015</v>
      </c>
      <c r="X267" s="32">
        <f t="shared" si="72"/>
        <v>0</v>
      </c>
      <c r="Y267" s="32">
        <f>'貼り付けシート（日別）'!P266</f>
        <v>12.575000000000001</v>
      </c>
      <c r="Z267" s="32">
        <f t="shared" si="73"/>
        <v>1</v>
      </c>
      <c r="AA267" s="32">
        <f t="shared" si="74"/>
        <v>1</v>
      </c>
      <c r="AB267" s="32">
        <f t="shared" si="75"/>
        <v>13.675487837255849</v>
      </c>
      <c r="AC267" s="32">
        <f>IF($DF$5=10,($DF$41*'貼り付けシート（日別）'!O266+$DF$42*AB267+$DF$43)/3.6,0)</f>
        <v>0</v>
      </c>
      <c r="AD267" s="32">
        <f>IF(OR($DF$5=5,$DF$5=6,$DF$5=7),(($DF$45*'貼り付けシート（日別）'!O266+$DF$46*SUM(AI267:AK267,AM267)+$DF$47)*AE267+(0.01723*AO267+0.06099))*10^3/3600,0)</f>
        <v>0</v>
      </c>
      <c r="AE267" s="32">
        <f>IF('貼り付けシート（日別）'!O266&lt;7,1+(7-'貼り付けシート（日別）'!O266)*0.0091,1)</f>
        <v>1</v>
      </c>
      <c r="AF267" s="32">
        <f>IF(OR($DF$5=5,$DF$5=6,$DF$5=7),(($DF$48*'貼り付けシート（日別）'!O266+$DF$49*SUM(AI267:AK267,AM267)+$DF$50)*AH267+AO267/AG267),0)</f>
        <v>0</v>
      </c>
      <c r="AG267" s="32">
        <f>$DF$51*'貼り付けシート（日別）'!O266+$DF$52*AO267+$DF$53</f>
        <v>0.81489999999999996</v>
      </c>
      <c r="AH267" s="32">
        <f>IF('貼り付けシート（日別）'!O266&lt;7,1+(7-'貼り付けシート（日別）'!O266)*0.0205,1)</f>
        <v>1</v>
      </c>
      <c r="AI267" s="109">
        <f>'貼り付けシート（日別）'!B266</f>
        <v>3.7664527726153185</v>
      </c>
      <c r="AJ267" s="109">
        <f>'貼り付けシート（日別）'!C266</f>
        <v>7.6254714283447704</v>
      </c>
      <c r="AK267" s="109">
        <f>'貼り付けシート（日別）'!D266</f>
        <v>2.2835636362957596</v>
      </c>
      <c r="AL267" s="109">
        <f>'貼り付けシート（日別）'!E266</f>
        <v>0</v>
      </c>
      <c r="AM267" s="109">
        <f>'貼り付けシート（日別）'!F266</f>
        <v>0</v>
      </c>
      <c r="AN267" s="109">
        <f>'貼り付けシート（日別）'!G266</f>
        <v>0</v>
      </c>
      <c r="AO267" s="109">
        <f>'貼り付けシート（日別）'!H266</f>
        <v>0</v>
      </c>
      <c r="AP267" s="102">
        <f>IF(入力データと計算結果!$E$9=バックデータ一覧!$A$25,'貼り付けシート（日別）'!Q266,0)</f>
        <v>0</v>
      </c>
      <c r="AR267" s="36">
        <v>41899</v>
      </c>
      <c r="AS267" s="104">
        <f t="shared" si="76"/>
        <v>8.9912688814814817E-2</v>
      </c>
      <c r="AT267" s="104">
        <f t="shared" si="77"/>
        <v>25.78292242698317</v>
      </c>
      <c r="AU267" s="104">
        <f t="shared" si="78"/>
        <v>0</v>
      </c>
      <c r="AV267" s="107">
        <v>0</v>
      </c>
      <c r="AW267" s="101">
        <f>IF(OR(計算過程!$DF$5&lt;=4,計算過程!$DF$5=8),AX267+AY267+AZ267,0)</f>
        <v>8.9912688814814817E-2</v>
      </c>
      <c r="AX267" s="101">
        <f>IF(AND(計算過程!$DF$5&gt;4,計算過程!$DF$5&lt;&gt;8),0,((VLOOKUP(入力データと計算結果!$E$6,バックデータ一覧!$V$12:$AA$15,2)*'貼り付けシート（日別）'!AG266+VLOOKUP(入力データと計算結果!$E$6,バックデータ一覧!$V$12:$AA$15,3)*('貼り付けシート（日別）'!AA266+'貼り付けシート（日別）'!AB266+'貼り付けシート（日別）'!AC266+'貼り付けシート（日別）'!AD266+'貼り付けシート（日別）'!AF266)+(VLOOKUP(入力データと計算結果!$E$6,バックデータ一覧!$V$12:$AA$15,4)))*10^3/3600))</f>
        <v>8.9912688814814817E-2</v>
      </c>
      <c r="AY267" s="101">
        <f>IF(AND(OR(計算過程!$DF$5&gt;4,計算過程!$DF$5&lt;&gt;8),入力データと計算結果!$E$7&lt;&gt;バックデータ一覧!$A$16,SUM(BX267:BY267)&gt;0),0.07*10^3/3600,0)</f>
        <v>0</v>
      </c>
      <c r="AZ267" s="101">
        <f>IF(AND(OR(計算過程!$DF$5&lt;=4),入力データと計算結果!$E$7=バックデータ一覧!$A$18,BY267&gt;0),(VLOOKUP(入力データと計算結果!$E$6,バックデータ一覧!$V$12:$AA$15,5,FALSE)*CA267+VLOOKUP(入力データと計算結果!$E$6,バックデータ一覧!$V$12:$AA$15,6,FALSE))*10^3/3600,0)</f>
        <v>0</v>
      </c>
      <c r="BA267" s="101">
        <f>IF(OR(計算過程!$DF$5&lt;=2,計算過程!$DF$5=8),IF(入力データと計算結果!$E$7=バックデータ一覧!$A$16,BU267/BC267+BV267/BD267+BW267/BE267+BX267/BF267+BZ267/BH267,IF(入力データと計算結果!$E$7=バックデータ一覧!$A$17,BU267/BC267+BV267/BD267+BW267/BE267+BY267/BG267+BZ267/BH267,BU267/BC267+BV267/BD267+BW267/BE267+BY267/BG267+CA267/BI267)),0)</f>
        <v>25.78292242698317</v>
      </c>
      <c r="BB267" s="101">
        <f>IF(OR(計算過程!$DF$5=3,計算過程!$DF$5=4),IF(入力データと計算結果!$E$7=バックデータ一覧!$A$16,BU267/BC267+BV267/BD267+BW267/BE267+BX267/BF267+BZ267/BH267,IF(入力データと計算結果!$E$7=バックデータ一覧!$A$17,BU267/BC267+BV267/BD267+BW267/BE267+BY267/BG267+BZ267/BH267,BU267/BC267+BV267/BD267+BW267/BE267+BY267/BG267+CA267/BI267)),0)</f>
        <v>0</v>
      </c>
      <c r="BC267" s="101">
        <f>MIN(1,計算過程!$DF$7*'貼り付けシート（日別）'!AG266+計算過程!$DF$14*(BU267+BW267)+計算過程!$DF$21)</f>
        <v>0.61958916409078735</v>
      </c>
      <c r="BD267" s="101">
        <f>MIN(1,計算過程!$DF$8*'貼り付けシート（日別）'!AG266+計算過程!$DF$15*BV267+計算過程!$DF$22)</f>
        <v>0.68585678016034113</v>
      </c>
      <c r="BE267" s="101">
        <f>MIN(1,計算過程!$DF$9*'貼り付けシート（日別）'!AG266+計算過程!$DF$16*(BU267+BW267)+計算過程!$DF$23)</f>
        <v>0.61958916409078735</v>
      </c>
      <c r="BF267" s="32">
        <f>MIN(1,計算過程!$DF$10*'貼り付けシート（日別）'!AG266+計算過程!$DF$17*BX267+計算過程!$DF$24)</f>
        <v>0.71159348488590612</v>
      </c>
      <c r="BG267" s="32">
        <f>MIN(1,計算過程!$DF$11*'貼り付けシート（日別）'!AG266+計算過程!$DF$18*BY267+計算過程!$DF$25)</f>
        <v>0.71059494829530212</v>
      </c>
      <c r="BH267" s="32">
        <f>MIN(1,計算過程!$DF$12*'貼り付けシート（日別）'!AG266+計算過程!$DF$19*BZ267+計算過程!$DF$26)</f>
        <v>0.71159348488590612</v>
      </c>
      <c r="BI267" s="32">
        <f>MIN(1,計算過程!$DF$13*'貼り付けシート（日別）'!AG266+計算過程!$DF$20*CA267+計算過程!$DF$27)</f>
        <v>0.56207965095302015</v>
      </c>
      <c r="BJ267" s="32">
        <f>IF(計算過程!$DF$5=11,(計算過程!$DF$33*BK267+計算過程!$DF$34*BN267+計算過程!$DF$35*計算過程!$DF$39+計算過程!$DF$36)*(1+計算過程!$DF$37*計算過程!$DF$38)*BL267*BM267*10^3/3600,0)</f>
        <v>0</v>
      </c>
      <c r="BK267" s="32">
        <f>'貼り付けシート（日別）'!AH266</f>
        <v>12.575000000000001</v>
      </c>
      <c r="BL267" s="32">
        <f t="shared" si="79"/>
        <v>1</v>
      </c>
      <c r="BM267" s="32">
        <f t="shared" si="80"/>
        <v>1</v>
      </c>
      <c r="BN267" s="32">
        <f t="shared" si="81"/>
        <v>17.247429921565264</v>
      </c>
      <c r="BO267" s="32">
        <f>IF(計算過程!$DF$5=10,(計算過程!$DF$41*'貼り付けシート（日別）'!AG266+計算過程!$DF$42*BN267+計算過程!$DF$43)/3.6,0)</f>
        <v>0</v>
      </c>
      <c r="BP267" s="32">
        <f>IF(OR(計算過程!$DF$5=5,計算過程!$DF$5=6,計算過程!$DF$5=7),((計算過程!$DF$45*'貼り付けシート（日別）'!AG266+計算過程!$DF$46*SUM(BU267:BW267,BY267)+計算過程!$DF$47)*BQ267+(0.01723*CA267+0.06099))*10^3/3600,0)</f>
        <v>0</v>
      </c>
      <c r="BQ267" s="32">
        <f>IF('貼り付けシート（日別）'!AG266&lt;7,1+(7-'貼り付けシート（日別）'!AG266)*0.0091,1)</f>
        <v>1</v>
      </c>
      <c r="BR267" s="32">
        <f>IF(OR(計算過程!$DF$5=5,計算過程!$DF$5=6,計算過程!$DF$5=7),((計算過程!$DF$48*'貼り付けシート（日別）'!AG266+計算過程!$DF$49*SUM(BU267:BW267,BY267)+計算過程!$DF$50)*BT267+CA267/BS267),0)</f>
        <v>0</v>
      </c>
      <c r="BS267" s="32">
        <f>計算過程!$DF$51*'貼り付けシート（日別）'!AG266+計算過程!$DF$52*CA267+計算過程!$DF$53</f>
        <v>0.81489999999999996</v>
      </c>
      <c r="BT267" s="32">
        <f>IF('貼り付けシート（日別）'!AG266&lt;7,1+(7-'貼り付けシート（日別）'!AG266)*0.0205,1)</f>
        <v>1</v>
      </c>
      <c r="BU267" s="109">
        <f>'貼り付けシート（日別）'!T266</f>
        <v>2.0780429090291412</v>
      </c>
      <c r="BV267" s="109">
        <f>'貼り付けシート（日別）'!U266</f>
        <v>13.171268830777331</v>
      </c>
      <c r="BW267" s="109">
        <f>'貼り付けシート（日別）'!V266</f>
        <v>1.9981181817587896</v>
      </c>
      <c r="BX267" s="109">
        <f>'貼り付けシート（日別）'!W266</f>
        <v>0</v>
      </c>
      <c r="BY267" s="109">
        <f>'貼り付けシート（日別）'!X266</f>
        <v>0</v>
      </c>
      <c r="BZ267" s="109">
        <f>'貼り付けシート（日別）'!Y266</f>
        <v>0</v>
      </c>
      <c r="CA267" s="109">
        <f>'貼り付けシート（日別）'!Z266</f>
        <v>0</v>
      </c>
      <c r="CB267" s="102">
        <f>IF(入力データと計算結果!$E$9=バックデータ一覧!$A$25,'貼り付けシート（日別）'!AI266,0)</f>
        <v>0</v>
      </c>
      <c r="CC267" s="166"/>
      <c r="CD267" s="32">
        <f>IF(計算過程!$DF$5=9,((CI267*'貼り付けシート（日別）'!AG266+CJ267*(CQ267+CR267+CS267+CU267)+CK267*CX267+CL267)*CE267+(0.01723*CW267+0.06099))*10^3/3600,0)</f>
        <v>0</v>
      </c>
      <c r="CE267" s="32">
        <f>IF(7&lt;='貼り付けシート（日別）'!AG266,1,1+(7-'貼り付けシート（日別）'!AG266)*0.0091)</f>
        <v>1</v>
      </c>
      <c r="CF267" s="32">
        <f>IF(計算過程!$DF$5=9,((CM267*'貼り付けシート（日別）'!AG266+CN267*(CQ267+CR267+CS267+CU267)+CO267*CX267+CP267)*CH267+CW267/CG267),0)</f>
        <v>0</v>
      </c>
      <c r="CG267" s="32">
        <f>計算過程!$DF$55*'貼り付けシート（日別）'!AG266+計算過程!$DF$56*CW267+計算過程!$DF$57</f>
        <v>0.81489999999999996</v>
      </c>
      <c r="CH267" s="32">
        <f>IF(7&lt;='貼り付けシート（日別）'!AG266,1,1+(7-'貼り付けシート（日別）'!AG266)*0.0205)</f>
        <v>1</v>
      </c>
      <c r="CI267" s="100">
        <f>IF($CX267&gt;0,バックデータ一覧!$S$4,バックデータ一覧!$T$4)</f>
        <v>-0.18114</v>
      </c>
      <c r="CJ267" s="100">
        <f>IF($CX267&gt;0,バックデータ一覧!$S$5,バックデータ一覧!$T$5)</f>
        <v>0.10483000000000001</v>
      </c>
      <c r="CK267" s="100">
        <f>IF($CX267&gt;0,バックデータ一覧!$S$6,バックデータ一覧!$T$6)</f>
        <v>0</v>
      </c>
      <c r="CL267" s="100">
        <f>IF($CX267&gt;0,バックデータ一覧!$S$7,バックデータ一覧!$T$7)</f>
        <v>5.8528500000000001</v>
      </c>
      <c r="CM267" s="100">
        <f>IF($CX267&gt;0,バックデータ一覧!$S$12,バックデータ一覧!$T$12)</f>
        <v>-5.7700000000000001E-2</v>
      </c>
      <c r="CN267" s="100">
        <f>IF($CX267&gt;0,バックデータ一覧!$S$13,バックデータ一覧!$T$13)</f>
        <v>0.47525000000000001</v>
      </c>
      <c r="CO267" s="100">
        <f>IF($CX267&gt;0,バックデータ一覧!$S$14,バックデータ一覧!$T$14)</f>
        <v>0</v>
      </c>
      <c r="CP267" s="173">
        <f>IF($CX267&gt;0,バックデータ一覧!$S$15,バックデータ一覧!$T$15)</f>
        <v>-6.3459300000000001</v>
      </c>
      <c r="CQ267" s="102">
        <f>IF($DF$4=4,'貼り付けシート（日別）'!T266,'貼り付けシート（日別）'!B266*(INT($DF$4)+1-$DF$4)+'貼り付けシート（日別）'!T266*($DF$4-INT($DF$4)))</f>
        <v>2.0780429090291412</v>
      </c>
      <c r="CR267" s="102">
        <f>IF($DF$4=4,'貼り付けシート（日別）'!U266,'貼り付けシート（日別）'!C266*(INT($DF$4)+1-$DF$4)+'貼り付けシート（日別）'!U266*($DF$4-INT($DF$4)))</f>
        <v>13.171268830777331</v>
      </c>
      <c r="CS267" s="102">
        <f>IF($DF$4=4,'貼り付けシート（日別）'!V266,'貼り付けシート（日別）'!D266*(INT($DF$4)+1-$DF$4)+'貼り付けシート（日別）'!V266*($DF$4-INT($DF$4)))</f>
        <v>1.9981181817587896</v>
      </c>
      <c r="CT267" s="102">
        <f>IF($DF$4=4,'貼り付けシート（日別）'!W266,'貼り付けシート（日別）'!E266*(INT($DF$4)+1-$DF$4)+'貼り付けシート（日別）'!W266*($DF$4-INT($DF$4)))</f>
        <v>0</v>
      </c>
      <c r="CU267" s="102">
        <f>IF($DF$4=4,'貼り付けシート（日別）'!X266,'貼り付けシート（日別）'!F266*(INT($DF$4)+1-$DF$4)+'貼り付けシート（日別）'!X266*($DF$4-INT($DF$4)))</f>
        <v>0</v>
      </c>
      <c r="CV267" s="102">
        <f>IF($DF$4=4,'貼り付けシート（日別）'!Y266,'貼り付けシート（日別）'!G266*(INT($DF$4)+1-$DF$4)+'貼り付けシート（日別）'!Y266*($DF$4-INT($DF$4)))</f>
        <v>0</v>
      </c>
      <c r="CW267" s="102">
        <f>IF($DF$4=4,'貼り付けシート（日別）'!Z266,'貼り付けシート（日別）'!H266*(INT($DF$4)+1-$DF$4)+'貼り付けシート（日別）'!Z266*($DF$4-INT($DF$4)))</f>
        <v>0</v>
      </c>
      <c r="CX267" s="32">
        <f>SUMIF('貼り付けシート（時刻別）'!$A$6:$A$8765,AR267,'貼り付けシート（時刻別）'!$C$6:$C$8765)</f>
        <v>0</v>
      </c>
      <c r="CY267" s="102">
        <f t="shared" si="82"/>
        <v>0</v>
      </c>
      <c r="CZ267" s="166"/>
    </row>
    <row r="268" spans="1:104" x14ac:dyDescent="0.15">
      <c r="A268" s="36">
        <v>41900</v>
      </c>
      <c r="B268" s="139">
        <f>IF(計算過程!$DF$5=9,計算過程!CD268+計算過程!CY268,IF($DF$4=4,AS268,G268*(INT($DF$4)+1-$DF$4)+AS268*($DF$4-INT($DF$4))))</f>
        <v>0.14404472131481483</v>
      </c>
      <c r="C268" s="139">
        <f>IF(計算過程!$DF$5=9,CF268,IF($DF$4=4,AT268,H268*(INT($DF$4)+1-$DF$4)+AT268*($DF$4-INT($DF$4))))</f>
        <v>61.790263961486325</v>
      </c>
      <c r="D268" s="139">
        <f>IF(計算過程!$DF$5=9,0,IF($DF$4=4,AU268,I268*(INT($DF$4)+1-$DF$4)+AU268*($DF$4-INT($DF$4))))</f>
        <v>0</v>
      </c>
      <c r="E268" s="139">
        <v>0</v>
      </c>
      <c r="F268" s="138"/>
      <c r="G268" s="104">
        <f t="shared" si="69"/>
        <v>0.1376025088240741</v>
      </c>
      <c r="H268" s="104">
        <f t="shared" si="70"/>
        <v>55.738938139429209</v>
      </c>
      <c r="I268" s="104">
        <f t="shared" si="71"/>
        <v>0</v>
      </c>
      <c r="J268" s="107">
        <v>0</v>
      </c>
      <c r="K268" s="101">
        <f>IF(OR(計算過程!$DF$5&lt;=4,計算過程!$DF$5=8),L268+M268+N268,0)</f>
        <v>0.1376025088240741</v>
      </c>
      <c r="L268" s="101">
        <f>IF(AND($DF$5&gt;4,$DF$5&lt;&gt;8),0,((VLOOKUP(入力データと計算結果!$E$6,バックデータ一覧!$V$12:$AA$15,2)*'貼り付けシート（日別）'!O267+VLOOKUP(入力データと計算結果!$E$6,バックデータ一覧!$V$12:$AA$15,3)*('貼り付けシート（日別）'!I267+'貼り付けシート（日別）'!J267+'貼り付けシート（日別）'!K267+'貼り付けシート（日別）'!L267+'貼り付けシート（日別）'!N267)+(VLOOKUP(入力データと計算結果!$E$6,バックデータ一覧!$V$12:$AA$15,4)))*10^3/3600))</f>
        <v>8.6828151185185193E-2</v>
      </c>
      <c r="M268" s="101">
        <f>IF(AND(OR($DF$5&gt;4,$DF$5&lt;&gt;8),入力データと計算結果!$E$7&lt;&gt;バックデータ一覧!$A$16,SUM(AL268:AM268)&gt;0),0.07*10^3/3600,0)</f>
        <v>1.9444444444444445E-2</v>
      </c>
      <c r="N268" s="101">
        <f>IF(AND(OR($DF$5&lt;=4),入力データと計算結果!$E$7=バックデータ一覧!$A$18,AM268&gt;0),(VLOOKUP(入力データと計算結果!$E$6,バックデータ一覧!$V$12:$AA$15,5,FALSE)*AO268+VLOOKUP(入力データと計算結果!$E$6,バックデータ一覧!$V$12:$AA$15,6,FALSE))*10^3/3600,0)</f>
        <v>3.1329913194444448E-2</v>
      </c>
      <c r="O268" s="101">
        <f>IF(OR(計算過程!$DF$5&lt;=2,計算過程!$DF$5=8),IF(入力データと計算結果!$E$7=バックデータ一覧!$A$16,AI268/Q268+AJ268/R268+AK268/S268+AL268/T268+AN268/V268,IF(入力データと計算結果!$E$7=バックデータ一覧!$A$17,AI268/Q268+AJ268/R268+AK268/S268+AM268/U268+AN268/V268,AI268/Q268+AJ268/R268+AK268/S268+AM268/U268+AO268/W268)),0)</f>
        <v>55.738938139429209</v>
      </c>
      <c r="P268" s="101">
        <f>IF(OR(計算過程!$DF$5=3,計算過程!$DF$5=4),IF(入力データと計算結果!$E$7=バックデータ一覧!$A$16,AI268/Q268+AJ268/R268+AK268/S268+AL268/T268+AN268/V268,IF(入力データと計算結果!$E$7=バックデータ一覧!$A$17,AI268/Q268+AJ268/R268+AK268/S268+AM268/U268+AN268/V268,AI268/Q268+AJ268/R268+AK268/S268+AM268/U268+AO268/W268)),0)</f>
        <v>0</v>
      </c>
      <c r="Q268" s="101">
        <f>MIN(1,$DF$7*'貼り付けシート（日別）'!O267+計算過程!$DF$14*(AI268+AK268)+$DF$21)</f>
        <v>0.62602534512735608</v>
      </c>
      <c r="R268" s="101">
        <f>MIN(1,$DF$8*'貼り付けシート（日別）'!O267+$DF$15*AJ268+$DF$22)</f>
        <v>0.68418506430949944</v>
      </c>
      <c r="S268" s="101">
        <f>MIN(1,$DF$9*'貼り付けシート（日別）'!O267+$DF$16*(AI268+AK268)+$DF$23)</f>
        <v>0.62602534512735608</v>
      </c>
      <c r="T268" s="32">
        <f>MIN(1,$DF$10*'貼り付けシート（日別）'!O267+$DF$17*AL268+$DF$24)</f>
        <v>0.71159348488590612</v>
      </c>
      <c r="U268" s="32">
        <f>MIN(1,$DF$11*'貼り付けシート（日別）'!O267+$DF$18*AM268+$DF$25)</f>
        <v>0.7017271094691685</v>
      </c>
      <c r="V268" s="32">
        <f>MIN(1,$DF$12*'貼り付けシート（日別）'!O267+$DF$19*AN268+$DF$26)</f>
        <v>0.71159348488590612</v>
      </c>
      <c r="W268" s="32">
        <f>MIN(1,$DF$13*'貼り付けシート（日別）'!O267+$DF$20*AO268+$DF$27)</f>
        <v>0.6194523862872483</v>
      </c>
      <c r="X268" s="32">
        <f t="shared" si="72"/>
        <v>0</v>
      </c>
      <c r="Y268" s="32">
        <f>'貼り付けシート（日別）'!P267</f>
        <v>7.4</v>
      </c>
      <c r="Z268" s="32">
        <f t="shared" si="73"/>
        <v>1</v>
      </c>
      <c r="AA268" s="32">
        <f t="shared" si="74"/>
        <v>1</v>
      </c>
      <c r="AB268" s="32">
        <f t="shared" si="75"/>
        <v>37.625474114744492</v>
      </c>
      <c r="AC268" s="32">
        <f>IF($DF$5=10,($DF$41*'貼り付けシート（日別）'!O267+$DF$42*AB268+$DF$43)/3.6,0)</f>
        <v>0</v>
      </c>
      <c r="AD268" s="32">
        <f>IF(OR($DF$5=5,$DF$5=6,$DF$5=7),(($DF$45*'貼り付けシート（日別）'!O267+$DF$46*SUM(AI268:AK268,AM268)+$DF$47)*AE268+(0.01723*AO268+0.06099))*10^3/3600,0)</f>
        <v>0</v>
      </c>
      <c r="AE268" s="32">
        <f>IF('貼り付けシート（日別）'!O267&lt;7,1+(7-'貼り付けシート（日別）'!O267)*0.0091,1)</f>
        <v>1</v>
      </c>
      <c r="AF268" s="32">
        <f>IF(OR($DF$5=5,$DF$5=6,$DF$5=7),(($DF$48*'貼り付けシート（日別）'!O267+$DF$49*SUM(AI268:AK268,AM268)+$DF$50)*AH268+AO268/AG268),0)</f>
        <v>0</v>
      </c>
      <c r="AG268" s="32">
        <f>$DF$51*'貼り付けシート（日別）'!O267+$DF$52*AO268+$DF$53</f>
        <v>0.84003749999999999</v>
      </c>
      <c r="AH268" s="32">
        <f>IF('貼り付けシート（日別）'!O267&lt;7,1+(7-'貼り付けシート（日別）'!O267)*0.0205,1)</f>
        <v>1</v>
      </c>
      <c r="AI268" s="109">
        <f>'貼り付けシート（日別）'!B267</f>
        <v>5.7802908656692198</v>
      </c>
      <c r="AJ268" s="109">
        <f>'貼り付けシート（日別）'!C267</f>
        <v>7.7131039808772961</v>
      </c>
      <c r="AK268" s="109">
        <f>'貼り付けシート（日別）'!D267</f>
        <v>1.5879919960629723</v>
      </c>
      <c r="AL268" s="109">
        <f>'貼り付けシート（日別）'!E267</f>
        <v>0</v>
      </c>
      <c r="AM268" s="109">
        <f>'貼り付けシート（日別）'!F267</f>
        <v>19.537837272135004</v>
      </c>
      <c r="AN268" s="109">
        <f>'貼り付けシート（日別）'!G267</f>
        <v>0</v>
      </c>
      <c r="AO268" s="109">
        <f>'貼り付けシート（日別）'!H267</f>
        <v>3.0062500000000005</v>
      </c>
      <c r="AP268" s="102">
        <f>IF(入力データと計算結果!$E$9=バックデータ一覧!$A$25,'貼り付けシート（日別）'!Q267,0)</f>
        <v>0</v>
      </c>
      <c r="AR268" s="36">
        <v>41900</v>
      </c>
      <c r="AS268" s="104">
        <f t="shared" si="76"/>
        <v>0.14404472131481483</v>
      </c>
      <c r="AT268" s="104">
        <f t="shared" si="77"/>
        <v>61.790263961486325</v>
      </c>
      <c r="AU268" s="104">
        <f t="shared" si="78"/>
        <v>0</v>
      </c>
      <c r="AV268" s="107">
        <v>0</v>
      </c>
      <c r="AW268" s="101">
        <f>IF(OR(計算過程!$DF$5&lt;=4,計算過程!$DF$5=8),AX268+AY268+AZ268,0)</f>
        <v>0.14404472131481483</v>
      </c>
      <c r="AX268" s="101">
        <f>IF(AND(計算過程!$DF$5&gt;4,計算過程!$DF$5&lt;&gt;8),0,((VLOOKUP(入力データと計算結果!$E$6,バックデータ一覧!$V$12:$AA$15,2)*'貼り付けシート（日別）'!AG267+VLOOKUP(入力データと計算結果!$E$6,バックデータ一覧!$V$12:$AA$15,3)*('貼り付けシート（日別）'!AA267+'貼り付けシート（日別）'!AB267+'貼り付けシート（日別）'!AC267+'貼り付けシート（日別）'!AD267+'貼り付けシート（日別）'!AF267)+(VLOOKUP(入力データと計算結果!$E$6,バックデータ一覧!$V$12:$AA$15,4)))*10^3/3600))</f>
        <v>9.0348841685185199E-2</v>
      </c>
      <c r="AY268" s="101">
        <f>IF(AND(OR(計算過程!$DF$5&gt;4,計算過程!$DF$5&lt;&gt;8),入力データと計算結果!$E$7&lt;&gt;バックデータ一覧!$A$16,SUM(BX268:BY268)&gt;0),0.07*10^3/3600,0)</f>
        <v>1.9444444444444445E-2</v>
      </c>
      <c r="AZ268" s="101">
        <f>IF(AND(OR(計算過程!$DF$5&lt;=4),入力データと計算結果!$E$7=バックデータ一覧!$A$18,BY268&gt;0),(VLOOKUP(入力データと計算結果!$E$6,バックデータ一覧!$V$12:$AA$15,5,FALSE)*CA268+VLOOKUP(入力データと計算結果!$E$6,バックデータ一覧!$V$12:$AA$15,6,FALSE))*10^3/3600,0)</f>
        <v>3.4251435185185183E-2</v>
      </c>
      <c r="BA268" s="101">
        <f>IF(OR(計算過程!$DF$5&lt;=2,計算過程!$DF$5=8),IF(入力データと計算結果!$E$7=バックデータ一覧!$A$16,BU268/BC268+BV268/BD268+BW268/BE268+BX268/BF268+BZ268/BH268,IF(入力データと計算結果!$E$7=バックデータ一覧!$A$17,BU268/BC268+BV268/BD268+BW268/BE268+BY268/BG268+BZ268/BH268,BU268/BC268+BV268/BD268+BW268/BE268+BY268/BG268+CA268/BI268)),0)</f>
        <v>61.790263961486325</v>
      </c>
      <c r="BB268" s="101">
        <f>IF(OR(計算過程!$DF$5=3,計算過程!$DF$5=4),IF(入力データと計算結果!$E$7=バックデータ一覧!$A$16,BU268/BC268+BV268/BD268+BW268/BE268+BX268/BF268+BZ268/BH268,IF(入力データと計算結果!$E$7=バックデータ一覧!$A$17,BU268/BC268+BV268/BD268+BW268/BE268+BY268/BG268+BZ268/BH268,BU268/BC268+BV268/BD268+BW268/BE268+BY268/BG268+CA268/BI268)),0)</f>
        <v>0</v>
      </c>
      <c r="BC268" s="101">
        <f>MIN(1,計算過程!$DF$7*'貼り付けシート（日別）'!AG267+計算過程!$DF$14*(BU268+BW268)+計算過程!$DF$21)</f>
        <v>0.62684648532571674</v>
      </c>
      <c r="BD268" s="101">
        <f>MIN(1,計算過程!$DF$8*'貼り付けシート（日別）'!AG267+計算過程!$DF$15*BV268+計算過程!$DF$22)</f>
        <v>0.68545809183876216</v>
      </c>
      <c r="BE268" s="101">
        <f>MIN(1,計算過程!$DF$9*'貼り付けシート（日別）'!AG267+計算過程!$DF$16*(BU268+BW268)+計算過程!$DF$23)</f>
        <v>0.62684648532571674</v>
      </c>
      <c r="BF268" s="32">
        <f>MIN(1,計算過程!$DF$10*'貼り付けシート（日別）'!AG267+計算過程!$DF$17*BX268+計算過程!$DF$24)</f>
        <v>0.71159348488590612</v>
      </c>
      <c r="BG268" s="32">
        <f>MIN(1,計算過程!$DF$11*'貼り付けシート（日別）'!AG267+計算過程!$DF$18*BY268+計算過程!$DF$25)</f>
        <v>0.7017271094691685</v>
      </c>
      <c r="BH268" s="32">
        <f>MIN(1,計算過程!$DF$12*'貼り付けシート（日別）'!AG267+計算過程!$DF$19*BZ268+計算過程!$DF$26)</f>
        <v>0.71159348488590612</v>
      </c>
      <c r="BI268" s="32">
        <f>MIN(1,計算過程!$DF$13*'貼り付けシート（日別）'!AG267+計算過程!$DF$20*CA268+計算過程!$DF$27)</f>
        <v>0.63020216221208047</v>
      </c>
      <c r="BJ268" s="32">
        <f>IF(計算過程!$DF$5=11,(計算過程!$DF$33*BK268+計算過程!$DF$34*BN268+計算過程!$DF$35*計算過程!$DF$39+計算過程!$DF$36)*(1+計算過程!$DF$37*計算過程!$DF$38)*BL268*BM268*10^3/3600,0)</f>
        <v>0</v>
      </c>
      <c r="BK268" s="32">
        <f>'貼り付けシート（日別）'!AH267</f>
        <v>7.4</v>
      </c>
      <c r="BL268" s="32">
        <f t="shared" si="79"/>
        <v>1</v>
      </c>
      <c r="BM268" s="32">
        <f t="shared" si="80"/>
        <v>1</v>
      </c>
      <c r="BN268" s="32">
        <f t="shared" si="81"/>
        <v>41.736485085459584</v>
      </c>
      <c r="BO268" s="32">
        <f>IF(計算過程!$DF$5=10,(計算過程!$DF$41*'貼り付けシート（日別）'!AG267+計算過程!$DF$42*BN268+計算過程!$DF$43)/3.6,0)</f>
        <v>0</v>
      </c>
      <c r="BP268" s="32">
        <f>IF(OR(計算過程!$DF$5=5,計算過程!$DF$5=6,計算過程!$DF$5=7),((計算過程!$DF$45*'貼り付けシート（日別）'!AG267+計算過程!$DF$46*SUM(BU268:BW268,BY268)+計算過程!$DF$47)*BQ268+(0.01723*CA268+0.06099))*10^3/3600,0)</f>
        <v>0</v>
      </c>
      <c r="BQ268" s="32">
        <f>IF('貼り付けシート（日別）'!AG267&lt;7,1+(7-'貼り付けシート（日別）'!AG267)*0.0091,1)</f>
        <v>1</v>
      </c>
      <c r="BR268" s="32">
        <f>IF(OR(計算過程!$DF$5=5,計算過程!$DF$5=6,計算過程!$DF$5=7),((計算過程!$DF$48*'貼り付けシート（日別）'!AG267+計算過程!$DF$49*SUM(BU268:BW268,BY268)+計算過程!$DF$50)*BT268+CA268/BS268),0)</f>
        <v>0</v>
      </c>
      <c r="BS268" s="32">
        <f>計算過程!$DF$51*'貼り付けシート（日別）'!AG267+計算過程!$DF$52*CA268+計算過程!$DF$53</f>
        <v>0.84369999999999989</v>
      </c>
      <c r="BT268" s="32">
        <f>IF('貼り付けシート（日別）'!AG267&lt;7,1+(7-'貼り付けシート（日別）'!AG267)*0.0205,1)</f>
        <v>1</v>
      </c>
      <c r="BU268" s="109">
        <f>'貼り付けシート（日別）'!T267</f>
        <v>6.0430313595632761</v>
      </c>
      <c r="BV268" s="109">
        <f>'貼り付けシート（日別）'!U267</f>
        <v>10.517869064832675</v>
      </c>
      <c r="BW268" s="109">
        <f>'貼り付けシート（日別）'!V267</f>
        <v>2.0210807222619653</v>
      </c>
      <c r="BX268" s="109">
        <f>'貼り付けシート（日別）'!W267</f>
        <v>0</v>
      </c>
      <c r="BY268" s="109">
        <f>'貼り付けシート（日別）'!X267</f>
        <v>19.537837272135004</v>
      </c>
      <c r="BZ268" s="109">
        <f>'貼り付けシート（日別）'!Y267</f>
        <v>0</v>
      </c>
      <c r="CA268" s="109">
        <f>'貼り付けシート（日別）'!Z267</f>
        <v>3.6166666666666658</v>
      </c>
      <c r="CB268" s="102">
        <f>IF(入力データと計算結果!$E$9=バックデータ一覧!$A$25,'貼り付けシート（日別）'!AI267,0)</f>
        <v>0</v>
      </c>
      <c r="CC268" s="166"/>
      <c r="CD268" s="32">
        <f>IF(計算過程!$DF$5=9,((CI268*'貼り付けシート（日別）'!AG267+CJ268*(CQ268+CR268+CS268+CU268)+CK268*CX268+CL268)*CE268+(0.01723*CW268+0.06099))*10^3/3600,0)</f>
        <v>0</v>
      </c>
      <c r="CE268" s="32">
        <f>IF(7&lt;='貼り付けシート（日別）'!AG267,1,1+(7-'貼り付けシート（日別）'!AG267)*0.0091)</f>
        <v>1</v>
      </c>
      <c r="CF268" s="32">
        <f>IF(計算過程!$DF$5=9,((CM268*'貼り付けシート（日別）'!AG267+CN268*(CQ268+CR268+CS268+CU268)+CO268*CX268+CP268)*CH268+CW268/CG268),0)</f>
        <v>0</v>
      </c>
      <c r="CG268" s="32">
        <f>計算過程!$DF$55*'貼り付けシート（日別）'!AG267+計算過程!$DF$56*CW268+計算過程!$DF$57</f>
        <v>0.84369999999999989</v>
      </c>
      <c r="CH268" s="32">
        <f>IF(7&lt;='貼り付けシート（日別）'!AG267,1,1+(7-'貼り付けシート（日別）'!AG267)*0.0205)</f>
        <v>1</v>
      </c>
      <c r="CI268" s="100">
        <f>IF($CX268&gt;0,バックデータ一覧!$S$4,バックデータ一覧!$T$4)</f>
        <v>-0.18114</v>
      </c>
      <c r="CJ268" s="100">
        <f>IF($CX268&gt;0,バックデータ一覧!$S$5,バックデータ一覧!$T$5)</f>
        <v>0.10483000000000001</v>
      </c>
      <c r="CK268" s="100">
        <f>IF($CX268&gt;0,バックデータ一覧!$S$6,バックデータ一覧!$T$6)</f>
        <v>0</v>
      </c>
      <c r="CL268" s="100">
        <f>IF($CX268&gt;0,バックデータ一覧!$S$7,バックデータ一覧!$T$7)</f>
        <v>5.8528500000000001</v>
      </c>
      <c r="CM268" s="100">
        <f>IF($CX268&gt;0,バックデータ一覧!$S$12,バックデータ一覧!$T$12)</f>
        <v>-5.7700000000000001E-2</v>
      </c>
      <c r="CN268" s="100">
        <f>IF($CX268&gt;0,バックデータ一覧!$S$13,バックデータ一覧!$T$13)</f>
        <v>0.47525000000000001</v>
      </c>
      <c r="CO268" s="100">
        <f>IF($CX268&gt;0,バックデータ一覧!$S$14,バックデータ一覧!$T$14)</f>
        <v>0</v>
      </c>
      <c r="CP268" s="173">
        <f>IF($CX268&gt;0,バックデータ一覧!$S$15,バックデータ一覧!$T$15)</f>
        <v>-6.3459300000000001</v>
      </c>
      <c r="CQ268" s="102">
        <f>IF($DF$4=4,'貼り付けシート（日別）'!T267,'貼り付けシート（日別）'!B267*(INT($DF$4)+1-$DF$4)+'貼り付けシート（日別）'!T267*($DF$4-INT($DF$4)))</f>
        <v>6.0430313595632761</v>
      </c>
      <c r="CR268" s="102">
        <f>IF($DF$4=4,'貼り付けシート（日別）'!U267,'貼り付けシート（日別）'!C267*(INT($DF$4)+1-$DF$4)+'貼り付けシート（日別）'!U267*($DF$4-INT($DF$4)))</f>
        <v>10.517869064832675</v>
      </c>
      <c r="CS268" s="102">
        <f>IF($DF$4=4,'貼り付けシート（日別）'!V267,'貼り付けシート（日別）'!D267*(INT($DF$4)+1-$DF$4)+'貼り付けシート（日別）'!V267*($DF$4-INT($DF$4)))</f>
        <v>2.0210807222619653</v>
      </c>
      <c r="CT268" s="102">
        <f>IF($DF$4=4,'貼り付けシート（日別）'!W267,'貼り付けシート（日別）'!E267*(INT($DF$4)+1-$DF$4)+'貼り付けシート（日別）'!W267*($DF$4-INT($DF$4)))</f>
        <v>0</v>
      </c>
      <c r="CU268" s="102">
        <f>IF($DF$4=4,'貼り付けシート（日別）'!X267,'貼り付けシート（日別）'!F267*(INT($DF$4)+1-$DF$4)+'貼り付けシート（日別）'!X267*($DF$4-INT($DF$4)))</f>
        <v>19.537837272135004</v>
      </c>
      <c r="CV268" s="102">
        <f>IF($DF$4=4,'貼り付けシート（日別）'!Y267,'貼り付けシート（日別）'!G267*(INT($DF$4)+1-$DF$4)+'貼り付けシート（日別）'!Y267*($DF$4-INT($DF$4)))</f>
        <v>0</v>
      </c>
      <c r="CW268" s="102">
        <f>IF($DF$4=4,'貼り付けシート（日別）'!Z267,'貼り付けシート（日別）'!H267*(INT($DF$4)+1-$DF$4)+'貼り付けシート（日別）'!Z267*($DF$4-INT($DF$4)))</f>
        <v>3.6166666666666658</v>
      </c>
      <c r="CX268" s="32">
        <f>SUMIF('貼り付けシート（時刻別）'!$A$6:$A$8765,AR268,'貼り付けシート（時刻別）'!$C$6:$C$8765)</f>
        <v>0</v>
      </c>
      <c r="CY268" s="102">
        <f t="shared" si="82"/>
        <v>0</v>
      </c>
      <c r="CZ268" s="166"/>
    </row>
    <row r="269" spans="1:104" x14ac:dyDescent="0.15">
      <c r="A269" s="36">
        <v>41901</v>
      </c>
      <c r="B269" s="139">
        <f>IF(計算過程!$DF$5=9,計算過程!CD269+計算過程!CY269,IF($DF$4=4,AS269,G269*(INT($DF$4)+1-$DF$4)+AS269*($DF$4-INT($DF$4))))</f>
        <v>0.13394394635532408</v>
      </c>
      <c r="C269" s="139">
        <f>IF(計算過程!$DF$5=9,CF269,IF($DF$4=4,AT269,H269*(INT($DF$4)+1-$DF$4)+AT269*($DF$4-INT($DF$4))))</f>
        <v>50.906719576801194</v>
      </c>
      <c r="D269" s="139">
        <f>IF(計算過程!$DF$5=9,0,IF($DF$4=4,AU269,I269*(INT($DF$4)+1-$DF$4)+AU269*($DF$4-INT($DF$4))))</f>
        <v>0</v>
      </c>
      <c r="E269" s="139">
        <v>0</v>
      </c>
      <c r="F269" s="138"/>
      <c r="G269" s="104">
        <f t="shared" si="69"/>
        <v>0.12777795813541667</v>
      </c>
      <c r="H269" s="104">
        <f t="shared" si="70"/>
        <v>44.978387799536918</v>
      </c>
      <c r="I269" s="104">
        <f t="shared" si="71"/>
        <v>0</v>
      </c>
      <c r="J269" s="107">
        <v>0</v>
      </c>
      <c r="K269" s="101">
        <f>IF(OR(計算過程!$DF$5&lt;=4,計算過程!$DF$5=8),L269+M269+N269,0)</f>
        <v>0.12777795813541667</v>
      </c>
      <c r="L269" s="101">
        <f>IF(AND($DF$5&gt;4,$DF$5&lt;&gt;8),0,((VLOOKUP(入力データと計算結果!$E$6,バックデータ一覧!$V$12:$AA$15,2)*'貼り付けシート（日別）'!O268+VLOOKUP(入力データと計算結果!$E$6,バックデータ一覧!$V$12:$AA$15,3)*('貼り付けシート（日別）'!I268+'貼り付けシート（日別）'!J268+'貼り付けシート（日別）'!K268+'貼り付けシート（日別）'!L268+'貼り付けシート（日別）'!N268)+(VLOOKUP(入力データと計算結果!$E$6,バックデータ一覧!$V$12:$AA$15,4)))*10^3/3600))</f>
        <v>7.8374871185185185E-2</v>
      </c>
      <c r="M269" s="101">
        <f>IF(AND(OR($DF$5&gt;4,$DF$5&lt;&gt;8),入力データと計算結果!$E$7&lt;&gt;バックデータ一覧!$A$16,SUM(AL269:AM269)&gt;0),0.07*10^3/3600,0)</f>
        <v>1.9444444444444445E-2</v>
      </c>
      <c r="N269" s="101">
        <f>IF(AND(OR($DF$5&lt;=4),入力データと計算結果!$E$7=バックデータ一覧!$A$18,AM269&gt;0),(VLOOKUP(入力データと計算結果!$E$6,バックデータ一覧!$V$12:$AA$15,5,FALSE)*AO269+VLOOKUP(入力データと計算結果!$E$6,バックデータ一覧!$V$12:$AA$15,6,FALSE))*10^3/3600,0)</f>
        <v>2.9958642505787038E-2</v>
      </c>
      <c r="O269" s="101">
        <f>IF(OR(計算過程!$DF$5&lt;=2,計算過程!$DF$5=8),IF(入力データと計算結果!$E$7=バックデータ一覧!$A$16,AI269/Q269+AJ269/R269+AK269/S269+AL269/T269+AN269/V269,IF(入力データと計算結果!$E$7=バックデータ一覧!$A$17,AI269/Q269+AJ269/R269+AK269/S269+AM269/U269+AN269/V269,AI269/Q269+AJ269/R269+AK269/S269+AM269/U269+AO269/W269)),0)</f>
        <v>44.978387799536918</v>
      </c>
      <c r="P269" s="101">
        <f>IF(OR(計算過程!$DF$5=3,計算過程!$DF$5=4),IF(入力データと計算結果!$E$7=バックデータ一覧!$A$16,AI269/Q269+AJ269/R269+AK269/S269+AL269/T269+AN269/V269,IF(入力データと計算結果!$E$7=バックデータ一覧!$A$17,AI269/Q269+AJ269/R269+AK269/S269+AM269/U269+AN269/V269,AI269/Q269+AJ269/R269+AK269/S269+AM269/U269+AO269/W269)),0)</f>
        <v>0</v>
      </c>
      <c r="Q269" s="101">
        <f>MIN(1,$DF$7*'貼り付けシート（日別）'!O268+計算過程!$DF$14*(AI269+AK269)+$DF$21)</f>
        <v>0.62772656380523584</v>
      </c>
      <c r="R269" s="101">
        <f>MIN(1,$DF$8*'貼り付けシート（日別）'!O268+$DF$15*AJ269+$DF$22)</f>
        <v>0.6843814363781634</v>
      </c>
      <c r="S269" s="101">
        <f>MIN(1,$DF$9*'貼り付けシート（日別）'!O268+$DF$16*(AI269+AK269)+$DF$23)</f>
        <v>0.62772656380523584</v>
      </c>
      <c r="T269" s="32">
        <f>MIN(1,$DF$10*'貼り付けシート（日別）'!O268+$DF$17*AL269+$DF$24)</f>
        <v>0.71159348488590612</v>
      </c>
      <c r="U269" s="32">
        <f>MIN(1,$DF$11*'貼り付けシート（日別）'!O268+$DF$18*AM269+$DF$25)</f>
        <v>0.70167734834268702</v>
      </c>
      <c r="V269" s="32">
        <f>MIN(1,$DF$12*'貼り付けシート（日別）'!O268+$DF$19*AN269+$DF$26)</f>
        <v>0.71159348488590612</v>
      </c>
      <c r="W269" s="32">
        <f>MIN(1,$DF$13*'貼り付けシート（日別）'!O268+$DF$20*AO269+$DF$27)</f>
        <v>0.62417995588429531</v>
      </c>
      <c r="X269" s="32">
        <f t="shared" si="72"/>
        <v>0</v>
      </c>
      <c r="Y269" s="32">
        <f>'貼り付けシート（日別）'!P268</f>
        <v>13.7875</v>
      </c>
      <c r="Z269" s="32">
        <f t="shared" si="73"/>
        <v>1</v>
      </c>
      <c r="AA269" s="32">
        <f t="shared" si="74"/>
        <v>1</v>
      </c>
      <c r="AB269" s="32">
        <f t="shared" si="75"/>
        <v>30.639583465866448</v>
      </c>
      <c r="AC269" s="32">
        <f>IF($DF$5=10,($DF$41*'貼り付けシート（日別）'!O268+$DF$42*AB269+$DF$43)/3.6,0)</f>
        <v>0</v>
      </c>
      <c r="AD269" s="32">
        <f>IF(OR($DF$5=5,$DF$5=6,$DF$5=7),(($DF$45*'貼り付けシート（日別）'!O268+$DF$46*SUM(AI269:AK269,AM269)+$DF$47)*AE269+(0.01723*AO269+0.06099))*10^3/3600,0)</f>
        <v>0</v>
      </c>
      <c r="AE269" s="32">
        <f>IF('貼り付けシート（日別）'!O268&lt;7,1+(7-'貼り付けシート（日別）'!O268)*0.0091,1)</f>
        <v>1</v>
      </c>
      <c r="AF269" s="32">
        <f>IF(OR($DF$5=5,$DF$5=6,$DF$5=7),(($DF$48*'貼り付けシート（日別）'!O268+$DF$49*SUM(AI269:AK269,AM269)+$DF$50)*AH269+AO269/AG269),0)</f>
        <v>0</v>
      </c>
      <c r="AG269" s="32">
        <f>$DF$51*'貼り付けシート（日別）'!O268+$DF$52*AO269+$DF$53</f>
        <v>0.85397843749999991</v>
      </c>
      <c r="AH269" s="32">
        <f>IF('貼り付けシート（日別）'!O268&lt;7,1+(7-'貼り付けシート（日別）'!O268)*0.0205,1)</f>
        <v>1</v>
      </c>
      <c r="AI269" s="109">
        <f>'貼り付けシート（日別）'!B268</f>
        <v>3.1705780790622669</v>
      </c>
      <c r="AJ269" s="109">
        <f>'貼り付けシート（日別）'!C268</f>
        <v>4.2307556784975304</v>
      </c>
      <c r="AK269" s="109">
        <f>'貼り付けシート（日別）'!D268</f>
        <v>0.87103793380831485</v>
      </c>
      <c r="AL269" s="109">
        <f>'貼り付けシート（日別）'!E268</f>
        <v>0</v>
      </c>
      <c r="AM269" s="109">
        <f>'貼り付けシート（日別）'!F268</f>
        <v>19.647472191165001</v>
      </c>
      <c r="AN269" s="109">
        <f>'貼り付けシート（日別）'!G268</f>
        <v>0</v>
      </c>
      <c r="AO269" s="109">
        <f>'貼り付けシート（日別）'!H268</f>
        <v>2.7197395833333333</v>
      </c>
      <c r="AP269" s="102">
        <f>IF(入力データと計算結果!$E$9=バックデータ一覧!$A$25,'貼り付けシート（日別）'!Q268,0)</f>
        <v>0</v>
      </c>
      <c r="AR269" s="36">
        <v>41901</v>
      </c>
      <c r="AS269" s="104">
        <f t="shared" si="76"/>
        <v>0.13394394635532408</v>
      </c>
      <c r="AT269" s="104">
        <f t="shared" si="77"/>
        <v>50.906719576801194</v>
      </c>
      <c r="AU269" s="104">
        <f t="shared" si="78"/>
        <v>0</v>
      </c>
      <c r="AV269" s="107">
        <v>0</v>
      </c>
      <c r="AW269" s="101">
        <f>IF(OR(計算過程!$DF$5&lt;=4,計算過程!$DF$5=8),AX269+AY269+AZ269,0)</f>
        <v>0.13394394635532408</v>
      </c>
      <c r="AX269" s="101">
        <f>IF(AND(計算過程!$DF$5&gt;4,計算過程!$DF$5&lt;&gt;8),0,((VLOOKUP(入力データと計算結果!$E$6,バックデータ一覧!$V$12:$AA$15,2)*'貼り付けシート（日別）'!AG268+VLOOKUP(入力データと計算結果!$E$6,バックデータ一覧!$V$12:$AA$15,3)*('貼り付けシート（日別）'!AA268+'貼り付けシート（日別）'!AB268+'貼り付けシート（日別）'!AC268+'貼り付けシート（日別）'!AD268+'貼り付けシート（日別）'!AF268)+(VLOOKUP(入力データと計算結果!$E$6,バックデータ一覧!$V$12:$AA$15,4)))*10^3/3600))</f>
        <v>8.1830225435185186E-2</v>
      </c>
      <c r="AY269" s="101">
        <f>IF(AND(OR(計算過程!$DF$5&gt;4,計算過程!$DF$5&lt;&gt;8),入力データと計算結果!$E$7&lt;&gt;バックデータ一覧!$A$16,SUM(BX269:BY269)&gt;0),0.07*10^3/3600,0)</f>
        <v>1.9444444444444445E-2</v>
      </c>
      <c r="AZ269" s="101">
        <f>IF(AND(OR(計算過程!$DF$5&lt;=4),入力データと計算結果!$E$7=バックデータ一覧!$A$18,BY269&gt;0),(VLOOKUP(入力データと計算結果!$E$6,バックデータ一覧!$V$12:$AA$15,5,FALSE)*CA269+VLOOKUP(入力データと計算結果!$E$6,バックデータ一覧!$V$12:$AA$15,6,FALSE))*10^3/3600,0)</f>
        <v>3.2669276475694446E-2</v>
      </c>
      <c r="BA269" s="101">
        <f>IF(OR(計算過程!$DF$5&lt;=2,計算過程!$DF$5=8),IF(入力データと計算結果!$E$7=バックデータ一覧!$A$16,BU269/BC269+BV269/BD269+BW269/BE269+BX269/BF269+BZ269/BH269,IF(入力データと計算結果!$E$7=バックデータ一覧!$A$17,BU269/BC269+BV269/BD269+BW269/BE269+BY269/BG269+BZ269/BH269,BU269/BC269+BV269/BD269+BW269/BE269+BY269/BG269+CA269/BI269)),0)</f>
        <v>50.906719576801194</v>
      </c>
      <c r="BB269" s="101">
        <f>IF(OR(計算過程!$DF$5=3,計算過程!$DF$5=4),IF(入力データと計算結果!$E$7=バックデータ一覧!$A$16,BU269/BC269+BV269/BD269+BW269/BE269+BX269/BF269+BZ269/BH269,IF(入力データと計算結果!$E$7=バックデータ一覧!$A$17,BU269/BC269+BV269/BD269+BW269/BE269+BY269/BG269+BZ269/BH269,BU269/BC269+BV269/BD269+BW269/BE269+BY269/BG269+CA269/BI269)),0)</f>
        <v>0</v>
      </c>
      <c r="BC269" s="101">
        <f>MIN(1,計算過程!$DF$7*'貼り付けシート（日別）'!AG268+計算過程!$DF$14*(BU269+BW269)+計算過程!$DF$21)</f>
        <v>0.62847521911067994</v>
      </c>
      <c r="BD269" s="101">
        <f>MIN(1,計算過程!$DF$8*'貼り付けシート（日別）'!AG268+計算過程!$DF$15*BV269+計算過程!$DF$22)</f>
        <v>0.68566160739358328</v>
      </c>
      <c r="BE269" s="101">
        <f>MIN(1,計算過程!$DF$9*'貼り付けシート（日別）'!AG268+計算過程!$DF$16*(BU269+BW269)+計算過程!$DF$23)</f>
        <v>0.62847521911067994</v>
      </c>
      <c r="BF269" s="32">
        <f>MIN(1,計算過程!$DF$10*'貼り付けシート（日別）'!AG268+計算過程!$DF$17*BX269+計算過程!$DF$24)</f>
        <v>0.71159348488590612</v>
      </c>
      <c r="BG269" s="32">
        <f>MIN(1,計算過程!$DF$11*'貼り付けシート（日別）'!AG268+計算過程!$DF$18*BY269+計算過程!$DF$25)</f>
        <v>0.70167734834268702</v>
      </c>
      <c r="BH269" s="32">
        <f>MIN(1,計算過程!$DF$12*'貼り付けシート（日別）'!AG268+計算過程!$DF$19*BZ269+計算過程!$DF$26)</f>
        <v>0.71159348488590612</v>
      </c>
      <c r="BI269" s="32">
        <f>MIN(1,計算過程!$DF$13*'貼り付けシート（日別）'!AG268+計算過程!$DF$20*CA269+計算過程!$DF$27)</f>
        <v>0.63415376675516777</v>
      </c>
      <c r="BJ269" s="32">
        <f>IF(計算過程!$DF$5=11,(計算過程!$DF$33*BK269+計算過程!$DF$34*BN269+計算過程!$DF$35*計算過程!$DF$39+計算過程!$DF$36)*(1+計算過程!$DF$37*計算過程!$DF$38)*BL269*BM269*10^3/3600,0)</f>
        <v>0</v>
      </c>
      <c r="BK269" s="32">
        <f>'貼り付けシート（日別）'!AH268</f>
        <v>13.7875</v>
      </c>
      <c r="BL269" s="32">
        <f t="shared" si="79"/>
        <v>1</v>
      </c>
      <c r="BM269" s="32">
        <f t="shared" si="80"/>
        <v>1</v>
      </c>
      <c r="BN269" s="32">
        <f t="shared" si="81"/>
        <v>34.660847379988518</v>
      </c>
      <c r="BO269" s="32">
        <f>IF(計算過程!$DF$5=10,(計算過程!$DF$41*'貼り付けシート（日別）'!AG268+計算過程!$DF$42*BN269+計算過程!$DF$43)/3.6,0)</f>
        <v>0</v>
      </c>
      <c r="BP269" s="32">
        <f>IF(OR(計算過程!$DF$5=5,計算過程!$DF$5=6,計算過程!$DF$5=7),((計算過程!$DF$45*'貼り付けシート（日別）'!AG268+計算過程!$DF$46*SUM(BU269:BW269,BY269)+計算過程!$DF$47)*BQ269+(0.01723*CA269+0.06099))*10^3/3600,0)</f>
        <v>0</v>
      </c>
      <c r="BQ269" s="32">
        <f>IF('貼り付けシート（日別）'!AG268&lt;7,1+(7-'貼り付けシート（日別）'!AG268)*0.0091,1)</f>
        <v>1</v>
      </c>
      <c r="BR269" s="32">
        <f>IF(OR(計算過程!$DF$5=5,計算過程!$DF$5=6,計算過程!$DF$5=7),((計算過程!$DF$48*'貼り付けシート（日別）'!AG268+計算過程!$DF$49*SUM(BU269:BW269,BY269)+計算過程!$DF$50)*BT269+CA269/BS269),0)</f>
        <v>0</v>
      </c>
      <c r="BS269" s="32">
        <f>計算過程!$DF$51*'貼り付けシート（日別）'!AG268+計算過程!$DF$52*CA269+計算過程!$DF$53</f>
        <v>0.85737656249999994</v>
      </c>
      <c r="BT269" s="32">
        <f>IF('貼り付けシート（日別）'!AG268&lt;7,1+(7-'貼り付けシート（日別）'!AG268)*0.0205,1)</f>
        <v>1</v>
      </c>
      <c r="BU269" s="109">
        <f>'貼り付けシート（日別）'!T268</f>
        <v>4.0953300187887614</v>
      </c>
      <c r="BV269" s="109">
        <f>'貼り付けシート（日別）'!U268</f>
        <v>7.0512594641625492</v>
      </c>
      <c r="BW269" s="109">
        <f>'貼り付けシート（日別）'!V268</f>
        <v>0.58069195587221001</v>
      </c>
      <c r="BX269" s="109">
        <f>'貼り付けシート（日別）'!W268</f>
        <v>0</v>
      </c>
      <c r="BY269" s="109">
        <f>'貼り付けシート（日別）'!X268</f>
        <v>19.647472191165001</v>
      </c>
      <c r="BZ269" s="109">
        <f>'貼り付けシート（日別）'!Y268</f>
        <v>0</v>
      </c>
      <c r="CA269" s="109">
        <f>'貼り付けシート（日別）'!Z268</f>
        <v>3.2860937500000005</v>
      </c>
      <c r="CB269" s="102">
        <f>IF(入力データと計算結果!$E$9=バックデータ一覧!$A$25,'貼り付けシート（日別）'!AI268,0)</f>
        <v>0</v>
      </c>
      <c r="CC269" s="166"/>
      <c r="CD269" s="32">
        <f>IF(計算過程!$DF$5=9,((CI269*'貼り付けシート（日別）'!AG268+CJ269*(CQ269+CR269+CS269+CU269)+CK269*CX269+CL269)*CE269+(0.01723*CW269+0.06099))*10^3/3600,0)</f>
        <v>0</v>
      </c>
      <c r="CE269" s="32">
        <f>IF(7&lt;='貼り付けシート（日別）'!AG268,1,1+(7-'貼り付けシート（日別）'!AG268)*0.0091)</f>
        <v>1</v>
      </c>
      <c r="CF269" s="32">
        <f>IF(計算過程!$DF$5=9,((CM269*'貼り付けシート（日別）'!AG268+CN269*(CQ269+CR269+CS269+CU269)+CO269*CX269+CP269)*CH269+CW269/CG269),0)</f>
        <v>0</v>
      </c>
      <c r="CG269" s="32">
        <f>計算過程!$DF$55*'貼り付けシート（日別）'!AG268+計算過程!$DF$56*CW269+計算過程!$DF$57</f>
        <v>0.85737656249999994</v>
      </c>
      <c r="CH269" s="32">
        <f>IF(7&lt;='貼り付けシート（日別）'!AG268,1,1+(7-'貼り付けシート（日別）'!AG268)*0.0205)</f>
        <v>1</v>
      </c>
      <c r="CI269" s="100">
        <f>IF($CX269&gt;0,バックデータ一覧!$S$4,バックデータ一覧!$T$4)</f>
        <v>-0.18114</v>
      </c>
      <c r="CJ269" s="100">
        <f>IF($CX269&gt;0,バックデータ一覧!$S$5,バックデータ一覧!$T$5)</f>
        <v>0.10483000000000001</v>
      </c>
      <c r="CK269" s="100">
        <f>IF($CX269&gt;0,バックデータ一覧!$S$6,バックデータ一覧!$T$6)</f>
        <v>0</v>
      </c>
      <c r="CL269" s="100">
        <f>IF($CX269&gt;0,バックデータ一覧!$S$7,バックデータ一覧!$T$7)</f>
        <v>5.8528500000000001</v>
      </c>
      <c r="CM269" s="100">
        <f>IF($CX269&gt;0,バックデータ一覧!$S$12,バックデータ一覧!$T$12)</f>
        <v>-5.7700000000000001E-2</v>
      </c>
      <c r="CN269" s="100">
        <f>IF($CX269&gt;0,バックデータ一覧!$S$13,バックデータ一覧!$T$13)</f>
        <v>0.47525000000000001</v>
      </c>
      <c r="CO269" s="100">
        <f>IF($CX269&gt;0,バックデータ一覧!$S$14,バックデータ一覧!$T$14)</f>
        <v>0</v>
      </c>
      <c r="CP269" s="173">
        <f>IF($CX269&gt;0,バックデータ一覧!$S$15,バックデータ一覧!$T$15)</f>
        <v>-6.3459300000000001</v>
      </c>
      <c r="CQ269" s="102">
        <f>IF($DF$4=4,'貼り付けシート（日別）'!T268,'貼り付けシート（日別）'!B268*(INT($DF$4)+1-$DF$4)+'貼り付けシート（日別）'!T268*($DF$4-INT($DF$4)))</f>
        <v>4.0953300187887614</v>
      </c>
      <c r="CR269" s="102">
        <f>IF($DF$4=4,'貼り付けシート（日別）'!U268,'貼り付けシート（日別）'!C268*(INT($DF$4)+1-$DF$4)+'貼り付けシート（日別）'!U268*($DF$4-INT($DF$4)))</f>
        <v>7.0512594641625492</v>
      </c>
      <c r="CS269" s="102">
        <f>IF($DF$4=4,'貼り付けシート（日別）'!V268,'貼り付けシート（日別）'!D268*(INT($DF$4)+1-$DF$4)+'貼り付けシート（日別）'!V268*($DF$4-INT($DF$4)))</f>
        <v>0.58069195587221001</v>
      </c>
      <c r="CT269" s="102">
        <f>IF($DF$4=4,'貼り付けシート（日別）'!W268,'貼り付けシート（日別）'!E268*(INT($DF$4)+1-$DF$4)+'貼り付けシート（日別）'!W268*($DF$4-INT($DF$4)))</f>
        <v>0</v>
      </c>
      <c r="CU269" s="102">
        <f>IF($DF$4=4,'貼り付けシート（日別）'!X268,'貼り付けシート（日別）'!F268*(INT($DF$4)+1-$DF$4)+'貼り付けシート（日別）'!X268*($DF$4-INT($DF$4)))</f>
        <v>19.647472191165001</v>
      </c>
      <c r="CV269" s="102">
        <f>IF($DF$4=4,'貼り付けシート（日別）'!Y268,'貼り付けシート（日別）'!G268*(INT($DF$4)+1-$DF$4)+'貼り付けシート（日別）'!Y268*($DF$4-INT($DF$4)))</f>
        <v>0</v>
      </c>
      <c r="CW269" s="102">
        <f>IF($DF$4=4,'貼り付けシート（日別）'!Z268,'貼り付けシート（日別）'!H268*(INT($DF$4)+1-$DF$4)+'貼り付けシート（日別）'!Z268*($DF$4-INT($DF$4)))</f>
        <v>3.2860937500000005</v>
      </c>
      <c r="CX269" s="32">
        <f>SUMIF('貼り付けシート（時刻別）'!$A$6:$A$8765,AR269,'貼り付けシート（時刻別）'!$C$6:$C$8765)</f>
        <v>0</v>
      </c>
      <c r="CY269" s="102">
        <f t="shared" si="82"/>
        <v>0</v>
      </c>
      <c r="CZ269" s="166"/>
    </row>
    <row r="270" spans="1:104" x14ac:dyDescent="0.15">
      <c r="A270" s="36">
        <v>41902</v>
      </c>
      <c r="B270" s="139">
        <f>IF(計算過程!$DF$5=9,計算過程!CD270+計算過程!CY270,IF($DF$4=4,AS270,G270*(INT($DF$4)+1-$DF$4)+AS270*($DF$4-INT($DF$4))))</f>
        <v>0.14790346924537037</v>
      </c>
      <c r="C270" s="139">
        <f>IF(計算過程!$DF$5=9,CF270,IF($DF$4=4,AT270,H270*(INT($DF$4)+1-$DF$4)+AT270*($DF$4-INT($DF$4))))</f>
        <v>71.426607069380168</v>
      </c>
      <c r="D270" s="139">
        <f>IF(計算過程!$DF$5=9,0,IF($DF$4=4,AU270,I270*(INT($DF$4)+1-$DF$4)+AU270*($DF$4-INT($DF$4))))</f>
        <v>0</v>
      </c>
      <c r="E270" s="139">
        <v>0</v>
      </c>
      <c r="F270" s="138"/>
      <c r="G270" s="104">
        <f t="shared" si="69"/>
        <v>0.141656689625</v>
      </c>
      <c r="H270" s="104">
        <f t="shared" si="70"/>
        <v>65.47446236910136</v>
      </c>
      <c r="I270" s="104">
        <f t="shared" si="71"/>
        <v>0</v>
      </c>
      <c r="J270" s="107">
        <v>0</v>
      </c>
      <c r="K270" s="101">
        <f>IF(OR(計算過程!$DF$5&lt;=4,計算過程!$DF$5=8),L270+M270+N270,0)</f>
        <v>0.141656689625</v>
      </c>
      <c r="L270" s="101">
        <f>IF(AND($DF$5&gt;4,$DF$5&lt;&gt;8),0,((VLOOKUP(入力データと計算結果!$E$6,バックデータ一覧!$V$12:$AA$15,2)*'貼り付けシート（日別）'!O269+VLOOKUP(入力データと計算結果!$E$6,バックデータ一覧!$V$12:$AA$15,3)*('貼り付けシート（日別）'!I269+'貼り付けシート（日別）'!J269+'貼り付けシート（日別）'!K269+'貼り付けシート（日別）'!L269+'貼り付けシート（日別）'!N269)+(VLOOKUP(入力データと計算結果!$E$6,バックデータ一覧!$V$12:$AA$15,4)))*10^3/3600))</f>
        <v>9.2199509648148159E-2</v>
      </c>
      <c r="M270" s="101">
        <f>IF(AND(OR($DF$5&gt;4,$DF$5&lt;&gt;8),入力データと計算結果!$E$7&lt;&gt;バックデータ一覧!$A$16,SUM(AL270:AM270)&gt;0),0.07*10^3/3600,0)</f>
        <v>1.9444444444444445E-2</v>
      </c>
      <c r="N270" s="101">
        <f>IF(AND(OR($DF$5&lt;=4),入力データと計算結果!$E$7=バックデータ一覧!$A$18,AM270&gt;0),(VLOOKUP(入力データと計算結果!$E$6,バックデータ一覧!$V$12:$AA$15,5,FALSE)*AO270+VLOOKUP(入力データと計算結果!$E$6,バックデータ一覧!$V$12:$AA$15,6,FALSE))*10^3/3600,0)</f>
        <v>3.0012735532407409E-2</v>
      </c>
      <c r="O270" s="101">
        <f>IF(OR(計算過程!$DF$5&lt;=2,計算過程!$DF$5=8),IF(入力データと計算結果!$E$7=バックデータ一覧!$A$16,AI270/Q270+AJ270/R270+AK270/S270+AL270/T270+AN270/V270,IF(入力データと計算結果!$E$7=バックデータ一覧!$A$17,AI270/Q270+AJ270/R270+AK270/S270+AM270/U270+AN270/V270,AI270/Q270+AJ270/R270+AK270/S270+AM270/U270+AO270/W270)),0)</f>
        <v>65.47446236910136</v>
      </c>
      <c r="P270" s="101">
        <f>IF(OR(計算過程!$DF$5=3,計算過程!$DF$5=4),IF(入力データと計算結果!$E$7=バックデータ一覧!$A$16,AI270/Q270+AJ270/R270+AK270/S270+AL270/T270+AN270/V270,IF(入力データと計算結果!$E$7=バックデータ一覧!$A$17,AI270/Q270+AJ270/R270+AK270/S270+AM270/U270+AN270/V270,AI270/Q270+AJ270/R270+AK270/S270+AM270/U270+AO270/W270)),0)</f>
        <v>0</v>
      </c>
      <c r="Q270" s="101">
        <f>MIN(1,$DF$7*'貼り付けシート（日別）'!O269+計算過程!$DF$14*(AI270+AK270)+$DF$21)</f>
        <v>0.63537373523406993</v>
      </c>
      <c r="R270" s="101">
        <f>MIN(1,$DF$8*'貼り付けシート（日別）'!O269+$DF$15*AJ270+$DF$22)</f>
        <v>0.68749201048627784</v>
      </c>
      <c r="S270" s="101">
        <f>MIN(1,$DF$9*'貼り付けシート（日別）'!O269+$DF$16*(AI270+AK270)+$DF$23)</f>
        <v>0.63537373523406993</v>
      </c>
      <c r="T270" s="32">
        <f>MIN(1,$DF$10*'貼り付けシート（日別）'!O269+$DF$17*AL270+$DF$24)</f>
        <v>0.71159348488590612</v>
      </c>
      <c r="U270" s="32">
        <f>MIN(1,$DF$11*'貼り付けシート（日別）'!O269+$DF$18*AM270+$DF$25)</f>
        <v>0.70171131078452509</v>
      </c>
      <c r="V270" s="32">
        <f>MIN(1,$DF$12*'貼り付けシート（日別）'!O269+$DF$19*AN270+$DF$26)</f>
        <v>0.71159348488590612</v>
      </c>
      <c r="W270" s="32">
        <f>MIN(1,$DF$13*'貼り付けシート（日別）'!O269+$DF$20*AO270+$DF$27)</f>
        <v>0.62399205890899323</v>
      </c>
      <c r="X270" s="32">
        <f t="shared" si="72"/>
        <v>0</v>
      </c>
      <c r="Y270" s="32">
        <f>'貼り付けシート（日別）'!P269</f>
        <v>17.087500000000002</v>
      </c>
      <c r="Z270" s="32">
        <f t="shared" si="73"/>
        <v>1</v>
      </c>
      <c r="AA270" s="32">
        <f t="shared" si="74"/>
        <v>1</v>
      </c>
      <c r="AB270" s="32">
        <f t="shared" si="75"/>
        <v>44.25329958962628</v>
      </c>
      <c r="AC270" s="32">
        <f>IF($DF$5=10,($DF$41*'貼り付けシート（日別）'!O269+$DF$42*AB270+$DF$43)/3.6,0)</f>
        <v>0</v>
      </c>
      <c r="AD270" s="32">
        <f>IF(OR($DF$5=5,$DF$5=6,$DF$5=7),(($DF$45*'貼り付けシート（日別）'!O269+$DF$46*SUM(AI270:AK270,AM270)+$DF$47)*AE270+(0.01723*AO270+0.06099))*10^3/3600,0)</f>
        <v>0</v>
      </c>
      <c r="AE270" s="32">
        <f>IF('貼り付けシート（日別）'!O269&lt;7,1+(7-'貼り付けシート（日別）'!O269)*0.0091,1)</f>
        <v>1</v>
      </c>
      <c r="AF270" s="32">
        <f>IF(OR($DF$5=5,$DF$5=6,$DF$5=7),(($DF$48*'貼り付けシート（日別）'!O269+$DF$49*SUM(AI270:AK270,AM270)+$DF$50)*AH270+AO270/AG270),0)</f>
        <v>0</v>
      </c>
      <c r="AG270" s="32">
        <f>$DF$51*'貼り付けシート（日別）'!O269+$DF$52*AO270+$DF$53</f>
        <v>0.85342624999999994</v>
      </c>
      <c r="AH270" s="32">
        <f>IF('貼り付けシート（日別）'!O269&lt;7,1+(7-'貼り付けシート（日別）'!O269)*0.0205,1)</f>
        <v>1</v>
      </c>
      <c r="AI270" s="109">
        <f>'貼り付けシート（日別）'!B269</f>
        <v>8.6858832965251356</v>
      </c>
      <c r="AJ270" s="109">
        <f>'貼り付けシート（日別）'!C269</f>
        <v>11.239047888563039</v>
      </c>
      <c r="AK270" s="109">
        <f>'貼り付けシート（日別）'!D269</f>
        <v>2.0246814211014299</v>
      </c>
      <c r="AL270" s="109">
        <f>'貼り付けシート（日別）'!E269</f>
        <v>0</v>
      </c>
      <c r="AM270" s="109">
        <f>'貼り付けシート（日別）'!F269</f>
        <v>19.572645316770004</v>
      </c>
      <c r="AN270" s="109">
        <f>'貼り付けシート（日別）'!G269</f>
        <v>0</v>
      </c>
      <c r="AO270" s="109">
        <f>'貼り付けシート（日別）'!H269</f>
        <v>2.731041666666667</v>
      </c>
      <c r="AP270" s="102">
        <f>IF(入力データと計算結果!$E$9=バックデータ一覧!$A$25,'貼り付けシート（日別）'!Q269,0)</f>
        <v>0</v>
      </c>
      <c r="AR270" s="36">
        <v>41902</v>
      </c>
      <c r="AS270" s="104">
        <f t="shared" si="76"/>
        <v>0.14790346924537037</v>
      </c>
      <c r="AT270" s="104">
        <f t="shared" si="77"/>
        <v>71.426607069380168</v>
      </c>
      <c r="AU270" s="104">
        <f t="shared" si="78"/>
        <v>0</v>
      </c>
      <c r="AV270" s="107">
        <v>0</v>
      </c>
      <c r="AW270" s="101">
        <f>IF(OR(計算過程!$DF$5&lt;=4,計算過程!$DF$5=8),AX270+AY270+AZ270,0)</f>
        <v>0.14790346924537037</v>
      </c>
      <c r="AX270" s="101">
        <f>IF(AND(計算過程!$DF$5&gt;4,計算過程!$DF$5&lt;&gt;8),0,((VLOOKUP(入力データと計算結果!$E$6,バックデータ一覧!$V$12:$AA$15,2)*'貼り付けシート（日別）'!AG269+VLOOKUP(入力データと計算結果!$E$6,バックデータ一覧!$V$12:$AA$15,3)*('貼り付けシート（日別）'!AA269+'貼り付けシート（日別）'!AB269+'貼り付けシート（日別）'!AC269+'貼り付けシート（日別）'!AD269+'貼り付けシート（日別）'!AF269)+(VLOOKUP(入力データと計算結果!$E$6,バックデータ一覧!$V$12:$AA$15,4)))*10^3/3600))</f>
        <v>9.5720200148148152E-2</v>
      </c>
      <c r="AY270" s="101">
        <f>IF(AND(OR(計算過程!$DF$5&gt;4,計算過程!$DF$5&lt;&gt;8),入力データと計算結果!$E$7&lt;&gt;バックデータ一覧!$A$16,SUM(BX270:BY270)&gt;0),0.07*10^3/3600,0)</f>
        <v>1.9444444444444445E-2</v>
      </c>
      <c r="AZ270" s="101">
        <f>IF(AND(OR(計算過程!$DF$5&lt;=4),入力データと計算結果!$E$7=バックデータ一覧!$A$18,BY270&gt;0),(VLOOKUP(入力データと計算結果!$E$6,バックデータ一覧!$V$12:$AA$15,5,FALSE)*CA270+VLOOKUP(入力データと計算結果!$E$6,バックデータ一覧!$V$12:$AA$15,6,FALSE))*10^3/3600,0)</f>
        <v>3.2738824652777783E-2</v>
      </c>
      <c r="BA270" s="101">
        <f>IF(OR(計算過程!$DF$5&lt;=2,計算過程!$DF$5=8),IF(入力データと計算結果!$E$7=バックデータ一覧!$A$16,BU270/BC270+BV270/BD270+BW270/BE270+BX270/BF270+BZ270/BH270,IF(入力データと計算結果!$E$7=バックデータ一覧!$A$17,BU270/BC270+BV270/BD270+BW270/BE270+BY270/BG270+BZ270/BH270,BU270/BC270+BV270/BD270+BW270/BE270+BY270/BG270+CA270/BI270)),0)</f>
        <v>71.426607069380168</v>
      </c>
      <c r="BB270" s="101">
        <f>IF(OR(計算過程!$DF$5=3,計算過程!$DF$5=4),IF(入力データと計算結果!$E$7=バックデータ一覧!$A$16,BU270/BC270+BV270/BD270+BW270/BE270+BX270/BF270+BZ270/BH270,IF(入力データと計算結果!$E$7=バックデータ一覧!$A$17,BU270/BC270+BV270/BD270+BW270/BE270+BY270/BG270+BZ270/BH270,BU270/BC270+BV270/BD270+BW270/BE270+BY270/BG270+CA270/BI270)),0)</f>
        <v>0</v>
      </c>
      <c r="BC270" s="101">
        <f>MIN(1,計算過程!$DF$7*'貼り付けシート（日別）'!AG269+計算過程!$DF$14*(BU270+BW270)+計算過程!$DF$21)</f>
        <v>0.63619633835200951</v>
      </c>
      <c r="BD270" s="101">
        <f>MIN(1,計算過程!$DF$8*'貼り付けシート（日別）'!AG269+計算過程!$DF$15*BV270+計算過程!$DF$22)</f>
        <v>0.68876730600449165</v>
      </c>
      <c r="BE270" s="101">
        <f>MIN(1,計算過程!$DF$9*'貼り付けシート（日別）'!AG269+計算過程!$DF$16*(BU270+BW270)+計算過程!$DF$23)</f>
        <v>0.63619633835200951</v>
      </c>
      <c r="BF270" s="32">
        <f>MIN(1,計算過程!$DF$10*'貼り付けシート（日別）'!AG269+計算過程!$DF$17*BX270+計算過程!$DF$24)</f>
        <v>0.71159348488590612</v>
      </c>
      <c r="BG270" s="32">
        <f>MIN(1,計算過程!$DF$11*'貼り付けシート（日別）'!AG269+計算過程!$DF$18*BY270+計算過程!$DF$25)</f>
        <v>0.70171131078452509</v>
      </c>
      <c r="BH270" s="32">
        <f>MIN(1,計算過程!$DF$12*'貼り付けシート（日別）'!AG269+計算過程!$DF$19*BZ270+計算過程!$DF$26)</f>
        <v>0.71159348488590612</v>
      </c>
      <c r="BI270" s="32">
        <f>MIN(1,計算過程!$DF$13*'貼り付けシート（日別）'!AG269+計算過程!$DF$20*CA270+計算過程!$DF$27)</f>
        <v>0.63402273719516777</v>
      </c>
      <c r="BJ270" s="32">
        <f>IF(計算過程!$DF$5=11,(計算過程!$DF$33*BK270+計算過程!$DF$34*BN270+計算過程!$DF$35*計算過程!$DF$39+計算過程!$DF$36)*(1+計算過程!$DF$37*計算過程!$DF$38)*BL270*BM270*10^3/3600,0)</f>
        <v>0</v>
      </c>
      <c r="BK270" s="32">
        <f>'貼り付けシート（日別）'!AH269</f>
        <v>17.087500000000002</v>
      </c>
      <c r="BL270" s="32">
        <f t="shared" si="79"/>
        <v>1</v>
      </c>
      <c r="BM270" s="32">
        <f t="shared" si="80"/>
        <v>1</v>
      </c>
      <c r="BN270" s="32">
        <f t="shared" si="81"/>
        <v>48.329713784365282</v>
      </c>
      <c r="BO270" s="32">
        <f>IF(計算過程!$DF$5=10,(計算過程!$DF$41*'貼り付けシート（日別）'!AG269+計算過程!$DF$42*BN270+計算過程!$DF$43)/3.6,0)</f>
        <v>0</v>
      </c>
      <c r="BP270" s="32">
        <f>IF(OR(計算過程!$DF$5=5,計算過程!$DF$5=6,計算過程!$DF$5=7),((計算過程!$DF$45*'貼り付けシート（日別）'!AG269+計算過程!$DF$46*SUM(BU270:BW270,BY270)+計算過程!$DF$47)*BQ270+(0.01723*CA270+0.06099))*10^3/3600,0)</f>
        <v>0</v>
      </c>
      <c r="BQ270" s="32">
        <f>IF('貼り付けシート（日別）'!AG269&lt;7,1+(7-'貼り付けシート（日別）'!AG269)*0.0091,1)</f>
        <v>1</v>
      </c>
      <c r="BR270" s="32">
        <f>IF(OR(計算過程!$DF$5=5,計算過程!$DF$5=6,計算過程!$DF$5=7),((計算過程!$DF$48*'貼り付けシート（日別）'!AG269+計算過程!$DF$49*SUM(BU270:BW270,BY270)+計算過程!$DF$50)*BT270+CA270/BS270),0)</f>
        <v>0</v>
      </c>
      <c r="BS270" s="32">
        <f>計算過程!$DF$51*'貼り付けシート（日別）'!AG269+計算過程!$DF$52*CA270+計算過程!$DF$53</f>
        <v>0.8568437499999999</v>
      </c>
      <c r="BT270" s="32">
        <f>IF('貼り付けシート（日別）'!AG269&lt;7,1+(7-'貼り付けシート（日別）'!AG269)*0.0205,1)</f>
        <v>1</v>
      </c>
      <c r="BU270" s="109">
        <f>'貼り付けシート（日別）'!T269</f>
        <v>8.9490918812683216</v>
      </c>
      <c r="BV270" s="109">
        <f>'貼り付けシート（日別）'!U269</f>
        <v>14.0488098607038</v>
      </c>
      <c r="BW270" s="109">
        <f>'貼り付けシート（日別）'!V269</f>
        <v>2.4585417256231645</v>
      </c>
      <c r="BX270" s="109">
        <f>'貼り付けシート（日別）'!W269</f>
        <v>0</v>
      </c>
      <c r="BY270" s="109">
        <f>'貼り付けシート（日別）'!X269</f>
        <v>19.572645316770004</v>
      </c>
      <c r="BZ270" s="109">
        <f>'貼り付けシート（日別）'!Y269</f>
        <v>0</v>
      </c>
      <c r="CA270" s="109">
        <f>'貼り付けシート（日別）'!Z269</f>
        <v>3.3006250000000001</v>
      </c>
      <c r="CB270" s="102">
        <f>IF(入力データと計算結果!$E$9=バックデータ一覧!$A$25,'貼り付けシート（日別）'!AI269,0)</f>
        <v>0</v>
      </c>
      <c r="CC270" s="166"/>
      <c r="CD270" s="32">
        <f>IF(計算過程!$DF$5=9,((CI270*'貼り付けシート（日別）'!AG269+CJ270*(CQ270+CR270+CS270+CU270)+CK270*CX270+CL270)*CE270+(0.01723*CW270+0.06099))*10^3/3600,0)</f>
        <v>0</v>
      </c>
      <c r="CE270" s="32">
        <f>IF(7&lt;='貼り付けシート（日別）'!AG269,1,1+(7-'貼り付けシート（日別）'!AG269)*0.0091)</f>
        <v>1</v>
      </c>
      <c r="CF270" s="32">
        <f>IF(計算過程!$DF$5=9,((CM270*'貼り付けシート（日別）'!AG269+CN270*(CQ270+CR270+CS270+CU270)+CO270*CX270+CP270)*CH270+CW270/CG270),0)</f>
        <v>0</v>
      </c>
      <c r="CG270" s="32">
        <f>計算過程!$DF$55*'貼り付けシート（日別）'!AG269+計算過程!$DF$56*CW270+計算過程!$DF$57</f>
        <v>0.8568437499999999</v>
      </c>
      <c r="CH270" s="32">
        <f>IF(7&lt;='貼り付けシート（日別）'!AG269,1,1+(7-'貼り付けシート（日別）'!AG269)*0.0205)</f>
        <v>1</v>
      </c>
      <c r="CI270" s="100">
        <f>IF($CX270&gt;0,バックデータ一覧!$S$4,バックデータ一覧!$T$4)</f>
        <v>-0.18114</v>
      </c>
      <c r="CJ270" s="100">
        <f>IF($CX270&gt;0,バックデータ一覧!$S$5,バックデータ一覧!$T$5)</f>
        <v>0.10483000000000001</v>
      </c>
      <c r="CK270" s="100">
        <f>IF($CX270&gt;0,バックデータ一覧!$S$6,バックデータ一覧!$T$6)</f>
        <v>0</v>
      </c>
      <c r="CL270" s="100">
        <f>IF($CX270&gt;0,バックデータ一覧!$S$7,バックデータ一覧!$T$7)</f>
        <v>5.8528500000000001</v>
      </c>
      <c r="CM270" s="100">
        <f>IF($CX270&gt;0,バックデータ一覧!$S$12,バックデータ一覧!$T$12)</f>
        <v>-5.7700000000000001E-2</v>
      </c>
      <c r="CN270" s="100">
        <f>IF($CX270&gt;0,バックデータ一覧!$S$13,バックデータ一覧!$T$13)</f>
        <v>0.47525000000000001</v>
      </c>
      <c r="CO270" s="100">
        <f>IF($CX270&gt;0,バックデータ一覧!$S$14,バックデータ一覧!$T$14)</f>
        <v>0</v>
      </c>
      <c r="CP270" s="173">
        <f>IF($CX270&gt;0,バックデータ一覧!$S$15,バックデータ一覧!$T$15)</f>
        <v>-6.3459300000000001</v>
      </c>
      <c r="CQ270" s="102">
        <f>IF($DF$4=4,'貼り付けシート（日別）'!T269,'貼り付けシート（日別）'!B269*(INT($DF$4)+1-$DF$4)+'貼り付けシート（日別）'!T269*($DF$4-INT($DF$4)))</f>
        <v>8.9490918812683216</v>
      </c>
      <c r="CR270" s="102">
        <f>IF($DF$4=4,'貼り付けシート（日別）'!U269,'貼り付けシート（日別）'!C269*(INT($DF$4)+1-$DF$4)+'貼り付けシート（日別）'!U269*($DF$4-INT($DF$4)))</f>
        <v>14.0488098607038</v>
      </c>
      <c r="CS270" s="102">
        <f>IF($DF$4=4,'貼り付けシート（日別）'!V269,'貼り付けシート（日別）'!D269*(INT($DF$4)+1-$DF$4)+'貼り付けシート（日別）'!V269*($DF$4-INT($DF$4)))</f>
        <v>2.4585417256231645</v>
      </c>
      <c r="CT270" s="102">
        <f>IF($DF$4=4,'貼り付けシート（日別）'!W269,'貼り付けシート（日別）'!E269*(INT($DF$4)+1-$DF$4)+'貼り付けシート（日別）'!W269*($DF$4-INT($DF$4)))</f>
        <v>0</v>
      </c>
      <c r="CU270" s="102">
        <f>IF($DF$4=4,'貼り付けシート（日別）'!X269,'貼り付けシート（日別）'!F269*(INT($DF$4)+1-$DF$4)+'貼り付けシート（日別）'!X269*($DF$4-INT($DF$4)))</f>
        <v>19.572645316770004</v>
      </c>
      <c r="CV270" s="102">
        <f>IF($DF$4=4,'貼り付けシート（日別）'!Y269,'貼り付けシート（日別）'!G269*(INT($DF$4)+1-$DF$4)+'貼り付けシート（日別）'!Y269*($DF$4-INT($DF$4)))</f>
        <v>0</v>
      </c>
      <c r="CW270" s="102">
        <f>IF($DF$4=4,'貼り付けシート（日別）'!Z269,'貼り付けシート（日別）'!H269*(INT($DF$4)+1-$DF$4)+'貼り付けシート（日別）'!Z269*($DF$4-INT($DF$4)))</f>
        <v>3.3006250000000001</v>
      </c>
      <c r="CX270" s="32">
        <f>SUMIF('貼り付けシート（時刻別）'!$A$6:$A$8765,AR270,'貼り付けシート（時刻別）'!$C$6:$C$8765)</f>
        <v>0</v>
      </c>
      <c r="CY270" s="102">
        <f t="shared" si="82"/>
        <v>0</v>
      </c>
      <c r="CZ270" s="166"/>
    </row>
    <row r="271" spans="1:104" x14ac:dyDescent="0.15">
      <c r="A271" s="36">
        <v>41903</v>
      </c>
      <c r="B271" s="139">
        <f>IF(計算過程!$DF$5=9,計算過程!CD271+計算過程!CY271,IF($DF$4=4,AS271,G271*(INT($DF$4)+1-$DF$4)+AS271*($DF$4-INT($DF$4))))</f>
        <v>0.13487124279629631</v>
      </c>
      <c r="C271" s="139">
        <f>IF(計算過程!$DF$5=9,CF271,IF($DF$4=4,AT271,H271*(INT($DF$4)+1-$DF$4)+AT271*($DF$4-INT($DF$4))))</f>
        <v>51.015211607915148</v>
      </c>
      <c r="D271" s="139">
        <f>IF(計算過程!$DF$5=9,0,IF($DF$4=4,AU271,I271*(INT($DF$4)+1-$DF$4)+AU271*($DF$4-INT($DF$4))))</f>
        <v>0</v>
      </c>
      <c r="E271" s="139">
        <v>0</v>
      </c>
      <c r="F271" s="138"/>
      <c r="G271" s="104">
        <f t="shared" si="69"/>
        <v>0.12859607141666665</v>
      </c>
      <c r="H271" s="104">
        <f t="shared" si="70"/>
        <v>45.058815724734124</v>
      </c>
      <c r="I271" s="104">
        <f t="shared" si="71"/>
        <v>0</v>
      </c>
      <c r="J271" s="107">
        <v>0</v>
      </c>
      <c r="K271" s="101">
        <f>IF(OR(計算過程!$DF$5&lt;=4,計算過程!$DF$5=8),L271+M271+N271,0)</f>
        <v>0.12859607141666665</v>
      </c>
      <c r="L271" s="101">
        <f>IF(AND($DF$5&gt;4,$DF$5&lt;&gt;8),0,((VLOOKUP(入力データと計算結果!$E$6,バックデータ一覧!$V$12:$AA$15,2)*'貼り付けシート（日別）'!O270+VLOOKUP(入力データと計算結果!$E$6,バックデータ一覧!$V$12:$AA$15,3)*('貼り付けシート（日別）'!I270+'貼り付けシート（日別）'!J270+'貼り付けシート（日別）'!K270+'貼り付けシート（日別）'!L270+'貼り付けシート（日別）'!N270)+(VLOOKUP(入力データと計算結果!$E$6,バックデータ一覧!$V$12:$AA$15,4)))*10^3/3600))</f>
        <v>7.8810843407407405E-2</v>
      </c>
      <c r="M271" s="101">
        <f>IF(AND(OR($DF$5&gt;4,$DF$5&lt;&gt;8),入力データと計算結果!$E$7&lt;&gt;バックデータ一覧!$A$16,SUM(AL271:AM271)&gt;0),0.07*10^3/3600,0)</f>
        <v>1.9444444444444445E-2</v>
      </c>
      <c r="N271" s="101">
        <f>IF(AND(OR($DF$5&lt;=4),入力データと計算結果!$E$7=バックデータ一覧!$A$18,AM271&gt;0),(VLOOKUP(入力データと計算結果!$E$6,バックデータ一覧!$V$12:$AA$15,5,FALSE)*AO271+VLOOKUP(入力データと計算結果!$E$6,バックデータ一覧!$V$12:$AA$15,6,FALSE))*10^3/3600,0)</f>
        <v>3.0340783564814813E-2</v>
      </c>
      <c r="O271" s="101">
        <f>IF(OR(計算過程!$DF$5&lt;=2,計算過程!$DF$5=8),IF(入力データと計算結果!$E$7=バックデータ一覧!$A$16,AI271/Q271+AJ271/R271+AK271/S271+AL271/T271+AN271/V271,IF(入力データと計算結果!$E$7=バックデータ一覧!$A$17,AI271/Q271+AJ271/R271+AK271/S271+AM271/U271+AN271/V271,AI271/Q271+AJ271/R271+AK271/S271+AM271/U271+AO271/W271)),0)</f>
        <v>45.058815724734124</v>
      </c>
      <c r="P271" s="101">
        <f>IF(OR(計算過程!$DF$5=3,計算過程!$DF$5=4),IF(入力データと計算結果!$E$7=バックデータ一覧!$A$16,AI271/Q271+AJ271/R271+AK271/S271+AL271/T271+AN271/V271,IF(入力データと計算結果!$E$7=バックデータ一覧!$A$17,AI271/Q271+AJ271/R271+AK271/S271+AM271/U271+AN271/V271,AI271/Q271+AJ271/R271+AK271/S271+AM271/U271+AO271/W271)),0)</f>
        <v>0</v>
      </c>
      <c r="Q271" s="101">
        <f>MIN(1,$DF$7*'貼り付けシート（日別）'!O270+計算過程!$DF$14*(AI271+AK271)+$DF$21)</f>
        <v>0.62614367708203222</v>
      </c>
      <c r="R271" s="101">
        <f>MIN(1,$DF$8*'貼り付けシート（日別）'!O270+$DF$15*AJ271+$DF$22)</f>
        <v>0.68388079104687816</v>
      </c>
      <c r="S271" s="101">
        <f>MIN(1,$DF$9*'貼り付けシート（日別）'!O270+$DF$16*(AI271+AK271)+$DF$23)</f>
        <v>0.62614367708203222</v>
      </c>
      <c r="T271" s="32">
        <f>MIN(1,$DF$10*'貼り付けシート（日別）'!O270+$DF$17*AL271+$DF$24)</f>
        <v>0.71159348488590612</v>
      </c>
      <c r="U271" s="32">
        <f>MIN(1,$DF$11*'貼り付けシート（日別）'!O270+$DF$18*AM271+$DF$25)</f>
        <v>0.70169428226215502</v>
      </c>
      <c r="V271" s="32">
        <f>MIN(1,$DF$12*'貼り付けシート（日別）'!O270+$DF$19*AN271+$DF$26)</f>
        <v>0.71159348488590612</v>
      </c>
      <c r="W271" s="32">
        <f>MIN(1,$DF$13*'貼り付けシート（日別）'!O270+$DF$20*AO271+$DF$27)</f>
        <v>0.62285255467167788</v>
      </c>
      <c r="X271" s="32">
        <f t="shared" si="72"/>
        <v>0</v>
      </c>
      <c r="Y271" s="32">
        <f>'貼り付けシート（日別）'!P270</f>
        <v>14.362499999999999</v>
      </c>
      <c r="Z271" s="32">
        <f t="shared" si="73"/>
        <v>1</v>
      </c>
      <c r="AA271" s="32">
        <f t="shared" si="74"/>
        <v>1</v>
      </c>
      <c r="AB271" s="32">
        <f t="shared" si="75"/>
        <v>30.666409319753189</v>
      </c>
      <c r="AC271" s="32">
        <f>IF($DF$5=10,($DF$41*'貼り付けシート（日別）'!O270+$DF$42*AB271+$DF$43)/3.6,0)</f>
        <v>0</v>
      </c>
      <c r="AD271" s="32">
        <f>IF(OR($DF$5=5,$DF$5=6,$DF$5=7),(($DF$45*'貼り付けシート（日別）'!O270+$DF$46*SUM(AI271:AK271,AM271)+$DF$47)*AE271+(0.01723*AO271+0.06099))*10^3/3600,0)</f>
        <v>0</v>
      </c>
      <c r="AE271" s="32">
        <f>IF('貼り付けシート（日別）'!O270&lt;7,1+(7-'貼り付けシート（日別）'!O270)*0.0091,1)</f>
        <v>1</v>
      </c>
      <c r="AF271" s="32">
        <f>IF(OR($DF$5=5,$DF$5=6,$DF$5=7),(($DF$48*'貼り付けシート（日別）'!O270+$DF$49*SUM(AI271:AK271,AM271)+$DF$50)*AH271+AO271/AG271),0)</f>
        <v>0</v>
      </c>
      <c r="AG271" s="32">
        <f>$DF$51*'貼り付けシート（日別）'!O270+$DF$52*AO271+$DF$53</f>
        <v>0.85007749999999993</v>
      </c>
      <c r="AH271" s="32">
        <f>IF('貼り付けシート（日別）'!O270&lt;7,1+(7-'貼り付けシート（日別）'!O270)*0.0205,1)</f>
        <v>1</v>
      </c>
      <c r="AI271" s="109">
        <f>'貼り付けシート（日別）'!B270</f>
        <v>3.164557365625547</v>
      </c>
      <c r="AJ271" s="109">
        <f>'貼り付けシート（日別）'!C270</f>
        <v>4.2227217594689401</v>
      </c>
      <c r="AK271" s="109">
        <f>'貼り付けシート（日別）'!D270</f>
        <v>0.86938389165536978</v>
      </c>
      <c r="AL271" s="109">
        <f>'貼り付けシート（日別）'!E270</f>
        <v>0</v>
      </c>
      <c r="AM271" s="109">
        <f>'貼り付けシート（日別）'!F270</f>
        <v>19.610162969669997</v>
      </c>
      <c r="AN271" s="109">
        <f>'貼り付けシート（日別）'!G270</f>
        <v>0</v>
      </c>
      <c r="AO271" s="109">
        <f>'貼り付けシート（日別）'!H270</f>
        <v>2.7995833333333331</v>
      </c>
      <c r="AP271" s="102">
        <f>IF(入力データと計算結果!$E$9=バックデータ一覧!$A$25,'貼り付けシート（日別）'!Q270,0)</f>
        <v>0</v>
      </c>
      <c r="AR271" s="36">
        <v>41903</v>
      </c>
      <c r="AS271" s="104">
        <f t="shared" si="76"/>
        <v>0.13487124279629631</v>
      </c>
      <c r="AT271" s="104">
        <f t="shared" si="77"/>
        <v>51.015211607915148</v>
      </c>
      <c r="AU271" s="104">
        <f t="shared" si="78"/>
        <v>0</v>
      </c>
      <c r="AV271" s="107">
        <v>0</v>
      </c>
      <c r="AW271" s="101">
        <f>IF(OR(計算過程!$DF$5&lt;=4,計算過程!$DF$5=8),AX271+AY271+AZ271,0)</f>
        <v>0.13487124279629631</v>
      </c>
      <c r="AX271" s="101">
        <f>IF(AND(計算過程!$DF$5&gt;4,計算過程!$DF$5&lt;&gt;8),0,((VLOOKUP(入力データと計算結果!$E$6,バックデータ一覧!$V$12:$AA$15,2)*'貼り付けシート（日別）'!AG270+VLOOKUP(入力データと計算結果!$E$6,バックデータ一覧!$V$12:$AA$15,3)*('貼り付けシート（日別）'!AA270+'貼り付けシート（日別）'!AB270+'貼り付けシート（日別）'!AC270+'貼り付けシート（日別）'!AD270+'貼り付けシート（日別）'!AF270)+(VLOOKUP(入力データと計算結果!$E$6,バックデータ一覧!$V$12:$AA$15,4)))*10^3/3600))</f>
        <v>8.2266197657407406E-2</v>
      </c>
      <c r="AY271" s="101">
        <f>IF(AND(OR(計算過程!$DF$5&gt;4,計算過程!$DF$5&lt;&gt;8),入力データと計算結果!$E$7&lt;&gt;バックデータ一覧!$A$16,SUM(BX271:BY271)&gt;0),0.07*10^3/3600,0)</f>
        <v>1.9444444444444445E-2</v>
      </c>
      <c r="AZ271" s="101">
        <f>IF(AND(OR(計算過程!$DF$5&lt;=4),入力データと計算結果!$E$7=バックデータ一覧!$A$18,BY271&gt;0),(VLOOKUP(入力データと計算結果!$E$6,バックデータ一覧!$V$12:$AA$15,5,FALSE)*CA271+VLOOKUP(入力データと計算結果!$E$6,バックデータ一覧!$V$12:$AA$15,6,FALSE))*10^3/3600,0)</f>
        <v>3.3160600694444445E-2</v>
      </c>
      <c r="BA271" s="101">
        <f>IF(OR(計算過程!$DF$5&lt;=2,計算過程!$DF$5=8),IF(入力データと計算結果!$E$7=バックデータ一覧!$A$16,BU271/BC271+BV271/BD271+BW271/BE271+BX271/BF271+BZ271/BH271,IF(入力データと計算結果!$E$7=バックデータ一覧!$A$17,BU271/BC271+BV271/BD271+BW271/BE271+BY271/BG271+BZ271/BH271,BU271/BC271+BV271/BD271+BW271/BE271+BY271/BG271+CA271/BI271)),0)</f>
        <v>51.015211607915148</v>
      </c>
      <c r="BB271" s="101">
        <f>IF(OR(計算過程!$DF$5=3,計算過程!$DF$5=4),IF(入力データと計算結果!$E$7=バックデータ一覧!$A$16,BU271/BC271+BV271/BD271+BW271/BE271+BX271/BF271+BZ271/BH271,IF(入力データと計算結果!$E$7=バックデータ一覧!$A$17,BU271/BC271+BV271/BD271+BW271/BE271+BY271/BG271+BZ271/BH271,BU271/BC271+BV271/BD271+BW271/BE271+BY271/BG271+CA271/BI271)),0)</f>
        <v>0</v>
      </c>
      <c r="BC271" s="101">
        <f>MIN(1,計算過程!$DF$7*'貼り付けシート（日別）'!AG270+計算過程!$DF$14*(BU271+BW271)+計算過程!$DF$21)</f>
        <v>0.62689091074166148</v>
      </c>
      <c r="BD271" s="101">
        <f>MIN(1,計算過程!$DF$8*'貼り付けシート（日別）'!AG270+計算過程!$DF$15*BV271+計算過程!$DF$22)</f>
        <v>0.68515853110408109</v>
      </c>
      <c r="BE271" s="101">
        <f>MIN(1,計算過程!$DF$9*'貼り付けシート（日別）'!AG270+計算過程!$DF$16*(BU271+BW271)+計算過程!$DF$23)</f>
        <v>0.62689091074166148</v>
      </c>
      <c r="BF271" s="32">
        <f>MIN(1,計算過程!$DF$10*'貼り付けシート（日別）'!AG270+計算過程!$DF$17*BX271+計算過程!$DF$24)</f>
        <v>0.71159348488590612</v>
      </c>
      <c r="BG271" s="32">
        <f>MIN(1,計算過程!$DF$11*'貼り付けシート（日別）'!AG270+計算過程!$DF$18*BY271+計算過程!$DF$25)</f>
        <v>0.70169428226215502</v>
      </c>
      <c r="BH271" s="32">
        <f>MIN(1,計算過程!$DF$12*'貼り付けシート（日別）'!AG270+計算過程!$DF$19*BZ271+計算過程!$DF$26)</f>
        <v>0.71159348488590612</v>
      </c>
      <c r="BI271" s="32">
        <f>MIN(1,計算過程!$DF$13*'貼り付けシート（日別）'!AG270+計算過程!$DF$20*CA271+計算過程!$DF$27)</f>
        <v>0.63322810631516779</v>
      </c>
      <c r="BJ271" s="32">
        <f>IF(計算過程!$DF$5=11,(計算過程!$DF$33*BK271+計算過程!$DF$34*BN271+計算過程!$DF$35*計算過程!$DF$39+計算過程!$DF$36)*(1+計算過程!$DF$37*計算過程!$DF$38)*BL271*BM271*10^3/3600,0)</f>
        <v>0</v>
      </c>
      <c r="BK271" s="32">
        <f>'貼り付けシート（日別）'!AH270</f>
        <v>14.362499999999999</v>
      </c>
      <c r="BL271" s="32">
        <f t="shared" si="79"/>
        <v>1</v>
      </c>
      <c r="BM271" s="32">
        <f t="shared" si="80"/>
        <v>1</v>
      </c>
      <c r="BN271" s="32">
        <f t="shared" si="81"/>
        <v>34.703925093821475</v>
      </c>
      <c r="BO271" s="32">
        <f>IF(計算過程!$DF$5=10,(計算過程!$DF$41*'貼り付けシート（日別）'!AG270+計算過程!$DF$42*BN271+計算過程!$DF$43)/3.6,0)</f>
        <v>0</v>
      </c>
      <c r="BP271" s="32">
        <f>IF(OR(計算過程!$DF$5=5,計算過程!$DF$5=6,計算過程!$DF$5=7),((計算過程!$DF$45*'貼り付けシート（日別）'!AG270+計算過程!$DF$46*SUM(BU271:BW271,BY271)+計算過程!$DF$47)*BQ271+(0.01723*CA271+0.06099))*10^3/3600,0)</f>
        <v>0</v>
      </c>
      <c r="BQ271" s="32">
        <f>IF('貼り付けシート（日別）'!AG270&lt;7,1+(7-'貼り付けシート（日別）'!AG270)*0.0091,1)</f>
        <v>1</v>
      </c>
      <c r="BR271" s="32">
        <f>IF(OR(計算過程!$DF$5=5,計算過程!$DF$5=6,計算過程!$DF$5=7),((計算過程!$DF$48*'貼り付けシート（日別）'!AG270+計算過程!$DF$49*SUM(BU271:BW271,BY271)+計算過程!$DF$50)*BT271+CA271/BS271),0)</f>
        <v>0</v>
      </c>
      <c r="BS271" s="32">
        <f>計算過程!$DF$51*'貼り付けシート（日別）'!AG270+計算過程!$DF$52*CA271+計算過程!$DF$53</f>
        <v>0.8536125</v>
      </c>
      <c r="BT271" s="32">
        <f>IF('貼り付けシート（日別）'!AG270&lt;7,1+(7-'貼り付けシート（日別）'!AG270)*0.0205,1)</f>
        <v>1</v>
      </c>
      <c r="BU271" s="109">
        <f>'貼り付けシート（日別）'!T270</f>
        <v>4.0875532639329979</v>
      </c>
      <c r="BV271" s="109">
        <f>'貼り付けシート（日別）'!U270</f>
        <v>7.0378695991148996</v>
      </c>
      <c r="BW271" s="109">
        <f>'貼り付けシート（日別）'!V270</f>
        <v>0.57958926110357989</v>
      </c>
      <c r="BX271" s="109">
        <f>'貼り付けシート（日別）'!W270</f>
        <v>0</v>
      </c>
      <c r="BY271" s="109">
        <f>'貼り付けシート（日別）'!X270</f>
        <v>19.610162969669997</v>
      </c>
      <c r="BZ271" s="109">
        <f>'貼り付けシート（日別）'!Y270</f>
        <v>0</v>
      </c>
      <c r="CA271" s="109">
        <f>'貼り付けシート（日別）'!Z270</f>
        <v>3.3887500000000004</v>
      </c>
      <c r="CB271" s="102">
        <f>IF(入力データと計算結果!$E$9=バックデータ一覧!$A$25,'貼り付けシート（日別）'!AI270,0)</f>
        <v>0</v>
      </c>
      <c r="CC271" s="166"/>
      <c r="CD271" s="32">
        <f>IF(計算過程!$DF$5=9,((CI271*'貼り付けシート（日別）'!AG270+CJ271*(CQ271+CR271+CS271+CU271)+CK271*CX271+CL271)*CE271+(0.01723*CW271+0.06099))*10^3/3600,0)</f>
        <v>0</v>
      </c>
      <c r="CE271" s="32">
        <f>IF(7&lt;='貼り付けシート（日別）'!AG270,1,1+(7-'貼り付けシート（日別）'!AG270)*0.0091)</f>
        <v>1</v>
      </c>
      <c r="CF271" s="32">
        <f>IF(計算過程!$DF$5=9,((CM271*'貼り付けシート（日別）'!AG270+CN271*(CQ271+CR271+CS271+CU271)+CO271*CX271+CP271)*CH271+CW271/CG271),0)</f>
        <v>0</v>
      </c>
      <c r="CG271" s="32">
        <f>計算過程!$DF$55*'貼り付けシート（日別）'!AG270+計算過程!$DF$56*CW271+計算過程!$DF$57</f>
        <v>0.8536125</v>
      </c>
      <c r="CH271" s="32">
        <f>IF(7&lt;='貼り付けシート（日別）'!AG270,1,1+(7-'貼り付けシート（日別）'!AG270)*0.0205)</f>
        <v>1</v>
      </c>
      <c r="CI271" s="100">
        <f>IF($CX271&gt;0,バックデータ一覧!$S$4,バックデータ一覧!$T$4)</f>
        <v>-0.18114</v>
      </c>
      <c r="CJ271" s="100">
        <f>IF($CX271&gt;0,バックデータ一覧!$S$5,バックデータ一覧!$T$5)</f>
        <v>0.10483000000000001</v>
      </c>
      <c r="CK271" s="100">
        <f>IF($CX271&gt;0,バックデータ一覧!$S$6,バックデータ一覧!$T$6)</f>
        <v>0</v>
      </c>
      <c r="CL271" s="100">
        <f>IF($CX271&gt;0,バックデータ一覧!$S$7,バックデータ一覧!$T$7)</f>
        <v>5.8528500000000001</v>
      </c>
      <c r="CM271" s="100">
        <f>IF($CX271&gt;0,バックデータ一覧!$S$12,バックデータ一覧!$T$12)</f>
        <v>-5.7700000000000001E-2</v>
      </c>
      <c r="CN271" s="100">
        <f>IF($CX271&gt;0,バックデータ一覧!$S$13,バックデータ一覧!$T$13)</f>
        <v>0.47525000000000001</v>
      </c>
      <c r="CO271" s="100">
        <f>IF($CX271&gt;0,バックデータ一覧!$S$14,バックデータ一覧!$T$14)</f>
        <v>0</v>
      </c>
      <c r="CP271" s="173">
        <f>IF($CX271&gt;0,バックデータ一覧!$S$15,バックデータ一覧!$T$15)</f>
        <v>-6.3459300000000001</v>
      </c>
      <c r="CQ271" s="102">
        <f>IF($DF$4=4,'貼り付けシート（日別）'!T270,'貼り付けシート（日別）'!B270*(INT($DF$4)+1-$DF$4)+'貼り付けシート（日別）'!T270*($DF$4-INT($DF$4)))</f>
        <v>4.0875532639329979</v>
      </c>
      <c r="CR271" s="102">
        <f>IF($DF$4=4,'貼り付けシート（日別）'!U270,'貼り付けシート（日別）'!C270*(INT($DF$4)+1-$DF$4)+'貼り付けシート（日別）'!U270*($DF$4-INT($DF$4)))</f>
        <v>7.0378695991148996</v>
      </c>
      <c r="CS271" s="102">
        <f>IF($DF$4=4,'貼り付けシート（日別）'!V270,'貼り付けシート（日別）'!D270*(INT($DF$4)+1-$DF$4)+'貼り付けシート（日別）'!V270*($DF$4-INT($DF$4)))</f>
        <v>0.57958926110357989</v>
      </c>
      <c r="CT271" s="102">
        <f>IF($DF$4=4,'貼り付けシート（日別）'!W270,'貼り付けシート（日別）'!E270*(INT($DF$4)+1-$DF$4)+'貼り付けシート（日別）'!W270*($DF$4-INT($DF$4)))</f>
        <v>0</v>
      </c>
      <c r="CU271" s="102">
        <f>IF($DF$4=4,'貼り付けシート（日別）'!X270,'貼り付けシート（日別）'!F270*(INT($DF$4)+1-$DF$4)+'貼り付けシート（日別）'!X270*($DF$4-INT($DF$4)))</f>
        <v>19.610162969669997</v>
      </c>
      <c r="CV271" s="102">
        <f>IF($DF$4=4,'貼り付けシート（日別）'!Y270,'貼り付けシート（日別）'!G270*(INT($DF$4)+1-$DF$4)+'貼り付けシート（日別）'!Y270*($DF$4-INT($DF$4)))</f>
        <v>0</v>
      </c>
      <c r="CW271" s="102">
        <f>IF($DF$4=4,'貼り付けシート（日別）'!Z270,'貼り付けシート（日別）'!H270*(INT($DF$4)+1-$DF$4)+'貼り付けシート（日別）'!Z270*($DF$4-INT($DF$4)))</f>
        <v>3.3887500000000004</v>
      </c>
      <c r="CX271" s="32">
        <f>SUMIF('貼り付けシート（時刻別）'!$A$6:$A$8765,AR271,'貼り付けシート（時刻別）'!$C$6:$C$8765)</f>
        <v>0</v>
      </c>
      <c r="CY271" s="102">
        <f t="shared" si="82"/>
        <v>0</v>
      </c>
      <c r="CZ271" s="166"/>
    </row>
    <row r="272" spans="1:104" x14ac:dyDescent="0.15">
      <c r="A272" s="36">
        <v>41904</v>
      </c>
      <c r="B272" s="139">
        <f>IF(計算過程!$DF$5=9,計算過程!CD272+計算過程!CY272,IF($DF$4=4,AS272,G272*(INT($DF$4)+1-$DF$4)+AS272*($DF$4-INT($DF$4))))</f>
        <v>0.1440367514074074</v>
      </c>
      <c r="C272" s="139">
        <f>IF(計算過程!$DF$5=9,CF272,IF($DF$4=4,AT272,H272*(INT($DF$4)+1-$DF$4)+AT272*($DF$4-INT($DF$4))))</f>
        <v>62.039817070533047</v>
      </c>
      <c r="D272" s="139">
        <f>IF(計算過程!$DF$5=9,0,IF($DF$4=4,AU272,I272*(INT($DF$4)+1-$DF$4)+AU272*($DF$4-INT($DF$4))))</f>
        <v>0</v>
      </c>
      <c r="E272" s="139">
        <v>0</v>
      </c>
      <c r="F272" s="138"/>
      <c r="G272" s="104">
        <f t="shared" ref="G272:G335" si="83">SUM(K272+X272+AC272+AD272+AP272)</f>
        <v>0.13759553602314814</v>
      </c>
      <c r="H272" s="104">
        <f t="shared" ref="H272:H335" si="84">SUM(O272+AF272)</f>
        <v>55.966060748845273</v>
      </c>
      <c r="I272" s="104">
        <f t="shared" ref="I272:I335" si="85">P272</f>
        <v>0</v>
      </c>
      <c r="J272" s="107">
        <v>0</v>
      </c>
      <c r="K272" s="101">
        <f>IF(OR(計算過程!$DF$5&lt;=4,計算過程!$DF$5=8),L272+M272+N272,0)</f>
        <v>0.13759553602314814</v>
      </c>
      <c r="L272" s="101">
        <f>IF(AND($DF$5&gt;4,$DF$5&lt;&gt;8),0,((VLOOKUP(入力データと計算結果!$E$6,バックデータ一覧!$V$12:$AA$15,2)*'貼り付けシート（日別）'!O271+VLOOKUP(入力データと計算結果!$E$6,バックデータ一覧!$V$12:$AA$15,3)*('貼り付けシート（日別）'!I271+'貼り付けシート（日別）'!J271+'貼り付けシート（日別）'!K271+'貼り付けシート（日別）'!L271+'貼り付けシート（日別）'!N271)+(VLOOKUP(入力データと計算結果!$E$6,バックデータ一覧!$V$12:$AA$15,4)))*10^3/3600))</f>
        <v>8.6824169703703699E-2</v>
      </c>
      <c r="M272" s="101">
        <f>IF(AND(OR($DF$5&gt;4,$DF$5&lt;&gt;8),入力データと計算結果!$E$7&lt;&gt;バックデータ一覧!$A$16,SUM(AL272:AM272)&gt;0),0.07*10^3/3600,0)</f>
        <v>1.9444444444444445E-2</v>
      </c>
      <c r="N272" s="101">
        <f>IF(AND(OR($DF$5&lt;=4),入力データと計算結果!$E$7=バックデータ一覧!$A$18,AM272&gt;0),(VLOOKUP(入力データと計算結果!$E$6,バックデータ一覧!$V$12:$AA$15,5,FALSE)*AO272+VLOOKUP(入力データと計算結果!$E$6,バックデータ一覧!$V$12:$AA$15,6,FALSE))*10^3/3600,0)</f>
        <v>3.1326921875000004E-2</v>
      </c>
      <c r="O272" s="101">
        <f>IF(OR(計算過程!$DF$5&lt;=2,計算過程!$DF$5=8),IF(入力データと計算結果!$E$7=バックデータ一覧!$A$16,AI272/Q272+AJ272/R272+AK272/S272+AL272/T272+AN272/V272,IF(入力データと計算結果!$E$7=バックデータ一覧!$A$17,AI272/Q272+AJ272/R272+AK272/S272+AM272/U272+AN272/V272,AI272/Q272+AJ272/R272+AK272/S272+AM272/U272+AO272/W272)),0)</f>
        <v>55.966060748845273</v>
      </c>
      <c r="P272" s="101">
        <f>IF(OR(計算過程!$DF$5=3,計算過程!$DF$5=4),IF(入力データと計算結果!$E$7=バックデータ一覧!$A$16,AI272/Q272+AJ272/R272+AK272/S272+AL272/T272+AN272/V272,IF(入力データと計算結果!$E$7=バックデータ一覧!$A$17,AI272/Q272+AJ272/R272+AK272/S272+AM272/U272+AN272/V272,AI272/Q272+AJ272/R272+AK272/S272+AM272/U272+AO272/W272)),0)</f>
        <v>0</v>
      </c>
      <c r="Q272" s="101">
        <f>MIN(1,$DF$7*'貼り付けシート（日別）'!O271+計算過程!$DF$14*(AI272+AK272)+$DF$21)</f>
        <v>0.62607867781869708</v>
      </c>
      <c r="R272" s="101">
        <f>MIN(1,$DF$8*'貼り付けシート（日別）'!O271+$DF$15*AJ272+$DF$22)</f>
        <v>0.68420528890403087</v>
      </c>
      <c r="S272" s="101">
        <f>MIN(1,$DF$9*'貼り付けシート（日別）'!O271+$DF$16*(AI272+AK272)+$DF$23)</f>
        <v>0.62607867781869708</v>
      </c>
      <c r="T272" s="32">
        <f>MIN(1,$DF$10*'貼り付けシート（日別）'!O271+$DF$17*AL272+$DF$24)</f>
        <v>0.71159348488590612</v>
      </c>
      <c r="U272" s="32">
        <f>MIN(1,$DF$11*'貼り付けシート（日別）'!O271+$DF$18*AM272+$DF$25)</f>
        <v>0.70168737625030497</v>
      </c>
      <c r="V272" s="32">
        <f>MIN(1,$DF$12*'貼り付けシート（日別）'!O271+$DF$19*AN272+$DF$26)</f>
        <v>0.71159348488590612</v>
      </c>
      <c r="W272" s="32">
        <f>MIN(1,$DF$13*'貼り付けシート（日別）'!O271+$DF$20*AO272+$DF$27)</f>
        <v>0.6194663431055033</v>
      </c>
      <c r="X272" s="32">
        <f t="shared" ref="X272:X335" si="86">IF($DF$5=11,($DF$33*Y272+$DF$34*AB272+$DF$35*$DF$39+$DF$36)*(1+$DF$37*$DF$38)*Z272*AA272*10^3/3600,0)</f>
        <v>0</v>
      </c>
      <c r="Y272" s="32">
        <f>'貼り付けシート（日別）'!P271</f>
        <v>9.9250000000000007</v>
      </c>
      <c r="Z272" s="32">
        <f t="shared" ref="Z272:Z335" si="87">IF(Y272&lt;7,1+0.0133*(7-Y272),1)</f>
        <v>1</v>
      </c>
      <c r="AA272" s="32">
        <f t="shared" ref="AA272:AA335" si="88">IF(AND(Y272&gt;=2,Y272&lt;5),1.175-Y272*0.035,IF(AND(Y272&gt;=-2,Y272&lt;2),1.12-Y272*0.0075,IF(AND(Y272&gt;=-15.5,Y272&lt;-2),1.155+Y272*0.01,1)))</f>
        <v>1</v>
      </c>
      <c r="AB272" s="32">
        <f t="shared" ref="AB272:AB335" si="89">SUM(AI272:AO272)</f>
        <v>37.779963933090606</v>
      </c>
      <c r="AC272" s="32">
        <f>IF($DF$5=10,($DF$41*'貼り付けシート（日別）'!O271+$DF$42*AB272+$DF$43)/3.6,0)</f>
        <v>0</v>
      </c>
      <c r="AD272" s="32">
        <f>IF(OR($DF$5=5,$DF$5=6,$DF$5=7),(($DF$45*'貼り付けシート（日別）'!O271+$DF$46*SUM(AI272:AK272,AM272)+$DF$47)*AE272+(0.01723*AO272+0.06099))*10^3/3600,0)</f>
        <v>0</v>
      </c>
      <c r="AE272" s="32">
        <f>IF('貼り付けシート（日別）'!O271&lt;7,1+(7-'貼り付けシート（日別）'!O271)*0.0091,1)</f>
        <v>1</v>
      </c>
      <c r="AF272" s="32">
        <f>IF(OR($DF$5=5,$DF$5=6,$DF$5=7),(($DF$48*'貼り付けシート（日別）'!O271+$DF$49*SUM(AI272:AK272,AM272)+$DF$50)*AH272+AO272/AG272),0)</f>
        <v>0</v>
      </c>
      <c r="AG272" s="32">
        <f>$DF$51*'貼り付けシート（日別）'!O271+$DF$52*AO272+$DF$53</f>
        <v>0.84007374999999995</v>
      </c>
      <c r="AH272" s="32">
        <f>IF('貼り付けシート（日別）'!O271&lt;7,1+(7-'貼り付けシート（日別）'!O271)*0.0205,1)</f>
        <v>1</v>
      </c>
      <c r="AI272" s="109">
        <f>'貼り付けシート（日別）'!B271</f>
        <v>5.8061900240282931</v>
      </c>
      <c r="AJ272" s="109">
        <f>'貼り付けシート（日別）'!C271</f>
        <v>7.7476632973689954</v>
      </c>
      <c r="AK272" s="109">
        <f>'貼り付けシート（日別）'!D271</f>
        <v>1.5951071494583222</v>
      </c>
      <c r="AL272" s="109">
        <f>'貼り付けシート（日別）'!E271</f>
        <v>0</v>
      </c>
      <c r="AM272" s="109">
        <f>'貼り付けシート（日別）'!F271</f>
        <v>19.625378462234998</v>
      </c>
      <c r="AN272" s="109">
        <f>'貼り付けシート（日別）'!G271</f>
        <v>0</v>
      </c>
      <c r="AO272" s="109">
        <f>'貼り付けシート（日別）'!H271</f>
        <v>3.0056250000000002</v>
      </c>
      <c r="AP272" s="102">
        <f>IF(入力データと計算結果!$E$9=バックデータ一覧!$A$25,'貼り付けシート（日別）'!Q271,0)</f>
        <v>0</v>
      </c>
      <c r="AR272" s="36">
        <v>41904</v>
      </c>
      <c r="AS272" s="104">
        <f t="shared" ref="AS272:AS335" si="90">SUM(AW272+BJ272+BO272+BP272+CB272)</f>
        <v>0.1440367514074074</v>
      </c>
      <c r="AT272" s="104">
        <f t="shared" ref="AT272:AT335" si="91">SUM(BA272+BR272)</f>
        <v>62.039817070533047</v>
      </c>
      <c r="AU272" s="104">
        <f t="shared" ref="AU272:AU335" si="92">BB272</f>
        <v>0</v>
      </c>
      <c r="AV272" s="107">
        <v>0</v>
      </c>
      <c r="AW272" s="101">
        <f>IF(OR(計算過程!$DF$5&lt;=4,計算過程!$DF$5=8),AX272+AY272+AZ272,0)</f>
        <v>0.1440367514074074</v>
      </c>
      <c r="AX272" s="101">
        <f>IF(AND(計算過程!$DF$5&gt;4,計算過程!$DF$5&lt;&gt;8),0,((VLOOKUP(入力データと計算結果!$E$6,バックデータ一覧!$V$12:$AA$15,2)*'貼り付けシート（日別）'!AG271+VLOOKUP(入力データと計算結果!$E$6,バックデータ一覧!$V$12:$AA$15,3)*('貼り付けシート（日別）'!AA271+'貼り付けシート（日別）'!AB271+'貼り付けシート（日別）'!AC271+'貼り付けシート（日別）'!AD271+'貼り付けシート（日別）'!AF271)+(VLOOKUP(入力データと計算結果!$E$6,バックデータ一覧!$V$12:$AA$15,4)))*10^3/3600))</f>
        <v>9.0344860203703706E-2</v>
      </c>
      <c r="AY272" s="101">
        <f>IF(AND(OR(計算過程!$DF$5&gt;4,計算過程!$DF$5&lt;&gt;8),入力データと計算結果!$E$7&lt;&gt;バックデータ一覧!$A$16,SUM(BX272:BY272)&gt;0),0.07*10^3/3600,0)</f>
        <v>1.9444444444444445E-2</v>
      </c>
      <c r="AZ272" s="101">
        <f>IF(AND(OR(計算過程!$DF$5&lt;=4),入力データと計算結果!$E$7=バックデータ一覧!$A$18,BY272&gt;0),(VLOOKUP(入力データと計算結果!$E$6,バックデータ一覧!$V$12:$AA$15,5,FALSE)*CA272+VLOOKUP(入力データと計算結果!$E$6,バックデータ一覧!$V$12:$AA$15,6,FALSE))*10^3/3600,0)</f>
        <v>3.4247446759259254E-2</v>
      </c>
      <c r="BA272" s="101">
        <f>IF(OR(計算過程!$DF$5&lt;=2,計算過程!$DF$5=8),IF(入力データと計算結果!$E$7=バックデータ一覧!$A$16,BU272/BC272+BV272/BD272+BW272/BE272+BX272/BF272+BZ272/BH272,IF(入力データと計算結果!$E$7=バックデータ一覧!$A$17,BU272/BC272+BV272/BD272+BW272/BE272+BY272/BG272+BZ272/BH272,BU272/BC272+BV272/BD272+BW272/BE272+BY272/BG272+CA272/BI272)),0)</f>
        <v>62.039817070533047</v>
      </c>
      <c r="BB272" s="101">
        <f>IF(OR(計算過程!$DF$5=3,計算過程!$DF$5=4),IF(入力データと計算結果!$E$7=バックデータ一覧!$A$16,BU272/BC272+BV272/BD272+BW272/BE272+BX272/BF272+BZ272/BH272,IF(入力データと計算結果!$E$7=バックデータ一覧!$A$17,BU272/BC272+BV272/BD272+BW272/BE272+BY272/BG272+BZ272/BH272,BU272/BC272+BV272/BD272+BW272/BE272+BY272/BG272+CA272/BI272)),0)</f>
        <v>0</v>
      </c>
      <c r="BC272" s="101">
        <f>MIN(1,計算過程!$DF$7*'貼り付けシート（日別）'!AG271+計算過程!$DF$14*(BU272+BW272)+計算過程!$DF$21)</f>
        <v>0.62690349721599881</v>
      </c>
      <c r="BD272" s="101">
        <f>MIN(1,計算過程!$DF$8*'貼り付けシート（日別）'!AG271+計算過程!$DF$15*BV272+計算過程!$DF$22)</f>
        <v>0.68548402035760159</v>
      </c>
      <c r="BE272" s="101">
        <f>MIN(1,計算過程!$DF$9*'貼り付けシート（日別）'!AG271+計算過程!$DF$16*(BU272+BW272)+計算過程!$DF$23)</f>
        <v>0.62690349721599881</v>
      </c>
      <c r="BF272" s="32">
        <f>MIN(1,計算過程!$DF$10*'貼り付けシート（日別）'!AG271+計算過程!$DF$17*BX272+計算過程!$DF$24)</f>
        <v>0.71159348488590612</v>
      </c>
      <c r="BG272" s="32">
        <f>MIN(1,計算過程!$DF$11*'貼り付けシート（日別）'!AG271+計算過程!$DF$18*BY272+計算過程!$DF$25)</f>
        <v>0.70168737625030497</v>
      </c>
      <c r="BH272" s="32">
        <f>MIN(1,計算過程!$DF$12*'貼り付けシート（日別）'!AG271+計算過程!$DF$19*BZ272+計算過程!$DF$26)</f>
        <v>0.71159348488590612</v>
      </c>
      <c r="BI272" s="32">
        <f>MIN(1,計算過程!$DF$13*'貼り付けシート（日別）'!AG271+計算過程!$DF$20*CA272+計算過程!$DF$27)</f>
        <v>0.63021245016483218</v>
      </c>
      <c r="BJ272" s="32">
        <f>IF(計算過程!$DF$5=11,(計算過程!$DF$33*BK272+計算過程!$DF$34*BN272+計算過程!$DF$35*計算過程!$DF$39+計算過程!$DF$36)*(1+計算過程!$DF$37*計算過程!$DF$38)*BL272*BM272*10^3/3600,0)</f>
        <v>0</v>
      </c>
      <c r="BK272" s="32">
        <f>'貼り付けシート（日別）'!AH271</f>
        <v>9.9250000000000007</v>
      </c>
      <c r="BL272" s="32">
        <f t="shared" ref="BL272:BL335" si="93">IF(BK272&lt;7,1+0.0133*(7-BK272),1)</f>
        <v>1</v>
      </c>
      <c r="BM272" s="32">
        <f t="shared" ref="BM272:BM335" si="94">IF(AND(BK272&gt;=2,BK272&lt;5),1.175-BK272*0.035,IF(AND(BK272&gt;=-2,BK272&lt;2),1.12-BK272*0.0075,IF(AND(BK272&gt;=-15.5,BK272&lt;-2),1.155+BK272*0.01,1)))</f>
        <v>1</v>
      </c>
      <c r="BN272" s="32">
        <f t="shared" ref="BN272:BN335" si="95">SUM(BU272:CA272)</f>
        <v>41.906451325502587</v>
      </c>
      <c r="BO272" s="32">
        <f>IF(計算過程!$DF$5=10,(計算過程!$DF$41*'貼り付けシート（日別）'!AG271+計算過程!$DF$42*BN272+計算過程!$DF$43)/3.6,0)</f>
        <v>0</v>
      </c>
      <c r="BP272" s="32">
        <f>IF(OR(計算過程!$DF$5=5,計算過程!$DF$5=6,計算過程!$DF$5=7),((計算過程!$DF$45*'貼り付けシート（日別）'!AG271+計算過程!$DF$46*SUM(BU272:BW272,BY272)+計算過程!$DF$47)*BQ272+(0.01723*CA272+0.06099))*10^3/3600,0)</f>
        <v>0</v>
      </c>
      <c r="BQ272" s="32">
        <f>IF('貼り付けシート（日別）'!AG271&lt;7,1+(7-'貼り付けシート（日別）'!AG271)*0.0091,1)</f>
        <v>1</v>
      </c>
      <c r="BR272" s="32">
        <f>IF(OR(計算過程!$DF$5=5,計算過程!$DF$5=6,計算過程!$DF$5=7),((計算過程!$DF$48*'貼り付けシート（日別）'!AG271+計算過程!$DF$49*SUM(BU272:BW272,BY272)+計算過程!$DF$50)*BT272+CA272/BS272),0)</f>
        <v>0</v>
      </c>
      <c r="BS272" s="32">
        <f>計算過程!$DF$51*'貼り付けシート（日別）'!AG271+計算過程!$DF$52*CA272+計算過程!$DF$53</f>
        <v>0.8437349999999999</v>
      </c>
      <c r="BT272" s="32">
        <f>IF('貼り付けシート（日別）'!AG271&lt;7,1+(7-'貼り付けシート（日別）'!AG271)*0.0205,1)</f>
        <v>1</v>
      </c>
      <c r="BU272" s="109">
        <f>'貼り付けシート（日別）'!T271</f>
        <v>6.0701077523932154</v>
      </c>
      <c r="BV272" s="109">
        <f>'貼り付けシート（日別）'!U271</f>
        <v>10.564995405503174</v>
      </c>
      <c r="BW272" s="109">
        <f>'貼り付けシート（日別）'!V271</f>
        <v>2.0301363720378647</v>
      </c>
      <c r="BX272" s="109">
        <f>'貼り付けシート（日別）'!W271</f>
        <v>0</v>
      </c>
      <c r="BY272" s="109">
        <f>'貼り付けシート（日別）'!X271</f>
        <v>19.625378462234998</v>
      </c>
      <c r="BZ272" s="109">
        <f>'貼り付けシート（日別）'!Y271</f>
        <v>0</v>
      </c>
      <c r="CA272" s="109">
        <f>'貼り付けシート（日別）'!Z271</f>
        <v>3.6158333333333328</v>
      </c>
      <c r="CB272" s="102">
        <f>IF(入力データと計算結果!$E$9=バックデータ一覧!$A$25,'貼り付けシート（日別）'!AI271,0)</f>
        <v>0</v>
      </c>
      <c r="CC272" s="166"/>
      <c r="CD272" s="32">
        <f>IF(計算過程!$DF$5=9,((CI272*'貼り付けシート（日別）'!AG271+CJ272*(CQ272+CR272+CS272+CU272)+CK272*CX272+CL272)*CE272+(0.01723*CW272+0.06099))*10^3/3600,0)</f>
        <v>0</v>
      </c>
      <c r="CE272" s="32">
        <f>IF(7&lt;='貼り付けシート（日別）'!AG271,1,1+(7-'貼り付けシート（日別）'!AG271)*0.0091)</f>
        <v>1</v>
      </c>
      <c r="CF272" s="32">
        <f>IF(計算過程!$DF$5=9,((CM272*'貼り付けシート（日別）'!AG271+CN272*(CQ272+CR272+CS272+CU272)+CO272*CX272+CP272)*CH272+CW272/CG272),0)</f>
        <v>0</v>
      </c>
      <c r="CG272" s="32">
        <f>計算過程!$DF$55*'貼り付けシート（日別）'!AG271+計算過程!$DF$56*CW272+計算過程!$DF$57</f>
        <v>0.8437349999999999</v>
      </c>
      <c r="CH272" s="32">
        <f>IF(7&lt;='貼り付けシート（日別）'!AG271,1,1+(7-'貼り付けシート（日別）'!AG271)*0.0205)</f>
        <v>1</v>
      </c>
      <c r="CI272" s="100">
        <f>IF($CX272&gt;0,バックデータ一覧!$S$4,バックデータ一覧!$T$4)</f>
        <v>-0.18114</v>
      </c>
      <c r="CJ272" s="100">
        <f>IF($CX272&gt;0,バックデータ一覧!$S$5,バックデータ一覧!$T$5)</f>
        <v>0.10483000000000001</v>
      </c>
      <c r="CK272" s="100">
        <f>IF($CX272&gt;0,バックデータ一覧!$S$6,バックデータ一覧!$T$6)</f>
        <v>0</v>
      </c>
      <c r="CL272" s="100">
        <f>IF($CX272&gt;0,バックデータ一覧!$S$7,バックデータ一覧!$T$7)</f>
        <v>5.8528500000000001</v>
      </c>
      <c r="CM272" s="100">
        <f>IF($CX272&gt;0,バックデータ一覧!$S$12,バックデータ一覧!$T$12)</f>
        <v>-5.7700000000000001E-2</v>
      </c>
      <c r="CN272" s="100">
        <f>IF($CX272&gt;0,バックデータ一覧!$S$13,バックデータ一覧!$T$13)</f>
        <v>0.47525000000000001</v>
      </c>
      <c r="CO272" s="100">
        <f>IF($CX272&gt;0,バックデータ一覧!$S$14,バックデータ一覧!$T$14)</f>
        <v>0</v>
      </c>
      <c r="CP272" s="173">
        <f>IF($CX272&gt;0,バックデータ一覧!$S$15,バックデータ一覧!$T$15)</f>
        <v>-6.3459300000000001</v>
      </c>
      <c r="CQ272" s="102">
        <f>IF($DF$4=4,'貼り付けシート（日別）'!T271,'貼り付けシート（日別）'!B271*(INT($DF$4)+1-$DF$4)+'貼り付けシート（日別）'!T271*($DF$4-INT($DF$4)))</f>
        <v>6.0701077523932154</v>
      </c>
      <c r="CR272" s="102">
        <f>IF($DF$4=4,'貼り付けシート（日別）'!U271,'貼り付けシート（日別）'!C271*(INT($DF$4)+1-$DF$4)+'貼り付けシート（日別）'!U271*($DF$4-INT($DF$4)))</f>
        <v>10.564995405503174</v>
      </c>
      <c r="CS272" s="102">
        <f>IF($DF$4=4,'貼り付けシート（日別）'!V271,'貼り付けシート（日別）'!D271*(INT($DF$4)+1-$DF$4)+'貼り付けシート（日別）'!V271*($DF$4-INT($DF$4)))</f>
        <v>2.0301363720378647</v>
      </c>
      <c r="CT272" s="102">
        <f>IF($DF$4=4,'貼り付けシート（日別）'!W271,'貼り付けシート（日別）'!E271*(INT($DF$4)+1-$DF$4)+'貼り付けシート（日別）'!W271*($DF$4-INT($DF$4)))</f>
        <v>0</v>
      </c>
      <c r="CU272" s="102">
        <f>IF($DF$4=4,'貼り付けシート（日別）'!X271,'貼り付けシート（日別）'!F271*(INT($DF$4)+1-$DF$4)+'貼り付けシート（日別）'!X271*($DF$4-INT($DF$4)))</f>
        <v>19.625378462234998</v>
      </c>
      <c r="CV272" s="102">
        <f>IF($DF$4=4,'貼り付けシート（日別）'!Y271,'貼り付けシート（日別）'!G271*(INT($DF$4)+1-$DF$4)+'貼り付けシート（日別）'!Y271*($DF$4-INT($DF$4)))</f>
        <v>0</v>
      </c>
      <c r="CW272" s="102">
        <f>IF($DF$4=4,'貼り付けシート（日別）'!Z271,'貼り付けシート（日別）'!H271*(INT($DF$4)+1-$DF$4)+'貼り付けシート（日別）'!Z271*($DF$4-INT($DF$4)))</f>
        <v>3.6158333333333328</v>
      </c>
      <c r="CX272" s="32">
        <f>SUMIF('貼り付けシート（時刻別）'!$A$6:$A$8765,AR272,'貼り付けシート（時刻別）'!$C$6:$C$8765)</f>
        <v>0</v>
      </c>
      <c r="CY272" s="102">
        <f t="shared" si="82"/>
        <v>0</v>
      </c>
      <c r="CZ272" s="166"/>
    </row>
    <row r="273" spans="1:104" x14ac:dyDescent="0.15">
      <c r="A273" s="36">
        <v>41905</v>
      </c>
      <c r="B273" s="139">
        <f>IF(計算過程!$DF$5=9,計算過程!CD273+計算過程!CY273,IF($DF$4=4,AS273,G273*(INT($DF$4)+1-$DF$4)+AS273*($DF$4-INT($DF$4))))</f>
        <v>0.14928104597222222</v>
      </c>
      <c r="C273" s="139">
        <f>IF(計算過程!$DF$5=9,CF273,IF($DF$4=4,AT273,H273*(INT($DF$4)+1-$DF$4)+AT273*($DF$4-INT($DF$4))))</f>
        <v>72.381598846406078</v>
      </c>
      <c r="D273" s="139">
        <f>IF(計算過程!$DF$5=9,0,IF($DF$4=4,AU273,I273*(INT($DF$4)+1-$DF$4)+AU273*($DF$4-INT($DF$4))))</f>
        <v>0</v>
      </c>
      <c r="E273" s="139">
        <v>0</v>
      </c>
      <c r="F273" s="138"/>
      <c r="G273" s="104">
        <f t="shared" si="83"/>
        <v>0.1430397504375</v>
      </c>
      <c r="H273" s="104">
        <f t="shared" si="84"/>
        <v>66.374386253476459</v>
      </c>
      <c r="I273" s="104">
        <f t="shared" si="85"/>
        <v>0</v>
      </c>
      <c r="J273" s="107">
        <v>0</v>
      </c>
      <c r="K273" s="101">
        <f>IF(OR(計算過程!$DF$5&lt;=4,計算過程!$DF$5=8),L273+M273+N273,0)</f>
        <v>0.1430397504375</v>
      </c>
      <c r="L273" s="101">
        <f>IF(AND($DF$5&gt;4,$DF$5&lt;&gt;8),0,((VLOOKUP(入力データと計算結果!$E$6,バックデータ一覧!$V$12:$AA$15,2)*'貼り付けシート（日別）'!O272+VLOOKUP(入力データと計算結果!$E$6,バックデータ一覧!$V$12:$AA$15,3)*('貼り付けシート（日別）'!I272+'貼り付けシート（日別）'!J272+'貼り付けシート（日別）'!K272+'貼り付けシート（日別）'!L272+'貼り付けシート（日別）'!N272)+(VLOOKUP(入力データと計算結果!$E$6,バックデータ一覧!$V$12:$AA$15,4)))*10^3/3600))</f>
        <v>9.286814366666668E-2</v>
      </c>
      <c r="M273" s="101">
        <f>IF(AND(OR($DF$5&gt;4,$DF$5&lt;&gt;8),入力データと計算結果!$E$7&lt;&gt;バックデータ一覧!$A$16,SUM(AL273:AM273)&gt;0),0.07*10^3/3600,0)</f>
        <v>1.9444444444444445E-2</v>
      </c>
      <c r="N273" s="101">
        <f>IF(AND(OR($DF$5&lt;=4),入力データと計算結果!$E$7=バックデータ一覧!$A$18,AM273&gt;0),(VLOOKUP(入力データと計算結果!$E$6,バックデータ一覧!$V$12:$AA$15,5,FALSE)*AO273+VLOOKUP(入力データと計算結果!$E$6,バックデータ一覧!$V$12:$AA$15,6,FALSE))*10^3/3600,0)</f>
        <v>3.072716232638889E-2</v>
      </c>
      <c r="O273" s="101">
        <f>IF(OR(計算過程!$DF$5&lt;=2,計算過程!$DF$5=8),IF(入力データと計算結果!$E$7=バックデータ一覧!$A$16,AI273/Q273+AJ273/R273+AK273/S273+AL273/T273+AN273/V273,IF(入力データと計算結果!$E$7=バックデータ一覧!$A$17,AI273/Q273+AJ273/R273+AK273/S273+AM273/U273+AN273/V273,AI273/Q273+AJ273/R273+AK273/S273+AM273/U273+AO273/W273)),0)</f>
        <v>66.374386253476459</v>
      </c>
      <c r="P273" s="101">
        <f>IF(OR(計算過程!$DF$5=3,計算過程!$DF$5=4),IF(入力データと計算結果!$E$7=バックデータ一覧!$A$16,AI273/Q273+AJ273/R273+AK273/S273+AL273/T273+AN273/V273,IF(入力データと計算結果!$E$7=バックデータ一覧!$A$17,AI273/Q273+AJ273/R273+AK273/S273+AM273/U273+AN273/V273,AI273/Q273+AJ273/R273+AK273/S273+AM273/U273+AO273/W273)),0)</f>
        <v>0</v>
      </c>
      <c r="Q273" s="101">
        <f>MIN(1,$DF$7*'貼り付けシート（日別）'!O272+計算過程!$DF$14*(AI273+AK273)+$DF$21)</f>
        <v>0.63295941857615157</v>
      </c>
      <c r="R273" s="101">
        <f>MIN(1,$DF$8*'貼り付けシート（日別）'!O272+$DF$15*AJ273+$DF$22)</f>
        <v>0.68675034692099757</v>
      </c>
      <c r="S273" s="101">
        <f>MIN(1,$DF$9*'貼り付けシート（日別）'!O272+$DF$16*(AI273+AK273)+$DF$23)</f>
        <v>0.63295941857615157</v>
      </c>
      <c r="T273" s="32">
        <f>MIN(1,$DF$10*'貼り付けシート（日別）'!O272+$DF$17*AL273+$DF$24)</f>
        <v>0.71159348488590612</v>
      </c>
      <c r="U273" s="32">
        <f>MIN(1,$DF$11*'貼り付けシート（日別）'!O272+$DF$18*AM273+$DF$25)</f>
        <v>0.70162361389431904</v>
      </c>
      <c r="V273" s="32">
        <f>MIN(1,$DF$12*'貼り付けシート（日別）'!O272+$DF$19*AN273+$DF$26)</f>
        <v>0.71159348488590612</v>
      </c>
      <c r="W273" s="32">
        <f>MIN(1,$DF$13*'貼り付けシート（日別）'!O272+$DF$20*AO273+$DF$27)</f>
        <v>0.6222646851656376</v>
      </c>
      <c r="X273" s="32">
        <f t="shared" si="86"/>
        <v>0</v>
      </c>
      <c r="Y273" s="32">
        <f>'貼り付けシート（日別）'!P272</f>
        <v>9.6374999999999993</v>
      </c>
      <c r="Z273" s="32">
        <f t="shared" si="87"/>
        <v>1</v>
      </c>
      <c r="AA273" s="32">
        <f t="shared" si="88"/>
        <v>1</v>
      </c>
      <c r="AB273" s="32">
        <f t="shared" si="89"/>
        <v>44.786178436853902</v>
      </c>
      <c r="AC273" s="32">
        <f>IF($DF$5=10,($DF$41*'貼り付けシート（日別）'!O272+$DF$42*AB273+$DF$43)/3.6,0)</f>
        <v>0</v>
      </c>
      <c r="AD273" s="32">
        <f>IF(OR($DF$5=5,$DF$5=6,$DF$5=7),(($DF$45*'貼り付けシート（日別）'!O272+$DF$46*SUM(AI273:AK273,AM273)+$DF$47)*AE273+(0.01723*AO273+0.06099))*10^3/3600,0)</f>
        <v>0</v>
      </c>
      <c r="AE273" s="32">
        <f>IF('貼り付けシート（日別）'!O272&lt;7,1+(7-'貼り付けシート（日別）'!O272)*0.0091,1)</f>
        <v>1</v>
      </c>
      <c r="AF273" s="32">
        <f>IF(OR($DF$5=5,$DF$5=6,$DF$5=7),(($DF$48*'貼り付けシート（日別）'!O272+$DF$49*SUM(AI273:AK273,AM273)+$DF$50)*AH273+AO273/AG273),0)</f>
        <v>0</v>
      </c>
      <c r="AG273" s="32">
        <f>$DF$51*'貼り付けシート（日別）'!O272+$DF$52*AO273+$DF$53</f>
        <v>0.84734187499999991</v>
      </c>
      <c r="AH273" s="32">
        <f>IF('貼り付けシート（日別）'!O272&lt;7,1+(7-'貼り付けシート（日別）'!O272)*0.0205,1)</f>
        <v>1</v>
      </c>
      <c r="AI273" s="109">
        <f>'貼り付けシート（日別）'!B272</f>
        <v>9.0374349194892378</v>
      </c>
      <c r="AJ273" s="109">
        <f>'貼り付けシート（日別）'!C272</f>
        <v>11.349996759170159</v>
      </c>
      <c r="AK273" s="109">
        <f>'貼り付けシート（日別）'!D272</f>
        <v>1.7525730289895096</v>
      </c>
      <c r="AL273" s="109">
        <f>'貼り付けシート（日別）'!E272</f>
        <v>0</v>
      </c>
      <c r="AM273" s="109">
        <f>'貼り付けシート（日別）'!F272</f>
        <v>19.765861229204997</v>
      </c>
      <c r="AN273" s="109">
        <f>'貼り付けシート（日別）'!G272</f>
        <v>0</v>
      </c>
      <c r="AO273" s="109">
        <f>'貼り付けシート（日別）'!H272</f>
        <v>2.8803124999999996</v>
      </c>
      <c r="AP273" s="102">
        <f>IF(入力データと計算結果!$E$9=バックデータ一覧!$A$25,'貼り付けシート（日別）'!Q272,0)</f>
        <v>0</v>
      </c>
      <c r="AR273" s="36">
        <v>41905</v>
      </c>
      <c r="AS273" s="104">
        <f t="shared" si="90"/>
        <v>0.14928104597222222</v>
      </c>
      <c r="AT273" s="104">
        <f t="shared" si="91"/>
        <v>72.381598846406078</v>
      </c>
      <c r="AU273" s="104">
        <f t="shared" si="92"/>
        <v>0</v>
      </c>
      <c r="AV273" s="107">
        <v>0</v>
      </c>
      <c r="AW273" s="101">
        <f>IF(OR(計算過程!$DF$5&lt;=4,計算過程!$DF$5=8),AX273+AY273+AZ273,0)</f>
        <v>0.14928104597222222</v>
      </c>
      <c r="AX273" s="101">
        <f>IF(AND(計算過程!$DF$5&gt;4,計算過程!$DF$5&lt;&gt;8),0,((VLOOKUP(入力データと計算結果!$E$6,バックデータ一覧!$V$12:$AA$15,2)*'貼り付けシート（日別）'!AG272+VLOOKUP(入力データと計算結果!$E$6,バックデータ一覧!$V$12:$AA$15,3)*('貼り付けシート（日別）'!AA272+'貼り付けシート（日別）'!AB272+'貼り付けシート（日別）'!AC272+'貼り付けシート（日別）'!AD272+'貼り付けシート（日別）'!AF272)+(VLOOKUP(入力データと計算結果!$E$6,バックデータ一覧!$V$12:$AA$15,4)))*10^3/3600))</f>
        <v>9.6388834166666659E-2</v>
      </c>
      <c r="AY273" s="101">
        <f>IF(AND(OR(計算過程!$DF$5&gt;4,計算過程!$DF$5&lt;&gt;8),入力データと計算結果!$E$7&lt;&gt;バックデータ一覧!$A$16,SUM(BX273:BY273)&gt;0),0.07*10^3/3600,0)</f>
        <v>1.9444444444444445E-2</v>
      </c>
      <c r="AZ273" s="101">
        <f>IF(AND(OR(計算過程!$DF$5&lt;=4),入力データと計算結果!$E$7=バックデータ一覧!$A$18,BY273&gt;0),(VLOOKUP(入力データと計算結果!$E$6,バックデータ一覧!$V$12:$AA$15,5,FALSE)*CA273+VLOOKUP(入力データと計算結果!$E$6,バックデータ一覧!$V$12:$AA$15,6,FALSE))*10^3/3600,0)</f>
        <v>3.344776736111111E-2</v>
      </c>
      <c r="BA273" s="101">
        <f>IF(OR(計算過程!$DF$5&lt;=2,計算過程!$DF$5=8),IF(入力データと計算結果!$E$7=バックデータ一覧!$A$16,BU273/BC273+BV273/BD273+BW273/BE273+BX273/BF273+BZ273/BH273,IF(入力データと計算結果!$E$7=バックデータ一覧!$A$17,BU273/BC273+BV273/BD273+BW273/BE273+BY273/BG273+BZ273/BH273,BU273/BC273+BV273/BD273+BW273/BE273+BY273/BG273+CA273/BI273)),0)</f>
        <v>72.381598846406078</v>
      </c>
      <c r="BB273" s="101">
        <f>IF(OR(計算過程!$DF$5=3,計算過程!$DF$5=4),IF(入力データと計算結果!$E$7=バックデータ一覧!$A$16,BU273/BC273+BV273/BD273+BW273/BE273+BX273/BF273+BZ273/BH273,IF(入力データと計算結果!$E$7=バックデータ一覧!$A$17,BU273/BC273+BV273/BD273+BW273/BE273+BY273/BG273+BZ273/BH273,BU273/BC273+BV273/BD273+BW273/BE273+BY273/BG273+CA273/BI273)),0)</f>
        <v>0</v>
      </c>
      <c r="BC273" s="101">
        <f>MIN(1,計算過程!$DF$7*'貼り付けシート（日別）'!AG272+計算過程!$DF$14*(BU273+BW273)+計算過程!$DF$21)</f>
        <v>0.63379014221175412</v>
      </c>
      <c r="BD273" s="101">
        <f>MIN(1,計算過程!$DF$8*'貼り付けシート（日別）'!AG272+計算過程!$DF$15*BV273+計算過程!$DF$22)</f>
        <v>0.68803823181500534</v>
      </c>
      <c r="BE273" s="101">
        <f>MIN(1,計算過程!$DF$9*'貼り付けシート（日別）'!AG272+計算過程!$DF$16*(BU273+BW273)+計算過程!$DF$23)</f>
        <v>0.63379014221175412</v>
      </c>
      <c r="BF273" s="32">
        <f>MIN(1,計算過程!$DF$10*'貼り付けシート（日別）'!AG272+計算過程!$DF$17*BX273+計算過程!$DF$24)</f>
        <v>0.71159348488590612</v>
      </c>
      <c r="BG273" s="32">
        <f>MIN(1,計算過程!$DF$11*'貼り付けシート（日別）'!AG272+計算過程!$DF$18*BY273+計算過程!$DF$25)</f>
        <v>0.70162361389431904</v>
      </c>
      <c r="BH273" s="32">
        <f>MIN(1,計算過程!$DF$12*'貼り付けシート（日別）'!AG272+計算過程!$DF$19*BZ273+計算過程!$DF$26)</f>
        <v>0.71159348488590612</v>
      </c>
      <c r="BI273" s="32">
        <f>MIN(1,計算過程!$DF$13*'貼り付けシート（日別）'!AG272+計算過程!$DF$20*CA273+計算過程!$DF$27)</f>
        <v>0.63227518469154365</v>
      </c>
      <c r="BJ273" s="32">
        <f>IF(計算過程!$DF$5=11,(計算過程!$DF$33*BK273+計算過程!$DF$34*BN273+計算過程!$DF$35*計算過程!$DF$39+計算過程!$DF$36)*(1+計算過程!$DF$37*計算過程!$DF$38)*BL273*BM273*10^3/3600,0)</f>
        <v>0</v>
      </c>
      <c r="BK273" s="32">
        <f>'貼り付けシート（日別）'!AH272</f>
        <v>9.6374999999999993</v>
      </c>
      <c r="BL273" s="32">
        <f t="shared" si="93"/>
        <v>1</v>
      </c>
      <c r="BM273" s="32">
        <f t="shared" si="94"/>
        <v>1</v>
      </c>
      <c r="BN273" s="32">
        <f t="shared" si="95"/>
        <v>48.896065293290562</v>
      </c>
      <c r="BO273" s="32">
        <f>IF(計算過程!$DF$5=10,(計算過程!$DF$41*'貼り付けシート（日別）'!AG272+計算過程!$DF$42*BN273+計算過程!$DF$43)/3.6,0)</f>
        <v>0</v>
      </c>
      <c r="BP273" s="32">
        <f>IF(OR(計算過程!$DF$5=5,計算過程!$DF$5=6,計算過程!$DF$5=7),((計算過程!$DF$45*'貼り付けシート（日別）'!AG272+計算過程!$DF$46*SUM(BU273:BW273,BY273)+計算過程!$DF$47)*BQ273+(0.01723*CA273+0.06099))*10^3/3600,0)</f>
        <v>0</v>
      </c>
      <c r="BQ273" s="32">
        <f>IF('貼り付けシート（日別）'!AG272&lt;7,1+(7-'貼り付けシート（日別）'!AG272)*0.0091,1)</f>
        <v>1</v>
      </c>
      <c r="BR273" s="32">
        <f>IF(OR(計算過程!$DF$5=5,計算過程!$DF$5=6,計算過程!$DF$5=7),((計算過程!$DF$48*'貼り付けシート（日別）'!AG272+計算過程!$DF$49*SUM(BU273:BW273,BY273)+計算過程!$DF$50)*BT273+CA273/BS273),0)</f>
        <v>0</v>
      </c>
      <c r="BS273" s="32">
        <f>計算過程!$DF$51*'貼り付けシート（日別）'!AG272+計算過程!$DF$52*CA273+計算過程!$DF$53</f>
        <v>0.85075250000000002</v>
      </c>
      <c r="BT273" s="32">
        <f>IF('貼り付けシート（日別）'!AG272&lt;7,1+(7-'貼り付けシート（日別）'!AG272)*0.0205,1)</f>
        <v>1</v>
      </c>
      <c r="BU273" s="109">
        <f>'貼り付けシート（日別）'!T272</f>
        <v>9.3032418288859802</v>
      </c>
      <c r="BV273" s="109">
        <f>'貼り付けシート（日別）'!U272</f>
        <v>14.187495948962699</v>
      </c>
      <c r="BW273" s="109">
        <f>'貼り付けシート（日別）'!V272</f>
        <v>2.1907162862368872</v>
      </c>
      <c r="BX273" s="109">
        <f>'貼り付けシート（日別）'!W272</f>
        <v>0</v>
      </c>
      <c r="BY273" s="109">
        <f>'貼り付けシート（日別）'!X272</f>
        <v>19.765861229204997</v>
      </c>
      <c r="BZ273" s="109">
        <f>'貼り付けシート（日別）'!Y272</f>
        <v>0</v>
      </c>
      <c r="CA273" s="109">
        <f>'貼り付けシート（日別）'!Z272</f>
        <v>3.4487499999999995</v>
      </c>
      <c r="CB273" s="102">
        <f>IF(入力データと計算結果!$E$9=バックデータ一覧!$A$25,'貼り付けシート（日別）'!AI272,0)</f>
        <v>0</v>
      </c>
      <c r="CC273" s="166"/>
      <c r="CD273" s="32">
        <f>IF(計算過程!$DF$5=9,((CI273*'貼り付けシート（日別）'!AG272+CJ273*(CQ273+CR273+CS273+CU273)+CK273*CX273+CL273)*CE273+(0.01723*CW273+0.06099))*10^3/3600,0)</f>
        <v>0</v>
      </c>
      <c r="CE273" s="32">
        <f>IF(7&lt;='貼り付けシート（日別）'!AG272,1,1+(7-'貼り付けシート（日別）'!AG272)*0.0091)</f>
        <v>1</v>
      </c>
      <c r="CF273" s="32">
        <f>IF(計算過程!$DF$5=9,((CM273*'貼り付けシート（日別）'!AG272+CN273*(CQ273+CR273+CS273+CU273)+CO273*CX273+CP273)*CH273+CW273/CG273),0)</f>
        <v>0</v>
      </c>
      <c r="CG273" s="32">
        <f>計算過程!$DF$55*'貼り付けシート（日別）'!AG272+計算過程!$DF$56*CW273+計算過程!$DF$57</f>
        <v>0.85075250000000002</v>
      </c>
      <c r="CH273" s="32">
        <f>IF(7&lt;='貼り付けシート（日別）'!AG272,1,1+(7-'貼り付けシート（日別）'!AG272)*0.0205)</f>
        <v>1</v>
      </c>
      <c r="CI273" s="100">
        <f>IF($CX273&gt;0,バックデータ一覧!$S$4,バックデータ一覧!$T$4)</f>
        <v>-0.18114</v>
      </c>
      <c r="CJ273" s="100">
        <f>IF($CX273&gt;0,バックデータ一覧!$S$5,バックデータ一覧!$T$5)</f>
        <v>0.10483000000000001</v>
      </c>
      <c r="CK273" s="100">
        <f>IF($CX273&gt;0,バックデータ一覧!$S$6,バックデータ一覧!$T$6)</f>
        <v>0</v>
      </c>
      <c r="CL273" s="100">
        <f>IF($CX273&gt;0,バックデータ一覧!$S$7,バックデータ一覧!$T$7)</f>
        <v>5.8528500000000001</v>
      </c>
      <c r="CM273" s="100">
        <f>IF($CX273&gt;0,バックデータ一覧!$S$12,バックデータ一覧!$T$12)</f>
        <v>-5.7700000000000001E-2</v>
      </c>
      <c r="CN273" s="100">
        <f>IF($CX273&gt;0,バックデータ一覧!$S$13,バックデータ一覧!$T$13)</f>
        <v>0.47525000000000001</v>
      </c>
      <c r="CO273" s="100">
        <f>IF($CX273&gt;0,バックデータ一覧!$S$14,バックデータ一覧!$T$14)</f>
        <v>0</v>
      </c>
      <c r="CP273" s="173">
        <f>IF($CX273&gt;0,バックデータ一覧!$S$15,バックデータ一覧!$T$15)</f>
        <v>-6.3459300000000001</v>
      </c>
      <c r="CQ273" s="102">
        <f>IF($DF$4=4,'貼り付けシート（日別）'!T272,'貼り付けシート（日別）'!B272*(INT($DF$4)+1-$DF$4)+'貼り付けシート（日別）'!T272*($DF$4-INT($DF$4)))</f>
        <v>9.3032418288859802</v>
      </c>
      <c r="CR273" s="102">
        <f>IF($DF$4=4,'貼り付けシート（日別）'!U272,'貼り付けシート（日別）'!C272*(INT($DF$4)+1-$DF$4)+'貼り付けシート（日別）'!U272*($DF$4-INT($DF$4)))</f>
        <v>14.187495948962699</v>
      </c>
      <c r="CS273" s="102">
        <f>IF($DF$4=4,'貼り付けシート（日別）'!V272,'貼り付けシート（日別）'!D272*(INT($DF$4)+1-$DF$4)+'貼り付けシート（日別）'!V272*($DF$4-INT($DF$4)))</f>
        <v>2.1907162862368872</v>
      </c>
      <c r="CT273" s="102">
        <f>IF($DF$4=4,'貼り付けシート（日別）'!W272,'貼り付けシート（日別）'!E272*(INT($DF$4)+1-$DF$4)+'貼り付けシート（日別）'!W272*($DF$4-INT($DF$4)))</f>
        <v>0</v>
      </c>
      <c r="CU273" s="102">
        <f>IF($DF$4=4,'貼り付けシート（日別）'!X272,'貼り付けシート（日別）'!F272*(INT($DF$4)+1-$DF$4)+'貼り付けシート（日別）'!X272*($DF$4-INT($DF$4)))</f>
        <v>19.765861229204997</v>
      </c>
      <c r="CV273" s="102">
        <f>IF($DF$4=4,'貼り付けシート（日別）'!Y272,'貼り付けシート（日別）'!G272*(INT($DF$4)+1-$DF$4)+'貼り付けシート（日別）'!Y272*($DF$4-INT($DF$4)))</f>
        <v>0</v>
      </c>
      <c r="CW273" s="102">
        <f>IF($DF$4=4,'貼り付けシート（日別）'!Z272,'貼り付けシート（日別）'!H272*(INT($DF$4)+1-$DF$4)+'貼り付けシート（日別）'!Z272*($DF$4-INT($DF$4)))</f>
        <v>3.4487499999999995</v>
      </c>
      <c r="CX273" s="32">
        <f>SUMIF('貼り付けシート（時刻別）'!$A$6:$A$8765,AR273,'貼り付けシート（時刻別）'!$C$6:$C$8765)</f>
        <v>0</v>
      </c>
      <c r="CY273" s="102">
        <f t="shared" si="82"/>
        <v>0</v>
      </c>
      <c r="CZ273" s="166"/>
    </row>
    <row r="274" spans="1:104" x14ac:dyDescent="0.15">
      <c r="A274" s="36">
        <v>41906</v>
      </c>
      <c r="B274" s="139">
        <f>IF(計算過程!$DF$5=9,計算過程!CD274+計算過程!CY274,IF($DF$4=4,AS274,G274*(INT($DF$4)+1-$DF$4)+AS274*($DF$4-INT($DF$4))))</f>
        <v>0.15791160790740741</v>
      </c>
      <c r="C274" s="139">
        <f>IF(計算過程!$DF$5=9,CF274,IF($DF$4=4,AT274,H274*(INT($DF$4)+1-$DF$4)+AT274*($DF$4-INT($DF$4))))</f>
        <v>83.331788546581009</v>
      </c>
      <c r="D274" s="139">
        <f>IF(計算過程!$DF$5=9,0,IF($DF$4=4,AU274,I274*(INT($DF$4)+1-$DF$4)+AU274*($DF$4-INT($DF$4))))</f>
        <v>0</v>
      </c>
      <c r="E274" s="139">
        <v>0</v>
      </c>
      <c r="F274" s="138"/>
      <c r="G274" s="104">
        <f t="shared" si="83"/>
        <v>0.1515362409398148</v>
      </c>
      <c r="H274" s="104">
        <f t="shared" si="84"/>
        <v>77.33496669523079</v>
      </c>
      <c r="I274" s="104">
        <f t="shared" si="85"/>
        <v>0</v>
      </c>
      <c r="J274" s="107">
        <v>0</v>
      </c>
      <c r="K274" s="101">
        <f>IF(OR(計算過程!$DF$5&lt;=4,計算過程!$DF$5=8),L274+M274+N274,0)</f>
        <v>0.1515362409398148</v>
      </c>
      <c r="L274" s="101">
        <f>IF(AND($DF$5&gt;4,$DF$5&lt;&gt;8),0,((VLOOKUP(入力データと計算結果!$E$6,バックデータ一覧!$V$12:$AA$15,2)*'貼り付けシート（日別）'!O273+VLOOKUP(入力データと計算結果!$E$6,バックデータ一覧!$V$12:$AA$15,3)*('貼り付けシート（日別）'!I273+'貼り付けシート（日別）'!J273+'貼り付けシート（日別）'!K273+'貼り付けシート（日別）'!L273+'貼り付けシート（日別）'!N273)+(VLOOKUP(入力データと計算結果!$E$6,バックデータ一覧!$V$12:$AA$15,4)))*10^3/3600))</f>
        <v>0.10071103087037035</v>
      </c>
      <c r="M274" s="101">
        <f>IF(AND(OR($DF$5&gt;4,$DF$5&lt;&gt;8),入力データと計算結果!$E$7&lt;&gt;バックデータ一覧!$A$16,SUM(AL274:AM274)&gt;0),0.07*10^3/3600,0)</f>
        <v>1.9444444444444445E-2</v>
      </c>
      <c r="N274" s="101">
        <f>IF(AND(OR($DF$5&lt;=4),入力データと計算結果!$E$7=バックデータ一覧!$A$18,AM274&gt;0),(VLOOKUP(入力データと計算結果!$E$6,バックデータ一覧!$V$12:$AA$15,5,FALSE)*AO274+VLOOKUP(入力データと計算結果!$E$6,バックデータ一覧!$V$12:$AA$15,6,FALSE))*10^3/3600,0)</f>
        <v>3.1380765625000001E-2</v>
      </c>
      <c r="O274" s="101">
        <f>IF(OR(計算過程!$DF$5&lt;=2,計算過程!$DF$5=8),IF(入力データと計算結果!$E$7=バックデータ一覧!$A$16,AI274/Q274+AJ274/R274+AK274/S274+AL274/T274+AN274/V274,IF(入力データと計算結果!$E$7=バックデータ一覧!$A$17,AI274/Q274+AJ274/R274+AK274/S274+AM274/U274+AN274/V274,AI274/Q274+AJ274/R274+AK274/S274+AM274/U274+AO274/W274)),0)</f>
        <v>77.33496669523079</v>
      </c>
      <c r="P274" s="101">
        <f>IF(OR(計算過程!$DF$5=3,計算過程!$DF$5=4),IF(入力データと計算結果!$E$7=バックデータ一覧!$A$16,AI274/Q274+AJ274/R274+AK274/S274+AL274/T274+AN274/V274,IF(入力データと計算結果!$E$7=バックデータ一覧!$A$17,AI274/Q274+AJ274/R274+AK274/S274+AM274/U274+AN274/V274,AI274/Q274+AJ274/R274+AK274/S274+AM274/U274+AO274/W274)),0)</f>
        <v>0</v>
      </c>
      <c r="Q274" s="101">
        <f>MIN(1,$DF$7*'貼り付けシート（日別）'!O273+計算過程!$DF$14*(AI274+AK274)+$DF$21)</f>
        <v>0.63394050128983492</v>
      </c>
      <c r="R274" s="101">
        <f>MIN(1,$DF$8*'貼り付けシート（日別）'!O273+$DF$15*AJ274+$DF$22)</f>
        <v>0.68738052419203077</v>
      </c>
      <c r="S274" s="101">
        <f>MIN(1,$DF$9*'貼り付けシート（日別）'!O273+$DF$16*(AI274+AK274)+$DF$23)</f>
        <v>0.63394050128983492</v>
      </c>
      <c r="T274" s="32">
        <f>MIN(1,$DF$10*'貼り付けシート（日別）'!O273+$DF$17*AL274+$DF$24)</f>
        <v>0.71159348488590612</v>
      </c>
      <c r="U274" s="32">
        <f>MIN(1,$DF$11*'貼り付けシート（日別）'!O273+$DF$18*AM274+$DF$25)</f>
        <v>0.70160762600387161</v>
      </c>
      <c r="V274" s="32">
        <f>MIN(1,$DF$12*'貼り付けシート（日別）'!O273+$DF$19*AN274+$DF$26)</f>
        <v>0.71159348488590612</v>
      </c>
      <c r="W274" s="32">
        <f>MIN(1,$DF$13*'貼り付けシート（日別）'!O273+$DF$20*AO274+$DF$27)</f>
        <v>0.61921512037691273</v>
      </c>
      <c r="X274" s="32">
        <f t="shared" si="86"/>
        <v>0</v>
      </c>
      <c r="Y274" s="32">
        <f>'貼り付けシート（日別）'!P273</f>
        <v>12.637500000000001</v>
      </c>
      <c r="Z274" s="32">
        <f t="shared" si="87"/>
        <v>1</v>
      </c>
      <c r="AA274" s="32">
        <f t="shared" si="88"/>
        <v>1</v>
      </c>
      <c r="AB274" s="32">
        <f t="shared" si="89"/>
        <v>52.023969155624648</v>
      </c>
      <c r="AC274" s="32">
        <f>IF($DF$5=10,($DF$41*'貼り付けシート（日別）'!O273+$DF$42*AB274+$DF$43)/3.6,0)</f>
        <v>0</v>
      </c>
      <c r="AD274" s="32">
        <f>IF(OR($DF$5=5,$DF$5=6,$DF$5=7),(($DF$45*'貼り付けシート（日別）'!O273+$DF$46*SUM(AI274:AK274,AM274)+$DF$47)*AE274+(0.01723*AO274+0.06099))*10^3/3600,0)</f>
        <v>0</v>
      </c>
      <c r="AE274" s="32">
        <f>IF('貼り付けシート（日別）'!O273&lt;7,1+(7-'貼り付けシート（日別）'!O273)*0.0091,1)</f>
        <v>1</v>
      </c>
      <c r="AF274" s="32">
        <f>IF(OR($DF$5=5,$DF$5=6,$DF$5=7),(($DF$48*'貼り付けシート（日別）'!O273+$DF$49*SUM(AI274:AK274,AM274)+$DF$50)*AH274+AO274/AG274),0)</f>
        <v>0</v>
      </c>
      <c r="AG274" s="32">
        <f>$DF$51*'貼り付けシート（日別）'!O273+$DF$52*AO274+$DF$53</f>
        <v>0.83942125000000001</v>
      </c>
      <c r="AH274" s="32">
        <f>IF('貼り付けシート（日別）'!O273&lt;7,1+(7-'貼り付けシート（日別）'!O273)*0.0205,1)</f>
        <v>1</v>
      </c>
      <c r="AI274" s="109">
        <f>'貼り付けシート（日別）'!B273</f>
        <v>10.917504851096526</v>
      </c>
      <c r="AJ274" s="109">
        <f>'貼り付けシート（日別）'!C273</f>
        <v>14.923418584988552</v>
      </c>
      <c r="AK274" s="109">
        <f>'貼り付けシート（日別）'!D273</f>
        <v>3.3650845828895743</v>
      </c>
      <c r="AL274" s="109">
        <f>'貼り付けシート（日別）'!E273</f>
        <v>0</v>
      </c>
      <c r="AM274" s="109">
        <f>'貼り付けシート（日別）'!F273</f>
        <v>19.80108613665</v>
      </c>
      <c r="AN274" s="109">
        <f>'貼り付けシート（日別）'!G273</f>
        <v>0</v>
      </c>
      <c r="AO274" s="109">
        <f>'貼り付けシート（日別）'!H273</f>
        <v>3.0168749999999998</v>
      </c>
      <c r="AP274" s="102">
        <f>IF(入力データと計算結果!$E$9=バックデータ一覧!$A$25,'貼り付けシート（日別）'!Q273,0)</f>
        <v>0</v>
      </c>
      <c r="AR274" s="36">
        <v>41906</v>
      </c>
      <c r="AS274" s="104">
        <f t="shared" si="90"/>
        <v>0.15791160790740741</v>
      </c>
      <c r="AT274" s="104">
        <f t="shared" si="91"/>
        <v>83.331788546581009</v>
      </c>
      <c r="AU274" s="104">
        <f t="shared" si="92"/>
        <v>0</v>
      </c>
      <c r="AV274" s="107">
        <v>0</v>
      </c>
      <c r="AW274" s="101">
        <f>IF(OR(計算過程!$DF$5&lt;=4,計算過程!$DF$5=8),AX274+AY274+AZ274,0)</f>
        <v>0.15791160790740741</v>
      </c>
      <c r="AX274" s="101">
        <f>IF(AND(計算過程!$DF$5&gt;4,計算過程!$DF$5&lt;&gt;8),0,((VLOOKUP(入力データと計算結果!$E$6,バックデータ一覧!$V$12:$AA$15,2)*'貼り付けシート（日別）'!AG273+VLOOKUP(入力データと計算結果!$E$6,バックデータ一覧!$V$12:$AA$15,3)*('貼り付けシート（日別）'!AA273+'貼り付けシート（日別）'!AB273+'貼り付けシート（日別）'!AC273+'貼り付けシート（日別）'!AD273+'貼り付けシート（日別）'!AF273)+(VLOOKUP(入力データと計算結果!$E$6,バックデータ一覧!$V$12:$AA$15,4)))*10^3/3600))</f>
        <v>0.10414792503703704</v>
      </c>
      <c r="AY274" s="101">
        <f>IF(AND(OR(計算過程!$DF$5&gt;4,計算過程!$DF$5&lt;&gt;8),入力データと計算結果!$E$7&lt;&gt;バックデータ一覧!$A$16,SUM(BX274:BY274)&gt;0),0.07*10^3/3600,0)</f>
        <v>1.9444444444444445E-2</v>
      </c>
      <c r="AZ274" s="101">
        <f>IF(AND(OR(計算過程!$DF$5&lt;=4),入力データと計算結果!$E$7=バックデータ一覧!$A$18,BY274&gt;0),(VLOOKUP(入力データと計算結果!$E$6,バックデータ一覧!$V$12:$AA$15,5,FALSE)*CA274+VLOOKUP(入力データと計算結果!$E$6,バックデータ一覧!$V$12:$AA$15,6,FALSE))*10^3/3600,0)</f>
        <v>3.4319238425925921E-2</v>
      </c>
      <c r="BA274" s="101">
        <f>IF(OR(計算過程!$DF$5&lt;=2,計算過程!$DF$5=8),IF(入力データと計算結果!$E$7=バックデータ一覧!$A$16,BU274/BC274+BV274/BD274+BW274/BE274+BX274/BF274+BZ274/BH274,IF(入力データと計算結果!$E$7=バックデータ一覧!$A$17,BU274/BC274+BV274/BD274+BW274/BE274+BY274/BG274+BZ274/BH274,BU274/BC274+BV274/BD274+BW274/BE274+BY274/BG274+CA274/BI274)),0)</f>
        <v>83.331788546581009</v>
      </c>
      <c r="BB274" s="101">
        <f>IF(OR(計算過程!$DF$5=3,計算過程!$DF$5=4),IF(入力データと計算結果!$E$7=バックデータ一覧!$A$16,BU274/BC274+BV274/BD274+BW274/BE274+BX274/BF274+BZ274/BH274,IF(入力データと計算結果!$E$7=バックデータ一覧!$A$17,BU274/BC274+BV274/BD274+BW274/BE274+BY274/BG274+BZ274/BH274,BU274/BC274+BV274/BD274+BW274/BE274+BY274/BG274+CA274/BI274)),0)</f>
        <v>0</v>
      </c>
      <c r="BC274" s="101">
        <f>MIN(1,計算過程!$DF$7*'貼り付けシート（日別）'!AG273+計算過程!$DF$14*(BU274+BW274)+計算過程!$DF$21)</f>
        <v>0.63551167495873651</v>
      </c>
      <c r="BD274" s="101">
        <f>MIN(1,計算過程!$DF$8*'貼り付けシート（日別）'!AG273+計算過程!$DF$15*BV274+計算過程!$DF$22)</f>
        <v>0.68834815922540815</v>
      </c>
      <c r="BE274" s="101">
        <f>MIN(1,計算過程!$DF$9*'貼り付けシート（日別）'!AG273+計算過程!$DF$16*(BU274+BW274)+計算過程!$DF$23)</f>
        <v>0.63551167495873651</v>
      </c>
      <c r="BF274" s="32">
        <f>MIN(1,計算過程!$DF$10*'貼り付けシート（日別）'!AG273+計算過程!$DF$17*BX274+計算過程!$DF$24)</f>
        <v>0.71159348488590612</v>
      </c>
      <c r="BG274" s="32">
        <f>MIN(1,計算過程!$DF$11*'貼り付けシート（日別）'!AG273+計算過程!$DF$18*BY274+計算過程!$DF$25)</f>
        <v>0.70160762600387161</v>
      </c>
      <c r="BH274" s="32">
        <f>MIN(1,計算過程!$DF$12*'貼り付けシート（日別）'!AG273+計算過程!$DF$19*BZ274+計算過程!$DF$26)</f>
        <v>0.71159348488590612</v>
      </c>
      <c r="BI274" s="32">
        <f>MIN(1,計算過程!$DF$13*'貼り付けシート（日別）'!AG273+計算過程!$DF$20*CA274+計算過程!$DF$27)</f>
        <v>0.63002726701530198</v>
      </c>
      <c r="BJ274" s="32">
        <f>IF(計算過程!$DF$5=11,(計算過程!$DF$33*BK274+計算過程!$DF$34*BN274+計算過程!$DF$35*計算過程!$DF$39+計算過程!$DF$36)*(1+計算過程!$DF$37*計算過程!$DF$38)*BL274*BM274*10^3/3600,0)</f>
        <v>0</v>
      </c>
      <c r="BK274" s="32">
        <f>'貼り付けシート（日別）'!AH273</f>
        <v>12.637500000000001</v>
      </c>
      <c r="BL274" s="32">
        <f t="shared" si="93"/>
        <v>1</v>
      </c>
      <c r="BM274" s="32">
        <f t="shared" si="94"/>
        <v>1</v>
      </c>
      <c r="BN274" s="32">
        <f t="shared" si="95"/>
        <v>56.101247460292171</v>
      </c>
      <c r="BO274" s="32">
        <f>IF(計算過程!$DF$5=10,(計算過程!$DF$41*'貼り付けシート（日別）'!AG273+計算過程!$DF$42*BN274+計算過程!$DF$43)/3.6,0)</f>
        <v>0</v>
      </c>
      <c r="BP274" s="32">
        <f>IF(OR(計算過程!$DF$5=5,計算過程!$DF$5=6,計算過程!$DF$5=7),((計算過程!$DF$45*'貼り付けシート（日別）'!AG273+計算過程!$DF$46*SUM(BU274:BW274,BY274)+計算過程!$DF$47)*BQ274+(0.01723*CA274+0.06099))*10^3/3600,0)</f>
        <v>0</v>
      </c>
      <c r="BQ274" s="32">
        <f>IF('貼り付けシート（日別）'!AG273&lt;7,1+(7-'貼り付けシート（日別）'!AG273)*0.0091,1)</f>
        <v>1</v>
      </c>
      <c r="BR274" s="32">
        <f>IF(OR(計算過程!$DF$5=5,計算過程!$DF$5=6,計算過程!$DF$5=7),((計算過程!$DF$48*'貼り付けシート（日別）'!AG273+計算過程!$DF$49*SUM(BU274:BW274,BY274)+計算過程!$DF$50)*BT274+CA274/BS274),0)</f>
        <v>0</v>
      </c>
      <c r="BS274" s="32">
        <f>計算過程!$DF$51*'貼り付けシート（日別）'!AG273+計算過程!$DF$52*CA274+計算過程!$DF$53</f>
        <v>0.84310499999999999</v>
      </c>
      <c r="BT274" s="32">
        <f>IF('貼り付けシート（日別）'!AG273&lt;7,1+(7-'貼り付けシート（日別）'!AG273)*0.0205,1)</f>
        <v>1</v>
      </c>
      <c r="BU274" s="109">
        <f>'貼り付けシート（日別）'!T273</f>
        <v>12.248907881718054</v>
      </c>
      <c r="BV274" s="109">
        <f>'貼り付けシート（日別）'!U273</f>
        <v>17.055335525701206</v>
      </c>
      <c r="BW274" s="109">
        <f>'貼り付けシート（日別）'!V273</f>
        <v>3.3650845828895743</v>
      </c>
      <c r="BX274" s="109">
        <f>'貼り付けシート（日別）'!W273</f>
        <v>0</v>
      </c>
      <c r="BY274" s="109">
        <f>'貼り付けシート（日別）'!X273</f>
        <v>19.80108613665</v>
      </c>
      <c r="BZ274" s="109">
        <f>'貼り付けシート（日別）'!Y273</f>
        <v>0</v>
      </c>
      <c r="CA274" s="109">
        <f>'貼り付けシート（日別）'!Z273</f>
        <v>3.6308333333333325</v>
      </c>
      <c r="CB274" s="102">
        <f>IF(入力データと計算結果!$E$9=バックデータ一覧!$A$25,'貼り付けシート（日別）'!AI273,0)</f>
        <v>0</v>
      </c>
      <c r="CC274" s="166"/>
      <c r="CD274" s="32">
        <f>IF(計算過程!$DF$5=9,((CI274*'貼り付けシート（日別）'!AG273+CJ274*(CQ274+CR274+CS274+CU274)+CK274*CX274+CL274)*CE274+(0.01723*CW274+0.06099))*10^3/3600,0)</f>
        <v>0</v>
      </c>
      <c r="CE274" s="32">
        <f>IF(7&lt;='貼り付けシート（日別）'!AG273,1,1+(7-'貼り付けシート（日別）'!AG273)*0.0091)</f>
        <v>1</v>
      </c>
      <c r="CF274" s="32">
        <f>IF(計算過程!$DF$5=9,((CM274*'貼り付けシート（日別）'!AG273+CN274*(CQ274+CR274+CS274+CU274)+CO274*CX274+CP274)*CH274+CW274/CG274),0)</f>
        <v>0</v>
      </c>
      <c r="CG274" s="32">
        <f>計算過程!$DF$55*'貼り付けシート（日別）'!AG273+計算過程!$DF$56*CW274+計算過程!$DF$57</f>
        <v>0.84310499999999999</v>
      </c>
      <c r="CH274" s="32">
        <f>IF(7&lt;='貼り付けシート（日別）'!AG273,1,1+(7-'貼り付けシート（日別）'!AG273)*0.0205)</f>
        <v>1</v>
      </c>
      <c r="CI274" s="100">
        <f>IF($CX274&gt;0,バックデータ一覧!$S$4,バックデータ一覧!$T$4)</f>
        <v>-0.18114</v>
      </c>
      <c r="CJ274" s="100">
        <f>IF($CX274&gt;0,バックデータ一覧!$S$5,バックデータ一覧!$T$5)</f>
        <v>0.10483000000000001</v>
      </c>
      <c r="CK274" s="100">
        <f>IF($CX274&gt;0,バックデータ一覧!$S$6,バックデータ一覧!$T$6)</f>
        <v>0</v>
      </c>
      <c r="CL274" s="100">
        <f>IF($CX274&gt;0,バックデータ一覧!$S$7,バックデータ一覧!$T$7)</f>
        <v>5.8528500000000001</v>
      </c>
      <c r="CM274" s="100">
        <f>IF($CX274&gt;0,バックデータ一覧!$S$12,バックデータ一覧!$T$12)</f>
        <v>-5.7700000000000001E-2</v>
      </c>
      <c r="CN274" s="100">
        <f>IF($CX274&gt;0,バックデータ一覧!$S$13,バックデータ一覧!$T$13)</f>
        <v>0.47525000000000001</v>
      </c>
      <c r="CO274" s="100">
        <f>IF($CX274&gt;0,バックデータ一覧!$S$14,バックデータ一覧!$T$14)</f>
        <v>0</v>
      </c>
      <c r="CP274" s="173">
        <f>IF($CX274&gt;0,バックデータ一覧!$S$15,バックデータ一覧!$T$15)</f>
        <v>-6.3459300000000001</v>
      </c>
      <c r="CQ274" s="102">
        <f>IF($DF$4=4,'貼り付けシート（日別）'!T273,'貼り付けシート（日別）'!B273*(INT($DF$4)+1-$DF$4)+'貼り付けシート（日別）'!T273*($DF$4-INT($DF$4)))</f>
        <v>12.248907881718054</v>
      </c>
      <c r="CR274" s="102">
        <f>IF($DF$4=4,'貼り付けシート（日別）'!U273,'貼り付けシート（日別）'!C273*(INT($DF$4)+1-$DF$4)+'貼り付けシート（日別）'!U273*($DF$4-INT($DF$4)))</f>
        <v>17.055335525701206</v>
      </c>
      <c r="CS274" s="102">
        <f>IF($DF$4=4,'貼り付けシート（日別）'!V273,'貼り付けシート（日別）'!D273*(INT($DF$4)+1-$DF$4)+'貼り付けシート（日別）'!V273*($DF$4-INT($DF$4)))</f>
        <v>3.3650845828895743</v>
      </c>
      <c r="CT274" s="102">
        <f>IF($DF$4=4,'貼り付けシート（日別）'!W273,'貼り付けシート（日別）'!E273*(INT($DF$4)+1-$DF$4)+'貼り付けシート（日別）'!W273*($DF$4-INT($DF$4)))</f>
        <v>0</v>
      </c>
      <c r="CU274" s="102">
        <f>IF($DF$4=4,'貼り付けシート（日別）'!X273,'貼り付けシート（日別）'!F273*(INT($DF$4)+1-$DF$4)+'貼り付けシート（日別）'!X273*($DF$4-INT($DF$4)))</f>
        <v>19.80108613665</v>
      </c>
      <c r="CV274" s="102">
        <f>IF($DF$4=4,'貼り付けシート（日別）'!Y273,'貼り付けシート（日別）'!G273*(INT($DF$4)+1-$DF$4)+'貼り付けシート（日別）'!Y273*($DF$4-INT($DF$4)))</f>
        <v>0</v>
      </c>
      <c r="CW274" s="102">
        <f>IF($DF$4=4,'貼り付けシート（日別）'!Z273,'貼り付けシート（日別）'!H273*(INT($DF$4)+1-$DF$4)+'貼り付けシート（日別）'!Z273*($DF$4-INT($DF$4)))</f>
        <v>3.6308333333333325</v>
      </c>
      <c r="CX274" s="32">
        <f>SUMIF('貼り付けシート（時刻別）'!$A$6:$A$8765,AR274,'貼り付けシート（時刻別）'!$C$6:$C$8765)</f>
        <v>0</v>
      </c>
      <c r="CY274" s="102">
        <f t="shared" si="82"/>
        <v>0</v>
      </c>
      <c r="CZ274" s="166"/>
    </row>
    <row r="275" spans="1:104" x14ac:dyDescent="0.15">
      <c r="A275" s="36">
        <v>41907</v>
      </c>
      <c r="B275" s="139">
        <f>IF(計算過程!$DF$5=9,計算過程!CD275+計算過程!CY275,IF($DF$4=4,AS275,G275*(INT($DF$4)+1-$DF$4)+AS275*($DF$4-INT($DF$4))))</f>
        <v>0.14474607316666666</v>
      </c>
      <c r="C275" s="139">
        <f>IF(計算過程!$DF$5=9,CF275,IF($DF$4=4,AT275,H275*(INT($DF$4)+1-$DF$4)+AT275*($DF$4-INT($DF$4))))</f>
        <v>63.186670175037882</v>
      </c>
      <c r="D275" s="139">
        <f>IF(計算過程!$DF$5=9,0,IF($DF$4=4,AU275,I275*(INT($DF$4)+1-$DF$4)+AU275*($DF$4-INT($DF$4))))</f>
        <v>0</v>
      </c>
      <c r="E275" s="139">
        <v>0</v>
      </c>
      <c r="F275" s="138"/>
      <c r="G275" s="104">
        <f t="shared" si="83"/>
        <v>0.13821611530555555</v>
      </c>
      <c r="H275" s="104">
        <f t="shared" si="84"/>
        <v>56.992551969662507</v>
      </c>
      <c r="I275" s="104">
        <f t="shared" si="85"/>
        <v>0</v>
      </c>
      <c r="J275" s="107">
        <v>0</v>
      </c>
      <c r="K275" s="101">
        <f>IF(OR(計算過程!$DF$5&lt;=4,計算過程!$DF$5=8),L275+M275+N275,0)</f>
        <v>0.13821611530555555</v>
      </c>
      <c r="L275" s="101">
        <f>IF(AND($DF$5&gt;4,$DF$5&lt;&gt;8),0,((VLOOKUP(入力データと計算結果!$E$6,バックデータ一覧!$V$12:$AA$15,2)*'貼り付けシート（日別）'!O274+VLOOKUP(入力データと計算結果!$E$6,バックデータ一覧!$V$12:$AA$15,3)*('貼り付けシート（日別）'!I274+'貼り付けシート（日別）'!J274+'貼り付けシート（日別）'!K274+'貼り付けシート（日別）'!L274+'貼り付けシート（日別）'!N274)+(VLOOKUP(入力データと計算結果!$E$6,バックデータ一覧!$V$12:$AA$15,4)))*10^3/3600))</f>
        <v>8.7178521555555555E-2</v>
      </c>
      <c r="M275" s="101">
        <f>IF(AND(OR($DF$5&gt;4,$DF$5&lt;&gt;8),入力データと計算結果!$E$7&lt;&gt;バックデータ一覧!$A$16,SUM(AL275:AM275)&gt;0),0.07*10^3/3600,0)</f>
        <v>1.9444444444444445E-2</v>
      </c>
      <c r="N275" s="101">
        <f>IF(AND(OR($DF$5&lt;=4),入力データと計算結果!$E$7=バックデータ一覧!$A$18,AM275&gt;0),(VLOOKUP(入力データと計算結果!$E$6,バックデータ一覧!$V$12:$AA$15,5,FALSE)*AO275+VLOOKUP(入力データと計算結果!$E$6,バックデータ一覧!$V$12:$AA$15,6,FALSE))*10^3/3600,0)</f>
        <v>3.1593149305555554E-2</v>
      </c>
      <c r="O275" s="101">
        <f>IF(OR(計算過程!$DF$5&lt;=2,計算過程!$DF$5=8),IF(入力データと計算結果!$E$7=バックデータ一覧!$A$16,AI275/Q275+AJ275/R275+AK275/S275+AL275/T275+AN275/V275,IF(入力データと計算結果!$E$7=バックデータ一覧!$A$17,AI275/Q275+AJ275/R275+AK275/S275+AM275/U275+AN275/V275,AI275/Q275+AJ275/R275+AK275/S275+AM275/U275+AO275/W275)),0)</f>
        <v>56.992551969662507</v>
      </c>
      <c r="P275" s="101">
        <f>IF(OR(計算過程!$DF$5=3,計算過程!$DF$5=4),IF(入力データと計算結果!$E$7=バックデータ一覧!$A$16,AI275/Q275+AJ275/R275+AK275/S275+AL275/T275+AN275/V275,IF(入力データと計算結果!$E$7=バックデータ一覧!$A$17,AI275/Q275+AJ275/R275+AK275/S275+AM275/U275+AN275/V275,AI275/Q275+AJ275/R275+AK275/S275+AM275/U275+AO275/W275)),0)</f>
        <v>0</v>
      </c>
      <c r="Q275" s="101">
        <f>MIN(1,$DF$7*'貼り付けシート（日別）'!O274+計算過程!$DF$14*(AI275+AK275)+$DF$21)</f>
        <v>0.62495208454210927</v>
      </c>
      <c r="R275" s="101">
        <f>MIN(1,$DF$8*'貼り付けシート（日別）'!O274+$DF$15*AJ275+$DF$22)</f>
        <v>0.68386277148317176</v>
      </c>
      <c r="S275" s="101">
        <f>MIN(1,$DF$9*'貼り付けシート（日別）'!O274+$DF$16*(AI275+AK275)+$DF$23)</f>
        <v>0.62495208454210927</v>
      </c>
      <c r="T275" s="32">
        <f>MIN(1,$DF$10*'貼り付けシート（日別）'!O274+$DF$17*AL275+$DF$24)</f>
        <v>0.71159348488590612</v>
      </c>
      <c r="U275" s="32">
        <f>MIN(1,$DF$11*'貼り付けシート（日別）'!O274+$DF$18*AM275+$DF$25)</f>
        <v>0.70153175447642258</v>
      </c>
      <c r="V275" s="32">
        <f>MIN(1,$DF$12*'貼り付けシート（日別）'!O274+$DF$19*AN275+$DF$26)</f>
        <v>0.71159348488590612</v>
      </c>
      <c r="W275" s="32">
        <f>MIN(1,$DF$13*'貼り付けシート（日別）'!O274+$DF$20*AO275+$DF$27)</f>
        <v>0.61822418628080533</v>
      </c>
      <c r="X275" s="32">
        <f t="shared" si="86"/>
        <v>0</v>
      </c>
      <c r="Y275" s="32">
        <f>'貼り付けシート（日別）'!P274</f>
        <v>11.324999999999999</v>
      </c>
      <c r="Z275" s="32">
        <f t="shared" si="87"/>
        <v>1</v>
      </c>
      <c r="AA275" s="32">
        <f t="shared" si="88"/>
        <v>1</v>
      </c>
      <c r="AB275" s="32">
        <f t="shared" si="89"/>
        <v>38.443121971612925</v>
      </c>
      <c r="AC275" s="32">
        <f>IF($DF$5=10,($DF$41*'貼り付けシート（日別）'!O274+$DF$42*AB275+$DF$43)/3.6,0)</f>
        <v>0</v>
      </c>
      <c r="AD275" s="32">
        <f>IF(OR($DF$5=5,$DF$5=6,$DF$5=7),(($DF$45*'貼り付けシート（日別）'!O274+$DF$46*SUM(AI275:AK275,AM275)+$DF$47)*AE275+(0.01723*AO275+0.06099))*10^3/3600,0)</f>
        <v>0</v>
      </c>
      <c r="AE275" s="32">
        <f>IF('貼り付けシート（日別）'!O274&lt;7,1+(7-'貼り付けシート（日別）'!O274)*0.0091,1)</f>
        <v>1</v>
      </c>
      <c r="AF275" s="32">
        <f>IF(OR($DF$5=5,$DF$5=6,$DF$5=7),(($DF$48*'貼り付けシート（日別）'!O274+$DF$49*SUM(AI275:AK275,AM275)+$DF$50)*AH275+AO275/AG275),0)</f>
        <v>0</v>
      </c>
      <c r="AG275" s="32">
        <f>$DF$51*'貼り付けシート（日別）'!O274+$DF$52*AO275+$DF$53</f>
        <v>0.83684749999999997</v>
      </c>
      <c r="AH275" s="32">
        <f>IF('貼り付けシート（日別）'!O274&lt;7,1+(7-'貼り付けシート（日別）'!O274)*0.0205,1)</f>
        <v>1</v>
      </c>
      <c r="AI275" s="109">
        <f>'貼り付けシート（日別）'!B274</f>
        <v>5.9076283942679995</v>
      </c>
      <c r="AJ275" s="109">
        <f>'貼り付けシート（日別）'!C274</f>
        <v>7.8830206202948192</v>
      </c>
      <c r="AK275" s="109">
        <f>'貼り付けシート（日別）'!D274</f>
        <v>1.6229748335901095</v>
      </c>
      <c r="AL275" s="109">
        <f>'貼り付けシート（日別）'!E274</f>
        <v>0</v>
      </c>
      <c r="AM275" s="109">
        <f>'貼り付けシート（日別）'!F274</f>
        <v>19.968248123459997</v>
      </c>
      <c r="AN275" s="109">
        <f>'貼り付けシート（日別）'!G274</f>
        <v>0</v>
      </c>
      <c r="AO275" s="109">
        <f>'貼り付けシート（日別）'!H274</f>
        <v>3.0612499999999998</v>
      </c>
      <c r="AP275" s="102">
        <f>IF(入力データと計算結果!$E$9=バックデータ一覧!$A$25,'貼り付けシート（日別）'!Q274,0)</f>
        <v>0</v>
      </c>
      <c r="AR275" s="36">
        <v>41907</v>
      </c>
      <c r="AS275" s="104">
        <f t="shared" si="90"/>
        <v>0.14474607316666666</v>
      </c>
      <c r="AT275" s="104">
        <f t="shared" si="91"/>
        <v>63.186670175037882</v>
      </c>
      <c r="AU275" s="104">
        <f t="shared" si="92"/>
        <v>0</v>
      </c>
      <c r="AV275" s="107">
        <v>0</v>
      </c>
      <c r="AW275" s="101">
        <f>IF(OR(計算過程!$DF$5&lt;=4,計算過程!$DF$5=8),AX275+AY275+AZ275,0)</f>
        <v>0.14474607316666666</v>
      </c>
      <c r="AX275" s="101">
        <f>IF(AND(計算過程!$DF$5&gt;4,計算過程!$DF$5&lt;&gt;8),0,((VLOOKUP(入力データと計算結果!$E$6,バックデータ一覧!$V$12:$AA$15,2)*'貼り付けシート（日別）'!AG274+VLOOKUP(入力データと計算結果!$E$6,バックデータ一覧!$V$12:$AA$15,3)*('貼り付けシート（日別）'!AA274+'貼り付けシート（日別）'!AB274+'貼り付けシート（日別）'!AC274+'貼り付けシート（日別）'!AD274+'貼り付けシート（日別）'!AF274)+(VLOOKUP(入力データと計算結果!$E$6,バックデータ一覧!$V$12:$AA$15,4)))*10^3/3600))</f>
        <v>9.0699212055555561E-2</v>
      </c>
      <c r="AY275" s="101">
        <f>IF(AND(OR(計算過程!$DF$5&gt;4,計算過程!$DF$5&lt;&gt;8),入力データと計算結果!$E$7&lt;&gt;バックデータ一覧!$A$16,SUM(BX275:BY275)&gt;0),0.07*10^3/3600,0)</f>
        <v>1.9444444444444445E-2</v>
      </c>
      <c r="AZ275" s="101">
        <f>IF(AND(OR(計算過程!$DF$5&lt;=4),入力データと計算結果!$E$7=バックデータ一覧!$A$18,BY275&gt;0),(VLOOKUP(入力データと計算結果!$E$6,バックデータ一覧!$V$12:$AA$15,5,FALSE)*CA275+VLOOKUP(入力データと計算結果!$E$6,バックデータ一覧!$V$12:$AA$15,6,FALSE))*10^3/3600,0)</f>
        <v>3.4602416666666663E-2</v>
      </c>
      <c r="BA275" s="101">
        <f>IF(OR(計算過程!$DF$5&lt;=2,計算過程!$DF$5=8),IF(入力データと計算結果!$E$7=バックデータ一覧!$A$16,BU275/BC275+BV275/BD275+BW275/BE275+BX275/BF275+BZ275/BH275,IF(入力データと計算結果!$E$7=バックデータ一覧!$A$17,BU275/BC275+BV275/BD275+BW275/BE275+BY275/BG275+BZ275/BH275,BU275/BC275+BV275/BD275+BW275/BE275+BY275/BG275+CA275/BI275)),0)</f>
        <v>63.186670175037882</v>
      </c>
      <c r="BB275" s="101">
        <f>IF(OR(計算過程!$DF$5=3,計算過程!$DF$5=4),IF(入力データと計算結果!$E$7=バックデータ一覧!$A$16,BU275/BC275+BV275/BD275+BW275/BE275+BX275/BF275+BZ275/BH275,IF(入力データと計算結果!$E$7=バックデータ一覧!$A$17,BU275/BC275+BV275/BD275+BW275/BE275+BY275/BG275+BZ275/BH275,BU275/BC275+BV275/BD275+BW275/BE275+BY275/BG275+CA275/BI275)),0)</f>
        <v>0</v>
      </c>
      <c r="BC275" s="101">
        <f>MIN(1,計算過程!$DF$7*'貼り付けシート（日別）'!AG274+計算過程!$DF$14*(BU275+BW275)+計算過程!$DF$21)</f>
        <v>0.62579131413526379</v>
      </c>
      <c r="BD275" s="101">
        <f>MIN(1,計算過程!$DF$8*'貼り付けシート（日別）'!AG274+計算過程!$DF$15*BV275+計算過程!$DF$22)</f>
        <v>0.68516384330694868</v>
      </c>
      <c r="BE275" s="101">
        <f>MIN(1,計算過程!$DF$9*'貼り付けシート（日別）'!AG274+計算過程!$DF$16*(BU275+BW275)+計算過程!$DF$23)</f>
        <v>0.62579131413526379</v>
      </c>
      <c r="BF275" s="32">
        <f>MIN(1,計算過程!$DF$10*'貼り付けシート（日別）'!AG274+計算過程!$DF$17*BX275+計算過程!$DF$24)</f>
        <v>0.71159348488590612</v>
      </c>
      <c r="BG275" s="32">
        <f>MIN(1,計算過程!$DF$11*'貼り付けシート（日別）'!AG274+計算過程!$DF$18*BY275+計算過程!$DF$25)</f>
        <v>0.70153175447642258</v>
      </c>
      <c r="BH275" s="32">
        <f>MIN(1,計算過程!$DF$12*'貼り付けシート（日別）'!AG274+計算過程!$DF$19*BZ275+計算過程!$DF$26)</f>
        <v>0.71159348488590612</v>
      </c>
      <c r="BI275" s="32">
        <f>MIN(1,計算過程!$DF$13*'貼り付けシート（日別）'!AG274+計算過程!$DF$20*CA275+計算過程!$DF$27)</f>
        <v>0.6292968223699329</v>
      </c>
      <c r="BJ275" s="32">
        <f>IF(計算過程!$DF$5=11,(計算過程!$DF$33*BK275+計算過程!$DF$34*BN275+計算過程!$DF$35*計算過程!$DF$39+計算過程!$DF$36)*(1+計算過程!$DF$37*計算過程!$DF$38)*BL275*BM275*10^3/3600,0)</f>
        <v>0</v>
      </c>
      <c r="BK275" s="32">
        <f>'貼り付けシート（日別）'!AH274</f>
        <v>11.324999999999999</v>
      </c>
      <c r="BL275" s="32">
        <f t="shared" si="93"/>
        <v>1</v>
      </c>
      <c r="BM275" s="32">
        <f t="shared" si="94"/>
        <v>1</v>
      </c>
      <c r="BN275" s="32">
        <f t="shared" si="95"/>
        <v>42.649582987893254</v>
      </c>
      <c r="BO275" s="32">
        <f>IF(計算過程!$DF$5=10,(計算過程!$DF$41*'貼り付けシート（日別）'!AG274+計算過程!$DF$42*BN275+計算過程!$DF$43)/3.6,0)</f>
        <v>0</v>
      </c>
      <c r="BP275" s="32">
        <f>IF(OR(計算過程!$DF$5=5,計算過程!$DF$5=6,計算過程!$DF$5=7),((計算過程!$DF$45*'貼り付けシート（日別）'!AG274+計算過程!$DF$46*SUM(BU275:BW275,BY275)+計算過程!$DF$47)*BQ275+(0.01723*CA275+0.06099))*10^3/3600,0)</f>
        <v>0</v>
      </c>
      <c r="BQ275" s="32">
        <f>IF('貼り付けシート（日別）'!AG274&lt;7,1+(7-'貼り付けシート（日別）'!AG274)*0.0091,1)</f>
        <v>1</v>
      </c>
      <c r="BR275" s="32">
        <f>IF(OR(計算過程!$DF$5=5,計算過程!$DF$5=6,計算過程!$DF$5=7),((計算過程!$DF$48*'貼り付けシート（日別）'!AG274+計算過程!$DF$49*SUM(BU275:BW275,BY275)+計算過程!$DF$50)*BT275+CA275/BS275),0)</f>
        <v>0</v>
      </c>
      <c r="BS275" s="32">
        <f>計算過程!$DF$51*'貼り付けシート（日別）'!AG274+計算過程!$DF$52*CA275+計算過程!$DF$53</f>
        <v>0.84061999999999992</v>
      </c>
      <c r="BT275" s="32">
        <f>IF('貼り付けシート（日別）'!AG274&lt;7,1+(7-'貼り付けシート（日別）'!AG274)*0.0205,1)</f>
        <v>1</v>
      </c>
      <c r="BU275" s="109">
        <f>'貼り付けシート（日別）'!T274</f>
        <v>6.1761569576438182</v>
      </c>
      <c r="BV275" s="109">
        <f>'貼り付けシート（日別）'!U274</f>
        <v>10.749573573129299</v>
      </c>
      <c r="BW275" s="109">
        <f>'貼り付けシート（日別）'!V274</f>
        <v>2.0656043336601395</v>
      </c>
      <c r="BX275" s="109">
        <f>'貼り付けシート（日別）'!W274</f>
        <v>0</v>
      </c>
      <c r="BY275" s="109">
        <f>'貼り付けシート（日別）'!X274</f>
        <v>19.968248123459997</v>
      </c>
      <c r="BZ275" s="109">
        <f>'貼り付けシート（日別）'!Y274</f>
        <v>0</v>
      </c>
      <c r="CA275" s="109">
        <f>'貼り付けシート（日別）'!Z274</f>
        <v>3.6899999999999995</v>
      </c>
      <c r="CB275" s="102">
        <f>IF(入力データと計算結果!$E$9=バックデータ一覧!$A$25,'貼り付けシート（日別）'!AI274,0)</f>
        <v>0</v>
      </c>
      <c r="CC275" s="166"/>
      <c r="CD275" s="32">
        <f>IF(計算過程!$DF$5=9,((CI275*'貼り付けシート（日別）'!AG274+CJ275*(CQ275+CR275+CS275+CU275)+CK275*CX275+CL275)*CE275+(0.01723*CW275+0.06099))*10^3/3600,0)</f>
        <v>0</v>
      </c>
      <c r="CE275" s="32">
        <f>IF(7&lt;='貼り付けシート（日別）'!AG274,1,1+(7-'貼り付けシート（日別）'!AG274)*0.0091)</f>
        <v>1</v>
      </c>
      <c r="CF275" s="32">
        <f>IF(計算過程!$DF$5=9,((CM275*'貼り付けシート（日別）'!AG274+CN275*(CQ275+CR275+CS275+CU275)+CO275*CX275+CP275)*CH275+CW275/CG275),0)</f>
        <v>0</v>
      </c>
      <c r="CG275" s="32">
        <f>計算過程!$DF$55*'貼り付けシート（日別）'!AG274+計算過程!$DF$56*CW275+計算過程!$DF$57</f>
        <v>0.84061999999999992</v>
      </c>
      <c r="CH275" s="32">
        <f>IF(7&lt;='貼り付けシート（日別）'!AG274,1,1+(7-'貼り付けシート（日別）'!AG274)*0.0205)</f>
        <v>1</v>
      </c>
      <c r="CI275" s="100">
        <f>IF($CX275&gt;0,バックデータ一覧!$S$4,バックデータ一覧!$T$4)</f>
        <v>-0.18114</v>
      </c>
      <c r="CJ275" s="100">
        <f>IF($CX275&gt;0,バックデータ一覧!$S$5,バックデータ一覧!$T$5)</f>
        <v>0.10483000000000001</v>
      </c>
      <c r="CK275" s="100">
        <f>IF($CX275&gt;0,バックデータ一覧!$S$6,バックデータ一覧!$T$6)</f>
        <v>0</v>
      </c>
      <c r="CL275" s="100">
        <f>IF($CX275&gt;0,バックデータ一覧!$S$7,バックデータ一覧!$T$7)</f>
        <v>5.8528500000000001</v>
      </c>
      <c r="CM275" s="100">
        <f>IF($CX275&gt;0,バックデータ一覧!$S$12,バックデータ一覧!$T$12)</f>
        <v>-5.7700000000000001E-2</v>
      </c>
      <c r="CN275" s="100">
        <f>IF($CX275&gt;0,バックデータ一覧!$S$13,バックデータ一覧!$T$13)</f>
        <v>0.47525000000000001</v>
      </c>
      <c r="CO275" s="100">
        <f>IF($CX275&gt;0,バックデータ一覧!$S$14,バックデータ一覧!$T$14)</f>
        <v>0</v>
      </c>
      <c r="CP275" s="173">
        <f>IF($CX275&gt;0,バックデータ一覧!$S$15,バックデータ一覧!$T$15)</f>
        <v>-6.3459300000000001</v>
      </c>
      <c r="CQ275" s="102">
        <f>IF($DF$4=4,'貼り付けシート（日別）'!T274,'貼り付けシート（日別）'!B274*(INT($DF$4)+1-$DF$4)+'貼り付けシート（日別）'!T274*($DF$4-INT($DF$4)))</f>
        <v>6.1761569576438182</v>
      </c>
      <c r="CR275" s="102">
        <f>IF($DF$4=4,'貼り付けシート（日別）'!U274,'貼り付けシート（日別）'!C274*(INT($DF$4)+1-$DF$4)+'貼り付けシート（日別）'!U274*($DF$4-INT($DF$4)))</f>
        <v>10.749573573129299</v>
      </c>
      <c r="CS275" s="102">
        <f>IF($DF$4=4,'貼り付けシート（日別）'!V274,'貼り付けシート（日別）'!D274*(INT($DF$4)+1-$DF$4)+'貼り付けシート（日別）'!V274*($DF$4-INT($DF$4)))</f>
        <v>2.0656043336601395</v>
      </c>
      <c r="CT275" s="102">
        <f>IF($DF$4=4,'貼り付けシート（日別）'!W274,'貼り付けシート（日別）'!E274*(INT($DF$4)+1-$DF$4)+'貼り付けシート（日別）'!W274*($DF$4-INT($DF$4)))</f>
        <v>0</v>
      </c>
      <c r="CU275" s="102">
        <f>IF($DF$4=4,'貼り付けシート（日別）'!X274,'貼り付けシート（日別）'!F274*(INT($DF$4)+1-$DF$4)+'貼り付けシート（日別）'!X274*($DF$4-INT($DF$4)))</f>
        <v>19.968248123459997</v>
      </c>
      <c r="CV275" s="102">
        <f>IF($DF$4=4,'貼り付けシート（日別）'!Y274,'貼り付けシート（日別）'!G274*(INT($DF$4)+1-$DF$4)+'貼り付けシート（日別）'!Y274*($DF$4-INT($DF$4)))</f>
        <v>0</v>
      </c>
      <c r="CW275" s="102">
        <f>IF($DF$4=4,'貼り付けシート（日別）'!Z274,'貼り付けシート（日別）'!H274*(INT($DF$4)+1-$DF$4)+'貼り付けシート（日別）'!Z274*($DF$4-INT($DF$4)))</f>
        <v>3.6899999999999995</v>
      </c>
      <c r="CX275" s="32">
        <f>SUMIF('貼り付けシート（時刻別）'!$A$6:$A$8765,AR275,'貼り付けシート（時刻別）'!$C$6:$C$8765)</f>
        <v>0</v>
      </c>
      <c r="CY275" s="102">
        <f t="shared" si="82"/>
        <v>0</v>
      </c>
      <c r="CZ275" s="166"/>
    </row>
    <row r="276" spans="1:104" x14ac:dyDescent="0.15">
      <c r="A276" s="36">
        <v>41908</v>
      </c>
      <c r="B276" s="139">
        <f>IF(計算過程!$DF$5=9,計算過程!CD276+計算過程!CY276,IF($DF$4=4,AS276,G276*(INT($DF$4)+1-$DF$4)+AS276*($DF$4-INT($DF$4))))</f>
        <v>0.13843973932407408</v>
      </c>
      <c r="C276" s="139">
        <f>IF(計算過程!$DF$5=9,CF276,IF($DF$4=4,AT276,H276*(INT($DF$4)+1-$DF$4)+AT276*($DF$4-INT($DF$4))))</f>
        <v>52.904141874633261</v>
      </c>
      <c r="D276" s="139">
        <f>IF(計算過程!$DF$5=9,0,IF($DF$4=4,AU276,I276*(INT($DF$4)+1-$DF$4)+AU276*($DF$4-INT($DF$4))))</f>
        <v>0</v>
      </c>
      <c r="E276" s="139">
        <v>0</v>
      </c>
      <c r="F276" s="138"/>
      <c r="G276" s="104">
        <f t="shared" si="83"/>
        <v>0.13189335498148147</v>
      </c>
      <c r="H276" s="104">
        <f t="shared" si="84"/>
        <v>46.718516266423791</v>
      </c>
      <c r="I276" s="104">
        <f t="shared" si="85"/>
        <v>0</v>
      </c>
      <c r="J276" s="107">
        <v>0</v>
      </c>
      <c r="K276" s="101">
        <f>IF(OR(計算過程!$DF$5&lt;=4,計算過程!$DF$5=8),L276+M276+N276,0)</f>
        <v>0.13189335498148147</v>
      </c>
      <c r="L276" s="101">
        <f>IF(AND($DF$5&gt;4,$DF$5&lt;&gt;8),0,((VLOOKUP(入力データと計算結果!$E$6,バックデータ一覧!$V$12:$AA$15,2)*'貼り付けシート（日別）'!O275+VLOOKUP(入力データと計算結果!$E$6,バックデータ一覧!$V$12:$AA$15,3)*('貼り付けシート（日別）'!I275+'貼り付けシート（日別）'!J275+'貼り付けシート（日別）'!K275+'貼り付けシート（日別）'!L275+'貼り付けシート（日別）'!N275)+(VLOOKUP(入力データと計算結果!$E$6,バックデータ一覧!$V$12:$AA$15,4)))*10^3/3600))</f>
        <v>8.0610473037037042E-2</v>
      </c>
      <c r="M276" s="101">
        <f>IF(AND(OR($DF$5&gt;4,$DF$5&lt;&gt;8),入力データと計算結果!$E$7&lt;&gt;バックデータ一覧!$A$16,SUM(AL276:AM276)&gt;0),0.07*10^3/3600,0)</f>
        <v>1.9444444444444445E-2</v>
      </c>
      <c r="N276" s="101">
        <f>IF(AND(OR($DF$5&lt;=4),入力データと計算結果!$E$7=バックデータ一覧!$A$18,AM276&gt;0),(VLOOKUP(入力データと計算結果!$E$6,バックデータ一覧!$V$12:$AA$15,5,FALSE)*AO276+VLOOKUP(入力データと計算結果!$E$6,バックデータ一覧!$V$12:$AA$15,6,FALSE))*10^3/3600,0)</f>
        <v>3.1838437499999997E-2</v>
      </c>
      <c r="O276" s="101">
        <f>IF(OR(計算過程!$DF$5&lt;=2,計算過程!$DF$5=8),IF(入力データと計算結果!$E$7=バックデータ一覧!$A$16,AI276/Q276+AJ276/R276+AK276/S276+AL276/T276+AN276/V276,IF(入力データと計算結果!$E$7=バックデータ一覧!$A$17,AI276/Q276+AJ276/R276+AK276/S276+AM276/U276+AN276/V276,AI276/Q276+AJ276/R276+AK276/S276+AM276/U276+AO276/W276)),0)</f>
        <v>46.718516266423791</v>
      </c>
      <c r="P276" s="101">
        <f>IF(OR(計算過程!$DF$5=3,計算過程!$DF$5=4),IF(入力データと計算結果!$E$7=バックデータ一覧!$A$16,AI276/Q276+AJ276/R276+AK276/S276+AL276/T276+AN276/V276,IF(入力データと計算結果!$E$7=バックデータ一覧!$A$17,AI276/Q276+AJ276/R276+AK276/S276+AM276/U276+AN276/V276,AI276/Q276+AJ276/R276+AK276/S276+AM276/U276+AO276/W276)),0)</f>
        <v>0</v>
      </c>
      <c r="Q276" s="101">
        <f>MIN(1,$DF$7*'貼り付けシート（日別）'!O275+計算過程!$DF$14*(AI276+AK276)+$DF$21)</f>
        <v>0.6197662432299228</v>
      </c>
      <c r="R276" s="101">
        <f>MIN(1,$DF$8*'貼り付けシート（日別）'!O275+$DF$15*AJ276+$DF$22)</f>
        <v>0.68187720593995882</v>
      </c>
      <c r="S276" s="101">
        <f>MIN(1,$DF$9*'貼り付けシート（日別）'!O275+$DF$16*(AI276+AK276)+$DF$23)</f>
        <v>0.6197662432299228</v>
      </c>
      <c r="T276" s="32">
        <f>MIN(1,$DF$10*'貼り付けシート（日別）'!O275+$DF$17*AL276+$DF$24)</f>
        <v>0.71159348488590612</v>
      </c>
      <c r="U276" s="32">
        <f>MIN(1,$DF$11*'貼り付けシート（日別）'!O275+$DF$18*AM276+$DF$25)</f>
        <v>0.70147158703071488</v>
      </c>
      <c r="V276" s="32">
        <f>MIN(1,$DF$12*'貼り付けシート（日別）'!O275+$DF$19*AN276+$DF$26)</f>
        <v>0.71159348488590612</v>
      </c>
      <c r="W276" s="32">
        <f>MIN(1,$DF$13*'貼り付けシート（日別）'!O275+$DF$20*AO276+$DF$27)</f>
        <v>0.61707972718389259</v>
      </c>
      <c r="X276" s="32">
        <f t="shared" si="86"/>
        <v>0</v>
      </c>
      <c r="Y276" s="32">
        <f>'貼り付けシート（日別）'!P275</f>
        <v>11.4125</v>
      </c>
      <c r="Z276" s="32">
        <f t="shared" si="87"/>
        <v>1</v>
      </c>
      <c r="AA276" s="32">
        <f t="shared" si="88"/>
        <v>1</v>
      </c>
      <c r="AB276" s="32">
        <f t="shared" si="89"/>
        <v>31.676555748713717</v>
      </c>
      <c r="AC276" s="32">
        <f>IF($DF$5=10,($DF$41*'貼り付けシート（日別）'!O275+$DF$42*AB276+$DF$43)/3.6,0)</f>
        <v>0</v>
      </c>
      <c r="AD276" s="32">
        <f>IF(OR($DF$5=5,$DF$5=6,$DF$5=7),(($DF$45*'貼り付けシート（日別）'!O275+$DF$46*SUM(AI276:AK276,AM276)+$DF$47)*AE276+(0.01723*AO276+0.06099))*10^3/3600,0)</f>
        <v>0</v>
      </c>
      <c r="AE276" s="32">
        <f>IF('貼り付けシート（日別）'!O275&lt;7,1+(7-'貼り付けシート（日別）'!O275)*0.0091,1)</f>
        <v>1</v>
      </c>
      <c r="AF276" s="32">
        <f>IF(OR($DF$5=5,$DF$5=6,$DF$5=7),(($DF$48*'貼り付けシート（日別）'!O275+$DF$49*SUM(AI276:AK276,AM276)+$DF$50)*AH276+AO276/AG276),0)</f>
        <v>0</v>
      </c>
      <c r="AG276" s="32">
        <f>$DF$51*'貼り付けシート（日別）'!O275+$DF$52*AO276+$DF$53</f>
        <v>0.83387499999999992</v>
      </c>
      <c r="AH276" s="32">
        <f>IF('貼り付けシート（日別）'!O275&lt;7,1+(7-'貼り付けシート（日別）'!O275)*0.0205,1)</f>
        <v>1</v>
      </c>
      <c r="AI276" s="109">
        <f>'貼り付けシート（日別）'!B275</f>
        <v>3.243734792609001</v>
      </c>
      <c r="AJ276" s="109">
        <f>'貼り付けシート（日別）'!C275</f>
        <v>4.3283745270292791</v>
      </c>
      <c r="AK276" s="109">
        <f>'貼り付けシート（日別）'!D275</f>
        <v>0.89113593203543973</v>
      </c>
      <c r="AL276" s="109">
        <f>'貼り付けシート（日別）'!E275</f>
        <v>0</v>
      </c>
      <c r="AM276" s="109">
        <f>'貼り付けシート（日別）'!F275</f>
        <v>20.100810497039998</v>
      </c>
      <c r="AN276" s="109">
        <f>'貼り付けシート（日別）'!G275</f>
        <v>0</v>
      </c>
      <c r="AO276" s="109">
        <f>'貼り付けシート（日別）'!H275</f>
        <v>3.1125000000000003</v>
      </c>
      <c r="AP276" s="102">
        <f>IF(入力データと計算結果!$E$9=バックデータ一覧!$A$25,'貼り付けシート（日別）'!Q275,0)</f>
        <v>0</v>
      </c>
      <c r="AR276" s="36">
        <v>41908</v>
      </c>
      <c r="AS276" s="104">
        <f t="shared" si="90"/>
        <v>0.13843973932407408</v>
      </c>
      <c r="AT276" s="104">
        <f t="shared" si="91"/>
        <v>52.904141874633261</v>
      </c>
      <c r="AU276" s="104">
        <f t="shared" si="92"/>
        <v>0</v>
      </c>
      <c r="AV276" s="107">
        <v>0</v>
      </c>
      <c r="AW276" s="101">
        <f>IF(OR(計算過程!$DF$5&lt;=4,計算過程!$DF$5=8),AX276+AY276+AZ276,0)</f>
        <v>0.13843973932407408</v>
      </c>
      <c r="AX276" s="101">
        <f>IF(AND(計算過程!$DF$5&gt;4,計算過程!$DF$5&lt;&gt;8),0,((VLOOKUP(入力データと計算結果!$E$6,バックデータ一覧!$V$12:$AA$15,2)*'貼り付けシート（日別）'!AG275+VLOOKUP(入力データと計算結果!$E$6,バックデータ一覧!$V$12:$AA$15,3)*('貼り付けシート（日別）'!AA275+'貼り付けシート（日別）'!AB275+'貼り付けシート（日別）'!AC275+'貼り付けシート（日別）'!AD275+'貼り付けシート（日別）'!AF275)+(VLOOKUP(入力データと計算結果!$E$6,バックデータ一覧!$V$12:$AA$15,4)))*10^3/3600))</f>
        <v>8.4065827287037043E-2</v>
      </c>
      <c r="AY276" s="101">
        <f>IF(AND(OR(計算過程!$DF$5&gt;4,計算過程!$DF$5&lt;&gt;8),入力データと計算結果!$E$7&lt;&gt;バックデータ一覧!$A$16,SUM(BX276:BY276)&gt;0),0.07*10^3/3600,0)</f>
        <v>1.9444444444444445E-2</v>
      </c>
      <c r="AZ276" s="101">
        <f>IF(AND(OR(計算過程!$DF$5&lt;=4),入力データと計算結果!$E$7=バックデータ一覧!$A$18,BY276&gt;0),(VLOOKUP(入力データと計算結果!$E$6,バックデータ一覧!$V$12:$AA$15,5,FALSE)*CA276+VLOOKUP(入力データと計算結果!$E$6,バックデータ一覧!$V$12:$AA$15,6,FALSE))*10^3/3600,0)</f>
        <v>3.4929467592592585E-2</v>
      </c>
      <c r="BA276" s="101">
        <f>IF(OR(計算過程!$DF$5&lt;=2,計算過程!$DF$5=8),IF(入力データと計算結果!$E$7=バックデータ一覧!$A$16,BU276/BC276+BV276/BD276+BW276/BE276+BX276/BF276+BZ276/BH276,IF(入力データと計算結果!$E$7=バックデータ一覧!$A$17,BU276/BC276+BV276/BD276+BW276/BE276+BY276/BG276+BZ276/BH276,BU276/BC276+BV276/BD276+BW276/BE276+BY276/BG276+CA276/BI276)),0)</f>
        <v>52.904141874633261</v>
      </c>
      <c r="BB276" s="101">
        <f>IF(OR(計算過程!$DF$5=3,計算過程!$DF$5=4),IF(入力データと計算結果!$E$7=バックデータ一覧!$A$16,BU276/BC276+BV276/BD276+BW276/BE276+BX276/BF276+BZ276/BH276,IF(入力データと計算結果!$E$7=バックデータ一覧!$A$17,BU276/BC276+BV276/BD276+BW276/BE276+BY276/BG276+BZ276/BH276,BU276/BC276+BV276/BD276+BW276/BE276+BY276/BG276+CA276/BI276)),0)</f>
        <v>0</v>
      </c>
      <c r="BC276" s="101">
        <f>MIN(1,計算過程!$DF$7*'貼り付けシート（日別）'!AG275+計算過程!$DF$14*(BU276+BW276)+計算過程!$DF$21)</f>
        <v>0.62053217272334149</v>
      </c>
      <c r="BD276" s="101">
        <f>MIN(1,計算過程!$DF$8*'貼り付けシート（日別）'!AG275+計算過程!$DF$15*BV276+計算過程!$DF$22)</f>
        <v>0.68318691513483065</v>
      </c>
      <c r="BE276" s="101">
        <f>MIN(1,計算過程!$DF$9*'貼り付けシート（日別）'!AG275+計算過程!$DF$16*(BU276+BW276)+計算過程!$DF$23)</f>
        <v>0.62053217272334149</v>
      </c>
      <c r="BF276" s="32">
        <f>MIN(1,計算過程!$DF$10*'貼り付けシート（日別）'!AG275+計算過程!$DF$17*BX276+計算過程!$DF$24)</f>
        <v>0.71159348488590612</v>
      </c>
      <c r="BG276" s="32">
        <f>MIN(1,計算過程!$DF$11*'貼り付けシート（日別）'!AG275+計算過程!$DF$18*BY276+計算過程!$DF$25)</f>
        <v>0.70147158703071488</v>
      </c>
      <c r="BH276" s="32">
        <f>MIN(1,計算過程!$DF$12*'貼り付けシート（日別）'!AG275+計算過程!$DF$19*BZ276+計算過程!$DF$26)</f>
        <v>0.71159348488590612</v>
      </c>
      <c r="BI276" s="32">
        <f>MIN(1,計算過程!$DF$13*'貼り付けシート（日別）'!AG275+計算過程!$DF$20*CA276+計算過程!$DF$27)</f>
        <v>0.62845321024429524</v>
      </c>
      <c r="BJ276" s="32">
        <f>IF(計算過程!$DF$5=11,(計算過程!$DF$33*BK276+計算過程!$DF$34*BN276+計算過程!$DF$35*計算過程!$DF$39+計算過程!$DF$36)*(1+計算過程!$DF$37*計算過程!$DF$38)*BL276*BM276*10^3/3600,0)</f>
        <v>0</v>
      </c>
      <c r="BK276" s="32">
        <f>'貼り付けシート（日別）'!AH275</f>
        <v>11.4125</v>
      </c>
      <c r="BL276" s="32">
        <f t="shared" si="93"/>
        <v>1</v>
      </c>
      <c r="BM276" s="32">
        <f t="shared" si="94"/>
        <v>1</v>
      </c>
      <c r="BN276" s="32">
        <f t="shared" si="95"/>
        <v>35.857016103899049</v>
      </c>
      <c r="BO276" s="32">
        <f>IF(計算過程!$DF$5=10,(計算過程!$DF$41*'貼り付けシート（日別）'!AG275+計算過程!$DF$42*BN276+計算過程!$DF$43)/3.6,0)</f>
        <v>0</v>
      </c>
      <c r="BP276" s="32">
        <f>IF(OR(計算過程!$DF$5=5,計算過程!$DF$5=6,計算過程!$DF$5=7),((計算過程!$DF$45*'貼り付けシート（日別）'!AG275+計算過程!$DF$46*SUM(BU276:BW276,BY276)+計算過程!$DF$47)*BQ276+(0.01723*CA276+0.06099))*10^3/3600,0)</f>
        <v>0</v>
      </c>
      <c r="BQ276" s="32">
        <f>IF('貼り付けシート（日別）'!AG275&lt;7,1+(7-'貼り付けシート（日別）'!AG275)*0.0091,1)</f>
        <v>1</v>
      </c>
      <c r="BR276" s="32">
        <f>IF(OR(計算過程!$DF$5=5,計算過程!$DF$5=6,計算過程!$DF$5=7),((計算過程!$DF$48*'貼り付けシート（日別）'!AG275+計算過程!$DF$49*SUM(BU276:BW276,BY276)+計算過程!$DF$50)*BT276+CA276/BS276),0)</f>
        <v>0</v>
      </c>
      <c r="BS276" s="32">
        <f>計算過程!$DF$51*'貼り付けシート（日別）'!AG275+計算過程!$DF$52*CA276+計算過程!$DF$53</f>
        <v>0.83774999999999999</v>
      </c>
      <c r="BT276" s="32">
        <f>IF('貼り付けシート（日別）'!AG275&lt;7,1+(7-'貼り付けシート（日別）'!AG275)*0.0205,1)</f>
        <v>1</v>
      </c>
      <c r="BU276" s="109">
        <f>'貼り付けシート（日別）'!T275</f>
        <v>4.1898241071199598</v>
      </c>
      <c r="BV276" s="109">
        <f>'貼り付けシート（日別）'!U275</f>
        <v>7.2139575450487987</v>
      </c>
      <c r="BW276" s="109">
        <f>'貼り付けシート（日別）'!V275</f>
        <v>0.59409062135695989</v>
      </c>
      <c r="BX276" s="109">
        <f>'貼り付けシート（日別）'!W275</f>
        <v>0</v>
      </c>
      <c r="BY276" s="109">
        <f>'貼り付けシート（日別）'!X275</f>
        <v>20.100810497039998</v>
      </c>
      <c r="BZ276" s="109">
        <f>'貼り付けシート（日別）'!Y275</f>
        <v>0</v>
      </c>
      <c r="CA276" s="109">
        <f>'貼り付けシート（日別）'!Z275</f>
        <v>3.7583333333333329</v>
      </c>
      <c r="CB276" s="102">
        <f>IF(入力データと計算結果!$E$9=バックデータ一覧!$A$25,'貼り付けシート（日別）'!AI275,0)</f>
        <v>0</v>
      </c>
      <c r="CC276" s="166"/>
      <c r="CD276" s="32">
        <f>IF(計算過程!$DF$5=9,((CI276*'貼り付けシート（日別）'!AG275+CJ276*(CQ276+CR276+CS276+CU276)+CK276*CX276+CL276)*CE276+(0.01723*CW276+0.06099))*10^3/3600,0)</f>
        <v>0</v>
      </c>
      <c r="CE276" s="32">
        <f>IF(7&lt;='貼り付けシート（日別）'!AG275,1,1+(7-'貼り付けシート（日別）'!AG275)*0.0091)</f>
        <v>1</v>
      </c>
      <c r="CF276" s="32">
        <f>IF(計算過程!$DF$5=9,((CM276*'貼り付けシート（日別）'!AG275+CN276*(CQ276+CR276+CS276+CU276)+CO276*CX276+CP276)*CH276+CW276/CG276),0)</f>
        <v>0</v>
      </c>
      <c r="CG276" s="32">
        <f>計算過程!$DF$55*'貼り付けシート（日別）'!AG275+計算過程!$DF$56*CW276+計算過程!$DF$57</f>
        <v>0.83774999999999999</v>
      </c>
      <c r="CH276" s="32">
        <f>IF(7&lt;='貼り付けシート（日別）'!AG275,1,1+(7-'貼り付けシート（日別）'!AG275)*0.0205)</f>
        <v>1</v>
      </c>
      <c r="CI276" s="100">
        <f>IF($CX276&gt;0,バックデータ一覧!$S$4,バックデータ一覧!$T$4)</f>
        <v>-0.18114</v>
      </c>
      <c r="CJ276" s="100">
        <f>IF($CX276&gt;0,バックデータ一覧!$S$5,バックデータ一覧!$T$5)</f>
        <v>0.10483000000000001</v>
      </c>
      <c r="CK276" s="100">
        <f>IF($CX276&gt;0,バックデータ一覧!$S$6,バックデータ一覧!$T$6)</f>
        <v>0</v>
      </c>
      <c r="CL276" s="100">
        <f>IF($CX276&gt;0,バックデータ一覧!$S$7,バックデータ一覧!$T$7)</f>
        <v>5.8528500000000001</v>
      </c>
      <c r="CM276" s="100">
        <f>IF($CX276&gt;0,バックデータ一覧!$S$12,バックデータ一覧!$T$12)</f>
        <v>-5.7700000000000001E-2</v>
      </c>
      <c r="CN276" s="100">
        <f>IF($CX276&gt;0,バックデータ一覧!$S$13,バックデータ一覧!$T$13)</f>
        <v>0.47525000000000001</v>
      </c>
      <c r="CO276" s="100">
        <f>IF($CX276&gt;0,バックデータ一覧!$S$14,バックデータ一覧!$T$14)</f>
        <v>0</v>
      </c>
      <c r="CP276" s="173">
        <f>IF($CX276&gt;0,バックデータ一覧!$S$15,バックデータ一覧!$T$15)</f>
        <v>-6.3459300000000001</v>
      </c>
      <c r="CQ276" s="102">
        <f>IF($DF$4=4,'貼り付けシート（日別）'!T275,'貼り付けシート（日別）'!B275*(INT($DF$4)+1-$DF$4)+'貼り付けシート（日別）'!T275*($DF$4-INT($DF$4)))</f>
        <v>4.1898241071199598</v>
      </c>
      <c r="CR276" s="102">
        <f>IF($DF$4=4,'貼り付けシート（日別）'!U275,'貼り付けシート（日別）'!C275*(INT($DF$4)+1-$DF$4)+'貼り付けシート（日別）'!U275*($DF$4-INT($DF$4)))</f>
        <v>7.2139575450487987</v>
      </c>
      <c r="CS276" s="102">
        <f>IF($DF$4=4,'貼り付けシート（日別）'!V275,'貼り付けシート（日別）'!D275*(INT($DF$4)+1-$DF$4)+'貼り付けシート（日別）'!V275*($DF$4-INT($DF$4)))</f>
        <v>0.59409062135695989</v>
      </c>
      <c r="CT276" s="102">
        <f>IF($DF$4=4,'貼り付けシート（日別）'!W275,'貼り付けシート（日別）'!E275*(INT($DF$4)+1-$DF$4)+'貼り付けシート（日別）'!W275*($DF$4-INT($DF$4)))</f>
        <v>0</v>
      </c>
      <c r="CU276" s="102">
        <f>IF($DF$4=4,'貼り付けシート（日別）'!X275,'貼り付けシート（日別）'!F275*(INT($DF$4)+1-$DF$4)+'貼り付けシート（日別）'!X275*($DF$4-INT($DF$4)))</f>
        <v>20.100810497039998</v>
      </c>
      <c r="CV276" s="102">
        <f>IF($DF$4=4,'貼り付けシート（日別）'!Y275,'貼り付けシート（日別）'!G275*(INT($DF$4)+1-$DF$4)+'貼り付けシート（日別）'!Y275*($DF$4-INT($DF$4)))</f>
        <v>0</v>
      </c>
      <c r="CW276" s="102">
        <f>IF($DF$4=4,'貼り付けシート（日別）'!Z275,'貼り付けシート（日別）'!H275*(INT($DF$4)+1-$DF$4)+'貼り付けシート（日別）'!Z275*($DF$4-INT($DF$4)))</f>
        <v>3.7583333333333329</v>
      </c>
      <c r="CX276" s="32">
        <f>SUMIF('貼り付けシート（時刻別）'!$A$6:$A$8765,AR276,'貼り付けシート（時刻別）'!$C$6:$C$8765)</f>
        <v>0</v>
      </c>
      <c r="CY276" s="102">
        <f t="shared" si="82"/>
        <v>0</v>
      </c>
      <c r="CZ276" s="166"/>
    </row>
    <row r="277" spans="1:104" x14ac:dyDescent="0.15">
      <c r="A277" s="36">
        <v>41909</v>
      </c>
      <c r="B277" s="139">
        <f>IF(計算過程!$DF$5=9,計算過程!CD277+計算過程!CY277,IF($DF$4=4,AS277,G277*(INT($DF$4)+1-$DF$4)+AS277*($DF$4-INT($DF$4))))</f>
        <v>0.14539562062037037</v>
      </c>
      <c r="C277" s="139">
        <f>IF(計算過程!$DF$5=9,CF277,IF($DF$4=4,AT277,H277*(INT($DF$4)+1-$DF$4)+AT277*($DF$4-INT($DF$4))))</f>
        <v>63.856461098128818</v>
      </c>
      <c r="D277" s="139">
        <f>IF(計算過程!$DF$5=9,0,IF($DF$4=4,AU277,I277*(INT($DF$4)+1-$DF$4)+AU277*($DF$4-INT($DF$4))))</f>
        <v>0</v>
      </c>
      <c r="E277" s="139">
        <v>0</v>
      </c>
      <c r="F277" s="138"/>
      <c r="G277" s="104">
        <f t="shared" si="83"/>
        <v>0.13878439858101854</v>
      </c>
      <c r="H277" s="104">
        <f t="shared" si="84"/>
        <v>57.586642401948239</v>
      </c>
      <c r="I277" s="104">
        <f t="shared" si="85"/>
        <v>0</v>
      </c>
      <c r="J277" s="107">
        <v>0</v>
      </c>
      <c r="K277" s="101">
        <f>IF(OR(計算過程!$DF$5&lt;=4,計算過程!$DF$5=8),L277+M277+N277,0)</f>
        <v>0.13878439858101854</v>
      </c>
      <c r="L277" s="101">
        <f>IF(AND($DF$5&gt;4,$DF$5&lt;&gt;8),0,((VLOOKUP(入力データと計算結果!$E$6,バックデータ一覧!$V$12:$AA$15,2)*'貼り付けシート（日別）'!O276+VLOOKUP(入力データと計算結果!$E$6,バックデータ一覧!$V$12:$AA$15,3)*('貼り付けシート（日別）'!I276+'貼り付けシート（日別）'!J276+'貼り付けシート（日別）'!K276+'貼り付けシート（日別）'!L276+'貼り付けシート（日別）'!N276)+(VLOOKUP(入力データと計算結果!$E$6,バックデータ一覧!$V$12:$AA$15,4)))*10^3/3600))</f>
        <v>8.7503012296296312E-2</v>
      </c>
      <c r="M277" s="101">
        <f>IF(AND(OR($DF$5&gt;4,$DF$5&lt;&gt;8),入力データと計算結果!$E$7&lt;&gt;バックデータ一覧!$A$16,SUM(AL277:AM277)&gt;0),0.07*10^3/3600,0)</f>
        <v>1.9444444444444445E-2</v>
      </c>
      <c r="N277" s="101">
        <f>IF(AND(OR($DF$5&lt;=4),入力データと計算結果!$E$7=バックデータ一覧!$A$18,AM277&gt;0),(VLOOKUP(入力データと計算結果!$E$6,バックデータ一覧!$V$12:$AA$15,5,FALSE)*AO277+VLOOKUP(入力データと計算結果!$E$6,バックデータ一覧!$V$12:$AA$15,6,FALSE))*10^3/3600,0)</f>
        <v>3.1836941840277778E-2</v>
      </c>
      <c r="O277" s="101">
        <f>IF(OR(計算過程!$DF$5&lt;=2,計算過程!$DF$5=8),IF(入力データと計算結果!$E$7=バックデータ一覧!$A$16,AI277/Q277+AJ277/R277+AK277/S277+AL277/T277+AN277/V277,IF(入力データと計算結果!$E$7=バックデータ一覧!$A$17,AI277/Q277+AJ277/R277+AK277/S277+AM277/U277+AN277/V277,AI277/Q277+AJ277/R277+AK277/S277+AM277/U277+AO277/W277)),0)</f>
        <v>57.586642401948239</v>
      </c>
      <c r="P277" s="101">
        <f>IF(OR(計算過程!$DF$5=3,計算過程!$DF$5=4),IF(入力データと計算結果!$E$7=バックデータ一覧!$A$16,AI277/Q277+AJ277/R277+AK277/S277+AL277/T277+AN277/V277,IF(入力データと計算結果!$E$7=バックデータ一覧!$A$17,AI277/Q277+AJ277/R277+AK277/S277+AM277/U277+AN277/V277,AI277/Q277+AJ277/R277+AK277/S277+AM277/U277+AO277/W277)),0)</f>
        <v>0</v>
      </c>
      <c r="Q277" s="101">
        <f>MIN(1,$DF$7*'貼り付けシート（日別）'!O276+計算過程!$DF$14*(AI277+AK277)+$DF$21)</f>
        <v>0.62386130493082648</v>
      </c>
      <c r="R277" s="101">
        <f>MIN(1,$DF$8*'貼り付けシート（日別）'!O276+$DF$15*AJ277+$DF$22)</f>
        <v>0.68352531371465364</v>
      </c>
      <c r="S277" s="101">
        <f>MIN(1,$DF$9*'貼り付けシート（日別）'!O276+$DF$16*(AI277+AK277)+$DF$23)</f>
        <v>0.62386130493082648</v>
      </c>
      <c r="T277" s="32">
        <f>MIN(1,$DF$10*'貼り付けシート（日別）'!O276+$DF$17*AL277+$DF$24)</f>
        <v>0.71159348488590612</v>
      </c>
      <c r="U277" s="32">
        <f>MIN(1,$DF$11*'貼り付けシート（日別）'!O276+$DF$18*AM277+$DF$25)</f>
        <v>0.70144954455453579</v>
      </c>
      <c r="V277" s="32">
        <f>MIN(1,$DF$12*'貼り付けシート（日別）'!O276+$DF$19*AN277+$DF$26)</f>
        <v>0.71159348488590612</v>
      </c>
      <c r="W277" s="32">
        <f>MIN(1,$DF$13*'貼り付けシート（日別）'!O276+$DF$20*AO277+$DF$27)</f>
        <v>0.61708670559302015</v>
      </c>
      <c r="X277" s="32">
        <f t="shared" si="86"/>
        <v>0</v>
      </c>
      <c r="Y277" s="32">
        <f>'貼り付けシート（日別）'!P276</f>
        <v>11.187500000000002</v>
      </c>
      <c r="Z277" s="32">
        <f t="shared" si="87"/>
        <v>1</v>
      </c>
      <c r="AA277" s="32">
        <f t="shared" si="88"/>
        <v>1</v>
      </c>
      <c r="AB277" s="32">
        <f t="shared" si="89"/>
        <v>38.814999417190982</v>
      </c>
      <c r="AC277" s="32">
        <f>IF($DF$5=10,($DF$41*'貼り付けシート（日別）'!O276+$DF$42*AB277+$DF$43)/3.6,0)</f>
        <v>0</v>
      </c>
      <c r="AD277" s="32">
        <f>IF(OR($DF$5=5,$DF$5=6,$DF$5=7),(($DF$45*'貼り付けシート（日別）'!O276+$DF$46*SUM(AI277:AK277,AM277)+$DF$47)*AE277+(0.01723*AO277+0.06099))*10^3/3600,0)</f>
        <v>0</v>
      </c>
      <c r="AE277" s="32">
        <f>IF('貼り付けシート（日別）'!O276&lt;7,1+(7-'貼り付けシート（日別）'!O276)*0.0091,1)</f>
        <v>1</v>
      </c>
      <c r="AF277" s="32">
        <f>IF(OR($DF$5=5,$DF$5=6,$DF$5=7),(($DF$48*'貼り付けシート（日別）'!O276+$DF$49*SUM(AI277:AK277,AM277)+$DF$50)*AH277+AO277/AG277),0)</f>
        <v>0</v>
      </c>
      <c r="AG277" s="32">
        <f>$DF$51*'貼り付けシート（日別）'!O276+$DF$52*AO277+$DF$53</f>
        <v>0.8338931249999999</v>
      </c>
      <c r="AH277" s="32">
        <f>IF('貼り付けシート（日別）'!O276&lt;7,1+(7-'貼り付けシート（日別）'!O276)*0.0205,1)</f>
        <v>1</v>
      </c>
      <c r="AI277" s="109">
        <f>'貼り付けシート（日別）'!B276</f>
        <v>5.961214986206179</v>
      </c>
      <c r="AJ277" s="109">
        <f>'貼り付けシート（日別）'!C276</f>
        <v>7.9545254917978854</v>
      </c>
      <c r="AK277" s="109">
        <f>'貼り付けシート（日別）'!D276</f>
        <v>1.6376964247819172</v>
      </c>
      <c r="AL277" s="109">
        <f>'貼り付けシート（日別）'!E276</f>
        <v>0</v>
      </c>
      <c r="AM277" s="109">
        <f>'貼り付けシート（日別）'!F276</f>
        <v>20.149375014404999</v>
      </c>
      <c r="AN277" s="109">
        <f>'貼り付けシート（日別）'!G276</f>
        <v>0</v>
      </c>
      <c r="AO277" s="109">
        <f>'貼り付けシート（日別）'!H276</f>
        <v>3.1121875000000001</v>
      </c>
      <c r="AP277" s="102">
        <f>IF(入力データと計算結果!$E$9=バックデータ一覧!$A$25,'貼り付けシート（日別）'!Q276,0)</f>
        <v>0</v>
      </c>
      <c r="AR277" s="36">
        <v>41909</v>
      </c>
      <c r="AS277" s="104">
        <f t="shared" si="90"/>
        <v>0.14539562062037037</v>
      </c>
      <c r="AT277" s="104">
        <f t="shared" si="91"/>
        <v>63.856461098128818</v>
      </c>
      <c r="AU277" s="104">
        <f t="shared" si="92"/>
        <v>0</v>
      </c>
      <c r="AV277" s="107">
        <v>0</v>
      </c>
      <c r="AW277" s="101">
        <f>IF(OR(計算過程!$DF$5&lt;=4,計算過程!$DF$5=8),AX277+AY277+AZ277,0)</f>
        <v>0.14539562062037037</v>
      </c>
      <c r="AX277" s="101">
        <f>IF(AND(計算過程!$DF$5&gt;4,計算過程!$DF$5&lt;&gt;8),0,((VLOOKUP(入力データと計算結果!$E$6,バックデータ一覧!$V$12:$AA$15,2)*'貼り付けシート（日別）'!AG276+VLOOKUP(入力データと計算結果!$E$6,バックデータ一覧!$V$12:$AA$15,3)*('貼り付けシート（日別）'!AA276+'貼り付けシート（日別）'!AB276+'貼り付けシート（日別）'!AC276+'貼り付けシート（日別）'!AD276+'貼り付けシート（日別）'!AF276)+(VLOOKUP(入力データと計算結果!$E$6,バックデータ一覧!$V$12:$AA$15,4)))*10^3/3600))</f>
        <v>9.1023702796296291E-2</v>
      </c>
      <c r="AY277" s="101">
        <f>IF(AND(OR(計算過程!$DF$5&gt;4,計算過程!$DF$5&lt;&gt;8),入力データと計算結果!$E$7&lt;&gt;バックデータ一覧!$A$16,SUM(BX277:BY277)&gt;0),0.07*10^3/3600,0)</f>
        <v>1.9444444444444445E-2</v>
      </c>
      <c r="AZ277" s="101">
        <f>IF(AND(OR(計算過程!$DF$5&lt;=4),入力データと計算結果!$E$7=バックデータ一覧!$A$18,BY277&gt;0),(VLOOKUP(入力データと計算結果!$E$6,バックデータ一覧!$V$12:$AA$15,5,FALSE)*CA277+VLOOKUP(入力データと計算結果!$E$6,バックデータ一覧!$V$12:$AA$15,6,FALSE))*10^3/3600,0)</f>
        <v>3.4927473379629634E-2</v>
      </c>
      <c r="BA277" s="101">
        <f>IF(OR(計算過程!$DF$5&lt;=2,計算過程!$DF$5=8),IF(入力データと計算結果!$E$7=バックデータ一覧!$A$16,BU277/BC277+BV277/BD277+BW277/BE277+BX277/BF277+BZ277/BH277,IF(入力データと計算結果!$E$7=バックデータ一覧!$A$17,BU277/BC277+BV277/BD277+BW277/BE277+BY277/BG277+BZ277/BH277,BU277/BC277+BV277/BD277+BW277/BE277+BY277/BG277+CA277/BI277)),0)</f>
        <v>63.856461098128818</v>
      </c>
      <c r="BB277" s="101">
        <f>IF(OR(計算過程!$DF$5=3,計算過程!$DF$5=4),IF(入力データと計算結果!$E$7=バックデータ一覧!$A$16,BU277/BC277+BV277/BD277+BW277/BE277+BX277/BF277+BZ277/BH277,IF(入力データと計算結果!$E$7=バックデータ一覧!$A$17,BU277/BC277+BV277/BD277+BW277/BE277+BY277/BG277+BZ277/BH277,BU277/BC277+BV277/BD277+BW277/BE277+BY277/BG277+CA277/BI277)),0)</f>
        <v>0</v>
      </c>
      <c r="BC277" s="101">
        <f>MIN(1,計算過程!$DF$7*'貼り付けシート（日別）'!AG276+計算過程!$DF$14*(BU277+BW277)+計算過程!$DF$21)</f>
        <v>0.62470814696179011</v>
      </c>
      <c r="BD277" s="101">
        <f>MIN(1,計算過程!$DF$8*'貼り付けシート（日別）'!AG276+計算過程!$DF$15*BV277+計算過程!$DF$22)</f>
        <v>0.68483818722943912</v>
      </c>
      <c r="BE277" s="101">
        <f>MIN(1,計算過程!$DF$9*'貼り付けシート（日別）'!AG276+計算過程!$DF$16*(BU277+BW277)+計算過程!$DF$23)</f>
        <v>0.62470814696179011</v>
      </c>
      <c r="BF277" s="32">
        <f>MIN(1,計算過程!$DF$10*'貼り付けシート（日別）'!AG276+計算過程!$DF$17*BX277+計算過程!$DF$24)</f>
        <v>0.71159348488590612</v>
      </c>
      <c r="BG277" s="32">
        <f>MIN(1,計算過程!$DF$11*'貼り付けシート（日別）'!AG276+計算過程!$DF$18*BY277+計算過程!$DF$25)</f>
        <v>0.70144954455453579</v>
      </c>
      <c r="BH277" s="32">
        <f>MIN(1,計算過程!$DF$12*'貼り付けシート（日別）'!AG276+計算過程!$DF$19*BZ277+計算過程!$DF$26)</f>
        <v>0.71159348488590612</v>
      </c>
      <c r="BI277" s="32">
        <f>MIN(1,計算過程!$DF$13*'貼り付けシート（日別）'!AG276+計算過程!$DF$20*CA277+計算過程!$DF$27)</f>
        <v>0.62845835422067109</v>
      </c>
      <c r="BJ277" s="32">
        <f>IF(計算過程!$DF$5=11,(計算過程!$DF$33*BK277+計算過程!$DF$34*BN277+計算過程!$DF$35*計算過程!$DF$39+計算過程!$DF$36)*(1+計算過程!$DF$37*計算過程!$DF$38)*BL277*BM277*10^3/3600,0)</f>
        <v>0</v>
      </c>
      <c r="BK277" s="32">
        <f>'貼り付けシート（日別）'!AH276</f>
        <v>11.187500000000002</v>
      </c>
      <c r="BL277" s="32">
        <f t="shared" si="93"/>
        <v>1</v>
      </c>
      <c r="BM277" s="32">
        <f t="shared" si="94"/>
        <v>1</v>
      </c>
      <c r="BN277" s="32">
        <f t="shared" si="95"/>
        <v>43.070892105188591</v>
      </c>
      <c r="BO277" s="32">
        <f>IF(計算過程!$DF$5=10,(計算過程!$DF$41*'貼り付けシート（日別）'!AG276+計算過程!$DF$42*BN277+計算過程!$DF$43)/3.6,0)</f>
        <v>0</v>
      </c>
      <c r="BP277" s="32">
        <f>IF(OR(計算過程!$DF$5=5,計算過程!$DF$5=6,計算過程!$DF$5=7),((計算過程!$DF$45*'貼り付けシート（日別）'!AG276+計算過程!$DF$46*SUM(BU277:BW277,BY277)+計算過程!$DF$47)*BQ277+(0.01723*CA277+0.06099))*10^3/3600,0)</f>
        <v>0</v>
      </c>
      <c r="BQ277" s="32">
        <f>IF('貼り付けシート（日別）'!AG276&lt;7,1+(7-'貼り付けシート（日別）'!AG276)*0.0091,1)</f>
        <v>1</v>
      </c>
      <c r="BR277" s="32">
        <f>IF(OR(計算過程!$DF$5=5,計算過程!$DF$5=6,計算過程!$DF$5=7),((計算過程!$DF$48*'貼り付けシート（日別）'!AG276+計算過程!$DF$49*SUM(BU277:BW277,BY277)+計算過程!$DF$50)*BT277+CA277/BS277),0)</f>
        <v>0</v>
      </c>
      <c r="BS277" s="32">
        <f>計算過程!$DF$51*'貼り付けシート（日別）'!AG276+計算過程!$DF$52*CA277+計算過程!$DF$53</f>
        <v>0.8377675</v>
      </c>
      <c r="BT277" s="32">
        <f>IF('貼り付けシート（日別）'!AG276&lt;7,1+(7-'貼り付けシート（日別）'!AG276)*0.0205,1)</f>
        <v>1</v>
      </c>
      <c r="BU277" s="109">
        <f>'貼り付けシート（日別）'!T276</f>
        <v>6.232179303761006</v>
      </c>
      <c r="BV277" s="109">
        <f>'貼り付けシート（日別）'!U276</f>
        <v>10.847080216088026</v>
      </c>
      <c r="BW277" s="109">
        <f>'貼り付けシート（日別）'!V276</f>
        <v>2.0843409042678944</v>
      </c>
      <c r="BX277" s="109">
        <f>'貼り付けシート（日別）'!W276</f>
        <v>0</v>
      </c>
      <c r="BY277" s="109">
        <f>'貼り付けシート（日別）'!X276</f>
        <v>20.149375014404999</v>
      </c>
      <c r="BZ277" s="109">
        <f>'貼り付けシート（日別）'!Y276</f>
        <v>0</v>
      </c>
      <c r="CA277" s="109">
        <f>'貼り付けシート（日別）'!Z276</f>
        <v>3.7579166666666666</v>
      </c>
      <c r="CB277" s="102">
        <f>IF(入力データと計算結果!$E$9=バックデータ一覧!$A$25,'貼り付けシート（日別）'!AI276,0)</f>
        <v>0</v>
      </c>
      <c r="CC277" s="166"/>
      <c r="CD277" s="32">
        <f>IF(計算過程!$DF$5=9,((CI277*'貼り付けシート（日別）'!AG276+CJ277*(CQ277+CR277+CS277+CU277)+CK277*CX277+CL277)*CE277+(0.01723*CW277+0.06099))*10^3/3600,0)</f>
        <v>0</v>
      </c>
      <c r="CE277" s="32">
        <f>IF(7&lt;='貼り付けシート（日別）'!AG276,1,1+(7-'貼り付けシート（日別）'!AG276)*0.0091)</f>
        <v>1</v>
      </c>
      <c r="CF277" s="32">
        <f>IF(計算過程!$DF$5=9,((CM277*'貼り付けシート（日別）'!AG276+CN277*(CQ277+CR277+CS277+CU277)+CO277*CX277+CP277)*CH277+CW277/CG277),0)</f>
        <v>0</v>
      </c>
      <c r="CG277" s="32">
        <f>計算過程!$DF$55*'貼り付けシート（日別）'!AG276+計算過程!$DF$56*CW277+計算過程!$DF$57</f>
        <v>0.8377675</v>
      </c>
      <c r="CH277" s="32">
        <f>IF(7&lt;='貼り付けシート（日別）'!AG276,1,1+(7-'貼り付けシート（日別）'!AG276)*0.0205)</f>
        <v>1</v>
      </c>
      <c r="CI277" s="100">
        <f>IF($CX277&gt;0,バックデータ一覧!$S$4,バックデータ一覧!$T$4)</f>
        <v>-0.18114</v>
      </c>
      <c r="CJ277" s="100">
        <f>IF($CX277&gt;0,バックデータ一覧!$S$5,バックデータ一覧!$T$5)</f>
        <v>0.10483000000000001</v>
      </c>
      <c r="CK277" s="100">
        <f>IF($CX277&gt;0,バックデータ一覧!$S$6,バックデータ一覧!$T$6)</f>
        <v>0</v>
      </c>
      <c r="CL277" s="100">
        <f>IF($CX277&gt;0,バックデータ一覧!$S$7,バックデータ一覧!$T$7)</f>
        <v>5.8528500000000001</v>
      </c>
      <c r="CM277" s="100">
        <f>IF($CX277&gt;0,バックデータ一覧!$S$12,バックデータ一覧!$T$12)</f>
        <v>-5.7700000000000001E-2</v>
      </c>
      <c r="CN277" s="100">
        <f>IF($CX277&gt;0,バックデータ一覧!$S$13,バックデータ一覧!$T$13)</f>
        <v>0.47525000000000001</v>
      </c>
      <c r="CO277" s="100">
        <f>IF($CX277&gt;0,バックデータ一覧!$S$14,バックデータ一覧!$T$14)</f>
        <v>0</v>
      </c>
      <c r="CP277" s="173">
        <f>IF($CX277&gt;0,バックデータ一覧!$S$15,バックデータ一覧!$T$15)</f>
        <v>-6.3459300000000001</v>
      </c>
      <c r="CQ277" s="102">
        <f>IF($DF$4=4,'貼り付けシート（日別）'!T276,'貼り付けシート（日別）'!B276*(INT($DF$4)+1-$DF$4)+'貼り付けシート（日別）'!T276*($DF$4-INT($DF$4)))</f>
        <v>6.232179303761006</v>
      </c>
      <c r="CR277" s="102">
        <f>IF($DF$4=4,'貼り付けシート（日別）'!U276,'貼り付けシート（日別）'!C276*(INT($DF$4)+1-$DF$4)+'貼り付けシート（日別）'!U276*($DF$4-INT($DF$4)))</f>
        <v>10.847080216088026</v>
      </c>
      <c r="CS277" s="102">
        <f>IF($DF$4=4,'貼り付けシート（日別）'!V276,'貼り付けシート（日別）'!D276*(INT($DF$4)+1-$DF$4)+'貼り付けシート（日別）'!V276*($DF$4-INT($DF$4)))</f>
        <v>2.0843409042678944</v>
      </c>
      <c r="CT277" s="102">
        <f>IF($DF$4=4,'貼り付けシート（日別）'!W276,'貼り付けシート（日別）'!E276*(INT($DF$4)+1-$DF$4)+'貼り付けシート（日別）'!W276*($DF$4-INT($DF$4)))</f>
        <v>0</v>
      </c>
      <c r="CU277" s="102">
        <f>IF($DF$4=4,'貼り付けシート（日別）'!X276,'貼り付けシート（日別）'!F276*(INT($DF$4)+1-$DF$4)+'貼り付けシート（日別）'!X276*($DF$4-INT($DF$4)))</f>
        <v>20.149375014404999</v>
      </c>
      <c r="CV277" s="102">
        <f>IF($DF$4=4,'貼り付けシート（日別）'!Y276,'貼り付けシート（日別）'!G276*(INT($DF$4)+1-$DF$4)+'貼り付けシート（日別）'!Y276*($DF$4-INT($DF$4)))</f>
        <v>0</v>
      </c>
      <c r="CW277" s="102">
        <f>IF($DF$4=4,'貼り付けシート（日別）'!Z276,'貼り付けシート（日別）'!H276*(INT($DF$4)+1-$DF$4)+'貼り付けシート（日別）'!Z276*($DF$4-INT($DF$4)))</f>
        <v>3.7579166666666666</v>
      </c>
      <c r="CX277" s="32">
        <f>SUMIF('貼り付けシート（時刻別）'!$A$6:$A$8765,AR277,'貼り付けシート（時刻別）'!$C$6:$C$8765)</f>
        <v>0</v>
      </c>
      <c r="CY277" s="102">
        <f t="shared" si="82"/>
        <v>0</v>
      </c>
      <c r="CZ277" s="166"/>
    </row>
    <row r="278" spans="1:104" x14ac:dyDescent="0.15">
      <c r="A278" s="36">
        <v>41910</v>
      </c>
      <c r="B278" s="139">
        <f>IF(計算過程!$DF$5=9,計算過程!CD278+計算過程!CY278,IF($DF$4=4,AS278,G278*(INT($DF$4)+1-$DF$4)+AS278*($DF$4-INT($DF$4))))</f>
        <v>0.14557095858333333</v>
      </c>
      <c r="C278" s="139">
        <f>IF(計算過程!$DF$5=9,CF278,IF($DF$4=4,AT278,H278*(INT($DF$4)+1-$DF$4)+AT278*($DF$4-INT($DF$4))))</f>
        <v>63.887260187751444</v>
      </c>
      <c r="D278" s="139">
        <f>IF(計算過程!$DF$5=9,0,IF($DF$4=4,AU278,I278*(INT($DF$4)+1-$DF$4)+AU278*($DF$4-INT($DF$4))))</f>
        <v>0</v>
      </c>
      <c r="E278" s="139">
        <v>0</v>
      </c>
      <c r="F278" s="138"/>
      <c r="G278" s="104">
        <f t="shared" si="83"/>
        <v>0.13893780020138891</v>
      </c>
      <c r="H278" s="104">
        <f t="shared" si="84"/>
        <v>57.61060295127146</v>
      </c>
      <c r="I278" s="104">
        <f t="shared" si="85"/>
        <v>0</v>
      </c>
      <c r="J278" s="107">
        <v>0</v>
      </c>
      <c r="K278" s="101">
        <f>IF(OR(計算過程!$DF$5&lt;=4,計算過程!$DF$5=8),L278+M278+N278,0)</f>
        <v>0.13893780020138891</v>
      </c>
      <c r="L278" s="101">
        <f>IF(AND($DF$5&gt;4,$DF$5&lt;&gt;8),0,((VLOOKUP(入力データと計算結果!$E$6,バックデータ一覧!$V$12:$AA$15,2)*'貼り付けシート（日別）'!O277+VLOOKUP(入力データと計算結果!$E$6,バックデータ一覧!$V$12:$AA$15,3)*('貼り付けシート（日別）'!I277+'貼り付けシート（日別）'!J277+'貼り付けシート（日別）'!K277+'貼り付けシート（日別）'!L277+'貼り付けシート（日別）'!N277)+(VLOOKUP(入力データと計算結果!$E$6,バックデータ一覧!$V$12:$AA$15,4)))*10^3/3600))</f>
        <v>8.7590604888888909E-2</v>
      </c>
      <c r="M278" s="101">
        <f>IF(AND(OR($DF$5&gt;4,$DF$5&lt;&gt;8),入力データと計算結果!$E$7&lt;&gt;バックデータ一覧!$A$16,SUM(AL278:AM278)&gt;0),0.07*10^3/3600,0)</f>
        <v>1.9444444444444445E-2</v>
      </c>
      <c r="N278" s="101">
        <f>IF(AND(OR($DF$5&lt;=4),入力データと計算結果!$E$7=バックデータ一覧!$A$18,AM278&gt;0),(VLOOKUP(入力データと計算結果!$E$6,バックデータ一覧!$V$12:$AA$15,5,FALSE)*AO278+VLOOKUP(入力データと計算結果!$E$6,バックデータ一覧!$V$12:$AA$15,6,FALSE))*10^3/3600,0)</f>
        <v>3.1902750868055552E-2</v>
      </c>
      <c r="O278" s="101">
        <f>IF(OR(計算過程!$DF$5&lt;=2,計算過程!$DF$5=8),IF(入力データと計算結果!$E$7=バックデータ一覧!$A$16,AI278/Q278+AJ278/R278+AK278/S278+AL278/T278+AN278/V278,IF(入力データと計算結果!$E$7=バックデータ一覧!$A$17,AI278/Q278+AJ278/R278+AK278/S278+AM278/U278+AN278/V278,AI278/Q278+AJ278/R278+AK278/S278+AM278/U278+AO278/W278)),0)</f>
        <v>57.61060295127146</v>
      </c>
      <c r="P278" s="101">
        <f>IF(OR(計算過程!$DF$5=3,計算過程!$DF$5=4),IF(入力データと計算結果!$E$7=バックデータ一覧!$A$16,AI278/Q278+AJ278/R278+AK278/S278+AL278/T278+AN278/V278,IF(入力データと計算結果!$E$7=バックデータ一覧!$A$17,AI278/Q278+AJ278/R278+AK278/S278+AM278/U278+AN278/V278,AI278/Q278+AJ278/R278+AK278/S278+AM278/U278+AO278/W278)),0)</f>
        <v>0</v>
      </c>
      <c r="Q278" s="101">
        <f>MIN(1,$DF$7*'貼り付けシート（日別）'!O277+計算過程!$DF$14*(AI278+AK278)+$DF$21)</f>
        <v>0.62354361749366194</v>
      </c>
      <c r="R278" s="101">
        <f>MIN(1,$DF$8*'貼り付けシート（日別）'!O277+$DF$15*AJ278+$DF$22)</f>
        <v>0.68342486250161805</v>
      </c>
      <c r="S278" s="101">
        <f>MIN(1,$DF$9*'貼り付けシート（日別）'!O277+$DF$16*(AI278+AK278)+$DF$23)</f>
        <v>0.62354361749366194</v>
      </c>
      <c r="T278" s="32">
        <f>MIN(1,$DF$10*'貼り付けシート（日別）'!O277+$DF$17*AL278+$DF$24)</f>
        <v>0.71159348488590612</v>
      </c>
      <c r="U278" s="32">
        <f>MIN(1,$DF$11*'貼り付けシート（日別）'!O277+$DF$18*AM278+$DF$25)</f>
        <v>0.70145105820096865</v>
      </c>
      <c r="V278" s="32">
        <f>MIN(1,$DF$12*'貼り付けシート（日別）'!O277+$DF$19*AN278+$DF$26)</f>
        <v>0.71159348488590612</v>
      </c>
      <c r="W278" s="32">
        <f>MIN(1,$DF$13*'貼り付けシート（日別）'!O277+$DF$20*AO278+$DF$27)</f>
        <v>0.61677965559140935</v>
      </c>
      <c r="X278" s="32">
        <f t="shared" si="86"/>
        <v>0</v>
      </c>
      <c r="Y278" s="32">
        <f>'貼り付けシート（日別）'!P277</f>
        <v>12.137500000000001</v>
      </c>
      <c r="Z278" s="32">
        <f t="shared" si="87"/>
        <v>1</v>
      </c>
      <c r="AA278" s="32">
        <f t="shared" si="88"/>
        <v>1</v>
      </c>
      <c r="AB278" s="32">
        <f t="shared" si="89"/>
        <v>38.822840281253988</v>
      </c>
      <c r="AC278" s="32">
        <f>IF($DF$5=10,($DF$41*'貼り付けシート（日別）'!O277+$DF$42*AB278+$DF$43)/3.6,0)</f>
        <v>0</v>
      </c>
      <c r="AD278" s="32">
        <f>IF(OR($DF$5=5,$DF$5=6,$DF$5=7),(($DF$45*'貼り付けシート（日別）'!O277+$DF$46*SUM(AI278:AK278,AM278)+$DF$47)*AE278+(0.01723*AO278+0.06099))*10^3/3600,0)</f>
        <v>0</v>
      </c>
      <c r="AE278" s="32">
        <f>IF('貼り付けシート（日別）'!O277&lt;7,1+(7-'貼り付けシート（日別）'!O277)*0.0091,1)</f>
        <v>1</v>
      </c>
      <c r="AF278" s="32">
        <f>IF(OR($DF$5=5,$DF$5=6,$DF$5=7),(($DF$48*'貼り付けシート（日別）'!O277+$DF$49*SUM(AI278:AK278,AM278)+$DF$50)*AH278+AO278/AG278),0)</f>
        <v>0</v>
      </c>
      <c r="AG278" s="32">
        <f>$DF$51*'貼り付けシート（日別）'!O277+$DF$52*AO278+$DF$53</f>
        <v>0.8330956249999999</v>
      </c>
      <c r="AH278" s="32">
        <f>IF('貼り付けシート（日別）'!O277&lt;7,1+(7-'貼り付けシート（日別）'!O277)*0.0205,1)</f>
        <v>1</v>
      </c>
      <c r="AI278" s="109">
        <f>'貼り付けシート（日別）'!B277</f>
        <v>5.9602283516020238</v>
      </c>
      <c r="AJ278" s="109">
        <f>'貼り付けシート（日別）'!C277</f>
        <v>7.9532089464077256</v>
      </c>
      <c r="AK278" s="109">
        <f>'貼り付けシート（日別）'!D277</f>
        <v>1.6374253713192373</v>
      </c>
      <c r="AL278" s="109">
        <f>'貼り付けシート（日別）'!E277</f>
        <v>0</v>
      </c>
      <c r="AM278" s="109">
        <f>'貼り付けシート（日別）'!F277</f>
        <v>20.146040111925</v>
      </c>
      <c r="AN278" s="109">
        <f>'貼り付けシート（日別）'!G277</f>
        <v>0</v>
      </c>
      <c r="AO278" s="109">
        <f>'貼り付けシート（日別）'!H277</f>
        <v>3.1259375</v>
      </c>
      <c r="AP278" s="102">
        <f>IF(入力データと計算結果!$E$9=バックデータ一覧!$A$25,'貼り付けシート（日別）'!Q277,0)</f>
        <v>0</v>
      </c>
      <c r="AR278" s="36">
        <v>41910</v>
      </c>
      <c r="AS278" s="104">
        <f t="shared" si="90"/>
        <v>0.14557095858333333</v>
      </c>
      <c r="AT278" s="104">
        <f t="shared" si="91"/>
        <v>63.887260187751444</v>
      </c>
      <c r="AU278" s="104">
        <f t="shared" si="92"/>
        <v>0</v>
      </c>
      <c r="AV278" s="107">
        <v>0</v>
      </c>
      <c r="AW278" s="101">
        <f>IF(OR(計算過程!$DF$5&lt;=4,計算過程!$DF$5=8),AX278+AY278+AZ278,0)</f>
        <v>0.14557095858333333</v>
      </c>
      <c r="AX278" s="101">
        <f>IF(AND(計算過程!$DF$5&gt;4,計算過程!$DF$5&lt;&gt;8),0,((VLOOKUP(入力データと計算結果!$E$6,バックデータ一覧!$V$12:$AA$15,2)*'貼り付けシート（日別）'!AG277+VLOOKUP(入力データと計算結果!$E$6,バックデータ一覧!$V$12:$AA$15,3)*('貼り付けシート（日別）'!AA277+'貼り付けシート（日別）'!AB277+'貼り付けシート（日別）'!AC277+'貼り付けシート（日別）'!AD277+'貼り付けシート（日別）'!AF277)+(VLOOKUP(入力データと計算結果!$E$6,バックデータ一覧!$V$12:$AA$15,4)))*10^3/3600))</f>
        <v>9.1111295388888888E-2</v>
      </c>
      <c r="AY278" s="101">
        <f>IF(AND(OR(計算過程!$DF$5&gt;4,計算過程!$DF$5&lt;&gt;8),入力データと計算結果!$E$7&lt;&gt;バックデータ一覧!$A$16,SUM(BX278:BY278)&gt;0),0.07*10^3/3600,0)</f>
        <v>1.9444444444444445E-2</v>
      </c>
      <c r="AZ278" s="101">
        <f>IF(AND(OR(計算過程!$DF$5&lt;=4),入力データと計算結果!$E$7=バックデータ一覧!$A$18,BY278&gt;0),(VLOOKUP(入力データと計算結果!$E$6,バックデータ一覧!$V$12:$AA$15,5,FALSE)*CA278+VLOOKUP(入力データと計算結果!$E$6,バックデータ一覧!$V$12:$AA$15,6,FALSE))*10^3/3600,0)</f>
        <v>3.501521875E-2</v>
      </c>
      <c r="BA278" s="101">
        <f>IF(OR(計算過程!$DF$5&lt;=2,計算過程!$DF$5=8),IF(入力データと計算結果!$E$7=バックデータ一覧!$A$16,BU278/BC278+BV278/BD278+BW278/BE278+BX278/BF278+BZ278/BH278,IF(入力データと計算結果!$E$7=バックデータ一覧!$A$17,BU278/BC278+BV278/BD278+BW278/BE278+BY278/BG278+BZ278/BH278,BU278/BC278+BV278/BD278+BW278/BE278+BY278/BG278+CA278/BI278)),0)</f>
        <v>63.887260187751444</v>
      </c>
      <c r="BB278" s="101">
        <f>IF(OR(計算過程!$DF$5=3,計算過程!$DF$5=4),IF(入力データと計算結果!$E$7=バックデータ一覧!$A$16,BU278/BC278+BV278/BD278+BW278/BE278+BX278/BF278+BZ278/BH278,IF(入力データと計算結果!$E$7=バックデータ一覧!$A$17,BU278/BC278+BV278/BD278+BW278/BE278+BY278/BG278+BZ278/BH278,BU278/BC278+BV278/BD278+BW278/BE278+BY278/BG278+CA278/BI278)),0)</f>
        <v>0</v>
      </c>
      <c r="BC278" s="101">
        <f>MIN(1,計算過程!$DF$7*'貼り付けシート（日別）'!AG277+計算過程!$DF$14*(BU278+BW278)+計算過程!$DF$21)</f>
        <v>0.62439031936466582</v>
      </c>
      <c r="BD278" s="101">
        <f>MIN(1,計算過程!$DF$8*'貼り付けシート（日別）'!AG277+計算過程!$DF$15*BV278+計算過程!$DF$22)</f>
        <v>0.68473751872404909</v>
      </c>
      <c r="BE278" s="101">
        <f>MIN(1,計算過程!$DF$9*'貼り付けシート（日別）'!AG277+計算過程!$DF$16*(BU278+BW278)+計算過程!$DF$23)</f>
        <v>0.62439031936466582</v>
      </c>
      <c r="BF278" s="32">
        <f>MIN(1,計算過程!$DF$10*'貼り付けシート（日別）'!AG277+計算過程!$DF$17*BX278+計算過程!$DF$24)</f>
        <v>0.71159348488590612</v>
      </c>
      <c r="BG278" s="32">
        <f>MIN(1,計算過程!$DF$11*'貼り付けシート（日別）'!AG277+計算過程!$DF$18*BY278+計算過程!$DF$25)</f>
        <v>0.70145105820096865</v>
      </c>
      <c r="BH278" s="32">
        <f>MIN(1,計算過程!$DF$12*'貼り付けシート（日別）'!AG277+計算過程!$DF$19*BZ278+計算過程!$DF$26)</f>
        <v>0.71159348488590612</v>
      </c>
      <c r="BI278" s="32">
        <f>MIN(1,計算過程!$DF$13*'貼り付けシート（日別）'!AG277+計算過程!$DF$20*CA278+計算過程!$DF$27)</f>
        <v>0.62823201926013417</v>
      </c>
      <c r="BJ278" s="32">
        <f>IF(計算過程!$DF$5=11,(計算過程!$DF$33*BK278+計算過程!$DF$34*BN278+計算過程!$DF$35*計算過程!$DF$39+計算過程!$DF$36)*(1+計算過程!$DF$37*計算過程!$DF$38)*BL278*BM278*10^3/3600,0)</f>
        <v>0</v>
      </c>
      <c r="BK278" s="32">
        <f>'貼り付けシート（日別）'!AH277</f>
        <v>12.137500000000001</v>
      </c>
      <c r="BL278" s="32">
        <f t="shared" si="93"/>
        <v>1</v>
      </c>
      <c r="BM278" s="32">
        <f t="shared" si="94"/>
        <v>1</v>
      </c>
      <c r="BN278" s="32">
        <f t="shared" si="95"/>
        <v>43.082718788107591</v>
      </c>
      <c r="BO278" s="32">
        <f>IF(計算過程!$DF$5=10,(計算過程!$DF$41*'貼り付けシート（日別）'!AG277+計算過程!$DF$42*BN278+計算過程!$DF$43)/3.6,0)</f>
        <v>0</v>
      </c>
      <c r="BP278" s="32">
        <f>IF(OR(計算過程!$DF$5=5,計算過程!$DF$5=6,計算過程!$DF$5=7),((計算過程!$DF$45*'貼り付けシート（日別）'!AG277+計算過程!$DF$46*SUM(BU278:BW278,BY278)+計算過程!$DF$47)*BQ278+(0.01723*CA278+0.06099))*10^3/3600,0)</f>
        <v>0</v>
      </c>
      <c r="BQ278" s="32">
        <f>IF('貼り付けシート（日別）'!AG277&lt;7,1+(7-'貼り付けシート（日別）'!AG277)*0.0091,1)</f>
        <v>1</v>
      </c>
      <c r="BR278" s="32">
        <f>IF(OR(計算過程!$DF$5=5,計算過程!$DF$5=6,計算過程!$DF$5=7),((計算過程!$DF$48*'貼り付けシート（日別）'!AG277+計算過程!$DF$49*SUM(BU278:BW278,BY278)+計算過程!$DF$50)*BT278+CA278/BS278),0)</f>
        <v>0</v>
      </c>
      <c r="BS278" s="32">
        <f>計算過程!$DF$51*'貼り付けシート（日別）'!AG277+計算過程!$DF$52*CA278+計算過程!$DF$53</f>
        <v>0.83699749999999995</v>
      </c>
      <c r="BT278" s="32">
        <f>IF('貼り付けシート（日別）'!AG277&lt;7,1+(7-'貼り付けシート（日別）'!AG277)*0.0205,1)</f>
        <v>1</v>
      </c>
      <c r="BU278" s="109">
        <f>'貼り付けシート（日別）'!T277</f>
        <v>6.2311478221293894</v>
      </c>
      <c r="BV278" s="109">
        <f>'貼り付けシート（日別）'!U277</f>
        <v>10.845284926919625</v>
      </c>
      <c r="BW278" s="109">
        <f>'貼り付けシート（日別）'!V277</f>
        <v>2.0839959271335746</v>
      </c>
      <c r="BX278" s="109">
        <f>'貼り付けシート（日別）'!W277</f>
        <v>0</v>
      </c>
      <c r="BY278" s="109">
        <f>'貼り付けシート（日別）'!X277</f>
        <v>20.146040111925</v>
      </c>
      <c r="BZ278" s="109">
        <f>'貼り付けシート（日別）'!Y277</f>
        <v>0</v>
      </c>
      <c r="CA278" s="109">
        <f>'貼り付けシート（日別）'!Z277</f>
        <v>3.7762500000000001</v>
      </c>
      <c r="CB278" s="102">
        <f>IF(入力データと計算結果!$E$9=バックデータ一覧!$A$25,'貼り付けシート（日別）'!AI277,0)</f>
        <v>0</v>
      </c>
      <c r="CC278" s="166"/>
      <c r="CD278" s="32">
        <f>IF(計算過程!$DF$5=9,((CI278*'貼り付けシート（日別）'!AG277+CJ278*(CQ278+CR278+CS278+CU278)+CK278*CX278+CL278)*CE278+(0.01723*CW278+0.06099))*10^3/3600,0)</f>
        <v>0</v>
      </c>
      <c r="CE278" s="32">
        <f>IF(7&lt;='貼り付けシート（日別）'!AG277,1,1+(7-'貼り付けシート（日別）'!AG277)*0.0091)</f>
        <v>1</v>
      </c>
      <c r="CF278" s="32">
        <f>IF(計算過程!$DF$5=9,((CM278*'貼り付けシート（日別）'!AG277+CN278*(CQ278+CR278+CS278+CU278)+CO278*CX278+CP278)*CH278+CW278/CG278),0)</f>
        <v>0</v>
      </c>
      <c r="CG278" s="32">
        <f>計算過程!$DF$55*'貼り付けシート（日別）'!AG277+計算過程!$DF$56*CW278+計算過程!$DF$57</f>
        <v>0.83699749999999995</v>
      </c>
      <c r="CH278" s="32">
        <f>IF(7&lt;='貼り付けシート（日別）'!AG277,1,1+(7-'貼り付けシート（日別）'!AG277)*0.0205)</f>
        <v>1</v>
      </c>
      <c r="CI278" s="100">
        <f>IF($CX278&gt;0,バックデータ一覧!$S$4,バックデータ一覧!$T$4)</f>
        <v>-0.18114</v>
      </c>
      <c r="CJ278" s="100">
        <f>IF($CX278&gt;0,バックデータ一覧!$S$5,バックデータ一覧!$T$5)</f>
        <v>0.10483000000000001</v>
      </c>
      <c r="CK278" s="100">
        <f>IF($CX278&gt;0,バックデータ一覧!$S$6,バックデータ一覧!$T$6)</f>
        <v>0</v>
      </c>
      <c r="CL278" s="100">
        <f>IF($CX278&gt;0,バックデータ一覧!$S$7,バックデータ一覧!$T$7)</f>
        <v>5.8528500000000001</v>
      </c>
      <c r="CM278" s="100">
        <f>IF($CX278&gt;0,バックデータ一覧!$S$12,バックデータ一覧!$T$12)</f>
        <v>-5.7700000000000001E-2</v>
      </c>
      <c r="CN278" s="100">
        <f>IF($CX278&gt;0,バックデータ一覧!$S$13,バックデータ一覧!$T$13)</f>
        <v>0.47525000000000001</v>
      </c>
      <c r="CO278" s="100">
        <f>IF($CX278&gt;0,バックデータ一覧!$S$14,バックデータ一覧!$T$14)</f>
        <v>0</v>
      </c>
      <c r="CP278" s="173">
        <f>IF($CX278&gt;0,バックデータ一覧!$S$15,バックデータ一覧!$T$15)</f>
        <v>-6.3459300000000001</v>
      </c>
      <c r="CQ278" s="102">
        <f>IF($DF$4=4,'貼り付けシート（日別）'!T277,'貼り付けシート（日別）'!B277*(INT($DF$4)+1-$DF$4)+'貼り付けシート（日別）'!T277*($DF$4-INT($DF$4)))</f>
        <v>6.2311478221293894</v>
      </c>
      <c r="CR278" s="102">
        <f>IF($DF$4=4,'貼り付けシート（日別）'!U277,'貼り付けシート（日別）'!C277*(INT($DF$4)+1-$DF$4)+'貼り付けシート（日別）'!U277*($DF$4-INT($DF$4)))</f>
        <v>10.845284926919625</v>
      </c>
      <c r="CS278" s="102">
        <f>IF($DF$4=4,'貼り付けシート（日別）'!V277,'貼り付けシート（日別）'!D277*(INT($DF$4)+1-$DF$4)+'貼り付けシート（日別）'!V277*($DF$4-INT($DF$4)))</f>
        <v>2.0839959271335746</v>
      </c>
      <c r="CT278" s="102">
        <f>IF($DF$4=4,'貼り付けシート（日別）'!W277,'貼り付けシート（日別）'!E277*(INT($DF$4)+1-$DF$4)+'貼り付けシート（日別）'!W277*($DF$4-INT($DF$4)))</f>
        <v>0</v>
      </c>
      <c r="CU278" s="102">
        <f>IF($DF$4=4,'貼り付けシート（日別）'!X277,'貼り付けシート（日別）'!F277*(INT($DF$4)+1-$DF$4)+'貼り付けシート（日別）'!X277*($DF$4-INT($DF$4)))</f>
        <v>20.146040111925</v>
      </c>
      <c r="CV278" s="102">
        <f>IF($DF$4=4,'貼り付けシート（日別）'!Y277,'貼り付けシート（日別）'!G277*(INT($DF$4)+1-$DF$4)+'貼り付けシート（日別）'!Y277*($DF$4-INT($DF$4)))</f>
        <v>0</v>
      </c>
      <c r="CW278" s="102">
        <f>IF($DF$4=4,'貼り付けシート（日別）'!Z277,'貼り付けシート（日別）'!H277*(INT($DF$4)+1-$DF$4)+'貼り付けシート（日別）'!Z277*($DF$4-INT($DF$4)))</f>
        <v>3.7762500000000001</v>
      </c>
      <c r="CX278" s="32">
        <f>SUMIF('貼り付けシート（時刻別）'!$A$6:$A$8765,AR278,'貼り付けシート（時刻別）'!$C$6:$C$8765)</f>
        <v>0</v>
      </c>
      <c r="CY278" s="102">
        <f t="shared" ref="CY278:CY341" si="96">IF($DF$4&lt;&gt;9,0,$AP278*(INT($DF$4)+1-$DF$4)+$CB278*($DF$4-INT($DF$4)))</f>
        <v>0</v>
      </c>
      <c r="CZ278" s="166"/>
    </row>
    <row r="279" spans="1:104" x14ac:dyDescent="0.15">
      <c r="A279" s="36">
        <v>41911</v>
      </c>
      <c r="B279" s="139">
        <f>IF(計算過程!$DF$5=9,計算過程!CD279+計算過程!CY279,IF($DF$4=4,AS279,G279*(INT($DF$4)+1-$DF$4)+AS279*($DF$4-INT($DF$4))))</f>
        <v>0.14764313450925926</v>
      </c>
      <c r="C279" s="139">
        <f>IF(計算過程!$DF$5=9,CF279,IF($DF$4=4,AT279,H279*(INT($DF$4)+1-$DF$4)+AT279*($DF$4-INT($DF$4))))</f>
        <v>64.596802164989242</v>
      </c>
      <c r="D279" s="139">
        <f>IF(計算過程!$DF$5=9,0,IF($DF$4=4,AU279,I279*(INT($DF$4)+1-$DF$4)+AU279*($DF$4-INT($DF$4))))</f>
        <v>0</v>
      </c>
      <c r="E279" s="139">
        <v>0</v>
      </c>
      <c r="F279" s="138"/>
      <c r="G279" s="104">
        <f t="shared" si="83"/>
        <v>0.14075072844212963</v>
      </c>
      <c r="H279" s="104">
        <f t="shared" si="84"/>
        <v>58.208325447244846</v>
      </c>
      <c r="I279" s="104">
        <f t="shared" si="85"/>
        <v>0</v>
      </c>
      <c r="J279" s="107">
        <v>0</v>
      </c>
      <c r="K279" s="101">
        <f>IF(OR(計算過程!$DF$5&lt;=4,計算過程!$DF$5=8),L279+M279+N279,0)</f>
        <v>0.14075072844212963</v>
      </c>
      <c r="L279" s="101">
        <f>IF(AND($DF$5&gt;4,$DF$5&lt;&gt;8),0,((VLOOKUP(入力データと計算結果!$E$6,バックデータ一覧!$V$12:$AA$15,2)*'貼り付けシート（日別）'!O278+VLOOKUP(入力データと計算結果!$E$6,バックデータ一覧!$V$12:$AA$15,3)*('貼り付けシート（日別）'!I278+'貼り付けシート（日別）'!J278+'貼り付けシート（日別）'!K278+'貼り付けシート（日別）'!L278+'貼り付けシート（日別）'!N278)+(VLOOKUP(入力データと計算結果!$E$6,バックデータ一覧!$V$12:$AA$15,4)))*10^3/3600))</f>
        <v>8.8625790074074076E-2</v>
      </c>
      <c r="M279" s="101">
        <f>IF(AND(OR($DF$5&gt;4,$DF$5&lt;&gt;8),入力データと計算結果!$E$7&lt;&gt;バックデータ一覧!$A$16,SUM(AL279:AM279)&gt;0),0.07*10^3/3600,0)</f>
        <v>1.9444444444444445E-2</v>
      </c>
      <c r="N279" s="101">
        <f>IF(AND(OR($DF$5&lt;=4),入力データと計算結果!$E$7=バックデータ一覧!$A$18,AM279&gt;0),(VLOOKUP(入力データと計算結果!$E$6,バックデータ一覧!$V$12:$AA$15,5,FALSE)*AO279+VLOOKUP(入力データと計算結果!$E$6,バックデータ一覧!$V$12:$AA$15,6,FALSE))*10^3/3600,0)</f>
        <v>3.2680493923611109E-2</v>
      </c>
      <c r="O279" s="101">
        <f>IF(OR(計算過程!$DF$5&lt;=2,計算過程!$DF$5=8),IF(入力データと計算結果!$E$7=バックデータ一覧!$A$16,AI279/Q279+AJ279/R279+AK279/S279+AL279/T279+AN279/V279,IF(入力データと計算結果!$E$7=バックデータ一覧!$A$17,AI279/Q279+AJ279/R279+AK279/S279+AM279/U279+AN279/V279,AI279/Q279+AJ279/R279+AK279/S279+AM279/U279+AO279/W279)),0)</f>
        <v>58.208325447244846</v>
      </c>
      <c r="P279" s="101">
        <f>IF(OR(計算過程!$DF$5=3,計算過程!$DF$5=4),IF(入力データと計算結果!$E$7=バックデータ一覧!$A$16,AI279/Q279+AJ279/R279+AK279/S279+AL279/T279+AN279/V279,IF(入力データと計算結果!$E$7=バックデータ一覧!$A$17,AI279/Q279+AJ279/R279+AK279/S279+AM279/U279+AN279/V279,AI279/Q279+AJ279/R279+AK279/S279+AM279/U279+AO279/W279)),0)</f>
        <v>0</v>
      </c>
      <c r="Q279" s="101">
        <f>MIN(1,$DF$7*'貼り付けシート（日別）'!O278+計算過程!$DF$14*(AI279+AK279)+$DF$21)</f>
        <v>0.61984219759192904</v>
      </c>
      <c r="R279" s="101">
        <f>MIN(1,$DF$8*'貼り付けシート（日別）'!O278+$DF$15*AJ279+$DF$22)</f>
        <v>0.68225907775191097</v>
      </c>
      <c r="S279" s="101">
        <f>MIN(1,$DF$9*'貼り付けシート（日別）'!O278+$DF$16*(AI279+AK279)+$DF$23)</f>
        <v>0.61984219759192904</v>
      </c>
      <c r="T279" s="32">
        <f>MIN(1,$DF$10*'貼り付けシート（日別）'!O278+$DF$17*AL279+$DF$24)</f>
        <v>0.71159348488590612</v>
      </c>
      <c r="U279" s="32">
        <f>MIN(1,$DF$11*'貼り付けシート（日別）'!O278+$DF$18*AM279+$DF$25)</f>
        <v>0.70141482528948118</v>
      </c>
      <c r="V279" s="32">
        <f>MIN(1,$DF$12*'貼り付けシート（日別）'!O278+$DF$19*AN279+$DF$26)</f>
        <v>0.71159348488590612</v>
      </c>
      <c r="W279" s="32">
        <f>MIN(1,$DF$13*'貼り付けシート（日別）'!O278+$DF$20*AO279+$DF$27)</f>
        <v>0.61315088284510066</v>
      </c>
      <c r="X279" s="32">
        <f t="shared" si="86"/>
        <v>0</v>
      </c>
      <c r="Y279" s="32">
        <f>'貼り付けシート（日別）'!P278</f>
        <v>6.6124999999999989</v>
      </c>
      <c r="Z279" s="32">
        <f t="shared" si="87"/>
        <v>1.0051537500000001</v>
      </c>
      <c r="AA279" s="32">
        <f t="shared" si="88"/>
        <v>1</v>
      </c>
      <c r="AB279" s="32">
        <f t="shared" si="89"/>
        <v>39.126790222745811</v>
      </c>
      <c r="AC279" s="32">
        <f>IF($DF$5=10,($DF$41*'貼り付けシート（日別）'!O278+$DF$42*AB279+$DF$43)/3.6,0)</f>
        <v>0</v>
      </c>
      <c r="AD279" s="32">
        <f>IF(OR($DF$5=5,$DF$5=6,$DF$5=7),(($DF$45*'貼り付けシート（日別）'!O278+$DF$46*SUM(AI279:AK279,AM279)+$DF$47)*AE279+(0.01723*AO279+0.06099))*10^3/3600,0)</f>
        <v>0</v>
      </c>
      <c r="AE279" s="32">
        <f>IF('貼り付けシート（日別）'!O278&lt;7,1+(7-'貼り付けシート（日別）'!O278)*0.0091,1)</f>
        <v>1</v>
      </c>
      <c r="AF279" s="32">
        <f>IF(OR($DF$5=5,$DF$5=6,$DF$5=7),(($DF$48*'貼り付けシート（日別）'!O278+$DF$49*SUM(AI279:AK279,AM279)+$DF$50)*AH279+AO279/AG279),0)</f>
        <v>0</v>
      </c>
      <c r="AG279" s="32">
        <f>$DF$51*'貼り付けシート（日別）'!O278+$DF$52*AO279+$DF$53</f>
        <v>0.82367062499999999</v>
      </c>
      <c r="AH279" s="32">
        <f>IF('貼り付けシート（日別）'!O278&lt;7,1+(7-'貼り付けシート（日別）'!O278)*0.0205,1)</f>
        <v>1</v>
      </c>
      <c r="AI279" s="109">
        <f>'貼り付けシート（日別）'!B278</f>
        <v>5.9838459174389884</v>
      </c>
      <c r="AJ279" s="109">
        <f>'貼り付けシート（日別）'!C278</f>
        <v>7.9847237516846796</v>
      </c>
      <c r="AK279" s="109">
        <f>'貼り付けシート（日別）'!D278</f>
        <v>1.6439137135821398</v>
      </c>
      <c r="AL279" s="109">
        <f>'貼り付けシート（日別）'!E278</f>
        <v>0</v>
      </c>
      <c r="AM279" s="109">
        <f>'貼り付けシート（日別）'!F278</f>
        <v>20.225869340040003</v>
      </c>
      <c r="AN279" s="109">
        <f>'貼り付けシート（日別）'!G278</f>
        <v>0</v>
      </c>
      <c r="AO279" s="109">
        <f>'貼り付けシート（日別）'!H278</f>
        <v>3.2884374999999997</v>
      </c>
      <c r="AP279" s="102">
        <f>IF(入力データと計算結果!$E$9=バックデータ一覧!$A$25,'貼り付けシート（日別）'!Q278,0)</f>
        <v>0</v>
      </c>
      <c r="AR279" s="36">
        <v>41911</v>
      </c>
      <c r="AS279" s="104">
        <f t="shared" si="90"/>
        <v>0.14764313450925926</v>
      </c>
      <c r="AT279" s="104">
        <f t="shared" si="91"/>
        <v>64.596802164989242</v>
      </c>
      <c r="AU279" s="104">
        <f t="shared" si="92"/>
        <v>0</v>
      </c>
      <c r="AV279" s="107">
        <v>0</v>
      </c>
      <c r="AW279" s="101">
        <f>IF(OR(計算過程!$DF$5&lt;=4,計算過程!$DF$5=8),AX279+AY279+AZ279,0)</f>
        <v>0.14764313450925926</v>
      </c>
      <c r="AX279" s="101">
        <f>IF(AND(計算過程!$DF$5&gt;4,計算過程!$DF$5&lt;&gt;8),0,((VLOOKUP(入力データと計算結果!$E$6,バックデータ一覧!$V$12:$AA$15,2)*'貼り付けシート（日別）'!AG278+VLOOKUP(入力データと計算結果!$E$6,バックデータ一覧!$V$12:$AA$15,3)*('貼り付けシート（日別）'!AA278+'貼り付けシート（日別）'!AB278+'貼り付けシート（日別）'!AC278+'貼り付けシート（日別）'!AD278+'貼り付けシート（日別）'!AF278)+(VLOOKUP(入力データと計算結果!$E$6,バックデータ一覧!$V$12:$AA$15,4)))*10^3/3600))</f>
        <v>9.2146480574074069E-2</v>
      </c>
      <c r="AY279" s="101">
        <f>IF(AND(OR(計算過程!$DF$5&gt;4,計算過程!$DF$5&lt;&gt;8),入力データと計算結果!$E$7&lt;&gt;バックデータ一覧!$A$16,SUM(BX279:BY279)&gt;0),0.07*10^3/3600,0)</f>
        <v>1.9444444444444445E-2</v>
      </c>
      <c r="AZ279" s="101">
        <f>IF(AND(OR(計算過程!$DF$5&lt;=4),入力データと計算結果!$E$7=バックデータ一覧!$A$18,BY279&gt;0),(VLOOKUP(入力データと計算結果!$E$6,バックデータ一覧!$V$12:$AA$15,5,FALSE)*CA279+VLOOKUP(入力データと計算結果!$E$6,バックデータ一覧!$V$12:$AA$15,6,FALSE))*10^3/3600,0)</f>
        <v>3.6052209490740734E-2</v>
      </c>
      <c r="BA279" s="101">
        <f>IF(OR(計算過程!$DF$5&lt;=2,計算過程!$DF$5=8),IF(入力データと計算結果!$E$7=バックデータ一覧!$A$16,BU279/BC279+BV279/BD279+BW279/BE279+BX279/BF279+BZ279/BH279,IF(入力データと計算結果!$E$7=バックデータ一覧!$A$17,BU279/BC279+BV279/BD279+BW279/BE279+BY279/BG279+BZ279/BH279,BU279/BC279+BV279/BD279+BW279/BE279+BY279/BG279+CA279/BI279)),0)</f>
        <v>64.596802164989242</v>
      </c>
      <c r="BB279" s="101">
        <f>IF(OR(計算過程!$DF$5=3,計算過程!$DF$5=4),IF(入力データと計算結果!$E$7=バックデータ一覧!$A$16,BU279/BC279+BV279/BD279+BW279/BE279+BX279/BF279+BZ279/BH279,IF(入力データと計算結果!$E$7=バックデータ一覧!$A$17,BU279/BC279+BV279/BD279+BW279/BE279+BY279/BG279+BZ279/BH279,BU279/BC279+BV279/BD279+BW279/BE279+BY279/BG279+CA279/BI279)),0)</f>
        <v>0</v>
      </c>
      <c r="BC279" s="101">
        <f>MIN(1,計算過程!$DF$7*'貼り付けシート（日別）'!AG278+計算過程!$DF$14*(BU279+BW279)+計算過程!$DF$21)</f>
        <v>0.62069225454196741</v>
      </c>
      <c r="BD279" s="101">
        <f>MIN(1,計算過程!$DF$8*'貼り付けシート（日別）'!AG278+計算過程!$DF$15*BV279+計算過程!$DF$22)</f>
        <v>0.68357693541007991</v>
      </c>
      <c r="BE279" s="101">
        <f>MIN(1,計算過程!$DF$9*'貼り付けシート（日別）'!AG278+計算過程!$DF$16*(BU279+BW279)+計算過程!$DF$23)</f>
        <v>0.62069225454196741</v>
      </c>
      <c r="BF279" s="32">
        <f>MIN(1,計算過程!$DF$10*'貼り付けシート（日別）'!AG278+計算過程!$DF$17*BX279+計算過程!$DF$24)</f>
        <v>0.71159348488590612</v>
      </c>
      <c r="BG279" s="32">
        <f>MIN(1,計算過程!$DF$11*'貼り付けシート（日別）'!AG278+計算過程!$DF$18*BY279+計算過程!$DF$25)</f>
        <v>0.70141482528948118</v>
      </c>
      <c r="BH279" s="32">
        <f>MIN(1,計算過程!$DF$12*'貼り付けシート（日別）'!AG278+計算過程!$DF$19*BZ279+計算過程!$DF$26)</f>
        <v>0.71159348488590612</v>
      </c>
      <c r="BI279" s="32">
        <f>MIN(1,計算過程!$DF$13*'貼り付けシート（日別）'!AG278+計算過程!$DF$20*CA279+計算過程!$DF$27)</f>
        <v>0.62555715154469793</v>
      </c>
      <c r="BJ279" s="32">
        <f>IF(計算過程!$DF$5=11,(計算過程!$DF$33*BK279+計算過程!$DF$34*BN279+計算過程!$DF$35*計算過程!$DF$39+計算過程!$DF$36)*(1+計算過程!$DF$37*計算過程!$DF$38)*BL279*BM279*10^3/3600,0)</f>
        <v>0</v>
      </c>
      <c r="BK279" s="32">
        <f>'貼り付けシート（日別）'!AH278</f>
        <v>6.6124999999999989</v>
      </c>
      <c r="BL279" s="32">
        <f t="shared" si="93"/>
        <v>1.0051537500000001</v>
      </c>
      <c r="BM279" s="32">
        <f t="shared" si="94"/>
        <v>1</v>
      </c>
      <c r="BN279" s="32">
        <f t="shared" si="95"/>
        <v>43.455138399067444</v>
      </c>
      <c r="BO279" s="32">
        <f>IF(計算過程!$DF$5=10,(計算過程!$DF$41*'貼り付けシート（日別）'!AG278+計算過程!$DF$42*BN279+計算過程!$DF$43)/3.6,0)</f>
        <v>0</v>
      </c>
      <c r="BP279" s="32">
        <f>IF(OR(計算過程!$DF$5=5,計算過程!$DF$5=6,計算過程!$DF$5=7),((計算過程!$DF$45*'貼り付けシート（日別）'!AG278+計算過程!$DF$46*SUM(BU279:BW279,BY279)+計算過程!$DF$47)*BQ279+(0.01723*CA279+0.06099))*10^3/3600,0)</f>
        <v>0</v>
      </c>
      <c r="BQ279" s="32">
        <f>IF('貼り付けシート（日別）'!AG278&lt;7,1+(7-'貼り付けシート（日別）'!AG278)*0.0091,1)</f>
        <v>1</v>
      </c>
      <c r="BR279" s="32">
        <f>IF(OR(計算過程!$DF$5=5,計算過程!$DF$5=6,計算過程!$DF$5=7),((計算過程!$DF$48*'貼り付けシート（日別）'!AG278+計算過程!$DF$49*SUM(BU279:BW279,BY279)+計算過程!$DF$50)*BT279+CA279/BS279),0)</f>
        <v>0</v>
      </c>
      <c r="BS279" s="32">
        <f>計算過程!$DF$51*'貼り付けシート（日別）'!AG278+計算過程!$DF$52*CA279+計算過程!$DF$53</f>
        <v>0.82789749999999995</v>
      </c>
      <c r="BT279" s="32">
        <f>IF('貼り付けシート（日別）'!AG278&lt;7,1+(7-'貼り付けシート（日別）'!AG278)*0.0205,1)</f>
        <v>1</v>
      </c>
      <c r="BU279" s="109">
        <f>'貼り付けシート（日別）'!T278</f>
        <v>6.2558389136862163</v>
      </c>
      <c r="BV279" s="109">
        <f>'貼り付けシート（日別）'!U278</f>
        <v>10.888259661388201</v>
      </c>
      <c r="BW279" s="109">
        <f>'貼り付けシート（日別）'!V278</f>
        <v>2.0922538172863598</v>
      </c>
      <c r="BX279" s="109">
        <f>'貼り付けシート（日別）'!W278</f>
        <v>0</v>
      </c>
      <c r="BY279" s="109">
        <f>'貼り付けシート（日別）'!X278</f>
        <v>20.225869340040003</v>
      </c>
      <c r="BZ279" s="109">
        <f>'貼り付けシート（日別）'!Y278</f>
        <v>0</v>
      </c>
      <c r="CA279" s="109">
        <f>'貼り付けシート（日別）'!Z278</f>
        <v>3.992916666666666</v>
      </c>
      <c r="CB279" s="102">
        <f>IF(入力データと計算結果!$E$9=バックデータ一覧!$A$25,'貼り付けシート（日別）'!AI278,0)</f>
        <v>0</v>
      </c>
      <c r="CC279" s="166"/>
      <c r="CD279" s="32">
        <f>IF(計算過程!$DF$5=9,((CI279*'貼り付けシート（日別）'!AG278+CJ279*(CQ279+CR279+CS279+CU279)+CK279*CX279+CL279)*CE279+(0.01723*CW279+0.06099))*10^3/3600,0)</f>
        <v>0</v>
      </c>
      <c r="CE279" s="32">
        <f>IF(7&lt;='貼り付けシート（日別）'!AG278,1,1+(7-'貼り付けシート（日別）'!AG278)*0.0091)</f>
        <v>1</v>
      </c>
      <c r="CF279" s="32">
        <f>IF(計算過程!$DF$5=9,((CM279*'貼り付けシート（日別）'!AG278+CN279*(CQ279+CR279+CS279+CU279)+CO279*CX279+CP279)*CH279+CW279/CG279),0)</f>
        <v>0</v>
      </c>
      <c r="CG279" s="32">
        <f>計算過程!$DF$55*'貼り付けシート（日別）'!AG278+計算過程!$DF$56*CW279+計算過程!$DF$57</f>
        <v>0.82789749999999995</v>
      </c>
      <c r="CH279" s="32">
        <f>IF(7&lt;='貼り付けシート（日別）'!AG278,1,1+(7-'貼り付けシート（日別）'!AG278)*0.0205)</f>
        <v>1</v>
      </c>
      <c r="CI279" s="100">
        <f>IF($CX279&gt;0,バックデータ一覧!$S$4,バックデータ一覧!$T$4)</f>
        <v>-0.18114</v>
      </c>
      <c r="CJ279" s="100">
        <f>IF($CX279&gt;0,バックデータ一覧!$S$5,バックデータ一覧!$T$5)</f>
        <v>0.10483000000000001</v>
      </c>
      <c r="CK279" s="100">
        <f>IF($CX279&gt;0,バックデータ一覧!$S$6,バックデータ一覧!$T$6)</f>
        <v>0</v>
      </c>
      <c r="CL279" s="100">
        <f>IF($CX279&gt;0,バックデータ一覧!$S$7,バックデータ一覧!$T$7)</f>
        <v>5.8528500000000001</v>
      </c>
      <c r="CM279" s="100">
        <f>IF($CX279&gt;0,バックデータ一覧!$S$12,バックデータ一覧!$T$12)</f>
        <v>-5.7700000000000001E-2</v>
      </c>
      <c r="CN279" s="100">
        <f>IF($CX279&gt;0,バックデータ一覧!$S$13,バックデータ一覧!$T$13)</f>
        <v>0.47525000000000001</v>
      </c>
      <c r="CO279" s="100">
        <f>IF($CX279&gt;0,バックデータ一覧!$S$14,バックデータ一覧!$T$14)</f>
        <v>0</v>
      </c>
      <c r="CP279" s="173">
        <f>IF($CX279&gt;0,バックデータ一覧!$S$15,バックデータ一覧!$T$15)</f>
        <v>-6.3459300000000001</v>
      </c>
      <c r="CQ279" s="102">
        <f>IF($DF$4=4,'貼り付けシート（日別）'!T278,'貼り付けシート（日別）'!B278*(INT($DF$4)+1-$DF$4)+'貼り付けシート（日別）'!T278*($DF$4-INT($DF$4)))</f>
        <v>6.2558389136862163</v>
      </c>
      <c r="CR279" s="102">
        <f>IF($DF$4=4,'貼り付けシート（日別）'!U278,'貼り付けシート（日別）'!C278*(INT($DF$4)+1-$DF$4)+'貼り付けシート（日別）'!U278*($DF$4-INT($DF$4)))</f>
        <v>10.888259661388201</v>
      </c>
      <c r="CS279" s="102">
        <f>IF($DF$4=4,'貼り付けシート（日別）'!V278,'貼り付けシート（日別）'!D278*(INT($DF$4)+1-$DF$4)+'貼り付けシート（日別）'!V278*($DF$4-INT($DF$4)))</f>
        <v>2.0922538172863598</v>
      </c>
      <c r="CT279" s="102">
        <f>IF($DF$4=4,'貼り付けシート（日別）'!W278,'貼り付けシート（日別）'!E278*(INT($DF$4)+1-$DF$4)+'貼り付けシート（日別）'!W278*($DF$4-INT($DF$4)))</f>
        <v>0</v>
      </c>
      <c r="CU279" s="102">
        <f>IF($DF$4=4,'貼り付けシート（日別）'!X278,'貼り付けシート（日別）'!F278*(INT($DF$4)+1-$DF$4)+'貼り付けシート（日別）'!X278*($DF$4-INT($DF$4)))</f>
        <v>20.225869340040003</v>
      </c>
      <c r="CV279" s="102">
        <f>IF($DF$4=4,'貼り付けシート（日別）'!Y278,'貼り付けシート（日別）'!G278*(INT($DF$4)+1-$DF$4)+'貼り付けシート（日別）'!Y278*($DF$4-INT($DF$4)))</f>
        <v>0</v>
      </c>
      <c r="CW279" s="102">
        <f>IF($DF$4=4,'貼り付けシート（日別）'!Z278,'貼り付けシート（日別）'!H278*(INT($DF$4)+1-$DF$4)+'貼り付けシート（日別）'!Z278*($DF$4-INT($DF$4)))</f>
        <v>3.992916666666666</v>
      </c>
      <c r="CX279" s="32">
        <f>SUMIF('貼り付けシート（時刻別）'!$A$6:$A$8765,AR279,'貼り付けシート（時刻別）'!$C$6:$C$8765)</f>
        <v>0</v>
      </c>
      <c r="CY279" s="102">
        <f t="shared" si="96"/>
        <v>0</v>
      </c>
      <c r="CZ279" s="166"/>
    </row>
    <row r="280" spans="1:104" x14ac:dyDescent="0.15">
      <c r="A280" s="36">
        <v>41912</v>
      </c>
      <c r="B280" s="139">
        <f>IF(計算過程!$DF$5=9,計算過程!CD280+計算過程!CY280,IF($DF$4=4,AS280,G280*(INT($DF$4)+1-$DF$4)+AS280*($DF$4-INT($DF$4))))</f>
        <v>0.1539872762962963</v>
      </c>
      <c r="C280" s="139">
        <f>IF(計算過程!$DF$5=9,CF280,IF($DF$4=4,AT280,H280*(INT($DF$4)+1-$DF$4)+AT280*($DF$4-INT($DF$4))))</f>
        <v>76.29808439251137</v>
      </c>
      <c r="D280" s="139">
        <f>IF(計算過程!$DF$5=9,0,IF($DF$4=4,AU280,I280*(INT($DF$4)+1-$DF$4)+AU280*($DF$4-INT($DF$4))))</f>
        <v>0</v>
      </c>
      <c r="E280" s="139">
        <v>0</v>
      </c>
      <c r="F280" s="138"/>
      <c r="G280" s="104">
        <f t="shared" si="83"/>
        <v>0.14715718938425926</v>
      </c>
      <c r="H280" s="104">
        <f t="shared" si="84"/>
        <v>69.875963400695099</v>
      </c>
      <c r="I280" s="104">
        <f t="shared" si="85"/>
        <v>0</v>
      </c>
      <c r="J280" s="107">
        <v>0</v>
      </c>
      <c r="K280" s="101">
        <f>IF(OR(計算過程!$DF$5&lt;=4,計算過程!$DF$5=8),L280+M280+N280,0)</f>
        <v>0.14715718938425926</v>
      </c>
      <c r="L280" s="101">
        <f>IF(AND($DF$5&gt;4,$DF$5&lt;&gt;8),0,((VLOOKUP(入力データと計算結果!$E$6,バックデータ一覧!$V$12:$AA$15,2)*'貼り付けシート（日別）'!O279+VLOOKUP(入力データと計算結果!$E$6,バックデータ一覧!$V$12:$AA$15,3)*('貼り付けシート（日別）'!I279+'貼り付けシート（日別）'!J279+'貼り付けシート（日別）'!K279+'貼り付けシート（日別）'!L279+'貼り付けシート（日別）'!N279)+(VLOOKUP(入力データと計算結果!$E$6,バックデータ一覧!$V$12:$AA$15,4)))*10^3/3600))</f>
        <v>9.5219208481481493E-2</v>
      </c>
      <c r="M280" s="101">
        <f>IF(AND(OR($DF$5&gt;4,$DF$5&lt;&gt;8),入力データと計算結果!$E$7&lt;&gt;バックデータ一覧!$A$16,SUM(AL280:AM280)&gt;0),0.07*10^3/3600,0)</f>
        <v>1.9444444444444445E-2</v>
      </c>
      <c r="N280" s="101">
        <f>IF(AND(OR($DF$5&lt;=4),入力データと計算結果!$E$7=バックデータ一覧!$A$18,AM280&gt;0),(VLOOKUP(入力データと計算結果!$E$6,バックデータ一覧!$V$12:$AA$15,5,FALSE)*AO280+VLOOKUP(入力データと計算結果!$E$6,バックデータ一覧!$V$12:$AA$15,6,FALSE))*10^3/3600,0)</f>
        <v>3.2493536458333333E-2</v>
      </c>
      <c r="O280" s="101">
        <f>IF(OR(計算過程!$DF$5&lt;=2,計算過程!$DF$5=8),IF(入力データと計算結果!$E$7=バックデータ一覧!$A$16,AI280/Q280+AJ280/R280+AK280/S280+AL280/T280+AN280/V280,IF(入力データと計算結果!$E$7=バックデータ一覧!$A$17,AI280/Q280+AJ280/R280+AK280/S280+AM280/U280+AN280/V280,AI280/Q280+AJ280/R280+AK280/S280+AM280/U280+AO280/W280)),0)</f>
        <v>69.875963400695099</v>
      </c>
      <c r="P280" s="101">
        <f>IF(OR(計算過程!$DF$5=3,計算過程!$DF$5=4),IF(入力データと計算結果!$E$7=バックデータ一覧!$A$16,AI280/Q280+AJ280/R280+AK280/S280+AL280/T280+AN280/V280,IF(入力データと計算結果!$E$7=バックデータ一覧!$A$17,AI280/Q280+AJ280/R280+AK280/S280+AM280/U280+AN280/V280,AI280/Q280+AJ280/R280+AK280/S280+AM280/U280+AO280/W280)),0)</f>
        <v>0</v>
      </c>
      <c r="Q280" s="101">
        <f>MIN(1,$DF$7*'貼り付けシート（日別）'!O279+計算過程!$DF$14*(AI280+AK280)+$DF$21)</f>
        <v>0.62499495472594013</v>
      </c>
      <c r="R280" s="101">
        <f>MIN(1,$DF$8*'貼り付けシート（日別）'!O279+$DF$15*AJ280+$DF$22)</f>
        <v>0.68428166371986687</v>
      </c>
      <c r="S280" s="101">
        <f>MIN(1,$DF$9*'貼り付けシート（日別）'!O279+$DF$16*(AI280+AK280)+$DF$23)</f>
        <v>0.62499495472594013</v>
      </c>
      <c r="T280" s="32">
        <f>MIN(1,$DF$10*'貼り付けシート（日別）'!O279+$DF$17*AL280+$DF$24)</f>
        <v>0.71159348488590612</v>
      </c>
      <c r="U280" s="32">
        <f>MIN(1,$DF$11*'貼り付けシート（日別）'!O279+$DF$18*AM280+$DF$25)</f>
        <v>0.70125532479661457</v>
      </c>
      <c r="V280" s="32">
        <f>MIN(1,$DF$12*'貼り付けシート（日別）'!O279+$DF$19*AN280+$DF$26)</f>
        <v>0.71159348488590612</v>
      </c>
      <c r="W280" s="32">
        <f>MIN(1,$DF$13*'貼り付けシート（日別）'!O279+$DF$20*AO280+$DF$27)</f>
        <v>0.61402318398604028</v>
      </c>
      <c r="X280" s="32">
        <f t="shared" si="86"/>
        <v>0</v>
      </c>
      <c r="Y280" s="32">
        <f>'貼り付けシート（日別）'!P279</f>
        <v>6.1375000000000002</v>
      </c>
      <c r="Z280" s="32">
        <f t="shared" si="87"/>
        <v>1.01147125</v>
      </c>
      <c r="AA280" s="32">
        <f t="shared" si="88"/>
        <v>1</v>
      </c>
      <c r="AB280" s="32">
        <f t="shared" si="89"/>
        <v>46.875550632669132</v>
      </c>
      <c r="AC280" s="32">
        <f>IF($DF$5=10,($DF$41*'貼り付けシート（日別）'!O279+$DF$42*AB280+$DF$43)/3.6,0)</f>
        <v>0</v>
      </c>
      <c r="AD280" s="32">
        <f>IF(OR($DF$5=5,$DF$5=6,$DF$5=7),(($DF$45*'貼り付けシート（日別）'!O279+$DF$46*SUM(AI280:AK280,AM280)+$DF$47)*AE280+(0.01723*AO280+0.06099))*10^3/3600,0)</f>
        <v>0</v>
      </c>
      <c r="AE280" s="32">
        <f>IF('貼り付けシート（日別）'!O279&lt;7,1+(7-'貼り付けシート（日別）'!O279)*0.0091,1)</f>
        <v>1</v>
      </c>
      <c r="AF280" s="32">
        <f>IF(OR($DF$5=5,$DF$5=6,$DF$5=7),(($DF$48*'貼り付けシート（日別）'!O279+$DF$49*SUM(AI280:AK280,AM280)+$DF$50)*AH280+AO280/AG280),0)</f>
        <v>0</v>
      </c>
      <c r="AG280" s="32">
        <f>$DF$51*'貼り付けシート（日別）'!O279+$DF$52*AO280+$DF$53</f>
        <v>0.82593624999999993</v>
      </c>
      <c r="AH280" s="32">
        <f>IF('貼り付けシート（日別）'!O279&lt;7,1+(7-'貼り付けシート（日別）'!O279)*0.0205,1)</f>
        <v>1</v>
      </c>
      <c r="AI280" s="109">
        <f>'貼り付けシート（日別）'!B279</f>
        <v>9.4084375600437582</v>
      </c>
      <c r="AJ280" s="109">
        <f>'貼り付けシート（日別）'!C279</f>
        <v>11.81593414134224</v>
      </c>
      <c r="AK280" s="109">
        <f>'貼り付けシート（日別）'!D279</f>
        <v>1.8245192424131393</v>
      </c>
      <c r="AL280" s="109">
        <f>'貼り付けシート（日別）'!E279</f>
        <v>0</v>
      </c>
      <c r="AM280" s="109">
        <f>'貼り付けシート（日別）'!F279</f>
        <v>20.577284688869998</v>
      </c>
      <c r="AN280" s="109">
        <f>'貼り付けシート（日別）'!G279</f>
        <v>0</v>
      </c>
      <c r="AO280" s="109">
        <f>'貼り付けシート（日別）'!H279</f>
        <v>3.2493749999999997</v>
      </c>
      <c r="AP280" s="102">
        <f>IF(入力データと計算結果!$E$9=バックデータ一覧!$A$25,'貼り付けシート（日別）'!Q279,0)</f>
        <v>0</v>
      </c>
      <c r="AR280" s="36">
        <v>41912</v>
      </c>
      <c r="AS280" s="104">
        <f t="shared" si="90"/>
        <v>0.1539872762962963</v>
      </c>
      <c r="AT280" s="104">
        <f t="shared" si="91"/>
        <v>76.29808439251137</v>
      </c>
      <c r="AU280" s="104">
        <f t="shared" si="92"/>
        <v>0</v>
      </c>
      <c r="AV280" s="107">
        <v>0</v>
      </c>
      <c r="AW280" s="101">
        <f>IF(OR(計算過程!$DF$5&lt;=4,計算過程!$DF$5=8),AX280+AY280+AZ280,0)</f>
        <v>0.1539872762962963</v>
      </c>
      <c r="AX280" s="101">
        <f>IF(AND(計算過程!$DF$5&gt;4,計算過程!$DF$5&lt;&gt;8),0,((VLOOKUP(入力データと計算結果!$E$6,バックデータ一覧!$V$12:$AA$15,2)*'貼り付けシート（日別）'!AG279+VLOOKUP(入力データと計算結果!$E$6,バックデータ一覧!$V$12:$AA$15,3)*('貼り付けシート（日別）'!AA279+'貼り付けシート（日別）'!AB279+'貼り付けシート（日別）'!AC279+'貼り付けシート（日別）'!AD279+'貼り付けシート（日別）'!AF279)+(VLOOKUP(入力データと計算結果!$E$6,バックデータ一覧!$V$12:$AA$15,4)))*10^3/3600))</f>
        <v>9.8739898981481486E-2</v>
      </c>
      <c r="AY280" s="101">
        <f>IF(AND(OR(計算過程!$DF$5&gt;4,計算過程!$DF$5&lt;&gt;8),入力データと計算結果!$E$7&lt;&gt;バックデータ一覧!$A$16,SUM(BX280:BY280)&gt;0),0.07*10^3/3600,0)</f>
        <v>1.9444444444444445E-2</v>
      </c>
      <c r="AZ280" s="101">
        <f>IF(AND(OR(計算過程!$DF$5&lt;=4),入力データと計算結果!$E$7=バックデータ一覧!$A$18,BY280&gt;0),(VLOOKUP(入力データと計算結果!$E$6,バックデータ一覧!$V$12:$AA$15,5,FALSE)*CA280+VLOOKUP(入力データと計算結果!$E$6,バックデータ一覧!$V$12:$AA$15,6,FALSE))*10^3/3600,0)</f>
        <v>3.5802932870370362E-2</v>
      </c>
      <c r="BA280" s="101">
        <f>IF(OR(計算過程!$DF$5&lt;=2,計算過程!$DF$5=8),IF(入力データと計算結果!$E$7=バックデータ一覧!$A$16,BU280/BC280+BV280/BD280+BW280/BE280+BX280/BF280+BZ280/BH280,IF(入力データと計算結果!$E$7=バックデータ一覧!$A$17,BU280/BC280+BV280/BD280+BW280/BE280+BY280/BG280+BZ280/BH280,BU280/BC280+BV280/BD280+BW280/BE280+BY280/BG280+CA280/BI280)),0)</f>
        <v>76.29808439251137</v>
      </c>
      <c r="BB280" s="101">
        <f>IF(OR(計算過程!$DF$5=3,計算過程!$DF$5=4),IF(入力データと計算結果!$E$7=バックデータ一覧!$A$16,BU280/BC280+BV280/BD280+BW280/BE280+BX280/BF280+BZ280/BH280,IF(入力データと計算結果!$E$7=バックデータ一覧!$A$17,BU280/BC280+BV280/BD280+BW280/BE280+BY280/BG280+BZ280/BH280,BU280/BC280+BV280/BD280+BW280/BE280+BY280/BG280+CA280/BI280)),0)</f>
        <v>0</v>
      </c>
      <c r="BC280" s="101">
        <f>MIN(1,計算過程!$DF$7*'貼り付けシート（日別）'!AG279+計算過程!$DF$14*(BU280+BW280)+計算過程!$DF$21)</f>
        <v>0.6258597810317279</v>
      </c>
      <c r="BD280" s="101">
        <f>MIN(1,計算過程!$DF$8*'貼り付けシート（日別）'!AG279+計算過程!$DF$15*BV280+計算過程!$DF$22)</f>
        <v>0.68562241855990069</v>
      </c>
      <c r="BE280" s="101">
        <f>MIN(1,計算過程!$DF$9*'貼り付けシート（日別）'!AG279+計算過程!$DF$16*(BU280+BW280)+計算過程!$DF$23)</f>
        <v>0.6258597810317279</v>
      </c>
      <c r="BF280" s="32">
        <f>MIN(1,計算過程!$DF$10*'貼り付けシート（日別）'!AG279+計算過程!$DF$17*BX280+計算過程!$DF$24)</f>
        <v>0.71159348488590612</v>
      </c>
      <c r="BG280" s="32">
        <f>MIN(1,計算過程!$DF$11*'貼り付けシート（日別）'!AG279+計算過程!$DF$18*BY280+計算過程!$DF$25)</f>
        <v>0.70125532479661457</v>
      </c>
      <c r="BH280" s="32">
        <f>MIN(1,計算過程!$DF$12*'貼り付けシート（日別）'!AG279+計算過程!$DF$19*BZ280+計算過程!$DF$26)</f>
        <v>0.71159348488590612</v>
      </c>
      <c r="BI280" s="32">
        <f>MIN(1,計算過程!$DF$13*'貼り付けシート（日別）'!AG279+計算過程!$DF$20*CA280+計算過程!$DF$27)</f>
        <v>0.62620014859167783</v>
      </c>
      <c r="BJ280" s="32">
        <f>IF(計算過程!$DF$5=11,(計算過程!$DF$33*BK280+計算過程!$DF$34*BN280+計算過程!$DF$35*計算過程!$DF$39+計算過程!$DF$36)*(1+計算過程!$DF$37*計算過程!$DF$38)*BL280*BM280*10^3/3600,0)</f>
        <v>0</v>
      </c>
      <c r="BK280" s="32">
        <f>'貼り付けシート（日別）'!AH279</f>
        <v>6.1375000000000002</v>
      </c>
      <c r="BL280" s="32">
        <f t="shared" si="93"/>
        <v>1.01147125</v>
      </c>
      <c r="BM280" s="32">
        <f t="shared" si="94"/>
        <v>1</v>
      </c>
      <c r="BN280" s="32">
        <f t="shared" si="95"/>
        <v>51.253841063707299</v>
      </c>
      <c r="BO280" s="32">
        <f>IF(計算過程!$DF$5=10,(計算過程!$DF$41*'貼り付けシート（日別）'!AG279+計算過程!$DF$42*BN280+計算過程!$DF$43)/3.6,0)</f>
        <v>0</v>
      </c>
      <c r="BP280" s="32">
        <f>IF(OR(計算過程!$DF$5=5,計算過程!$DF$5=6,計算過程!$DF$5=7),((計算過程!$DF$45*'貼り付けシート（日別）'!AG279+計算過程!$DF$46*SUM(BU280:BW280,BY280)+計算過程!$DF$47)*BQ280+(0.01723*CA280+0.06099))*10^3/3600,0)</f>
        <v>0</v>
      </c>
      <c r="BQ280" s="32">
        <f>IF('貼り付けシート（日別）'!AG279&lt;7,1+(7-'貼り付けシート（日別）'!AG279)*0.0091,1)</f>
        <v>1</v>
      </c>
      <c r="BR280" s="32">
        <f>IF(OR(計算過程!$DF$5=5,計算過程!$DF$5=6,計算過程!$DF$5=7),((計算過程!$DF$48*'貼り付けシート（日別）'!AG279+計算過程!$DF$49*SUM(BU280:BW280,BY280)+計算過程!$DF$50)*BT280+CA280/BS280),0)</f>
        <v>0</v>
      </c>
      <c r="BS280" s="32">
        <f>計算過程!$DF$51*'貼り付けシート（日別）'!AG279+計算過程!$DF$52*CA280+計算過程!$DF$53</f>
        <v>0.83008499999999996</v>
      </c>
      <c r="BT280" s="32">
        <f>IF('貼り付けシート（日別）'!AG279&lt;7,1+(7-'貼り付けシート（日別）'!AG279)*0.0205,1)</f>
        <v>1</v>
      </c>
      <c r="BU280" s="109">
        <f>'貼り付けシート（日別）'!T279</f>
        <v>9.6851563118097506</v>
      </c>
      <c r="BV280" s="109">
        <f>'貼り付けシート（日別）'!U279</f>
        <v>14.769917676677796</v>
      </c>
      <c r="BW280" s="109">
        <f>'貼り付けシート（日別）'!V279</f>
        <v>2.2806490530164245</v>
      </c>
      <c r="BX280" s="109">
        <f>'貼り付けシート（日別）'!W279</f>
        <v>0</v>
      </c>
      <c r="BY280" s="109">
        <f>'貼り付けシート（日別）'!X279</f>
        <v>20.577284688869998</v>
      </c>
      <c r="BZ280" s="109">
        <f>'貼り付けシート（日別）'!Y279</f>
        <v>0</v>
      </c>
      <c r="CA280" s="109">
        <f>'貼り付けシート（日別）'!Z279</f>
        <v>3.9408333333333321</v>
      </c>
      <c r="CB280" s="102">
        <f>IF(入力データと計算結果!$E$9=バックデータ一覧!$A$25,'貼り付けシート（日別）'!AI279,0)</f>
        <v>0</v>
      </c>
      <c r="CC280" s="166"/>
      <c r="CD280" s="32">
        <f>IF(計算過程!$DF$5=9,((CI280*'貼り付けシート（日別）'!AG279+CJ280*(CQ280+CR280+CS280+CU280)+CK280*CX280+CL280)*CE280+(0.01723*CW280+0.06099))*10^3/3600,0)</f>
        <v>0</v>
      </c>
      <c r="CE280" s="32">
        <f>IF(7&lt;='貼り付けシート（日別）'!AG279,1,1+(7-'貼り付けシート（日別）'!AG279)*0.0091)</f>
        <v>1</v>
      </c>
      <c r="CF280" s="32">
        <f>IF(計算過程!$DF$5=9,((CM280*'貼り付けシート（日別）'!AG279+CN280*(CQ280+CR280+CS280+CU280)+CO280*CX280+CP280)*CH280+CW280/CG280),0)</f>
        <v>0</v>
      </c>
      <c r="CG280" s="32">
        <f>計算過程!$DF$55*'貼り付けシート（日別）'!AG279+計算過程!$DF$56*CW280+計算過程!$DF$57</f>
        <v>0.83008499999999996</v>
      </c>
      <c r="CH280" s="32">
        <f>IF(7&lt;='貼り付けシート（日別）'!AG279,1,1+(7-'貼り付けシート（日別）'!AG279)*0.0205)</f>
        <v>1</v>
      </c>
      <c r="CI280" s="100">
        <f>IF($CX280&gt;0,バックデータ一覧!$S$4,バックデータ一覧!$T$4)</f>
        <v>-0.18114</v>
      </c>
      <c r="CJ280" s="100">
        <f>IF($CX280&gt;0,バックデータ一覧!$S$5,バックデータ一覧!$T$5)</f>
        <v>0.10483000000000001</v>
      </c>
      <c r="CK280" s="100">
        <f>IF($CX280&gt;0,バックデータ一覧!$S$6,バックデータ一覧!$T$6)</f>
        <v>0</v>
      </c>
      <c r="CL280" s="100">
        <f>IF($CX280&gt;0,バックデータ一覧!$S$7,バックデータ一覧!$T$7)</f>
        <v>5.8528500000000001</v>
      </c>
      <c r="CM280" s="100">
        <f>IF($CX280&gt;0,バックデータ一覧!$S$12,バックデータ一覧!$T$12)</f>
        <v>-5.7700000000000001E-2</v>
      </c>
      <c r="CN280" s="100">
        <f>IF($CX280&gt;0,バックデータ一覧!$S$13,バックデータ一覧!$T$13)</f>
        <v>0.47525000000000001</v>
      </c>
      <c r="CO280" s="100">
        <f>IF($CX280&gt;0,バックデータ一覧!$S$14,バックデータ一覧!$T$14)</f>
        <v>0</v>
      </c>
      <c r="CP280" s="173">
        <f>IF($CX280&gt;0,バックデータ一覧!$S$15,バックデータ一覧!$T$15)</f>
        <v>-6.3459300000000001</v>
      </c>
      <c r="CQ280" s="102">
        <f>IF($DF$4=4,'貼り付けシート（日別）'!T279,'貼り付けシート（日別）'!B279*(INT($DF$4)+1-$DF$4)+'貼り付けシート（日別）'!T279*($DF$4-INT($DF$4)))</f>
        <v>9.6851563118097506</v>
      </c>
      <c r="CR280" s="102">
        <f>IF($DF$4=4,'貼り付けシート（日別）'!U279,'貼り付けシート（日別）'!C279*(INT($DF$4)+1-$DF$4)+'貼り付けシート（日別）'!U279*($DF$4-INT($DF$4)))</f>
        <v>14.769917676677796</v>
      </c>
      <c r="CS280" s="102">
        <f>IF($DF$4=4,'貼り付けシート（日別）'!V279,'貼り付けシート（日別）'!D279*(INT($DF$4)+1-$DF$4)+'貼り付けシート（日別）'!V279*($DF$4-INT($DF$4)))</f>
        <v>2.2806490530164245</v>
      </c>
      <c r="CT280" s="102">
        <f>IF($DF$4=4,'貼り付けシート（日別）'!W279,'貼り付けシート（日別）'!E279*(INT($DF$4)+1-$DF$4)+'貼り付けシート（日別）'!W279*($DF$4-INT($DF$4)))</f>
        <v>0</v>
      </c>
      <c r="CU280" s="102">
        <f>IF($DF$4=4,'貼り付けシート（日別）'!X279,'貼り付けシート（日別）'!F279*(INT($DF$4)+1-$DF$4)+'貼り付けシート（日別）'!X279*($DF$4-INT($DF$4)))</f>
        <v>20.577284688869998</v>
      </c>
      <c r="CV280" s="102">
        <f>IF($DF$4=4,'貼り付けシート（日別）'!Y279,'貼り付けシート（日別）'!G279*(INT($DF$4)+1-$DF$4)+'貼り付けシート（日別）'!Y279*($DF$4-INT($DF$4)))</f>
        <v>0</v>
      </c>
      <c r="CW280" s="102">
        <f>IF($DF$4=4,'貼り付けシート（日別）'!Z279,'貼り付けシート（日別）'!H279*(INT($DF$4)+1-$DF$4)+'貼り付けシート（日別）'!Z279*($DF$4-INT($DF$4)))</f>
        <v>3.9408333333333321</v>
      </c>
      <c r="CX280" s="32">
        <f>SUMIF('貼り付けシート（時刻別）'!$A$6:$A$8765,AR280,'貼り付けシート（時刻別）'!$C$6:$C$8765)</f>
        <v>0</v>
      </c>
      <c r="CY280" s="102">
        <f t="shared" si="96"/>
        <v>0</v>
      </c>
      <c r="CZ280" s="166"/>
    </row>
    <row r="281" spans="1:104" x14ac:dyDescent="0.15">
      <c r="A281" s="36">
        <v>41913</v>
      </c>
      <c r="B281" s="139">
        <f>IF(計算過程!$DF$5=9,計算過程!CD281+計算過程!CY281,IF($DF$4=4,AS281,G281*(INT($DF$4)+1-$DF$4)+AS281*($DF$4-INT($DF$4))))</f>
        <v>8.950856844444445E-2</v>
      </c>
      <c r="C281" s="139">
        <f>IF(計算過程!$DF$5=9,CF281,IF($DF$4=4,AT281,H281*(INT($DF$4)+1-$DF$4)+AT281*($DF$4-INT($DF$4))))</f>
        <v>27.842407263150733</v>
      </c>
      <c r="D281" s="139">
        <f>IF(計算過程!$DF$5=9,0,IF($DF$4=4,AU281,I281*(INT($DF$4)+1-$DF$4)+AU281*($DF$4-INT($DF$4))))</f>
        <v>0</v>
      </c>
      <c r="E281" s="139">
        <v>0</v>
      </c>
      <c r="F281" s="138"/>
      <c r="G281" s="104">
        <f t="shared" si="83"/>
        <v>8.587483586111111E-2</v>
      </c>
      <c r="H281" s="104">
        <f t="shared" si="84"/>
        <v>22.548407617196709</v>
      </c>
      <c r="I281" s="104">
        <f t="shared" si="85"/>
        <v>0</v>
      </c>
      <c r="J281" s="107">
        <v>0</v>
      </c>
      <c r="K281" s="101">
        <f>IF(OR(計算過程!$DF$5&lt;=4,計算過程!$DF$5=8),L281+M281+N281,0)</f>
        <v>8.587483586111111E-2</v>
      </c>
      <c r="L281" s="101">
        <f>IF(AND($DF$5&gt;4,$DF$5&lt;&gt;8),0,((VLOOKUP(入力データと計算結果!$E$6,バックデータ一覧!$V$12:$AA$15,2)*'貼り付けシート（日別）'!O280+VLOOKUP(入力データと計算結果!$E$6,バックデータ一覧!$V$12:$AA$15,3)*('貼り付けシート（日別）'!I280+'貼り付けシート（日別）'!J280+'貼り付けシート（日別）'!K280+'貼り付けシート（日別）'!L280+'貼り付けシート（日別）'!N280)+(VLOOKUP(入力データと計算結果!$E$6,バックデータ一覧!$V$12:$AA$15,4)))*10^3/3600))</f>
        <v>8.587483586111111E-2</v>
      </c>
      <c r="M281" s="101">
        <f>IF(AND(OR($DF$5&gt;4,$DF$5&lt;&gt;8),入力データと計算結果!$E$7&lt;&gt;バックデータ一覧!$A$16,SUM(AL281:AM281)&gt;0),0.07*10^3/3600,0)</f>
        <v>0</v>
      </c>
      <c r="N281" s="101">
        <f>IF(AND(OR($DF$5&lt;=4),入力データと計算結果!$E$7=バックデータ一覧!$A$18,AM281&gt;0),(VLOOKUP(入力データと計算結果!$E$6,バックデータ一覧!$V$12:$AA$15,5,FALSE)*AO281+VLOOKUP(入力データと計算結果!$E$6,バックデータ一覧!$V$12:$AA$15,6,FALSE))*10^3/3600,0)</f>
        <v>0</v>
      </c>
      <c r="O281" s="101">
        <f>IF(OR(計算過程!$DF$5&lt;=2,計算過程!$DF$5=8),IF(入力データと計算結果!$E$7=バックデータ一覧!$A$16,AI281/Q281+AJ281/R281+AK281/S281+AL281/T281+AN281/V281,IF(入力データと計算結果!$E$7=バックデータ一覧!$A$17,AI281/Q281+AJ281/R281+AK281/S281+AM281/U281+AN281/V281,AI281/Q281+AJ281/R281+AK281/S281+AM281/U281+AO281/W281)),0)</f>
        <v>22.548407617196709</v>
      </c>
      <c r="P281" s="101">
        <f>IF(OR(計算過程!$DF$5=3,計算過程!$DF$5=4),IF(入力データと計算結果!$E$7=バックデータ一覧!$A$16,AI281/Q281+AJ281/R281+AK281/S281+AL281/T281+AN281/V281,IF(入力データと計算結果!$E$7=バックデータ一覧!$A$17,AI281/Q281+AJ281/R281+AK281/S281+AM281/U281+AN281/V281,AI281/Q281+AJ281/R281+AK281/S281+AM281/U281+AO281/W281)),0)</f>
        <v>0</v>
      </c>
      <c r="Q281" s="101">
        <f>MIN(1,$DF$7*'貼り付けシート（日別）'!O280+計算過程!$DF$14*(AI281+AK281)+$DF$21)</f>
        <v>0.62396145804748859</v>
      </c>
      <c r="R281" s="101">
        <f>MIN(1,$DF$8*'貼り付けシート（日別）'!O280+$DF$15*AJ281+$DF$22)</f>
        <v>0.68408350650896399</v>
      </c>
      <c r="S281" s="101">
        <f>MIN(1,$DF$9*'貼り付けシート（日別）'!O280+$DF$16*(AI281+AK281)+$DF$23)</f>
        <v>0.62396145804748859</v>
      </c>
      <c r="T281" s="32">
        <f>MIN(1,$DF$10*'貼り付けシート（日別）'!O280+$DF$17*AL281+$DF$24)</f>
        <v>0.71159348488590612</v>
      </c>
      <c r="U281" s="32">
        <f>MIN(1,$DF$11*'貼り付けシート（日別）'!O280+$DF$18*AM281+$DF$25)</f>
        <v>0.71059494829530212</v>
      </c>
      <c r="V281" s="32">
        <f>MIN(1,$DF$12*'貼り付けシート（日別）'!O280+$DF$19*AN281+$DF$26)</f>
        <v>0.71159348488590612</v>
      </c>
      <c r="W281" s="32">
        <f>MIN(1,$DF$13*'貼り付けシート（日別）'!O280+$DF$20*AO281+$DF$27)</f>
        <v>0.56461343755167781</v>
      </c>
      <c r="X281" s="32">
        <f t="shared" si="86"/>
        <v>0</v>
      </c>
      <c r="Y281" s="32">
        <f>'貼り付けシート（日別）'!P280</f>
        <v>8.5625</v>
      </c>
      <c r="Z281" s="32">
        <f t="shared" si="87"/>
        <v>1</v>
      </c>
      <c r="AA281" s="32">
        <f t="shared" si="88"/>
        <v>1</v>
      </c>
      <c r="AB281" s="32">
        <f t="shared" si="89"/>
        <v>14.794347877982378</v>
      </c>
      <c r="AC281" s="32">
        <f>IF($DF$5=10,($DF$41*'貼り付けシート（日別）'!O280+$DF$42*AB281+$DF$43)/3.6,0)</f>
        <v>0</v>
      </c>
      <c r="AD281" s="32">
        <f>IF(OR($DF$5=5,$DF$5=6,$DF$5=7),(($DF$45*'貼り付けシート（日別）'!O280+$DF$46*SUM(AI281:AK281,AM281)+$DF$47)*AE281+(0.01723*AO281+0.06099))*10^3/3600,0)</f>
        <v>0</v>
      </c>
      <c r="AE281" s="32">
        <f>IF('貼り付けシート（日別）'!O280&lt;7,1+(7-'貼り付けシート（日別）'!O280)*0.0091,1)</f>
        <v>1</v>
      </c>
      <c r="AF281" s="32">
        <f>IF(OR($DF$5=5,$DF$5=6,$DF$5=7),(($DF$48*'貼り付けシート（日別）'!O280+$DF$49*SUM(AI281:AK281,AM281)+$DF$50)*AH281+AO281/AG281),0)</f>
        <v>0</v>
      </c>
      <c r="AG281" s="32">
        <f>$DF$51*'貼り付けシート（日別）'!O280+$DF$52*AO281+$DF$53</f>
        <v>0.81895999999999991</v>
      </c>
      <c r="AH281" s="32">
        <f>IF('貼り付けシート（日別）'!O280&lt;7,1+(7-'貼り付けシート（日別）'!O280)*0.0205,1)</f>
        <v>1</v>
      </c>
      <c r="AI281" s="109">
        <f>'貼り付けシート（日別）'!B280</f>
        <v>4.0746051071216209</v>
      </c>
      <c r="AJ281" s="109">
        <f>'貼り付けシート（日別）'!C280</f>
        <v>8.2493493751068385</v>
      </c>
      <c r="AK281" s="109">
        <f>'貼り付けシート（日別）'!D280</f>
        <v>2.4703933957539195</v>
      </c>
      <c r="AL281" s="109">
        <f>'貼り付けシート（日別）'!E280</f>
        <v>0</v>
      </c>
      <c r="AM281" s="109">
        <f>'貼り付けシート（日別）'!F280</f>
        <v>0</v>
      </c>
      <c r="AN281" s="109">
        <f>'貼り付けシート（日別）'!G280</f>
        <v>0</v>
      </c>
      <c r="AO281" s="109">
        <f>'貼り付けシート（日別）'!H280</f>
        <v>0</v>
      </c>
      <c r="AP281" s="102">
        <f>IF(入力データと計算結果!$E$9=バックデータ一覧!$A$25,'貼り付けシート（日別）'!Q280,0)</f>
        <v>0</v>
      </c>
      <c r="AR281" s="36">
        <v>41913</v>
      </c>
      <c r="AS281" s="104">
        <f t="shared" si="90"/>
        <v>8.950856844444445E-2</v>
      </c>
      <c r="AT281" s="104">
        <f t="shared" si="91"/>
        <v>27.842407263150733</v>
      </c>
      <c r="AU281" s="104">
        <f t="shared" si="92"/>
        <v>0</v>
      </c>
      <c r="AV281" s="107">
        <v>0</v>
      </c>
      <c r="AW281" s="101">
        <f>IF(OR(計算過程!$DF$5&lt;=4,計算過程!$DF$5=8),AX281+AY281+AZ281,0)</f>
        <v>8.950856844444445E-2</v>
      </c>
      <c r="AX281" s="101">
        <f>IF(AND(計算過程!$DF$5&gt;4,計算過程!$DF$5&lt;&gt;8),0,((VLOOKUP(入力データと計算結果!$E$6,バックデータ一覧!$V$12:$AA$15,2)*'貼り付けシート（日別）'!AG280+VLOOKUP(入力データと計算結果!$E$6,バックデータ一覧!$V$12:$AA$15,3)*('貼り付けシート（日別）'!AA280+'貼り付けシート（日別）'!AB280+'貼り付けシート（日別）'!AC280+'貼り付けシート（日別）'!AD280+'貼り付けシート（日別）'!AF280)+(VLOOKUP(入力データと計算結果!$E$6,バックデータ一覧!$V$12:$AA$15,4)))*10^3/3600))</f>
        <v>8.950856844444445E-2</v>
      </c>
      <c r="AY281" s="101">
        <f>IF(AND(OR(計算過程!$DF$5&gt;4,計算過程!$DF$5&lt;&gt;8),入力データと計算結果!$E$7&lt;&gt;バックデータ一覧!$A$16,SUM(BX281:BY281)&gt;0),0.07*10^3/3600,0)</f>
        <v>0</v>
      </c>
      <c r="AZ281" s="101">
        <f>IF(AND(OR(計算過程!$DF$5&lt;=4),入力データと計算結果!$E$7=バックデータ一覧!$A$18,BY281&gt;0),(VLOOKUP(入力データと計算結果!$E$6,バックデータ一覧!$V$12:$AA$15,5,FALSE)*CA281+VLOOKUP(入力データと計算結果!$E$6,バックデータ一覧!$V$12:$AA$15,6,FALSE))*10^3/3600,0)</f>
        <v>0</v>
      </c>
      <c r="BA281" s="101">
        <f>IF(OR(計算過程!$DF$5&lt;=2,計算過程!$DF$5=8),IF(入力データと計算結果!$E$7=バックデータ一覧!$A$16,BU281/BC281+BV281/BD281+BW281/BE281+BX281/BF281+BZ281/BH281,IF(入力データと計算結果!$E$7=バックデータ一覧!$A$17,BU281/BC281+BV281/BD281+BW281/BE281+BY281/BG281+BZ281/BH281,BU281/BC281+BV281/BD281+BW281/BE281+BY281/BG281+CA281/BI281)),0)</f>
        <v>27.842407263150733</v>
      </c>
      <c r="BB281" s="101">
        <f>IF(OR(計算過程!$DF$5=3,計算過程!$DF$5=4),IF(入力データと計算結果!$E$7=バックデータ一覧!$A$16,BU281/BC281+BV281/BD281+BW281/BE281+BX281/BF281+BZ281/BH281,IF(入力データと計算結果!$E$7=バックデータ一覧!$A$17,BU281/BC281+BV281/BD281+BW281/BE281+BY281/BG281+BZ281/BH281,BU281/BC281+BV281/BD281+BW281/BE281+BY281/BG281+CA281/BI281)),0)</f>
        <v>0</v>
      </c>
      <c r="BC281" s="101">
        <f>MIN(1,計算過程!$DF$7*'貼り付けシート（日別）'!AG280+計算過程!$DF$14*(BU281+BW281)+計算過程!$DF$21)</f>
        <v>0.62144156002265527</v>
      </c>
      <c r="BD281" s="101">
        <f>MIN(1,計算過程!$DF$8*'貼り付けシート（日別）'!AG280+計算過程!$DF$15*BV281+計算過程!$DF$22)</f>
        <v>0.68680657335184681</v>
      </c>
      <c r="BE281" s="101">
        <f>MIN(1,計算過程!$DF$9*'貼り付けシート（日別）'!AG280+計算過程!$DF$16*(BU281+BW281)+計算過程!$DF$23)</f>
        <v>0.62144156002265527</v>
      </c>
      <c r="BF281" s="32">
        <f>MIN(1,計算過程!$DF$10*'貼り付けシート（日別）'!AG280+計算過程!$DF$17*BX281+計算過程!$DF$24)</f>
        <v>0.71159348488590612</v>
      </c>
      <c r="BG281" s="32">
        <f>MIN(1,計算過程!$DF$11*'貼り付けシート（日別）'!AG280+計算過程!$DF$18*BY281+計算過程!$DF$25)</f>
        <v>0.71059494829530212</v>
      </c>
      <c r="BH281" s="32">
        <f>MIN(1,計算過程!$DF$12*'貼り付けシート（日別）'!AG280+計算過程!$DF$19*BZ281+計算過程!$DF$26)</f>
        <v>0.71159348488590612</v>
      </c>
      <c r="BI281" s="32">
        <f>MIN(1,計算過程!$DF$13*'貼り付けシート（日別）'!AG280+計算過程!$DF$20*CA281+計算過程!$DF$27)</f>
        <v>0.56461343755167781</v>
      </c>
      <c r="BJ281" s="32">
        <f>IF(計算過程!$DF$5=11,(計算過程!$DF$33*BK281+計算過程!$DF$34*BN281+計算過程!$DF$35*計算過程!$DF$39+計算過程!$DF$36)*(1+計算過程!$DF$37*計算過程!$DF$38)*BL281*BM281*10^3/3600,0)</f>
        <v>0</v>
      </c>
      <c r="BK281" s="32">
        <f>'貼り付けシート（日別）'!AH280</f>
        <v>8.5625</v>
      </c>
      <c r="BL281" s="32">
        <f t="shared" si="93"/>
        <v>1</v>
      </c>
      <c r="BM281" s="32">
        <f t="shared" si="94"/>
        <v>1</v>
      </c>
      <c r="BN281" s="32">
        <f t="shared" si="95"/>
        <v>18.658528404787106</v>
      </c>
      <c r="BO281" s="32">
        <f>IF(計算過程!$DF$5=10,(計算過程!$DF$41*'貼り付けシート（日別）'!AG280+計算過程!$DF$42*BN281+計算過程!$DF$43)/3.6,0)</f>
        <v>0</v>
      </c>
      <c r="BP281" s="32">
        <f>IF(OR(計算過程!$DF$5=5,計算過程!$DF$5=6,計算過程!$DF$5=7),((計算過程!$DF$45*'貼り付けシート（日別）'!AG280+計算過程!$DF$46*SUM(BU281:BW281,BY281)+計算過程!$DF$47)*BQ281+(0.01723*CA281+0.06099))*10^3/3600,0)</f>
        <v>0</v>
      </c>
      <c r="BQ281" s="32">
        <f>IF('貼り付けシート（日別）'!AG280&lt;7,1+(7-'貼り付けシート（日別）'!AG280)*0.0091,1)</f>
        <v>1</v>
      </c>
      <c r="BR281" s="32">
        <f>IF(OR(計算過程!$DF$5=5,計算過程!$DF$5=6,計算過程!$DF$5=7),((計算過程!$DF$48*'貼り付けシート（日別）'!AG280+計算過程!$DF$49*SUM(BU281:BW281,BY281)+計算過程!$DF$50)*BT281+CA281/BS281),0)</f>
        <v>0</v>
      </c>
      <c r="BS281" s="32">
        <f>計算過程!$DF$51*'貼り付けシート（日別）'!AG280+計算過程!$DF$52*CA281+計算過程!$DF$53</f>
        <v>0.81895999999999991</v>
      </c>
      <c r="BT281" s="32">
        <f>IF('貼り付けシート（日別）'!AG280&lt;7,1+(7-'貼り付けシート（日別）'!AG280)*0.0205,1)</f>
        <v>1</v>
      </c>
      <c r="BU281" s="109">
        <f>'貼り付けシート（日別）'!T280</f>
        <v>2.2480579901360671</v>
      </c>
      <c r="BV281" s="109">
        <f>'貼り付けシート（日別）'!U280</f>
        <v>14.248876193366359</v>
      </c>
      <c r="BW281" s="109">
        <f>'貼り付けシート（日別）'!V280</f>
        <v>2.1615942212846795</v>
      </c>
      <c r="BX281" s="109">
        <f>'貼り付けシート（日別）'!W280</f>
        <v>0</v>
      </c>
      <c r="BY281" s="109">
        <f>'貼り付けシート（日別）'!X280</f>
        <v>0</v>
      </c>
      <c r="BZ281" s="109">
        <f>'貼り付けシート（日別）'!Y280</f>
        <v>0</v>
      </c>
      <c r="CA281" s="109">
        <f>'貼り付けシート（日別）'!Z280</f>
        <v>0</v>
      </c>
      <c r="CB281" s="102">
        <f>IF(入力データと計算結果!$E$9=バックデータ一覧!$A$25,'貼り付けシート（日別）'!AI280,0)</f>
        <v>0</v>
      </c>
      <c r="CC281" s="166"/>
      <c r="CD281" s="32">
        <f>IF(計算過程!$DF$5=9,((CI281*'貼り付けシート（日別）'!AG280+CJ281*(CQ281+CR281+CS281+CU281)+CK281*CX281+CL281)*CE281+(0.01723*CW281+0.06099))*10^3/3600,0)</f>
        <v>0</v>
      </c>
      <c r="CE281" s="32">
        <f>IF(7&lt;='貼り付けシート（日別）'!AG280,1,1+(7-'貼り付けシート（日別）'!AG280)*0.0091)</f>
        <v>1</v>
      </c>
      <c r="CF281" s="32">
        <f>IF(計算過程!$DF$5=9,((CM281*'貼り付けシート（日別）'!AG280+CN281*(CQ281+CR281+CS281+CU281)+CO281*CX281+CP281)*CH281+CW281/CG281),0)</f>
        <v>0</v>
      </c>
      <c r="CG281" s="32">
        <f>計算過程!$DF$55*'貼り付けシート（日別）'!AG280+計算過程!$DF$56*CW281+計算過程!$DF$57</f>
        <v>0.81895999999999991</v>
      </c>
      <c r="CH281" s="32">
        <f>IF(7&lt;='貼り付けシート（日別）'!AG280,1,1+(7-'貼り付けシート（日別）'!AG280)*0.0205)</f>
        <v>1</v>
      </c>
      <c r="CI281" s="100">
        <f>IF($CX281&gt;0,バックデータ一覧!$S$4,バックデータ一覧!$T$4)</f>
        <v>-0.18114</v>
      </c>
      <c r="CJ281" s="100">
        <f>IF($CX281&gt;0,バックデータ一覧!$S$5,バックデータ一覧!$T$5)</f>
        <v>0.10483000000000001</v>
      </c>
      <c r="CK281" s="100">
        <f>IF($CX281&gt;0,バックデータ一覧!$S$6,バックデータ一覧!$T$6)</f>
        <v>0</v>
      </c>
      <c r="CL281" s="100">
        <f>IF($CX281&gt;0,バックデータ一覧!$S$7,バックデータ一覧!$T$7)</f>
        <v>5.8528500000000001</v>
      </c>
      <c r="CM281" s="100">
        <f>IF($CX281&gt;0,バックデータ一覧!$S$12,バックデータ一覧!$T$12)</f>
        <v>-5.7700000000000001E-2</v>
      </c>
      <c r="CN281" s="100">
        <f>IF($CX281&gt;0,バックデータ一覧!$S$13,バックデータ一覧!$T$13)</f>
        <v>0.47525000000000001</v>
      </c>
      <c r="CO281" s="100">
        <f>IF($CX281&gt;0,バックデータ一覧!$S$14,バックデータ一覧!$T$14)</f>
        <v>0</v>
      </c>
      <c r="CP281" s="173">
        <f>IF($CX281&gt;0,バックデータ一覧!$S$15,バックデータ一覧!$T$15)</f>
        <v>-6.3459300000000001</v>
      </c>
      <c r="CQ281" s="102">
        <f>IF($DF$4=4,'貼り付けシート（日別）'!T280,'貼り付けシート（日別）'!B280*(INT($DF$4)+1-$DF$4)+'貼り付けシート（日別）'!T280*($DF$4-INT($DF$4)))</f>
        <v>2.2480579901360671</v>
      </c>
      <c r="CR281" s="102">
        <f>IF($DF$4=4,'貼り付けシート（日別）'!U280,'貼り付けシート（日別）'!C280*(INT($DF$4)+1-$DF$4)+'貼り付けシート（日別）'!U280*($DF$4-INT($DF$4)))</f>
        <v>14.248876193366359</v>
      </c>
      <c r="CS281" s="102">
        <f>IF($DF$4=4,'貼り付けシート（日別）'!V280,'貼り付けシート（日別）'!D280*(INT($DF$4)+1-$DF$4)+'貼り付けシート（日別）'!V280*($DF$4-INT($DF$4)))</f>
        <v>2.1615942212846795</v>
      </c>
      <c r="CT281" s="102">
        <f>IF($DF$4=4,'貼り付けシート（日別）'!W280,'貼り付けシート（日別）'!E280*(INT($DF$4)+1-$DF$4)+'貼り付けシート（日別）'!W280*($DF$4-INT($DF$4)))</f>
        <v>0</v>
      </c>
      <c r="CU281" s="102">
        <f>IF($DF$4=4,'貼り付けシート（日別）'!X280,'貼り付けシート（日別）'!F280*(INT($DF$4)+1-$DF$4)+'貼り付けシート（日別）'!X280*($DF$4-INT($DF$4)))</f>
        <v>0</v>
      </c>
      <c r="CV281" s="102">
        <f>IF($DF$4=4,'貼り付けシート（日別）'!Y280,'貼り付けシート（日別）'!G280*(INT($DF$4)+1-$DF$4)+'貼り付けシート（日別）'!Y280*($DF$4-INT($DF$4)))</f>
        <v>0</v>
      </c>
      <c r="CW281" s="102">
        <f>IF($DF$4=4,'貼り付けシート（日別）'!Z280,'貼り付けシート（日別）'!H280*(INT($DF$4)+1-$DF$4)+'貼り付けシート（日別）'!Z280*($DF$4-INT($DF$4)))</f>
        <v>0</v>
      </c>
      <c r="CX281" s="32">
        <f>SUMIF('貼り付けシート（時刻別）'!$A$6:$A$8765,AR281,'貼り付けシート（時刻別）'!$C$6:$C$8765)</f>
        <v>0</v>
      </c>
      <c r="CY281" s="102">
        <f t="shared" si="96"/>
        <v>0</v>
      </c>
      <c r="CZ281" s="166"/>
    </row>
    <row r="282" spans="1:104" x14ac:dyDescent="0.15">
      <c r="A282" s="36">
        <v>41914</v>
      </c>
      <c r="B282" s="139">
        <f>IF(計算過程!$DF$5=9,計算過程!CD282+計算過程!CY282,IF($DF$4=4,AS282,G282*(INT($DF$4)+1-$DF$4)+AS282*($DF$4-INT($DF$4))))</f>
        <v>0.14354261714814814</v>
      </c>
      <c r="C282" s="139">
        <f>IF(計算過程!$DF$5=9,CF282,IF($DF$4=4,AT282,H282*(INT($DF$4)+1-$DF$4)+AT282*($DF$4-INT($DF$4))))</f>
        <v>66.003554442251968</v>
      </c>
      <c r="D282" s="139">
        <f>IF(計算過程!$DF$5=9,0,IF($DF$4=4,AU282,I282*(INT($DF$4)+1-$DF$4)+AU282*($DF$4-INT($DF$4))))</f>
        <v>0</v>
      </c>
      <c r="E282" s="139">
        <v>0</v>
      </c>
      <c r="F282" s="138"/>
      <c r="G282" s="104">
        <f t="shared" si="83"/>
        <v>0.13716322236574074</v>
      </c>
      <c r="H282" s="104">
        <f t="shared" si="84"/>
        <v>59.582620973579452</v>
      </c>
      <c r="I282" s="104">
        <f t="shared" si="85"/>
        <v>0</v>
      </c>
      <c r="J282" s="107">
        <v>0</v>
      </c>
      <c r="K282" s="101">
        <f>IF(OR(計算過程!$DF$5&lt;=4,計算過程!$DF$5=8),L282+M282+N282,0)</f>
        <v>0.13716322236574074</v>
      </c>
      <c r="L282" s="101">
        <f>IF(AND($DF$5&gt;4,$DF$5&lt;&gt;8),0,((VLOOKUP(入力データと計算結果!$E$6,バックデータ一覧!$V$12:$AA$15,2)*'貼り付けシート（日別）'!O281+VLOOKUP(入力データと計算結果!$E$6,バックデータ一覧!$V$12:$AA$15,3)*('貼り付けシート（日別）'!I281+'貼り付けシート（日別）'!J281+'貼り付けシート（日別）'!K281+'貼り付けシート（日別）'!L281+'貼り付けシート（日別）'!N281)+(VLOOKUP(入力データと計算結果!$E$6,バックデータ一覧!$V$12:$AA$15,4)))*10^3/3600))</f>
        <v>8.6577317851851854E-2</v>
      </c>
      <c r="M282" s="101">
        <f>IF(AND(OR($DF$5&gt;4,$DF$5&lt;&gt;8),入力データと計算結果!$E$7&lt;&gt;バックデータ一覧!$A$16,SUM(AL282:AM282)&gt;0),0.07*10^3/3600,0)</f>
        <v>1.9444444444444445E-2</v>
      </c>
      <c r="N282" s="101">
        <f>IF(AND(OR($DF$5&lt;=4),入力データと計算結果!$E$7=バックデータ一覧!$A$18,AM282&gt;0),(VLOOKUP(入力データと計算結果!$E$6,バックデータ一覧!$V$12:$AA$15,5,FALSE)*AO282+VLOOKUP(入力データと計算結果!$E$6,バックデータ一覧!$V$12:$AA$15,6,FALSE))*10^3/3600,0)</f>
        <v>3.1141460069444446E-2</v>
      </c>
      <c r="O282" s="101">
        <f>IF(OR(計算過程!$DF$5&lt;=2,計算過程!$DF$5=8),IF(入力データと計算結果!$E$7=バックデータ一覧!$A$16,AI282/Q282+AJ282/R282+AK282/S282+AL282/T282+AN282/V282,IF(入力データと計算結果!$E$7=バックデータ一覧!$A$17,AI282/Q282+AJ282/R282+AK282/S282+AM282/U282+AN282/V282,AI282/Q282+AJ282/R282+AK282/S282+AM282/U282+AO282/W282)),0)</f>
        <v>59.582620973579452</v>
      </c>
      <c r="P282" s="101">
        <f>IF(OR(計算過程!$DF$5=3,計算過程!$DF$5=4),IF(入力データと計算結果!$E$7=バックデータ一覧!$A$16,AI282/Q282+AJ282/R282+AK282/S282+AL282/T282+AN282/V282,IF(入力データと計算結果!$E$7=バックデータ一覧!$A$17,AI282/Q282+AJ282/R282+AK282/S282+AM282/U282+AN282/V282,AI282/Q282+AJ282/R282+AK282/S282+AM282/U282+AO282/W282)),0)</f>
        <v>0</v>
      </c>
      <c r="Q282" s="101">
        <f>MIN(1,$DF$7*'貼り付けシート（日別）'!O281+計算過程!$DF$14*(AI282+AK282)+$DF$21)</f>
        <v>0.62760177995430944</v>
      </c>
      <c r="R282" s="101">
        <f>MIN(1,$DF$8*'貼り付けシート（日別）'!O281+$DF$15*AJ282+$DF$22)</f>
        <v>0.68474114062250491</v>
      </c>
      <c r="S282" s="101">
        <f>MIN(1,$DF$9*'貼り付けシート（日別）'!O281+$DF$16*(AI282+AK282)+$DF$23)</f>
        <v>0.62760177995430944</v>
      </c>
      <c r="T282" s="32">
        <f>MIN(1,$DF$10*'貼り付けシート（日別）'!O281+$DF$17*AL282+$DF$24)</f>
        <v>0.71159348488590612</v>
      </c>
      <c r="U282" s="32">
        <f>MIN(1,$DF$11*'貼り付けシート（日別）'!O281+$DF$18*AM282+$DF$25)</f>
        <v>0.7010428466785964</v>
      </c>
      <c r="V282" s="32">
        <f>MIN(1,$DF$12*'貼り付けシート（日別）'!O281+$DF$19*AN282+$DF$26)</f>
        <v>0.71159348488590612</v>
      </c>
      <c r="W282" s="32">
        <f>MIN(1,$DF$13*'貼り付けシート（日別）'!O281+$DF$20*AO282+$DF$27)</f>
        <v>0.62033166583731547</v>
      </c>
      <c r="X282" s="32">
        <f t="shared" si="86"/>
        <v>0</v>
      </c>
      <c r="Y282" s="32">
        <f>'貼り付けシート（日別）'!P281</f>
        <v>8.1000000000000014</v>
      </c>
      <c r="Z282" s="32">
        <f t="shared" si="87"/>
        <v>1</v>
      </c>
      <c r="AA282" s="32">
        <f t="shared" si="88"/>
        <v>1</v>
      </c>
      <c r="AB282" s="32">
        <f t="shared" si="89"/>
        <v>40.257397879262385</v>
      </c>
      <c r="AC282" s="32">
        <f>IF($DF$5=10,($DF$41*'貼り付けシート（日別）'!O281+$DF$42*AB282+$DF$43)/3.6,0)</f>
        <v>0</v>
      </c>
      <c r="AD282" s="32">
        <f>IF(OR($DF$5=5,$DF$5=6,$DF$5=7),(($DF$45*'貼り付けシート（日別）'!O281+$DF$46*SUM(AI282:AK282,AM282)+$DF$47)*AE282+(0.01723*AO282+0.06099))*10^3/3600,0)</f>
        <v>0</v>
      </c>
      <c r="AE282" s="32">
        <f>IF('貼り付けシート（日別）'!O281&lt;7,1+(7-'貼り付けシート（日別）'!O281)*0.0091,1)</f>
        <v>1</v>
      </c>
      <c r="AF282" s="32">
        <f>IF(OR($DF$5=5,$DF$5=6,$DF$5=7),(($DF$48*'貼り付けシート（日別）'!O281+$DF$49*SUM(AI282:AK282,AM282)+$DF$50)*AH282+AO282/AG282),0)</f>
        <v>0</v>
      </c>
      <c r="AG282" s="32">
        <f>$DF$51*'貼り付けシート（日別）'!O281+$DF$52*AO282+$DF$53</f>
        <v>0.84232124999999991</v>
      </c>
      <c r="AH282" s="32">
        <f>IF('貼り付けシート（日別）'!O281&lt;7,1+(7-'貼り付けシート（日別）'!O281)*0.0205,1)</f>
        <v>1</v>
      </c>
      <c r="AI282" s="109">
        <f>'貼り付けシート（日別）'!B281</f>
        <v>6.2263113714101292</v>
      </c>
      <c r="AJ282" s="109">
        <f>'貼り付けシート（日別）'!C281</f>
        <v>8.3082647813165007</v>
      </c>
      <c r="AK282" s="109">
        <f>'貼り付けシート（日別）'!D281</f>
        <v>1.7105251020357499</v>
      </c>
      <c r="AL282" s="109">
        <f>'貼り付けシート（日別）'!E281</f>
        <v>0</v>
      </c>
      <c r="AM282" s="109">
        <f>'貼り付けシート（日別）'!F281</f>
        <v>21.045421624500001</v>
      </c>
      <c r="AN282" s="109">
        <f>'貼り付けシート（日別）'!G281</f>
        <v>0</v>
      </c>
      <c r="AO282" s="109">
        <f>'貼り付けシート（日別）'!H281</f>
        <v>2.9668749999999999</v>
      </c>
      <c r="AP282" s="102">
        <f>IF(入力データと計算結果!$E$9=バックデータ一覧!$A$25,'貼り付けシート（日別）'!Q281,0)</f>
        <v>0</v>
      </c>
      <c r="AR282" s="36">
        <v>41914</v>
      </c>
      <c r="AS282" s="104">
        <f t="shared" si="90"/>
        <v>0.14354261714814814</v>
      </c>
      <c r="AT282" s="104">
        <f t="shared" si="91"/>
        <v>66.003554442251968</v>
      </c>
      <c r="AU282" s="104">
        <f t="shared" si="92"/>
        <v>0</v>
      </c>
      <c r="AV282" s="107">
        <v>0</v>
      </c>
      <c r="AW282" s="101">
        <f>IF(OR(計算過程!$DF$5&lt;=4,計算過程!$DF$5=8),AX282+AY282+AZ282,0)</f>
        <v>0.14354261714814814</v>
      </c>
      <c r="AX282" s="101">
        <f>IF(AND(計算過程!$DF$5&gt;4,計算過程!$DF$5&lt;&gt;8),0,((VLOOKUP(入力データと計算結果!$E$6,バックデータ一覧!$V$12:$AA$15,2)*'貼り付けシート（日別）'!AG281+VLOOKUP(入力データと計算結果!$E$6,バックデータ一覧!$V$12:$AA$15,3)*('貼り付けシート（日別）'!AA281+'貼り付けシート（日別）'!AB281+'貼り付けシート（日別）'!AC281+'貼り付けシート（日別）'!AD281+'貼り付けシート（日別）'!AF281)+(VLOOKUP(入力データと計算結果!$E$6,バックデータ一覧!$V$12:$AA$15,4)))*10^3/3600))</f>
        <v>9.009800835185186E-2</v>
      </c>
      <c r="AY282" s="101">
        <f>IF(AND(OR(計算過程!$DF$5&gt;4,計算過程!$DF$5&lt;&gt;8),入力データと計算結果!$E$7&lt;&gt;バックデータ一覧!$A$16,SUM(BX282:BY282)&gt;0),0.07*10^3/3600,0)</f>
        <v>1.9444444444444445E-2</v>
      </c>
      <c r="AZ282" s="101">
        <f>IF(AND(OR(計算過程!$DF$5&lt;=4),入力データと計算結果!$E$7=バックデータ一覧!$A$18,BY282&gt;0),(VLOOKUP(入力データと計算結果!$E$6,バックデータ一覧!$V$12:$AA$15,5,FALSE)*CA282+VLOOKUP(入力データと計算結果!$E$6,バックデータ一覧!$V$12:$AA$15,6,FALSE))*10^3/3600,0)</f>
        <v>3.4000164351851846E-2</v>
      </c>
      <c r="BA282" s="101">
        <f>IF(OR(計算過程!$DF$5&lt;=2,計算過程!$DF$5=8),IF(入力データと計算結果!$E$7=バックデータ一覧!$A$16,BU282/BC282+BV282/BD282+BW282/BE282+BX282/BF282+BZ282/BH282,IF(入力データと計算結果!$E$7=バックデータ一覧!$A$17,BU282/BC282+BV282/BD282+BW282/BE282+BY282/BG282+BZ282/BH282,BU282/BC282+BV282/BD282+BW282/BE282+BY282/BG282+CA282/BI282)),0)</f>
        <v>66.003554442251968</v>
      </c>
      <c r="BB282" s="101">
        <f>IF(OR(計算過程!$DF$5=3,計算過程!$DF$5=4),IF(入力データと計算結果!$E$7=バックデータ一覧!$A$16,BU282/BC282+BV282/BD282+BW282/BE282+BX282/BF282+BZ282/BH282,IF(入力データと計算結果!$E$7=バックデータ一覧!$A$17,BU282/BC282+BV282/BD282+BW282/BE282+BY282/BG282+BZ282/BH282,BU282/BC282+BV282/BD282+BW282/BE282+BY282/BG282+CA282/BI282)),0)</f>
        <v>0</v>
      </c>
      <c r="BC282" s="101">
        <f>MIN(1,計算過程!$DF$7*'貼り付けシート（日別）'!AG281+計算過程!$DF$14*(BU282+BW282)+計算過程!$DF$21)</f>
        <v>0.62848628121443462</v>
      </c>
      <c r="BD282" s="101">
        <f>MIN(1,計算過程!$DF$8*'貼り付けシート（日別）'!AG281+計算過程!$DF$15*BV282+計算過程!$DF$22)</f>
        <v>0.68611239787681422</v>
      </c>
      <c r="BE282" s="101">
        <f>MIN(1,計算過程!$DF$9*'貼り付けシート（日別）'!AG281+計算過程!$DF$16*(BU282+BW282)+計算過程!$DF$23)</f>
        <v>0.62848628121443462</v>
      </c>
      <c r="BF282" s="32">
        <f>MIN(1,計算過程!$DF$10*'貼り付けシート（日別）'!AG281+計算過程!$DF$17*BX282+計算過程!$DF$24)</f>
        <v>0.71159348488590612</v>
      </c>
      <c r="BG282" s="32">
        <f>MIN(1,計算過程!$DF$11*'貼り付けシート（日別）'!AG281+計算過程!$DF$18*BY282+計算過程!$DF$25)</f>
        <v>0.7010428466785964</v>
      </c>
      <c r="BH282" s="32">
        <f>MIN(1,計算過程!$DF$12*'貼り付けシート（日別）'!AG281+計算過程!$DF$19*BZ282+計算過程!$DF$26)</f>
        <v>0.71159348488590612</v>
      </c>
      <c r="BI282" s="32">
        <f>MIN(1,計算過程!$DF$13*'貼り付けシート（日別）'!AG281+計算過程!$DF$20*CA282+計算過程!$DF$27)</f>
        <v>0.63085030323543623</v>
      </c>
      <c r="BJ282" s="32">
        <f>IF(計算過程!$DF$5=11,(計算過程!$DF$33*BK282+計算過程!$DF$34*BN282+計算過程!$DF$35*計算過程!$DF$39+計算過程!$DF$36)*(1+計算過程!$DF$37*計算過程!$DF$38)*BL282*BM282*10^3/3600,0)</f>
        <v>0</v>
      </c>
      <c r="BK282" s="32">
        <f>'貼り付けシート（日別）'!AH281</f>
        <v>8.1000000000000014</v>
      </c>
      <c r="BL282" s="32">
        <f t="shared" si="93"/>
        <v>1</v>
      </c>
      <c r="BM282" s="32">
        <f t="shared" si="94"/>
        <v>1</v>
      </c>
      <c r="BN282" s="32">
        <f t="shared" si="95"/>
        <v>44.625397738390717</v>
      </c>
      <c r="BO282" s="32">
        <f>IF(計算過程!$DF$5=10,(計算過程!$DF$41*'貼り付けシート（日別）'!AG281+計算過程!$DF$42*BN282+計算過程!$DF$43)/3.6,0)</f>
        <v>0</v>
      </c>
      <c r="BP282" s="32">
        <f>IF(OR(計算過程!$DF$5=5,計算過程!$DF$5=6,計算過程!$DF$5=7),((計算過程!$DF$45*'貼り付けシート（日別）'!AG281+計算過程!$DF$46*SUM(BU282:BW282,BY282)+計算過程!$DF$47)*BQ282+(0.01723*CA282+0.06099))*10^3/3600,0)</f>
        <v>0</v>
      </c>
      <c r="BQ282" s="32">
        <f>IF('貼り付けシート（日別）'!AG281&lt;7,1+(7-'貼り付けシート（日別）'!AG281)*0.0091,1)</f>
        <v>1</v>
      </c>
      <c r="BR282" s="32">
        <f>IF(OR(計算過程!$DF$5=5,計算過程!$DF$5=6,計算過程!$DF$5=7),((計算過程!$DF$48*'貼り付けシート（日別）'!AG281+計算過程!$DF$49*SUM(BU282:BW282,BY282)+計算過程!$DF$50)*BT282+CA282/BS282),0)</f>
        <v>0</v>
      </c>
      <c r="BS282" s="32">
        <f>計算過程!$DF$51*'貼り付けシート（日別）'!AG281+計算過程!$DF$52*CA282+計算過程!$DF$53</f>
        <v>0.84590499999999991</v>
      </c>
      <c r="BT282" s="32">
        <f>IF('貼り付けシート（日別）'!AG281&lt;7,1+(7-'貼り付けシート（日別）'!AG281)*0.0205,1)</f>
        <v>1</v>
      </c>
      <c r="BU282" s="109">
        <f>'貼り付けシート（日別）'!T281</f>
        <v>6.5093255246560453</v>
      </c>
      <c r="BV282" s="109">
        <f>'貼り付けシート（日別）'!U281</f>
        <v>11.329451974522501</v>
      </c>
      <c r="BW282" s="109">
        <f>'貼り付けシート（日別）'!V281</f>
        <v>2.1770319480454998</v>
      </c>
      <c r="BX282" s="109">
        <f>'貼り付けシート（日別）'!W281</f>
        <v>0</v>
      </c>
      <c r="BY282" s="109">
        <f>'貼り付けシート（日別）'!X281</f>
        <v>21.045421624500001</v>
      </c>
      <c r="BZ282" s="109">
        <f>'貼り付けシート（日別）'!Y281</f>
        <v>0</v>
      </c>
      <c r="CA282" s="109">
        <f>'貼り付けシート（日別）'!Z281</f>
        <v>3.564166666666666</v>
      </c>
      <c r="CB282" s="102">
        <f>IF(入力データと計算結果!$E$9=バックデータ一覧!$A$25,'貼り付けシート（日別）'!AI281,0)</f>
        <v>0</v>
      </c>
      <c r="CC282" s="166"/>
      <c r="CD282" s="32">
        <f>IF(計算過程!$DF$5=9,((CI282*'貼り付けシート（日別）'!AG281+CJ282*(CQ282+CR282+CS282+CU282)+CK282*CX282+CL282)*CE282+(0.01723*CW282+0.06099))*10^3/3600,0)</f>
        <v>0</v>
      </c>
      <c r="CE282" s="32">
        <f>IF(7&lt;='貼り付けシート（日別）'!AG281,1,1+(7-'貼り付けシート（日別）'!AG281)*0.0091)</f>
        <v>1</v>
      </c>
      <c r="CF282" s="32">
        <f>IF(計算過程!$DF$5=9,((CM282*'貼り付けシート（日別）'!AG281+CN282*(CQ282+CR282+CS282+CU282)+CO282*CX282+CP282)*CH282+CW282/CG282),0)</f>
        <v>0</v>
      </c>
      <c r="CG282" s="32">
        <f>計算過程!$DF$55*'貼り付けシート（日別）'!AG281+計算過程!$DF$56*CW282+計算過程!$DF$57</f>
        <v>0.84590499999999991</v>
      </c>
      <c r="CH282" s="32">
        <f>IF(7&lt;='貼り付けシート（日別）'!AG281,1,1+(7-'貼り付けシート（日別）'!AG281)*0.0205)</f>
        <v>1</v>
      </c>
      <c r="CI282" s="100">
        <f>IF($CX282&gt;0,バックデータ一覧!$S$4,バックデータ一覧!$T$4)</f>
        <v>-0.18114</v>
      </c>
      <c r="CJ282" s="100">
        <f>IF($CX282&gt;0,バックデータ一覧!$S$5,バックデータ一覧!$T$5)</f>
        <v>0.10483000000000001</v>
      </c>
      <c r="CK282" s="100">
        <f>IF($CX282&gt;0,バックデータ一覧!$S$6,バックデータ一覧!$T$6)</f>
        <v>0</v>
      </c>
      <c r="CL282" s="100">
        <f>IF($CX282&gt;0,バックデータ一覧!$S$7,バックデータ一覧!$T$7)</f>
        <v>5.8528500000000001</v>
      </c>
      <c r="CM282" s="100">
        <f>IF($CX282&gt;0,バックデータ一覧!$S$12,バックデータ一覧!$T$12)</f>
        <v>-5.7700000000000001E-2</v>
      </c>
      <c r="CN282" s="100">
        <f>IF($CX282&gt;0,バックデータ一覧!$S$13,バックデータ一覧!$T$13)</f>
        <v>0.47525000000000001</v>
      </c>
      <c r="CO282" s="100">
        <f>IF($CX282&gt;0,バックデータ一覧!$S$14,バックデータ一覧!$T$14)</f>
        <v>0</v>
      </c>
      <c r="CP282" s="173">
        <f>IF($CX282&gt;0,バックデータ一覧!$S$15,バックデータ一覧!$T$15)</f>
        <v>-6.3459300000000001</v>
      </c>
      <c r="CQ282" s="102">
        <f>IF($DF$4=4,'貼り付けシート（日別）'!T281,'貼り付けシート（日別）'!B281*(INT($DF$4)+1-$DF$4)+'貼り付けシート（日別）'!T281*($DF$4-INT($DF$4)))</f>
        <v>6.5093255246560453</v>
      </c>
      <c r="CR282" s="102">
        <f>IF($DF$4=4,'貼り付けシート（日別）'!U281,'貼り付けシート（日別）'!C281*(INT($DF$4)+1-$DF$4)+'貼り付けシート（日別）'!U281*($DF$4-INT($DF$4)))</f>
        <v>11.329451974522501</v>
      </c>
      <c r="CS282" s="102">
        <f>IF($DF$4=4,'貼り付けシート（日別）'!V281,'貼り付けシート（日別）'!D281*(INT($DF$4)+1-$DF$4)+'貼り付けシート（日別）'!V281*($DF$4-INT($DF$4)))</f>
        <v>2.1770319480454998</v>
      </c>
      <c r="CT282" s="102">
        <f>IF($DF$4=4,'貼り付けシート（日別）'!W281,'貼り付けシート（日別）'!E281*(INT($DF$4)+1-$DF$4)+'貼り付けシート（日別）'!W281*($DF$4-INT($DF$4)))</f>
        <v>0</v>
      </c>
      <c r="CU282" s="102">
        <f>IF($DF$4=4,'貼り付けシート（日別）'!X281,'貼り付けシート（日別）'!F281*(INT($DF$4)+1-$DF$4)+'貼り付けシート（日別）'!X281*($DF$4-INT($DF$4)))</f>
        <v>21.045421624500001</v>
      </c>
      <c r="CV282" s="102">
        <f>IF($DF$4=4,'貼り付けシート（日別）'!Y281,'貼り付けシート（日別）'!G281*(INT($DF$4)+1-$DF$4)+'貼り付けシート（日別）'!Y281*($DF$4-INT($DF$4)))</f>
        <v>0</v>
      </c>
      <c r="CW282" s="102">
        <f>IF($DF$4=4,'貼り付けシート（日別）'!Z281,'貼り付けシート（日別）'!H281*(INT($DF$4)+1-$DF$4)+'貼り付けシート（日別）'!Z281*($DF$4-INT($DF$4)))</f>
        <v>3.564166666666666</v>
      </c>
      <c r="CX282" s="32">
        <f>SUMIF('貼り付けシート（時刻別）'!$A$6:$A$8765,AR282,'貼り付けシート（時刻別）'!$C$6:$C$8765)</f>
        <v>0</v>
      </c>
      <c r="CY282" s="102">
        <f t="shared" si="96"/>
        <v>0</v>
      </c>
      <c r="CZ282" s="166"/>
    </row>
    <row r="283" spans="1:104" x14ac:dyDescent="0.15">
      <c r="A283" s="36">
        <v>41915</v>
      </c>
      <c r="B283" s="139">
        <f>IF(計算過程!$DF$5=9,計算過程!CD283+計算過程!CY283,IF($DF$4=4,AS283,G283*(INT($DF$4)+1-$DF$4)+AS283*($DF$4-INT($DF$4))))</f>
        <v>0.13628786432407405</v>
      </c>
      <c r="C283" s="139">
        <f>IF(計算過程!$DF$5=9,CF283,IF($DF$4=4,AT283,H283*(INT($DF$4)+1-$DF$4)+AT283*($DF$4-INT($DF$4))))</f>
        <v>54.608399915224282</v>
      </c>
      <c r="D283" s="139">
        <f>IF(計算過程!$DF$5=9,0,IF($DF$4=4,AU283,I283*(INT($DF$4)+1-$DF$4)+AU283*($DF$4-INT($DF$4))))</f>
        <v>0</v>
      </c>
      <c r="E283" s="139">
        <v>0</v>
      </c>
      <c r="F283" s="138"/>
      <c r="G283" s="104">
        <f t="shared" si="83"/>
        <v>0.13001069873148147</v>
      </c>
      <c r="H283" s="104">
        <f t="shared" si="84"/>
        <v>48.280107691729079</v>
      </c>
      <c r="I283" s="104">
        <f t="shared" si="85"/>
        <v>0</v>
      </c>
      <c r="J283" s="107">
        <v>0</v>
      </c>
      <c r="K283" s="101">
        <f>IF(OR(計算過程!$DF$5&lt;=4,計算過程!$DF$5=8),L283+M283+N283,0)</f>
        <v>0.13001069873148147</v>
      </c>
      <c r="L283" s="101">
        <f>IF(AND($DF$5&gt;4,$DF$5&lt;&gt;8),0,((VLOOKUP(入力データと計算結果!$E$6,バックデータ一覧!$V$12:$AA$15,2)*'貼り付けシート（日別）'!O282+VLOOKUP(入力データと計算結果!$E$6,バックデータ一覧!$V$12:$AA$15,3)*('貼り付けシート（日別）'!I282+'貼り付けシート（日別）'!J282+'貼り付けシート（日別）'!K282+'貼り付けシート（日別）'!L282+'貼り付けシート（日別）'!N282)+(VLOOKUP(入力データと計算結果!$E$6,バックデータ一覧!$V$12:$AA$15,4)))*10^3/3600))</f>
        <v>7.9535473037037036E-2</v>
      </c>
      <c r="M283" s="101">
        <f>IF(AND(OR($DF$5&gt;4,$DF$5&lt;&gt;8),入力データと計算結果!$E$7&lt;&gt;バックデータ一覧!$A$16,SUM(AL283:AM283)&gt;0),0.07*10^3/3600,0)</f>
        <v>1.9444444444444445E-2</v>
      </c>
      <c r="N283" s="101">
        <f>IF(AND(OR($DF$5&lt;=4),入力データと計算結果!$E$7=バックデータ一覧!$A$18,AM283&gt;0),(VLOOKUP(入力データと計算結果!$E$6,バックデータ一覧!$V$12:$AA$15,5,FALSE)*AO283+VLOOKUP(入力データと計算結果!$E$6,バックデータ一覧!$V$12:$AA$15,6,FALSE))*10^3/3600,0)</f>
        <v>3.1030781249999997E-2</v>
      </c>
      <c r="O283" s="101">
        <f>IF(OR(計算過程!$DF$5&lt;=2,計算過程!$DF$5=8),IF(入力データと計算結果!$E$7=バックデータ一覧!$A$16,AI283/Q283+AJ283/R283+AK283/S283+AL283/T283+AN283/V283,IF(入力データと計算結果!$E$7=バックデータ一覧!$A$17,AI283/Q283+AJ283/R283+AK283/S283+AM283/U283+AN283/V283,AI283/Q283+AJ283/R283+AK283/S283+AM283/U283+AO283/W283)),0)</f>
        <v>48.280107691729079</v>
      </c>
      <c r="P283" s="101">
        <f>IF(OR(計算過程!$DF$5=3,計算過程!$DF$5=4),IF(入力データと計算結果!$E$7=バックデータ一覧!$A$16,AI283/Q283+AJ283/R283+AK283/S283+AL283/T283+AN283/V283,IF(入力データと計算結果!$E$7=バックデータ一覧!$A$17,AI283/Q283+AJ283/R283+AK283/S283+AM283/U283+AN283/V283,AI283/Q283+AJ283/R283+AK283/S283+AM283/U283+AO283/W283)),0)</f>
        <v>0</v>
      </c>
      <c r="Q283" s="101">
        <f>MIN(1,$DF$7*'貼り付けシート（日別）'!O282+計算過程!$DF$14*(AI283+AK283)+$DF$21)</f>
        <v>0.62386995182352545</v>
      </c>
      <c r="R283" s="101">
        <f>MIN(1,$DF$8*'貼り付けシート（日別）'!O282+$DF$15*AJ283+$DF$22)</f>
        <v>0.68319247873032507</v>
      </c>
      <c r="S283" s="101">
        <f>MIN(1,$DF$9*'貼り付けシート（日別）'!O282+$DF$16*(AI283+AK283)+$DF$23)</f>
        <v>0.62386995182352545</v>
      </c>
      <c r="T283" s="32">
        <f>MIN(1,$DF$10*'貼り付けシート（日別）'!O282+$DF$17*AL283+$DF$24)</f>
        <v>0.71159348488590612</v>
      </c>
      <c r="U283" s="32">
        <f>MIN(1,$DF$11*'貼り付けシート（日別）'!O282+$DF$18*AM283+$DF$25)</f>
        <v>0.70105457743845145</v>
      </c>
      <c r="V283" s="32">
        <f>MIN(1,$DF$12*'貼り付けシート（日別）'!O282+$DF$19*AN283+$DF$26)</f>
        <v>0.71159348488590612</v>
      </c>
      <c r="W283" s="32">
        <f>MIN(1,$DF$13*'貼り付けシート（日別）'!O282+$DF$20*AO283+$DF$27)</f>
        <v>0.62084806811275173</v>
      </c>
      <c r="X283" s="32">
        <f t="shared" si="86"/>
        <v>0</v>
      </c>
      <c r="Y283" s="32">
        <f>'貼り付けシート（日別）'!P282</f>
        <v>8.8875000000000011</v>
      </c>
      <c r="Z283" s="32">
        <f t="shared" si="87"/>
        <v>1</v>
      </c>
      <c r="AA283" s="32">
        <f t="shared" si="88"/>
        <v>1</v>
      </c>
      <c r="AB283" s="32">
        <f t="shared" si="89"/>
        <v>32.813408464173087</v>
      </c>
      <c r="AC283" s="32">
        <f>IF($DF$5=10,($DF$41*'貼り付けシート（日別）'!O282+$DF$42*AB283+$DF$43)/3.6,0)</f>
        <v>0</v>
      </c>
      <c r="AD283" s="32">
        <f>IF(OR($DF$5=5,$DF$5=6,$DF$5=7),(($DF$45*'貼り付けシート（日別）'!O282+$DF$46*SUM(AI283:AK283,AM283)+$DF$47)*AE283+(0.01723*AO283+0.06099))*10^3/3600,0)</f>
        <v>0</v>
      </c>
      <c r="AE283" s="32">
        <f>IF('貼り付けシート（日別）'!O282&lt;7,1+(7-'貼り付けシート（日別）'!O282)*0.0091,1)</f>
        <v>1</v>
      </c>
      <c r="AF283" s="32">
        <f>IF(OR($DF$5=5,$DF$5=6,$DF$5=7),(($DF$48*'貼り付けシート（日別）'!O282+$DF$49*SUM(AI283:AK283,AM283)+$DF$50)*AH283+AO283/AG283),0)</f>
        <v>0</v>
      </c>
      <c r="AG283" s="32">
        <f>$DF$51*'貼り付けシート（日別）'!O282+$DF$52*AO283+$DF$53</f>
        <v>0.84366249999999998</v>
      </c>
      <c r="AH283" s="32">
        <f>IF('貼り付けシート（日別）'!O282&lt;7,1+(7-'貼り付けシート（日別）'!O282)*0.0205,1)</f>
        <v>1</v>
      </c>
      <c r="AI283" s="109">
        <f>'貼り付けシート（日別）'!B282</f>
        <v>3.3919990653970507</v>
      </c>
      <c r="AJ283" s="109">
        <f>'貼り付けシート（日別）'!C282</f>
        <v>4.5262153933869609</v>
      </c>
      <c r="AK283" s="109">
        <f>'貼り付けシート（日別）'!D282</f>
        <v>0.93186787510907987</v>
      </c>
      <c r="AL283" s="109">
        <f>'貼り付けシート（日別）'!E282</f>
        <v>0</v>
      </c>
      <c r="AM283" s="109">
        <f>'貼り付けシート（日別）'!F282</f>
        <v>21.019576130279997</v>
      </c>
      <c r="AN283" s="109">
        <f>'貼り付けシート（日別）'!G282</f>
        <v>0</v>
      </c>
      <c r="AO283" s="109">
        <f>'貼り付けシート（日別）'!H282</f>
        <v>2.9437499999999996</v>
      </c>
      <c r="AP283" s="102">
        <f>IF(入力データと計算結果!$E$9=バックデータ一覧!$A$25,'貼り付けシート（日別）'!Q282,0)</f>
        <v>0</v>
      </c>
      <c r="AR283" s="36">
        <v>41915</v>
      </c>
      <c r="AS283" s="104">
        <f t="shared" si="90"/>
        <v>0.13628786432407405</v>
      </c>
      <c r="AT283" s="104">
        <f t="shared" si="91"/>
        <v>54.608399915224282</v>
      </c>
      <c r="AU283" s="104">
        <f t="shared" si="92"/>
        <v>0</v>
      </c>
      <c r="AV283" s="107">
        <v>0</v>
      </c>
      <c r="AW283" s="101">
        <f>IF(OR(計算過程!$DF$5&lt;=4,計算過程!$DF$5=8),AX283+AY283+AZ283,0)</f>
        <v>0.13628786432407405</v>
      </c>
      <c r="AX283" s="101">
        <f>IF(AND(計算過程!$DF$5&gt;4,計算過程!$DF$5&lt;&gt;8),0,((VLOOKUP(入力データと計算結果!$E$6,バックデータ一覧!$V$12:$AA$15,2)*'貼り付けシート（日別）'!AG282+VLOOKUP(入力データと計算結果!$E$6,バックデータ一覧!$V$12:$AA$15,3)*('貼り付けシート（日別）'!AA282+'貼り付けシート（日別）'!AB282+'貼り付けシート（日別）'!AC282+'貼り付けシート（日別）'!AD282+'貼り付けシート（日別）'!AF282)+(VLOOKUP(入力データと計算結果!$E$6,バックデータ一覧!$V$12:$AA$15,4)))*10^3/3600))</f>
        <v>8.2990827287037022E-2</v>
      </c>
      <c r="AY283" s="101">
        <f>IF(AND(OR(計算過程!$DF$5&gt;4,計算過程!$DF$5&lt;&gt;8),入力データと計算結果!$E$7&lt;&gt;バックデータ一覧!$A$16,SUM(BX283:BY283)&gt;0),0.07*10^3/3600,0)</f>
        <v>1.9444444444444445E-2</v>
      </c>
      <c r="AZ283" s="101">
        <f>IF(AND(OR(計算過程!$DF$5&lt;=4),入力データと計算結果!$E$7=バックデータ一覧!$A$18,BY283&gt;0),(VLOOKUP(入力データと計算結果!$E$6,バックデータ一覧!$V$12:$AA$15,5,FALSE)*CA283+VLOOKUP(入力データと計算結果!$E$6,バックデータ一覧!$V$12:$AA$15,6,FALSE))*10^3/3600,0)</f>
        <v>3.3852592592592587E-2</v>
      </c>
      <c r="BA283" s="101">
        <f>IF(OR(計算過程!$DF$5&lt;=2,計算過程!$DF$5=8),IF(入力データと計算結果!$E$7=バックデータ一覧!$A$16,BU283/BC283+BV283/BD283+BW283/BE283+BX283/BF283+BZ283/BH283,IF(入力データと計算結果!$E$7=バックデータ一覧!$A$17,BU283/BC283+BV283/BD283+BW283/BE283+BY283/BG283+BZ283/BH283,BU283/BC283+BV283/BD283+BW283/BE283+BY283/BG283+CA283/BI283)),0)</f>
        <v>54.608399915224282</v>
      </c>
      <c r="BB283" s="101">
        <f>IF(OR(計算過程!$DF$5=3,計算過程!$DF$5=4),IF(入力データと計算結果!$E$7=バックデータ一覧!$A$16,BU283/BC283+BV283/BD283+BW283/BE283+BX283/BF283+BZ283/BH283,IF(入力データと計算結果!$E$7=バックデータ一覧!$A$17,BU283/BC283+BV283/BD283+BW283/BE283+BY283/BG283+BZ283/BH283,BU283/BC283+BV283/BD283+BW283/BE283+BY283/BG283+CA283/BI283)),0)</f>
        <v>0</v>
      </c>
      <c r="BC283" s="101">
        <f>MIN(1,計算過程!$DF$7*'貼り付けシート（日別）'!AG282+計算過程!$DF$14*(BU283+BW283)+計算過程!$DF$21)</f>
        <v>0.62467089033790579</v>
      </c>
      <c r="BD283" s="101">
        <f>MIN(1,計算過程!$DF$8*'貼り付けシート（日別）'!AG282+計算過程!$DF$15*BV283+計算過程!$DF$22)</f>
        <v>0.68456205196888631</v>
      </c>
      <c r="BE283" s="101">
        <f>MIN(1,計算過程!$DF$9*'貼り付けシート（日別）'!AG282+計算過程!$DF$16*(BU283+BW283)+計算過程!$DF$23)</f>
        <v>0.62467089033790579</v>
      </c>
      <c r="BF283" s="32">
        <f>MIN(1,計算過程!$DF$10*'貼り付けシート（日別）'!AG282+計算過程!$DF$17*BX283+計算過程!$DF$24)</f>
        <v>0.71159348488590612</v>
      </c>
      <c r="BG283" s="32">
        <f>MIN(1,計算過程!$DF$11*'貼り付けシート（日別）'!AG282+計算過程!$DF$18*BY283+計算過程!$DF$25)</f>
        <v>0.70105457743845145</v>
      </c>
      <c r="BH283" s="32">
        <f>MIN(1,計算過程!$DF$12*'貼り付けシート（日別）'!AG282+計算過程!$DF$19*BZ283+計算過程!$DF$26)</f>
        <v>0.71159348488590612</v>
      </c>
      <c r="BI283" s="32">
        <f>MIN(1,計算過程!$DF$13*'貼り付けシート（日別）'!AG282+計算過程!$DF$20*CA283+計算過程!$DF$27)</f>
        <v>0.63123095748724833</v>
      </c>
      <c r="BJ283" s="32">
        <f>IF(計算過程!$DF$5=11,(計算過程!$DF$33*BK283+計算過程!$DF$34*BN283+計算過程!$DF$35*計算過程!$DF$39+計算過程!$DF$36)*(1+計算過程!$DF$37*計算過程!$DF$38)*BL283*BM283*10^3/3600,0)</f>
        <v>0</v>
      </c>
      <c r="BK283" s="32">
        <f>'貼り付けシート（日別）'!AH282</f>
        <v>8.8875000000000011</v>
      </c>
      <c r="BL283" s="32">
        <f t="shared" si="93"/>
        <v>1</v>
      </c>
      <c r="BM283" s="32">
        <f t="shared" si="94"/>
        <v>1</v>
      </c>
      <c r="BN283" s="32">
        <f t="shared" si="95"/>
        <v>37.099179162135506</v>
      </c>
      <c r="BO283" s="32">
        <f>IF(計算過程!$DF$5=10,(計算過程!$DF$41*'貼り付けシート（日別）'!AG282+計算過程!$DF$42*BN283+計算過程!$DF$43)/3.6,0)</f>
        <v>0</v>
      </c>
      <c r="BP283" s="32">
        <f>IF(OR(計算過程!$DF$5=5,計算過程!$DF$5=6,計算過程!$DF$5=7),((計算過程!$DF$45*'貼り付けシート（日別）'!AG282+計算過程!$DF$46*SUM(BU283:BW283,BY283)+計算過程!$DF$47)*BQ283+(0.01723*CA283+0.06099))*10^3/3600,0)</f>
        <v>0</v>
      </c>
      <c r="BQ283" s="32">
        <f>IF('貼り付けシート（日別）'!AG282&lt;7,1+(7-'貼り付けシート（日別）'!AG282)*0.0091,1)</f>
        <v>1</v>
      </c>
      <c r="BR283" s="32">
        <f>IF(OR(計算過程!$DF$5=5,計算過程!$DF$5=6,計算過程!$DF$5=7),((計算過程!$DF$48*'貼り付けシート（日別）'!AG282+計算過程!$DF$49*SUM(BU283:BW283,BY283)+計算過程!$DF$50)*BT283+CA283/BS283),0)</f>
        <v>0</v>
      </c>
      <c r="BS283" s="32">
        <f>計算過程!$DF$51*'貼り付けシート（日別）'!AG282+計算過程!$DF$52*CA283+計算過程!$DF$53</f>
        <v>0.84719999999999995</v>
      </c>
      <c r="BT283" s="32">
        <f>IF('貼り付けシート（日別）'!AG282&lt;7,1+(7-'貼り付けシート（日別）'!AG282)*0.0205,1)</f>
        <v>1</v>
      </c>
      <c r="BU283" s="109">
        <f>'貼り付けシート（日別）'!T282</f>
        <v>4.3813321261378579</v>
      </c>
      <c r="BV283" s="109">
        <f>'貼り付けシート（日別）'!U282</f>
        <v>7.5436923223115997</v>
      </c>
      <c r="BW283" s="109">
        <f>'貼り付けシート（日別）'!V282</f>
        <v>0.62124525007272002</v>
      </c>
      <c r="BX283" s="109">
        <f>'貼り付けシート（日別）'!W282</f>
        <v>0</v>
      </c>
      <c r="BY283" s="109">
        <f>'貼り付けシート（日別）'!X282</f>
        <v>21.019576130279997</v>
      </c>
      <c r="BZ283" s="109">
        <f>'貼り付けシート（日別）'!Y282</f>
        <v>0</v>
      </c>
      <c r="CA283" s="109">
        <f>'貼り付けシート（日別）'!Z282</f>
        <v>3.5333333333333323</v>
      </c>
      <c r="CB283" s="102">
        <f>IF(入力データと計算結果!$E$9=バックデータ一覧!$A$25,'貼り付けシート（日別）'!AI282,0)</f>
        <v>0</v>
      </c>
      <c r="CC283" s="166"/>
      <c r="CD283" s="32">
        <f>IF(計算過程!$DF$5=9,((CI283*'貼り付けシート（日別）'!AG282+CJ283*(CQ283+CR283+CS283+CU283)+CK283*CX283+CL283)*CE283+(0.01723*CW283+0.06099))*10^3/3600,0)</f>
        <v>0</v>
      </c>
      <c r="CE283" s="32">
        <f>IF(7&lt;='貼り付けシート（日別）'!AG282,1,1+(7-'貼り付けシート（日別）'!AG282)*0.0091)</f>
        <v>1</v>
      </c>
      <c r="CF283" s="32">
        <f>IF(計算過程!$DF$5=9,((CM283*'貼り付けシート（日別）'!AG282+CN283*(CQ283+CR283+CS283+CU283)+CO283*CX283+CP283)*CH283+CW283/CG283),0)</f>
        <v>0</v>
      </c>
      <c r="CG283" s="32">
        <f>計算過程!$DF$55*'貼り付けシート（日別）'!AG282+計算過程!$DF$56*CW283+計算過程!$DF$57</f>
        <v>0.84719999999999995</v>
      </c>
      <c r="CH283" s="32">
        <f>IF(7&lt;='貼り付けシート（日別）'!AG282,1,1+(7-'貼り付けシート（日別）'!AG282)*0.0205)</f>
        <v>1</v>
      </c>
      <c r="CI283" s="100">
        <f>IF($CX283&gt;0,バックデータ一覧!$S$4,バックデータ一覧!$T$4)</f>
        <v>-0.18114</v>
      </c>
      <c r="CJ283" s="100">
        <f>IF($CX283&gt;0,バックデータ一覧!$S$5,バックデータ一覧!$T$5)</f>
        <v>0.10483000000000001</v>
      </c>
      <c r="CK283" s="100">
        <f>IF($CX283&gt;0,バックデータ一覧!$S$6,バックデータ一覧!$T$6)</f>
        <v>0</v>
      </c>
      <c r="CL283" s="100">
        <f>IF($CX283&gt;0,バックデータ一覧!$S$7,バックデータ一覧!$T$7)</f>
        <v>5.8528500000000001</v>
      </c>
      <c r="CM283" s="100">
        <f>IF($CX283&gt;0,バックデータ一覧!$S$12,バックデータ一覧!$T$12)</f>
        <v>-5.7700000000000001E-2</v>
      </c>
      <c r="CN283" s="100">
        <f>IF($CX283&gt;0,バックデータ一覧!$S$13,バックデータ一覧!$T$13)</f>
        <v>0.47525000000000001</v>
      </c>
      <c r="CO283" s="100">
        <f>IF($CX283&gt;0,バックデータ一覧!$S$14,バックデータ一覧!$T$14)</f>
        <v>0</v>
      </c>
      <c r="CP283" s="173">
        <f>IF($CX283&gt;0,バックデータ一覧!$S$15,バックデータ一覧!$T$15)</f>
        <v>-6.3459300000000001</v>
      </c>
      <c r="CQ283" s="102">
        <f>IF($DF$4=4,'貼り付けシート（日別）'!T282,'貼り付けシート（日別）'!B282*(INT($DF$4)+1-$DF$4)+'貼り付けシート（日別）'!T282*($DF$4-INT($DF$4)))</f>
        <v>4.3813321261378579</v>
      </c>
      <c r="CR283" s="102">
        <f>IF($DF$4=4,'貼り付けシート（日別）'!U282,'貼り付けシート（日別）'!C282*(INT($DF$4)+1-$DF$4)+'貼り付けシート（日別）'!U282*($DF$4-INT($DF$4)))</f>
        <v>7.5436923223115997</v>
      </c>
      <c r="CS283" s="102">
        <f>IF($DF$4=4,'貼り付けシート（日別）'!V282,'貼り付けシート（日別）'!D282*(INT($DF$4)+1-$DF$4)+'貼り付けシート（日別）'!V282*($DF$4-INT($DF$4)))</f>
        <v>0.62124525007272002</v>
      </c>
      <c r="CT283" s="102">
        <f>IF($DF$4=4,'貼り付けシート（日別）'!W282,'貼り付けシート（日別）'!E282*(INT($DF$4)+1-$DF$4)+'貼り付けシート（日別）'!W282*($DF$4-INT($DF$4)))</f>
        <v>0</v>
      </c>
      <c r="CU283" s="102">
        <f>IF($DF$4=4,'貼り付けシート（日別）'!X282,'貼り付けシート（日別）'!F282*(INT($DF$4)+1-$DF$4)+'貼り付けシート（日別）'!X282*($DF$4-INT($DF$4)))</f>
        <v>21.019576130279997</v>
      </c>
      <c r="CV283" s="102">
        <f>IF($DF$4=4,'貼り付けシート（日別）'!Y282,'貼り付けシート（日別）'!G282*(INT($DF$4)+1-$DF$4)+'貼り付けシート（日別）'!Y282*($DF$4-INT($DF$4)))</f>
        <v>0</v>
      </c>
      <c r="CW283" s="102">
        <f>IF($DF$4=4,'貼り付けシート（日別）'!Z282,'貼り付けシート（日別）'!H282*(INT($DF$4)+1-$DF$4)+'貼り付けシート（日別）'!Z282*($DF$4-INT($DF$4)))</f>
        <v>3.5333333333333323</v>
      </c>
      <c r="CX283" s="32">
        <f>SUMIF('貼り付けシート（時刻別）'!$A$6:$A$8765,AR283,'貼り付けシート（時刻別）'!$C$6:$C$8765)</f>
        <v>0</v>
      </c>
      <c r="CY283" s="102">
        <f t="shared" si="96"/>
        <v>0</v>
      </c>
      <c r="CZ283" s="166"/>
    </row>
    <row r="284" spans="1:104" x14ac:dyDescent="0.15">
      <c r="A284" s="36">
        <v>41916</v>
      </c>
      <c r="B284" s="139">
        <f>IF(計算過程!$DF$5=9,計算過程!CD284+計算過程!CY284,IF($DF$4=4,AS284,G284*(INT($DF$4)+1-$DF$4)+AS284*($DF$4-INT($DF$4))))</f>
        <v>0.15463904852777777</v>
      </c>
      <c r="C284" s="139">
        <f>IF(計算過程!$DF$5=9,CF284,IF($DF$4=4,AT284,H284*(INT($DF$4)+1-$DF$4)+AT284*($DF$4-INT($DF$4))))</f>
        <v>78.1439482968444</v>
      </c>
      <c r="D284" s="139">
        <f>IF(計算過程!$DF$5=9,0,IF($DF$4=4,AU284,I284*(INT($DF$4)+1-$DF$4)+AU284*($DF$4-INT($DF$4))))</f>
        <v>0</v>
      </c>
      <c r="E284" s="139">
        <v>0</v>
      </c>
      <c r="F284" s="138"/>
      <c r="G284" s="104">
        <f t="shared" si="83"/>
        <v>0.14773068875694445</v>
      </c>
      <c r="H284" s="104">
        <f t="shared" si="84"/>
        <v>71.56976660414071</v>
      </c>
      <c r="I284" s="104">
        <f t="shared" si="85"/>
        <v>0</v>
      </c>
      <c r="J284" s="107">
        <v>0</v>
      </c>
      <c r="K284" s="101">
        <f>IF(OR(計算過程!$DF$5&lt;=4,計算過程!$DF$5=8),L284+M284+N284,0)</f>
        <v>0.14773068875694445</v>
      </c>
      <c r="L284" s="101">
        <f>IF(AND($DF$5&gt;4,$DF$5&lt;&gt;8),0,((VLOOKUP(入力データと計算結果!$E$6,バックデータ一覧!$V$12:$AA$15,2)*'貼り付けシート（日別）'!O283+VLOOKUP(入力データと計算結果!$E$6,バックデータ一覧!$V$12:$AA$15,3)*('貼り付けシート（日別）'!I283+'貼り付けシート（日別）'!J283+'貼り付けシート（日別）'!K283+'貼り付けシート（日別）'!L283+'貼り付けシート（日別）'!N283)+(VLOOKUP(入力データと計算結果!$E$6,バックデータ一覧!$V$12:$AA$15,4)))*10^3/3600))</f>
        <v>9.555788927777778E-2</v>
      </c>
      <c r="M284" s="101">
        <f>IF(AND(OR($DF$5&gt;4,$DF$5&lt;&gt;8),入力データと計算結果!$E$7&lt;&gt;バックデータ一覧!$A$16,SUM(AL284:AM284)&gt;0),0.07*10^3/3600,0)</f>
        <v>1.9444444444444445E-2</v>
      </c>
      <c r="N284" s="101">
        <f>IF(AND(OR($DF$5&lt;=4),入力データと計算結果!$E$7=バックデータ一覧!$A$18,AM284&gt;0),(VLOOKUP(入力データと計算結果!$E$6,バックデータ一覧!$V$12:$AA$15,5,FALSE)*AO284+VLOOKUP(入力データと計算結果!$E$6,バックデータ一覧!$V$12:$AA$15,6,FALSE))*10^3/3600,0)</f>
        <v>3.2728355034722226E-2</v>
      </c>
      <c r="O284" s="101">
        <f>IF(OR(計算過程!$DF$5&lt;=2,計算過程!$DF$5=8),IF(入力データと計算結果!$E$7=バックデータ一覧!$A$16,AI284/Q284+AJ284/R284+AK284/S284+AL284/T284+AN284/V284,IF(入力データと計算結果!$E$7=バックデータ一覧!$A$17,AI284/Q284+AJ284/R284+AK284/S284+AM284/U284+AN284/V284,AI284/Q284+AJ284/R284+AK284/S284+AM284/U284+AO284/W284)),0)</f>
        <v>71.56976660414071</v>
      </c>
      <c r="P284" s="101">
        <f>IF(OR(計算過程!$DF$5=3,計算過程!$DF$5=4),IF(入力データと計算結果!$E$7=バックデータ一覧!$A$16,AI284/Q284+AJ284/R284+AK284/S284+AL284/T284+AN284/V284,IF(入力データと計算結果!$E$7=バックデータ一覧!$A$17,AI284/Q284+AJ284/R284+AK284/S284+AM284/U284+AN284/V284,AI284/Q284+AJ284/R284+AK284/S284+AM284/U284+AO284/W284)),0)</f>
        <v>0</v>
      </c>
      <c r="Q284" s="101">
        <f>MIN(1,$DF$7*'貼り付けシート（日別）'!O283+計算過程!$DF$14*(AI284+AK284)+$DF$21)</f>
        <v>0.62421192226612543</v>
      </c>
      <c r="R284" s="101">
        <f>MIN(1,$DF$8*'貼り付けシート（日別）'!O283+$DF$15*AJ284+$DF$22)</f>
        <v>0.68405166889023361</v>
      </c>
      <c r="S284" s="101">
        <f>MIN(1,$DF$9*'貼り付けシート（日別）'!O283+$DF$16*(AI284+AK284)+$DF$23)</f>
        <v>0.62421192226612543</v>
      </c>
      <c r="T284" s="32">
        <f>MIN(1,$DF$10*'貼り付けシート（日別）'!O283+$DF$17*AL284+$DF$24)</f>
        <v>0.71159348488590612</v>
      </c>
      <c r="U284" s="32">
        <f>MIN(1,$DF$11*'貼り付けシート（日別）'!O283+$DF$18*AM284+$DF$25)</f>
        <v>0.70103537304933405</v>
      </c>
      <c r="V284" s="32">
        <f>MIN(1,$DF$12*'貼り付けシート（日別）'!O283+$DF$19*AN284+$DF$26)</f>
        <v>0.71159348488590612</v>
      </c>
      <c r="W284" s="32">
        <f>MIN(1,$DF$13*'貼り付けシート（日別）'!O283+$DF$20*AO284+$DF$27)</f>
        <v>0.61292757375302009</v>
      </c>
      <c r="X284" s="32">
        <f t="shared" si="86"/>
        <v>0</v>
      </c>
      <c r="Y284" s="32">
        <f>'貼り付けシート（日別）'!P283</f>
        <v>12.45</v>
      </c>
      <c r="Z284" s="32">
        <f t="shared" si="87"/>
        <v>1</v>
      </c>
      <c r="AA284" s="32">
        <f t="shared" si="88"/>
        <v>1</v>
      </c>
      <c r="AB284" s="32">
        <f t="shared" si="89"/>
        <v>47.980038760237662</v>
      </c>
      <c r="AC284" s="32">
        <f>IF($DF$5=10,($DF$41*'貼り付けシート（日別）'!O283+$DF$42*AB284+$DF$43)/3.6,0)</f>
        <v>0</v>
      </c>
      <c r="AD284" s="32">
        <f>IF(OR($DF$5=5,$DF$5=6,$DF$5=7),(($DF$45*'貼り付けシート（日別）'!O283+$DF$46*SUM(AI284:AK284,AM284)+$DF$47)*AE284+(0.01723*AO284+0.06099))*10^3/3600,0)</f>
        <v>0</v>
      </c>
      <c r="AE284" s="32">
        <f>IF('貼り付けシート（日別）'!O283&lt;7,1+(7-'貼り付けシート（日別）'!O283)*0.0091,1)</f>
        <v>1</v>
      </c>
      <c r="AF284" s="32">
        <f>IF(OR($DF$5=5,$DF$5=6,$DF$5=7),(($DF$48*'貼り付けシート（日別）'!O283+$DF$49*SUM(AI284:AK284,AM284)+$DF$50)*AH284+AO284/AG284),0)</f>
        <v>0</v>
      </c>
      <c r="AG284" s="32">
        <f>$DF$51*'貼り付けシート（日別）'!O283+$DF$52*AO284+$DF$53</f>
        <v>0.82309062499999996</v>
      </c>
      <c r="AH284" s="32">
        <f>IF('貼り付けシート（日別）'!O283&lt;7,1+(7-'貼り付けシート（日別）'!O283)*0.0205,1)</f>
        <v>1</v>
      </c>
      <c r="AI284" s="109">
        <f>'貼り付けシート（日別）'!B283</f>
        <v>9.3467743196522193</v>
      </c>
      <c r="AJ284" s="109">
        <f>'貼り付けシート（日別）'!C283</f>
        <v>12.09420396244424</v>
      </c>
      <c r="AK284" s="109">
        <f>'貼り付けシート（日別）'!D283</f>
        <v>2.1787352726462044</v>
      </c>
      <c r="AL284" s="109">
        <f>'貼り付けシート（日別）'!E283</f>
        <v>0</v>
      </c>
      <c r="AM284" s="109">
        <f>'貼り付けシート（日別）'!F283</f>
        <v>21.061887705495</v>
      </c>
      <c r="AN284" s="109">
        <f>'貼り付けシート（日別）'!G283</f>
        <v>0</v>
      </c>
      <c r="AO284" s="109">
        <f>'貼り付けシート（日別）'!H283</f>
        <v>3.2984374999999999</v>
      </c>
      <c r="AP284" s="102">
        <f>IF(入力データと計算結果!$E$9=バックデータ一覧!$A$25,'貼り付けシート（日別）'!Q283,0)</f>
        <v>0</v>
      </c>
      <c r="AR284" s="36">
        <v>41916</v>
      </c>
      <c r="AS284" s="104">
        <f t="shared" si="90"/>
        <v>0.15463904852777777</v>
      </c>
      <c r="AT284" s="104">
        <f t="shared" si="91"/>
        <v>78.1439482968444</v>
      </c>
      <c r="AU284" s="104">
        <f t="shared" si="92"/>
        <v>0</v>
      </c>
      <c r="AV284" s="107">
        <v>0</v>
      </c>
      <c r="AW284" s="101">
        <f>IF(OR(計算過程!$DF$5&lt;=4,計算過程!$DF$5=8),AX284+AY284+AZ284,0)</f>
        <v>0.15463904852777777</v>
      </c>
      <c r="AX284" s="101">
        <f>IF(AND(計算過程!$DF$5&gt;4,計算過程!$DF$5&lt;&gt;8),0,((VLOOKUP(入力データと計算結果!$E$6,バックデータ一覧!$V$12:$AA$15,2)*'貼り付けシート（日別）'!AG283+VLOOKUP(入力データと計算結果!$E$6,バックデータ一覧!$V$12:$AA$15,3)*('貼り付けシート（日別）'!AA283+'貼り付けシート（日別）'!AB283+'貼り付けシート（日別）'!AC283+'貼り付けシート（日別）'!AD283+'貼り付けシート（日別）'!AF283)+(VLOOKUP(入力データと計算結果!$E$6,バックデータ一覧!$V$12:$AA$15,4)))*10^3/3600))</f>
        <v>9.9078579777777787E-2</v>
      </c>
      <c r="AY284" s="101">
        <f>IF(AND(OR(計算過程!$DF$5&gt;4,計算過程!$DF$5&lt;&gt;8),入力データと計算結果!$E$7&lt;&gt;バックデータ一覧!$A$16,SUM(BX284:BY284)&gt;0),0.07*10^3/3600,0)</f>
        <v>1.9444444444444445E-2</v>
      </c>
      <c r="AZ284" s="101">
        <f>IF(AND(OR(計算過程!$DF$5&lt;=4),入力データと計算結果!$E$7=バックデータ一覧!$A$18,BY284&gt;0),(VLOOKUP(入力データと計算結果!$E$6,バックデータ一覧!$V$12:$AA$15,5,FALSE)*CA284+VLOOKUP(入力データと計算結果!$E$6,バックデータ一覧!$V$12:$AA$15,6,FALSE))*10^3/3600,0)</f>
        <v>3.6116024305555543E-2</v>
      </c>
      <c r="BA284" s="101">
        <f>IF(OR(計算過程!$DF$5&lt;=2,計算過程!$DF$5=8),IF(入力データと計算結果!$E$7=バックデータ一覧!$A$16,BU284/BC284+BV284/BD284+BW284/BE284+BX284/BF284+BZ284/BH284,IF(入力データと計算結果!$E$7=バックデータ一覧!$A$17,BU284/BC284+BV284/BD284+BW284/BE284+BY284/BG284+BZ284/BH284,BU284/BC284+BV284/BD284+BW284/BE284+BY284/BG284+CA284/BI284)),0)</f>
        <v>78.1439482968444</v>
      </c>
      <c r="BB284" s="101">
        <f>IF(OR(計算過程!$DF$5=3,計算過程!$DF$5=4),IF(入力データと計算結果!$E$7=バックデータ一覧!$A$16,BU284/BC284+BV284/BD284+BW284/BE284+BX284/BF284+BZ284/BH284,IF(入力データと計算結果!$E$7=バックデータ一覧!$A$17,BU284/BC284+BV284/BD284+BW284/BE284+BY284/BG284+BZ284/BH284,BU284/BC284+BV284/BD284+BW284/BE284+BY284/BG284+CA284/BI284)),0)</f>
        <v>0</v>
      </c>
      <c r="BC284" s="101">
        <f>MIN(1,計算過程!$DF$7*'貼り付けシート（日別）'!AG283+計算過程!$DF$14*(BU284+BW284)+計算過程!$DF$21)</f>
        <v>0.62509711556605152</v>
      </c>
      <c r="BD284" s="101">
        <f>MIN(1,計算過程!$DF$8*'貼り付けシート（日別）'!AG283+計算過程!$DF$15*BV284+計算過程!$DF$22)</f>
        <v>0.68542399902554374</v>
      </c>
      <c r="BE284" s="101">
        <f>MIN(1,計算過程!$DF$9*'貼り付けシート（日別）'!AG283+計算過程!$DF$16*(BU284+BW284)+計算過程!$DF$23)</f>
        <v>0.62509711556605152</v>
      </c>
      <c r="BF284" s="32">
        <f>MIN(1,計算過程!$DF$10*'貼り付けシート（日別）'!AG283+計算過程!$DF$17*BX284+計算過程!$DF$24)</f>
        <v>0.71159348488590612</v>
      </c>
      <c r="BG284" s="32">
        <f>MIN(1,計算過程!$DF$11*'貼り付けシート（日別）'!AG283+計算過程!$DF$18*BY284+計算過程!$DF$25)</f>
        <v>0.70103537304933405</v>
      </c>
      <c r="BH284" s="32">
        <f>MIN(1,計算過程!$DF$12*'貼り付けシート（日別）'!AG283+計算過程!$DF$19*BZ284+計算過程!$DF$26)</f>
        <v>0.71159348488590612</v>
      </c>
      <c r="BI284" s="32">
        <f>MIN(1,計算過程!$DF$13*'貼り付けシート（日別）'!AG283+計算過程!$DF$20*CA284+計算過程!$DF$27)</f>
        <v>0.62539254430067115</v>
      </c>
      <c r="BJ284" s="32">
        <f>IF(計算過程!$DF$5=11,(計算過程!$DF$33*BK284+計算過程!$DF$34*BN284+計算過程!$DF$35*計算過程!$DF$39+計算過程!$DF$36)*(1+計算過程!$DF$37*計算過程!$DF$38)*BL284*BM284*10^3/3600,0)</f>
        <v>0</v>
      </c>
      <c r="BK284" s="32">
        <f>'貼り付けシート（日別）'!AH283</f>
        <v>12.45</v>
      </c>
      <c r="BL284" s="32">
        <f t="shared" si="93"/>
        <v>1</v>
      </c>
      <c r="BM284" s="32">
        <f t="shared" si="94"/>
        <v>1</v>
      </c>
      <c r="BN284" s="32">
        <f t="shared" si="95"/>
        <v>52.461509680431199</v>
      </c>
      <c r="BO284" s="32">
        <f>IF(計算過程!$DF$5=10,(計算過程!$DF$41*'貼り付けシート（日別）'!AG283+計算過程!$DF$42*BN284+計算過程!$DF$43)/3.6,0)</f>
        <v>0</v>
      </c>
      <c r="BP284" s="32">
        <f>IF(OR(計算過程!$DF$5=5,計算過程!$DF$5=6,計算過程!$DF$5=7),((計算過程!$DF$45*'貼り付けシート（日別）'!AG283+計算過程!$DF$46*SUM(BU284:BW284,BY284)+計算過程!$DF$47)*BQ284+(0.01723*CA284+0.06099))*10^3/3600,0)</f>
        <v>0</v>
      </c>
      <c r="BQ284" s="32">
        <f>IF('貼り付けシート（日別）'!AG283&lt;7,1+(7-'貼り付けシート（日別）'!AG283)*0.0091,1)</f>
        <v>1</v>
      </c>
      <c r="BR284" s="32">
        <f>IF(OR(計算過程!$DF$5=5,計算過程!$DF$5=6,計算過程!$DF$5=7),((計算過程!$DF$48*'貼り付けシート（日別）'!AG283+計算過程!$DF$49*SUM(BU284:BW284,BY284)+計算過程!$DF$50)*BT284+CA284/BS284),0)</f>
        <v>0</v>
      </c>
      <c r="BS284" s="32">
        <f>計算過程!$DF$51*'貼り付けシート（日別）'!AG283+計算過程!$DF$52*CA284+計算過程!$DF$53</f>
        <v>0.82733749999999995</v>
      </c>
      <c r="BT284" s="32">
        <f>IF('貼り付けシート（日別）'!AG283&lt;7,1+(7-'貼り付けシート（日別）'!AG283)*0.0205,1)</f>
        <v>1</v>
      </c>
      <c r="BU284" s="109">
        <f>'貼り付けシート（日別）'!T283</f>
        <v>9.6300099050962249</v>
      </c>
      <c r="BV284" s="109">
        <f>'貼り付けシート（日別）'!U283</f>
        <v>15.117754953055297</v>
      </c>
      <c r="BW284" s="109">
        <f>'貼り付けシート（日別）'!V283</f>
        <v>2.6456071167846766</v>
      </c>
      <c r="BX284" s="109">
        <f>'貼り付けシート（日別）'!W283</f>
        <v>0</v>
      </c>
      <c r="BY284" s="109">
        <f>'貼り付けシート（日別）'!X283</f>
        <v>21.061887705495</v>
      </c>
      <c r="BZ284" s="109">
        <f>'貼り付けシート（日別）'!Y283</f>
        <v>0</v>
      </c>
      <c r="CA284" s="109">
        <f>'貼り付けシート（日別）'!Z283</f>
        <v>4.0062499999999996</v>
      </c>
      <c r="CB284" s="102">
        <f>IF(入力データと計算結果!$E$9=バックデータ一覧!$A$25,'貼り付けシート（日別）'!AI283,0)</f>
        <v>0</v>
      </c>
      <c r="CC284" s="166"/>
      <c r="CD284" s="32">
        <f>IF(計算過程!$DF$5=9,((CI284*'貼り付けシート（日別）'!AG283+CJ284*(CQ284+CR284+CS284+CU284)+CK284*CX284+CL284)*CE284+(0.01723*CW284+0.06099))*10^3/3600,0)</f>
        <v>0</v>
      </c>
      <c r="CE284" s="32">
        <f>IF(7&lt;='貼り付けシート（日別）'!AG283,1,1+(7-'貼り付けシート（日別）'!AG283)*0.0091)</f>
        <v>1</v>
      </c>
      <c r="CF284" s="32">
        <f>IF(計算過程!$DF$5=9,((CM284*'貼り付けシート（日別）'!AG283+CN284*(CQ284+CR284+CS284+CU284)+CO284*CX284+CP284)*CH284+CW284/CG284),0)</f>
        <v>0</v>
      </c>
      <c r="CG284" s="32">
        <f>計算過程!$DF$55*'貼り付けシート（日別）'!AG283+計算過程!$DF$56*CW284+計算過程!$DF$57</f>
        <v>0.82733749999999995</v>
      </c>
      <c r="CH284" s="32">
        <f>IF(7&lt;='貼り付けシート（日別）'!AG283,1,1+(7-'貼り付けシート（日別）'!AG283)*0.0205)</f>
        <v>1</v>
      </c>
      <c r="CI284" s="100">
        <f>IF($CX284&gt;0,バックデータ一覧!$S$4,バックデータ一覧!$T$4)</f>
        <v>-0.18114</v>
      </c>
      <c r="CJ284" s="100">
        <f>IF($CX284&gt;0,バックデータ一覧!$S$5,バックデータ一覧!$T$5)</f>
        <v>0.10483000000000001</v>
      </c>
      <c r="CK284" s="100">
        <f>IF($CX284&gt;0,バックデータ一覧!$S$6,バックデータ一覧!$T$6)</f>
        <v>0</v>
      </c>
      <c r="CL284" s="100">
        <f>IF($CX284&gt;0,バックデータ一覧!$S$7,バックデータ一覧!$T$7)</f>
        <v>5.8528500000000001</v>
      </c>
      <c r="CM284" s="100">
        <f>IF($CX284&gt;0,バックデータ一覧!$S$12,バックデータ一覧!$T$12)</f>
        <v>-5.7700000000000001E-2</v>
      </c>
      <c r="CN284" s="100">
        <f>IF($CX284&gt;0,バックデータ一覧!$S$13,バックデータ一覧!$T$13)</f>
        <v>0.47525000000000001</v>
      </c>
      <c r="CO284" s="100">
        <f>IF($CX284&gt;0,バックデータ一覧!$S$14,バックデータ一覧!$T$14)</f>
        <v>0</v>
      </c>
      <c r="CP284" s="173">
        <f>IF($CX284&gt;0,バックデータ一覧!$S$15,バックデータ一覧!$T$15)</f>
        <v>-6.3459300000000001</v>
      </c>
      <c r="CQ284" s="102">
        <f>IF($DF$4=4,'貼り付けシート（日別）'!T283,'貼り付けシート（日別）'!B283*(INT($DF$4)+1-$DF$4)+'貼り付けシート（日別）'!T283*($DF$4-INT($DF$4)))</f>
        <v>9.6300099050962249</v>
      </c>
      <c r="CR284" s="102">
        <f>IF($DF$4=4,'貼り付けシート（日別）'!U283,'貼り付けシート（日別）'!C283*(INT($DF$4)+1-$DF$4)+'貼り付けシート（日別）'!U283*($DF$4-INT($DF$4)))</f>
        <v>15.117754953055297</v>
      </c>
      <c r="CS284" s="102">
        <f>IF($DF$4=4,'貼り付けシート（日別）'!V283,'貼り付けシート（日別）'!D283*(INT($DF$4)+1-$DF$4)+'貼り付けシート（日別）'!V283*($DF$4-INT($DF$4)))</f>
        <v>2.6456071167846766</v>
      </c>
      <c r="CT284" s="102">
        <f>IF($DF$4=4,'貼り付けシート（日別）'!W283,'貼り付けシート（日別）'!E283*(INT($DF$4)+1-$DF$4)+'貼り付けシート（日別）'!W283*($DF$4-INT($DF$4)))</f>
        <v>0</v>
      </c>
      <c r="CU284" s="102">
        <f>IF($DF$4=4,'貼り付けシート（日別）'!X283,'貼り付けシート（日別）'!F283*(INT($DF$4)+1-$DF$4)+'貼り付けシート（日別）'!X283*($DF$4-INT($DF$4)))</f>
        <v>21.061887705495</v>
      </c>
      <c r="CV284" s="102">
        <f>IF($DF$4=4,'貼り付けシート（日別）'!Y283,'貼り付けシート（日別）'!G283*(INT($DF$4)+1-$DF$4)+'貼り付けシート（日別）'!Y283*($DF$4-INT($DF$4)))</f>
        <v>0</v>
      </c>
      <c r="CW284" s="102">
        <f>IF($DF$4=4,'貼り付けシート（日別）'!Z283,'貼り付けシート（日別）'!H283*(INT($DF$4)+1-$DF$4)+'貼り付けシート（日別）'!Z283*($DF$4-INT($DF$4)))</f>
        <v>4.0062499999999996</v>
      </c>
      <c r="CX284" s="32">
        <f>SUMIF('貼り付けシート（時刻別）'!$A$6:$A$8765,AR284,'貼り付けシート（時刻別）'!$C$6:$C$8765)</f>
        <v>0</v>
      </c>
      <c r="CY284" s="102">
        <f t="shared" si="96"/>
        <v>0</v>
      </c>
      <c r="CZ284" s="166"/>
    </row>
    <row r="285" spans="1:104" x14ac:dyDescent="0.15">
      <c r="A285" s="36">
        <v>41917</v>
      </c>
      <c r="B285" s="139">
        <f>IF(計算過程!$DF$5=9,計算過程!CD285+計算過程!CY285,IF($DF$4=4,AS285,G285*(INT($DF$4)+1-$DF$4)+AS285*($DF$4-INT($DF$4))))</f>
        <v>0.14360822427777778</v>
      </c>
      <c r="C285" s="139">
        <f>IF(計算過程!$DF$5=9,CF285,IF($DF$4=4,AT285,H285*(INT($DF$4)+1-$DF$4)+AT285*($DF$4-INT($DF$4))))</f>
        <v>56.70708708291032</v>
      </c>
      <c r="D285" s="139">
        <f>IF(計算過程!$DF$5=9,0,IF($DF$4=4,AU285,I285*(INT($DF$4)+1-$DF$4)+AU285*($DF$4-INT($DF$4))))</f>
        <v>0</v>
      </c>
      <c r="E285" s="139">
        <v>0</v>
      </c>
      <c r="F285" s="138"/>
      <c r="G285" s="104">
        <f t="shared" si="83"/>
        <v>0.13641521638194445</v>
      </c>
      <c r="H285" s="104">
        <f t="shared" si="84"/>
        <v>49.997071388997071</v>
      </c>
      <c r="I285" s="104">
        <f t="shared" si="85"/>
        <v>0</v>
      </c>
      <c r="J285" s="107">
        <v>0</v>
      </c>
      <c r="K285" s="101">
        <f>IF(OR(計算過程!$DF$5&lt;=4,計算過程!$DF$5=8),L285+M285+N285,0)</f>
        <v>0.13641521638194445</v>
      </c>
      <c r="L285" s="101">
        <f>IF(AND($DF$5&gt;4,$DF$5&lt;&gt;8),0,((VLOOKUP(入力データと計算結果!$E$6,バックデータ一覧!$V$12:$AA$15,2)*'貼り付けシート（日別）'!O284+VLOOKUP(入力データと計算結果!$E$6,バックデータ一覧!$V$12:$AA$15,3)*('貼り付けシート（日別）'!I284+'貼り付けシート（日別）'!J284+'貼り付けシート（日別）'!K284+'貼り付けシート（日別）'!L284+'貼り付けシート（日別）'!N284)+(VLOOKUP(入力データと計算結果!$E$6,バックデータ一覧!$V$12:$AA$15,4)))*10^3/3600))</f>
        <v>8.3192463777777781E-2</v>
      </c>
      <c r="M285" s="101">
        <f>IF(AND(OR($DF$5&gt;4,$DF$5&lt;&gt;8),入力データと計算結果!$E$7&lt;&gt;バックデータ一覧!$A$16,SUM(AL285:AM285)&gt;0),0.07*10^3/3600,0)</f>
        <v>1.9444444444444445E-2</v>
      </c>
      <c r="N285" s="101">
        <f>IF(AND(OR($DF$5&lt;=4),入力データと計算結果!$E$7=バックデータ一覧!$A$18,AM285&gt;0),(VLOOKUP(入力データと計算結果!$E$6,バックデータ一覧!$V$12:$AA$15,5,FALSE)*AO285+VLOOKUP(入力データと計算結果!$E$6,バックデータ一覧!$V$12:$AA$15,6,FALSE))*10^3/3600,0)</f>
        <v>3.3778308159722222E-2</v>
      </c>
      <c r="O285" s="101">
        <f>IF(OR(計算過程!$DF$5&lt;=2,計算過程!$DF$5=8),IF(入力データと計算結果!$E$7=バックデータ一覧!$A$16,AI285/Q285+AJ285/R285+AK285/S285+AL285/T285+AN285/V285,IF(入力データと計算結果!$E$7=バックデータ一覧!$A$17,AI285/Q285+AJ285/R285+AK285/S285+AM285/U285+AN285/V285,AI285/Q285+AJ285/R285+AK285/S285+AM285/U285+AO285/W285)),0)</f>
        <v>49.997071388997071</v>
      </c>
      <c r="P285" s="101">
        <f>IF(OR(計算過程!$DF$5=3,計算過程!$DF$5=4),IF(入力データと計算結果!$E$7=バックデータ一覧!$A$16,AI285/Q285+AJ285/R285+AK285/S285+AL285/T285+AN285/V285,IF(入力データと計算結果!$E$7=バックデータ一覧!$A$17,AI285/Q285+AJ285/R285+AK285/S285+AM285/U285+AN285/V285,AI285/Q285+AJ285/R285+AK285/S285+AM285/U285+AO285/W285)),0)</f>
        <v>0</v>
      </c>
      <c r="Q285" s="101">
        <f>MIN(1,$DF$7*'貼り付けシート（日別）'!O284+計算過程!$DF$14*(AI285+AK285)+$DF$21)</f>
        <v>0.61072432525081755</v>
      </c>
      <c r="R285" s="101">
        <f>MIN(1,$DF$8*'貼り付けシート（日別）'!O284+$DF$15*AJ285+$DF$22)</f>
        <v>0.67904607822325325</v>
      </c>
      <c r="S285" s="101">
        <f>MIN(1,$DF$9*'貼り付けシート（日別）'!O284+$DF$16*(AI285+AK285)+$DF$23)</f>
        <v>0.61072432525081755</v>
      </c>
      <c r="T285" s="32">
        <f>MIN(1,$DF$10*'貼り付けシート（日別）'!O284+$DF$17*AL285+$DF$24)</f>
        <v>0.71159348488590612</v>
      </c>
      <c r="U285" s="32">
        <f>MIN(1,$DF$11*'貼り付けシート（日別）'!O284+$DF$18*AM285+$DF$25)</f>
        <v>0.70095013583458143</v>
      </c>
      <c r="V285" s="32">
        <f>MIN(1,$DF$12*'貼り付けシート（日別）'!O284+$DF$19*AN285+$DF$26)</f>
        <v>0.71159348488590612</v>
      </c>
      <c r="W285" s="32">
        <f>MIN(1,$DF$13*'貼り付けシート（日別）'!O284+$DF$20*AO285+$DF$27)</f>
        <v>0.60802873054550333</v>
      </c>
      <c r="X285" s="32">
        <f t="shared" si="86"/>
        <v>0</v>
      </c>
      <c r="Y285" s="32">
        <f>'貼り付けシート（日別）'!P284</f>
        <v>4.0125000000000002</v>
      </c>
      <c r="Z285" s="32">
        <f t="shared" si="87"/>
        <v>1.0397337499999999</v>
      </c>
      <c r="AA285" s="32">
        <f t="shared" si="88"/>
        <v>1.0345625000000001</v>
      </c>
      <c r="AB285" s="32">
        <f t="shared" si="89"/>
        <v>33.714464021765458</v>
      </c>
      <c r="AC285" s="32">
        <f>IF($DF$5=10,($DF$41*'貼り付けシート（日別）'!O284+$DF$42*AB285+$DF$43)/3.6,0)</f>
        <v>0</v>
      </c>
      <c r="AD285" s="32">
        <f>IF(OR($DF$5=5,$DF$5=6,$DF$5=7),(($DF$45*'貼り付けシート（日別）'!O284+$DF$46*SUM(AI285:AK285,AM285)+$DF$47)*AE285+(0.01723*AO285+0.06099))*10^3/3600,0)</f>
        <v>0</v>
      </c>
      <c r="AE285" s="32">
        <f>IF('貼り付けシート（日別）'!O284&lt;7,1+(7-'貼り付けシート（日別）'!O284)*0.0091,1)</f>
        <v>1</v>
      </c>
      <c r="AF285" s="32">
        <f>IF(OR($DF$5=5,$DF$5=6,$DF$5=7),(($DF$48*'貼り付けシート（日別）'!O284+$DF$49*SUM(AI285:AK285,AM285)+$DF$50)*AH285+AO285/AG285),0)</f>
        <v>0</v>
      </c>
      <c r="AG285" s="32">
        <f>$DF$51*'貼り付けシート（日別）'!O284+$DF$52*AO285+$DF$53</f>
        <v>0.81036687499999993</v>
      </c>
      <c r="AH285" s="32">
        <f>IF('貼り付けシート（日別）'!O284&lt;7,1+(7-'貼り付けシート（日別）'!O284)*0.0205,1)</f>
        <v>1</v>
      </c>
      <c r="AI285" s="109">
        <f>'貼り付けシート（日別）'!B284</f>
        <v>3.429132404135256</v>
      </c>
      <c r="AJ285" s="109">
        <f>'貼り付けシート（日別）'!C284</f>
        <v>4.575765374434801</v>
      </c>
      <c r="AK285" s="109">
        <f>'貼り付けシート（日別）'!D284</f>
        <v>0.94206934179539992</v>
      </c>
      <c r="AL285" s="109">
        <f>'貼り付けシート（日別）'!E284</f>
        <v>0</v>
      </c>
      <c r="AM285" s="109">
        <f>'貼り付けシート（日別）'!F284</f>
        <v>21.2496844014</v>
      </c>
      <c r="AN285" s="109">
        <f>'貼り付けシート（日別）'!G284</f>
        <v>0</v>
      </c>
      <c r="AO285" s="109">
        <f>'貼り付けシート（日別）'!H284</f>
        <v>3.5178124999999998</v>
      </c>
      <c r="AP285" s="102">
        <f>IF(入力データと計算結果!$E$9=バックデータ一覧!$A$25,'貼り付けシート（日別）'!Q284,0)</f>
        <v>0</v>
      </c>
      <c r="AR285" s="36">
        <v>41917</v>
      </c>
      <c r="AS285" s="104">
        <f t="shared" si="90"/>
        <v>0.14360822427777778</v>
      </c>
      <c r="AT285" s="104">
        <f t="shared" si="91"/>
        <v>56.70708708291032</v>
      </c>
      <c r="AU285" s="104">
        <f t="shared" si="92"/>
        <v>0</v>
      </c>
      <c r="AV285" s="107">
        <v>0</v>
      </c>
      <c r="AW285" s="101">
        <f>IF(OR(計算過程!$DF$5&lt;=4,計算過程!$DF$5=8),AX285+AY285+AZ285,0)</f>
        <v>0.14360822427777778</v>
      </c>
      <c r="AX285" s="101">
        <f>IF(AND(計算過程!$DF$5&gt;4,計算過程!$DF$5&lt;&gt;8),0,((VLOOKUP(入力データと計算結果!$E$6,バックデータ一覧!$V$12:$AA$15,2)*'貼り付けシート（日別）'!AG284+VLOOKUP(入力データと計算結果!$E$6,バックデータ一覧!$V$12:$AA$15,3)*('貼り付けシート（日別）'!AA284+'貼り付けシート（日別）'!AB284+'貼り付けシート（日別）'!AC284+'貼り付けシート（日別）'!AD284+'貼り付けシート（日別）'!AF284)+(VLOOKUP(入力データと計算結果!$E$6,バックデータ一覧!$V$12:$AA$15,4)))*10^3/3600))</f>
        <v>8.6647818027777768E-2</v>
      </c>
      <c r="AY285" s="101">
        <f>IF(AND(OR(計算過程!$DF$5&gt;4,計算過程!$DF$5&lt;&gt;8),入力データと計算結果!$E$7&lt;&gt;バックデータ一覧!$A$16,SUM(BX285:BY285)&gt;0),0.07*10^3/3600,0)</f>
        <v>1.9444444444444445E-2</v>
      </c>
      <c r="AZ285" s="101">
        <f>IF(AND(OR(計算過程!$DF$5&lt;=4),入力データと計算結果!$E$7=バックデータ一覧!$A$18,BY285&gt;0),(VLOOKUP(入力データと計算結果!$E$6,バックデータ一覧!$V$12:$AA$15,5,FALSE)*CA285+VLOOKUP(入力データと計算結果!$E$6,バックデータ一覧!$V$12:$AA$15,6,FALSE))*10^3/3600,0)</f>
        <v>3.751596180555556E-2</v>
      </c>
      <c r="BA285" s="101">
        <f>IF(OR(計算過程!$DF$5&lt;=2,計算過程!$DF$5=8),IF(入力データと計算結果!$E$7=バックデータ一覧!$A$16,BU285/BC285+BV285/BD285+BW285/BE285+BX285/BF285+BZ285/BH285,IF(入力データと計算結果!$E$7=バックデータ一覧!$A$17,BU285/BC285+BV285/BD285+BW285/BE285+BY285/BG285+BZ285/BH285,BU285/BC285+BV285/BD285+BW285/BE285+BY285/BG285+CA285/BI285)),0)</f>
        <v>56.70708708291032</v>
      </c>
      <c r="BB285" s="101">
        <f>IF(OR(計算過程!$DF$5=3,計算過程!$DF$5=4),IF(入力データと計算結果!$E$7=バックデータ一覧!$A$16,BU285/BC285+BV285/BD285+BW285/BE285+BX285/BF285+BZ285/BH285,IF(入力データと計算結果!$E$7=バックデータ一覧!$A$17,BU285/BC285+BV285/BD285+BW285/BE285+BY285/BG285+BZ285/BH285,BU285/BC285+BV285/BD285+BW285/BE285+BY285/BG285+CA285/BI285)),0)</f>
        <v>0</v>
      </c>
      <c r="BC285" s="101">
        <f>MIN(1,計算過程!$DF$7*'貼り付けシート（日別）'!AG284+計算過程!$DF$14*(BU285+BW285)+計算過程!$DF$21)</f>
        <v>0.61153403190474909</v>
      </c>
      <c r="BD285" s="101">
        <f>MIN(1,計算過程!$DF$8*'貼り付けシート（日別）'!AG284+計算過程!$DF$15*BV285+計算過程!$DF$22)</f>
        <v>0.68043064463428116</v>
      </c>
      <c r="BE285" s="101">
        <f>MIN(1,計算過程!$DF$9*'貼り付けシート（日別）'!AG284+計算過程!$DF$16*(BU285+BW285)+計算過程!$DF$23)</f>
        <v>0.61153403190474909</v>
      </c>
      <c r="BF285" s="32">
        <f>MIN(1,計算過程!$DF$10*'貼り付けシート（日別）'!AG284+計算過程!$DF$17*BX285+計算過程!$DF$24)</f>
        <v>0.71159348488590612</v>
      </c>
      <c r="BG285" s="32">
        <f>MIN(1,計算過程!$DF$11*'貼り付けシート（日別）'!AG284+計算過程!$DF$18*BY285+計算過程!$DF$25)</f>
        <v>0.70095013583458143</v>
      </c>
      <c r="BH285" s="32">
        <f>MIN(1,計算過程!$DF$12*'貼り付けシート（日別）'!AG284+計算過程!$DF$19*BZ285+計算過程!$DF$26)</f>
        <v>0.71159348488590612</v>
      </c>
      <c r="BI285" s="32">
        <f>MIN(1,計算過程!$DF$13*'貼り付けシート（日別）'!AG284+計算過程!$DF$20*CA285+計算過程!$DF$27)</f>
        <v>0.62178147288483221</v>
      </c>
      <c r="BJ285" s="32">
        <f>IF(計算過程!$DF$5=11,(計算過程!$DF$33*BK285+計算過程!$DF$34*BN285+計算過程!$DF$35*計算過程!$DF$39+計算過程!$DF$36)*(1+計算過程!$DF$37*計算過程!$DF$38)*BL285*BM285*10^3/3600,0)</f>
        <v>0</v>
      </c>
      <c r="BK285" s="32">
        <f>'貼り付けシート（日別）'!AH284</f>
        <v>4.0125000000000002</v>
      </c>
      <c r="BL285" s="32">
        <f t="shared" si="93"/>
        <v>1.0397337499999999</v>
      </c>
      <c r="BM285" s="32">
        <f t="shared" si="94"/>
        <v>1.0345625000000001</v>
      </c>
      <c r="BN285" s="32">
        <f t="shared" si="95"/>
        <v>38.232052275329636</v>
      </c>
      <c r="BO285" s="32">
        <f>IF(計算過程!$DF$5=10,(計算過程!$DF$41*'貼り付けシート（日別）'!AG284+計算過程!$DF$42*BN285+計算過程!$DF$43)/3.6,0)</f>
        <v>0</v>
      </c>
      <c r="BP285" s="32">
        <f>IF(OR(計算過程!$DF$5=5,計算過程!$DF$5=6,計算過程!$DF$5=7),((計算過程!$DF$45*'貼り付けシート（日別）'!AG284+計算過程!$DF$46*SUM(BU285:BW285,BY285)+計算過程!$DF$47)*BQ285+(0.01723*CA285+0.06099))*10^3/3600,0)</f>
        <v>0</v>
      </c>
      <c r="BQ285" s="32">
        <f>IF('貼り付けシート（日別）'!AG284&lt;7,1+(7-'貼り付けシート（日別）'!AG284)*0.0091,1)</f>
        <v>1</v>
      </c>
      <c r="BR285" s="32">
        <f>IF(OR(計算過程!$DF$5=5,計算過程!$DF$5=6,計算過程!$DF$5=7),((計算過程!$DF$48*'貼り付けシート（日別）'!AG284+計算過程!$DF$49*SUM(BU285:BW285,BY285)+計算過程!$DF$50)*BT285+CA285/BS285),0)</f>
        <v>0</v>
      </c>
      <c r="BS285" s="32">
        <f>計算過程!$DF$51*'貼り付けシート（日別）'!AG284+計算過程!$DF$52*CA285+計算過程!$DF$53</f>
        <v>0.81505249999999996</v>
      </c>
      <c r="BT285" s="32">
        <f>IF('貼り付けシート（日別）'!AG284&lt;7,1+(7-'貼り付けシート（日別）'!AG284)*0.0205,1)</f>
        <v>1</v>
      </c>
      <c r="BU285" s="109">
        <f>'貼り付けシート（日別）'!T284</f>
        <v>4.4292960220080388</v>
      </c>
      <c r="BV285" s="109">
        <f>'貼り付けシート（日別）'!U284</f>
        <v>7.6262756240579987</v>
      </c>
      <c r="BW285" s="109">
        <f>'貼り付けシート（日別）'!V284</f>
        <v>0.62804622786359987</v>
      </c>
      <c r="BX285" s="109">
        <f>'貼り付けシート（日別）'!W284</f>
        <v>0</v>
      </c>
      <c r="BY285" s="109">
        <f>'貼り付けシート（日別）'!X284</f>
        <v>21.2496844014</v>
      </c>
      <c r="BZ285" s="109">
        <f>'貼り付けシート（日別）'!Y284</f>
        <v>0</v>
      </c>
      <c r="CA285" s="109">
        <f>'貼り付けシート（日別）'!Z284</f>
        <v>4.2987499999999992</v>
      </c>
      <c r="CB285" s="102">
        <f>IF(入力データと計算結果!$E$9=バックデータ一覧!$A$25,'貼り付けシート（日別）'!AI284,0)</f>
        <v>0</v>
      </c>
      <c r="CC285" s="166"/>
      <c r="CD285" s="32">
        <f>IF(計算過程!$DF$5=9,((CI285*'貼り付けシート（日別）'!AG284+CJ285*(CQ285+CR285+CS285+CU285)+CK285*CX285+CL285)*CE285+(0.01723*CW285+0.06099))*10^3/3600,0)</f>
        <v>0</v>
      </c>
      <c r="CE285" s="32">
        <f>IF(7&lt;='貼り付けシート（日別）'!AG284,1,1+(7-'貼り付けシート（日別）'!AG284)*0.0091)</f>
        <v>1</v>
      </c>
      <c r="CF285" s="32">
        <f>IF(計算過程!$DF$5=9,((CM285*'貼り付けシート（日別）'!AG284+CN285*(CQ285+CR285+CS285+CU285)+CO285*CX285+CP285)*CH285+CW285/CG285),0)</f>
        <v>0</v>
      </c>
      <c r="CG285" s="32">
        <f>計算過程!$DF$55*'貼り付けシート（日別）'!AG284+計算過程!$DF$56*CW285+計算過程!$DF$57</f>
        <v>0.81505249999999996</v>
      </c>
      <c r="CH285" s="32">
        <f>IF(7&lt;='貼り付けシート（日別）'!AG284,1,1+(7-'貼り付けシート（日別）'!AG284)*0.0205)</f>
        <v>1</v>
      </c>
      <c r="CI285" s="100">
        <f>IF($CX285&gt;0,バックデータ一覧!$S$4,バックデータ一覧!$T$4)</f>
        <v>-0.18114</v>
      </c>
      <c r="CJ285" s="100">
        <f>IF($CX285&gt;0,バックデータ一覧!$S$5,バックデータ一覧!$T$5)</f>
        <v>0.10483000000000001</v>
      </c>
      <c r="CK285" s="100">
        <f>IF($CX285&gt;0,バックデータ一覧!$S$6,バックデータ一覧!$T$6)</f>
        <v>0</v>
      </c>
      <c r="CL285" s="100">
        <f>IF($CX285&gt;0,バックデータ一覧!$S$7,バックデータ一覧!$T$7)</f>
        <v>5.8528500000000001</v>
      </c>
      <c r="CM285" s="100">
        <f>IF($CX285&gt;0,バックデータ一覧!$S$12,バックデータ一覧!$T$12)</f>
        <v>-5.7700000000000001E-2</v>
      </c>
      <c r="CN285" s="100">
        <f>IF($CX285&gt;0,バックデータ一覧!$S$13,バックデータ一覧!$T$13)</f>
        <v>0.47525000000000001</v>
      </c>
      <c r="CO285" s="100">
        <f>IF($CX285&gt;0,バックデータ一覧!$S$14,バックデータ一覧!$T$14)</f>
        <v>0</v>
      </c>
      <c r="CP285" s="173">
        <f>IF($CX285&gt;0,バックデータ一覧!$S$15,バックデータ一覧!$T$15)</f>
        <v>-6.3459300000000001</v>
      </c>
      <c r="CQ285" s="102">
        <f>IF($DF$4=4,'貼り付けシート（日別）'!T284,'貼り付けシート（日別）'!B284*(INT($DF$4)+1-$DF$4)+'貼り付けシート（日別）'!T284*($DF$4-INT($DF$4)))</f>
        <v>4.4292960220080388</v>
      </c>
      <c r="CR285" s="102">
        <f>IF($DF$4=4,'貼り付けシート（日別）'!U284,'貼り付けシート（日別）'!C284*(INT($DF$4)+1-$DF$4)+'貼り付けシート（日別）'!U284*($DF$4-INT($DF$4)))</f>
        <v>7.6262756240579987</v>
      </c>
      <c r="CS285" s="102">
        <f>IF($DF$4=4,'貼り付けシート（日別）'!V284,'貼り付けシート（日別）'!D284*(INT($DF$4)+1-$DF$4)+'貼り付けシート（日別）'!V284*($DF$4-INT($DF$4)))</f>
        <v>0.62804622786359987</v>
      </c>
      <c r="CT285" s="102">
        <f>IF($DF$4=4,'貼り付けシート（日別）'!W284,'貼り付けシート（日別）'!E284*(INT($DF$4)+1-$DF$4)+'貼り付けシート（日別）'!W284*($DF$4-INT($DF$4)))</f>
        <v>0</v>
      </c>
      <c r="CU285" s="102">
        <f>IF($DF$4=4,'貼り付けシート（日別）'!X284,'貼り付けシート（日別）'!F284*(INT($DF$4)+1-$DF$4)+'貼り付けシート（日別）'!X284*($DF$4-INT($DF$4)))</f>
        <v>21.2496844014</v>
      </c>
      <c r="CV285" s="102">
        <f>IF($DF$4=4,'貼り付けシート（日別）'!Y284,'貼り付けシート（日別）'!G284*(INT($DF$4)+1-$DF$4)+'貼り付けシート（日別）'!Y284*($DF$4-INT($DF$4)))</f>
        <v>0</v>
      </c>
      <c r="CW285" s="102">
        <f>IF($DF$4=4,'貼り付けシート（日別）'!Z284,'貼り付けシート（日別）'!H284*(INT($DF$4)+1-$DF$4)+'貼り付けシート（日別）'!Z284*($DF$4-INT($DF$4)))</f>
        <v>4.2987499999999992</v>
      </c>
      <c r="CX285" s="32">
        <f>SUMIF('貼り付けシート（時刻別）'!$A$6:$A$8765,AR285,'貼り付けシート（時刻別）'!$C$6:$C$8765)</f>
        <v>0</v>
      </c>
      <c r="CY285" s="102">
        <f t="shared" si="96"/>
        <v>0</v>
      </c>
      <c r="CZ285" s="166"/>
    </row>
    <row r="286" spans="1:104" x14ac:dyDescent="0.15">
      <c r="A286" s="36">
        <v>41918</v>
      </c>
      <c r="B286" s="139">
        <f>IF(計算過程!$DF$5=9,計算過程!CD286+計算過程!CY286,IF($DF$4=4,AS286,G286*(INT($DF$4)+1-$DF$4)+AS286*($DF$4-INT($DF$4))))</f>
        <v>0.15014170048148148</v>
      </c>
      <c r="C286" s="139">
        <f>IF(計算過程!$DF$5=9,CF286,IF($DF$4=4,AT286,H286*(INT($DF$4)+1-$DF$4)+AT286*($DF$4-INT($DF$4))))</f>
        <v>69.016286801895873</v>
      </c>
      <c r="D286" s="139">
        <f>IF(計算過程!$DF$5=9,0,IF($DF$4=4,AU286,I286*(INT($DF$4)+1-$DF$4)+AU286*($DF$4-INT($DF$4))))</f>
        <v>0</v>
      </c>
      <c r="E286" s="139">
        <v>0</v>
      </c>
      <c r="F286" s="138"/>
      <c r="G286" s="104">
        <f t="shared" si="83"/>
        <v>0.1429367015324074</v>
      </c>
      <c r="H286" s="104">
        <f t="shared" si="84"/>
        <v>62.17081687599071</v>
      </c>
      <c r="I286" s="104">
        <f t="shared" si="85"/>
        <v>0</v>
      </c>
      <c r="J286" s="107">
        <v>0</v>
      </c>
      <c r="K286" s="101">
        <f>IF(OR(計算過程!$DF$5&lt;=4,計算過程!$DF$5=8),L286+M286+N286,0)</f>
        <v>0.1429367015324074</v>
      </c>
      <c r="L286" s="101">
        <f>IF(AND($DF$5&gt;4,$DF$5&lt;&gt;8),0,((VLOOKUP(入力データと計算結果!$E$6,バックデータ一覧!$V$12:$AA$15,2)*'貼り付けシート（日別）'!O285+VLOOKUP(入力データと計算結果!$E$6,バックデータ一覧!$V$12:$AA$15,3)*('貼り付けシート（日別）'!I285+'貼り付けシート（日別）'!J285+'貼り付けシート（日別）'!K285+'貼り付けシート（日別）'!L285+'貼り付けシート（日別）'!N285)+(VLOOKUP(入力データと計算結果!$E$6,バックデータ一覧!$V$12:$AA$15,4)))*10^3/3600))</f>
        <v>8.9873984518518524E-2</v>
      </c>
      <c r="M286" s="101">
        <f>IF(AND(OR($DF$5&gt;4,$DF$5&lt;&gt;8),入力データと計算結果!$E$7&lt;&gt;バックデータ一覧!$A$16,SUM(AL286:AM286)&gt;0),0.07*10^3/3600,0)</f>
        <v>1.9444444444444445E-2</v>
      </c>
      <c r="N286" s="101">
        <f>IF(AND(OR($DF$5&lt;=4),入力データと計算結果!$E$7=バックデータ一覧!$A$18,AM286&gt;0),(VLOOKUP(入力データと計算結果!$E$6,バックデータ一覧!$V$12:$AA$15,5,FALSE)*AO286+VLOOKUP(入力データと計算結果!$E$6,バックデータ一覧!$V$12:$AA$15,6,FALSE))*10^3/3600,0)</f>
        <v>3.3618272569444441E-2</v>
      </c>
      <c r="O286" s="101">
        <f>IF(OR(計算過程!$DF$5&lt;=2,計算過程!$DF$5=8),IF(入力データと計算結果!$E$7=バックデータ一覧!$A$16,AI286/Q286+AJ286/R286+AK286/S286+AL286/T286+AN286/V286,IF(入力データと計算結果!$E$7=バックデータ一覧!$A$17,AI286/Q286+AJ286/R286+AK286/S286+AM286/U286+AN286/V286,AI286/Q286+AJ286/R286+AK286/S286+AM286/U286+AO286/W286)),0)</f>
        <v>62.17081687599071</v>
      </c>
      <c r="P286" s="101">
        <f>IF(OR(計算過程!$DF$5=3,計算過程!$DF$5=4),IF(入力データと計算結果!$E$7=バックデータ一覧!$A$16,AI286/Q286+AJ286/R286+AK286/S286+AL286/T286+AN286/V286,IF(入力データと計算結果!$E$7=バックデータ一覧!$A$17,AI286/Q286+AJ286/R286+AK286/S286+AM286/U286+AN286/V286,AI286/Q286+AJ286/R286+AK286/S286+AM286/U286+AO286/W286)),0)</f>
        <v>0</v>
      </c>
      <c r="Q286" s="101">
        <f>MIN(1,$DF$7*'貼り付けシート（日別）'!O285+計算過程!$DF$14*(AI286+AK286)+$DF$21)</f>
        <v>0.61592747005652315</v>
      </c>
      <c r="R286" s="101">
        <f>MIN(1,$DF$8*'貼り付けシート（日別）'!O285+$DF$15*AJ286+$DF$22)</f>
        <v>0.68107417632801559</v>
      </c>
      <c r="S286" s="101">
        <f>MIN(1,$DF$9*'貼り付けシート（日別）'!O285+$DF$16*(AI286+AK286)+$DF$23)</f>
        <v>0.61592747005652315</v>
      </c>
      <c r="T286" s="32">
        <f>MIN(1,$DF$10*'貼り付けシート（日別）'!O285+$DF$17*AL286+$DF$24)</f>
        <v>0.71159348488590612</v>
      </c>
      <c r="U286" s="32">
        <f>MIN(1,$DF$11*'貼り付けシート（日別）'!O285+$DF$18*AM286+$DF$25)</f>
        <v>0.70081192099467737</v>
      </c>
      <c r="V286" s="32">
        <f>MIN(1,$DF$12*'貼り付けシート（日別）'!O285+$DF$19*AN286+$DF$26)</f>
        <v>0.71159348488590612</v>
      </c>
      <c r="W286" s="32">
        <f>MIN(1,$DF$13*'貼り付けシート（日別）'!O285+$DF$20*AO286+$DF$27)</f>
        <v>0.6087754203221476</v>
      </c>
      <c r="X286" s="32">
        <f t="shared" si="86"/>
        <v>0</v>
      </c>
      <c r="Y286" s="32">
        <f>'貼り付けシート（日別）'!P285</f>
        <v>2.0375000000000001</v>
      </c>
      <c r="Z286" s="32">
        <f t="shared" si="87"/>
        <v>1.06600125</v>
      </c>
      <c r="AA286" s="32">
        <f t="shared" si="88"/>
        <v>1.1036874999999999</v>
      </c>
      <c r="AB286" s="32">
        <f t="shared" si="89"/>
        <v>41.676410430650208</v>
      </c>
      <c r="AC286" s="32">
        <f>IF($DF$5=10,($DF$41*'貼り付けシート（日別）'!O285+$DF$42*AB286+$DF$43)/3.6,0)</f>
        <v>0</v>
      </c>
      <c r="AD286" s="32">
        <f>IF(OR($DF$5=5,$DF$5=6,$DF$5=7),(($DF$45*'貼り付けシート（日別）'!O285+$DF$46*SUM(AI286:AK286,AM286)+$DF$47)*AE286+(0.01723*AO286+0.06099))*10^3/3600,0)</f>
        <v>0</v>
      </c>
      <c r="AE286" s="32">
        <f>IF('貼り付けシート（日別）'!O285&lt;7,1+(7-'貼り付けシート（日別）'!O285)*0.0091,1)</f>
        <v>1</v>
      </c>
      <c r="AF286" s="32">
        <f>IF(OR($DF$5=5,$DF$5=6,$DF$5=7),(($DF$48*'貼り付けシート（日別）'!O285+$DF$49*SUM(AI286:AK286,AM286)+$DF$50)*AH286+AO286/AG286),0)</f>
        <v>0</v>
      </c>
      <c r="AG286" s="32">
        <f>$DF$51*'貼り付けシート（日別）'!O285+$DF$52*AO286+$DF$53</f>
        <v>0.81230625000000001</v>
      </c>
      <c r="AH286" s="32">
        <f>IF('貼り付けシート（日別）'!O285&lt;7,1+(7-'貼り付けシート（日別）'!O285)*0.0205,1)</f>
        <v>1</v>
      </c>
      <c r="AI286" s="109">
        <f>'貼り付けシート（日別）'!B285</f>
        <v>6.3768348132065569</v>
      </c>
      <c r="AJ286" s="109">
        <f>'貼り付けシート（日別）'!C285</f>
        <v>8.5091202374027848</v>
      </c>
      <c r="AK286" s="109">
        <f>'貼り付けシート（日別）'!D285</f>
        <v>1.7518776959358671</v>
      </c>
      <c r="AL286" s="109">
        <f>'貼り付けシート（日別）'!E285</f>
        <v>0</v>
      </c>
      <c r="AM286" s="109">
        <f>'貼り付けシート（日別）'!F285</f>
        <v>21.554202684104997</v>
      </c>
      <c r="AN286" s="109">
        <f>'貼り付けシート（日別）'!G285</f>
        <v>0</v>
      </c>
      <c r="AO286" s="109">
        <f>'貼り付けシート（日別）'!H285</f>
        <v>3.484375</v>
      </c>
      <c r="AP286" s="102">
        <f>IF(入力データと計算結果!$E$9=バックデータ一覧!$A$25,'貼り付けシート（日別）'!Q285,0)</f>
        <v>0</v>
      </c>
      <c r="AR286" s="36">
        <v>41918</v>
      </c>
      <c r="AS286" s="104">
        <f t="shared" si="90"/>
        <v>0.15014170048148148</v>
      </c>
      <c r="AT286" s="104">
        <f t="shared" si="91"/>
        <v>69.016286801895873</v>
      </c>
      <c r="AU286" s="104">
        <f t="shared" si="92"/>
        <v>0</v>
      </c>
      <c r="AV286" s="107">
        <v>0</v>
      </c>
      <c r="AW286" s="101">
        <f>IF(OR(計算過程!$DF$5&lt;=4,計算過程!$DF$5=8),AX286+AY286+AZ286,0)</f>
        <v>0.15014170048148148</v>
      </c>
      <c r="AX286" s="101">
        <f>IF(AND(計算過程!$DF$5&gt;4,計算過程!$DF$5&lt;&gt;8),0,((VLOOKUP(入力データと計算結果!$E$6,バックデータ一覧!$V$12:$AA$15,2)*'貼り付けシート（日別）'!AG285+VLOOKUP(入力データと計算結果!$E$6,バックデータ一覧!$V$12:$AA$15,3)*('貼り付けシート（日別）'!AA285+'貼り付けシート（日別）'!AB285+'貼り付けシート（日別）'!AC285+'貼り付けシート（日別）'!AD285+'貼り付けシート（日別）'!AF285)+(VLOOKUP(入力データと計算結果!$E$6,バックデータ一覧!$V$12:$AA$15,4)))*10^3/3600))</f>
        <v>9.3394675018518516E-2</v>
      </c>
      <c r="AY286" s="101">
        <f>IF(AND(OR(計算過程!$DF$5&gt;4,計算過程!$DF$5&lt;&gt;8),入力データと計算結果!$E$7&lt;&gt;バックデータ一覧!$A$16,SUM(BX286:BY286)&gt;0),0.07*10^3/3600,0)</f>
        <v>1.9444444444444445E-2</v>
      </c>
      <c r="AZ286" s="101">
        <f>IF(AND(OR(計算過程!$DF$5&lt;=4),入力データと計算結果!$E$7=バックデータ一覧!$A$18,BY286&gt;0),(VLOOKUP(入力データと計算結果!$E$6,バックデータ一覧!$V$12:$AA$15,5,FALSE)*CA286+VLOOKUP(入力データと計算結果!$E$6,バックデータ一覧!$V$12:$AA$15,6,FALSE))*10^3/3600,0)</f>
        <v>3.7302581018518514E-2</v>
      </c>
      <c r="BA286" s="101">
        <f>IF(OR(計算過程!$DF$5&lt;=2,計算過程!$DF$5=8),IF(入力データと計算結果!$E$7=バックデータ一覧!$A$16,BU286/BC286+BV286/BD286+BW286/BE286+BX286/BF286+BZ286/BH286,IF(入力データと計算結果!$E$7=バックデータ一覧!$A$17,BU286/BC286+BV286/BD286+BW286/BE286+BY286/BG286+BZ286/BH286,BU286/BC286+BV286/BD286+BW286/BE286+BY286/BG286+CA286/BI286)),0)</f>
        <v>69.016286801895873</v>
      </c>
      <c r="BB286" s="101">
        <f>IF(OR(計算過程!$DF$5=3,計算過程!$DF$5=4),IF(入力データと計算結果!$E$7=バックデータ一覧!$A$16,BU286/BC286+BV286/BD286+BW286/BE286+BX286/BF286+BZ286/BH286,IF(入力データと計算結果!$E$7=バックデータ一覧!$A$17,BU286/BC286+BV286/BD286+BW286/BE286+BY286/BG286+BZ286/BH286,BU286/BC286+BV286/BD286+BW286/BE286+BY286/BG286+CA286/BI286)),0)</f>
        <v>0</v>
      </c>
      <c r="BC286" s="101">
        <f>MIN(1,計算過程!$DF$7*'貼り付けシート（日別）'!AG285+計算過程!$DF$14*(BU286+BW286)+計算過程!$DF$21)</f>
        <v>0.61683335447049426</v>
      </c>
      <c r="BD286" s="101">
        <f>MIN(1,計算過程!$DF$8*'貼り付けシート（日別）'!AG285+計算過程!$DF$15*BV286+計算過程!$DF$22)</f>
        <v>0.68247858424717189</v>
      </c>
      <c r="BE286" s="101">
        <f>MIN(1,計算過程!$DF$9*'貼り付けシート（日別）'!AG285+計算過程!$DF$16*(BU286+BW286)+計算過程!$DF$23)</f>
        <v>0.61683335447049426</v>
      </c>
      <c r="BF286" s="32">
        <f>MIN(1,計算過程!$DF$10*'貼り付けシート（日別）'!AG285+計算過程!$DF$17*BX286+計算過程!$DF$24)</f>
        <v>0.71159348488590612</v>
      </c>
      <c r="BG286" s="32">
        <f>MIN(1,計算過程!$DF$11*'貼り付けシート（日別）'!AG285+計算過程!$DF$18*BY286+計算過程!$DF$25)</f>
        <v>0.70081192099467737</v>
      </c>
      <c r="BH286" s="32">
        <f>MIN(1,計算過程!$DF$12*'貼り付けシート（日別）'!AG285+計算過程!$DF$19*BZ286+計算過程!$DF$26)</f>
        <v>0.71159348488590612</v>
      </c>
      <c r="BI286" s="32">
        <f>MIN(1,計算過程!$DF$13*'貼り付けシート（日別）'!AG285+計算過程!$DF$20*CA286+計算過程!$DF$27)</f>
        <v>0.62233187835704695</v>
      </c>
      <c r="BJ286" s="32">
        <f>IF(計算過程!$DF$5=11,(計算過程!$DF$33*BK286+計算過程!$DF$34*BN286+計算過程!$DF$35*計算過程!$DF$39+計算過程!$DF$36)*(1+計算過程!$DF$37*計算過程!$DF$38)*BL286*BM286*10^3/3600,0)</f>
        <v>0</v>
      </c>
      <c r="BK286" s="32">
        <f>'貼り付けシート（日別）'!AH285</f>
        <v>2.0375000000000001</v>
      </c>
      <c r="BL286" s="32">
        <f t="shared" si="93"/>
        <v>1.06600125</v>
      </c>
      <c r="BM286" s="32">
        <f t="shared" si="94"/>
        <v>1.1036874999999999</v>
      </c>
      <c r="BN286" s="32">
        <f t="shared" si="95"/>
        <v>46.308068592227968</v>
      </c>
      <c r="BO286" s="32">
        <f>IF(計算過程!$DF$5=10,(計算過程!$DF$41*'貼り付けシート（日別）'!AG285+計算過程!$DF$42*BN286+計算過程!$DF$43)/3.6,0)</f>
        <v>0</v>
      </c>
      <c r="BP286" s="32">
        <f>IF(OR(計算過程!$DF$5=5,計算過程!$DF$5=6,計算過程!$DF$5=7),((計算過程!$DF$45*'貼り付けシート（日別）'!AG285+計算過程!$DF$46*SUM(BU286:BW286,BY286)+計算過程!$DF$47)*BQ286+(0.01723*CA286+0.06099))*10^3/3600,0)</f>
        <v>0</v>
      </c>
      <c r="BQ286" s="32">
        <f>IF('貼り付けシート（日別）'!AG285&lt;7,1+(7-'貼り付けシート（日別）'!AG285)*0.0091,1)</f>
        <v>1</v>
      </c>
      <c r="BR286" s="32">
        <f>IF(OR(計算過程!$DF$5=5,計算過程!$DF$5=6,計算過程!$DF$5=7),((計算過程!$DF$48*'貼り付けシート（日別）'!AG285+計算過程!$DF$49*SUM(BU286:BW286,BY286)+計算過程!$DF$50)*BT286+CA286/BS286),0)</f>
        <v>0</v>
      </c>
      <c r="BS286" s="32">
        <f>計算過程!$DF$51*'貼り付けシート（日別）'!AG285+計算過程!$DF$52*CA286+計算過程!$DF$53</f>
        <v>0.8169249999999999</v>
      </c>
      <c r="BT286" s="32">
        <f>IF('貼り付けシート（日別）'!AG285&lt;7,1+(7-'貼り付けシート（日別）'!AG285)*0.0205,1)</f>
        <v>1</v>
      </c>
      <c r="BU286" s="109">
        <f>'貼り付けシート（日別）'!T285</f>
        <v>6.6666909410795823</v>
      </c>
      <c r="BV286" s="109">
        <f>'貼り付けシート（日別）'!U285</f>
        <v>11.603345778276523</v>
      </c>
      <c r="BW286" s="109">
        <f>'貼り付けシート（日別）'!V285</f>
        <v>2.2296625221001944</v>
      </c>
      <c r="BX286" s="109">
        <f>'貼り付けシート（日別）'!W285</f>
        <v>0</v>
      </c>
      <c r="BY286" s="109">
        <f>'貼り付けシート（日別）'!X285</f>
        <v>21.554202684104997</v>
      </c>
      <c r="BZ286" s="109">
        <f>'貼り付けシート（日別）'!Y285</f>
        <v>0</v>
      </c>
      <c r="CA286" s="109">
        <f>'貼り付けシート（日別）'!Z285</f>
        <v>4.2541666666666664</v>
      </c>
      <c r="CB286" s="102">
        <f>IF(入力データと計算結果!$E$9=バックデータ一覧!$A$25,'貼り付けシート（日別）'!AI285,0)</f>
        <v>0</v>
      </c>
      <c r="CC286" s="166"/>
      <c r="CD286" s="32">
        <f>IF(計算過程!$DF$5=9,((CI286*'貼り付けシート（日別）'!AG285+CJ286*(CQ286+CR286+CS286+CU286)+CK286*CX286+CL286)*CE286+(0.01723*CW286+0.06099))*10^3/3600,0)</f>
        <v>0</v>
      </c>
      <c r="CE286" s="32">
        <f>IF(7&lt;='貼り付けシート（日別）'!AG285,1,1+(7-'貼り付けシート（日別）'!AG285)*0.0091)</f>
        <v>1</v>
      </c>
      <c r="CF286" s="32">
        <f>IF(計算過程!$DF$5=9,((CM286*'貼り付けシート（日別）'!AG285+CN286*(CQ286+CR286+CS286+CU286)+CO286*CX286+CP286)*CH286+CW286/CG286),0)</f>
        <v>0</v>
      </c>
      <c r="CG286" s="32">
        <f>計算過程!$DF$55*'貼り付けシート（日別）'!AG285+計算過程!$DF$56*CW286+計算過程!$DF$57</f>
        <v>0.8169249999999999</v>
      </c>
      <c r="CH286" s="32">
        <f>IF(7&lt;='貼り付けシート（日別）'!AG285,1,1+(7-'貼り付けシート（日別）'!AG285)*0.0205)</f>
        <v>1</v>
      </c>
      <c r="CI286" s="100">
        <f>IF($CX286&gt;0,バックデータ一覧!$S$4,バックデータ一覧!$T$4)</f>
        <v>-0.18114</v>
      </c>
      <c r="CJ286" s="100">
        <f>IF($CX286&gt;0,バックデータ一覧!$S$5,バックデータ一覧!$T$5)</f>
        <v>0.10483000000000001</v>
      </c>
      <c r="CK286" s="100">
        <f>IF($CX286&gt;0,バックデータ一覧!$S$6,バックデータ一覧!$T$6)</f>
        <v>0</v>
      </c>
      <c r="CL286" s="100">
        <f>IF($CX286&gt;0,バックデータ一覧!$S$7,バックデータ一覧!$T$7)</f>
        <v>5.8528500000000001</v>
      </c>
      <c r="CM286" s="100">
        <f>IF($CX286&gt;0,バックデータ一覧!$S$12,バックデータ一覧!$T$12)</f>
        <v>-5.7700000000000001E-2</v>
      </c>
      <c r="CN286" s="100">
        <f>IF($CX286&gt;0,バックデータ一覧!$S$13,バックデータ一覧!$T$13)</f>
        <v>0.47525000000000001</v>
      </c>
      <c r="CO286" s="100">
        <f>IF($CX286&gt;0,バックデータ一覧!$S$14,バックデータ一覧!$T$14)</f>
        <v>0</v>
      </c>
      <c r="CP286" s="173">
        <f>IF($CX286&gt;0,バックデータ一覧!$S$15,バックデータ一覧!$T$15)</f>
        <v>-6.3459300000000001</v>
      </c>
      <c r="CQ286" s="102">
        <f>IF($DF$4=4,'貼り付けシート（日別）'!T285,'貼り付けシート（日別）'!B285*(INT($DF$4)+1-$DF$4)+'貼り付けシート（日別）'!T285*($DF$4-INT($DF$4)))</f>
        <v>6.6666909410795823</v>
      </c>
      <c r="CR286" s="102">
        <f>IF($DF$4=4,'貼り付けシート（日別）'!U285,'貼り付けシート（日別）'!C285*(INT($DF$4)+1-$DF$4)+'貼り付けシート（日別）'!U285*($DF$4-INT($DF$4)))</f>
        <v>11.603345778276523</v>
      </c>
      <c r="CS286" s="102">
        <f>IF($DF$4=4,'貼り付けシート（日別）'!V285,'貼り付けシート（日別）'!D285*(INT($DF$4)+1-$DF$4)+'貼り付けシート（日別）'!V285*($DF$4-INT($DF$4)))</f>
        <v>2.2296625221001944</v>
      </c>
      <c r="CT286" s="102">
        <f>IF($DF$4=4,'貼り付けシート（日別）'!W285,'貼り付けシート（日別）'!E285*(INT($DF$4)+1-$DF$4)+'貼り付けシート（日別）'!W285*($DF$4-INT($DF$4)))</f>
        <v>0</v>
      </c>
      <c r="CU286" s="102">
        <f>IF($DF$4=4,'貼り付けシート（日別）'!X285,'貼り付けシート（日別）'!F285*(INT($DF$4)+1-$DF$4)+'貼り付けシート（日別）'!X285*($DF$4-INT($DF$4)))</f>
        <v>21.554202684104997</v>
      </c>
      <c r="CV286" s="102">
        <f>IF($DF$4=4,'貼り付けシート（日別）'!Y285,'貼り付けシート（日別）'!G285*(INT($DF$4)+1-$DF$4)+'貼り付けシート（日別）'!Y285*($DF$4-INT($DF$4)))</f>
        <v>0</v>
      </c>
      <c r="CW286" s="102">
        <f>IF($DF$4=4,'貼り付けシート（日別）'!Z285,'貼り付けシート（日別）'!H285*(INT($DF$4)+1-$DF$4)+'貼り付けシート（日別）'!Z285*($DF$4-INT($DF$4)))</f>
        <v>4.2541666666666664</v>
      </c>
      <c r="CX286" s="32">
        <f>SUMIF('貼り付けシート（時刻別）'!$A$6:$A$8765,AR286,'貼り付けシート（時刻別）'!$C$6:$C$8765)</f>
        <v>0</v>
      </c>
      <c r="CY286" s="102">
        <f t="shared" si="96"/>
        <v>0</v>
      </c>
      <c r="CZ286" s="166"/>
    </row>
    <row r="287" spans="1:104" x14ac:dyDescent="0.15">
      <c r="A287" s="36">
        <v>41919</v>
      </c>
      <c r="B287" s="139">
        <f>IF(計算過程!$DF$5=9,計算過程!CD287+計算過程!CY287,IF($DF$4=4,AS287,G287*(INT($DF$4)+1-$DF$4)+AS287*($DF$4-INT($DF$4))))</f>
        <v>0.15610328671296297</v>
      </c>
      <c r="C287" s="139">
        <f>IF(計算過程!$DF$5=9,CF287,IF($DF$4=4,AT287,H287*(INT($DF$4)+1-$DF$4)+AT287*($DF$4-INT($DF$4))))</f>
        <v>80.996160585634129</v>
      </c>
      <c r="D287" s="139">
        <f>IF(計算過程!$DF$5=9,0,IF($DF$4=4,AU287,I287*(INT($DF$4)+1-$DF$4)+AU287*($DF$4-INT($DF$4))))</f>
        <v>0</v>
      </c>
      <c r="E287" s="139">
        <v>0</v>
      </c>
      <c r="F287" s="138"/>
      <c r="G287" s="104">
        <f t="shared" si="83"/>
        <v>0.1490084680300926</v>
      </c>
      <c r="H287" s="104">
        <f t="shared" si="84"/>
        <v>74.165679418056797</v>
      </c>
      <c r="I287" s="104">
        <f t="shared" si="85"/>
        <v>0</v>
      </c>
      <c r="J287" s="107">
        <v>0</v>
      </c>
      <c r="K287" s="101">
        <f>IF(OR(計算過程!$DF$5&lt;=4,計算過程!$DF$5=8),L287+M287+N287,0)</f>
        <v>0.1490084680300926</v>
      </c>
      <c r="L287" s="101">
        <f>IF(AND($DF$5&gt;4,$DF$5&lt;&gt;8),0,((VLOOKUP(入力データと計算結果!$E$6,バックデータ一覧!$V$12:$AA$15,2)*'貼り付けシート（日別）'!O286+VLOOKUP(入力データと計算結果!$E$6,バックデータ一覧!$V$12:$AA$15,3)*('貼り付けシート（日別）'!I286+'貼り付けシート（日別）'!J286+'貼り付けシート（日別）'!K286+'貼り付けシート（日別）'!L286+'貼り付けシート（日別）'!N286)+(VLOOKUP(入力データと計算結果!$E$6,バックデータ一覧!$V$12:$AA$15,4)))*10^3/3600))</f>
        <v>9.6276291814814813E-2</v>
      </c>
      <c r="M287" s="101">
        <f>IF(AND(OR($DF$5&gt;4,$DF$5&lt;&gt;8),入力データと計算結果!$E$7&lt;&gt;バックデータ一覧!$A$16,SUM(AL287:AM287)&gt;0),0.07*10^3/3600,0)</f>
        <v>1.9444444444444445E-2</v>
      </c>
      <c r="N287" s="101">
        <f>IF(AND(OR($DF$5&lt;=4),入力データと計算結果!$E$7=バックデータ一覧!$A$18,AM287&gt;0),(VLOOKUP(入力データと計算結果!$E$6,バックデータ一覧!$V$12:$AA$15,5,FALSE)*AO287+VLOOKUP(入力データと計算結果!$E$6,バックデータ一覧!$V$12:$AA$15,6,FALSE))*10^3/3600,0)</f>
        <v>3.3287731770833336E-2</v>
      </c>
      <c r="O287" s="101">
        <f>IF(OR(計算過程!$DF$5&lt;=2,計算過程!$DF$5=8),IF(入力データと計算結果!$E$7=バックデータ一覧!$A$16,AI287/Q287+AJ287/R287+AK287/S287+AL287/T287+AN287/V287,IF(入力データと計算結果!$E$7=バックデータ一覧!$A$17,AI287/Q287+AJ287/R287+AK287/S287+AM287/U287+AN287/V287,AI287/Q287+AJ287/R287+AK287/S287+AM287/U287+AO287/W287)),0)</f>
        <v>74.165679418056797</v>
      </c>
      <c r="P287" s="101">
        <f>IF(OR(計算過程!$DF$5=3,計算過程!$DF$5=4),IF(入力データと計算結果!$E$7=バックデータ一覧!$A$16,AI287/Q287+AJ287/R287+AK287/S287+AL287/T287+AN287/V287,IF(入力データと計算結果!$E$7=バックデータ一覧!$A$17,AI287/Q287+AJ287/R287+AK287/S287+AM287/U287+AN287/V287,AI287/Q287+AJ287/R287+AK287/S287+AM287/U287+AO287/W287)),0)</f>
        <v>0</v>
      </c>
      <c r="Q287" s="101">
        <f>MIN(1,$DF$7*'貼り付けシート（日別）'!O286+計算過程!$DF$14*(AI287+AK287)+$DF$21)</f>
        <v>0.62196806995456522</v>
      </c>
      <c r="R287" s="101">
        <f>MIN(1,$DF$8*'貼り付けシート（日別）'!O286+$DF$15*AJ287+$DF$22)</f>
        <v>0.68339586839909561</v>
      </c>
      <c r="S287" s="101">
        <f>MIN(1,$DF$9*'貼り付けシート（日別）'!O286+$DF$16*(AI287+AK287)+$DF$23)</f>
        <v>0.62196806995456522</v>
      </c>
      <c r="T287" s="32">
        <f>MIN(1,$DF$10*'貼り付けシート（日別）'!O286+$DF$17*AL287+$DF$24)</f>
        <v>0.71159348488590612</v>
      </c>
      <c r="U287" s="32">
        <f>MIN(1,$DF$11*'貼り付けシート（日別）'!O286+$DF$18*AM287+$DF$25)</f>
        <v>0.70069934354123065</v>
      </c>
      <c r="V287" s="32">
        <f>MIN(1,$DF$12*'貼り付けシート（日別）'!O286+$DF$19*AN287+$DF$26)</f>
        <v>0.71159348488590612</v>
      </c>
      <c r="W287" s="32">
        <f>MIN(1,$DF$13*'貼り付けシート（日別）'!O286+$DF$20*AO287+$DF$27)</f>
        <v>0.61031764873932881</v>
      </c>
      <c r="X287" s="32">
        <f t="shared" si="86"/>
        <v>0</v>
      </c>
      <c r="Y287" s="32">
        <f>'貼り付けシート（日別）'!P286</f>
        <v>3.6125000000000003</v>
      </c>
      <c r="Z287" s="32">
        <f t="shared" si="87"/>
        <v>1.0450537499999999</v>
      </c>
      <c r="AA287" s="32">
        <f t="shared" si="88"/>
        <v>1.0485625000000001</v>
      </c>
      <c r="AB287" s="32">
        <f t="shared" si="89"/>
        <v>49.638523858922952</v>
      </c>
      <c r="AC287" s="32">
        <f>IF($DF$5=10,($DF$41*'貼り付けシート（日別）'!O286+$DF$42*AB287+$DF$43)/3.6,0)</f>
        <v>0</v>
      </c>
      <c r="AD287" s="32">
        <f>IF(OR($DF$5=5,$DF$5=6,$DF$5=7),(($DF$45*'貼り付けシート（日別）'!O286+$DF$46*SUM(AI287:AK287,AM287)+$DF$47)*AE287+(0.01723*AO287+0.06099))*10^3/3600,0)</f>
        <v>0</v>
      </c>
      <c r="AE287" s="32">
        <f>IF('貼り付けシート（日別）'!O286&lt;7,1+(7-'貼り付けシート（日別）'!O286)*0.0091,1)</f>
        <v>1</v>
      </c>
      <c r="AF287" s="32">
        <f>IF(OR($DF$5=5,$DF$5=6,$DF$5=7),(($DF$48*'貼り付けシート（日別）'!O286+$DF$49*SUM(AI287:AK287,AM287)+$DF$50)*AH287+AO287/AG287),0)</f>
        <v>0</v>
      </c>
      <c r="AG287" s="32">
        <f>$DF$51*'貼り付けシート（日別）'!O286+$DF$52*AO287+$DF$53</f>
        <v>0.81631187500000002</v>
      </c>
      <c r="AH287" s="32">
        <f>IF('貼り付けシート（日別）'!O286&lt;7,1+(7-'貼り付けシート（日別）'!O286)*0.0205,1)</f>
        <v>1</v>
      </c>
      <c r="AI287" s="109">
        <f>'貼り付けシート（日別）'!B286</f>
        <v>9.9685152683763825</v>
      </c>
      <c r="AJ287" s="109">
        <f>'貼り付けシート（日別）'!C286</f>
        <v>12.519328437521359</v>
      </c>
      <c r="AK287" s="109">
        <f>'貼り付けシート（日別）'!D286</f>
        <v>1.9331315969702096</v>
      </c>
      <c r="AL287" s="109">
        <f>'貼り付けシート（日別）'!E286</f>
        <v>0</v>
      </c>
      <c r="AM287" s="109">
        <f>'貼り付けシート（日別）'!F286</f>
        <v>21.802236056055001</v>
      </c>
      <c r="AN287" s="109">
        <f>'貼り付けシート（日別）'!G286</f>
        <v>0</v>
      </c>
      <c r="AO287" s="109">
        <f>'貼り付けシート（日別）'!H286</f>
        <v>3.4153125000000002</v>
      </c>
      <c r="AP287" s="102">
        <f>IF(入力データと計算結果!$E$9=バックデータ一覧!$A$25,'貼り付けシート（日別）'!Q286,0)</f>
        <v>0</v>
      </c>
      <c r="AR287" s="36">
        <v>41919</v>
      </c>
      <c r="AS287" s="104">
        <f t="shared" si="90"/>
        <v>0.15610328671296297</v>
      </c>
      <c r="AT287" s="104">
        <f t="shared" si="91"/>
        <v>80.996160585634129</v>
      </c>
      <c r="AU287" s="104">
        <f t="shared" si="92"/>
        <v>0</v>
      </c>
      <c r="AV287" s="107">
        <v>0</v>
      </c>
      <c r="AW287" s="101">
        <f>IF(OR(計算過程!$DF$5&lt;=4,計算過程!$DF$5=8),AX287+AY287+AZ287,0)</f>
        <v>0.15610328671296297</v>
      </c>
      <c r="AX287" s="101">
        <f>IF(AND(計算過程!$DF$5&gt;4,計算過程!$DF$5&lt;&gt;8),0,((VLOOKUP(入力データと計算結果!$E$6,バックデータ一覧!$V$12:$AA$15,2)*'貼り付けシート（日別）'!AG286+VLOOKUP(入力データと計算結果!$E$6,バックデータ一覧!$V$12:$AA$15,3)*('貼り付けシート（日別）'!AA286+'貼り付けシート（日別）'!AB286+'貼り付けシート（日別）'!AC286+'貼り付けシート（日別）'!AD286+'貼り付けシート（日別）'!AF286)+(VLOOKUP(入力データと計算結果!$E$6,バックデータ一覧!$V$12:$AA$15,4)))*10^3/3600))</f>
        <v>9.9796982314814819E-2</v>
      </c>
      <c r="AY287" s="101">
        <f>IF(AND(OR(計算過程!$DF$5&gt;4,計算過程!$DF$5&lt;&gt;8),入力データと計算結果!$E$7&lt;&gt;バックデータ一覧!$A$16,SUM(BX287:BY287)&gt;0),0.07*10^3/3600,0)</f>
        <v>1.9444444444444445E-2</v>
      </c>
      <c r="AZ287" s="101">
        <f>IF(AND(OR(計算過程!$DF$5&lt;=4),入力データと計算結果!$E$7=バックデータ一覧!$A$18,BY287&gt;0),(VLOOKUP(入力データと計算結果!$E$6,バックデータ一覧!$V$12:$AA$15,5,FALSE)*CA287+VLOOKUP(入力データと計算結果!$E$6,バックデータ一覧!$V$12:$AA$15,6,FALSE))*10^3/3600,0)</f>
        <v>3.6861859953703703E-2</v>
      </c>
      <c r="BA287" s="101">
        <f>IF(OR(計算過程!$DF$5&lt;=2,計算過程!$DF$5=8),IF(入力データと計算結果!$E$7=バックデータ一覧!$A$16,BU287/BC287+BV287/BD287+BW287/BE287+BX287/BF287+BZ287/BH287,IF(入力データと計算結果!$E$7=バックデータ一覧!$A$17,BU287/BC287+BV287/BD287+BW287/BE287+BY287/BG287+BZ287/BH287,BU287/BC287+BV287/BD287+BW287/BE287+BY287/BG287+CA287/BI287)),0)</f>
        <v>80.996160585634129</v>
      </c>
      <c r="BB287" s="101">
        <f>IF(OR(計算過程!$DF$5=3,計算過程!$DF$5=4),IF(入力データと計算結果!$E$7=バックデータ一覧!$A$16,BU287/BC287+BV287/BD287+BW287/BE287+BX287/BF287+BZ287/BH287,IF(入力データと計算結果!$E$7=バックデータ一覧!$A$17,BU287/BC287+BV287/BD287+BW287/BE287+BY287/BG287+BZ287/BH287,BU287/BC287+BV287/BD287+BW287/BE287+BY287/BG287+CA287/BI287)),0)</f>
        <v>0</v>
      </c>
      <c r="BC287" s="101">
        <f>MIN(1,計算過程!$DF$7*'貼り付けシート（日別）'!AG286+計算過程!$DF$14*(BU287+BW287)+計算過程!$DF$21)</f>
        <v>0.62288437876553615</v>
      </c>
      <c r="BD287" s="101">
        <f>MIN(1,計算過程!$DF$8*'貼り付けシート（日別）'!AG286+計算過程!$DF$15*BV287+計算過程!$DF$22)</f>
        <v>0.6848164374371245</v>
      </c>
      <c r="BE287" s="101">
        <f>MIN(1,計算過程!$DF$9*'貼り付けシート（日別）'!AG286+計算過程!$DF$16*(BU287+BW287)+計算過程!$DF$23)</f>
        <v>0.62288437876553615</v>
      </c>
      <c r="BF287" s="32">
        <f>MIN(1,計算過程!$DF$10*'貼り付けシート（日別）'!AG286+計算過程!$DF$17*BX287+計算過程!$DF$24)</f>
        <v>0.71159348488590612</v>
      </c>
      <c r="BG287" s="32">
        <f>MIN(1,計算過程!$DF$11*'貼り付けシート（日別）'!AG286+計算過程!$DF$18*BY287+計算過程!$DF$25)</f>
        <v>0.70069934354123065</v>
      </c>
      <c r="BH287" s="32">
        <f>MIN(1,計算過程!$DF$12*'貼り付けシート（日別）'!AG286+計算過程!$DF$19*BZ287+計算過程!$DF$26)</f>
        <v>0.71159348488590612</v>
      </c>
      <c r="BI287" s="32">
        <f>MIN(1,計算過程!$DF$13*'貼り付けシート（日別）'!AG286+計算過程!$DF$20*CA287+計算過程!$DF$27)</f>
        <v>0.62346869713610742</v>
      </c>
      <c r="BJ287" s="32">
        <f>IF(計算過程!$DF$5=11,(計算過程!$DF$33*BK287+計算過程!$DF$34*BN287+計算過程!$DF$35*計算過程!$DF$39+計算過程!$DF$36)*(1+計算過程!$DF$37*計算過程!$DF$38)*BL287*BM287*10^3/3600,0)</f>
        <v>0</v>
      </c>
      <c r="BK287" s="32">
        <f>'貼り付けシート（日別）'!AH286</f>
        <v>3.6125000000000003</v>
      </c>
      <c r="BL287" s="32">
        <f t="shared" si="93"/>
        <v>1.0450537499999999</v>
      </c>
      <c r="BM287" s="32">
        <f t="shared" si="94"/>
        <v>1.0485625000000001</v>
      </c>
      <c r="BN287" s="32">
        <f t="shared" si="95"/>
        <v>54.291601326419659</v>
      </c>
      <c r="BO287" s="32">
        <f>IF(計算過程!$DF$5=10,(計算過程!$DF$41*'貼り付けシート（日別）'!AG286+計算過程!$DF$42*BN287+計算過程!$DF$43)/3.6,0)</f>
        <v>0</v>
      </c>
      <c r="BP287" s="32">
        <f>IF(OR(計算過程!$DF$5=5,計算過程!$DF$5=6,計算過程!$DF$5=7),((計算過程!$DF$45*'貼り付けシート（日別）'!AG286+計算過程!$DF$46*SUM(BU287:BW287,BY287)+計算過程!$DF$47)*BQ287+(0.01723*CA287+0.06099))*10^3/3600,0)</f>
        <v>0</v>
      </c>
      <c r="BQ287" s="32">
        <f>IF('貼り付けシート（日別）'!AG286&lt;7,1+(7-'貼り付けシート（日別）'!AG286)*0.0091,1)</f>
        <v>1</v>
      </c>
      <c r="BR287" s="32">
        <f>IF(OR(計算過程!$DF$5=5,計算過程!$DF$5=6,計算過程!$DF$5=7),((計算過程!$DF$48*'貼り付けシート（日別）'!AG286+計算過程!$DF$49*SUM(BU287:BW287,BY287)+計算過程!$DF$50)*BT287+CA287/BS287),0)</f>
        <v>0</v>
      </c>
      <c r="BS287" s="32">
        <f>計算過程!$DF$51*'貼り付けシート（日別）'!AG286+計算過程!$DF$52*CA287+計算過程!$DF$53</f>
        <v>0.82079249999999992</v>
      </c>
      <c r="BT287" s="32">
        <f>IF('貼り付けシート（日別）'!AG286&lt;7,1+(7-'貼り付けシート（日別）'!AG286)*0.0205,1)</f>
        <v>1</v>
      </c>
      <c r="BU287" s="109">
        <f>'貼り付けシート（日別）'!T286</f>
        <v>10.261706893916864</v>
      </c>
      <c r="BV287" s="109">
        <f>'貼り付けシート（日別）'!U286</f>
        <v>15.649160546901697</v>
      </c>
      <c r="BW287" s="109">
        <f>'貼り付けシート（日別）'!V286</f>
        <v>2.4164144962127625</v>
      </c>
      <c r="BX287" s="109">
        <f>'貼り付けシート（日別）'!W286</f>
        <v>0</v>
      </c>
      <c r="BY287" s="109">
        <f>'貼り付けシート（日別）'!X286</f>
        <v>21.802236056055001</v>
      </c>
      <c r="BZ287" s="109">
        <f>'貼り付けシート（日別）'!Y286</f>
        <v>0</v>
      </c>
      <c r="CA287" s="109">
        <f>'貼り付けシート（日別）'!Z286</f>
        <v>4.1620833333333334</v>
      </c>
      <c r="CB287" s="102">
        <f>IF(入力データと計算結果!$E$9=バックデータ一覧!$A$25,'貼り付けシート（日別）'!AI286,0)</f>
        <v>0</v>
      </c>
      <c r="CC287" s="166"/>
      <c r="CD287" s="32">
        <f>IF(計算過程!$DF$5=9,((CI287*'貼り付けシート（日別）'!AG286+CJ287*(CQ287+CR287+CS287+CU287)+CK287*CX287+CL287)*CE287+(0.01723*CW287+0.06099))*10^3/3600,0)</f>
        <v>0</v>
      </c>
      <c r="CE287" s="32">
        <f>IF(7&lt;='貼り付けシート（日別）'!AG286,1,1+(7-'貼り付けシート（日別）'!AG286)*0.0091)</f>
        <v>1</v>
      </c>
      <c r="CF287" s="32">
        <f>IF(計算過程!$DF$5=9,((CM287*'貼り付けシート（日別）'!AG286+CN287*(CQ287+CR287+CS287+CU287)+CO287*CX287+CP287)*CH287+CW287/CG287),0)</f>
        <v>0</v>
      </c>
      <c r="CG287" s="32">
        <f>計算過程!$DF$55*'貼り付けシート（日別）'!AG286+計算過程!$DF$56*CW287+計算過程!$DF$57</f>
        <v>0.82079249999999992</v>
      </c>
      <c r="CH287" s="32">
        <f>IF(7&lt;='貼り付けシート（日別）'!AG286,1,1+(7-'貼り付けシート（日別）'!AG286)*0.0205)</f>
        <v>1</v>
      </c>
      <c r="CI287" s="100">
        <f>IF($CX287&gt;0,バックデータ一覧!$S$4,バックデータ一覧!$T$4)</f>
        <v>-0.18114</v>
      </c>
      <c r="CJ287" s="100">
        <f>IF($CX287&gt;0,バックデータ一覧!$S$5,バックデータ一覧!$T$5)</f>
        <v>0.10483000000000001</v>
      </c>
      <c r="CK287" s="100">
        <f>IF($CX287&gt;0,バックデータ一覧!$S$6,バックデータ一覧!$T$6)</f>
        <v>0</v>
      </c>
      <c r="CL287" s="100">
        <f>IF($CX287&gt;0,バックデータ一覧!$S$7,バックデータ一覧!$T$7)</f>
        <v>5.8528500000000001</v>
      </c>
      <c r="CM287" s="100">
        <f>IF($CX287&gt;0,バックデータ一覧!$S$12,バックデータ一覧!$T$12)</f>
        <v>-5.7700000000000001E-2</v>
      </c>
      <c r="CN287" s="100">
        <f>IF($CX287&gt;0,バックデータ一覧!$S$13,バックデータ一覧!$T$13)</f>
        <v>0.47525000000000001</v>
      </c>
      <c r="CO287" s="100">
        <f>IF($CX287&gt;0,バックデータ一覧!$S$14,バックデータ一覧!$T$14)</f>
        <v>0</v>
      </c>
      <c r="CP287" s="173">
        <f>IF($CX287&gt;0,バックデータ一覧!$S$15,バックデータ一覧!$T$15)</f>
        <v>-6.3459300000000001</v>
      </c>
      <c r="CQ287" s="102">
        <f>IF($DF$4=4,'貼り付けシート（日別）'!T286,'貼り付けシート（日別）'!B286*(INT($DF$4)+1-$DF$4)+'貼り付けシート（日別）'!T286*($DF$4-INT($DF$4)))</f>
        <v>10.261706893916864</v>
      </c>
      <c r="CR287" s="102">
        <f>IF($DF$4=4,'貼り付けシート（日別）'!U286,'貼り付けシート（日別）'!C286*(INT($DF$4)+1-$DF$4)+'貼り付けシート（日別）'!U286*($DF$4-INT($DF$4)))</f>
        <v>15.649160546901697</v>
      </c>
      <c r="CS287" s="102">
        <f>IF($DF$4=4,'貼り付けシート（日別）'!V286,'貼り付けシート（日別）'!D286*(INT($DF$4)+1-$DF$4)+'貼り付けシート（日別）'!V286*($DF$4-INT($DF$4)))</f>
        <v>2.4164144962127625</v>
      </c>
      <c r="CT287" s="102">
        <f>IF($DF$4=4,'貼り付けシート（日別）'!W286,'貼り付けシート（日別）'!E286*(INT($DF$4)+1-$DF$4)+'貼り付けシート（日別）'!W286*($DF$4-INT($DF$4)))</f>
        <v>0</v>
      </c>
      <c r="CU287" s="102">
        <f>IF($DF$4=4,'貼り付けシート（日別）'!X286,'貼り付けシート（日別）'!F286*(INT($DF$4)+1-$DF$4)+'貼り付けシート（日別）'!X286*($DF$4-INT($DF$4)))</f>
        <v>21.802236056055001</v>
      </c>
      <c r="CV287" s="102">
        <f>IF($DF$4=4,'貼り付けシート（日別）'!Y286,'貼り付けシート（日別）'!G286*(INT($DF$4)+1-$DF$4)+'貼り付けシート（日別）'!Y286*($DF$4-INT($DF$4)))</f>
        <v>0</v>
      </c>
      <c r="CW287" s="102">
        <f>IF($DF$4=4,'貼り付けシート（日別）'!Z286,'貼り付けシート（日別）'!H286*(INT($DF$4)+1-$DF$4)+'貼り付けシート（日別）'!Z286*($DF$4-INT($DF$4)))</f>
        <v>4.1620833333333334</v>
      </c>
      <c r="CX287" s="32">
        <f>SUMIF('貼り付けシート（時刻別）'!$A$6:$A$8765,AR287,'貼り付けシート（時刻別）'!$C$6:$C$8765)</f>
        <v>0</v>
      </c>
      <c r="CY287" s="102">
        <f t="shared" si="96"/>
        <v>0</v>
      </c>
      <c r="CZ287" s="166"/>
    </row>
    <row r="288" spans="1:104" x14ac:dyDescent="0.15">
      <c r="A288" s="36">
        <v>41920</v>
      </c>
      <c r="B288" s="139">
        <f>IF(計算過程!$DF$5=9,計算過程!CD288+計算過程!CY288,IF($DF$4=4,AS288,G288*(INT($DF$4)+1-$DF$4)+AS288*($DF$4-INT($DF$4))))</f>
        <v>0.16217949332407405</v>
      </c>
      <c r="C288" s="139">
        <f>IF(計算過程!$DF$5=9,CF288,IF($DF$4=4,AT288,H288*(INT($DF$4)+1-$DF$4)+AT288*($DF$4-INT($DF$4))))</f>
        <v>93.080933598632413</v>
      </c>
      <c r="D288" s="139">
        <f>IF(計算過程!$DF$5=9,0,IF($DF$4=4,AU288,I288*(INT($DF$4)+1-$DF$4)+AU288*($DF$4-INT($DF$4))))</f>
        <v>0</v>
      </c>
      <c r="E288" s="139">
        <v>0</v>
      </c>
      <c r="F288" s="138"/>
      <c r="G288" s="104">
        <f t="shared" si="83"/>
        <v>0.15527017583564814</v>
      </c>
      <c r="H288" s="104">
        <f t="shared" si="84"/>
        <v>86.340565150519339</v>
      </c>
      <c r="I288" s="104">
        <f t="shared" si="85"/>
        <v>0</v>
      </c>
      <c r="J288" s="107">
        <v>0</v>
      </c>
      <c r="K288" s="101">
        <f>IF(OR(計算過程!$DF$5&lt;=4,計算過程!$DF$5=8),L288+M288+N288,0)</f>
        <v>0.15527017583564814</v>
      </c>
      <c r="L288" s="101">
        <f>IF(AND($DF$5&gt;4,$DF$5&lt;&gt;8),0,((VLOOKUP(入力データと計算結果!$E$6,バックデータ一覧!$V$12:$AA$15,2)*'貼り付けシート（日別）'!O287+VLOOKUP(入力データと計算結果!$E$6,バックデータ一覧!$V$12:$AA$15,3)*('貼り付けシート（日別）'!I287+'貼り付けシート（日別）'!J287+'貼り付けシート（日別）'!K287+'貼り付けシート（日別）'!L287+'貼り付けシート（日別）'!N287)+(VLOOKUP(入力データと計算結果!$E$6,バックデータ一覧!$V$12:$AA$15,4)))*10^3/3600))</f>
        <v>0.10284311420370371</v>
      </c>
      <c r="M288" s="101">
        <f>IF(AND(OR($DF$5&gt;4,$DF$5&lt;&gt;8),入力データと計算結果!$E$7&lt;&gt;バックデータ一覧!$A$16,SUM(AL288:AM288)&gt;0),0.07*10^3/3600,0)</f>
        <v>1.9444444444444445E-2</v>
      </c>
      <c r="N288" s="101">
        <f>IF(AND(OR($DF$5&lt;=4),入力データと計算結果!$E$7=バックデータ一覧!$A$18,AM288&gt;0),(VLOOKUP(入力データと計算結果!$E$6,バックデータ一覧!$V$12:$AA$15,5,FALSE)*AO288+VLOOKUP(入力データと計算結果!$E$6,バックデータ一覧!$V$12:$AA$15,6,FALSE))*10^3/3600,0)</f>
        <v>3.29826171875E-2</v>
      </c>
      <c r="O288" s="101">
        <f>IF(OR(計算過程!$DF$5&lt;=2,計算過程!$DF$5=8),IF(入力データと計算結果!$E$7=バックデータ一覧!$A$16,AI288/Q288+AJ288/R288+AK288/S288+AL288/T288+AN288/V288,IF(入力データと計算結果!$E$7=バックデータ一覧!$A$17,AI288/Q288+AJ288/R288+AK288/S288+AM288/U288+AN288/V288,AI288/Q288+AJ288/R288+AK288/S288+AM288/U288+AO288/W288)),0)</f>
        <v>86.340565150519339</v>
      </c>
      <c r="P288" s="101">
        <f>IF(OR(計算過程!$DF$5=3,計算過程!$DF$5=4),IF(入力データと計算結果!$E$7=バックデータ一覧!$A$16,AI288/Q288+AJ288/R288+AK288/S288+AL288/T288+AN288/V288,IF(入力データと計算結果!$E$7=バックデータ一覧!$A$17,AI288/Q288+AJ288/R288+AK288/S288+AM288/U288+AN288/V288,AI288/Q288+AJ288/R288+AK288/S288+AM288/U288+AO288/W288)),0)</f>
        <v>0</v>
      </c>
      <c r="Q288" s="101">
        <f>MIN(1,$DF$7*'貼り付けシート（日別）'!O287+計算過程!$DF$14*(AI288+AK288)+$DF$21)</f>
        <v>0.62811930396809434</v>
      </c>
      <c r="R288" s="101">
        <f>MIN(1,$DF$8*'貼り付けシート（日別）'!O287+$DF$15*AJ288+$DF$22)</f>
        <v>0.68570369765269146</v>
      </c>
      <c r="S288" s="101">
        <f>MIN(1,$DF$9*'貼り付けシート（日別）'!O287+$DF$16*(AI288+AK288)+$DF$23)</f>
        <v>0.62811930396809434</v>
      </c>
      <c r="T288" s="32">
        <f>MIN(1,$DF$10*'貼り付けシート（日別）'!O287+$DF$17*AL288+$DF$24)</f>
        <v>0.71159348488590612</v>
      </c>
      <c r="U288" s="32">
        <f>MIN(1,$DF$11*'貼り付けシート（日別）'!O287+$DF$18*AM288+$DF$25)</f>
        <v>0.70060757872623614</v>
      </c>
      <c r="V288" s="32">
        <f>MIN(1,$DF$12*'貼り付けシート（日別）'!O287+$DF$19*AN288+$DF$26)</f>
        <v>0.71159348488590612</v>
      </c>
      <c r="W288" s="32">
        <f>MIN(1,$DF$13*'貼り付けシート（日別）'!O287+$DF$20*AO288+$DF$27)</f>
        <v>0.61174124420134224</v>
      </c>
      <c r="X288" s="32">
        <f t="shared" si="86"/>
        <v>0</v>
      </c>
      <c r="Y288" s="32">
        <f>'貼り付けシート（日別）'!P287</f>
        <v>2.7749999999999995</v>
      </c>
      <c r="Z288" s="32">
        <f t="shared" si="87"/>
        <v>1.0561925000000001</v>
      </c>
      <c r="AA288" s="32">
        <f t="shared" si="88"/>
        <v>1.0778750000000001</v>
      </c>
      <c r="AB288" s="32">
        <f t="shared" si="89"/>
        <v>57.811828301854305</v>
      </c>
      <c r="AC288" s="32">
        <f>IF($DF$5=10,($DF$41*'貼り付けシート（日別）'!O287+$DF$42*AB288+$DF$43)/3.6,0)</f>
        <v>0</v>
      </c>
      <c r="AD288" s="32">
        <f>IF(OR($DF$5=5,$DF$5=6,$DF$5=7),(($DF$45*'貼り付けシート（日別）'!O287+$DF$46*SUM(AI288:AK288,AM288)+$DF$47)*AE288+(0.01723*AO288+0.06099))*10^3/3600,0)</f>
        <v>0</v>
      </c>
      <c r="AE288" s="32">
        <f>IF('貼り付けシート（日別）'!O287&lt;7,1+(7-'貼り付けシート（日別）'!O287)*0.0091,1)</f>
        <v>1</v>
      </c>
      <c r="AF288" s="32">
        <f>IF(OR($DF$5=5,$DF$5=6,$DF$5=7),(($DF$48*'貼り付けシート（日別）'!O287+$DF$49*SUM(AI288:AK288,AM288)+$DF$50)*AH288+AO288/AG288),0)</f>
        <v>0</v>
      </c>
      <c r="AG288" s="32">
        <f>$DF$51*'貼り付けシート（日別）'!O287+$DF$52*AO288+$DF$53</f>
        <v>0.82000937499999993</v>
      </c>
      <c r="AH288" s="32">
        <f>IF('貼り付けシート（日別）'!O287&lt;7,1+(7-'貼り付けシート（日別）'!O287)*0.0205,1)</f>
        <v>1</v>
      </c>
      <c r="AI288" s="109">
        <f>'貼り付けシート（日別）'!B287</f>
        <v>12.132329539793995</v>
      </c>
      <c r="AJ288" s="109">
        <f>'貼り付けシート（日別）'!C287</f>
        <v>16.583993742414734</v>
      </c>
      <c r="AK288" s="109">
        <f>'貼り付けシート（日別）'!D287</f>
        <v>3.7395280007405765</v>
      </c>
      <c r="AL288" s="109">
        <f>'貼り付けシート（日別）'!E287</f>
        <v>0</v>
      </c>
      <c r="AM288" s="109">
        <f>'貼り付けシート（日別）'!F287</f>
        <v>22.004414518905001</v>
      </c>
      <c r="AN288" s="109">
        <f>'貼り付けシート（日別）'!G287</f>
        <v>0</v>
      </c>
      <c r="AO288" s="109">
        <f>'貼り付けシート（日別）'!H287</f>
        <v>3.3515625</v>
      </c>
      <c r="AP288" s="102">
        <f>IF(入力データと計算結果!$E$9=バックデータ一覧!$A$25,'貼り付けシート（日別）'!Q287,0)</f>
        <v>0</v>
      </c>
      <c r="AR288" s="36">
        <v>41920</v>
      </c>
      <c r="AS288" s="104">
        <f t="shared" si="90"/>
        <v>0.16217949332407405</v>
      </c>
      <c r="AT288" s="104">
        <f t="shared" si="91"/>
        <v>93.080933598632413</v>
      </c>
      <c r="AU288" s="104">
        <f t="shared" si="92"/>
        <v>0</v>
      </c>
      <c r="AV288" s="107">
        <v>0</v>
      </c>
      <c r="AW288" s="101">
        <f>IF(OR(計算過程!$DF$5&lt;=4,計算過程!$DF$5=8),AX288+AY288+AZ288,0)</f>
        <v>0.16217949332407405</v>
      </c>
      <c r="AX288" s="101">
        <f>IF(AND(計算過程!$DF$5&gt;4,計算過程!$DF$5&lt;&gt;8),0,((VLOOKUP(入力データと計算結果!$E$6,バックデータ一覧!$V$12:$AA$15,2)*'貼り付けシート（日別）'!AG287+VLOOKUP(入力データと計算結果!$E$6,バックデータ一覧!$V$12:$AA$15,3)*('貼り付けシート（日別）'!AA287+'貼り付けシート（日別）'!AB287+'貼り付けシート（日別）'!AC287+'貼り付けシート（日別）'!AD287+'貼り付けシート（日別）'!AF287)+(VLOOKUP(入力データと計算結果!$E$6,バックデータ一覧!$V$12:$AA$15,4)))*10^3/3600))</f>
        <v>0.10628000837037037</v>
      </c>
      <c r="AY288" s="101">
        <f>IF(AND(OR(計算過程!$DF$5&gt;4,計算過程!$DF$5&lt;&gt;8),入力データと計算結果!$E$7&lt;&gt;バックデータ一覧!$A$16,SUM(BX288:BY288)&gt;0),0.07*10^3/3600,0)</f>
        <v>1.9444444444444445E-2</v>
      </c>
      <c r="AZ288" s="101">
        <f>IF(AND(OR(計算過程!$DF$5&lt;=4),入力データと計算結果!$E$7=バックデータ一覧!$A$18,BY288&gt;0),(VLOOKUP(入力データと計算結果!$E$6,バックデータ一覧!$V$12:$AA$15,5,FALSE)*CA288+VLOOKUP(入力データと計算結果!$E$6,バックデータ一覧!$V$12:$AA$15,6,FALSE))*10^3/3600,0)</f>
        <v>3.6455040509259254E-2</v>
      </c>
      <c r="BA288" s="101">
        <f>IF(OR(計算過程!$DF$5&lt;=2,計算過程!$DF$5=8),IF(入力データと計算結果!$E$7=バックデータ一覧!$A$16,BU288/BC288+BV288/BD288+BW288/BE288+BX288/BF288+BZ288/BH288,IF(入力データと計算結果!$E$7=バックデータ一覧!$A$17,BU288/BC288+BV288/BD288+BW288/BE288+BY288/BG288+BZ288/BH288,BU288/BC288+BV288/BD288+BW288/BE288+BY288/BG288+CA288/BI288)),0)</f>
        <v>93.080933598632413</v>
      </c>
      <c r="BB288" s="101">
        <f>IF(OR(計算過程!$DF$5=3,計算過程!$DF$5=4),IF(入力データと計算結果!$E$7=バックデータ一覧!$A$16,BU288/BC288+BV288/BD288+BW288/BE288+BX288/BF288+BZ288/BH288,IF(入力データと計算結果!$E$7=バックデータ一覧!$A$17,BU288/BC288+BV288/BD288+BW288/BE288+BY288/BG288+BZ288/BH288,BU288/BC288+BV288/BD288+BW288/BE288+BY288/BG288+CA288/BI288)),0)</f>
        <v>0</v>
      </c>
      <c r="BC288" s="101">
        <f>MIN(1,計算過程!$DF$7*'貼り付けシート（日別）'!AG287+計算過程!$DF$14*(BU288+BW288)+計算過程!$DF$21)</f>
        <v>0.62986530701323573</v>
      </c>
      <c r="BD288" s="101">
        <f>MIN(1,計算過程!$DF$8*'貼り付けシート（日別）'!AG287+計算過程!$DF$15*BV288+計算過程!$DF$22)</f>
        <v>0.68677900444296092</v>
      </c>
      <c r="BE288" s="101">
        <f>MIN(1,計算過程!$DF$9*'貼り付けシート（日別）'!AG287+計算過程!$DF$16*(BU288+BW288)+計算過程!$DF$23)</f>
        <v>0.62986530701323573</v>
      </c>
      <c r="BF288" s="32">
        <f>MIN(1,計算過程!$DF$10*'貼り付けシート（日別）'!AG287+計算過程!$DF$17*BX288+計算過程!$DF$24)</f>
        <v>0.71159348488590612</v>
      </c>
      <c r="BG288" s="32">
        <f>MIN(1,計算過程!$DF$11*'貼り付けシート（日別）'!AG287+計算過程!$DF$18*BY288+計算過程!$DF$25)</f>
        <v>0.70060757872623614</v>
      </c>
      <c r="BH288" s="32">
        <f>MIN(1,計算過程!$DF$12*'貼り付けシート（日別）'!AG287+計算過程!$DF$19*BZ288+計算過程!$DF$26)</f>
        <v>0.71159348488590612</v>
      </c>
      <c r="BI288" s="32">
        <f>MIN(1,計算過程!$DF$13*'貼り付けシート（日別）'!AG287+計算過程!$DF$20*CA288+計算過程!$DF$27)</f>
        <v>0.62451806831677847</v>
      </c>
      <c r="BJ288" s="32">
        <f>IF(計算過程!$DF$5=11,(計算過程!$DF$33*BK288+計算過程!$DF$34*BN288+計算過程!$DF$35*計算過程!$DF$39+計算過程!$DF$36)*(1+計算過程!$DF$37*計算過程!$DF$38)*BL288*BM288*10^3/3600,0)</f>
        <v>0</v>
      </c>
      <c r="BK288" s="32">
        <f>'貼り付けシート（日別）'!AH287</f>
        <v>2.7749999999999995</v>
      </c>
      <c r="BL288" s="32">
        <f t="shared" si="93"/>
        <v>1.0561925000000001</v>
      </c>
      <c r="BM288" s="32">
        <f t="shared" si="94"/>
        <v>1.0778750000000001</v>
      </c>
      <c r="BN288" s="32">
        <f t="shared" si="95"/>
        <v>62.386043481291452</v>
      </c>
      <c r="BO288" s="32">
        <f>IF(計算過程!$DF$5=10,(計算過程!$DF$41*'貼り付けシート（日別）'!AG287+計算過程!$DF$42*BN288+計算過程!$DF$43)/3.6,0)</f>
        <v>0</v>
      </c>
      <c r="BP288" s="32">
        <f>IF(OR(計算過程!$DF$5=5,計算過程!$DF$5=6,計算過程!$DF$5=7),((計算過程!$DF$45*'貼り付けシート（日別）'!AG287+計算過程!$DF$46*SUM(BU288:BW288,BY288)+計算過程!$DF$47)*BQ288+(0.01723*CA288+0.06099))*10^3/3600,0)</f>
        <v>0</v>
      </c>
      <c r="BQ288" s="32">
        <f>IF('貼り付けシート（日別）'!AG287&lt;7,1+(7-'貼り付けシート（日別）'!AG287)*0.0091,1)</f>
        <v>1</v>
      </c>
      <c r="BR288" s="32">
        <f>IF(OR(計算過程!$DF$5=5,計算過程!$DF$5=6,計算過程!$DF$5=7),((計算過程!$DF$48*'貼り付けシート（日別）'!AG287+計算過程!$DF$49*SUM(BU288:BW288,BY288)+計算過程!$DF$50)*BT288+CA288/BS288),0)</f>
        <v>0</v>
      </c>
      <c r="BS288" s="32">
        <f>計算過程!$DF$51*'貼り付けシート（日別）'!AG287+計算過程!$DF$52*CA288+計算過程!$DF$53</f>
        <v>0.82436249999999989</v>
      </c>
      <c r="BT288" s="32">
        <f>IF('貼り付けシート（日別）'!AG287&lt;7,1+(7-'貼り付けシート（日別）'!AG287)*0.0205,1)</f>
        <v>1</v>
      </c>
      <c r="BU288" s="109">
        <f>'貼り付けシート（日別）'!T287</f>
        <v>13.6118819226957</v>
      </c>
      <c r="BV288" s="109">
        <f>'貼り付けシート（日別）'!U287</f>
        <v>18.953135705616841</v>
      </c>
      <c r="BW288" s="109">
        <f>'貼り付けシート（日別）'!V287</f>
        <v>3.7395280007405765</v>
      </c>
      <c r="BX288" s="109">
        <f>'貼り付けシート（日別）'!W287</f>
        <v>0</v>
      </c>
      <c r="BY288" s="109">
        <f>'貼り付けシート（日別）'!X287</f>
        <v>22.004414518905001</v>
      </c>
      <c r="BZ288" s="109">
        <f>'貼り付けシート（日別）'!Y287</f>
        <v>0</v>
      </c>
      <c r="CA288" s="109">
        <f>'貼り付けシート（日別）'!Z287</f>
        <v>4.0770833333333325</v>
      </c>
      <c r="CB288" s="102">
        <f>IF(入力データと計算結果!$E$9=バックデータ一覧!$A$25,'貼り付けシート（日別）'!AI287,0)</f>
        <v>0</v>
      </c>
      <c r="CC288" s="166"/>
      <c r="CD288" s="32">
        <f>IF(計算過程!$DF$5=9,((CI288*'貼り付けシート（日別）'!AG287+CJ288*(CQ288+CR288+CS288+CU288)+CK288*CX288+CL288)*CE288+(0.01723*CW288+0.06099))*10^3/3600,0)</f>
        <v>0</v>
      </c>
      <c r="CE288" s="32">
        <f>IF(7&lt;='貼り付けシート（日別）'!AG287,1,1+(7-'貼り付けシート（日別）'!AG287)*0.0091)</f>
        <v>1</v>
      </c>
      <c r="CF288" s="32">
        <f>IF(計算過程!$DF$5=9,((CM288*'貼り付けシート（日別）'!AG287+CN288*(CQ288+CR288+CS288+CU288)+CO288*CX288+CP288)*CH288+CW288/CG288),0)</f>
        <v>0</v>
      </c>
      <c r="CG288" s="32">
        <f>計算過程!$DF$55*'貼り付けシート（日別）'!AG287+計算過程!$DF$56*CW288+計算過程!$DF$57</f>
        <v>0.82436249999999989</v>
      </c>
      <c r="CH288" s="32">
        <f>IF(7&lt;='貼り付けシート（日別）'!AG287,1,1+(7-'貼り付けシート（日別）'!AG287)*0.0205)</f>
        <v>1</v>
      </c>
      <c r="CI288" s="100">
        <f>IF($CX288&gt;0,バックデータ一覧!$S$4,バックデータ一覧!$T$4)</f>
        <v>-0.18114</v>
      </c>
      <c r="CJ288" s="100">
        <f>IF($CX288&gt;0,バックデータ一覧!$S$5,バックデータ一覧!$T$5)</f>
        <v>0.10483000000000001</v>
      </c>
      <c r="CK288" s="100">
        <f>IF($CX288&gt;0,バックデータ一覧!$S$6,バックデータ一覧!$T$6)</f>
        <v>0</v>
      </c>
      <c r="CL288" s="100">
        <f>IF($CX288&gt;0,バックデータ一覧!$S$7,バックデータ一覧!$T$7)</f>
        <v>5.8528500000000001</v>
      </c>
      <c r="CM288" s="100">
        <f>IF($CX288&gt;0,バックデータ一覧!$S$12,バックデータ一覧!$T$12)</f>
        <v>-5.7700000000000001E-2</v>
      </c>
      <c r="CN288" s="100">
        <f>IF($CX288&gt;0,バックデータ一覧!$S$13,バックデータ一覧!$T$13)</f>
        <v>0.47525000000000001</v>
      </c>
      <c r="CO288" s="100">
        <f>IF($CX288&gt;0,バックデータ一覧!$S$14,バックデータ一覧!$T$14)</f>
        <v>0</v>
      </c>
      <c r="CP288" s="173">
        <f>IF($CX288&gt;0,バックデータ一覧!$S$15,バックデータ一覧!$T$15)</f>
        <v>-6.3459300000000001</v>
      </c>
      <c r="CQ288" s="102">
        <f>IF($DF$4=4,'貼り付けシート（日別）'!T287,'貼り付けシート（日別）'!B287*(INT($DF$4)+1-$DF$4)+'貼り付けシート（日別）'!T287*($DF$4-INT($DF$4)))</f>
        <v>13.6118819226957</v>
      </c>
      <c r="CR288" s="102">
        <f>IF($DF$4=4,'貼り付けシート（日別）'!U287,'貼り付けシート（日別）'!C287*(INT($DF$4)+1-$DF$4)+'貼り付けシート（日別）'!U287*($DF$4-INT($DF$4)))</f>
        <v>18.953135705616841</v>
      </c>
      <c r="CS288" s="102">
        <f>IF($DF$4=4,'貼り付けシート（日別）'!V287,'貼り付けシート（日別）'!D287*(INT($DF$4)+1-$DF$4)+'貼り付けシート（日別）'!V287*($DF$4-INT($DF$4)))</f>
        <v>3.7395280007405765</v>
      </c>
      <c r="CT288" s="102">
        <f>IF($DF$4=4,'貼り付けシート（日別）'!W287,'貼り付けシート（日別）'!E287*(INT($DF$4)+1-$DF$4)+'貼り付けシート（日別）'!W287*($DF$4-INT($DF$4)))</f>
        <v>0</v>
      </c>
      <c r="CU288" s="102">
        <f>IF($DF$4=4,'貼り付けシート（日別）'!X287,'貼り付けシート（日別）'!F287*(INT($DF$4)+1-$DF$4)+'貼り付けシート（日別）'!X287*($DF$4-INT($DF$4)))</f>
        <v>22.004414518905001</v>
      </c>
      <c r="CV288" s="102">
        <f>IF($DF$4=4,'貼り付けシート（日別）'!Y287,'貼り付けシート（日別）'!G287*(INT($DF$4)+1-$DF$4)+'貼り付けシート（日別）'!Y287*($DF$4-INT($DF$4)))</f>
        <v>0</v>
      </c>
      <c r="CW288" s="102">
        <f>IF($DF$4=4,'貼り付けシート（日別）'!Z287,'貼り付けシート（日別）'!H287*(INT($DF$4)+1-$DF$4)+'貼り付けシート（日別）'!Z287*($DF$4-INT($DF$4)))</f>
        <v>4.0770833333333325</v>
      </c>
      <c r="CX288" s="32">
        <f>SUMIF('貼り付けシート（時刻別）'!$A$6:$A$8765,AR288,'貼り付けシート（時刻別）'!$C$6:$C$8765)</f>
        <v>0</v>
      </c>
      <c r="CY288" s="102">
        <f t="shared" si="96"/>
        <v>0</v>
      </c>
      <c r="CZ288" s="166"/>
    </row>
    <row r="289" spans="1:104" x14ac:dyDescent="0.15">
      <c r="A289" s="36">
        <v>41921</v>
      </c>
      <c r="B289" s="139">
        <f>IF(計算過程!$DF$5=9,計算過程!CD289+計算過程!CY289,IF($DF$4=4,AS289,G289*(INT($DF$4)+1-$DF$4)+AS289*($DF$4-INT($DF$4))))</f>
        <v>0.1467066703888889</v>
      </c>
      <c r="C289" s="139">
        <f>IF(計算過程!$DF$5=9,CF289,IF($DF$4=4,AT289,H289*(INT($DF$4)+1-$DF$4)+AT289*($DF$4-INT($DF$4))))</f>
        <v>69.932131123680932</v>
      </c>
      <c r="D289" s="139">
        <f>IF(計算過程!$DF$5=9,0,IF($DF$4=4,AU289,I289*(INT($DF$4)+1-$DF$4)+AU289*($DF$4-INT($DF$4))))</f>
        <v>0</v>
      </c>
      <c r="E289" s="139">
        <v>0</v>
      </c>
      <c r="F289" s="138"/>
      <c r="G289" s="104">
        <f t="shared" si="83"/>
        <v>0.13993142433333333</v>
      </c>
      <c r="H289" s="104">
        <f t="shared" si="84"/>
        <v>63.082462042395001</v>
      </c>
      <c r="I289" s="104">
        <f t="shared" si="85"/>
        <v>0</v>
      </c>
      <c r="J289" s="107">
        <v>0</v>
      </c>
      <c r="K289" s="101">
        <f>IF(OR(計算過程!$DF$5&lt;=4,計算過程!$DF$5=8),L289+M289+N289,0)</f>
        <v>0.13993142433333333</v>
      </c>
      <c r="L289" s="101">
        <f>IF(AND($DF$5&gt;4,$DF$5&lt;&gt;8),0,((VLOOKUP(入力データと計算結果!$E$6,バックデータ一覧!$V$12:$AA$15,2)*'貼り付けシート（日別）'!O288+VLOOKUP(入力データと計算結果!$E$6,バックデータ一覧!$V$12:$AA$15,3)*('貼り付けシート（日別）'!I288+'貼り付けシート（日別）'!J288+'貼り付けシート（日別）'!K288+'貼り付けシート（日別）'!L288+'貼り付けシート（日別）'!N288)+(VLOOKUP(入力データと計算結果!$E$6,バックデータ一覧!$V$12:$AA$15,4)))*10^3/3600))</f>
        <v>8.815796599999999E-2</v>
      </c>
      <c r="M289" s="101">
        <f>IF(AND(OR($DF$5&gt;4,$DF$5&lt;&gt;8),入力データと計算結果!$E$7&lt;&gt;バックデータ一覧!$A$16,SUM(AL289:AM289)&gt;0),0.07*10^3/3600,0)</f>
        <v>1.9444444444444445E-2</v>
      </c>
      <c r="N289" s="101">
        <f>IF(AND(OR($DF$5&lt;=4),入力データと計算結果!$E$7=バックデータ一覧!$A$18,AM289&gt;0),(VLOOKUP(入力データと計算結果!$E$6,バックデータ一覧!$V$12:$AA$15,5,FALSE)*AO289+VLOOKUP(入力データと計算結果!$E$6,バックデータ一覧!$V$12:$AA$15,6,FALSE))*10^3/3600,0)</f>
        <v>3.232901388888889E-2</v>
      </c>
      <c r="O289" s="101">
        <f>IF(OR(計算過程!$DF$5&lt;=2,計算過程!$DF$5=8),IF(入力データと計算結果!$E$7=バックデータ一覧!$A$16,AI289/Q289+AJ289/R289+AK289/S289+AL289/T289+AN289/V289,IF(入力データと計算結果!$E$7=バックデータ一覧!$A$17,AI289/Q289+AJ289/R289+AK289/S289+AM289/U289+AN289/V289,AI289/Q289+AJ289/R289+AK289/S289+AM289/U289+AO289/W289)),0)</f>
        <v>63.082462042395001</v>
      </c>
      <c r="P289" s="101">
        <f>IF(OR(計算過程!$DF$5=3,計算過程!$DF$5=4),IF(入力データと計算結果!$E$7=バックデータ一覧!$A$16,AI289/Q289+AJ289/R289+AK289/S289+AL289/T289+AN289/V289,IF(入力データと計算結果!$E$7=バックデータ一覧!$A$17,AI289/Q289+AJ289/R289+AK289/S289+AM289/U289+AN289/V289,AI289/Q289+AJ289/R289+AK289/S289+AM289/U289+AO289/W289)),0)</f>
        <v>0</v>
      </c>
      <c r="Q289" s="101">
        <f>MIN(1,$DF$7*'貼り付けシート（日別）'!O288+計算過程!$DF$14*(AI289+AK289)+$DF$21)</f>
        <v>0.62238951780196039</v>
      </c>
      <c r="R289" s="101">
        <f>MIN(1,$DF$8*'貼り付けシート（日別）'!O288+$DF$15*AJ289+$DF$22)</f>
        <v>0.68313803469483114</v>
      </c>
      <c r="S289" s="101">
        <f>MIN(1,$DF$9*'貼り付けシート（日別）'!O288+$DF$16*(AI289+AK289)+$DF$23)</f>
        <v>0.62238951780196039</v>
      </c>
      <c r="T289" s="32">
        <f>MIN(1,$DF$10*'貼り付けシート（日別）'!O288+$DF$17*AL289+$DF$24)</f>
        <v>0.71159348488590612</v>
      </c>
      <c r="U289" s="32">
        <f>MIN(1,$DF$11*'貼り付けシート（日別）'!O288+$DF$18*AM289+$DF$25)</f>
        <v>0.70053927543095162</v>
      </c>
      <c r="V289" s="32">
        <f>MIN(1,$DF$12*'貼り付けシート（日別）'!O288+$DF$19*AN289+$DF$26)</f>
        <v>0.71159348488590612</v>
      </c>
      <c r="W289" s="32">
        <f>MIN(1,$DF$13*'貼り付けシート（日別）'!O288+$DF$20*AO289+$DF$27)</f>
        <v>0.61479080899006711</v>
      </c>
      <c r="X289" s="32">
        <f t="shared" si="86"/>
        <v>0</v>
      </c>
      <c r="Y289" s="32">
        <f>'貼り付けシート（日別）'!P288</f>
        <v>7.9625000000000004</v>
      </c>
      <c r="Z289" s="32">
        <f t="shared" si="87"/>
        <v>1</v>
      </c>
      <c r="AA289" s="32">
        <f t="shared" si="88"/>
        <v>1</v>
      </c>
      <c r="AB289" s="32">
        <f t="shared" si="89"/>
        <v>42.471418541301475</v>
      </c>
      <c r="AC289" s="32">
        <f>IF($DF$5=10,($DF$41*'貼り付けシート（日別）'!O288+$DF$42*AB289+$DF$43)/3.6,0)</f>
        <v>0</v>
      </c>
      <c r="AD289" s="32">
        <f>IF(OR($DF$5=5,$DF$5=6,$DF$5=7),(($DF$45*'貼り付けシート（日別）'!O288+$DF$46*SUM(AI289:AK289,AM289)+$DF$47)*AE289+(0.01723*AO289+0.06099))*10^3/3600,0)</f>
        <v>0</v>
      </c>
      <c r="AE289" s="32">
        <f>IF('貼り付けシート（日別）'!O288&lt;7,1+(7-'貼り付けシート（日別）'!O288)*0.0091,1)</f>
        <v>1</v>
      </c>
      <c r="AF289" s="32">
        <f>IF(OR($DF$5=5,$DF$5=6,$DF$5=7),(($DF$48*'貼り付けシート（日別）'!O288+$DF$49*SUM(AI289:AK289,AM289)+$DF$50)*AH289+AO289/AG289),0)</f>
        <v>0</v>
      </c>
      <c r="AG289" s="32">
        <f>$DF$51*'貼り付けシート（日別）'!O288+$DF$52*AO289+$DF$53</f>
        <v>0.82792999999999994</v>
      </c>
      <c r="AH289" s="32">
        <f>IF('貼り付けシート（日別）'!O288&lt;7,1+(7-'貼り付けシート（日別）'!O288)*0.0205,1)</f>
        <v>1</v>
      </c>
      <c r="AI289" s="109">
        <f>'貼り付けシート（日別）'!B288</f>
        <v>6.5545523712800113</v>
      </c>
      <c r="AJ289" s="109">
        <f>'貼り付けシート（日別）'!C288</f>
        <v>8.7462629758053563</v>
      </c>
      <c r="AK289" s="109">
        <f>'貼り付けシート（日別）'!D288</f>
        <v>1.8007012009011021</v>
      </c>
      <c r="AL289" s="109">
        <f>'貼り付けシート（日別）'!E288</f>
        <v>0</v>
      </c>
      <c r="AM289" s="109">
        <f>'貼り付けシート（日別）'!F288</f>
        <v>22.154901993315001</v>
      </c>
      <c r="AN289" s="109">
        <f>'貼り付けシート（日別）'!G288</f>
        <v>0</v>
      </c>
      <c r="AO289" s="109">
        <f>'貼り付けシート（日別）'!H288</f>
        <v>3.2149999999999999</v>
      </c>
      <c r="AP289" s="102">
        <f>IF(入力データと計算結果!$E$9=バックデータ一覧!$A$25,'貼り付けシート（日別）'!Q288,0)</f>
        <v>0</v>
      </c>
      <c r="AR289" s="36">
        <v>41921</v>
      </c>
      <c r="AS289" s="104">
        <f t="shared" si="90"/>
        <v>0.1467066703888889</v>
      </c>
      <c r="AT289" s="104">
        <f t="shared" si="91"/>
        <v>69.932131123680932</v>
      </c>
      <c r="AU289" s="104">
        <f t="shared" si="92"/>
        <v>0</v>
      </c>
      <c r="AV289" s="107">
        <v>0</v>
      </c>
      <c r="AW289" s="101">
        <f>IF(OR(計算過程!$DF$5&lt;=4,計算過程!$DF$5=8),AX289+AY289+AZ289,0)</f>
        <v>0.1467066703888889</v>
      </c>
      <c r="AX289" s="101">
        <f>IF(AND(計算過程!$DF$5&gt;4,計算過程!$DF$5&lt;&gt;8),0,((VLOOKUP(入力データと計算結果!$E$6,バックデータ一覧!$V$12:$AA$15,2)*'貼り付けシート（日別）'!AG288+VLOOKUP(入力データと計算結果!$E$6,バックデータ一覧!$V$12:$AA$15,3)*('貼り付けシート（日別）'!AA288+'貼り付けシート（日別）'!AB288+'貼り付けシート（日別）'!AC288+'貼り付けシート（日別）'!AD288+'貼り付けシート（日別）'!AF288)+(VLOOKUP(入力データと計算結果!$E$6,バックデータ一覧!$V$12:$AA$15,4)))*10^3/3600))</f>
        <v>9.1678656500000011E-2</v>
      </c>
      <c r="AY289" s="101">
        <f>IF(AND(OR(計算過程!$DF$5&gt;4,計算過程!$DF$5&lt;&gt;8),入力データと計算結果!$E$7&lt;&gt;バックデータ一覧!$A$16,SUM(BX289:BY289)&gt;0),0.07*10^3/3600,0)</f>
        <v>1.9444444444444445E-2</v>
      </c>
      <c r="AZ289" s="101">
        <f>IF(AND(OR(計算過程!$DF$5&lt;=4),入力データと計算結果!$E$7=バックデータ一覧!$A$18,BY289&gt;0),(VLOOKUP(入力データと計算結果!$E$6,バックデータ一覧!$V$12:$AA$15,5,FALSE)*CA289+VLOOKUP(入力データと計算結果!$E$6,バックデータ一覧!$V$12:$AA$15,6,FALSE))*10^3/3600,0)</f>
        <v>3.5583569444444442E-2</v>
      </c>
      <c r="BA289" s="101">
        <f>IF(OR(計算過程!$DF$5&lt;=2,計算過程!$DF$5=8),IF(入力データと計算結果!$E$7=バックデータ一覧!$A$16,BU289/BC289+BV289/BD289+BW289/BE289+BX289/BF289+BZ289/BH289,IF(入力データと計算結果!$E$7=バックデータ一覧!$A$17,BU289/BC289+BV289/BD289+BW289/BE289+BY289/BG289+BZ289/BH289,BU289/BC289+BV289/BD289+BW289/BE289+BY289/BG289+CA289/BI289)),0)</f>
        <v>69.932131123680932</v>
      </c>
      <c r="BB289" s="101">
        <f>IF(OR(計算過程!$DF$5=3,計算過程!$DF$5=4),IF(入力データと計算結果!$E$7=バックデータ一覧!$A$16,BU289/BC289+BV289/BD289+BW289/BE289+BX289/BF289+BZ289/BH289,IF(入力データと計算結果!$E$7=バックデータ一覧!$A$17,BU289/BC289+BV289/BD289+BW289/BE289+BY289/BG289+BZ289/BH289,BU289/BC289+BV289/BD289+BW289/BE289+BY289/BG289+CA289/BI289)),0)</f>
        <v>0</v>
      </c>
      <c r="BC289" s="101">
        <f>MIN(1,計算過程!$DF$7*'貼り付けシート（日別）'!AG288+計算過程!$DF$14*(BU289+BW289)+計算過程!$DF$21)</f>
        <v>0.62332064852866564</v>
      </c>
      <c r="BD289" s="101">
        <f>MIN(1,計算過程!$DF$8*'貼り付けシート（日別）'!AG288+計算過程!$DF$15*BV289+計算過程!$DF$22)</f>
        <v>0.68458158239935796</v>
      </c>
      <c r="BE289" s="101">
        <f>MIN(1,計算過程!$DF$9*'貼り付けシート（日別）'!AG288+計算過程!$DF$16*(BU289+BW289)+計算過程!$DF$23)</f>
        <v>0.62332064852866564</v>
      </c>
      <c r="BF289" s="32">
        <f>MIN(1,計算過程!$DF$10*'貼り付けシート（日別）'!AG288+計算過程!$DF$17*BX289+計算過程!$DF$24)</f>
        <v>0.71159348488590612</v>
      </c>
      <c r="BG289" s="32">
        <f>MIN(1,計算過程!$DF$11*'貼り付けシート（日別）'!AG288+計算過程!$DF$18*BY289+計算過程!$DF$25)</f>
        <v>0.70053927543095162</v>
      </c>
      <c r="BH289" s="32">
        <f>MIN(1,計算過程!$DF$12*'貼り付けシート（日別）'!AG288+計算過程!$DF$19*BZ289+計算過程!$DF$26)</f>
        <v>0.71159348488590612</v>
      </c>
      <c r="BI289" s="32">
        <f>MIN(1,計算過程!$DF$13*'貼り付けシート（日別）'!AG288+計算過程!$DF$20*CA289+計算過程!$DF$27)</f>
        <v>0.62676598599302014</v>
      </c>
      <c r="BJ289" s="32">
        <f>IF(計算過程!$DF$5=11,(計算過程!$DF$33*BK289+計算過程!$DF$34*BN289+計算過程!$DF$35*計算過程!$DF$39+計算過程!$DF$36)*(1+計算過程!$DF$37*計算過程!$DF$38)*BL289*BM289*10^3/3600,0)</f>
        <v>0</v>
      </c>
      <c r="BK289" s="32">
        <f>'貼り付けシート（日別）'!AH288</f>
        <v>7.9625000000000004</v>
      </c>
      <c r="BL289" s="32">
        <f t="shared" si="93"/>
        <v>1</v>
      </c>
      <c r="BM289" s="32">
        <f t="shared" si="94"/>
        <v>1</v>
      </c>
      <c r="BN289" s="32">
        <f t="shared" si="95"/>
        <v>47.120912331443719</v>
      </c>
      <c r="BO289" s="32">
        <f>IF(計算過程!$DF$5=10,(計算過程!$DF$41*'貼り付けシート（日別）'!AG288+計算過程!$DF$42*BN289+計算過程!$DF$43)/3.6,0)</f>
        <v>0</v>
      </c>
      <c r="BP289" s="32">
        <f>IF(OR(計算過程!$DF$5=5,計算過程!$DF$5=6,計算過程!$DF$5=7),((計算過程!$DF$45*'貼り付けシート（日別）'!AG288+計算過程!$DF$46*SUM(BU289:BW289,BY289)+計算過程!$DF$47)*BQ289+(0.01723*CA289+0.06099))*10^3/3600,0)</f>
        <v>0</v>
      </c>
      <c r="BQ289" s="32">
        <f>IF('貼り付けシート（日別）'!AG288&lt;7,1+(7-'貼り付けシート（日別）'!AG288)*0.0091,1)</f>
        <v>1</v>
      </c>
      <c r="BR289" s="32">
        <f>IF(OR(計算過程!$DF$5=5,計算過程!$DF$5=6,計算過程!$DF$5=7),((計算過程!$DF$48*'貼り付けシート（日別）'!AG288+計算過程!$DF$49*SUM(BU289:BW289,BY289)+計算過程!$DF$50)*BT289+CA289/BS289),0)</f>
        <v>0</v>
      </c>
      <c r="BS289" s="32">
        <f>計算過程!$DF$51*'貼り付けシート（日別）'!AG288+計算過程!$DF$52*CA289+計算過程!$DF$53</f>
        <v>0.83200999999999992</v>
      </c>
      <c r="BT289" s="32">
        <f>IF('貼り付けシート（日別）'!AG288&lt;7,1+(7-'貼り付けシート（日別）'!AG288)*0.0205,1)</f>
        <v>1</v>
      </c>
      <c r="BU289" s="109">
        <f>'貼り付けシート（日別）'!T288</f>
        <v>6.852486569974559</v>
      </c>
      <c r="BV289" s="109">
        <f>'貼り付けシート（日別）'!U288</f>
        <v>11.926722239734577</v>
      </c>
      <c r="BW289" s="109">
        <f>'貼り付けシート（日別）'!V288</f>
        <v>2.2918015284195845</v>
      </c>
      <c r="BX289" s="109">
        <f>'貼り付けシート（日別）'!W288</f>
        <v>0</v>
      </c>
      <c r="BY289" s="109">
        <f>'貼り付けシート（日別）'!X288</f>
        <v>22.154901993315001</v>
      </c>
      <c r="BZ289" s="109">
        <f>'貼り付けシート（日別）'!Y288</f>
        <v>0</v>
      </c>
      <c r="CA289" s="109">
        <f>'貼り付けシート（日別）'!Z288</f>
        <v>3.8949999999999996</v>
      </c>
      <c r="CB289" s="102">
        <f>IF(入力データと計算結果!$E$9=バックデータ一覧!$A$25,'貼り付けシート（日別）'!AI288,0)</f>
        <v>0</v>
      </c>
      <c r="CC289" s="166"/>
      <c r="CD289" s="32">
        <f>IF(計算過程!$DF$5=9,((CI289*'貼り付けシート（日別）'!AG288+CJ289*(CQ289+CR289+CS289+CU289)+CK289*CX289+CL289)*CE289+(0.01723*CW289+0.06099))*10^3/3600,0)</f>
        <v>0</v>
      </c>
      <c r="CE289" s="32">
        <f>IF(7&lt;='貼り付けシート（日別）'!AG288,1,1+(7-'貼り付けシート（日別）'!AG288)*0.0091)</f>
        <v>1</v>
      </c>
      <c r="CF289" s="32">
        <f>IF(計算過程!$DF$5=9,((CM289*'貼り付けシート（日別）'!AG288+CN289*(CQ289+CR289+CS289+CU289)+CO289*CX289+CP289)*CH289+CW289/CG289),0)</f>
        <v>0</v>
      </c>
      <c r="CG289" s="32">
        <f>計算過程!$DF$55*'貼り付けシート（日別）'!AG288+計算過程!$DF$56*CW289+計算過程!$DF$57</f>
        <v>0.83200999999999992</v>
      </c>
      <c r="CH289" s="32">
        <f>IF(7&lt;='貼り付けシート（日別）'!AG288,1,1+(7-'貼り付けシート（日別）'!AG288)*0.0205)</f>
        <v>1</v>
      </c>
      <c r="CI289" s="100">
        <f>IF($CX289&gt;0,バックデータ一覧!$S$4,バックデータ一覧!$T$4)</f>
        <v>-0.18114</v>
      </c>
      <c r="CJ289" s="100">
        <f>IF($CX289&gt;0,バックデータ一覧!$S$5,バックデータ一覧!$T$5)</f>
        <v>0.10483000000000001</v>
      </c>
      <c r="CK289" s="100">
        <f>IF($CX289&gt;0,バックデータ一覧!$S$6,バックデータ一覧!$T$6)</f>
        <v>0</v>
      </c>
      <c r="CL289" s="100">
        <f>IF($CX289&gt;0,バックデータ一覧!$S$7,バックデータ一覧!$T$7)</f>
        <v>5.8528500000000001</v>
      </c>
      <c r="CM289" s="100">
        <f>IF($CX289&gt;0,バックデータ一覧!$S$12,バックデータ一覧!$T$12)</f>
        <v>-5.7700000000000001E-2</v>
      </c>
      <c r="CN289" s="100">
        <f>IF($CX289&gt;0,バックデータ一覧!$S$13,バックデータ一覧!$T$13)</f>
        <v>0.47525000000000001</v>
      </c>
      <c r="CO289" s="100">
        <f>IF($CX289&gt;0,バックデータ一覧!$S$14,バックデータ一覧!$T$14)</f>
        <v>0</v>
      </c>
      <c r="CP289" s="173">
        <f>IF($CX289&gt;0,バックデータ一覧!$S$15,バックデータ一覧!$T$15)</f>
        <v>-6.3459300000000001</v>
      </c>
      <c r="CQ289" s="102">
        <f>IF($DF$4=4,'貼り付けシート（日別）'!T288,'貼り付けシート（日別）'!B288*(INT($DF$4)+1-$DF$4)+'貼り付けシート（日別）'!T288*($DF$4-INT($DF$4)))</f>
        <v>6.852486569974559</v>
      </c>
      <c r="CR289" s="102">
        <f>IF($DF$4=4,'貼り付けシート（日別）'!U288,'貼り付けシート（日別）'!C288*(INT($DF$4)+1-$DF$4)+'貼り付けシート（日別）'!U288*($DF$4-INT($DF$4)))</f>
        <v>11.926722239734577</v>
      </c>
      <c r="CS289" s="102">
        <f>IF($DF$4=4,'貼り付けシート（日別）'!V288,'貼り付けシート（日別）'!D288*(INT($DF$4)+1-$DF$4)+'貼り付けシート（日別）'!V288*($DF$4-INT($DF$4)))</f>
        <v>2.2918015284195845</v>
      </c>
      <c r="CT289" s="102">
        <f>IF($DF$4=4,'貼り付けシート（日別）'!W288,'貼り付けシート（日別）'!E288*(INT($DF$4)+1-$DF$4)+'貼り付けシート（日別）'!W288*($DF$4-INT($DF$4)))</f>
        <v>0</v>
      </c>
      <c r="CU289" s="102">
        <f>IF($DF$4=4,'貼り付けシート（日別）'!X288,'貼り付けシート（日別）'!F288*(INT($DF$4)+1-$DF$4)+'貼り付けシート（日別）'!X288*($DF$4-INT($DF$4)))</f>
        <v>22.154901993315001</v>
      </c>
      <c r="CV289" s="102">
        <f>IF($DF$4=4,'貼り付けシート（日別）'!Y288,'貼り付けシート（日別）'!G288*(INT($DF$4)+1-$DF$4)+'貼り付けシート（日別）'!Y288*($DF$4-INT($DF$4)))</f>
        <v>0</v>
      </c>
      <c r="CW289" s="102">
        <f>IF($DF$4=4,'貼り付けシート（日別）'!Z288,'貼り付けシート（日別）'!H288*(INT($DF$4)+1-$DF$4)+'貼り付けシート（日別）'!Z288*($DF$4-INT($DF$4)))</f>
        <v>3.8949999999999996</v>
      </c>
      <c r="CX289" s="32">
        <f>SUMIF('貼り付けシート（時刻別）'!$A$6:$A$8765,AR289,'貼り付けシート（時刻別）'!$C$6:$C$8765)</f>
        <v>0</v>
      </c>
      <c r="CY289" s="102">
        <f t="shared" si="96"/>
        <v>0</v>
      </c>
      <c r="CZ289" s="166"/>
    </row>
    <row r="290" spans="1:104" x14ac:dyDescent="0.15">
      <c r="A290" s="36">
        <v>41922</v>
      </c>
      <c r="B290" s="139">
        <f>IF(計算過程!$DF$5=9,計算過程!CD290+計算過程!CY290,IF($DF$4=4,AS290,G290*(INT($DF$4)+1-$DF$4)+AS290*($DF$4-INT($DF$4))))</f>
        <v>0.15460494412037035</v>
      </c>
      <c r="C290" s="139">
        <f>IF(計算過程!$DF$5=9,CF290,IF($DF$4=4,AT290,H290*(INT($DF$4)+1-$DF$4)+AT290*($DF$4-INT($DF$4))))</f>
        <v>81.638276230554496</v>
      </c>
      <c r="D290" s="139">
        <f>IF(計算過程!$DF$5=9,0,IF($DF$4=4,AU290,I290*(INT($DF$4)+1-$DF$4)+AU290*($DF$4-INT($DF$4))))</f>
        <v>0</v>
      </c>
      <c r="E290" s="139">
        <v>0</v>
      </c>
      <c r="F290" s="138"/>
      <c r="G290" s="104">
        <f t="shared" si="83"/>
        <v>0.14769758145601852</v>
      </c>
      <c r="H290" s="104">
        <f t="shared" si="84"/>
        <v>74.796061077077127</v>
      </c>
      <c r="I290" s="104">
        <f t="shared" si="85"/>
        <v>0</v>
      </c>
      <c r="J290" s="107">
        <v>0</v>
      </c>
      <c r="K290" s="101">
        <f>IF(OR(計算過程!$DF$5&lt;=4,計算過程!$DF$5=8),L290+M290+N290,0)</f>
        <v>0.14769758145601852</v>
      </c>
      <c r="L290" s="101">
        <f>IF(AND($DF$5&gt;4,$DF$5&lt;&gt;8),0,((VLOOKUP(入力データと計算結果!$E$6,バックデータ一覧!$V$12:$AA$15,2)*'貼り付けシート（日別）'!O289+VLOOKUP(入力データと計算結果!$E$6,バックデータ一覧!$V$12:$AA$15,3)*('貼り付けシート（日別）'!I289+'貼り付けシート（日別）'!J289+'貼り付けシート（日別）'!K289+'貼り付けシート（日別）'!L289+'貼り付けシート（日別）'!N289)+(VLOOKUP(入力データと計算結果!$E$6,バックデータ一覧!$V$12:$AA$15,4)))*10^3/3600))</f>
        <v>9.5527773296296303E-2</v>
      </c>
      <c r="M290" s="101">
        <f>IF(AND(OR($DF$5&gt;4,$DF$5&lt;&gt;8),入力データと計算結果!$E$7&lt;&gt;バックデータ一覧!$A$16,SUM(AL290:AM290)&gt;0),0.07*10^3/3600,0)</f>
        <v>1.9444444444444445E-2</v>
      </c>
      <c r="N290" s="101">
        <f>IF(AND(OR($DF$5&lt;=4),入力データと計算結果!$E$7=バックデータ一覧!$A$18,AM290&gt;0),(VLOOKUP(入力データと計算結果!$E$6,バックデータ一覧!$V$12:$AA$15,5,FALSE)*AO290+VLOOKUP(入力データと計算結果!$E$6,バックデータ一覧!$V$12:$AA$15,6,FALSE))*10^3/3600,0)</f>
        <v>3.2725363715277782E-2</v>
      </c>
      <c r="O290" s="101">
        <f>IF(OR(計算過程!$DF$5&lt;=2,計算過程!$DF$5=8),IF(入力データと計算結果!$E$7=バックデータ一覧!$A$16,AI290/Q290+AJ290/R290+AK290/S290+AL290/T290+AN290/V290,IF(入力データと計算結果!$E$7=バックデータ一覧!$A$17,AI290/Q290+AJ290/R290+AK290/S290+AM290/U290+AN290/V290,AI290/Q290+AJ290/R290+AK290/S290+AM290/U290+AO290/W290)),0)</f>
        <v>74.796061077077127</v>
      </c>
      <c r="P290" s="101">
        <f>IF(OR(計算過程!$DF$5=3,計算過程!$DF$5=4),IF(入力データと計算結果!$E$7=バックデータ一覧!$A$16,AI290/Q290+AJ290/R290+AK290/S290+AL290/T290+AN290/V290,IF(入力データと計算結果!$E$7=バックデータ一覧!$A$17,AI290/Q290+AJ290/R290+AK290/S290+AM290/U290+AN290/V290,AI290/Q290+AJ290/R290+AK290/S290+AM290/U290+AO290/W290)),0)</f>
        <v>0</v>
      </c>
      <c r="Q290" s="101">
        <f>MIN(1,$DF$7*'貼り付けシート（日別）'!O289+計算過程!$DF$14*(AI290+AK290)+$DF$21)</f>
        <v>0.62486580405669323</v>
      </c>
      <c r="R290" s="101">
        <f>MIN(1,$DF$8*'貼り付けシート（日別）'!O289+$DF$15*AJ290+$DF$22)</f>
        <v>0.68432831204395284</v>
      </c>
      <c r="S290" s="101">
        <f>MIN(1,$DF$9*'貼り付けシート（日別）'!O289+$DF$16*(AI290+AK290)+$DF$23)</f>
        <v>0.62486580405669323</v>
      </c>
      <c r="T290" s="32">
        <f>MIN(1,$DF$10*'貼り付けシート（日別）'!O289+$DF$17*AL290+$DF$24)</f>
        <v>0.71159348488590612</v>
      </c>
      <c r="U290" s="32">
        <f>MIN(1,$DF$11*'貼り付けシート（日別）'!O289+$DF$18*AM290+$DF$25)</f>
        <v>0.70056150711293486</v>
      </c>
      <c r="V290" s="32">
        <f>MIN(1,$DF$12*'貼り付けシート（日別）'!O289+$DF$19*AN290+$DF$26)</f>
        <v>0.71159348488590612</v>
      </c>
      <c r="W290" s="32">
        <f>MIN(1,$DF$13*'貼り付けシート（日別）'!O289+$DF$20*AO290+$DF$27)</f>
        <v>0.61294153057127509</v>
      </c>
      <c r="X290" s="32">
        <f t="shared" si="86"/>
        <v>0</v>
      </c>
      <c r="Y290" s="32">
        <f>'貼り付けシート（日別）'!P289</f>
        <v>10.875</v>
      </c>
      <c r="Z290" s="32">
        <f t="shared" si="87"/>
        <v>1</v>
      </c>
      <c r="AA290" s="32">
        <f t="shared" si="88"/>
        <v>1</v>
      </c>
      <c r="AB290" s="32">
        <f t="shared" si="89"/>
        <v>50.164869537526286</v>
      </c>
      <c r="AC290" s="32">
        <f>IF($DF$5=10,($DF$41*'貼り付けシート（日別）'!O289+$DF$42*AB290+$DF$43)/3.6,0)</f>
        <v>0</v>
      </c>
      <c r="AD290" s="32">
        <f>IF(OR($DF$5=5,$DF$5=6,$DF$5=7),(($DF$45*'貼り付けシート（日別）'!O289+$DF$46*SUM(AI290:AK290,AM290)+$DF$47)*AE290+(0.01723*AO290+0.06099))*10^3/3600,0)</f>
        <v>0</v>
      </c>
      <c r="AE290" s="32">
        <f>IF('貼り付けシート（日別）'!O289&lt;7,1+(7-'貼り付けシート（日別）'!O289)*0.0091,1)</f>
        <v>1</v>
      </c>
      <c r="AF290" s="32">
        <f>IF(OR($DF$5=5,$DF$5=6,$DF$5=7),(($DF$48*'貼り付けシート（日別）'!O289+$DF$49*SUM(AI290:AK290,AM290)+$DF$50)*AH290+AO290/AG290),0)</f>
        <v>0</v>
      </c>
      <c r="AG290" s="32">
        <f>$DF$51*'貼り付けシート（日別）'!O289+$DF$52*AO290+$DF$53</f>
        <v>0.82312687499999992</v>
      </c>
      <c r="AH290" s="32">
        <f>IF('貼り付けシート（日別）'!O289&lt;7,1+(7-'貼り付けシート（日別）'!O289)*0.0205,1)</f>
        <v>1</v>
      </c>
      <c r="AI290" s="109">
        <f>'貼り付けシート（日別）'!B289</f>
        <v>10.107367271275928</v>
      </c>
      <c r="AJ290" s="109">
        <f>'貼り付けシート（日別）'!C289</f>
        <v>12.693710858745279</v>
      </c>
      <c r="AK290" s="109">
        <f>'貼り付けシート（日別）'!D289</f>
        <v>1.9600582943650795</v>
      </c>
      <c r="AL290" s="109">
        <f>'貼り付けシート（日別）'!E289</f>
        <v>0</v>
      </c>
      <c r="AM290" s="109">
        <f>'貼り付けシート（日別）'!F289</f>
        <v>22.10592061314</v>
      </c>
      <c r="AN290" s="109">
        <f>'貼り付けシート（日別）'!G289</f>
        <v>0</v>
      </c>
      <c r="AO290" s="109">
        <f>'貼り付けシート（日別）'!H289</f>
        <v>3.2978125</v>
      </c>
      <c r="AP290" s="102">
        <f>IF(入力データと計算結果!$E$9=バックデータ一覧!$A$25,'貼り付けシート（日別）'!Q289,0)</f>
        <v>0</v>
      </c>
      <c r="AR290" s="36">
        <v>41922</v>
      </c>
      <c r="AS290" s="104">
        <f t="shared" si="90"/>
        <v>0.15460494412037035</v>
      </c>
      <c r="AT290" s="104">
        <f t="shared" si="91"/>
        <v>81.638276230554496</v>
      </c>
      <c r="AU290" s="104">
        <f t="shared" si="92"/>
        <v>0</v>
      </c>
      <c r="AV290" s="107">
        <v>0</v>
      </c>
      <c r="AW290" s="101">
        <f>IF(OR(計算過程!$DF$5&lt;=4,計算過程!$DF$5=8),AX290+AY290+AZ290,0)</f>
        <v>0.15460494412037035</v>
      </c>
      <c r="AX290" s="101">
        <f>IF(AND(計算過程!$DF$5&gt;4,計算過程!$DF$5&lt;&gt;8),0,((VLOOKUP(入力データと計算結果!$E$6,バックデータ一覧!$V$12:$AA$15,2)*'貼り付けシート（日別）'!AG289+VLOOKUP(入力データと計算結果!$E$6,バックデータ一覧!$V$12:$AA$15,3)*('貼り付けシート（日別）'!AA289+'貼り付けシート（日別）'!AB289+'貼り付けシート（日別）'!AC289+'貼り付けシート（日別）'!AD289+'貼り付けシート（日別）'!AF289)+(VLOOKUP(入力データと計算結果!$E$6,バックデータ一覧!$V$12:$AA$15,4)))*10^3/3600))</f>
        <v>9.9048463796296296E-2</v>
      </c>
      <c r="AY290" s="101">
        <f>IF(AND(OR(計算過程!$DF$5&gt;4,計算過程!$DF$5&lt;&gt;8),入力データと計算結果!$E$7&lt;&gt;バックデータ一覧!$A$16,SUM(BX290:BY290)&gt;0),0.07*10^3/3600,0)</f>
        <v>1.9444444444444445E-2</v>
      </c>
      <c r="AZ290" s="101">
        <f>IF(AND(OR(計算過程!$DF$5&lt;=4),入力データと計算結果!$E$7=バックデータ一覧!$A$18,BY290&gt;0),(VLOOKUP(入力データと計算結果!$E$6,バックデータ一覧!$V$12:$AA$15,5,FALSE)*CA290+VLOOKUP(入力データと計算結果!$E$6,バックデータ一覧!$V$12:$AA$15,6,FALSE))*10^3/3600,0)</f>
        <v>3.6112035879629613E-2</v>
      </c>
      <c r="BA290" s="101">
        <f>IF(OR(計算過程!$DF$5&lt;=2,計算過程!$DF$5=8),IF(入力データと計算結果!$E$7=バックデータ一覧!$A$16,BU290/BC290+BV290/BD290+BW290/BE290+BX290/BF290+BZ290/BH290,IF(入力データと計算結果!$E$7=バックデータ一覧!$A$17,BU290/BC290+BV290/BD290+BW290/BE290+BY290/BG290+BZ290/BH290,BU290/BC290+BV290/BD290+BW290/BE290+BY290/BG290+CA290/BI290)),0)</f>
        <v>81.638276230554496</v>
      </c>
      <c r="BB290" s="101">
        <f>IF(OR(計算過程!$DF$5=3,計算過程!$DF$5=4),IF(入力データと計算結果!$E$7=バックデータ一覧!$A$16,BU290/BC290+BV290/BD290+BW290/BE290+BX290/BF290+BZ290/BH290,IF(入力データと計算結果!$E$7=バックデータ一覧!$A$17,BU290/BC290+BV290/BD290+BW290/BE290+BY290/BG290+BZ290/BH290,BU290/BC290+BV290/BD290+BW290/BE290+BY290/BG290+CA290/BI290)),0)</f>
        <v>0</v>
      </c>
      <c r="BC290" s="101">
        <f>MIN(1,計算過程!$DF$7*'貼り付けシート（日別）'!AG289+計算過程!$DF$14*(BU290+BW290)+計算過程!$DF$21)</f>
        <v>0.62579487618399088</v>
      </c>
      <c r="BD290" s="101">
        <f>MIN(1,計算過程!$DF$8*'貼り付けシート（日別）'!AG289+計算過程!$DF$15*BV290+計算過程!$DF$22)</f>
        <v>0.68576866826702154</v>
      </c>
      <c r="BE290" s="101">
        <f>MIN(1,計算過程!$DF$9*'貼り付けシート（日別）'!AG289+計算過程!$DF$16*(BU290+BW290)+計算過程!$DF$23)</f>
        <v>0.62579487618399088</v>
      </c>
      <c r="BF290" s="32">
        <f>MIN(1,計算過程!$DF$10*'貼り付けシート（日別）'!AG289+計算過程!$DF$17*BX290+計算過程!$DF$24)</f>
        <v>0.71159348488590612</v>
      </c>
      <c r="BG290" s="32">
        <f>MIN(1,計算過程!$DF$11*'貼り付けシート（日別）'!AG289+計算過程!$DF$18*BY290+計算過程!$DF$25)</f>
        <v>0.70056150711293486</v>
      </c>
      <c r="BH290" s="32">
        <f>MIN(1,計算過程!$DF$12*'貼り付けシート（日別）'!AG289+計算過程!$DF$19*BZ290+計算過程!$DF$26)</f>
        <v>0.71159348488590612</v>
      </c>
      <c r="BI290" s="32">
        <f>MIN(1,計算過程!$DF$13*'貼り付けシート（日別）'!AG289+計算過程!$DF$20*CA290+計算過程!$DF$27)</f>
        <v>0.62540283225342275</v>
      </c>
      <c r="BJ290" s="32">
        <f>IF(計算過程!$DF$5=11,(計算過程!$DF$33*BK290+計算過程!$DF$34*BN290+計算過程!$DF$35*計算過程!$DF$39+計算過程!$DF$36)*(1+計算過程!$DF$37*計算過程!$DF$38)*BL290*BM290*10^3/3600,0)</f>
        <v>0</v>
      </c>
      <c r="BK290" s="32">
        <f>'貼り付けシート（日別）'!AH289</f>
        <v>10.875</v>
      </c>
      <c r="BL290" s="32">
        <f t="shared" si="93"/>
        <v>1</v>
      </c>
      <c r="BM290" s="32">
        <f t="shared" si="94"/>
        <v>1</v>
      </c>
      <c r="BN290" s="32">
        <f t="shared" si="95"/>
        <v>54.833191500449246</v>
      </c>
      <c r="BO290" s="32">
        <f>IF(計算過程!$DF$5=10,(計算過程!$DF$41*'貼り付けシート（日別）'!AG289+計算過程!$DF$42*BN290+計算過程!$DF$43)/3.6,0)</f>
        <v>0</v>
      </c>
      <c r="BP290" s="32">
        <f>IF(OR(計算過程!$DF$5=5,計算過程!$DF$5=6,計算過程!$DF$5=7),((計算過程!$DF$45*'貼り付けシート（日別）'!AG289+計算過程!$DF$46*SUM(BU290:BW290,BY290)+計算過程!$DF$47)*BQ290+(0.01723*CA290+0.06099))*10^3/3600,0)</f>
        <v>0</v>
      </c>
      <c r="BQ290" s="32">
        <f>IF('貼り付けシート（日別）'!AG289&lt;7,1+(7-'貼り付けシート（日別）'!AG289)*0.0091,1)</f>
        <v>1</v>
      </c>
      <c r="BR290" s="32">
        <f>IF(OR(計算過程!$DF$5=5,計算過程!$DF$5=6,計算過程!$DF$5=7),((計算過程!$DF$48*'貼り付けシート（日別）'!AG289+計算過程!$DF$49*SUM(BU290:BW290,BY290)+計算過程!$DF$50)*BT290+CA290/BS290),0)</f>
        <v>0</v>
      </c>
      <c r="BS290" s="32">
        <f>計算過程!$DF$51*'貼り付けシート（日別）'!AG289+計算過程!$DF$52*CA290+計算過程!$DF$53</f>
        <v>0.82737249999999996</v>
      </c>
      <c r="BT290" s="32">
        <f>IF('貼り付けシート（日別）'!AG289&lt;7,1+(7-'貼り付けシート（日別）'!AG289)*0.0205,1)</f>
        <v>1</v>
      </c>
      <c r="BU290" s="109">
        <f>'貼り付けシート（日別）'!T289</f>
        <v>10.404642779254633</v>
      </c>
      <c r="BV290" s="109">
        <f>'貼り付けシート（日別）'!U289</f>
        <v>15.867138573431598</v>
      </c>
      <c r="BW290" s="109">
        <f>'貼り付けシート（日別）'!V289</f>
        <v>2.4500728679563495</v>
      </c>
      <c r="BX290" s="109">
        <f>'貼り付けシート（日別）'!W289</f>
        <v>0</v>
      </c>
      <c r="BY290" s="109">
        <f>'貼り付けシート（日別）'!X289</f>
        <v>22.10592061314</v>
      </c>
      <c r="BZ290" s="109">
        <f>'貼り付けシート（日別）'!Y289</f>
        <v>0</v>
      </c>
      <c r="CA290" s="109">
        <f>'貼り付けシート（日別）'!Z289</f>
        <v>4.0054166666666653</v>
      </c>
      <c r="CB290" s="102">
        <f>IF(入力データと計算結果!$E$9=バックデータ一覧!$A$25,'貼り付けシート（日別）'!AI289,0)</f>
        <v>0</v>
      </c>
      <c r="CC290" s="166"/>
      <c r="CD290" s="32">
        <f>IF(計算過程!$DF$5=9,((CI290*'貼り付けシート（日別）'!AG289+CJ290*(CQ290+CR290+CS290+CU290)+CK290*CX290+CL290)*CE290+(0.01723*CW290+0.06099))*10^3/3600,0)</f>
        <v>0</v>
      </c>
      <c r="CE290" s="32">
        <f>IF(7&lt;='貼り付けシート（日別）'!AG289,1,1+(7-'貼り付けシート（日別）'!AG289)*0.0091)</f>
        <v>1</v>
      </c>
      <c r="CF290" s="32">
        <f>IF(計算過程!$DF$5=9,((CM290*'貼り付けシート（日別）'!AG289+CN290*(CQ290+CR290+CS290+CU290)+CO290*CX290+CP290)*CH290+CW290/CG290),0)</f>
        <v>0</v>
      </c>
      <c r="CG290" s="32">
        <f>計算過程!$DF$55*'貼り付けシート（日別）'!AG289+計算過程!$DF$56*CW290+計算過程!$DF$57</f>
        <v>0.82737249999999996</v>
      </c>
      <c r="CH290" s="32">
        <f>IF(7&lt;='貼り付けシート（日別）'!AG289,1,1+(7-'貼り付けシート（日別）'!AG289)*0.0205)</f>
        <v>1</v>
      </c>
      <c r="CI290" s="100">
        <f>IF($CX290&gt;0,バックデータ一覧!$S$4,バックデータ一覧!$T$4)</f>
        <v>-0.18114</v>
      </c>
      <c r="CJ290" s="100">
        <f>IF($CX290&gt;0,バックデータ一覧!$S$5,バックデータ一覧!$T$5)</f>
        <v>0.10483000000000001</v>
      </c>
      <c r="CK290" s="100">
        <f>IF($CX290&gt;0,バックデータ一覧!$S$6,バックデータ一覧!$T$6)</f>
        <v>0</v>
      </c>
      <c r="CL290" s="100">
        <f>IF($CX290&gt;0,バックデータ一覧!$S$7,バックデータ一覧!$T$7)</f>
        <v>5.8528500000000001</v>
      </c>
      <c r="CM290" s="100">
        <f>IF($CX290&gt;0,バックデータ一覧!$S$12,バックデータ一覧!$T$12)</f>
        <v>-5.7700000000000001E-2</v>
      </c>
      <c r="CN290" s="100">
        <f>IF($CX290&gt;0,バックデータ一覧!$S$13,バックデータ一覧!$T$13)</f>
        <v>0.47525000000000001</v>
      </c>
      <c r="CO290" s="100">
        <f>IF($CX290&gt;0,バックデータ一覧!$S$14,バックデータ一覧!$T$14)</f>
        <v>0</v>
      </c>
      <c r="CP290" s="173">
        <f>IF($CX290&gt;0,バックデータ一覧!$S$15,バックデータ一覧!$T$15)</f>
        <v>-6.3459300000000001</v>
      </c>
      <c r="CQ290" s="102">
        <f>IF($DF$4=4,'貼り付けシート（日別）'!T289,'貼り付けシート（日別）'!B289*(INT($DF$4)+1-$DF$4)+'貼り付けシート（日別）'!T289*($DF$4-INT($DF$4)))</f>
        <v>10.404642779254633</v>
      </c>
      <c r="CR290" s="102">
        <f>IF($DF$4=4,'貼り付けシート（日別）'!U289,'貼り付けシート（日別）'!C289*(INT($DF$4)+1-$DF$4)+'貼り付けシート（日別）'!U289*($DF$4-INT($DF$4)))</f>
        <v>15.867138573431598</v>
      </c>
      <c r="CS290" s="102">
        <f>IF($DF$4=4,'貼り付けシート（日別）'!V289,'貼り付けシート（日別）'!D289*(INT($DF$4)+1-$DF$4)+'貼り付けシート（日別）'!V289*($DF$4-INT($DF$4)))</f>
        <v>2.4500728679563495</v>
      </c>
      <c r="CT290" s="102">
        <f>IF($DF$4=4,'貼り付けシート（日別）'!W289,'貼り付けシート（日別）'!E289*(INT($DF$4)+1-$DF$4)+'貼り付けシート（日別）'!W289*($DF$4-INT($DF$4)))</f>
        <v>0</v>
      </c>
      <c r="CU290" s="102">
        <f>IF($DF$4=4,'貼り付けシート（日別）'!X289,'貼り付けシート（日別）'!F289*(INT($DF$4)+1-$DF$4)+'貼り付けシート（日別）'!X289*($DF$4-INT($DF$4)))</f>
        <v>22.10592061314</v>
      </c>
      <c r="CV290" s="102">
        <f>IF($DF$4=4,'貼り付けシート（日別）'!Y289,'貼り付けシート（日別）'!G289*(INT($DF$4)+1-$DF$4)+'貼り付けシート（日別）'!Y289*($DF$4-INT($DF$4)))</f>
        <v>0</v>
      </c>
      <c r="CW290" s="102">
        <f>IF($DF$4=4,'貼り付けシート（日別）'!Z289,'貼り付けシート（日別）'!H289*(INT($DF$4)+1-$DF$4)+'貼り付けシート（日別）'!Z289*($DF$4-INT($DF$4)))</f>
        <v>4.0054166666666653</v>
      </c>
      <c r="CX290" s="32">
        <f>SUMIF('貼り付けシート（時刻別）'!$A$6:$A$8765,AR290,'貼り付けシート（時刻別）'!$C$6:$C$8765)</f>
        <v>0</v>
      </c>
      <c r="CY290" s="102">
        <f t="shared" si="96"/>
        <v>0</v>
      </c>
      <c r="CZ290" s="166"/>
    </row>
    <row r="291" spans="1:104" x14ac:dyDescent="0.15">
      <c r="A291" s="36">
        <v>41923</v>
      </c>
      <c r="B291" s="139">
        <f>IF(計算過程!$DF$5=9,計算過程!CD291+計算過程!CY291,IF($DF$4=4,AS291,G291*(INT($DF$4)+1-$DF$4)+AS291*($DF$4-INT($DF$4))))</f>
        <v>0.14607306274999998</v>
      </c>
      <c r="C291" s="139">
        <f>IF(計算過程!$DF$5=9,CF291,IF($DF$4=4,AT291,H291*(INT($DF$4)+1-$DF$4)+AT291*($DF$4-INT($DF$4))))</f>
        <v>69.734470374557901</v>
      </c>
      <c r="D291" s="139">
        <f>IF(計算過程!$DF$5=9,0,IF($DF$4=4,AU291,I291*(INT($DF$4)+1-$DF$4)+AU291*($DF$4-INT($DF$4))))</f>
        <v>0</v>
      </c>
      <c r="E291" s="139">
        <v>0</v>
      </c>
      <c r="F291" s="138"/>
      <c r="G291" s="104">
        <f t="shared" si="83"/>
        <v>0.13937708665972223</v>
      </c>
      <c r="H291" s="104">
        <f t="shared" si="84"/>
        <v>62.917361977541802</v>
      </c>
      <c r="I291" s="104">
        <f t="shared" si="85"/>
        <v>0</v>
      </c>
      <c r="J291" s="107">
        <v>0</v>
      </c>
      <c r="K291" s="101">
        <f>IF(OR(計算過程!$DF$5&lt;=4,計算過程!$DF$5=8),L291+M291+N291,0)</f>
        <v>0.13937708665972223</v>
      </c>
      <c r="L291" s="101">
        <f>IF(AND($DF$5&gt;4,$DF$5&lt;&gt;8),0,((VLOOKUP(入力データと計算結果!$E$6,バックデータ一覧!$V$12:$AA$15,2)*'貼り付けシート（日別）'!O290+VLOOKUP(入力データと計算結果!$E$6,バックデータ一覧!$V$12:$AA$15,3)*('貼り付けシート（日別）'!I290+'貼り付けシート（日別）'!J290+'貼り付けシート（日別）'!K290+'貼り付けシート（日別）'!L290+'貼り付けシート（日別）'!N290)+(VLOOKUP(入力データと計算結果!$E$6,バックデータ一覧!$V$12:$AA$15,4)))*10^3/3600))</f>
        <v>8.7841438222222221E-2</v>
      </c>
      <c r="M291" s="101">
        <f>IF(AND(OR($DF$5&gt;4,$DF$5&lt;&gt;8),入力データと計算結果!$E$7&lt;&gt;バックデータ一覧!$A$16,SUM(AL291:AM291)&gt;0),0.07*10^3/3600,0)</f>
        <v>1.9444444444444445E-2</v>
      </c>
      <c r="N291" s="101">
        <f>IF(AND(OR($DF$5&lt;=4),入力データと計算結果!$E$7=バックデータ一覧!$A$18,AM291&gt;0),(VLOOKUP(入力データと計算結果!$E$6,バックデータ一覧!$V$12:$AA$15,5,FALSE)*AO291+VLOOKUP(入力データと計算結果!$E$6,バックデータ一覧!$V$12:$AA$15,6,FALSE))*10^3/3600,0)</f>
        <v>3.209120399305556E-2</v>
      </c>
      <c r="O291" s="101">
        <f>IF(OR(計算過程!$DF$5&lt;=2,計算過程!$DF$5=8),IF(入力データと計算結果!$E$7=バックデータ一覧!$A$16,AI291/Q291+AJ291/R291+AK291/S291+AL291/T291+AN291/V291,IF(入力データと計算結果!$E$7=バックデータ一覧!$A$17,AI291/Q291+AJ291/R291+AK291/S291+AM291/U291+AN291/V291,AI291/Q291+AJ291/R291+AK291/S291+AM291/U291+AO291/W291)),0)</f>
        <v>62.917361977541802</v>
      </c>
      <c r="P291" s="101">
        <f>IF(OR(計算過程!$DF$5=3,計算過程!$DF$5=4),IF(入力データと計算結果!$E$7=バックデータ一覧!$A$16,AI291/Q291+AJ291/R291+AK291/S291+AL291/T291+AN291/V291,IF(入力データと計算結果!$E$7=バックデータ一覧!$A$17,AI291/Q291+AJ291/R291+AK291/S291+AM291/U291+AN291/V291,AI291/Q291+AJ291/R291+AK291/S291+AM291/U291+AO291/W291)),0)</f>
        <v>0</v>
      </c>
      <c r="Q291" s="101">
        <f>MIN(1,$DF$7*'貼り付けシート（日別）'!O290+計算過程!$DF$14*(AI291+AK291)+$DF$21)</f>
        <v>0.62352474046043305</v>
      </c>
      <c r="R291" s="101">
        <f>MIN(1,$DF$8*'貼り付けシート（日別）'!O290+$DF$15*AJ291+$DF$22)</f>
        <v>0.68349588173837839</v>
      </c>
      <c r="S291" s="101">
        <f>MIN(1,$DF$9*'貼り付けシート（日別）'!O290+$DF$16*(AI291+AK291)+$DF$23)</f>
        <v>0.62352474046043305</v>
      </c>
      <c r="T291" s="32">
        <f>MIN(1,$DF$10*'貼り付けシート（日別）'!O290+$DF$17*AL291+$DF$24)</f>
        <v>0.71159348488590612</v>
      </c>
      <c r="U291" s="32">
        <f>MIN(1,$DF$11*'貼り付けシート（日別）'!O290+$DF$18*AM291+$DF$25)</f>
        <v>0.70054684366311615</v>
      </c>
      <c r="V291" s="32">
        <f>MIN(1,$DF$12*'貼り付けシート（日別）'!O290+$DF$19*AN291+$DF$26)</f>
        <v>0.71159348488590612</v>
      </c>
      <c r="W291" s="32">
        <f>MIN(1,$DF$13*'貼り付けシート（日別）'!O290+$DF$20*AO291+$DF$27)</f>
        <v>0.61590037604134229</v>
      </c>
      <c r="X291" s="32">
        <f t="shared" si="86"/>
        <v>0</v>
      </c>
      <c r="Y291" s="32">
        <f>'貼り付けシート（日別）'!P290</f>
        <v>7.3374999999999986</v>
      </c>
      <c r="Z291" s="32">
        <f t="shared" si="87"/>
        <v>1</v>
      </c>
      <c r="AA291" s="32">
        <f t="shared" si="88"/>
        <v>1</v>
      </c>
      <c r="AB291" s="32">
        <f t="shared" si="89"/>
        <v>42.392185361616491</v>
      </c>
      <c r="AC291" s="32">
        <f>IF($DF$5=10,($DF$41*'貼り付けシート（日別）'!O290+$DF$42*AB291+$DF$43)/3.6,0)</f>
        <v>0</v>
      </c>
      <c r="AD291" s="32">
        <f>IF(OR($DF$5=5,$DF$5=6,$DF$5=7),(($DF$45*'貼り付けシート（日別）'!O290+$DF$46*SUM(AI291:AK291,AM291)+$DF$47)*AE291+(0.01723*AO291+0.06099))*10^3/3600,0)</f>
        <v>0</v>
      </c>
      <c r="AE291" s="32">
        <f>IF('貼り付けシート（日別）'!O290&lt;7,1+(7-'貼り付けシート（日別）'!O290)*0.0091,1)</f>
        <v>1</v>
      </c>
      <c r="AF291" s="32">
        <f>IF(OR($DF$5=5,$DF$5=6,$DF$5=7),(($DF$48*'貼り付けシート（日別）'!O290+$DF$49*SUM(AI291:AK291,AM291)+$DF$50)*AH291+AO291/AG291),0)</f>
        <v>0</v>
      </c>
      <c r="AG291" s="32">
        <f>$DF$51*'貼り付けシート（日別）'!O290+$DF$52*AO291+$DF$53</f>
        <v>0.83081187499999998</v>
      </c>
      <c r="AH291" s="32">
        <f>IF('貼り付けシート（日別）'!O290&lt;7,1+(7-'貼り付けシート（日別）'!O290)*0.0205,1)</f>
        <v>1</v>
      </c>
      <c r="AI291" s="109">
        <f>'貼り付けシート（日別）'!B290</f>
        <v>6.5496191982592356</v>
      </c>
      <c r="AJ291" s="109">
        <f>'貼り付けシート（日別）'!C290</f>
        <v>8.7396802488545546</v>
      </c>
      <c r="AK291" s="109">
        <f>'貼り付けシート（日別）'!D290</f>
        <v>1.7993459335877022</v>
      </c>
      <c r="AL291" s="109">
        <f>'貼り付けシート（日別）'!E290</f>
        <v>0</v>
      </c>
      <c r="AM291" s="109">
        <f>'貼り付けシート（日別）'!F290</f>
        <v>22.138227480914999</v>
      </c>
      <c r="AN291" s="109">
        <f>'貼り付けシート（日別）'!G290</f>
        <v>0</v>
      </c>
      <c r="AO291" s="109">
        <f>'貼り付けシート（日別）'!H290</f>
        <v>3.1653125000000006</v>
      </c>
      <c r="AP291" s="102">
        <f>IF(入力データと計算結果!$E$9=バックデータ一覧!$A$25,'貼り付けシート（日別）'!Q290,0)</f>
        <v>0</v>
      </c>
      <c r="AR291" s="36">
        <v>41923</v>
      </c>
      <c r="AS291" s="104">
        <f t="shared" si="90"/>
        <v>0.14607306274999998</v>
      </c>
      <c r="AT291" s="104">
        <f t="shared" si="91"/>
        <v>69.734470374557901</v>
      </c>
      <c r="AU291" s="104">
        <f t="shared" si="92"/>
        <v>0</v>
      </c>
      <c r="AV291" s="107">
        <v>0</v>
      </c>
      <c r="AW291" s="101">
        <f>IF(OR(計算過程!$DF$5&lt;=4,計算過程!$DF$5=8),AX291+AY291+AZ291,0)</f>
        <v>0.14607306274999998</v>
      </c>
      <c r="AX291" s="101">
        <f>IF(AND(計算過程!$DF$5&gt;4,計算過程!$DF$5&lt;&gt;8),0,((VLOOKUP(入力データと計算結果!$E$6,バックデータ一覧!$V$12:$AA$15,2)*'貼り付けシート（日別）'!AG290+VLOOKUP(入力データと計算結果!$E$6,バックデータ一覧!$V$12:$AA$15,3)*('貼り付けシート（日別）'!AA290+'貼り付けシート（日別）'!AB290+'貼り付けシート（日別）'!AC290+'貼り付けシート（日別）'!AD290+'貼り付けシート（日別）'!AF290)+(VLOOKUP(入力データと計算結果!$E$6,バックデータ一覧!$V$12:$AA$15,4)))*10^3/3600))</f>
        <v>9.1362128722222213E-2</v>
      </c>
      <c r="AY291" s="101">
        <f>IF(AND(OR(計算過程!$DF$5&gt;4,計算過程!$DF$5&lt;&gt;8),入力データと計算結果!$E$7&lt;&gt;バックデータ一覧!$A$16,SUM(BX291:BY291)&gt;0),0.07*10^3/3600,0)</f>
        <v>1.9444444444444445E-2</v>
      </c>
      <c r="AZ291" s="101">
        <f>IF(AND(OR(計算過程!$DF$5&lt;=4),入力データと計算結果!$E$7=バックデータ一覧!$A$18,BY291&gt;0),(VLOOKUP(入力データと計算結果!$E$6,バックデータ一覧!$V$12:$AA$15,5,FALSE)*CA291+VLOOKUP(入力データと計算結果!$E$6,バックデータ一覧!$V$12:$AA$15,6,FALSE))*10^3/3600,0)</f>
        <v>3.5266489583333338E-2</v>
      </c>
      <c r="BA291" s="101">
        <f>IF(OR(計算過程!$DF$5&lt;=2,計算過程!$DF$5=8),IF(入力データと計算結果!$E$7=バックデータ一覧!$A$16,BU291/BC291+BV291/BD291+BW291/BE291+BX291/BF291+BZ291/BH291,IF(入力データと計算結果!$E$7=バックデータ一覧!$A$17,BU291/BC291+BV291/BD291+BW291/BE291+BY291/BG291+BZ291/BH291,BU291/BC291+BV291/BD291+BW291/BE291+BY291/BG291+CA291/BI291)),0)</f>
        <v>69.734470374557901</v>
      </c>
      <c r="BB291" s="101">
        <f>IF(OR(計算過程!$DF$5=3,計算過程!$DF$5=4),IF(入力データと計算結果!$E$7=バックデータ一覧!$A$16,BU291/BC291+BV291/BD291+BW291/BE291+BX291/BF291+BZ291/BH291,IF(入力データと計算結果!$E$7=バックデータ一覧!$A$17,BU291/BC291+BV291/BD291+BW291/BE291+BY291/BG291+BZ291/BH291,BU291/BC291+BV291/BD291+BW291/BE291+BY291/BG291+CA291/BI291)),0)</f>
        <v>0</v>
      </c>
      <c r="BC291" s="101">
        <f>MIN(1,計算過程!$DF$7*'貼り付けシート（日別）'!AG290+計算過程!$DF$14*(BU291+BW291)+計算過程!$DF$21)</f>
        <v>0.62445517038733989</v>
      </c>
      <c r="BD291" s="101">
        <f>MIN(1,計算過程!$DF$8*'貼り付けシート（日別）'!AG290+計算過程!$DF$15*BV291+計算過程!$DF$22)</f>
        <v>0.68493834298113221</v>
      </c>
      <c r="BE291" s="101">
        <f>MIN(1,計算過程!$DF$9*'貼り付けシート（日別）'!AG290+計算過程!$DF$16*(BU291+BW291)+計算過程!$DF$23)</f>
        <v>0.62445517038733989</v>
      </c>
      <c r="BF291" s="32">
        <f>MIN(1,計算過程!$DF$10*'貼り付けシート（日別）'!AG290+計算過程!$DF$17*BX291+計算過程!$DF$24)</f>
        <v>0.71159348488590612</v>
      </c>
      <c r="BG291" s="32">
        <f>MIN(1,計算過程!$DF$11*'貼り付けシート（日別）'!AG290+計算過程!$DF$18*BY291+計算過程!$DF$25)</f>
        <v>0.70054684366311615</v>
      </c>
      <c r="BH291" s="32">
        <f>MIN(1,計算過程!$DF$12*'貼り付けシート（日別）'!AG290+計算過程!$DF$19*BZ291+計算過程!$DF$26)</f>
        <v>0.71159348488590612</v>
      </c>
      <c r="BI291" s="32">
        <f>MIN(1,計算過程!$DF$13*'貼り付けシート（日別）'!AG290+計算過程!$DF$20*CA291+計算過程!$DF$27)</f>
        <v>0.62758387823677853</v>
      </c>
      <c r="BJ291" s="32">
        <f>IF(計算過程!$DF$5=11,(計算過程!$DF$33*BK291+計算過程!$DF$34*BN291+計算過程!$DF$35*計算過程!$DF$39+計算過程!$DF$36)*(1+計算過程!$DF$37*計算過程!$DF$38)*BL291*BM291*10^3/3600,0)</f>
        <v>0</v>
      </c>
      <c r="BK291" s="32">
        <f>'貼り付けシート（日別）'!AH290</f>
        <v>7.3374999999999986</v>
      </c>
      <c r="BL291" s="32">
        <f t="shared" si="93"/>
        <v>1</v>
      </c>
      <c r="BM291" s="32">
        <f t="shared" si="94"/>
        <v>1</v>
      </c>
      <c r="BN291" s="32">
        <f t="shared" si="95"/>
        <v>47.022129079372036</v>
      </c>
      <c r="BO291" s="32">
        <f>IF(計算過程!$DF$5=10,(計算過程!$DF$41*'貼り付けシート（日別）'!AG290+計算過程!$DF$42*BN291+計算過程!$DF$43)/3.6,0)</f>
        <v>0</v>
      </c>
      <c r="BP291" s="32">
        <f>IF(OR(計算過程!$DF$5=5,計算過程!$DF$5=6,計算過程!$DF$5=7),((計算過程!$DF$45*'貼り付けシート（日別）'!AG290+計算過程!$DF$46*SUM(BU291:BW291,BY291)+計算過程!$DF$47)*BQ291+(0.01723*CA291+0.06099))*10^3/3600,0)</f>
        <v>0</v>
      </c>
      <c r="BQ291" s="32">
        <f>IF('貼り付けシート（日別）'!AG290&lt;7,1+(7-'貼り付けシート（日別）'!AG290)*0.0091,1)</f>
        <v>1</v>
      </c>
      <c r="BR291" s="32">
        <f>IF(OR(計算過程!$DF$5=5,計算過程!$DF$5=6,計算過程!$DF$5=7),((計算過程!$DF$48*'貼り付けシート（日別）'!AG290+計算過程!$DF$49*SUM(BU291:BW291,BY291)+計算過程!$DF$50)*BT291+CA291/BS291),0)</f>
        <v>0</v>
      </c>
      <c r="BS291" s="32">
        <f>計算過程!$DF$51*'貼り付けシート（日別）'!AG290+計算過程!$DF$52*CA291+計算過程!$DF$53</f>
        <v>0.83479249999999994</v>
      </c>
      <c r="BT291" s="32">
        <f>IF('貼り付けシート（日別）'!AG290&lt;7,1+(7-'貼り付けシート（日別）'!AG290)*0.0205,1)</f>
        <v>1</v>
      </c>
      <c r="BU291" s="109">
        <f>'貼り付けシート（日別）'!T290</f>
        <v>6.8473291618164751</v>
      </c>
      <c r="BV291" s="109">
        <f>'貼り付けシート（日別）'!U290</f>
        <v>11.917745793892577</v>
      </c>
      <c r="BW291" s="109">
        <f>'貼り付けシート（日別）'!V290</f>
        <v>2.2900766427479846</v>
      </c>
      <c r="BX291" s="109">
        <f>'貼り付けシート（日別）'!W290</f>
        <v>0</v>
      </c>
      <c r="BY291" s="109">
        <f>'貼り付けシート（日別）'!X290</f>
        <v>22.138227480914999</v>
      </c>
      <c r="BZ291" s="109">
        <f>'貼り付けシート（日別）'!Y290</f>
        <v>0</v>
      </c>
      <c r="CA291" s="109">
        <f>'貼り付けシート（日別）'!Z290</f>
        <v>3.8287499999999994</v>
      </c>
      <c r="CB291" s="102">
        <f>IF(入力データと計算結果!$E$9=バックデータ一覧!$A$25,'貼り付けシート（日別）'!AI290,0)</f>
        <v>0</v>
      </c>
      <c r="CC291" s="166"/>
      <c r="CD291" s="32">
        <f>IF(計算過程!$DF$5=9,((CI291*'貼り付けシート（日別）'!AG290+CJ291*(CQ291+CR291+CS291+CU291)+CK291*CX291+CL291)*CE291+(0.01723*CW291+0.06099))*10^3/3600,0)</f>
        <v>0</v>
      </c>
      <c r="CE291" s="32">
        <f>IF(7&lt;='貼り付けシート（日別）'!AG290,1,1+(7-'貼り付けシート（日別）'!AG290)*0.0091)</f>
        <v>1</v>
      </c>
      <c r="CF291" s="32">
        <f>IF(計算過程!$DF$5=9,((CM291*'貼り付けシート（日別）'!AG290+CN291*(CQ291+CR291+CS291+CU291)+CO291*CX291+CP291)*CH291+CW291/CG291),0)</f>
        <v>0</v>
      </c>
      <c r="CG291" s="32">
        <f>計算過程!$DF$55*'貼り付けシート（日別）'!AG290+計算過程!$DF$56*CW291+計算過程!$DF$57</f>
        <v>0.83479249999999994</v>
      </c>
      <c r="CH291" s="32">
        <f>IF(7&lt;='貼り付けシート（日別）'!AG290,1,1+(7-'貼り付けシート（日別）'!AG290)*0.0205)</f>
        <v>1</v>
      </c>
      <c r="CI291" s="100">
        <f>IF($CX291&gt;0,バックデータ一覧!$S$4,バックデータ一覧!$T$4)</f>
        <v>-0.18114</v>
      </c>
      <c r="CJ291" s="100">
        <f>IF($CX291&gt;0,バックデータ一覧!$S$5,バックデータ一覧!$T$5)</f>
        <v>0.10483000000000001</v>
      </c>
      <c r="CK291" s="100">
        <f>IF($CX291&gt;0,バックデータ一覧!$S$6,バックデータ一覧!$T$6)</f>
        <v>0</v>
      </c>
      <c r="CL291" s="100">
        <f>IF($CX291&gt;0,バックデータ一覧!$S$7,バックデータ一覧!$T$7)</f>
        <v>5.8528500000000001</v>
      </c>
      <c r="CM291" s="100">
        <f>IF($CX291&gt;0,バックデータ一覧!$S$12,バックデータ一覧!$T$12)</f>
        <v>-5.7700000000000001E-2</v>
      </c>
      <c r="CN291" s="100">
        <f>IF($CX291&gt;0,バックデータ一覧!$S$13,バックデータ一覧!$T$13)</f>
        <v>0.47525000000000001</v>
      </c>
      <c r="CO291" s="100">
        <f>IF($CX291&gt;0,バックデータ一覧!$S$14,バックデータ一覧!$T$14)</f>
        <v>0</v>
      </c>
      <c r="CP291" s="173">
        <f>IF($CX291&gt;0,バックデータ一覧!$S$15,バックデータ一覧!$T$15)</f>
        <v>-6.3459300000000001</v>
      </c>
      <c r="CQ291" s="102">
        <f>IF($DF$4=4,'貼り付けシート（日別）'!T290,'貼り付けシート（日別）'!B290*(INT($DF$4)+1-$DF$4)+'貼り付けシート（日別）'!T290*($DF$4-INT($DF$4)))</f>
        <v>6.8473291618164751</v>
      </c>
      <c r="CR291" s="102">
        <f>IF($DF$4=4,'貼り付けシート（日別）'!U290,'貼り付けシート（日別）'!C290*(INT($DF$4)+1-$DF$4)+'貼り付けシート（日別）'!U290*($DF$4-INT($DF$4)))</f>
        <v>11.917745793892577</v>
      </c>
      <c r="CS291" s="102">
        <f>IF($DF$4=4,'貼り付けシート（日別）'!V290,'貼り付けシート（日別）'!D290*(INT($DF$4)+1-$DF$4)+'貼り付けシート（日別）'!V290*($DF$4-INT($DF$4)))</f>
        <v>2.2900766427479846</v>
      </c>
      <c r="CT291" s="102">
        <f>IF($DF$4=4,'貼り付けシート（日別）'!W290,'貼り付けシート（日別）'!E290*(INT($DF$4)+1-$DF$4)+'貼り付けシート（日別）'!W290*($DF$4-INT($DF$4)))</f>
        <v>0</v>
      </c>
      <c r="CU291" s="102">
        <f>IF($DF$4=4,'貼り付けシート（日別）'!X290,'貼り付けシート（日別）'!F290*(INT($DF$4)+1-$DF$4)+'貼り付けシート（日別）'!X290*($DF$4-INT($DF$4)))</f>
        <v>22.138227480914999</v>
      </c>
      <c r="CV291" s="102">
        <f>IF($DF$4=4,'貼り付けシート（日別）'!Y290,'貼り付けシート（日別）'!G290*(INT($DF$4)+1-$DF$4)+'貼り付けシート（日別）'!Y290*($DF$4-INT($DF$4)))</f>
        <v>0</v>
      </c>
      <c r="CW291" s="102">
        <f>IF($DF$4=4,'貼り付けシート（日別）'!Z290,'貼り付けシート（日別）'!H290*(INT($DF$4)+1-$DF$4)+'貼り付けシート（日別）'!Z290*($DF$4-INT($DF$4)))</f>
        <v>3.8287499999999994</v>
      </c>
      <c r="CX291" s="32">
        <f>SUMIF('貼り付けシート（時刻別）'!$A$6:$A$8765,AR291,'貼り付けシート（時刻別）'!$C$6:$C$8765)</f>
        <v>0</v>
      </c>
      <c r="CY291" s="102">
        <f t="shared" si="96"/>
        <v>0</v>
      </c>
      <c r="CZ291" s="166"/>
    </row>
    <row r="292" spans="1:104" x14ac:dyDescent="0.15">
      <c r="A292" s="36">
        <v>41924</v>
      </c>
      <c r="B292" s="139">
        <f>IF(計算過程!$DF$5=9,計算過程!CD292+計算過程!CY292,IF($DF$4=4,AS292,G292*(INT($DF$4)+1-$DF$4)+AS292*($DF$4-INT($DF$4))))</f>
        <v>0.14692584284259258</v>
      </c>
      <c r="C292" s="139">
        <f>IF(計算過程!$DF$5=9,CF292,IF($DF$4=4,AT292,H292*(INT($DF$4)+1-$DF$4)+AT292*($DF$4-INT($DF$4))))</f>
        <v>70.15024495722048</v>
      </c>
      <c r="D292" s="139">
        <f>IF(計算過程!$DF$5=9,0,IF($DF$4=4,AU292,I292*(INT($DF$4)+1-$DF$4)+AU292*($DF$4-INT($DF$4))))</f>
        <v>0</v>
      </c>
      <c r="E292" s="139">
        <v>0</v>
      </c>
      <c r="F292" s="138"/>
      <c r="G292" s="104">
        <f t="shared" si="83"/>
        <v>0.14012317635879629</v>
      </c>
      <c r="H292" s="104">
        <f t="shared" si="84"/>
        <v>63.27580159973833</v>
      </c>
      <c r="I292" s="104">
        <f t="shared" si="85"/>
        <v>0</v>
      </c>
      <c r="J292" s="107">
        <v>0</v>
      </c>
      <c r="K292" s="101">
        <f>IF(OR(計算過程!$DF$5&lt;=4,計算過程!$DF$5=8),L292+M292+N292,0)</f>
        <v>0.14012317635879629</v>
      </c>
      <c r="L292" s="101">
        <f>IF(AND($DF$5&gt;4,$DF$5&lt;&gt;8),0,((VLOOKUP(入力データと計算結果!$E$6,バックデータ一覧!$V$12:$AA$15,2)*'貼り付けシート（日別）'!O291+VLOOKUP(入力データと計算結果!$E$6,バックデータ一覧!$V$12:$AA$15,3)*('貼り付けシート（日別）'!I291+'貼り付けシート（日別）'!J291+'貼り付けシート（日別）'!K291+'貼り付けシート（日別）'!L291+'貼り付けシート（日別）'!N291)+(VLOOKUP(入力データと計算結果!$E$6,バックデータ一覧!$V$12:$AA$15,4)))*10^3/3600))</f>
        <v>8.8267456740740741E-2</v>
      </c>
      <c r="M292" s="101">
        <f>IF(AND(OR($DF$5&gt;4,$DF$5&lt;&gt;8),入力データと計算結果!$E$7&lt;&gt;バックデータ一覧!$A$16,SUM(AL292:AM292)&gt;0),0.07*10^3/3600,0)</f>
        <v>1.9444444444444445E-2</v>
      </c>
      <c r="N292" s="101">
        <f>IF(AND(OR($DF$5&lt;=4),入力データと計算結果!$E$7=バックデータ一覧!$A$18,AM292&gt;0),(VLOOKUP(入力データと計算結果!$E$6,バックデータ一覧!$V$12:$AA$15,5,FALSE)*AO292+VLOOKUP(入力データと計算結果!$E$6,バックデータ一覧!$V$12:$AA$15,6,FALSE))*10^3/3600,0)</f>
        <v>3.2411275173611108E-2</v>
      </c>
      <c r="O292" s="101">
        <f>IF(OR(計算過程!$DF$5&lt;=2,計算過程!$DF$5=8),IF(入力データと計算結果!$E$7=バックデータ一覧!$A$16,AI292/Q292+AJ292/R292+AK292/S292+AL292/T292+AN292/V292,IF(入力データと計算結果!$E$7=バックデータ一覧!$A$17,AI292/Q292+AJ292/R292+AK292/S292+AM292/U292+AN292/V292,AI292/Q292+AJ292/R292+AK292/S292+AM292/U292+AO292/W292)),0)</f>
        <v>63.27580159973833</v>
      </c>
      <c r="P292" s="101">
        <f>IF(OR(計算過程!$DF$5=3,計算過程!$DF$5=4),IF(入力データと計算結果!$E$7=バックデータ一覧!$A$16,AI292/Q292+AJ292/R292+AK292/S292+AL292/T292+AN292/V292,IF(入力データと計算結果!$E$7=バックデータ一覧!$A$17,AI292/Q292+AJ292/R292+AK292/S292+AM292/U292+AN292/V292,AI292/Q292+AJ292/R292+AK292/S292+AM292/U292+AO292/W292)),0)</f>
        <v>0</v>
      </c>
      <c r="Q292" s="101">
        <f>MIN(1,$DF$7*'貼り付けシート（日別）'!O291+計算過程!$DF$14*(AI292+AK292)+$DF$21)</f>
        <v>0.62201995866122717</v>
      </c>
      <c r="R292" s="101">
        <f>MIN(1,$DF$8*'貼り付けシート（日別）'!O291+$DF$15*AJ292+$DF$22)</f>
        <v>0.68302356277419995</v>
      </c>
      <c r="S292" s="101">
        <f>MIN(1,$DF$9*'貼り付けシート（日別）'!O291+$DF$16*(AI292+AK292)+$DF$23)</f>
        <v>0.62201995866122717</v>
      </c>
      <c r="T292" s="32">
        <f>MIN(1,$DF$10*'貼り付けシート（日別）'!O291+$DF$17*AL292+$DF$24)</f>
        <v>0.71159348488590612</v>
      </c>
      <c r="U292" s="32">
        <f>MIN(1,$DF$11*'貼り付けシート（日別）'!O291+$DF$18*AM292+$DF$25)</f>
        <v>0.70051307042708211</v>
      </c>
      <c r="V292" s="32">
        <f>MIN(1,$DF$12*'貼り付けシート（日別）'!O291+$DF$19*AN292+$DF$26)</f>
        <v>0.71159348488590612</v>
      </c>
      <c r="W292" s="32">
        <f>MIN(1,$DF$13*'貼り付けシート（日別）'!O291+$DF$20*AO292+$DF$27)</f>
        <v>0.61440699648805364</v>
      </c>
      <c r="X292" s="32">
        <f t="shared" si="86"/>
        <v>0</v>
      </c>
      <c r="Y292" s="32">
        <f>'貼り付けシート（日別）'!P291</f>
        <v>5.9125000000000005</v>
      </c>
      <c r="Z292" s="32">
        <f t="shared" si="87"/>
        <v>1.01446375</v>
      </c>
      <c r="AA292" s="32">
        <f t="shared" si="88"/>
        <v>1</v>
      </c>
      <c r="AB292" s="32">
        <f t="shared" si="89"/>
        <v>42.590907957210689</v>
      </c>
      <c r="AC292" s="32">
        <f>IF($DF$5=10,($DF$41*'貼り付けシート（日別）'!O291+$DF$42*AB292+$DF$43)/3.6,0)</f>
        <v>0</v>
      </c>
      <c r="AD292" s="32">
        <f>IF(OR($DF$5=5,$DF$5=6,$DF$5=7),(($DF$45*'貼り付けシート（日別）'!O291+$DF$46*SUM(AI292:AK292,AM292)+$DF$47)*AE292+(0.01723*AO292+0.06099))*10^3/3600,0)</f>
        <v>0</v>
      </c>
      <c r="AE292" s="32">
        <f>IF('貼り付けシート（日別）'!O291&lt;7,1+(7-'貼り付けシート（日別）'!O291)*0.0091,1)</f>
        <v>1</v>
      </c>
      <c r="AF292" s="32">
        <f>IF(OR($DF$5=5,$DF$5=6,$DF$5=7),(($DF$48*'貼り付けシート（日別）'!O291+$DF$49*SUM(AI292:AK292,AM292)+$DF$50)*AH292+AO292/AG292),0)</f>
        <v>0</v>
      </c>
      <c r="AG292" s="32">
        <f>$DF$51*'貼り付けシート（日別）'!O291+$DF$52*AO292+$DF$53</f>
        <v>0.82693312499999994</v>
      </c>
      <c r="AH292" s="32">
        <f>IF('貼り付けシート（日別）'!O291&lt;7,1+(7-'貼り付けシート（日別）'!O291)*0.0205,1)</f>
        <v>1</v>
      </c>
      <c r="AI292" s="109">
        <f>'貼り付けシート（日別）'!B291</f>
        <v>6.5716334828644483</v>
      </c>
      <c r="AJ292" s="109">
        <f>'貼り付けシート（日別）'!C291</f>
        <v>8.7690556678724985</v>
      </c>
      <c r="AK292" s="109">
        <f>'貼り付けシート（日別）'!D291</f>
        <v>1.8053938139737493</v>
      </c>
      <c r="AL292" s="109">
        <f>'貼り付けシート（日別）'!E291</f>
        <v>0</v>
      </c>
      <c r="AM292" s="109">
        <f>'貼り付けシート（日別）'!F291</f>
        <v>22.212637492499994</v>
      </c>
      <c r="AN292" s="109">
        <f>'貼り付けシート（日別）'!G291</f>
        <v>0</v>
      </c>
      <c r="AO292" s="109">
        <f>'貼り付けシート（日別）'!H291</f>
        <v>3.2321875000000002</v>
      </c>
      <c r="AP292" s="102">
        <f>IF(入力データと計算結果!$E$9=バックデータ一覧!$A$25,'貼り付けシート（日別）'!Q291,0)</f>
        <v>0</v>
      </c>
      <c r="AR292" s="36">
        <v>41924</v>
      </c>
      <c r="AS292" s="104">
        <f t="shared" si="90"/>
        <v>0.14692584284259258</v>
      </c>
      <c r="AT292" s="104">
        <f t="shared" si="91"/>
        <v>70.15024495722048</v>
      </c>
      <c r="AU292" s="104">
        <f t="shared" si="92"/>
        <v>0</v>
      </c>
      <c r="AV292" s="107">
        <v>0</v>
      </c>
      <c r="AW292" s="101">
        <f>IF(OR(計算過程!$DF$5&lt;=4,計算過程!$DF$5=8),AX292+AY292+AZ292,0)</f>
        <v>0.14692584284259258</v>
      </c>
      <c r="AX292" s="101">
        <f>IF(AND(計算過程!$DF$5&gt;4,計算過程!$DF$5&lt;&gt;8),0,((VLOOKUP(入力データと計算結果!$E$6,バックデータ一覧!$V$12:$AA$15,2)*'貼り付けシート（日別）'!AG291+VLOOKUP(入力データと計算結果!$E$6,バックデータ一覧!$V$12:$AA$15,3)*('貼り付けシート（日別）'!AA291+'貼り付けシート（日別）'!AB291+'貼り付けシート（日別）'!AC291+'貼り付けシート（日別）'!AD291+'貼り付けシート（日別）'!AF291)+(VLOOKUP(入力データと計算結果!$E$6,バックデータ一覧!$V$12:$AA$15,4)))*10^3/3600))</f>
        <v>9.1788147240740747E-2</v>
      </c>
      <c r="AY292" s="101">
        <f>IF(AND(OR(計算過程!$DF$5&gt;4,計算過程!$DF$5&lt;&gt;8),入力データと計算結果!$E$7&lt;&gt;バックデータ一覧!$A$16,SUM(BX292:BY292)&gt;0),0.07*10^3/3600,0)</f>
        <v>1.9444444444444445E-2</v>
      </c>
      <c r="AZ292" s="101">
        <f>IF(AND(OR(計算過程!$DF$5&lt;=4),入力データと計算結果!$E$7=バックデータ一覧!$A$18,BY292&gt;0),(VLOOKUP(入力データと計算結果!$E$6,バックデータ一覧!$V$12:$AA$15,5,FALSE)*CA292+VLOOKUP(入力データと計算結果!$E$6,バックデータ一覧!$V$12:$AA$15,6,FALSE))*10^3/3600,0)</f>
        <v>3.5693251157407402E-2</v>
      </c>
      <c r="BA292" s="101">
        <f>IF(OR(計算過程!$DF$5&lt;=2,計算過程!$DF$5=8),IF(入力データと計算結果!$E$7=バックデータ一覧!$A$16,BU292/BC292+BV292/BD292+BW292/BE292+BX292/BF292+BZ292/BH292,IF(入力データと計算結果!$E$7=バックデータ一覧!$A$17,BU292/BC292+BV292/BD292+BW292/BE292+BY292/BG292+BZ292/BH292,BU292/BC292+BV292/BD292+BW292/BE292+BY292/BG292+CA292/BI292)),0)</f>
        <v>70.15024495722048</v>
      </c>
      <c r="BB292" s="101">
        <f>IF(OR(計算過程!$DF$5=3,計算過程!$DF$5=4),IF(入力データと計算結果!$E$7=バックデータ一覧!$A$16,BU292/BC292+BV292/BD292+BW292/BE292+BX292/BF292+BZ292/BH292,IF(入力データと計算結果!$E$7=バックデータ一覧!$A$17,BU292/BC292+BV292/BD292+BW292/BE292+BY292/BG292+BZ292/BH292,BU292/BC292+BV292/BD292+BW292/BE292+BY292/BG292+CA292/BI292)),0)</f>
        <v>0</v>
      </c>
      <c r="BC292" s="101">
        <f>MIN(1,計算過程!$DF$7*'貼り付けシート（日別）'!AG291+計算過程!$DF$14*(BU292+BW292)+計算過程!$DF$21)</f>
        <v>0.62295351590723402</v>
      </c>
      <c r="BD292" s="101">
        <f>MIN(1,計算過程!$DF$8*'貼り付けシート（日別）'!AG291+計算過程!$DF$15*BV292+計算過程!$DF$22)</f>
        <v>0.6844708723526155</v>
      </c>
      <c r="BE292" s="101">
        <f>MIN(1,計算過程!$DF$9*'貼り付けシート（日別）'!AG291+計算過程!$DF$16*(BU292+BW292)+計算過程!$DF$23)</f>
        <v>0.62295351590723402</v>
      </c>
      <c r="BF292" s="32">
        <f>MIN(1,計算過程!$DF$10*'貼り付けシート（日別）'!AG291+計算過程!$DF$17*BX292+計算過程!$DF$24)</f>
        <v>0.71159348488590612</v>
      </c>
      <c r="BG292" s="32">
        <f>MIN(1,計算過程!$DF$11*'貼り付けシート（日別）'!AG291+計算過程!$DF$18*BY292+計算過程!$DF$25)</f>
        <v>0.70051307042708211</v>
      </c>
      <c r="BH292" s="32">
        <f>MIN(1,計算過程!$DF$12*'貼り付けシート（日別）'!AG291+計算過程!$DF$19*BZ292+計算過程!$DF$26)</f>
        <v>0.71159348488590612</v>
      </c>
      <c r="BI292" s="32">
        <f>MIN(1,計算過程!$DF$13*'貼り付けシート（日別）'!AG291+計算過程!$DF$20*CA292+計算過程!$DF$27)</f>
        <v>0.62648306729234893</v>
      </c>
      <c r="BJ292" s="32">
        <f>IF(計算過程!$DF$5=11,(計算過程!$DF$33*BK292+計算過程!$DF$34*BN292+計算過程!$DF$35*計算過程!$DF$39+計算過程!$DF$36)*(1+計算過程!$DF$37*計算過程!$DF$38)*BL292*BM292*10^3/3600,0)</f>
        <v>0</v>
      </c>
      <c r="BK292" s="32">
        <f>'貼り付けシート（日別）'!AH291</f>
        <v>5.9125000000000005</v>
      </c>
      <c r="BL292" s="32">
        <f t="shared" si="93"/>
        <v>1.01446375</v>
      </c>
      <c r="BM292" s="32">
        <f t="shared" si="94"/>
        <v>1</v>
      </c>
      <c r="BN292" s="32">
        <f t="shared" si="95"/>
        <v>47.256475383408585</v>
      </c>
      <c r="BO292" s="32">
        <f>IF(計算過程!$DF$5=10,(計算過程!$DF$41*'貼り付けシート（日別）'!AG291+計算過程!$DF$42*BN292+計算過程!$DF$43)/3.6,0)</f>
        <v>0</v>
      </c>
      <c r="BP292" s="32">
        <f>IF(OR(計算過程!$DF$5=5,計算過程!$DF$5=6,計算過程!$DF$5=7),((計算過程!$DF$45*'貼り付けシート（日別）'!AG291+計算過程!$DF$46*SUM(BU292:BW292,BY292)+計算過程!$DF$47)*BQ292+(0.01723*CA292+0.06099))*10^3/3600,0)</f>
        <v>0</v>
      </c>
      <c r="BQ292" s="32">
        <f>IF('貼り付けシート（日別）'!AG291&lt;7,1+(7-'貼り付けシート（日別）'!AG291)*0.0091,1)</f>
        <v>1</v>
      </c>
      <c r="BR292" s="32">
        <f>IF(OR(計算過程!$DF$5=5,計算過程!$DF$5=6,計算過程!$DF$5=7),((計算過程!$DF$48*'貼り付けシート（日別）'!AG291+計算過程!$DF$49*SUM(BU292:BW292,BY292)+計算過程!$DF$50)*BT292+CA292/BS292),0)</f>
        <v>0</v>
      </c>
      <c r="BS292" s="32">
        <f>計算過程!$DF$51*'貼り付けシート（日別）'!AG291+計算過程!$DF$52*CA292+計算過程!$DF$53</f>
        <v>0.83104749999999994</v>
      </c>
      <c r="BT292" s="32">
        <f>IF('貼り付けシート（日別）'!AG291&lt;7,1+(7-'貼り付けシート（日別）'!AG291)*0.0205,1)</f>
        <v>1</v>
      </c>
      <c r="BU292" s="109">
        <f>'貼り付けシート（日別）'!T291</f>
        <v>6.8703440957219239</v>
      </c>
      <c r="BV292" s="109">
        <f>'貼り付けシート（日別）'!U291</f>
        <v>11.9578031834625</v>
      </c>
      <c r="BW292" s="109">
        <f>'貼り付けシート（日別）'!V291</f>
        <v>2.2977739450574992</v>
      </c>
      <c r="BX292" s="109">
        <f>'貼り付けシート（日別）'!W291</f>
        <v>0</v>
      </c>
      <c r="BY292" s="109">
        <f>'貼り付けシート（日別）'!X291</f>
        <v>22.212637492499994</v>
      </c>
      <c r="BZ292" s="109">
        <f>'貼り付けシート（日別）'!Y291</f>
        <v>0</v>
      </c>
      <c r="CA292" s="109">
        <f>'貼り付けシート（日別）'!Z291</f>
        <v>3.9179166666666667</v>
      </c>
      <c r="CB292" s="102">
        <f>IF(入力データと計算結果!$E$9=バックデータ一覧!$A$25,'貼り付けシート（日別）'!AI291,0)</f>
        <v>0</v>
      </c>
      <c r="CC292" s="166"/>
      <c r="CD292" s="32">
        <f>IF(計算過程!$DF$5=9,((CI292*'貼り付けシート（日別）'!AG291+CJ292*(CQ292+CR292+CS292+CU292)+CK292*CX292+CL292)*CE292+(0.01723*CW292+0.06099))*10^3/3600,0)</f>
        <v>0</v>
      </c>
      <c r="CE292" s="32">
        <f>IF(7&lt;='貼り付けシート（日別）'!AG291,1,1+(7-'貼り付けシート（日別）'!AG291)*0.0091)</f>
        <v>1</v>
      </c>
      <c r="CF292" s="32">
        <f>IF(計算過程!$DF$5=9,((CM292*'貼り付けシート（日別）'!AG291+CN292*(CQ292+CR292+CS292+CU292)+CO292*CX292+CP292)*CH292+CW292/CG292),0)</f>
        <v>0</v>
      </c>
      <c r="CG292" s="32">
        <f>計算過程!$DF$55*'貼り付けシート（日別）'!AG291+計算過程!$DF$56*CW292+計算過程!$DF$57</f>
        <v>0.83104749999999994</v>
      </c>
      <c r="CH292" s="32">
        <f>IF(7&lt;='貼り付けシート（日別）'!AG291,1,1+(7-'貼り付けシート（日別）'!AG291)*0.0205)</f>
        <v>1</v>
      </c>
      <c r="CI292" s="100">
        <f>IF($CX292&gt;0,バックデータ一覧!$S$4,バックデータ一覧!$T$4)</f>
        <v>-0.18114</v>
      </c>
      <c r="CJ292" s="100">
        <f>IF($CX292&gt;0,バックデータ一覧!$S$5,バックデータ一覧!$T$5)</f>
        <v>0.10483000000000001</v>
      </c>
      <c r="CK292" s="100">
        <f>IF($CX292&gt;0,バックデータ一覧!$S$6,バックデータ一覧!$T$6)</f>
        <v>0</v>
      </c>
      <c r="CL292" s="100">
        <f>IF($CX292&gt;0,バックデータ一覧!$S$7,バックデータ一覧!$T$7)</f>
        <v>5.8528500000000001</v>
      </c>
      <c r="CM292" s="100">
        <f>IF($CX292&gt;0,バックデータ一覧!$S$12,バックデータ一覧!$T$12)</f>
        <v>-5.7700000000000001E-2</v>
      </c>
      <c r="CN292" s="100">
        <f>IF($CX292&gt;0,バックデータ一覧!$S$13,バックデータ一覧!$T$13)</f>
        <v>0.47525000000000001</v>
      </c>
      <c r="CO292" s="100">
        <f>IF($CX292&gt;0,バックデータ一覧!$S$14,バックデータ一覧!$T$14)</f>
        <v>0</v>
      </c>
      <c r="CP292" s="173">
        <f>IF($CX292&gt;0,バックデータ一覧!$S$15,バックデータ一覧!$T$15)</f>
        <v>-6.3459300000000001</v>
      </c>
      <c r="CQ292" s="102">
        <f>IF($DF$4=4,'貼り付けシート（日別）'!T291,'貼り付けシート（日別）'!B291*(INT($DF$4)+1-$DF$4)+'貼り付けシート（日別）'!T291*($DF$4-INT($DF$4)))</f>
        <v>6.8703440957219239</v>
      </c>
      <c r="CR292" s="102">
        <f>IF($DF$4=4,'貼り付けシート（日別）'!U291,'貼り付けシート（日別）'!C291*(INT($DF$4)+1-$DF$4)+'貼り付けシート（日別）'!U291*($DF$4-INT($DF$4)))</f>
        <v>11.9578031834625</v>
      </c>
      <c r="CS292" s="102">
        <f>IF($DF$4=4,'貼り付けシート（日別）'!V291,'貼り付けシート（日別）'!D291*(INT($DF$4)+1-$DF$4)+'貼り付けシート（日別）'!V291*($DF$4-INT($DF$4)))</f>
        <v>2.2977739450574992</v>
      </c>
      <c r="CT292" s="102">
        <f>IF($DF$4=4,'貼り付けシート（日別）'!W291,'貼り付けシート（日別）'!E291*(INT($DF$4)+1-$DF$4)+'貼り付けシート（日別）'!W291*($DF$4-INT($DF$4)))</f>
        <v>0</v>
      </c>
      <c r="CU292" s="102">
        <f>IF($DF$4=4,'貼り付けシート（日別）'!X291,'貼り付けシート（日別）'!F291*(INT($DF$4)+1-$DF$4)+'貼り付けシート（日別）'!X291*($DF$4-INT($DF$4)))</f>
        <v>22.212637492499994</v>
      </c>
      <c r="CV292" s="102">
        <f>IF($DF$4=4,'貼り付けシート（日別）'!Y291,'貼り付けシート（日別）'!G291*(INT($DF$4)+1-$DF$4)+'貼り付けシート（日別）'!Y291*($DF$4-INT($DF$4)))</f>
        <v>0</v>
      </c>
      <c r="CW292" s="102">
        <f>IF($DF$4=4,'貼り付けシート（日別）'!Z291,'貼り付けシート（日別）'!H291*(INT($DF$4)+1-$DF$4)+'貼り付けシート（日別）'!Z291*($DF$4-INT($DF$4)))</f>
        <v>3.9179166666666667</v>
      </c>
      <c r="CX292" s="32">
        <f>SUMIF('貼り付けシート（時刻別）'!$A$6:$A$8765,AR292,'貼り付けシート（時刻別）'!$C$6:$C$8765)</f>
        <v>0</v>
      </c>
      <c r="CY292" s="102">
        <f t="shared" si="96"/>
        <v>0</v>
      </c>
      <c r="CZ292" s="166"/>
    </row>
    <row r="293" spans="1:104" x14ac:dyDescent="0.15">
      <c r="A293" s="36">
        <v>41925</v>
      </c>
      <c r="B293" s="139">
        <f>IF(計算過程!$DF$5=9,計算過程!CD293+計算過程!CY293,IF($DF$4=4,AS293,G293*(INT($DF$4)+1-$DF$4)+AS293*($DF$4-INT($DF$4))))</f>
        <v>0.14816117849074073</v>
      </c>
      <c r="C293" s="139">
        <f>IF(計算過程!$DF$5=9,CF293,IF($DF$4=4,AT293,H293*(INT($DF$4)+1-$DF$4)+AT293*($DF$4-INT($DF$4))))</f>
        <v>70.953784318247699</v>
      </c>
      <c r="D293" s="139">
        <f>IF(計算過程!$DF$5=9,0,IF($DF$4=4,AU293,I293*(INT($DF$4)+1-$DF$4)+AU293*($DF$4-INT($DF$4))))</f>
        <v>0</v>
      </c>
      <c r="E293" s="139">
        <v>0</v>
      </c>
      <c r="F293" s="138"/>
      <c r="G293" s="104">
        <f t="shared" si="83"/>
        <v>0.14120396050231482</v>
      </c>
      <c r="H293" s="104">
        <f t="shared" si="84"/>
        <v>63.978268527686858</v>
      </c>
      <c r="I293" s="104">
        <f t="shared" si="85"/>
        <v>0</v>
      </c>
      <c r="J293" s="107">
        <v>0</v>
      </c>
      <c r="K293" s="101">
        <f>IF(OR(計算過程!$DF$5&lt;=4,計算過程!$DF$5=8),L293+M293+N293,0)</f>
        <v>0.14120396050231482</v>
      </c>
      <c r="L293" s="101">
        <f>IF(AND($DF$5&gt;4,$DF$5&lt;&gt;8),0,((VLOOKUP(入力データと計算結果!$E$6,バックデータ一覧!$V$12:$AA$15,2)*'貼り付けシート（日別）'!O292+VLOOKUP(入力データと計算結果!$E$6,バックデータ一覧!$V$12:$AA$15,3)*('貼り付けシート（日別）'!I292+'貼り付けシート（日別）'!J292+'貼り付けシート（日別）'!K292+'貼り付けシート（日別）'!L292+'貼り付けシート（日別）'!N292)+(VLOOKUP(入力データと計算結果!$E$6,バックデータ一覧!$V$12:$AA$15,4)))*10^3/3600))</f>
        <v>8.8884586370370375E-2</v>
      </c>
      <c r="M293" s="101">
        <f>IF(AND(OR($DF$5&gt;4,$DF$5&lt;&gt;8),入力データと計算結果!$E$7&lt;&gt;バックデータ一覧!$A$16,SUM(AL293:AM293)&gt;0),0.07*10^3/3600,0)</f>
        <v>1.9444444444444445E-2</v>
      </c>
      <c r="N293" s="101">
        <f>IF(AND(OR($DF$5&lt;=4),入力データと計算結果!$E$7=バックデータ一覧!$A$18,AM293&gt;0),(VLOOKUP(入力データと計算結果!$E$6,バックデータ一覧!$V$12:$AA$15,5,FALSE)*AO293+VLOOKUP(入力データと計算結果!$E$6,バックデータ一覧!$V$12:$AA$15,6,FALSE))*10^3/3600,0)</f>
        <v>3.2874929687499999E-2</v>
      </c>
      <c r="O293" s="101">
        <f>IF(OR(計算過程!$DF$5&lt;=2,計算過程!$DF$5=8),IF(入力データと計算結果!$E$7=バックデータ一覧!$A$16,AI293/Q293+AJ293/R293+AK293/S293+AL293/T293+AN293/V293,IF(入力データと計算結果!$E$7=バックデータ一覧!$A$17,AI293/Q293+AJ293/R293+AK293/S293+AM293/U293+AN293/V293,AI293/Q293+AJ293/R293+AK293/S293+AM293/U293+AO293/W293)),0)</f>
        <v>63.978268527686858</v>
      </c>
      <c r="P293" s="101">
        <f>IF(OR(計算過程!$DF$5=3,計算過程!$DF$5=4),IF(入力データと計算結果!$E$7=バックデータ一覧!$A$16,AI293/Q293+AJ293/R293+AK293/S293+AL293/T293+AN293/V293,IF(入力データと計算結果!$E$7=バックデータ一覧!$A$17,AI293/Q293+AJ293/R293+AK293/S293+AM293/U293+AN293/V293,AI293/Q293+AJ293/R293+AK293/S293+AM293/U293+AO293/W293)),0)</f>
        <v>0</v>
      </c>
      <c r="Q293" s="101">
        <f>MIN(1,$DF$7*'貼り付けシート（日別）'!O292+計算過程!$DF$14*(AI293+AK293)+$DF$21)</f>
        <v>0.61987091749577061</v>
      </c>
      <c r="R293" s="101">
        <f>MIN(1,$DF$8*'貼り付けシート（日別）'!O292+$DF$15*AJ293+$DF$22)</f>
        <v>0.68235175606589737</v>
      </c>
      <c r="S293" s="101">
        <f>MIN(1,$DF$9*'貼り付けシート（日別）'!O292+$DF$16*(AI293+AK293)+$DF$23)</f>
        <v>0.61987091749577061</v>
      </c>
      <c r="T293" s="32">
        <f>MIN(1,$DF$10*'貼り付けシート（日別）'!O292+$DF$17*AL293+$DF$24)</f>
        <v>0.71159348488590612</v>
      </c>
      <c r="U293" s="32">
        <f>MIN(1,$DF$11*'貼り付けシート（日別）'!O292+$DF$18*AM293+$DF$25)</f>
        <v>0.70043275256323645</v>
      </c>
      <c r="V293" s="32">
        <f>MIN(1,$DF$12*'貼り付けシート（日別）'!O292+$DF$19*AN293+$DF$26)</f>
        <v>0.71159348488590612</v>
      </c>
      <c r="W293" s="32">
        <f>MIN(1,$DF$13*'貼り付けシート（日別）'!O292+$DF$20*AO293+$DF$27)</f>
        <v>0.61224368965852349</v>
      </c>
      <c r="X293" s="32">
        <f t="shared" si="86"/>
        <v>0</v>
      </c>
      <c r="Y293" s="32">
        <f>'貼り付けシート（日別）'!P292</f>
        <v>8.3000000000000007</v>
      </c>
      <c r="Z293" s="32">
        <f t="shared" si="87"/>
        <v>1</v>
      </c>
      <c r="AA293" s="32">
        <f t="shared" si="88"/>
        <v>1</v>
      </c>
      <c r="AB293" s="32">
        <f t="shared" si="89"/>
        <v>43.001336482867508</v>
      </c>
      <c r="AC293" s="32">
        <f>IF($DF$5=10,($DF$41*'貼り付けシート（日別）'!O292+$DF$42*AB293+$DF$43)/3.6,0)</f>
        <v>0</v>
      </c>
      <c r="AD293" s="32">
        <f>IF(OR($DF$5=5,$DF$5=6,$DF$5=7),(($DF$45*'貼り付けシート（日別）'!O292+$DF$46*SUM(AI293:AK293,AM293)+$DF$47)*AE293+(0.01723*AO293+0.06099))*10^3/3600,0)</f>
        <v>0</v>
      </c>
      <c r="AE293" s="32">
        <f>IF('貼り付けシート（日別）'!O292&lt;7,1+(7-'貼り付けシート（日別）'!O292)*0.0091,1)</f>
        <v>1</v>
      </c>
      <c r="AF293" s="32">
        <f>IF(OR($DF$5=5,$DF$5=6,$DF$5=7),(($DF$48*'貼り付けシート（日別）'!O292+$DF$49*SUM(AI293:AK293,AM293)+$DF$50)*AH293+AO293/AG293),0)</f>
        <v>0</v>
      </c>
      <c r="AG293" s="32">
        <f>$DF$51*'貼り付けシート（日別）'!O292+$DF$52*AO293+$DF$53</f>
        <v>0.82131437499999993</v>
      </c>
      <c r="AH293" s="32">
        <f>IF('貼り付けシート（日別）'!O292&lt;7,1+(7-'貼り付けシート（日別）'!O292)*0.0205,1)</f>
        <v>1</v>
      </c>
      <c r="AI293" s="109">
        <f>'貼り付けシート（日別）'!B292</f>
        <v>6.6239867815474334</v>
      </c>
      <c r="AJ293" s="109">
        <f>'貼り付けシート（日別）'!C292</f>
        <v>8.8389148576378656</v>
      </c>
      <c r="AK293" s="109">
        <f>'貼り付けシート（日別）'!D292</f>
        <v>1.819776588337207</v>
      </c>
      <c r="AL293" s="109">
        <f>'貼り付けシート（日別）'!E292</f>
        <v>0</v>
      </c>
      <c r="AM293" s="109">
        <f>'貼り付けシート（日別）'!F292</f>
        <v>22.389595755344999</v>
      </c>
      <c r="AN293" s="109">
        <f>'貼り付けシート（日別）'!G292</f>
        <v>0</v>
      </c>
      <c r="AO293" s="109">
        <f>'貼り付けシート（日別）'!H292</f>
        <v>3.3290625</v>
      </c>
      <c r="AP293" s="102">
        <f>IF(入力データと計算結果!$E$9=バックデータ一覧!$A$25,'貼り付けシート（日別）'!Q292,0)</f>
        <v>0</v>
      </c>
      <c r="AR293" s="36">
        <v>41925</v>
      </c>
      <c r="AS293" s="104">
        <f t="shared" si="90"/>
        <v>0.14816117849074073</v>
      </c>
      <c r="AT293" s="104">
        <f t="shared" si="91"/>
        <v>70.953784318247699</v>
      </c>
      <c r="AU293" s="104">
        <f t="shared" si="92"/>
        <v>0</v>
      </c>
      <c r="AV293" s="107">
        <v>0</v>
      </c>
      <c r="AW293" s="101">
        <f>IF(OR(計算過程!$DF$5&lt;=4,計算過程!$DF$5=8),AX293+AY293+AZ293,0)</f>
        <v>0.14816117849074073</v>
      </c>
      <c r="AX293" s="101">
        <f>IF(AND(計算過程!$DF$5&gt;4,計算過程!$DF$5&lt;&gt;8),0,((VLOOKUP(入力データと計算結果!$E$6,バックデータ一覧!$V$12:$AA$15,2)*'貼り付けシート（日別）'!AG292+VLOOKUP(入力データと計算結果!$E$6,バックデータ一覧!$V$12:$AA$15,3)*('貼り付けシート（日別）'!AA292+'貼り付けシート（日別）'!AB292+'貼り付けシート（日別）'!AC292+'貼り付けシート（日別）'!AD292+'貼り付けシート（日別）'!AF292)+(VLOOKUP(入力データと計算結果!$E$6,バックデータ一覧!$V$12:$AA$15,4)))*10^3/3600))</f>
        <v>9.2405276870370368E-2</v>
      </c>
      <c r="AY293" s="101">
        <f>IF(AND(OR(計算過程!$DF$5&gt;4,計算過程!$DF$5&lt;&gt;8),入力データと計算結果!$E$7&lt;&gt;バックデータ一覧!$A$16,SUM(BX293:BY293)&gt;0),0.07*10^3/3600,0)</f>
        <v>1.9444444444444445E-2</v>
      </c>
      <c r="AZ293" s="101">
        <f>IF(AND(OR(計算過程!$DF$5&lt;=4),入力データと計算結果!$E$7=バックデータ一覧!$A$18,BY293&gt;0),(VLOOKUP(入力データと計算結果!$E$6,バックデータ一覧!$V$12:$AA$15,5,FALSE)*CA293+VLOOKUP(入力データと計算結果!$E$6,バックデータ一覧!$V$12:$AA$15,6,FALSE))*10^3/3600,0)</f>
        <v>3.6311457175925925E-2</v>
      </c>
      <c r="BA293" s="101">
        <f>IF(OR(計算過程!$DF$5&lt;=2,計算過程!$DF$5=8),IF(入力データと計算結果!$E$7=バックデータ一覧!$A$16,BU293/BC293+BV293/BD293+BW293/BE293+BX293/BF293+BZ293/BH293,IF(入力データと計算結果!$E$7=バックデータ一覧!$A$17,BU293/BC293+BV293/BD293+BW293/BE293+BY293/BG293+BZ293/BH293,BU293/BC293+BV293/BD293+BW293/BE293+BY293/BG293+CA293/BI293)),0)</f>
        <v>70.953784318247699</v>
      </c>
      <c r="BB293" s="101">
        <f>IF(OR(計算過程!$DF$5=3,計算過程!$DF$5=4),IF(入力データと計算結果!$E$7=バックデータ一覧!$A$16,BU293/BC293+BV293/BD293+BW293/BE293+BX293/BF293+BZ293/BH293,IF(入力データと計算結果!$E$7=バックデータ一覧!$A$17,BU293/BC293+BV293/BD293+BW293/BE293+BY293/BG293+BZ293/BH293,BU293/BC293+BV293/BD293+BW293/BE293+BY293/BG293+CA293/BI293)),0)</f>
        <v>0</v>
      </c>
      <c r="BC293" s="101">
        <f>MIN(1,計算過程!$DF$7*'貼り付けシート（日別）'!AG292+計算過程!$DF$14*(BU293+BW293)+計算過程!$DF$21)</f>
        <v>0.62081191197963703</v>
      </c>
      <c r="BD293" s="101">
        <f>MIN(1,計算過程!$DF$8*'貼り付けシート（日別）'!AG292+計算過程!$DF$15*BV293+計算過程!$DF$22)</f>
        <v>0.68381059571987834</v>
      </c>
      <c r="BE293" s="101">
        <f>MIN(1,計算過程!$DF$9*'貼り付けシート（日別）'!AG292+計算過程!$DF$16*(BU293+BW293)+計算過程!$DF$23)</f>
        <v>0.62081191197963703</v>
      </c>
      <c r="BF293" s="32">
        <f>MIN(1,計算過程!$DF$10*'貼り付けシート（日別）'!AG292+計算過程!$DF$17*BX293+計算過程!$DF$24)</f>
        <v>0.71159348488590612</v>
      </c>
      <c r="BG293" s="32">
        <f>MIN(1,計算過程!$DF$11*'貼り付けシート（日別）'!AG292+計算過程!$DF$18*BY293+計算過程!$DF$25)</f>
        <v>0.70043275256323645</v>
      </c>
      <c r="BH293" s="32">
        <f>MIN(1,計算過程!$DF$12*'貼り付けシート（日別）'!AG292+計算過程!$DF$19*BZ293+計算過程!$DF$26)</f>
        <v>0.71159348488590612</v>
      </c>
      <c r="BI293" s="32">
        <f>MIN(1,計算過程!$DF$13*'貼り付けシート（日別）'!AG292+計算過程!$DF$20*CA293+計算過程!$DF$27)</f>
        <v>0.62488843461583887</v>
      </c>
      <c r="BJ293" s="32">
        <f>IF(計算過程!$DF$5=11,(計算過程!$DF$33*BK293+計算過程!$DF$34*BN293+計算過程!$DF$35*計算過程!$DF$39+計算過程!$DF$36)*(1+計算過程!$DF$37*計算過程!$DF$38)*BL293*BM293*10^3/3600,0)</f>
        <v>0</v>
      </c>
      <c r="BK293" s="32">
        <f>'貼り付けシート（日別）'!AH292</f>
        <v>8.3000000000000007</v>
      </c>
      <c r="BL293" s="32">
        <f t="shared" si="93"/>
        <v>1</v>
      </c>
      <c r="BM293" s="32">
        <f t="shared" si="94"/>
        <v>1</v>
      </c>
      <c r="BN293" s="32">
        <f t="shared" si="95"/>
        <v>47.730901187686001</v>
      </c>
      <c r="BO293" s="32">
        <f>IF(計算過程!$DF$5=10,(計算過程!$DF$41*'貼り付けシート（日別）'!AG292+計算過程!$DF$42*BN293+計算過程!$DF$43)/3.6,0)</f>
        <v>0</v>
      </c>
      <c r="BP293" s="32">
        <f>IF(OR(計算過程!$DF$5=5,計算過程!$DF$5=6,計算過程!$DF$5=7),((計算過程!$DF$45*'貼り付けシート（日別）'!AG292+計算過程!$DF$46*SUM(BU293:BW293,BY293)+計算過程!$DF$47)*BQ293+(0.01723*CA293+0.06099))*10^3/3600,0)</f>
        <v>0</v>
      </c>
      <c r="BQ293" s="32">
        <f>IF('貼り付けシート（日別）'!AG292&lt;7,1+(7-'貼り付けシート（日別）'!AG292)*0.0091,1)</f>
        <v>1</v>
      </c>
      <c r="BR293" s="32">
        <f>IF(OR(計算過程!$DF$5=5,計算過程!$DF$5=6,計算過程!$DF$5=7),((計算過程!$DF$48*'貼り付けシート（日別）'!AG292+計算過程!$DF$49*SUM(BU293:BW293,BY293)+計算過程!$DF$50)*BT293+CA293/BS293),0)</f>
        <v>0</v>
      </c>
      <c r="BS293" s="32">
        <f>計算過程!$DF$51*'貼り付けシート（日別）'!AG292+計算過程!$DF$52*CA293+計算過程!$DF$53</f>
        <v>0.82562249999999993</v>
      </c>
      <c r="BT293" s="32">
        <f>IF('貼り付けシート（日別）'!AG292&lt;7,1+(7-'貼り付けシート（日別）'!AG292)*0.0205,1)</f>
        <v>1</v>
      </c>
      <c r="BU293" s="109">
        <f>'貼り付けシート（日別）'!T292</f>
        <v>6.9250770897995917</v>
      </c>
      <c r="BV293" s="109">
        <f>'貼り付けシート（日別）'!U292</f>
        <v>12.053065714960725</v>
      </c>
      <c r="BW293" s="109">
        <f>'貼り付けシート（日別）'!V292</f>
        <v>2.3160792942473547</v>
      </c>
      <c r="BX293" s="109">
        <f>'貼り付けシート（日別）'!W292</f>
        <v>0</v>
      </c>
      <c r="BY293" s="109">
        <f>'貼り付けシート（日別）'!X292</f>
        <v>22.389595755344999</v>
      </c>
      <c r="BZ293" s="109">
        <f>'貼り付けシート（日別）'!Y292</f>
        <v>0</v>
      </c>
      <c r="CA293" s="109">
        <f>'貼り付けシート（日別）'!Z292</f>
        <v>4.0470833333333331</v>
      </c>
      <c r="CB293" s="102">
        <f>IF(入力データと計算結果!$E$9=バックデータ一覧!$A$25,'貼り付けシート（日別）'!AI292,0)</f>
        <v>0</v>
      </c>
      <c r="CC293" s="166"/>
      <c r="CD293" s="32">
        <f>IF(計算過程!$DF$5=9,((CI293*'貼り付けシート（日別）'!AG292+CJ293*(CQ293+CR293+CS293+CU293)+CK293*CX293+CL293)*CE293+(0.01723*CW293+0.06099))*10^3/3600,0)</f>
        <v>0</v>
      </c>
      <c r="CE293" s="32">
        <f>IF(7&lt;='貼り付けシート（日別）'!AG292,1,1+(7-'貼り付けシート（日別）'!AG292)*0.0091)</f>
        <v>1</v>
      </c>
      <c r="CF293" s="32">
        <f>IF(計算過程!$DF$5=9,((CM293*'貼り付けシート（日別）'!AG292+CN293*(CQ293+CR293+CS293+CU293)+CO293*CX293+CP293)*CH293+CW293/CG293),0)</f>
        <v>0</v>
      </c>
      <c r="CG293" s="32">
        <f>計算過程!$DF$55*'貼り付けシート（日別）'!AG292+計算過程!$DF$56*CW293+計算過程!$DF$57</f>
        <v>0.82562249999999993</v>
      </c>
      <c r="CH293" s="32">
        <f>IF(7&lt;='貼り付けシート（日別）'!AG292,1,1+(7-'貼り付けシート（日別）'!AG292)*0.0205)</f>
        <v>1</v>
      </c>
      <c r="CI293" s="100">
        <f>IF($CX293&gt;0,バックデータ一覧!$S$4,バックデータ一覧!$T$4)</f>
        <v>-0.18114</v>
      </c>
      <c r="CJ293" s="100">
        <f>IF($CX293&gt;0,バックデータ一覧!$S$5,バックデータ一覧!$T$5)</f>
        <v>0.10483000000000001</v>
      </c>
      <c r="CK293" s="100">
        <f>IF($CX293&gt;0,バックデータ一覧!$S$6,バックデータ一覧!$T$6)</f>
        <v>0</v>
      </c>
      <c r="CL293" s="100">
        <f>IF($CX293&gt;0,バックデータ一覧!$S$7,バックデータ一覧!$T$7)</f>
        <v>5.8528500000000001</v>
      </c>
      <c r="CM293" s="100">
        <f>IF($CX293&gt;0,バックデータ一覧!$S$12,バックデータ一覧!$T$12)</f>
        <v>-5.7700000000000001E-2</v>
      </c>
      <c r="CN293" s="100">
        <f>IF($CX293&gt;0,バックデータ一覧!$S$13,バックデータ一覧!$T$13)</f>
        <v>0.47525000000000001</v>
      </c>
      <c r="CO293" s="100">
        <f>IF($CX293&gt;0,バックデータ一覧!$S$14,バックデータ一覧!$T$14)</f>
        <v>0</v>
      </c>
      <c r="CP293" s="173">
        <f>IF($CX293&gt;0,バックデータ一覧!$S$15,バックデータ一覧!$T$15)</f>
        <v>-6.3459300000000001</v>
      </c>
      <c r="CQ293" s="102">
        <f>IF($DF$4=4,'貼り付けシート（日別）'!T292,'貼り付けシート（日別）'!B292*(INT($DF$4)+1-$DF$4)+'貼り付けシート（日別）'!T292*($DF$4-INT($DF$4)))</f>
        <v>6.9250770897995917</v>
      </c>
      <c r="CR293" s="102">
        <f>IF($DF$4=4,'貼り付けシート（日別）'!U292,'貼り付けシート（日別）'!C292*(INT($DF$4)+1-$DF$4)+'貼り付けシート（日別）'!U292*($DF$4-INT($DF$4)))</f>
        <v>12.053065714960725</v>
      </c>
      <c r="CS293" s="102">
        <f>IF($DF$4=4,'貼り付けシート（日別）'!V292,'貼り付けシート（日別）'!D292*(INT($DF$4)+1-$DF$4)+'貼り付けシート（日別）'!V292*($DF$4-INT($DF$4)))</f>
        <v>2.3160792942473547</v>
      </c>
      <c r="CT293" s="102">
        <f>IF($DF$4=4,'貼り付けシート（日別）'!W292,'貼り付けシート（日別）'!E292*(INT($DF$4)+1-$DF$4)+'貼り付けシート（日別）'!W292*($DF$4-INT($DF$4)))</f>
        <v>0</v>
      </c>
      <c r="CU293" s="102">
        <f>IF($DF$4=4,'貼り付けシート（日別）'!X292,'貼り付けシート（日別）'!F292*(INT($DF$4)+1-$DF$4)+'貼り付けシート（日別）'!X292*($DF$4-INT($DF$4)))</f>
        <v>22.389595755344999</v>
      </c>
      <c r="CV293" s="102">
        <f>IF($DF$4=4,'貼り付けシート（日別）'!Y292,'貼り付けシート（日別）'!G292*(INT($DF$4)+1-$DF$4)+'貼り付けシート（日別）'!Y292*($DF$4-INT($DF$4)))</f>
        <v>0</v>
      </c>
      <c r="CW293" s="102">
        <f>IF($DF$4=4,'貼り付けシート（日別）'!Z292,'貼り付けシート（日別）'!H292*(INT($DF$4)+1-$DF$4)+'貼り付けシート（日別）'!Z292*($DF$4-INT($DF$4)))</f>
        <v>4.0470833333333331</v>
      </c>
      <c r="CX293" s="32">
        <f>SUMIF('貼り付けシート（時刻別）'!$A$6:$A$8765,AR293,'貼り付けシート（時刻別）'!$C$6:$C$8765)</f>
        <v>0</v>
      </c>
      <c r="CY293" s="102">
        <f t="shared" si="96"/>
        <v>0</v>
      </c>
      <c r="CZ293" s="166"/>
    </row>
    <row r="294" spans="1:104" x14ac:dyDescent="0.15">
      <c r="A294" s="36">
        <v>41926</v>
      </c>
      <c r="B294" s="139">
        <f>IF(計算過程!$DF$5=9,計算過程!CD294+計算過程!CY294,IF($DF$4=4,AS294,G294*(INT($DF$4)+1-$DF$4)+AS294*($DF$4-INT($DF$4))))</f>
        <v>0.15510704828703703</v>
      </c>
      <c r="C294" s="139">
        <f>IF(計算過程!$DF$5=9,CF294,IF($DF$4=4,AT294,H294*(INT($DF$4)+1-$DF$4)+AT294*($DF$4-INT($DF$4))))</f>
        <v>83.602147000342768</v>
      </c>
      <c r="D294" s="139">
        <f>IF(計算過程!$DF$5=9,0,IF($DF$4=4,AU294,I294*(INT($DF$4)+1-$DF$4)+AU294*($DF$4-INT($DF$4))))</f>
        <v>0</v>
      </c>
      <c r="E294" s="139">
        <v>0</v>
      </c>
      <c r="F294" s="138"/>
      <c r="G294" s="104">
        <f t="shared" si="83"/>
        <v>0.14813686791435188</v>
      </c>
      <c r="H294" s="104">
        <f t="shared" si="84"/>
        <v>76.598919712450723</v>
      </c>
      <c r="I294" s="104">
        <f t="shared" si="85"/>
        <v>0</v>
      </c>
      <c r="J294" s="107">
        <v>0</v>
      </c>
      <c r="K294" s="101">
        <f>IF(OR(計算過程!$DF$5&lt;=4,計算過程!$DF$5=8),L294+M294+N294,0)</f>
        <v>0.14813686791435188</v>
      </c>
      <c r="L294" s="101">
        <f>IF(AND($DF$5&gt;4,$DF$5&lt;&gt;8),0,((VLOOKUP(入力データと計算結果!$E$6,バックデータ一覧!$V$12:$AA$15,2)*'貼り付けシート（日別）'!O293+VLOOKUP(入力データと計算結果!$E$6,バックデータ一覧!$V$12:$AA$15,3)*('貼り付けシート（日別）'!I293+'貼り付けシート（日別）'!J293+'貼り付けシート（日別）'!K293+'貼り付けシート（日別）'!L293+'貼り付けシート（日別）'!N293)+(VLOOKUP(入力データと計算結果!$E$6,バックデータ一覧!$V$12:$AA$15,4)))*10^3/3600))</f>
        <v>9.5778606629629642E-2</v>
      </c>
      <c r="M294" s="101">
        <f>IF(AND(OR($DF$5&gt;4,$DF$5&lt;&gt;8),入力データと計算結果!$E$7&lt;&gt;バックデータ一覧!$A$16,SUM(AL294:AM294)&gt;0),0.07*10^3/3600,0)</f>
        <v>1.9444444444444445E-2</v>
      </c>
      <c r="N294" s="101">
        <f>IF(AND(OR($DF$5&lt;=4),入力データと計算結果!$E$7=バックデータ一覧!$A$18,AM294&gt;0),(VLOOKUP(入力データと計算結果!$E$6,バックデータ一覧!$V$12:$AA$15,5,FALSE)*AO294+VLOOKUP(入力データと計算結果!$E$6,バックデータ一覧!$V$12:$AA$15,6,FALSE))*10^3/3600,0)</f>
        <v>3.2913816840277783E-2</v>
      </c>
      <c r="O294" s="101">
        <f>IF(OR(計算過程!$DF$5&lt;=2,計算過程!$DF$5=8),IF(入力データと計算結果!$E$7=バックデータ一覧!$A$16,AI294/Q294+AJ294/R294+AK294/S294+AL294/T294+AN294/V294,IF(入力データと計算結果!$E$7=バックデータ一覧!$A$17,AI294/Q294+AJ294/R294+AK294/S294+AM294/U294+AN294/V294,AI294/Q294+AJ294/R294+AK294/S294+AM294/U294+AO294/W294)),0)</f>
        <v>76.598919712450723</v>
      </c>
      <c r="P294" s="101">
        <f>IF(OR(計算過程!$DF$5=3,計算過程!$DF$5=4),IF(入力データと計算結果!$E$7=バックデータ一覧!$A$16,AI294/Q294+AJ294/R294+AK294/S294+AL294/T294+AN294/V294,IF(入力データと計算結果!$E$7=バックデータ一覧!$A$17,AI294/Q294+AJ294/R294+AK294/S294+AM294/U294+AN294/V294,AI294/Q294+AJ294/R294+AK294/S294+AM294/U294+AO294/W294)),0)</f>
        <v>0</v>
      </c>
      <c r="Q294" s="101">
        <f>MIN(1,$DF$7*'貼り付けシート（日別）'!O293+計算過程!$DF$14*(AI294+AK294)+$DF$21)</f>
        <v>0.62430861318337105</v>
      </c>
      <c r="R294" s="101">
        <f>MIN(1,$DF$8*'貼り付けシート（日別）'!O293+$DF$15*AJ294+$DF$22)</f>
        <v>0.68418328156677644</v>
      </c>
      <c r="S294" s="101">
        <f>MIN(1,$DF$9*'貼り付けシート（日別）'!O293+$DF$16*(AI294+AK294)+$DF$23)</f>
        <v>0.62430861318337105</v>
      </c>
      <c r="T294" s="32">
        <f>MIN(1,$DF$10*'貼り付けシート（日別）'!O293+$DF$17*AL294+$DF$24)</f>
        <v>0.71159348488590612</v>
      </c>
      <c r="U294" s="32">
        <f>MIN(1,$DF$11*'貼り付けシート（日別）'!O293+$DF$18*AM294+$DF$25)</f>
        <v>0.70031610718500115</v>
      </c>
      <c r="V294" s="32">
        <f>MIN(1,$DF$12*'貼り付けシート（日別）'!O293+$DF$19*AN294+$DF$26)</f>
        <v>0.71159348488590612</v>
      </c>
      <c r="W294" s="32">
        <f>MIN(1,$DF$13*'貼り付けシート（日別）'!O293+$DF$20*AO294+$DF$27)</f>
        <v>0.61206225102120804</v>
      </c>
      <c r="X294" s="32">
        <f t="shared" si="86"/>
        <v>0</v>
      </c>
      <c r="Y294" s="32">
        <f>'貼り付けシート（日別）'!P293</f>
        <v>4.0875000000000004</v>
      </c>
      <c r="Z294" s="32">
        <f t="shared" si="87"/>
        <v>1.0387362499999999</v>
      </c>
      <c r="AA294" s="32">
        <f t="shared" si="88"/>
        <v>1.0319375</v>
      </c>
      <c r="AB294" s="32">
        <f t="shared" si="89"/>
        <v>51.350528470468674</v>
      </c>
      <c r="AC294" s="32">
        <f>IF($DF$5=10,($DF$41*'貼り付けシート（日別）'!O293+$DF$42*AB294+$DF$43)/3.6,0)</f>
        <v>0</v>
      </c>
      <c r="AD294" s="32">
        <f>IF(OR($DF$5=5,$DF$5=6,$DF$5=7),(($DF$45*'貼り付けシート（日別）'!O293+$DF$46*SUM(AI294:AK294,AM294)+$DF$47)*AE294+(0.01723*AO294+0.06099))*10^3/3600,0)</f>
        <v>0</v>
      </c>
      <c r="AE294" s="32">
        <f>IF('貼り付けシート（日別）'!O293&lt;7,1+(7-'貼り付けシート（日別）'!O293)*0.0091,1)</f>
        <v>1</v>
      </c>
      <c r="AF294" s="32">
        <f>IF(OR($DF$5=5,$DF$5=6,$DF$5=7),(($DF$48*'貼り付けシート（日別）'!O293+$DF$49*SUM(AI294:AK294,AM294)+$DF$50)*AH294+AO294/AG294),0)</f>
        <v>0</v>
      </c>
      <c r="AG294" s="32">
        <f>$DF$51*'貼り付けシート（日別）'!O293+$DF$52*AO294+$DF$53</f>
        <v>0.8208431249999999</v>
      </c>
      <c r="AH294" s="32">
        <f>IF('貼り付けシート（日別）'!O293&lt;7,1+(7-'貼り付けシート（日別）'!O293)*0.0205,1)</f>
        <v>1</v>
      </c>
      <c r="AI294" s="109">
        <f>'貼り付けシート（日別）'!B293</f>
        <v>10.354575298401134</v>
      </c>
      <c r="AJ294" s="109">
        <f>'貼り付けシート（日別）'!C293</f>
        <v>13.004176198933921</v>
      </c>
      <c r="AK294" s="109">
        <f>'貼り付けシート（日別）'!D293</f>
        <v>2.0079977954236199</v>
      </c>
      <c r="AL294" s="109">
        <f>'貼り付けシート（日別）'!E293</f>
        <v>0</v>
      </c>
      <c r="AM294" s="109">
        <f>'貼り付けシート（日別）'!F293</f>
        <v>22.646591677709999</v>
      </c>
      <c r="AN294" s="109">
        <f>'貼り付けシート（日別）'!G293</f>
        <v>0</v>
      </c>
      <c r="AO294" s="109">
        <f>'貼り付けシート（日別）'!H293</f>
        <v>3.3371875000000002</v>
      </c>
      <c r="AP294" s="102">
        <f>IF(入力データと計算結果!$E$9=バックデータ一覧!$A$25,'貼り付けシート（日別）'!Q293,0)</f>
        <v>0</v>
      </c>
      <c r="AR294" s="36">
        <v>41926</v>
      </c>
      <c r="AS294" s="104">
        <f t="shared" si="90"/>
        <v>0.15510704828703703</v>
      </c>
      <c r="AT294" s="104">
        <f t="shared" si="91"/>
        <v>83.602147000342768</v>
      </c>
      <c r="AU294" s="104">
        <f t="shared" si="92"/>
        <v>0</v>
      </c>
      <c r="AV294" s="107">
        <v>0</v>
      </c>
      <c r="AW294" s="101">
        <f>IF(OR(計算過程!$DF$5&lt;=4,計算過程!$DF$5=8),AX294+AY294+AZ294,0)</f>
        <v>0.15510704828703703</v>
      </c>
      <c r="AX294" s="101">
        <f>IF(AND(計算過程!$DF$5&gt;4,計算過程!$DF$5&lt;&gt;8),0,((VLOOKUP(入力データと計算結果!$E$6,バックデータ一覧!$V$12:$AA$15,2)*'貼り付けシート（日別）'!AG293+VLOOKUP(入力データと計算結果!$E$6,バックデータ一覧!$V$12:$AA$15,3)*('貼り付けシート（日別）'!AA293+'貼り付けシート（日別）'!AB293+'貼り付けシート（日別）'!AC293+'貼り付けシート（日別）'!AD293+'貼り付けシート（日別）'!AF293)+(VLOOKUP(入力データと計算結果!$E$6,バックデータ一覧!$V$12:$AA$15,4)))*10^3/3600))</f>
        <v>9.9299297129629621E-2</v>
      </c>
      <c r="AY294" s="101">
        <f>IF(AND(OR(計算過程!$DF$5&gt;4,計算過程!$DF$5&lt;&gt;8),入力データと計算結果!$E$7&lt;&gt;バックデータ一覧!$A$16,SUM(BX294:BY294)&gt;0),0.07*10^3/3600,0)</f>
        <v>1.9444444444444445E-2</v>
      </c>
      <c r="AZ294" s="101">
        <f>IF(AND(OR(計算過程!$DF$5&lt;=4),入力データと計算結果!$E$7=バックデータ一覧!$A$18,BY294&gt;0),(VLOOKUP(入力データと計算結果!$E$6,バックデータ一覧!$V$12:$AA$15,5,FALSE)*CA294+VLOOKUP(入力データと計算結果!$E$6,バックデータ一覧!$V$12:$AA$15,6,FALSE))*10^3/3600,0)</f>
        <v>3.6363306712962958E-2</v>
      </c>
      <c r="BA294" s="101">
        <f>IF(OR(計算過程!$DF$5&lt;=2,計算過程!$DF$5=8),IF(入力データと計算結果!$E$7=バックデータ一覧!$A$16,BU294/BC294+BV294/BD294+BW294/BE294+BX294/BF294+BZ294/BH294,IF(入力データと計算結果!$E$7=バックデータ一覧!$A$17,BU294/BC294+BV294/BD294+BW294/BE294+BY294/BG294+BZ294/BH294,BU294/BC294+BV294/BD294+BW294/BE294+BY294/BG294+CA294/BI294)),0)</f>
        <v>83.602147000342768</v>
      </c>
      <c r="BB294" s="101">
        <f>IF(OR(計算過程!$DF$5=3,計算過程!$DF$5=4),IF(入力データと計算結果!$E$7=バックデータ一覧!$A$16,BU294/BC294+BV294/BD294+BW294/BE294+BX294/BF294+BZ294/BH294,IF(入力データと計算結果!$E$7=バックデータ一覧!$A$17,BU294/BC294+BV294/BD294+BW294/BE294+BY294/BG294+BZ294/BH294,BU294/BC294+BV294/BD294+BW294/BE294+BY294/BG294+CA294/BI294)),0)</f>
        <v>0</v>
      </c>
      <c r="BC294" s="101">
        <f>MIN(1,計算過程!$DF$7*'貼り付けシート（日別）'!AG293+計算過程!$DF$14*(BU294+BW294)+計算過程!$DF$21)</f>
        <v>0.62526040874412891</v>
      </c>
      <c r="BD294" s="101">
        <f>MIN(1,計算過程!$DF$8*'貼り付けシート（日別）'!AG293+計算過程!$DF$15*BV294+計算過程!$DF$22)</f>
        <v>0.68565886631283302</v>
      </c>
      <c r="BE294" s="101">
        <f>MIN(1,計算過程!$DF$9*'貼り付けシート（日別）'!AG293+計算過程!$DF$16*(BU294+BW294)+計算過程!$DF$23)</f>
        <v>0.62526040874412891</v>
      </c>
      <c r="BF294" s="32">
        <f>MIN(1,計算過程!$DF$10*'貼り付けシート（日別）'!AG293+計算過程!$DF$17*BX294+計算過程!$DF$24)</f>
        <v>0.71159348488590612</v>
      </c>
      <c r="BG294" s="32">
        <f>MIN(1,計算過程!$DF$11*'貼り付けシート（日別）'!AG293+計算過程!$DF$18*BY294+計算過程!$DF$25)</f>
        <v>0.70031610718500115</v>
      </c>
      <c r="BH294" s="32">
        <f>MIN(1,計算過程!$DF$12*'貼り付けシート（日別）'!AG293+計算過程!$DF$19*BZ294+計算過程!$DF$26)</f>
        <v>0.71159348488590612</v>
      </c>
      <c r="BI294" s="32">
        <f>MIN(1,計算過程!$DF$13*'貼り付けシート（日別）'!AG293+計算過程!$DF$20*CA294+計算過程!$DF$27)</f>
        <v>0.62475469123006711</v>
      </c>
      <c r="BJ294" s="32">
        <f>IF(計算過程!$DF$5=11,(計算過程!$DF$33*BK294+計算過程!$DF$34*BN294+計算過程!$DF$35*計算過程!$DF$39+計算過程!$DF$36)*(1+計算過程!$DF$37*計算過程!$DF$38)*BL294*BM294*10^3/3600,0)</f>
        <v>0</v>
      </c>
      <c r="BK294" s="32">
        <f>'貼り付けシート（日別）'!AH293</f>
        <v>4.0875000000000004</v>
      </c>
      <c r="BL294" s="32">
        <f t="shared" si="93"/>
        <v>1.0387362499999999</v>
      </c>
      <c r="BM294" s="32">
        <f t="shared" si="94"/>
        <v>1.0319375</v>
      </c>
      <c r="BN294" s="32">
        <f t="shared" si="95"/>
        <v>56.128847468030635</v>
      </c>
      <c r="BO294" s="32">
        <f>IF(計算過程!$DF$5=10,(計算過程!$DF$41*'貼り付けシート（日別）'!AG293+計算過程!$DF$42*BN294+計算過程!$DF$43)/3.6,0)</f>
        <v>0</v>
      </c>
      <c r="BP294" s="32">
        <f>IF(OR(計算過程!$DF$5=5,計算過程!$DF$5=6,計算過程!$DF$5=7),((計算過程!$DF$45*'貼り付けシート（日別）'!AG293+計算過程!$DF$46*SUM(BU294:BW294,BY294)+計算過程!$DF$47)*BQ294+(0.01723*CA294+0.06099))*10^3/3600,0)</f>
        <v>0</v>
      </c>
      <c r="BQ294" s="32">
        <f>IF('貼り付けシート（日別）'!AG293&lt;7,1+(7-'貼り付けシート（日別）'!AG293)*0.0091,1)</f>
        <v>1</v>
      </c>
      <c r="BR294" s="32">
        <f>IF(OR(計算過程!$DF$5=5,計算過程!$DF$5=6,計算過程!$DF$5=7),((計算過程!$DF$48*'貼り付けシート（日別）'!AG293+計算過程!$DF$49*SUM(BU294:BW294,BY294)+計算過程!$DF$50)*BT294+CA294/BS294),0)</f>
        <v>0</v>
      </c>
      <c r="BS294" s="32">
        <f>計算過程!$DF$51*'貼り付けシート（日別）'!AG293+計算過程!$DF$52*CA294+計算過程!$DF$53</f>
        <v>0.82516749999999994</v>
      </c>
      <c r="BT294" s="32">
        <f>IF('貼り付けシート（日別）'!AG293&lt;7,1+(7-'貼り付けシート（日別）'!AG293)*0.0205,1)</f>
        <v>1</v>
      </c>
      <c r="BU294" s="109">
        <f>'貼り付けシート（日別）'!T293</f>
        <v>10.65912163070705</v>
      </c>
      <c r="BV294" s="109">
        <f>'貼り付けシート（日別）'!U293</f>
        <v>16.255220248667399</v>
      </c>
      <c r="BW294" s="109">
        <f>'貼り付けシート（日別）'!V293</f>
        <v>2.5099972442795253</v>
      </c>
      <c r="BX294" s="109">
        <f>'貼り付けシート（日別）'!W293</f>
        <v>0</v>
      </c>
      <c r="BY294" s="109">
        <f>'貼り付けシート（日別）'!X293</f>
        <v>22.646591677709999</v>
      </c>
      <c r="BZ294" s="109">
        <f>'貼り付けシート（日別）'!Y293</f>
        <v>0</v>
      </c>
      <c r="CA294" s="109">
        <f>'貼り付けシート（日別）'!Z293</f>
        <v>4.0579166666666664</v>
      </c>
      <c r="CB294" s="102">
        <f>IF(入力データと計算結果!$E$9=バックデータ一覧!$A$25,'貼り付けシート（日別）'!AI293,0)</f>
        <v>0</v>
      </c>
      <c r="CC294" s="166"/>
      <c r="CD294" s="32">
        <f>IF(計算過程!$DF$5=9,((CI294*'貼り付けシート（日別）'!AG293+CJ294*(CQ294+CR294+CS294+CU294)+CK294*CX294+CL294)*CE294+(0.01723*CW294+0.06099))*10^3/3600,0)</f>
        <v>0</v>
      </c>
      <c r="CE294" s="32">
        <f>IF(7&lt;='貼り付けシート（日別）'!AG293,1,1+(7-'貼り付けシート（日別）'!AG293)*0.0091)</f>
        <v>1</v>
      </c>
      <c r="CF294" s="32">
        <f>IF(計算過程!$DF$5=9,((CM294*'貼り付けシート（日別）'!AG293+CN294*(CQ294+CR294+CS294+CU294)+CO294*CX294+CP294)*CH294+CW294/CG294),0)</f>
        <v>0</v>
      </c>
      <c r="CG294" s="32">
        <f>計算過程!$DF$55*'貼り付けシート（日別）'!AG293+計算過程!$DF$56*CW294+計算過程!$DF$57</f>
        <v>0.82516749999999994</v>
      </c>
      <c r="CH294" s="32">
        <f>IF(7&lt;='貼り付けシート（日別）'!AG293,1,1+(7-'貼り付けシート（日別）'!AG293)*0.0205)</f>
        <v>1</v>
      </c>
      <c r="CI294" s="100">
        <f>IF($CX294&gt;0,バックデータ一覧!$S$4,バックデータ一覧!$T$4)</f>
        <v>-0.18114</v>
      </c>
      <c r="CJ294" s="100">
        <f>IF($CX294&gt;0,バックデータ一覧!$S$5,バックデータ一覧!$T$5)</f>
        <v>0.10483000000000001</v>
      </c>
      <c r="CK294" s="100">
        <f>IF($CX294&gt;0,バックデータ一覧!$S$6,バックデータ一覧!$T$6)</f>
        <v>0</v>
      </c>
      <c r="CL294" s="100">
        <f>IF($CX294&gt;0,バックデータ一覧!$S$7,バックデータ一覧!$T$7)</f>
        <v>5.8528500000000001</v>
      </c>
      <c r="CM294" s="100">
        <f>IF($CX294&gt;0,バックデータ一覧!$S$12,バックデータ一覧!$T$12)</f>
        <v>-5.7700000000000001E-2</v>
      </c>
      <c r="CN294" s="100">
        <f>IF($CX294&gt;0,バックデータ一覧!$S$13,バックデータ一覧!$T$13)</f>
        <v>0.47525000000000001</v>
      </c>
      <c r="CO294" s="100">
        <f>IF($CX294&gt;0,バックデータ一覧!$S$14,バックデータ一覧!$T$14)</f>
        <v>0</v>
      </c>
      <c r="CP294" s="173">
        <f>IF($CX294&gt;0,バックデータ一覧!$S$15,バックデータ一覧!$T$15)</f>
        <v>-6.3459300000000001</v>
      </c>
      <c r="CQ294" s="102">
        <f>IF($DF$4=4,'貼り付けシート（日別）'!T293,'貼り付けシート（日別）'!B293*(INT($DF$4)+1-$DF$4)+'貼り付けシート（日別）'!T293*($DF$4-INT($DF$4)))</f>
        <v>10.65912163070705</v>
      </c>
      <c r="CR294" s="102">
        <f>IF($DF$4=4,'貼り付けシート（日別）'!U293,'貼り付けシート（日別）'!C293*(INT($DF$4)+1-$DF$4)+'貼り付けシート（日別）'!U293*($DF$4-INT($DF$4)))</f>
        <v>16.255220248667399</v>
      </c>
      <c r="CS294" s="102">
        <f>IF($DF$4=4,'貼り付けシート（日別）'!V293,'貼り付けシート（日別）'!D293*(INT($DF$4)+1-$DF$4)+'貼り付けシート（日別）'!V293*($DF$4-INT($DF$4)))</f>
        <v>2.5099972442795253</v>
      </c>
      <c r="CT294" s="102">
        <f>IF($DF$4=4,'貼り付けシート（日別）'!W293,'貼り付けシート（日別）'!E293*(INT($DF$4)+1-$DF$4)+'貼り付けシート（日別）'!W293*($DF$4-INT($DF$4)))</f>
        <v>0</v>
      </c>
      <c r="CU294" s="102">
        <f>IF($DF$4=4,'貼り付けシート（日別）'!X293,'貼り付けシート（日別）'!F293*(INT($DF$4)+1-$DF$4)+'貼り付けシート（日別）'!X293*($DF$4-INT($DF$4)))</f>
        <v>22.646591677709999</v>
      </c>
      <c r="CV294" s="102">
        <f>IF($DF$4=4,'貼り付けシート（日別）'!Y293,'貼り付けシート（日別）'!G293*(INT($DF$4)+1-$DF$4)+'貼り付けシート（日別）'!Y293*($DF$4-INT($DF$4)))</f>
        <v>0</v>
      </c>
      <c r="CW294" s="102">
        <f>IF($DF$4=4,'貼り付けシート（日別）'!Z293,'貼り付けシート（日別）'!H293*(INT($DF$4)+1-$DF$4)+'貼り付けシート（日別）'!Z293*($DF$4-INT($DF$4)))</f>
        <v>4.0579166666666664</v>
      </c>
      <c r="CX294" s="32">
        <f>SUMIF('貼り付けシート（時刻別）'!$A$6:$A$8765,AR294,'貼り付けシート（時刻別）'!$C$6:$C$8765)</f>
        <v>0</v>
      </c>
      <c r="CY294" s="102">
        <f t="shared" si="96"/>
        <v>0</v>
      </c>
      <c r="CZ294" s="166"/>
    </row>
    <row r="295" spans="1:104" x14ac:dyDescent="0.15">
      <c r="A295" s="36">
        <v>41927</v>
      </c>
      <c r="B295" s="139">
        <f>IF(計算過程!$DF$5=9,計算過程!CD295+計算過程!CY295,IF($DF$4=4,AS295,G295*(INT($DF$4)+1-$DF$4)+AS295*($DF$4-INT($DF$4))))</f>
        <v>9.184768881481481E-2</v>
      </c>
      <c r="C295" s="139">
        <f>IF(計算過程!$DF$5=9,CF295,IF($DF$4=4,AT295,H295*(INT($DF$4)+1-$DF$4)+AT295*($DF$4-INT($DF$4))))</f>
        <v>30.379133041408416</v>
      </c>
      <c r="D295" s="139">
        <f>IF(計算過程!$DF$5=9,0,IF($DF$4=4,AU295,I295*(INT($DF$4)+1-$DF$4)+AU295*($DF$4-INT($DF$4))))</f>
        <v>0</v>
      </c>
      <c r="E295" s="139">
        <v>0</v>
      </c>
      <c r="F295" s="138"/>
      <c r="G295" s="104">
        <f t="shared" si="83"/>
        <v>8.8213956231481469E-2</v>
      </c>
      <c r="H295" s="104">
        <f t="shared" si="84"/>
        <v>24.654013530852819</v>
      </c>
      <c r="I295" s="104">
        <f t="shared" si="85"/>
        <v>0</v>
      </c>
      <c r="J295" s="107">
        <v>0</v>
      </c>
      <c r="K295" s="101">
        <f>IF(OR(計算過程!$DF$5&lt;=4,計算過程!$DF$5=8),L295+M295+N295,0)</f>
        <v>8.8213956231481469E-2</v>
      </c>
      <c r="L295" s="101">
        <f>IF(AND($DF$5&gt;4,$DF$5&lt;&gt;8),0,((VLOOKUP(入力データと計算結果!$E$6,バックデータ一覧!$V$12:$AA$15,2)*'貼り付けシート（日別）'!O294+VLOOKUP(入力データと計算結果!$E$6,バックデータ一覧!$V$12:$AA$15,3)*('貼り付けシート（日別）'!I294+'貼り付けシート（日別）'!J294+'貼り付けシート（日別）'!K294+'貼り付けシート（日別）'!L294+'貼り付けシート（日別）'!N294)+(VLOOKUP(入力データと計算結果!$E$6,バックデータ一覧!$V$12:$AA$15,4)))*10^3/3600))</f>
        <v>8.8213956231481469E-2</v>
      </c>
      <c r="M295" s="101">
        <f>IF(AND(OR($DF$5&gt;4,$DF$5&lt;&gt;8),入力データと計算結果!$E$7&lt;&gt;バックデータ一覧!$A$16,SUM(AL295:AM295)&gt;0),0.07*10^3/3600,0)</f>
        <v>0</v>
      </c>
      <c r="N295" s="101">
        <f>IF(AND(OR($DF$5&lt;=4),入力データと計算結果!$E$7=バックデータ一覧!$A$18,AM295&gt;0),(VLOOKUP(入力データと計算結果!$E$6,バックデータ一覧!$V$12:$AA$15,5,FALSE)*AO295+VLOOKUP(入力データと計算結果!$E$6,バックデータ一覧!$V$12:$AA$15,6,FALSE))*10^3/3600,0)</f>
        <v>0</v>
      </c>
      <c r="O295" s="101">
        <f>IF(OR(計算過程!$DF$5&lt;=2,計算過程!$DF$5=8),IF(入力データと計算結果!$E$7=バックデータ一覧!$A$16,AI295/Q295+AJ295/R295+AK295/S295+AL295/T295+AN295/V295,IF(入力データと計算結果!$E$7=バックデータ一覧!$A$17,AI295/Q295+AJ295/R295+AK295/S295+AM295/U295+AN295/V295,AI295/Q295+AJ295/R295+AK295/S295+AM295/U295+AO295/W295)),0)</f>
        <v>24.654013530852819</v>
      </c>
      <c r="P295" s="101">
        <f>IF(OR(計算過程!$DF$5=3,計算過程!$DF$5=4),IF(入力データと計算結果!$E$7=バックデータ一覧!$A$16,AI295/Q295+AJ295/R295+AK295/S295+AL295/T295+AN295/V295,IF(入力データと計算結果!$E$7=バックデータ一覧!$A$17,AI295/Q295+AJ295/R295+AK295/S295+AM295/U295+AN295/V295,AI295/Q295+AJ295/R295+AK295/S295+AM295/U295+AO295/W295)),0)</f>
        <v>0</v>
      </c>
      <c r="Q295" s="101">
        <f>MIN(1,$DF$7*'貼り付けシート（日別）'!O294+計算過程!$DF$14*(AI295+AK295)+$DF$21)</f>
        <v>0.61617393494244055</v>
      </c>
      <c r="R295" s="101">
        <f>MIN(1,$DF$8*'貼り付けシート（日別）'!O294+$DF$15*AJ295+$DF$22)</f>
        <v>0.68173523211778142</v>
      </c>
      <c r="S295" s="101">
        <f>MIN(1,$DF$9*'貼り付けシート（日別）'!O294+$DF$16*(AI295+AK295)+$DF$23)</f>
        <v>0.61617393494244055</v>
      </c>
      <c r="T295" s="32">
        <f>MIN(1,$DF$10*'貼り付けシート（日別）'!O294+$DF$17*AL295+$DF$24)</f>
        <v>0.71159348488590612</v>
      </c>
      <c r="U295" s="32">
        <f>MIN(1,$DF$11*'貼り付けシート（日別）'!O294+$DF$18*AM295+$DF$25)</f>
        <v>0.71059494829530212</v>
      </c>
      <c r="V295" s="32">
        <f>MIN(1,$DF$12*'貼り付けシート（日別）'!O294+$DF$19*AN295+$DF$26)</f>
        <v>0.71159348488590612</v>
      </c>
      <c r="W295" s="32">
        <f>MIN(1,$DF$13*'貼り付けシート（日別）'!O294+$DF$20*AO295+$DF$27)</f>
        <v>0.54994743137718116</v>
      </c>
      <c r="X295" s="32">
        <f t="shared" si="86"/>
        <v>0</v>
      </c>
      <c r="Y295" s="32">
        <f>'貼り付けシート（日別）'!P294</f>
        <v>3.55</v>
      </c>
      <c r="Z295" s="32">
        <f t="shared" si="87"/>
        <v>1.045885</v>
      </c>
      <c r="AA295" s="32">
        <f t="shared" si="88"/>
        <v>1.0507500000000001</v>
      </c>
      <c r="AB295" s="32">
        <f t="shared" si="89"/>
        <v>16.051921772346862</v>
      </c>
      <c r="AC295" s="32">
        <f>IF($DF$5=10,($DF$41*'貼り付けシート（日別）'!O294+$DF$42*AB295+$DF$43)/3.6,0)</f>
        <v>0</v>
      </c>
      <c r="AD295" s="32">
        <f>IF(OR($DF$5=5,$DF$5=6,$DF$5=7),(($DF$45*'貼り付けシート（日別）'!O294+$DF$46*SUM(AI295:AK295,AM295)+$DF$47)*AE295+(0.01723*AO295+0.06099))*10^3/3600,0)</f>
        <v>0</v>
      </c>
      <c r="AE295" s="32">
        <f>IF('貼り付けシート（日別）'!O294&lt;7,1+(7-'貼り付けシート（日別）'!O294)*0.0091,1)</f>
        <v>1</v>
      </c>
      <c r="AF295" s="32">
        <f>IF(OR($DF$5=5,$DF$5=6,$DF$5=7),(($DF$48*'貼り付けシート（日別）'!O294+$DF$49*SUM(AI295:AK295,AM295)+$DF$50)*AH295+AO295/AG295),0)</f>
        <v>0</v>
      </c>
      <c r="AG295" s="32">
        <f>$DF$51*'貼り付けシート（日別）'!O294+$DF$52*AO295+$DF$53</f>
        <v>0.79545999999999994</v>
      </c>
      <c r="AH295" s="32">
        <f>IF('貼り付けシート（日別）'!O294&lt;7,1+(7-'貼り付けシート（日別）'!O294)*0.0205,1)</f>
        <v>1</v>
      </c>
      <c r="AI295" s="109">
        <f>'貼り付けシート（日別）'!B294</f>
        <v>4.4209615031467742</v>
      </c>
      <c r="AJ295" s="109">
        <f>'貼り付けシート（日別）'!C294</f>
        <v>8.9505743635408095</v>
      </c>
      <c r="AK295" s="109">
        <f>'貼り付けシート（日別）'!D294</f>
        <v>2.6803859056592798</v>
      </c>
      <c r="AL295" s="109">
        <f>'貼り付けシート（日別）'!E294</f>
        <v>0</v>
      </c>
      <c r="AM295" s="109">
        <f>'貼り付けシート（日別）'!F294</f>
        <v>0</v>
      </c>
      <c r="AN295" s="109">
        <f>'貼り付けシート（日別）'!G294</f>
        <v>0</v>
      </c>
      <c r="AO295" s="109">
        <f>'貼り付けシート（日別）'!H294</f>
        <v>0</v>
      </c>
      <c r="AP295" s="102">
        <f>IF(入力データと計算結果!$E$9=バックデータ一覧!$A$25,'貼り付けシート（日別）'!Q294,0)</f>
        <v>0</v>
      </c>
      <c r="AR295" s="36">
        <v>41927</v>
      </c>
      <c r="AS295" s="104">
        <f t="shared" si="90"/>
        <v>9.184768881481481E-2</v>
      </c>
      <c r="AT295" s="104">
        <f t="shared" si="91"/>
        <v>30.379133041408416</v>
      </c>
      <c r="AU295" s="104">
        <f t="shared" si="92"/>
        <v>0</v>
      </c>
      <c r="AV295" s="107">
        <v>0</v>
      </c>
      <c r="AW295" s="101">
        <f>IF(OR(計算過程!$DF$5&lt;=4,計算過程!$DF$5=8),AX295+AY295+AZ295,0)</f>
        <v>9.184768881481481E-2</v>
      </c>
      <c r="AX295" s="101">
        <f>IF(AND(計算過程!$DF$5&gt;4,計算過程!$DF$5&lt;&gt;8),0,((VLOOKUP(入力データと計算結果!$E$6,バックデータ一覧!$V$12:$AA$15,2)*'貼り付けシート（日別）'!AG294+VLOOKUP(入力データと計算結果!$E$6,バックデータ一覧!$V$12:$AA$15,3)*('貼り付けシート（日別）'!AA294+'貼り付けシート（日別）'!AB294+'貼り付けシート（日別）'!AC294+'貼り付けシート（日別）'!AD294+'貼り付けシート（日別）'!AF294)+(VLOOKUP(入力データと計算結果!$E$6,バックデータ一覧!$V$12:$AA$15,4)))*10^3/3600))</f>
        <v>9.184768881481481E-2</v>
      </c>
      <c r="AY295" s="101">
        <f>IF(AND(OR(計算過程!$DF$5&gt;4,計算過程!$DF$5&lt;&gt;8),入力データと計算結果!$E$7&lt;&gt;バックデータ一覧!$A$16,SUM(BX295:BY295)&gt;0),0.07*10^3/3600,0)</f>
        <v>0</v>
      </c>
      <c r="AZ295" s="101">
        <f>IF(AND(OR(計算過程!$DF$5&lt;=4),入力データと計算結果!$E$7=バックデータ一覧!$A$18,BY295&gt;0),(VLOOKUP(入力データと計算結果!$E$6,バックデータ一覧!$V$12:$AA$15,5,FALSE)*CA295+VLOOKUP(入力データと計算結果!$E$6,バックデータ一覧!$V$12:$AA$15,6,FALSE))*10^3/3600,0)</f>
        <v>0</v>
      </c>
      <c r="BA295" s="101">
        <f>IF(OR(計算過程!$DF$5&lt;=2,計算過程!$DF$5=8),IF(入力データと計算結果!$E$7=バックデータ一覧!$A$16,BU295/BC295+BV295/BD295+BW295/BE295+BX295/BF295+BZ295/BH295,IF(入力データと計算結果!$E$7=バックデータ一覧!$A$17,BU295/BC295+BV295/BD295+BW295/BE295+BY295/BG295+BZ295/BH295,BU295/BC295+BV295/BD295+BW295/BE295+BY295/BG295+CA295/BI295)),0)</f>
        <v>30.379133041408416</v>
      </c>
      <c r="BB295" s="101">
        <f>IF(OR(計算過程!$DF$5=3,計算過程!$DF$5=4),IF(入力データと計算結果!$E$7=バックデータ一覧!$A$16,BU295/BC295+BV295/BD295+BW295/BE295+BX295/BF295+BZ295/BH295,IF(入力データと計算結果!$E$7=バックデータ一覧!$A$17,BU295/BC295+BV295/BD295+BW295/BE295+BY295/BG295+BZ295/BH295,BU295/BC295+BV295/BD295+BW295/BE295+BY295/BG295+CA295/BI295)),0)</f>
        <v>0</v>
      </c>
      <c r="BC295" s="101">
        <f>MIN(1,計算過程!$DF$7*'貼り付けシート（日別）'!AG294+計算過程!$DF$14*(BU295+BW295)+計算過程!$DF$21)</f>
        <v>0.61343983633244947</v>
      </c>
      <c r="BD295" s="101">
        <f>MIN(1,計算過程!$DF$8*'貼り付けシート（日別）'!AG294+計算過程!$DF$15*BV295+計算過程!$DF$22)</f>
        <v>0.68468976964139072</v>
      </c>
      <c r="BE295" s="101">
        <f>MIN(1,計算過程!$DF$9*'貼り付けシート（日別）'!AG294+計算過程!$DF$16*(BU295+BW295)+計算過程!$DF$23)</f>
        <v>0.61343983633244947</v>
      </c>
      <c r="BF295" s="32">
        <f>MIN(1,計算過程!$DF$10*'貼り付けシート（日別）'!AG294+計算過程!$DF$17*BX295+計算過程!$DF$24)</f>
        <v>0.71159348488590612</v>
      </c>
      <c r="BG295" s="32">
        <f>MIN(1,計算過程!$DF$11*'貼り付けシート（日別）'!AG294+計算過程!$DF$18*BY295+計算過程!$DF$25)</f>
        <v>0.71059494829530212</v>
      </c>
      <c r="BH295" s="32">
        <f>MIN(1,計算過程!$DF$12*'貼り付けシート（日別）'!AG294+計算過程!$DF$19*BZ295+計算過程!$DF$26)</f>
        <v>0.71159348488590612</v>
      </c>
      <c r="BI295" s="32">
        <f>MIN(1,計算過程!$DF$13*'貼り付けシート（日別）'!AG294+計算過程!$DF$20*CA295+計算過程!$DF$27)</f>
        <v>0.54994743137718116</v>
      </c>
      <c r="BJ295" s="32">
        <f>IF(計算過程!$DF$5=11,(計算過程!$DF$33*BK295+計算過程!$DF$34*BN295+計算過程!$DF$35*計算過程!$DF$39+計算過程!$DF$36)*(1+計算過程!$DF$37*計算過程!$DF$38)*BL295*BM295*10^3/3600,0)</f>
        <v>0</v>
      </c>
      <c r="BK295" s="32">
        <f>'貼り付けシート（日別）'!AH294</f>
        <v>3.55</v>
      </c>
      <c r="BL295" s="32">
        <f t="shared" si="93"/>
        <v>1.045885</v>
      </c>
      <c r="BM295" s="32">
        <f t="shared" si="94"/>
        <v>1.0507500000000001</v>
      </c>
      <c r="BN295" s="32">
        <f t="shared" si="95"/>
        <v>20.244571833172305</v>
      </c>
      <c r="BO295" s="32">
        <f>IF(計算過程!$DF$5=10,(計算過程!$DF$41*'貼り付けシート（日別）'!AG294+計算過程!$DF$42*BN295+計算過程!$DF$43)/3.6,0)</f>
        <v>0</v>
      </c>
      <c r="BP295" s="32">
        <f>IF(OR(計算過程!$DF$5=5,計算過程!$DF$5=6,計算過程!$DF$5=7),((計算過程!$DF$45*'貼り付けシート（日別）'!AG294+計算過程!$DF$46*SUM(BU295:BW295,BY295)+計算過程!$DF$47)*BQ295+(0.01723*CA295+0.06099))*10^3/3600,0)</f>
        <v>0</v>
      </c>
      <c r="BQ295" s="32">
        <f>IF('貼り付けシート（日別）'!AG294&lt;7,1+(7-'貼り付けシート（日別）'!AG294)*0.0091,1)</f>
        <v>1</v>
      </c>
      <c r="BR295" s="32">
        <f>IF(OR(計算過程!$DF$5=5,計算過程!$DF$5=6,計算過程!$DF$5=7),((計算過程!$DF$48*'貼り付けシート（日別）'!AG294+計算過程!$DF$49*SUM(BU295:BW295,BY295)+計算過程!$DF$50)*BT295+CA295/BS295),0)</f>
        <v>0</v>
      </c>
      <c r="BS295" s="32">
        <f>計算過程!$DF$51*'貼り付けシート（日別）'!AG294+計算過程!$DF$52*CA295+計算過程!$DF$53</f>
        <v>0.79545999999999994</v>
      </c>
      <c r="BT295" s="32">
        <f>IF('貼り付けシート（日別）'!AG294&lt;7,1+(7-'貼り付けシート（日別）'!AG294)*0.0205,1)</f>
        <v>1</v>
      </c>
      <c r="BU295" s="109">
        <f>'貼り付けシート（日別）'!T294</f>
        <v>2.439151174149945</v>
      </c>
      <c r="BV295" s="109">
        <f>'貼り付けシート（日別）'!U294</f>
        <v>15.460082991570491</v>
      </c>
      <c r="BW295" s="109">
        <f>'貼り付けシート（日別）'!V294</f>
        <v>2.3453376674518696</v>
      </c>
      <c r="BX295" s="109">
        <f>'貼り付けシート（日別）'!W294</f>
        <v>0</v>
      </c>
      <c r="BY295" s="109">
        <f>'貼り付けシート（日別）'!X294</f>
        <v>0</v>
      </c>
      <c r="BZ295" s="109">
        <f>'貼り付けシート（日別）'!Y294</f>
        <v>0</v>
      </c>
      <c r="CA295" s="109">
        <f>'貼り付けシート（日別）'!Z294</f>
        <v>0</v>
      </c>
      <c r="CB295" s="102">
        <f>IF(入力データと計算結果!$E$9=バックデータ一覧!$A$25,'貼り付けシート（日別）'!AI294,0)</f>
        <v>0</v>
      </c>
      <c r="CC295" s="166"/>
      <c r="CD295" s="32">
        <f>IF(計算過程!$DF$5=9,((CI295*'貼り付けシート（日別）'!AG294+CJ295*(CQ295+CR295+CS295+CU295)+CK295*CX295+CL295)*CE295+(0.01723*CW295+0.06099))*10^3/3600,0)</f>
        <v>0</v>
      </c>
      <c r="CE295" s="32">
        <f>IF(7&lt;='貼り付けシート（日別）'!AG294,1,1+(7-'貼り付けシート（日別）'!AG294)*0.0091)</f>
        <v>1</v>
      </c>
      <c r="CF295" s="32">
        <f>IF(計算過程!$DF$5=9,((CM295*'貼り付けシート（日別）'!AG294+CN295*(CQ295+CR295+CS295+CU295)+CO295*CX295+CP295)*CH295+CW295/CG295),0)</f>
        <v>0</v>
      </c>
      <c r="CG295" s="32">
        <f>計算過程!$DF$55*'貼り付けシート（日別）'!AG294+計算過程!$DF$56*CW295+計算過程!$DF$57</f>
        <v>0.79545999999999994</v>
      </c>
      <c r="CH295" s="32">
        <f>IF(7&lt;='貼り付けシート（日別）'!AG294,1,1+(7-'貼り付けシート（日別）'!AG294)*0.0205)</f>
        <v>1</v>
      </c>
      <c r="CI295" s="100">
        <f>IF($CX295&gt;0,バックデータ一覧!$S$4,バックデータ一覧!$T$4)</f>
        <v>-0.18114</v>
      </c>
      <c r="CJ295" s="100">
        <f>IF($CX295&gt;0,バックデータ一覧!$S$5,バックデータ一覧!$T$5)</f>
        <v>0.10483000000000001</v>
      </c>
      <c r="CK295" s="100">
        <f>IF($CX295&gt;0,バックデータ一覧!$S$6,バックデータ一覧!$T$6)</f>
        <v>0</v>
      </c>
      <c r="CL295" s="100">
        <f>IF($CX295&gt;0,バックデータ一覧!$S$7,バックデータ一覧!$T$7)</f>
        <v>5.8528500000000001</v>
      </c>
      <c r="CM295" s="100">
        <f>IF($CX295&gt;0,バックデータ一覧!$S$12,バックデータ一覧!$T$12)</f>
        <v>-5.7700000000000001E-2</v>
      </c>
      <c r="CN295" s="100">
        <f>IF($CX295&gt;0,バックデータ一覧!$S$13,バックデータ一覧!$T$13)</f>
        <v>0.47525000000000001</v>
      </c>
      <c r="CO295" s="100">
        <f>IF($CX295&gt;0,バックデータ一覧!$S$14,バックデータ一覧!$T$14)</f>
        <v>0</v>
      </c>
      <c r="CP295" s="173">
        <f>IF($CX295&gt;0,バックデータ一覧!$S$15,バックデータ一覧!$T$15)</f>
        <v>-6.3459300000000001</v>
      </c>
      <c r="CQ295" s="102">
        <f>IF($DF$4=4,'貼り付けシート（日別）'!T294,'貼り付けシート（日別）'!B294*(INT($DF$4)+1-$DF$4)+'貼り付けシート（日別）'!T294*($DF$4-INT($DF$4)))</f>
        <v>2.439151174149945</v>
      </c>
      <c r="CR295" s="102">
        <f>IF($DF$4=4,'貼り付けシート（日別）'!U294,'貼り付けシート（日別）'!C294*(INT($DF$4)+1-$DF$4)+'貼り付けシート（日別）'!U294*($DF$4-INT($DF$4)))</f>
        <v>15.460082991570491</v>
      </c>
      <c r="CS295" s="102">
        <f>IF($DF$4=4,'貼り付けシート（日別）'!V294,'貼り付けシート（日別）'!D294*(INT($DF$4)+1-$DF$4)+'貼り付けシート（日別）'!V294*($DF$4-INT($DF$4)))</f>
        <v>2.3453376674518696</v>
      </c>
      <c r="CT295" s="102">
        <f>IF($DF$4=4,'貼り付けシート（日別）'!W294,'貼り付けシート（日別）'!E294*(INT($DF$4)+1-$DF$4)+'貼り付けシート（日別）'!W294*($DF$4-INT($DF$4)))</f>
        <v>0</v>
      </c>
      <c r="CU295" s="102">
        <f>IF($DF$4=4,'貼り付けシート（日別）'!X294,'貼り付けシート（日別）'!F294*(INT($DF$4)+1-$DF$4)+'貼り付けシート（日別）'!X294*($DF$4-INT($DF$4)))</f>
        <v>0</v>
      </c>
      <c r="CV295" s="102">
        <f>IF($DF$4=4,'貼り付けシート（日別）'!Y294,'貼り付けシート（日別）'!G294*(INT($DF$4)+1-$DF$4)+'貼り付けシート（日別）'!Y294*($DF$4-INT($DF$4)))</f>
        <v>0</v>
      </c>
      <c r="CW295" s="102">
        <f>IF($DF$4=4,'貼り付けシート（日別）'!Z294,'貼り付けシート（日別）'!H294*(INT($DF$4)+1-$DF$4)+'貼り付けシート（日別）'!Z294*($DF$4-INT($DF$4)))</f>
        <v>0</v>
      </c>
      <c r="CX295" s="32">
        <f>SUMIF('貼り付けシート（時刻別）'!$A$6:$A$8765,AR295,'貼り付けシート（時刻別）'!$C$6:$C$8765)</f>
        <v>0</v>
      </c>
      <c r="CY295" s="102">
        <f t="shared" si="96"/>
        <v>0</v>
      </c>
      <c r="CZ295" s="166"/>
    </row>
    <row r="296" spans="1:104" x14ac:dyDescent="0.15">
      <c r="A296" s="36">
        <v>41928</v>
      </c>
      <c r="B296" s="139">
        <f>IF(計算過程!$DF$5=9,計算過程!CD296+計算過程!CY296,IF($DF$4=4,AS296,G296*(INT($DF$4)+1-$DF$4)+AS296*($DF$4-INT($DF$4))))</f>
        <v>0.14831260673148147</v>
      </c>
      <c r="C296" s="139">
        <f>IF(計算過程!$DF$5=9,CF296,IF($DF$4=4,AT296,H296*(INT($DF$4)+1-$DF$4)+AT296*($DF$4-INT($DF$4))))</f>
        <v>71.61906723427353</v>
      </c>
      <c r="D296" s="139">
        <f>IF(計算過程!$DF$5=9,0,IF($DF$4=4,AU296,I296*(INT($DF$4)+1-$DF$4)+AU296*($DF$4-INT($DF$4))))</f>
        <v>0</v>
      </c>
      <c r="E296" s="139">
        <v>0</v>
      </c>
      <c r="F296" s="138"/>
      <c r="G296" s="104">
        <f t="shared" si="83"/>
        <v>0.14133644371990739</v>
      </c>
      <c r="H296" s="104">
        <f t="shared" si="84"/>
        <v>64.579990509398755</v>
      </c>
      <c r="I296" s="104">
        <f t="shared" si="85"/>
        <v>0</v>
      </c>
      <c r="J296" s="107">
        <v>0</v>
      </c>
      <c r="K296" s="101">
        <f>IF(OR(計算過程!$DF$5&lt;=4,計算過程!$DF$5=8),L296+M296+N296,0)</f>
        <v>0.14133644371990739</v>
      </c>
      <c r="L296" s="101">
        <f>IF(AND($DF$5&gt;4,$DF$5&lt;&gt;8),0,((VLOOKUP(入力データと計算結果!$E$6,バックデータ一覧!$V$12:$AA$15,2)*'貼り付けシート（日別）'!O295+VLOOKUP(入力データと計算結果!$E$6,バックデータ一覧!$V$12:$AA$15,3)*('貼り付けシート（日別）'!I295+'貼り付けシート（日別）'!J295+'貼り付けシート（日別）'!K295+'貼り付けシート（日別）'!L295+'貼り付けシート（日別）'!N295)+(VLOOKUP(入力データと計算結果!$E$6,バックデータ一覧!$V$12:$AA$15,4)))*10^3/3600))</f>
        <v>8.8960234518518519E-2</v>
      </c>
      <c r="M296" s="101">
        <f>IF(AND(OR($DF$5&gt;4,$DF$5&lt;&gt;8),入力データと計算結果!$E$7&lt;&gt;バックデータ一覧!$A$16,SUM(AL296:AM296)&gt;0),0.07*10^3/3600,0)</f>
        <v>1.9444444444444445E-2</v>
      </c>
      <c r="N296" s="101">
        <f>IF(AND(OR($DF$5&lt;=4),入力データと計算結果!$E$7=バックデータ一覧!$A$18,AM296&gt;0),(VLOOKUP(入力データと計算結果!$E$6,バックデータ一覧!$V$12:$AA$15,5,FALSE)*AO296+VLOOKUP(入力データと計算結果!$E$6,バックデータ一覧!$V$12:$AA$15,6,FALSE))*10^3/3600,0)</f>
        <v>3.293176475694444E-2</v>
      </c>
      <c r="O296" s="101">
        <f>IF(OR(計算過程!$DF$5&lt;=2,計算過程!$DF$5=8),IF(入力データと計算結果!$E$7=バックデータ一覧!$A$16,AI296/Q296+AJ296/R296+AK296/S296+AL296/T296+AN296/V296,IF(入力データと計算結果!$E$7=バックデータ一覧!$A$17,AI296/Q296+AJ296/R296+AK296/S296+AM296/U296+AN296/V296,AI296/Q296+AJ296/R296+AK296/S296+AM296/U296+AO296/W296)),0)</f>
        <v>64.579990509398755</v>
      </c>
      <c r="P296" s="101">
        <f>IF(OR(計算過程!$DF$5=3,計算過程!$DF$5=4),IF(入力データと計算結果!$E$7=バックデータ一覧!$A$16,AI296/Q296+AJ296/R296+AK296/S296+AL296/T296+AN296/V296,IF(入力データと計算結果!$E$7=バックデータ一覧!$A$17,AI296/Q296+AJ296/R296+AK296/S296+AM296/U296+AN296/V296,AI296/Q296+AJ296/R296+AK296/S296+AM296/U296+AO296/W296)),0)</f>
        <v>0</v>
      </c>
      <c r="Q296" s="101">
        <f>MIN(1,$DF$7*'貼り付けシート（日別）'!O295+計算過程!$DF$14*(AI296+AK296)+$DF$21)</f>
        <v>0.61969495412361453</v>
      </c>
      <c r="R296" s="101">
        <f>MIN(1,$DF$8*'貼り付けシート（日別）'!O295+$DF$15*AJ296+$DF$22)</f>
        <v>0.68230462125313762</v>
      </c>
      <c r="S296" s="101">
        <f>MIN(1,$DF$9*'貼り付けシート（日別）'!O295+$DF$16*(AI296+AK296)+$DF$23)</f>
        <v>0.61969495412361453</v>
      </c>
      <c r="T296" s="32">
        <f>MIN(1,$DF$10*'貼り付けシート（日別）'!O295+$DF$17*AL296+$DF$24)</f>
        <v>0.71159348488590612</v>
      </c>
      <c r="U296" s="32">
        <f>MIN(1,$DF$11*'貼り付けシート（日別）'!O295+$DF$18*AM296+$DF$25)</f>
        <v>0.70033370332478362</v>
      </c>
      <c r="V296" s="32">
        <f>MIN(1,$DF$12*'貼り付けシート（日別）'!O295+$DF$19*AN296+$DF$26)</f>
        <v>0.71159348488590612</v>
      </c>
      <c r="W296" s="32">
        <f>MIN(1,$DF$13*'貼り付けシート（日別）'!O295+$DF$20*AO296+$DF$27)</f>
        <v>0.61197851011167781</v>
      </c>
      <c r="X296" s="32">
        <f t="shared" si="86"/>
        <v>0</v>
      </c>
      <c r="Y296" s="32">
        <f>'貼り付けシート（日別）'!P295</f>
        <v>4.0375000000000005</v>
      </c>
      <c r="Z296" s="32">
        <f t="shared" si="87"/>
        <v>1.0394012500000001</v>
      </c>
      <c r="AA296" s="32">
        <f t="shared" si="88"/>
        <v>1.0336875000000001</v>
      </c>
      <c r="AB296" s="32">
        <f t="shared" si="89"/>
        <v>43.399890565744634</v>
      </c>
      <c r="AC296" s="32">
        <f>IF($DF$5=10,($DF$41*'貼り付けシート（日別）'!O295+$DF$42*AB296+$DF$43)/3.6,0)</f>
        <v>0</v>
      </c>
      <c r="AD296" s="32">
        <f>IF(OR($DF$5=5,$DF$5=6,$DF$5=7),(($DF$45*'貼り付けシート（日別）'!O295+$DF$46*SUM(AI296:AK296,AM296)+$DF$47)*AE296+(0.01723*AO296+0.06099))*10^3/3600,0)</f>
        <v>0</v>
      </c>
      <c r="AE296" s="32">
        <f>IF('貼り付けシート（日別）'!O295&lt;7,1+(7-'貼り付けシート（日別）'!O295)*0.0091,1)</f>
        <v>1</v>
      </c>
      <c r="AF296" s="32">
        <f>IF(OR($DF$5=5,$DF$5=6,$DF$5=7),(($DF$48*'貼り付けシート（日別）'!O295+$DF$49*SUM(AI296:AK296,AM296)+$DF$50)*AH296+AO296/AG296),0)</f>
        <v>0</v>
      </c>
      <c r="AG296" s="32">
        <f>$DF$51*'貼り付けシート（日別）'!O295+$DF$52*AO296+$DF$53</f>
        <v>0.82062562499999991</v>
      </c>
      <c r="AH296" s="32">
        <f>IF('貼り付けシート（日別）'!O295&lt;7,1+(7-'貼り付けシート（日別）'!O295)*0.0205,1)</f>
        <v>1</v>
      </c>
      <c r="AI296" s="109">
        <f>'貼り付けシート（日別）'!B295</f>
        <v>6.6885496834568405</v>
      </c>
      <c r="AJ296" s="109">
        <f>'貼り付けシート（日別）'!C295</f>
        <v>8.9250662966064596</v>
      </c>
      <c r="AK296" s="109">
        <f>'貼り付けシート（日別）'!D295</f>
        <v>1.8375136493013295</v>
      </c>
      <c r="AL296" s="109">
        <f>'貼り付けシート（日別）'!E295</f>
        <v>0</v>
      </c>
      <c r="AM296" s="109">
        <f>'貼り付けシート（日別）'!F295</f>
        <v>22.607823436379999</v>
      </c>
      <c r="AN296" s="109">
        <f>'貼り付けシート（日別）'!G295</f>
        <v>0</v>
      </c>
      <c r="AO296" s="109">
        <f>'貼り付けシート（日別）'!H295</f>
        <v>3.3409374999999999</v>
      </c>
      <c r="AP296" s="102">
        <f>IF(入力データと計算結果!$E$9=バックデータ一覧!$A$25,'貼り付けシート（日別）'!Q295,0)</f>
        <v>0</v>
      </c>
      <c r="AR296" s="36">
        <v>41928</v>
      </c>
      <c r="AS296" s="104">
        <f t="shared" si="90"/>
        <v>0.14831260673148147</v>
      </c>
      <c r="AT296" s="104">
        <f t="shared" si="91"/>
        <v>71.61906723427353</v>
      </c>
      <c r="AU296" s="104">
        <f t="shared" si="92"/>
        <v>0</v>
      </c>
      <c r="AV296" s="107">
        <v>0</v>
      </c>
      <c r="AW296" s="101">
        <f>IF(OR(計算過程!$DF$5&lt;=4,計算過程!$DF$5=8),AX296+AY296+AZ296,0)</f>
        <v>0.14831260673148147</v>
      </c>
      <c r="AX296" s="101">
        <f>IF(AND(計算過程!$DF$5&gt;4,計算過程!$DF$5&lt;&gt;8),0,((VLOOKUP(入力データと計算結果!$E$6,バックデータ一覧!$V$12:$AA$15,2)*'貼り付けシート（日別）'!AG295+VLOOKUP(入力データと計算結果!$E$6,バックデータ一覧!$V$12:$AA$15,3)*('貼り付けシート（日別）'!AA295+'貼り付けシート（日別）'!AB295+'貼り付けシート（日別）'!AC295+'貼り付けシート（日別）'!AD295+'貼り付けシート（日別）'!AF295)+(VLOOKUP(入力データと計算結果!$E$6,バックデータ一覧!$V$12:$AA$15,4)))*10^3/3600))</f>
        <v>9.2480925018518526E-2</v>
      </c>
      <c r="AY296" s="101">
        <f>IF(AND(OR(計算過程!$DF$5&gt;4,計算過程!$DF$5&lt;&gt;8),入力データと計算結果!$E$7&lt;&gt;バックデータ一覧!$A$16,SUM(BX296:BY296)&gt;0),0.07*10^3/3600,0)</f>
        <v>1.9444444444444445E-2</v>
      </c>
      <c r="AZ296" s="101">
        <f>IF(AND(OR(計算過程!$DF$5&lt;=4),入力データと計算結果!$E$7=バックデータ一覧!$A$18,BY296&gt;0),(VLOOKUP(入力データと計算結果!$E$6,バックデータ一覧!$V$12:$AA$15,5,FALSE)*CA296+VLOOKUP(入力データと計算結果!$E$6,バックデータ一覧!$V$12:$AA$15,6,FALSE))*10^3/3600,0)</f>
        <v>3.6387237268518509E-2</v>
      </c>
      <c r="BA296" s="101">
        <f>IF(OR(計算過程!$DF$5&lt;=2,計算過程!$DF$5=8),IF(入力データと計算結果!$E$7=バックデータ一覧!$A$16,BU296/BC296+BV296/BD296+BW296/BE296+BX296/BF296+BZ296/BH296,IF(入力データと計算結果!$E$7=バックデータ一覧!$A$17,BU296/BC296+BV296/BD296+BW296/BE296+BY296/BG296+BZ296/BH296,BU296/BC296+BV296/BD296+BW296/BE296+BY296/BG296+CA296/BI296)),0)</f>
        <v>71.61906723427353</v>
      </c>
      <c r="BB296" s="101">
        <f>IF(OR(計算過程!$DF$5=3,計算過程!$DF$5=4),IF(入力データと計算結果!$E$7=バックデータ一覧!$A$16,BU296/BC296+BV296/BD296+BW296/BE296+BX296/BF296+BZ296/BH296,IF(入力データと計算結果!$E$7=バックデータ一覧!$A$17,BU296/BC296+BV296/BD296+BW296/BE296+BY296/BG296+BZ296/BH296,BU296/BC296+BV296/BD296+BW296/BE296+BY296/BG296+CA296/BI296)),0)</f>
        <v>0</v>
      </c>
      <c r="BC296" s="101">
        <f>MIN(1,計算過程!$DF$7*'貼り付けシート（日別）'!AG295+計算過程!$DF$14*(BU296+BW296)+計算過程!$DF$21)</f>
        <v>0.6206451203248412</v>
      </c>
      <c r="BD296" s="101">
        <f>MIN(1,計算過程!$DF$8*'貼り付けシート（日別）'!AG295+計算過程!$DF$15*BV296+計算過程!$DF$22)</f>
        <v>0.68377767997557204</v>
      </c>
      <c r="BE296" s="101">
        <f>MIN(1,計算過程!$DF$9*'貼り付けシート（日別）'!AG295+計算過程!$DF$16*(BU296+BW296)+計算過程!$DF$23)</f>
        <v>0.6206451203248412</v>
      </c>
      <c r="BF296" s="32">
        <f>MIN(1,計算過程!$DF$10*'貼り付けシート（日別）'!AG295+計算過程!$DF$17*BX296+計算過程!$DF$24)</f>
        <v>0.71159348488590612</v>
      </c>
      <c r="BG296" s="32">
        <f>MIN(1,計算過程!$DF$11*'貼り付けシート（日別）'!AG295+計算過程!$DF$18*BY296+計算過程!$DF$25)</f>
        <v>0.70033370332478362</v>
      </c>
      <c r="BH296" s="32">
        <f>MIN(1,計算過程!$DF$12*'貼り付けシート（日別）'!AG295+計算過程!$DF$19*BZ296+計算過程!$DF$26)</f>
        <v>0.71159348488590612</v>
      </c>
      <c r="BI296" s="32">
        <f>MIN(1,計算過程!$DF$13*'貼り付けシート（日別）'!AG295+計算過程!$DF$20*CA296+計算過程!$DF$27)</f>
        <v>0.62469296351355708</v>
      </c>
      <c r="BJ296" s="32">
        <f>IF(計算過程!$DF$5=11,(計算過程!$DF$33*BK296+計算過程!$DF$34*BN296+計算過程!$DF$35*計算過程!$DF$39+計算過程!$DF$36)*(1+計算過程!$DF$37*計算過程!$DF$38)*BL296*BM296*10^3/3600,0)</f>
        <v>0</v>
      </c>
      <c r="BK296" s="32">
        <f>'貼り付けシート（日別）'!AH295</f>
        <v>4.0375000000000005</v>
      </c>
      <c r="BL296" s="32">
        <f t="shared" si="93"/>
        <v>1.0394012500000001</v>
      </c>
      <c r="BM296" s="32">
        <f t="shared" si="94"/>
        <v>1.0336875000000001</v>
      </c>
      <c r="BN296" s="32">
        <f t="shared" si="95"/>
        <v>48.172513457507499</v>
      </c>
      <c r="BO296" s="32">
        <f>IF(計算過程!$DF$5=10,(計算過程!$DF$41*'貼り付けシート（日別）'!AG295+計算過程!$DF$42*BN296+計算過程!$DF$43)/3.6,0)</f>
        <v>0</v>
      </c>
      <c r="BP296" s="32">
        <f>IF(OR(計算過程!$DF$5=5,計算過程!$DF$5=6,計算過程!$DF$5=7),((計算過程!$DF$45*'貼り付けシート（日別）'!AG295+計算過程!$DF$46*SUM(BU296:BW296,BY296)+計算過程!$DF$47)*BQ296+(0.01723*CA296+0.06099))*10^3/3600,0)</f>
        <v>0</v>
      </c>
      <c r="BQ296" s="32">
        <f>IF('貼り付けシート（日別）'!AG295&lt;7,1+(7-'貼り付けシート（日別）'!AG295)*0.0091,1)</f>
        <v>1</v>
      </c>
      <c r="BR296" s="32">
        <f>IF(OR(計算過程!$DF$5=5,計算過程!$DF$5=6,計算過程!$DF$5=7),((計算過程!$DF$48*'貼り付けシート（日別）'!AG295+計算過程!$DF$49*SUM(BU296:BW296,BY296)+計算過程!$DF$50)*BT296+CA296/BS296),0)</f>
        <v>0</v>
      </c>
      <c r="BS296" s="32">
        <f>計算過程!$DF$51*'貼り付けシート（日別）'!AG295+計算過程!$DF$52*CA296+計算過程!$DF$53</f>
        <v>0.82495750000000001</v>
      </c>
      <c r="BT296" s="32">
        <f>IF('貼り付けシート（日別）'!AG295&lt;7,1+(7-'貼り付けシート（日別）'!AG295)*0.0205,1)</f>
        <v>1</v>
      </c>
      <c r="BU296" s="109">
        <f>'貼り付けシート（日別）'!T295</f>
        <v>6.9925746690685155</v>
      </c>
      <c r="BV296" s="109">
        <f>'貼り付けシート（日別）'!U295</f>
        <v>12.1705449499179</v>
      </c>
      <c r="BW296" s="109">
        <f>'貼り付けシート（日別）'!V295</f>
        <v>2.3386537354744195</v>
      </c>
      <c r="BX296" s="109">
        <f>'貼り付けシート（日別）'!W295</f>
        <v>0</v>
      </c>
      <c r="BY296" s="109">
        <f>'貼り付けシート（日別）'!X295</f>
        <v>22.607823436379999</v>
      </c>
      <c r="BZ296" s="109">
        <f>'貼り付けシート（日別）'!Y295</f>
        <v>0</v>
      </c>
      <c r="CA296" s="109">
        <f>'貼り付けシート（日別）'!Z295</f>
        <v>4.0629166666666663</v>
      </c>
      <c r="CB296" s="102">
        <f>IF(入力データと計算結果!$E$9=バックデータ一覧!$A$25,'貼り付けシート（日別）'!AI295,0)</f>
        <v>0</v>
      </c>
      <c r="CC296" s="166"/>
      <c r="CD296" s="32">
        <f>IF(計算過程!$DF$5=9,((CI296*'貼り付けシート（日別）'!AG295+CJ296*(CQ296+CR296+CS296+CU296)+CK296*CX296+CL296)*CE296+(0.01723*CW296+0.06099))*10^3/3600,0)</f>
        <v>0</v>
      </c>
      <c r="CE296" s="32">
        <f>IF(7&lt;='貼り付けシート（日別）'!AG295,1,1+(7-'貼り付けシート（日別）'!AG295)*0.0091)</f>
        <v>1</v>
      </c>
      <c r="CF296" s="32">
        <f>IF(計算過程!$DF$5=9,((CM296*'貼り付けシート（日別）'!AG295+CN296*(CQ296+CR296+CS296+CU296)+CO296*CX296+CP296)*CH296+CW296/CG296),0)</f>
        <v>0</v>
      </c>
      <c r="CG296" s="32">
        <f>計算過程!$DF$55*'貼り付けシート（日別）'!AG295+計算過程!$DF$56*CW296+計算過程!$DF$57</f>
        <v>0.82495750000000001</v>
      </c>
      <c r="CH296" s="32">
        <f>IF(7&lt;='貼り付けシート（日別）'!AG295,1,1+(7-'貼り付けシート（日別）'!AG295)*0.0205)</f>
        <v>1</v>
      </c>
      <c r="CI296" s="100">
        <f>IF($CX296&gt;0,バックデータ一覧!$S$4,バックデータ一覧!$T$4)</f>
        <v>-0.18114</v>
      </c>
      <c r="CJ296" s="100">
        <f>IF($CX296&gt;0,バックデータ一覧!$S$5,バックデータ一覧!$T$5)</f>
        <v>0.10483000000000001</v>
      </c>
      <c r="CK296" s="100">
        <f>IF($CX296&gt;0,バックデータ一覧!$S$6,バックデータ一覧!$T$6)</f>
        <v>0</v>
      </c>
      <c r="CL296" s="100">
        <f>IF($CX296&gt;0,バックデータ一覧!$S$7,バックデータ一覧!$T$7)</f>
        <v>5.8528500000000001</v>
      </c>
      <c r="CM296" s="100">
        <f>IF($CX296&gt;0,バックデータ一覧!$S$12,バックデータ一覧!$T$12)</f>
        <v>-5.7700000000000001E-2</v>
      </c>
      <c r="CN296" s="100">
        <f>IF($CX296&gt;0,バックデータ一覧!$S$13,バックデータ一覧!$T$13)</f>
        <v>0.47525000000000001</v>
      </c>
      <c r="CO296" s="100">
        <f>IF($CX296&gt;0,バックデータ一覧!$S$14,バックデータ一覧!$T$14)</f>
        <v>0</v>
      </c>
      <c r="CP296" s="173">
        <f>IF($CX296&gt;0,バックデータ一覧!$S$15,バックデータ一覧!$T$15)</f>
        <v>-6.3459300000000001</v>
      </c>
      <c r="CQ296" s="102">
        <f>IF($DF$4=4,'貼り付けシート（日別）'!T295,'貼り付けシート（日別）'!B295*(INT($DF$4)+1-$DF$4)+'貼り付けシート（日別）'!T295*($DF$4-INT($DF$4)))</f>
        <v>6.9925746690685155</v>
      </c>
      <c r="CR296" s="102">
        <f>IF($DF$4=4,'貼り付けシート（日別）'!U295,'貼り付けシート（日別）'!C295*(INT($DF$4)+1-$DF$4)+'貼り付けシート（日別）'!U295*($DF$4-INT($DF$4)))</f>
        <v>12.1705449499179</v>
      </c>
      <c r="CS296" s="102">
        <f>IF($DF$4=4,'貼り付けシート（日別）'!V295,'貼り付けシート（日別）'!D295*(INT($DF$4)+1-$DF$4)+'貼り付けシート（日別）'!V295*($DF$4-INT($DF$4)))</f>
        <v>2.3386537354744195</v>
      </c>
      <c r="CT296" s="102">
        <f>IF($DF$4=4,'貼り付けシート（日別）'!W295,'貼り付けシート（日別）'!E295*(INT($DF$4)+1-$DF$4)+'貼り付けシート（日別）'!W295*($DF$4-INT($DF$4)))</f>
        <v>0</v>
      </c>
      <c r="CU296" s="102">
        <f>IF($DF$4=4,'貼り付けシート（日別）'!X295,'貼り付けシート（日別）'!F295*(INT($DF$4)+1-$DF$4)+'貼り付けシート（日別）'!X295*($DF$4-INT($DF$4)))</f>
        <v>22.607823436379999</v>
      </c>
      <c r="CV296" s="102">
        <f>IF($DF$4=4,'貼り付けシート（日別）'!Y295,'貼り付けシート（日別）'!G295*(INT($DF$4)+1-$DF$4)+'貼り付けシート（日別）'!Y295*($DF$4-INT($DF$4)))</f>
        <v>0</v>
      </c>
      <c r="CW296" s="102">
        <f>IF($DF$4=4,'貼り付けシート（日別）'!Z295,'貼り付けシート（日別）'!H295*(INT($DF$4)+1-$DF$4)+'貼り付けシート（日別）'!Z295*($DF$4-INT($DF$4)))</f>
        <v>4.0629166666666663</v>
      </c>
      <c r="CX296" s="32">
        <f>SUMIF('貼り付けシート（時刻別）'!$A$6:$A$8765,AR296,'貼り付けシート（時刻別）'!$C$6:$C$8765)</f>
        <v>0</v>
      </c>
      <c r="CY296" s="102">
        <f t="shared" si="96"/>
        <v>0</v>
      </c>
      <c r="CZ296" s="166"/>
    </row>
    <row r="297" spans="1:104" x14ac:dyDescent="0.15">
      <c r="A297" s="36">
        <v>41929</v>
      </c>
      <c r="B297" s="139">
        <f>IF(計算過程!$DF$5=9,計算過程!CD297+計算過程!CY297,IF($DF$4=4,AS297,G297*(INT($DF$4)+1-$DF$4)+AS297*($DF$4-INT($DF$4))))</f>
        <v>0.14471864875694446</v>
      </c>
      <c r="C297" s="139">
        <f>IF(計算過程!$DF$5=9,CF297,IF($DF$4=4,AT297,H297*(INT($DF$4)+1-$DF$4)+AT297*($DF$4-INT($DF$4))))</f>
        <v>59.936000855424439</v>
      </c>
      <c r="D297" s="139">
        <f>IF(計算過程!$DF$5=9,0,IF($DF$4=4,AU297,I297*(INT($DF$4)+1-$DF$4)+AU297*($DF$4-INT($DF$4))))</f>
        <v>0</v>
      </c>
      <c r="E297" s="139">
        <v>0</v>
      </c>
      <c r="F297" s="138"/>
      <c r="G297" s="104">
        <f t="shared" si="83"/>
        <v>0.13708990532870372</v>
      </c>
      <c r="H297" s="104">
        <f t="shared" si="84"/>
        <v>52.759789215068764</v>
      </c>
      <c r="I297" s="104">
        <f t="shared" si="85"/>
        <v>0</v>
      </c>
      <c r="J297" s="107">
        <v>0</v>
      </c>
      <c r="K297" s="101">
        <f>IF(OR(計算過程!$DF$5&lt;=4,計算過程!$DF$5=8),L297+M297+N297,0)</f>
        <v>0.13708990532870372</v>
      </c>
      <c r="L297" s="101">
        <f>IF(AND($DF$5&gt;4,$DF$5&lt;&gt;8),0,((VLOOKUP(入力データと計算結果!$E$6,バックデータ一覧!$V$12:$AA$15,2)*'貼り付けシート（日別）'!O296+VLOOKUP(入力データと計算結果!$E$6,バックデータ一覧!$V$12:$AA$15,3)*('貼り付けシート（日別）'!I296+'貼り付けシート（日別）'!J296+'貼り付けシート（日別）'!K296+'貼り付けシート（日別）'!L296+'貼り付けシート（日別）'!N296)+(VLOOKUP(入力データと計算結果!$E$6,バックデータ一覧!$V$12:$AA$15,4)))*10^3/3600))</f>
        <v>8.3680195259259266E-2</v>
      </c>
      <c r="M297" s="101">
        <f>IF(AND(OR($DF$5&gt;4,$DF$5&lt;&gt;8),入力データと計算結果!$E$7&lt;&gt;バックデータ一覧!$A$16,SUM(AL297:AM297)&gt;0),0.07*10^3/3600,0)</f>
        <v>1.9444444444444445E-2</v>
      </c>
      <c r="N297" s="101">
        <f>IF(AND(OR($DF$5&lt;=4),入力データと計算結果!$E$7=バックデータ一覧!$A$18,AM297&gt;0),(VLOOKUP(入力データと計算結果!$E$6,バックデータ一覧!$V$12:$AA$15,5,FALSE)*AO297+VLOOKUP(入力データと計算結果!$E$6,バックデータ一覧!$V$12:$AA$15,6,FALSE))*10^3/3600,0)</f>
        <v>3.3965265625000005E-2</v>
      </c>
      <c r="O297" s="101">
        <f>IF(OR(計算過程!$DF$5&lt;=2,計算過程!$DF$5=8),IF(入力データと計算結果!$E$7=バックデータ一覧!$A$16,AI297/Q297+AJ297/R297+AK297/S297+AL297/T297+AN297/V297,IF(入力データと計算結果!$E$7=バックデータ一覧!$A$17,AI297/Q297+AJ297/R297+AK297/S297+AM297/U297+AN297/V297,AI297/Q297+AJ297/R297+AK297/S297+AM297/U297+AO297/W297)),0)</f>
        <v>52.759789215068764</v>
      </c>
      <c r="P297" s="101">
        <f>IF(OR(計算過程!$DF$5=3,計算過程!$DF$5=4),IF(入力データと計算結果!$E$7=バックデータ一覧!$A$16,AI297/Q297+AJ297/R297+AK297/S297+AL297/T297+AN297/V297,IF(入力データと計算結果!$E$7=バックデータ一覧!$A$17,AI297/Q297+AJ297/R297+AK297/S297+AM297/U297+AN297/V297,AI297/Q297+AJ297/R297+AK297/S297+AM297/U297+AO297/W297)),0)</f>
        <v>0</v>
      </c>
      <c r="Q297" s="101">
        <f>MIN(1,$DF$7*'貼り付けシート（日別）'!O296+計算過程!$DF$14*(AI297+AK297)+$DF$21)</f>
        <v>0.60927011506427176</v>
      </c>
      <c r="R297" s="101">
        <f>MIN(1,$DF$8*'貼り付けシート（日別）'!O296+$DF$15*AJ297+$DF$22)</f>
        <v>0.67861346299987058</v>
      </c>
      <c r="S297" s="101">
        <f>MIN(1,$DF$9*'貼り付けシート（日別）'!O296+$DF$16*(AI297+AK297)+$DF$23)</f>
        <v>0.60927011506427176</v>
      </c>
      <c r="T297" s="32">
        <f>MIN(1,$DF$10*'貼り付けシート（日別）'!O296+$DF$17*AL297+$DF$24)</f>
        <v>0.71159348488590612</v>
      </c>
      <c r="U297" s="32">
        <f>MIN(1,$DF$11*'貼り付けシート（日別）'!O296+$DF$18*AM297+$DF$25)</f>
        <v>0.70037712605682734</v>
      </c>
      <c r="V297" s="32">
        <f>MIN(1,$DF$12*'貼り付けシート（日別）'!O296+$DF$19*AN297+$DF$26)</f>
        <v>0.71159348488590612</v>
      </c>
      <c r="W297" s="32">
        <f>MIN(1,$DF$13*'貼り付けシート（日別）'!O296+$DF$20*AO297+$DF$27)</f>
        <v>0.60565862451865771</v>
      </c>
      <c r="X297" s="32">
        <f t="shared" si="86"/>
        <v>0</v>
      </c>
      <c r="Y297" s="32">
        <f>'貼り付けシート（日別）'!P296</f>
        <v>3.8375000000000004</v>
      </c>
      <c r="Z297" s="32">
        <f t="shared" si="87"/>
        <v>1.0420612499999999</v>
      </c>
      <c r="AA297" s="32">
        <f t="shared" si="88"/>
        <v>1.0406875</v>
      </c>
      <c r="AB297" s="32">
        <f t="shared" si="89"/>
        <v>35.547545498067045</v>
      </c>
      <c r="AC297" s="32">
        <f>IF($DF$5=10,($DF$41*'貼り付けシート（日別）'!O296+$DF$42*AB297+$DF$43)/3.6,0)</f>
        <v>0</v>
      </c>
      <c r="AD297" s="32">
        <f>IF(OR($DF$5=5,$DF$5=6,$DF$5=7),(($DF$45*'貼り付けシート（日別）'!O296+$DF$46*SUM(AI297:AK297,AM297)+$DF$47)*AE297+(0.01723*AO297+0.06099))*10^3/3600,0)</f>
        <v>0</v>
      </c>
      <c r="AE297" s="32">
        <f>IF('貼り付けシート（日別）'!O296&lt;7,1+(7-'貼り付けシート（日別）'!O296)*0.0091,1)</f>
        <v>1.0069008333333334</v>
      </c>
      <c r="AF297" s="32">
        <f>IF(OR($DF$5=5,$DF$5=6,$DF$5=7),(($DF$48*'貼り付けシート（日別）'!O296+$DF$49*SUM(AI297:AK297,AM297)+$DF$50)*AH297+AO297/AG297),0)</f>
        <v>0</v>
      </c>
      <c r="AG297" s="32">
        <f>$DF$51*'貼り付けシート（日別）'!O296+$DF$52*AO297+$DF$53</f>
        <v>0.80570124999999992</v>
      </c>
      <c r="AH297" s="32">
        <f>IF('貼り付けシート（日別）'!O296&lt;7,1+(7-'貼り付けシート（日別）'!O296)*0.0205,1)</f>
        <v>1.0155458333333334</v>
      </c>
      <c r="AI297" s="109">
        <f>'貼り付けシート（日別）'!B296</f>
        <v>3.6328612381364396</v>
      </c>
      <c r="AJ297" s="109">
        <f>'貼り付けシート（日別）'!C296</f>
        <v>4.8476170367597708</v>
      </c>
      <c r="AK297" s="109">
        <f>'貼り付けシート（日別）'!D296</f>
        <v>0.99803880168583492</v>
      </c>
      <c r="AL297" s="109">
        <f>'貼り付けシート（日別）'!E296</f>
        <v>0</v>
      </c>
      <c r="AM297" s="109">
        <f>'貼り付けシート（日別）'!F296</f>
        <v>22.512153421484999</v>
      </c>
      <c r="AN297" s="109">
        <f>'貼り付けシート（日別）'!G296</f>
        <v>0</v>
      </c>
      <c r="AO297" s="109">
        <f>'貼り付けシート（日別）'!H296</f>
        <v>3.5568750000000007</v>
      </c>
      <c r="AP297" s="102">
        <f>IF(入力データと計算結果!$E$9=バックデータ一覧!$A$25,'貼り付けシート（日別）'!Q296,0)</f>
        <v>0</v>
      </c>
      <c r="AR297" s="36">
        <v>41929</v>
      </c>
      <c r="AS297" s="104">
        <f t="shared" si="90"/>
        <v>0.14471864875694446</v>
      </c>
      <c r="AT297" s="104">
        <f t="shared" si="91"/>
        <v>59.936000855424439</v>
      </c>
      <c r="AU297" s="104">
        <f t="shared" si="92"/>
        <v>0</v>
      </c>
      <c r="AV297" s="107">
        <v>0</v>
      </c>
      <c r="AW297" s="101">
        <f>IF(OR(計算過程!$DF$5&lt;=4,計算過程!$DF$5=8),AX297+AY297+AZ297,0)</f>
        <v>0.14471864875694446</v>
      </c>
      <c r="AX297" s="101">
        <f>IF(AND(計算過程!$DF$5&gt;4,計算過程!$DF$5&lt;&gt;8),0,((VLOOKUP(入力データと計算結果!$E$6,バックデータ一覧!$V$12:$AA$15,2)*'貼り付けシート（日別）'!AG296+VLOOKUP(入力データと計算結果!$E$6,バックデータ一覧!$V$12:$AA$15,3)*('貼り付けシート（日別）'!AA296+'貼り付けシート（日別）'!AB296+'貼り付けシート（日別）'!AC296+'貼り付けシート（日別）'!AD296+'貼り付けシート（日別）'!AF296)+(VLOOKUP(入力データと計算結果!$E$6,バックデータ一覧!$V$12:$AA$15,4)))*10^3/3600))</f>
        <v>8.7135549509259266E-2</v>
      </c>
      <c r="AY297" s="101">
        <f>IF(AND(OR(計算過程!$DF$5&gt;4,計算過程!$DF$5&lt;&gt;8),入力データと計算結果!$E$7&lt;&gt;バックデータ一覧!$A$16,SUM(BX297:BY297)&gt;0),0.07*10^3/3600,0)</f>
        <v>1.9444444444444445E-2</v>
      </c>
      <c r="AZ297" s="101">
        <f>IF(AND(OR(計算過程!$DF$5&lt;=4),入力データと計算結果!$E$7=バックデータ一覧!$A$18,BY297&gt;0),(VLOOKUP(入力データと計算結果!$E$6,バックデータ一覧!$V$12:$AA$15,5,FALSE)*CA297+VLOOKUP(入力データと計算結果!$E$6,バックデータ一覧!$V$12:$AA$15,6,FALSE))*10^3/3600,0)</f>
        <v>3.8138654803240739E-2</v>
      </c>
      <c r="BA297" s="101">
        <f>IF(OR(計算過程!$DF$5&lt;=2,計算過程!$DF$5=8),IF(入力データと計算結果!$E$7=バックデータ一覧!$A$16,BU297/BC297+BV297/BD297+BW297/BE297+BX297/BF297+BZ297/BH297,IF(入力データと計算結果!$E$7=バックデータ一覧!$A$17,BU297/BC297+BV297/BD297+BW297/BE297+BY297/BG297+BZ297/BH297,BU297/BC297+BV297/BD297+BW297/BE297+BY297/BG297+CA297/BI297)),0)</f>
        <v>59.936000855424439</v>
      </c>
      <c r="BB297" s="101">
        <f>IF(OR(計算過程!$DF$5=3,計算過程!$DF$5=4),IF(入力データと計算結果!$E$7=バックデータ一覧!$A$16,BU297/BC297+BV297/BD297+BW297/BE297+BX297/BF297+BZ297/BH297,IF(入力データと計算結果!$E$7=バックデータ一覧!$A$17,BU297/BC297+BV297/BD297+BW297/BE297+BY297/BG297+BZ297/BH297,BU297/BC297+BV297/BD297+BW297/BE297+BY297/BG297+CA297/BI297)),0)</f>
        <v>0</v>
      </c>
      <c r="BC297" s="101">
        <f>MIN(1,計算過程!$DF$7*'貼り付けシート（日別）'!AG296+計算過程!$DF$14*(BU297+BW297)+計算過程!$DF$21)</f>
        <v>0.61012792735340404</v>
      </c>
      <c r="BD297" s="101">
        <f>MIN(1,計算過程!$DF$8*'貼り付けシート（日別）'!AG296+計算過程!$DF$15*BV297+計算過程!$DF$22)</f>
        <v>0.68008028814788268</v>
      </c>
      <c r="BE297" s="101">
        <f>MIN(1,計算過程!$DF$9*'貼り付けシート（日別）'!AG296+計算過程!$DF$16*(BU297+BW297)+計算過程!$DF$23)</f>
        <v>0.61012792735340404</v>
      </c>
      <c r="BF297" s="32">
        <f>MIN(1,計算過程!$DF$10*'貼り付けシート（日別）'!AG296+計算過程!$DF$17*BX297+計算過程!$DF$24)</f>
        <v>0.71159348488590612</v>
      </c>
      <c r="BG297" s="32">
        <f>MIN(1,計算過程!$DF$11*'貼り付けシート（日別）'!AG296+計算過程!$DF$18*BY297+計算過程!$DF$25)</f>
        <v>0.70037712605682734</v>
      </c>
      <c r="BH297" s="32">
        <f>MIN(1,計算過程!$DF$12*'貼り付けシート（日別）'!AG296+計算過程!$DF$19*BZ297+計算過程!$DF$26)</f>
        <v>0.71159348488590612</v>
      </c>
      <c r="BI297" s="32">
        <f>MIN(1,計算過程!$DF$13*'貼り付けシート（日別）'!AG296+計算過程!$DF$20*CA297+計算過程!$DF$27)</f>
        <v>0.621014661082953</v>
      </c>
      <c r="BJ297" s="32">
        <f>IF(計算過程!$DF$5=11,(計算過程!$DF$33*BK297+計算過程!$DF$34*BN297+計算過程!$DF$35*計算過程!$DF$39+計算過程!$DF$36)*(1+計算過程!$DF$37*計算過程!$DF$38)*BL297*BM297*10^3/3600,0)</f>
        <v>0</v>
      </c>
      <c r="BK297" s="32">
        <f>'貼り付けシート（日別）'!AH296</f>
        <v>3.8375000000000004</v>
      </c>
      <c r="BL297" s="32">
        <f t="shared" si="93"/>
        <v>1.0420612499999999</v>
      </c>
      <c r="BM297" s="32">
        <f t="shared" si="94"/>
        <v>1.0406875</v>
      </c>
      <c r="BN297" s="32">
        <f t="shared" si="95"/>
        <v>40.37817428313474</v>
      </c>
      <c r="BO297" s="32">
        <f>IF(計算過程!$DF$5=10,(計算過程!$DF$41*'貼り付けシート（日別）'!AG296+計算過程!$DF$42*BN297+計算過程!$DF$43)/3.6,0)</f>
        <v>0</v>
      </c>
      <c r="BP297" s="32">
        <f>IF(OR(計算過程!$DF$5=5,計算過程!$DF$5=6,計算過程!$DF$5=7),((計算過程!$DF$45*'貼り付けシート（日別）'!AG296+計算過程!$DF$46*SUM(BU297:BW297,BY297)+計算過程!$DF$47)*BQ297+(0.01723*CA297+0.06099))*10^3/3600,0)</f>
        <v>0</v>
      </c>
      <c r="BQ297" s="32">
        <f>IF('貼り付けシート（日別）'!AG296&lt;7,1+(7-'貼り付けシート（日別）'!AG296)*0.0091,1)</f>
        <v>1.0069008333333334</v>
      </c>
      <c r="BR297" s="32">
        <f>IF(OR(計算過程!$DF$5=5,計算過程!$DF$5=6,計算過程!$DF$5=7),((計算過程!$DF$48*'貼り付けシート（日別）'!AG296+計算過程!$DF$49*SUM(BU297:BW297,BY297)+計算過程!$DF$50)*BT297+CA297/BS297),0)</f>
        <v>0</v>
      </c>
      <c r="BS297" s="32">
        <f>計算過程!$DF$51*'貼り付けシート（日別）'!AG296+計算過程!$DF$52*CA297+計算過程!$DF$53</f>
        <v>0.81093312499999992</v>
      </c>
      <c r="BT297" s="32">
        <f>IF('貼り付けシート（日別）'!AG296&lt;7,1+(7-'貼り付けシート（日別）'!AG296)*0.0205,1)</f>
        <v>1.0155458333333334</v>
      </c>
      <c r="BU297" s="109">
        <f>'貼り付けシート（日別）'!T296</f>
        <v>4.6924457659262337</v>
      </c>
      <c r="BV297" s="109">
        <f>'貼り付けシート（日別）'!U296</f>
        <v>8.0793617279329499</v>
      </c>
      <c r="BW297" s="109">
        <f>'貼り付けシート（日別）'!V296</f>
        <v>0.66535920112389002</v>
      </c>
      <c r="BX297" s="109">
        <f>'貼り付けシート（日別）'!W296</f>
        <v>0</v>
      </c>
      <c r="BY297" s="109">
        <f>'貼り付けシート（日別）'!X296</f>
        <v>22.512153421484999</v>
      </c>
      <c r="BZ297" s="109">
        <f>'貼り付けシート（日別）'!Y296</f>
        <v>0</v>
      </c>
      <c r="CA297" s="109">
        <f>'貼り付けシート（日別）'!Z296</f>
        <v>4.4288541666666665</v>
      </c>
      <c r="CB297" s="102">
        <f>IF(入力データと計算結果!$E$9=バックデータ一覧!$A$25,'貼り付けシート（日別）'!AI296,0)</f>
        <v>0</v>
      </c>
      <c r="CC297" s="166"/>
      <c r="CD297" s="32">
        <f>IF(計算過程!$DF$5=9,((CI297*'貼り付けシート（日別）'!AG296+CJ297*(CQ297+CR297+CS297+CU297)+CK297*CX297+CL297)*CE297+(0.01723*CW297+0.06099))*10^3/3600,0)</f>
        <v>0</v>
      </c>
      <c r="CE297" s="32">
        <f>IF(7&lt;='貼り付けシート（日別）'!AG296,1,1+(7-'貼り付けシート（日別）'!AG296)*0.0091)</f>
        <v>1.0069008333333334</v>
      </c>
      <c r="CF297" s="32">
        <f>IF(計算過程!$DF$5=9,((CM297*'貼り付けシート（日別）'!AG296+CN297*(CQ297+CR297+CS297+CU297)+CO297*CX297+CP297)*CH297+CW297/CG297),0)</f>
        <v>0</v>
      </c>
      <c r="CG297" s="32">
        <f>計算過程!$DF$55*'貼り付けシート（日別）'!AG296+計算過程!$DF$56*CW297+計算過程!$DF$57</f>
        <v>0.81093312499999992</v>
      </c>
      <c r="CH297" s="32">
        <f>IF(7&lt;='貼り付けシート（日別）'!AG296,1,1+(7-'貼り付けシート（日別）'!AG296)*0.0205)</f>
        <v>1.0155458333333334</v>
      </c>
      <c r="CI297" s="100">
        <f>IF($CX297&gt;0,バックデータ一覧!$S$4,バックデータ一覧!$T$4)</f>
        <v>-0.18114</v>
      </c>
      <c r="CJ297" s="100">
        <f>IF($CX297&gt;0,バックデータ一覧!$S$5,バックデータ一覧!$T$5)</f>
        <v>0.10483000000000001</v>
      </c>
      <c r="CK297" s="100">
        <f>IF($CX297&gt;0,バックデータ一覧!$S$6,バックデータ一覧!$T$6)</f>
        <v>0</v>
      </c>
      <c r="CL297" s="100">
        <f>IF($CX297&gt;0,バックデータ一覧!$S$7,バックデータ一覧!$T$7)</f>
        <v>5.8528500000000001</v>
      </c>
      <c r="CM297" s="100">
        <f>IF($CX297&gt;0,バックデータ一覧!$S$12,バックデータ一覧!$T$12)</f>
        <v>-5.7700000000000001E-2</v>
      </c>
      <c r="CN297" s="100">
        <f>IF($CX297&gt;0,バックデータ一覧!$S$13,バックデータ一覧!$T$13)</f>
        <v>0.47525000000000001</v>
      </c>
      <c r="CO297" s="100">
        <f>IF($CX297&gt;0,バックデータ一覧!$S$14,バックデータ一覧!$T$14)</f>
        <v>0</v>
      </c>
      <c r="CP297" s="173">
        <f>IF($CX297&gt;0,バックデータ一覧!$S$15,バックデータ一覧!$T$15)</f>
        <v>-6.3459300000000001</v>
      </c>
      <c r="CQ297" s="102">
        <f>IF($DF$4=4,'貼り付けシート（日別）'!T296,'貼り付けシート（日別）'!B296*(INT($DF$4)+1-$DF$4)+'貼り付けシート（日別）'!T296*($DF$4-INT($DF$4)))</f>
        <v>4.6924457659262337</v>
      </c>
      <c r="CR297" s="102">
        <f>IF($DF$4=4,'貼り付けシート（日別）'!U296,'貼り付けシート（日別）'!C296*(INT($DF$4)+1-$DF$4)+'貼り付けシート（日別）'!U296*($DF$4-INT($DF$4)))</f>
        <v>8.0793617279329499</v>
      </c>
      <c r="CS297" s="102">
        <f>IF($DF$4=4,'貼り付けシート（日別）'!V296,'貼り付けシート（日別）'!D296*(INT($DF$4)+1-$DF$4)+'貼り付けシート（日別）'!V296*($DF$4-INT($DF$4)))</f>
        <v>0.66535920112389002</v>
      </c>
      <c r="CT297" s="102">
        <f>IF($DF$4=4,'貼り付けシート（日別）'!W296,'貼り付けシート（日別）'!E296*(INT($DF$4)+1-$DF$4)+'貼り付けシート（日別）'!W296*($DF$4-INT($DF$4)))</f>
        <v>0</v>
      </c>
      <c r="CU297" s="102">
        <f>IF($DF$4=4,'貼り付けシート（日別）'!X296,'貼り付けシート（日別）'!F296*(INT($DF$4)+1-$DF$4)+'貼り付けシート（日別）'!X296*($DF$4-INT($DF$4)))</f>
        <v>22.512153421484999</v>
      </c>
      <c r="CV297" s="102">
        <f>IF($DF$4=4,'貼り付けシート（日別）'!Y296,'貼り付けシート（日別）'!G296*(INT($DF$4)+1-$DF$4)+'貼り付けシート（日別）'!Y296*($DF$4-INT($DF$4)))</f>
        <v>0</v>
      </c>
      <c r="CW297" s="102">
        <f>IF($DF$4=4,'貼り付けシート（日別）'!Z296,'貼り付けシート（日別）'!H296*(INT($DF$4)+1-$DF$4)+'貼り付けシート（日別）'!Z296*($DF$4-INT($DF$4)))</f>
        <v>4.4288541666666665</v>
      </c>
      <c r="CX297" s="32">
        <f>SUMIF('貼り付けシート（時刻別）'!$A$6:$A$8765,AR297,'貼り付けシート（時刻別）'!$C$6:$C$8765)</f>
        <v>0</v>
      </c>
      <c r="CY297" s="102">
        <f t="shared" si="96"/>
        <v>0</v>
      </c>
      <c r="CZ297" s="166"/>
    </row>
    <row r="298" spans="1:104" x14ac:dyDescent="0.15">
      <c r="A298" s="36">
        <v>41930</v>
      </c>
      <c r="B298" s="139">
        <f>IF(計算過程!$DF$5=9,計算過程!CD298+計算過程!CY298,IF($DF$4=4,AS298,G298*(INT($DF$4)+1-$DF$4)+AS298*($DF$4-INT($DF$4))))</f>
        <v>0.16007106675694444</v>
      </c>
      <c r="C298" s="139">
        <f>IF(計算過程!$DF$5=9,CF298,IF($DF$4=4,AT298,H298*(INT($DF$4)+1-$DF$4)+AT298*($DF$4-INT($DF$4))))</f>
        <v>84.903279677083276</v>
      </c>
      <c r="D298" s="139">
        <f>IF(計算過程!$DF$5=9,0,IF($DF$4=4,AU298,I298*(INT($DF$4)+1-$DF$4)+AU298*($DF$4-INT($DF$4))))</f>
        <v>0</v>
      </c>
      <c r="E298" s="139">
        <v>0</v>
      </c>
      <c r="F298" s="138"/>
      <c r="G298" s="104">
        <f t="shared" si="83"/>
        <v>0.15227528221759259</v>
      </c>
      <c r="H298" s="104">
        <f t="shared" si="84"/>
        <v>77.621565185684275</v>
      </c>
      <c r="I298" s="104">
        <f t="shared" si="85"/>
        <v>0</v>
      </c>
      <c r="J298" s="107">
        <v>0</v>
      </c>
      <c r="K298" s="101">
        <f>IF(OR(計算過程!$DF$5&lt;=4,計算過程!$DF$5=8),L298+M298+N298,0)</f>
        <v>0.15227528221759259</v>
      </c>
      <c r="L298" s="101">
        <f>IF(AND($DF$5&gt;4,$DF$5&lt;&gt;8),0,((VLOOKUP(入力データと計算結果!$E$6,バックデータ一覧!$V$12:$AA$15,2)*'貼り付けシート（日別）'!O297+VLOOKUP(入力データと計算結果!$E$6,バックデータ一覧!$V$12:$AA$15,3)*('貼り付けシート（日別）'!I297+'貼り付けシート（日別）'!J297+'貼り付けシート（日別）'!K297+'貼り付けシート（日別）'!L297+'貼り付けシート（日別）'!N297)+(VLOOKUP(入力データと計算結果!$E$6,バックデータ一覧!$V$12:$AA$15,4)))*10^3/3600))</f>
        <v>9.8255342981481489E-2</v>
      </c>
      <c r="M298" s="101">
        <f>IF(AND(OR($DF$5&gt;4,$DF$5&lt;&gt;8),入力データと計算結果!$E$7&lt;&gt;バックデータ一覧!$A$16,SUM(AL298:AM298)&gt;0),0.07*10^3/3600,0)</f>
        <v>1.9444444444444445E-2</v>
      </c>
      <c r="N298" s="101">
        <f>IF(AND(OR($DF$5&lt;=4),入力データと計算結果!$E$7=バックデータ一覧!$A$18,AM298&gt;0),(VLOOKUP(入力データと計算結果!$E$6,バックデータ一覧!$V$12:$AA$15,5,FALSE)*AO298+VLOOKUP(入力データと計算結果!$E$6,バックデータ一覧!$V$12:$AA$15,6,FALSE))*10^3/3600,0)</f>
        <v>3.4575494791666661E-2</v>
      </c>
      <c r="O298" s="101">
        <f>IF(OR(計算過程!$DF$5&lt;=2,計算過程!$DF$5=8),IF(入力データと計算結果!$E$7=バックデータ一覧!$A$16,AI298/Q298+AJ298/R298+AK298/S298+AL298/T298+AN298/V298,IF(入力データと計算結果!$E$7=バックデータ一覧!$A$17,AI298/Q298+AJ298/R298+AK298/S298+AM298/U298+AN298/V298,AI298/Q298+AJ298/R298+AK298/S298+AM298/U298+AO298/W298)),0)</f>
        <v>77.621565185684275</v>
      </c>
      <c r="P298" s="101">
        <f>IF(OR(計算過程!$DF$5=3,計算過程!$DF$5=4),IF(入力データと計算結果!$E$7=バックデータ一覧!$A$16,AI298/Q298+AJ298/R298+AK298/S298+AL298/T298+AN298/V298,IF(入力データと計算結果!$E$7=バックデータ一覧!$A$17,AI298/Q298+AJ298/R298+AK298/S298+AM298/U298+AN298/V298,AI298/Q298+AJ298/R298+AK298/S298+AM298/U298+AO298/W298)),0)</f>
        <v>0</v>
      </c>
      <c r="Q298" s="101">
        <f>MIN(1,$DF$7*'貼り付けシート（日別）'!O297+計算過程!$DF$14*(AI298+AK298)+$DF$21)</f>
        <v>0.61548796164854946</v>
      </c>
      <c r="R298" s="101">
        <f>MIN(1,$DF$8*'貼り付けシート（日別）'!O297+$DF$15*AJ298+$DF$22)</f>
        <v>0.68138573725204488</v>
      </c>
      <c r="S298" s="101">
        <f>MIN(1,$DF$9*'貼り付けシート（日別）'!O297+$DF$16*(AI298+AK298)+$DF$23)</f>
        <v>0.61548796164854946</v>
      </c>
      <c r="T298" s="32">
        <f>MIN(1,$DF$10*'貼り付けシート（日別）'!O297+$DF$17*AL298+$DF$24)</f>
        <v>0.71159348488590612</v>
      </c>
      <c r="U298" s="32">
        <f>MIN(1,$DF$11*'貼り付けシート（日別）'!O297+$DF$18*AM298+$DF$25)</f>
        <v>0.70032291859394924</v>
      </c>
      <c r="V298" s="32">
        <f>MIN(1,$DF$12*'貼り付けシート（日別）'!O297+$DF$19*AN298+$DF$26)</f>
        <v>0.71159348488590612</v>
      </c>
      <c r="W298" s="32">
        <f>MIN(1,$DF$13*'貼り付けシート（日別）'!O297+$DF$20*AO298+$DF$27)</f>
        <v>0.60281143359463085</v>
      </c>
      <c r="X298" s="32">
        <f t="shared" si="86"/>
        <v>0</v>
      </c>
      <c r="Y298" s="32">
        <f>'貼り付けシート（日別）'!P297</f>
        <v>3.55</v>
      </c>
      <c r="Z298" s="32">
        <f t="shared" si="87"/>
        <v>1.045885</v>
      </c>
      <c r="AA298" s="32">
        <f t="shared" si="88"/>
        <v>1.0507500000000001</v>
      </c>
      <c r="AB298" s="32">
        <f t="shared" si="89"/>
        <v>51.695999307549229</v>
      </c>
      <c r="AC298" s="32">
        <f>IF($DF$5=10,($DF$41*'貼り付けシート（日別）'!O297+$DF$42*AB298+$DF$43)/3.6,0)</f>
        <v>0</v>
      </c>
      <c r="AD298" s="32">
        <f>IF(OR($DF$5=5,$DF$5=6,$DF$5=7),(($DF$45*'貼り付けシート（日別）'!O297+$DF$46*SUM(AI298:AK298,AM298)+$DF$47)*AE298+(0.01723*AO298+0.06099))*10^3/3600,0)</f>
        <v>0</v>
      </c>
      <c r="AE298" s="32">
        <f>IF('貼り付けシート（日別）'!O297&lt;7,1+(7-'貼り付けシート（日別）'!O297)*0.0091,1)</f>
        <v>1.0223708333333332</v>
      </c>
      <c r="AF298" s="32">
        <f>IF(OR($DF$5=5,$DF$5=6,$DF$5=7),(($DF$48*'貼り付けシート（日別）'!O297+$DF$49*SUM(AI298:AK298,AM298)+$DF$50)*AH298+AO298/AG298),0)</f>
        <v>0</v>
      </c>
      <c r="AG298" s="32">
        <f>$DF$51*'貼り付けシート（日別）'!O297+$DF$52*AO298+$DF$53</f>
        <v>0.79830625</v>
      </c>
      <c r="AH298" s="32">
        <f>IF('貼り付けシート（日別）'!O297&lt;7,1+(7-'貼り付けシート（日別）'!O297)*0.0205,1)</f>
        <v>1.0503958333333334</v>
      </c>
      <c r="AI298" s="109">
        <f>'貼り付けシート（日別）'!B297</f>
        <v>10.043369182517171</v>
      </c>
      <c r="AJ298" s="109">
        <f>'貼り付けシート（日別）'!C297</f>
        <v>12.995558810925601</v>
      </c>
      <c r="AK298" s="109">
        <f>'貼り付けシート（日別）'!D297</f>
        <v>2.3411116975564501</v>
      </c>
      <c r="AL298" s="109">
        <f>'貼り付けシート（日別）'!E297</f>
        <v>0</v>
      </c>
      <c r="AM298" s="109">
        <f>'貼り付けシート（日別）'!F297</f>
        <v>22.631584616550001</v>
      </c>
      <c r="AN298" s="109">
        <f>'貼り付けシート（日別）'!G297</f>
        <v>0</v>
      </c>
      <c r="AO298" s="109">
        <f>'貼り付けシート（日別）'!H297</f>
        <v>3.6843750000000002</v>
      </c>
      <c r="AP298" s="102">
        <f>IF(入力データと計算結果!$E$9=バックデータ一覧!$A$25,'貼り付けシート（日別）'!Q297,0)</f>
        <v>0</v>
      </c>
      <c r="AR298" s="36">
        <v>41930</v>
      </c>
      <c r="AS298" s="104">
        <f t="shared" si="90"/>
        <v>0.16007106675694444</v>
      </c>
      <c r="AT298" s="104">
        <f t="shared" si="91"/>
        <v>84.903279677083276</v>
      </c>
      <c r="AU298" s="104">
        <f t="shared" si="92"/>
        <v>0</v>
      </c>
      <c r="AV298" s="107">
        <v>0</v>
      </c>
      <c r="AW298" s="101">
        <f>IF(OR(計算過程!$DF$5&lt;=4,計算過程!$DF$5=8),AX298+AY298+AZ298,0)</f>
        <v>0.16007106675694444</v>
      </c>
      <c r="AX298" s="101">
        <f>IF(AND(計算過程!$DF$5&gt;4,計算過程!$DF$5&lt;&gt;8),0,((VLOOKUP(入力データと計算結果!$E$6,バックデータ一覧!$V$12:$AA$15,2)*'貼り付けシート（日別）'!AG297+VLOOKUP(入力データと計算結果!$E$6,バックデータ一覧!$V$12:$AA$15,3)*('貼り付けシート（日別）'!AA297+'貼り付けシート（日別）'!AB297+'貼り付けシート（日別）'!AC297+'貼り付けシート（日別）'!AD297+'貼り付けシート（日別）'!AF297)+(VLOOKUP(入力データと計算結果!$E$6,バックデータ一覧!$V$12:$AA$15,4)))*10^3/3600))</f>
        <v>0.10177603348148148</v>
      </c>
      <c r="AY298" s="101">
        <f>IF(AND(OR(計算過程!$DF$5&gt;4,計算過程!$DF$5&lt;&gt;8),入力データと計算結果!$E$7&lt;&gt;バックデータ一覧!$A$16,SUM(BX298:BY298)&gt;0),0.07*10^3/3600,0)</f>
        <v>1.9444444444444445E-2</v>
      </c>
      <c r="AZ298" s="101">
        <f>IF(AND(OR(計算過程!$DF$5&lt;=4),入力データと計算結果!$E$7=バックデータ一覧!$A$18,BY298&gt;0),(VLOOKUP(入力データと計算結果!$E$6,バックデータ一覧!$V$12:$AA$15,5,FALSE)*CA298+VLOOKUP(入力データと計算結果!$E$6,バックデータ一覧!$V$12:$AA$15,6,FALSE))*10^3/3600,0)</f>
        <v>3.8850588831018523E-2</v>
      </c>
      <c r="BA298" s="101">
        <f>IF(OR(計算過程!$DF$5&lt;=2,計算過程!$DF$5=8),IF(入力データと計算結果!$E$7=バックデータ一覧!$A$16,BU298/BC298+BV298/BD298+BW298/BE298+BX298/BF298+BZ298/BH298,IF(入力データと計算結果!$E$7=バックデータ一覧!$A$17,BU298/BC298+BV298/BD298+BW298/BE298+BY298/BG298+BZ298/BH298,BU298/BC298+BV298/BD298+BW298/BE298+BY298/BG298+CA298/BI298)),0)</f>
        <v>84.903279677083276</v>
      </c>
      <c r="BB298" s="101">
        <f>IF(OR(計算過程!$DF$5=3,計算過程!$DF$5=4),IF(入力データと計算結果!$E$7=バックデータ一覧!$A$16,BU298/BC298+BV298/BD298+BW298/BE298+BX298/BF298+BZ298/BH298,IF(入力データと計算結果!$E$7=バックデータ一覧!$A$17,BU298/BC298+BV298/BD298+BW298/BE298+BY298/BG298+BZ298/BH298,BU298/BC298+BV298/BD298+BW298/BE298+BY298/BG298+CA298/BI298)),0)</f>
        <v>0</v>
      </c>
      <c r="BC298" s="101">
        <f>MIN(1,計算過程!$DF$7*'貼り付けシート（日別）'!AG297+計算過程!$DF$14*(BU298+BW298)+計算過程!$DF$21)</f>
        <v>0.61643912648948873</v>
      </c>
      <c r="BD298" s="101">
        <f>MIN(1,計算過程!$DF$8*'貼り付けシート（日別）'!AG297+計算過程!$DF$15*BV298+計算過程!$DF$22)</f>
        <v>0.68286034418250574</v>
      </c>
      <c r="BE298" s="101">
        <f>MIN(1,計算過程!$DF$9*'貼り付けシート（日別）'!AG297+計算過程!$DF$16*(BU298+BW298)+計算過程!$DF$23)</f>
        <v>0.61643912648948873</v>
      </c>
      <c r="BF298" s="32">
        <f>MIN(1,計算過程!$DF$10*'貼り付けシート（日別）'!AG297+計算過程!$DF$17*BX298+計算過程!$DF$24)</f>
        <v>0.71159348488590612</v>
      </c>
      <c r="BG298" s="32">
        <f>MIN(1,計算過程!$DF$11*'貼り付けシート（日別）'!AG297+計算過程!$DF$18*BY298+計算過程!$DF$25)</f>
        <v>0.70032291859394924</v>
      </c>
      <c r="BH298" s="32">
        <f>MIN(1,計算過程!$DF$12*'貼り付けシート（日別）'!AG297+計算過程!$DF$19*BZ298+計算過程!$DF$26)</f>
        <v>0.71159348488590612</v>
      </c>
      <c r="BI298" s="32">
        <f>MIN(1,計算過程!$DF$13*'貼り付けシート（日別）'!AG297+計算過程!$DF$20*CA298+計算過程!$DF$27)</f>
        <v>0.61854169444026841</v>
      </c>
      <c r="BJ298" s="32">
        <f>IF(計算過程!$DF$5=11,(計算過程!$DF$33*BK298+計算過程!$DF$34*BN298+計算過程!$DF$35*計算過程!$DF$39+計算過程!$DF$36)*(1+計算過程!$DF$37*計算過程!$DF$38)*BL298*BM298*10^3/3600,0)</f>
        <v>0</v>
      </c>
      <c r="BK298" s="32">
        <f>'貼り付けシート（日別）'!AH297</f>
        <v>3.55</v>
      </c>
      <c r="BL298" s="32">
        <f t="shared" si="93"/>
        <v>1.045885</v>
      </c>
      <c r="BM298" s="32">
        <f t="shared" si="94"/>
        <v>1.0507500000000001</v>
      </c>
      <c r="BN298" s="32">
        <f t="shared" si="95"/>
        <v>56.644129489963149</v>
      </c>
      <c r="BO298" s="32">
        <f>IF(計算過程!$DF$5=10,(計算過程!$DF$41*'貼り付けシート（日別）'!AG297+計算過程!$DF$42*BN298+計算過程!$DF$43)/3.6,0)</f>
        <v>0</v>
      </c>
      <c r="BP298" s="32">
        <f>IF(OR(計算過程!$DF$5=5,計算過程!$DF$5=6,計算過程!$DF$5=7),((計算過程!$DF$45*'貼り付けシート（日別）'!AG297+計算過程!$DF$46*SUM(BU298:BW298,BY298)+計算過程!$DF$47)*BQ298+(0.01723*CA298+0.06099))*10^3/3600,0)</f>
        <v>0</v>
      </c>
      <c r="BQ298" s="32">
        <f>IF('貼り付けシート（日別）'!AG297&lt;7,1+(7-'貼り付けシート（日別）'!AG297)*0.0091,1)</f>
        <v>1.0223708333333332</v>
      </c>
      <c r="BR298" s="32">
        <f>IF(OR(計算過程!$DF$5=5,計算過程!$DF$5=6,計算過程!$DF$5=7),((計算過程!$DF$48*'貼り付けシート（日別）'!AG297+計算過程!$DF$49*SUM(BU298:BW298,BY298)+計算過程!$DF$50)*BT298+CA298/BS298),0)</f>
        <v>0</v>
      </c>
      <c r="BS298" s="32">
        <f>計算過程!$DF$51*'貼り付けシート（日別）'!AG297+計算過程!$DF$52*CA298+計算過程!$DF$53</f>
        <v>0.80366562499999994</v>
      </c>
      <c r="BT298" s="32">
        <f>IF('貼り付けシート（日別）'!AG297&lt;7,1+(7-'貼り付けシート（日別）'!AG297)*0.0205,1)</f>
        <v>1.0503958333333334</v>
      </c>
      <c r="BU298" s="109">
        <f>'貼り付けシート（日別）'!T297</f>
        <v>10.347713703199508</v>
      </c>
      <c r="BV298" s="109">
        <f>'貼り付けシート（日別）'!U297</f>
        <v>16.244448513657002</v>
      </c>
      <c r="BW298" s="109">
        <f>'貼り付けシート（日別）'!V297</f>
        <v>2.8427784898899748</v>
      </c>
      <c r="BX298" s="109">
        <f>'貼り付けシート（日別）'!W297</f>
        <v>0</v>
      </c>
      <c r="BY298" s="109">
        <f>'貼り付けシート（日別）'!X297</f>
        <v>22.631584616550001</v>
      </c>
      <c r="BZ298" s="109">
        <f>'貼り付けシート（日別）'!Y297</f>
        <v>0</v>
      </c>
      <c r="CA298" s="109">
        <f>'貼り付けシート（日別）'!Z297</f>
        <v>4.5776041666666671</v>
      </c>
      <c r="CB298" s="102">
        <f>IF(入力データと計算結果!$E$9=バックデータ一覧!$A$25,'貼り付けシート（日別）'!AI297,0)</f>
        <v>0</v>
      </c>
      <c r="CC298" s="166"/>
      <c r="CD298" s="32">
        <f>IF(計算過程!$DF$5=9,((CI298*'貼り付けシート（日別）'!AG297+CJ298*(CQ298+CR298+CS298+CU298)+CK298*CX298+CL298)*CE298+(0.01723*CW298+0.06099))*10^3/3600,0)</f>
        <v>0</v>
      </c>
      <c r="CE298" s="32">
        <f>IF(7&lt;='貼り付けシート（日別）'!AG297,1,1+(7-'貼り付けシート（日別）'!AG297)*0.0091)</f>
        <v>1.0223708333333332</v>
      </c>
      <c r="CF298" s="32">
        <f>IF(計算過程!$DF$5=9,((CM298*'貼り付けシート（日別）'!AG297+CN298*(CQ298+CR298+CS298+CU298)+CO298*CX298+CP298)*CH298+CW298/CG298),0)</f>
        <v>0</v>
      </c>
      <c r="CG298" s="32">
        <f>計算過程!$DF$55*'貼り付けシート（日別）'!AG297+計算過程!$DF$56*CW298+計算過程!$DF$57</f>
        <v>0.80366562499999994</v>
      </c>
      <c r="CH298" s="32">
        <f>IF(7&lt;='貼り付けシート（日別）'!AG297,1,1+(7-'貼り付けシート（日別）'!AG297)*0.0205)</f>
        <v>1.0503958333333334</v>
      </c>
      <c r="CI298" s="100">
        <f>IF($CX298&gt;0,バックデータ一覧!$S$4,バックデータ一覧!$T$4)</f>
        <v>-0.18114</v>
      </c>
      <c r="CJ298" s="100">
        <f>IF($CX298&gt;0,バックデータ一覧!$S$5,バックデータ一覧!$T$5)</f>
        <v>0.10483000000000001</v>
      </c>
      <c r="CK298" s="100">
        <f>IF($CX298&gt;0,バックデータ一覧!$S$6,バックデータ一覧!$T$6)</f>
        <v>0</v>
      </c>
      <c r="CL298" s="100">
        <f>IF($CX298&gt;0,バックデータ一覧!$S$7,バックデータ一覧!$T$7)</f>
        <v>5.8528500000000001</v>
      </c>
      <c r="CM298" s="100">
        <f>IF($CX298&gt;0,バックデータ一覧!$S$12,バックデータ一覧!$T$12)</f>
        <v>-5.7700000000000001E-2</v>
      </c>
      <c r="CN298" s="100">
        <f>IF($CX298&gt;0,バックデータ一覧!$S$13,バックデータ一覧!$T$13)</f>
        <v>0.47525000000000001</v>
      </c>
      <c r="CO298" s="100">
        <f>IF($CX298&gt;0,バックデータ一覧!$S$14,バックデータ一覧!$T$14)</f>
        <v>0</v>
      </c>
      <c r="CP298" s="173">
        <f>IF($CX298&gt;0,バックデータ一覧!$S$15,バックデータ一覧!$T$15)</f>
        <v>-6.3459300000000001</v>
      </c>
      <c r="CQ298" s="102">
        <f>IF($DF$4=4,'貼り付けシート（日別）'!T297,'貼り付けシート（日別）'!B297*(INT($DF$4)+1-$DF$4)+'貼り付けシート（日別）'!T297*($DF$4-INT($DF$4)))</f>
        <v>10.347713703199508</v>
      </c>
      <c r="CR298" s="102">
        <f>IF($DF$4=4,'貼り付けシート（日別）'!U297,'貼り付けシート（日別）'!C297*(INT($DF$4)+1-$DF$4)+'貼り付けシート（日別）'!U297*($DF$4-INT($DF$4)))</f>
        <v>16.244448513657002</v>
      </c>
      <c r="CS298" s="102">
        <f>IF($DF$4=4,'貼り付けシート（日別）'!V297,'貼り付けシート（日別）'!D297*(INT($DF$4)+1-$DF$4)+'貼り付けシート（日別）'!V297*($DF$4-INT($DF$4)))</f>
        <v>2.8427784898899748</v>
      </c>
      <c r="CT298" s="102">
        <f>IF($DF$4=4,'貼り付けシート（日別）'!W297,'貼り付けシート（日別）'!E297*(INT($DF$4)+1-$DF$4)+'貼り付けシート（日別）'!W297*($DF$4-INT($DF$4)))</f>
        <v>0</v>
      </c>
      <c r="CU298" s="102">
        <f>IF($DF$4=4,'貼り付けシート（日別）'!X297,'貼り付けシート（日別）'!F297*(INT($DF$4)+1-$DF$4)+'貼り付けシート（日別）'!X297*($DF$4-INT($DF$4)))</f>
        <v>22.631584616550001</v>
      </c>
      <c r="CV298" s="102">
        <f>IF($DF$4=4,'貼り付けシート（日別）'!Y297,'貼り付けシート（日別）'!G297*(INT($DF$4)+1-$DF$4)+'貼り付けシート（日別）'!Y297*($DF$4-INT($DF$4)))</f>
        <v>0</v>
      </c>
      <c r="CW298" s="102">
        <f>IF($DF$4=4,'貼り付けシート（日別）'!Z297,'貼り付けシート（日別）'!H297*(INT($DF$4)+1-$DF$4)+'貼り付けシート（日別）'!Z297*($DF$4-INT($DF$4)))</f>
        <v>4.5776041666666671</v>
      </c>
      <c r="CX298" s="32">
        <f>SUMIF('貼り付けシート（時刻別）'!$A$6:$A$8765,AR298,'貼り付けシート（時刻別）'!$C$6:$C$8765)</f>
        <v>0</v>
      </c>
      <c r="CY298" s="102">
        <f t="shared" si="96"/>
        <v>0</v>
      </c>
      <c r="CZ298" s="166"/>
    </row>
    <row r="299" spans="1:104" x14ac:dyDescent="0.15">
      <c r="A299" s="36">
        <v>41931</v>
      </c>
      <c r="B299" s="139">
        <f>IF(計算過程!$DF$5=9,計算過程!CD299+計算過程!CY299,IF($DF$4=4,AS299,G299*(INT($DF$4)+1-$DF$4)+AS299*($DF$4-INT($DF$4))))</f>
        <v>0.14740460057986113</v>
      </c>
      <c r="C299" s="139">
        <f>IF(計算過程!$DF$5=9,CF299,IF($DF$4=4,AT299,H299*(INT($DF$4)+1-$DF$4)+AT299*($DF$4-INT($DF$4))))</f>
        <v>61.381395026443464</v>
      </c>
      <c r="D299" s="139">
        <f>IF(計算過程!$DF$5=9,0,IF($DF$4=4,AU299,I299*(INT($DF$4)+1-$DF$4)+AU299*($DF$4-INT($DF$4))))</f>
        <v>0</v>
      </c>
      <c r="E299" s="139">
        <v>0</v>
      </c>
      <c r="F299" s="138"/>
      <c r="G299" s="104">
        <f t="shared" si="83"/>
        <v>0.13959662726157407</v>
      </c>
      <c r="H299" s="104">
        <f t="shared" si="84"/>
        <v>54.035884576665765</v>
      </c>
      <c r="I299" s="104">
        <f t="shared" si="85"/>
        <v>0</v>
      </c>
      <c r="J299" s="107">
        <v>0</v>
      </c>
      <c r="K299" s="101">
        <f>IF(OR(計算過程!$DF$5&lt;=4,計算過程!$DF$5=8),L299+M299+N299,0)</f>
        <v>0.13959662726157407</v>
      </c>
      <c r="L299" s="101">
        <f>IF(AND($DF$5&gt;4,$DF$5&lt;&gt;8),0,((VLOOKUP(入力データと計算結果!$E$6,バックデータ一覧!$V$12:$AA$15,2)*'貼り付けシート（日別）'!O298+VLOOKUP(入力データと計算結果!$E$6,バックデータ一覧!$V$12:$AA$15,3)*('貼り付けシート（日別）'!I298+'貼り付けシート（日別）'!J298+'貼り付けシート（日別）'!K298+'貼り付けシート（日別）'!L298+'貼り付けシート（日別）'!N298)+(VLOOKUP(入力データと計算結果!$E$6,バックデータ一覧!$V$12:$AA$15,4)))*10^3/3600))</f>
        <v>8.5111537851851854E-2</v>
      </c>
      <c r="M299" s="101">
        <f>IF(AND(OR($DF$5&gt;4,$DF$5&lt;&gt;8),入力データと計算結果!$E$7&lt;&gt;バックデータ一覧!$A$16,SUM(AL299:AM299)&gt;0),0.07*10^3/3600,0)</f>
        <v>1.9444444444444445E-2</v>
      </c>
      <c r="N299" s="101">
        <f>IF(AND(OR($DF$5&lt;=4),入力データと計算結果!$E$7=バックデータ一覧!$A$18,AM299&gt;0),(VLOOKUP(入力データと計算結果!$E$6,バックデータ一覧!$V$12:$AA$15,5,FALSE)*AO299+VLOOKUP(入力データと計算結果!$E$6,バックデータ一覧!$V$12:$AA$15,6,FALSE))*10^3/3600,0)</f>
        <v>3.5040644965277777E-2</v>
      </c>
      <c r="O299" s="101">
        <f>IF(OR(計算過程!$DF$5&lt;=2,計算過程!$DF$5=8),IF(入力データと計算結果!$E$7=バックデータ一覧!$A$16,AI299/Q299+AJ299/R299+AK299/S299+AL299/T299+AN299/V299,IF(入力データと計算結果!$E$7=バックデータ一覧!$A$17,AI299/Q299+AJ299/R299+AK299/S299+AM299/U299+AN299/V299,AI299/Q299+AJ299/R299+AK299/S299+AM299/U299+AO299/W299)),0)</f>
        <v>54.035884576665765</v>
      </c>
      <c r="P299" s="101">
        <f>IF(OR(計算過程!$DF$5=3,計算過程!$DF$5=4),IF(入力データと計算結果!$E$7=バックデータ一覧!$A$16,AI299/Q299+AJ299/R299+AK299/S299+AL299/T299+AN299/V299,IF(入力データと計算結果!$E$7=バックデータ一覧!$A$17,AI299/Q299+AJ299/R299+AK299/S299+AM299/U299+AN299/V299,AI299/Q299+AJ299/R299+AK299/S299+AM299/U299+AO299/W299)),0)</f>
        <v>0</v>
      </c>
      <c r="Q299" s="101">
        <f>MIN(1,$DF$7*'貼り付けシート（日別）'!O298+計算過程!$DF$14*(AI299+AK299)+$DF$21)</f>
        <v>0.6041920162555211</v>
      </c>
      <c r="R299" s="101">
        <f>MIN(1,$DF$8*'貼り付けシート（日別）'!O298+$DF$15*AJ299+$DF$22)</f>
        <v>0.67701757593096068</v>
      </c>
      <c r="S299" s="101">
        <f>MIN(1,$DF$9*'貼り付けシート（日別）'!O298+$DF$16*(AI299+AK299)+$DF$23)</f>
        <v>0.6041920162555211</v>
      </c>
      <c r="T299" s="32">
        <f>MIN(1,$DF$10*'貼り付けシート（日別）'!O298+$DF$17*AL299+$DF$24)</f>
        <v>0.71159348488590612</v>
      </c>
      <c r="U299" s="32">
        <f>MIN(1,$DF$11*'貼り付けシート（日別）'!O298+$DF$18*AM299+$DF$25)</f>
        <v>0.70021081415501274</v>
      </c>
      <c r="V299" s="32">
        <f>MIN(1,$DF$12*'貼り付けシート（日別）'!O298+$DF$19*AN299+$DF$26)</f>
        <v>0.71159348488590612</v>
      </c>
      <c r="W299" s="32">
        <f>MIN(1,$DF$13*'貼り付けシート（日別）'!O298+$DF$20*AO299+$DF$27)</f>
        <v>0.60064114835597315</v>
      </c>
      <c r="X299" s="32">
        <f t="shared" si="86"/>
        <v>0</v>
      </c>
      <c r="Y299" s="32">
        <f>'貼り付けシート（日別）'!P298</f>
        <v>0.21250000000000002</v>
      </c>
      <c r="Z299" s="32">
        <f t="shared" si="87"/>
        <v>1.0902737499999999</v>
      </c>
      <c r="AA299" s="32">
        <f t="shared" si="88"/>
        <v>1.11840625</v>
      </c>
      <c r="AB299" s="32">
        <f t="shared" si="89"/>
        <v>36.292933899559237</v>
      </c>
      <c r="AC299" s="32">
        <f>IF($DF$5=10,($DF$41*'貼り付けシート（日別）'!O298+$DF$42*AB299+$DF$43)/3.6,0)</f>
        <v>0</v>
      </c>
      <c r="AD299" s="32">
        <f>IF(OR($DF$5=5,$DF$5=6,$DF$5=7),(($DF$45*'貼り付けシート（日別）'!O298+$DF$46*SUM(AI299:AK299,AM299)+$DF$47)*AE299+(0.01723*AO299+0.06099))*10^3/3600,0)</f>
        <v>0</v>
      </c>
      <c r="AE299" s="32">
        <f>IF('貼り付けシート（日別）'!O298&lt;7,1+(7-'貼り付けシート（日別）'!O298)*0.0091,1)</f>
        <v>1.0341629166666666</v>
      </c>
      <c r="AF299" s="32">
        <f>IF(OR($DF$5=5,$DF$5=6,$DF$5=7),(($DF$48*'貼り付けシート（日別）'!O298+$DF$49*SUM(AI299:AK299,AM299)+$DF$50)*AH299+AO299/AG299),0)</f>
        <v>0</v>
      </c>
      <c r="AG299" s="32">
        <f>$DF$51*'貼り付けシート（日別）'!O298+$DF$52*AO299+$DF$53</f>
        <v>0.79266937500000001</v>
      </c>
      <c r="AH299" s="32">
        <f>IF('貼り付けシート（日別）'!O298&lt;7,1+(7-'貼り付けシート（日別）'!O298)*0.0205,1)</f>
        <v>1.0769604166666666</v>
      </c>
      <c r="AI299" s="109">
        <f>'貼り付けシート（日別）'!B298</f>
        <v>3.691992043844559</v>
      </c>
      <c r="AJ299" s="109">
        <f>'貼り付けシート（日別）'!C298</f>
        <v>4.9265199957109509</v>
      </c>
      <c r="AK299" s="109">
        <f>'貼り付けシート（日別）'!D298</f>
        <v>1.0142835285287248</v>
      </c>
      <c r="AL299" s="109">
        <f>'貼り付けシート（日別）'!E298</f>
        <v>0</v>
      </c>
      <c r="AM299" s="109">
        <f>'貼り付けシート（日別）'!F298</f>
        <v>22.878575831475001</v>
      </c>
      <c r="AN299" s="109">
        <f>'貼り付けシート（日別）'!G298</f>
        <v>0</v>
      </c>
      <c r="AO299" s="109">
        <f>'貼り付けシート（日別）'!H298</f>
        <v>3.7815625000000002</v>
      </c>
      <c r="AP299" s="102">
        <f>IF(入力データと計算結果!$E$9=バックデータ一覧!$A$25,'貼り付けシート（日別）'!Q298,0)</f>
        <v>0</v>
      </c>
      <c r="AR299" s="36">
        <v>41931</v>
      </c>
      <c r="AS299" s="104">
        <f t="shared" si="90"/>
        <v>0.14740460057986113</v>
      </c>
      <c r="AT299" s="104">
        <f t="shared" si="91"/>
        <v>61.381395026443464</v>
      </c>
      <c r="AU299" s="104">
        <f t="shared" si="92"/>
        <v>0</v>
      </c>
      <c r="AV299" s="107">
        <v>0</v>
      </c>
      <c r="AW299" s="101">
        <f>IF(OR(計算過程!$DF$5&lt;=4,計算過程!$DF$5=8),AX299+AY299+AZ299,0)</f>
        <v>0.14740460057986113</v>
      </c>
      <c r="AX299" s="101">
        <f>IF(AND(計算過程!$DF$5&gt;4,計算過程!$DF$5&lt;&gt;8),0,((VLOOKUP(入力データと計算結果!$E$6,バックデータ一覧!$V$12:$AA$15,2)*'貼り付けシート（日別）'!AG298+VLOOKUP(入力データと計算結果!$E$6,バックデータ一覧!$V$12:$AA$15,3)*('貼り付けシート（日別）'!AA298+'貼り付けシート（日別）'!AB298+'貼り付けシート（日別）'!AC298+'貼り付けシート（日別）'!AD298+'貼り付けシート（日別）'!AF298)+(VLOOKUP(入力データと計算結果!$E$6,バックデータ一覧!$V$12:$AA$15,4)))*10^3/3600))</f>
        <v>8.8566892101851855E-2</v>
      </c>
      <c r="AY299" s="101">
        <f>IF(AND(OR(計算過程!$DF$5&gt;4,計算過程!$DF$5&lt;&gt;8),入力データと計算結果!$E$7&lt;&gt;バックデータ一覧!$A$16,SUM(BX299:BY299)&gt;0),0.07*10^3/3600,0)</f>
        <v>1.9444444444444445E-2</v>
      </c>
      <c r="AZ299" s="101">
        <f>IF(AND(OR(計算過程!$DF$5&lt;=4),入力データと計算結果!$E$7=バックデータ一覧!$A$18,BY299&gt;0),(VLOOKUP(入力データと計算結果!$E$6,バックデータ一覧!$V$12:$AA$15,5,FALSE)*CA299+VLOOKUP(入力データと計算結果!$E$6,バックデータ一覧!$V$12:$AA$15,6,FALSE))*10^3/3600,0)</f>
        <v>3.9393264033564822E-2</v>
      </c>
      <c r="BA299" s="101">
        <f>IF(OR(計算過程!$DF$5&lt;=2,計算過程!$DF$5=8),IF(入力データと計算結果!$E$7=バックデータ一覧!$A$16,BU299/BC299+BV299/BD299+BW299/BE299+BX299/BF299+BZ299/BH299,IF(入力データと計算結果!$E$7=バックデータ一覧!$A$17,BU299/BC299+BV299/BD299+BW299/BE299+BY299/BG299+BZ299/BH299,BU299/BC299+BV299/BD299+BW299/BE299+BY299/BG299+CA299/BI299)),0)</f>
        <v>61.381395026443464</v>
      </c>
      <c r="BB299" s="101">
        <f>IF(OR(計算過程!$DF$5=3,計算過程!$DF$5=4),IF(入力データと計算結果!$E$7=バックデータ一覧!$A$16,BU299/BC299+BV299/BD299+BW299/BE299+BX299/BF299+BZ299/BH299,IF(入力データと計算結果!$E$7=バックデータ一覧!$A$17,BU299/BC299+BV299/BD299+BW299/BE299+BY299/BG299+BZ299/BH299,BU299/BC299+BV299/BD299+BW299/BE299+BY299/BG299+CA299/BI299)),0)</f>
        <v>0</v>
      </c>
      <c r="BC299" s="101">
        <f>MIN(1,計算過程!$DF$7*'貼り付けシート（日別）'!AG298+計算過程!$DF$14*(BU299+BW299)+計算過程!$DF$21)</f>
        <v>0.60506379085383011</v>
      </c>
      <c r="BD299" s="101">
        <f>MIN(1,計算過程!$DF$8*'貼り付けシート（日別）'!AG298+計算過程!$DF$15*BV299+計算過程!$DF$22)</f>
        <v>0.67850827607643338</v>
      </c>
      <c r="BE299" s="101">
        <f>MIN(1,計算過程!$DF$9*'貼り付けシート（日別）'!AG298+計算過程!$DF$16*(BU299+BW299)+計算過程!$DF$23)</f>
        <v>0.60506379085383011</v>
      </c>
      <c r="BF299" s="32">
        <f>MIN(1,計算過程!$DF$10*'貼り付けシート（日別）'!AG298+計算過程!$DF$17*BX299+計算過程!$DF$24)</f>
        <v>0.71159348488590612</v>
      </c>
      <c r="BG299" s="32">
        <f>MIN(1,計算過程!$DF$11*'貼り付けシート（日別）'!AG298+計算過程!$DF$18*BY299+計算過程!$DF$25)</f>
        <v>0.70021081415501274</v>
      </c>
      <c r="BH299" s="32">
        <f>MIN(1,計算過程!$DF$12*'貼り付けシート（日別）'!AG298+計算過程!$DF$19*BZ299+計算過程!$DF$26)</f>
        <v>0.71159348488590612</v>
      </c>
      <c r="BI299" s="32">
        <f>MIN(1,計算過程!$DF$13*'貼り付けシート（日別）'!AG298+計算過程!$DF$20*CA299+計算過程!$DF$27)</f>
        <v>0.61665666349449666</v>
      </c>
      <c r="BJ299" s="32">
        <f>IF(計算過程!$DF$5=11,(計算過程!$DF$33*BK299+計算過程!$DF$34*BN299+計算過程!$DF$35*計算過程!$DF$39+計算過程!$DF$36)*(1+計算過程!$DF$37*計算過程!$DF$38)*BL299*BM299*10^3/3600,0)</f>
        <v>0</v>
      </c>
      <c r="BK299" s="32">
        <f>'貼り付けシート（日別）'!AH298</f>
        <v>0.21250000000000002</v>
      </c>
      <c r="BL299" s="32">
        <f t="shared" si="93"/>
        <v>1.0902737499999999</v>
      </c>
      <c r="BM299" s="32">
        <f t="shared" si="94"/>
        <v>1.11840625</v>
      </c>
      <c r="BN299" s="32">
        <f t="shared" si="95"/>
        <v>41.225444149978287</v>
      </c>
      <c r="BO299" s="32">
        <f>IF(計算過程!$DF$5=10,(計算過程!$DF$41*'貼り付けシート（日別）'!AG298+計算過程!$DF$42*BN299+計算過程!$DF$43)/3.6,0)</f>
        <v>0</v>
      </c>
      <c r="BP299" s="32">
        <f>IF(OR(計算過程!$DF$5=5,計算過程!$DF$5=6,計算過程!$DF$5=7),((計算過程!$DF$45*'貼り付けシート（日別）'!AG298+計算過程!$DF$46*SUM(BU299:BW299,BY299)+計算過程!$DF$47)*BQ299+(0.01723*CA299+0.06099))*10^3/3600,0)</f>
        <v>0</v>
      </c>
      <c r="BQ299" s="32">
        <f>IF('貼り付けシート（日別）'!AG298&lt;7,1+(7-'貼り付けシート（日別）'!AG298)*0.0091,1)</f>
        <v>1.0341629166666666</v>
      </c>
      <c r="BR299" s="32">
        <f>IF(OR(計算過程!$DF$5=5,計算過程!$DF$5=6,計算過程!$DF$5=7),((計算過程!$DF$48*'貼り付けシート（日別）'!AG298+計算過程!$DF$49*SUM(BU299:BW299,BY299)+計算過程!$DF$50)*BT299+CA299/BS299),0)</f>
        <v>0</v>
      </c>
      <c r="BS299" s="32">
        <f>計算過程!$DF$51*'貼り付けシート（日別）'!AG298+計算過程!$DF$52*CA299+計算過程!$DF$53</f>
        <v>0.79812593749999994</v>
      </c>
      <c r="BT299" s="32">
        <f>IF('貼り付けシート（日別）'!AG298&lt;7,1+(7-'貼り付けシート（日別）'!AG298)*0.0205,1)</f>
        <v>1.0769604166666666</v>
      </c>
      <c r="BU299" s="109">
        <f>'貼り付けシート（日別）'!T298</f>
        <v>4.7688230566325558</v>
      </c>
      <c r="BV299" s="109">
        <f>'貼り付けシート（日別）'!U298</f>
        <v>8.2108666595182491</v>
      </c>
      <c r="BW299" s="109">
        <f>'貼り付けシート（日別）'!V298</f>
        <v>0.67618901901914996</v>
      </c>
      <c r="BX299" s="109">
        <f>'貼り付けシート（日別）'!W298</f>
        <v>0</v>
      </c>
      <c r="BY299" s="109">
        <f>'貼り付けシート（日別）'!X298</f>
        <v>22.878575831475001</v>
      </c>
      <c r="BZ299" s="109">
        <f>'貼り付けシート（日別）'!Y298</f>
        <v>0</v>
      </c>
      <c r="CA299" s="109">
        <f>'貼り付けシート（日別）'!Z298</f>
        <v>4.6909895833333328</v>
      </c>
      <c r="CB299" s="102">
        <f>IF(入力データと計算結果!$E$9=バックデータ一覧!$A$25,'貼り付けシート（日別）'!AI298,0)</f>
        <v>0</v>
      </c>
      <c r="CC299" s="166"/>
      <c r="CD299" s="32">
        <f>IF(計算過程!$DF$5=9,((CI299*'貼り付けシート（日別）'!AG298+CJ299*(CQ299+CR299+CS299+CU299)+CK299*CX299+CL299)*CE299+(0.01723*CW299+0.06099))*10^3/3600,0)</f>
        <v>0</v>
      </c>
      <c r="CE299" s="32">
        <f>IF(7&lt;='貼り付けシート（日別）'!AG298,1,1+(7-'貼り付けシート（日別）'!AG298)*0.0091)</f>
        <v>1.0341629166666666</v>
      </c>
      <c r="CF299" s="32">
        <f>IF(計算過程!$DF$5=9,((CM299*'貼り付けシート（日別）'!AG298+CN299*(CQ299+CR299+CS299+CU299)+CO299*CX299+CP299)*CH299+CW299/CG299),0)</f>
        <v>0</v>
      </c>
      <c r="CG299" s="32">
        <f>計算過程!$DF$55*'貼り付けシート（日別）'!AG298+計算過程!$DF$56*CW299+計算過程!$DF$57</f>
        <v>0.79812593749999994</v>
      </c>
      <c r="CH299" s="32">
        <f>IF(7&lt;='貼り付けシート（日別）'!AG298,1,1+(7-'貼り付けシート（日別）'!AG298)*0.0205)</f>
        <v>1.0769604166666666</v>
      </c>
      <c r="CI299" s="100">
        <f>IF($CX299&gt;0,バックデータ一覧!$S$4,バックデータ一覧!$T$4)</f>
        <v>-0.18114</v>
      </c>
      <c r="CJ299" s="100">
        <f>IF($CX299&gt;0,バックデータ一覧!$S$5,バックデータ一覧!$T$5)</f>
        <v>0.10483000000000001</v>
      </c>
      <c r="CK299" s="100">
        <f>IF($CX299&gt;0,バックデータ一覧!$S$6,バックデータ一覧!$T$6)</f>
        <v>0</v>
      </c>
      <c r="CL299" s="100">
        <f>IF($CX299&gt;0,バックデータ一覧!$S$7,バックデータ一覧!$T$7)</f>
        <v>5.8528500000000001</v>
      </c>
      <c r="CM299" s="100">
        <f>IF($CX299&gt;0,バックデータ一覧!$S$12,バックデータ一覧!$T$12)</f>
        <v>-5.7700000000000001E-2</v>
      </c>
      <c r="CN299" s="100">
        <f>IF($CX299&gt;0,バックデータ一覧!$S$13,バックデータ一覧!$T$13)</f>
        <v>0.47525000000000001</v>
      </c>
      <c r="CO299" s="100">
        <f>IF($CX299&gt;0,バックデータ一覧!$S$14,バックデータ一覧!$T$14)</f>
        <v>0</v>
      </c>
      <c r="CP299" s="173">
        <f>IF($CX299&gt;0,バックデータ一覧!$S$15,バックデータ一覧!$T$15)</f>
        <v>-6.3459300000000001</v>
      </c>
      <c r="CQ299" s="102">
        <f>IF($DF$4=4,'貼り付けシート（日別）'!T298,'貼り付けシート（日別）'!B298*(INT($DF$4)+1-$DF$4)+'貼り付けシート（日別）'!T298*($DF$4-INT($DF$4)))</f>
        <v>4.7688230566325558</v>
      </c>
      <c r="CR299" s="102">
        <f>IF($DF$4=4,'貼り付けシート（日別）'!U298,'貼り付けシート（日別）'!C298*(INT($DF$4)+1-$DF$4)+'貼り付けシート（日別）'!U298*($DF$4-INT($DF$4)))</f>
        <v>8.2108666595182491</v>
      </c>
      <c r="CS299" s="102">
        <f>IF($DF$4=4,'貼り付けシート（日別）'!V298,'貼り付けシート（日別）'!D298*(INT($DF$4)+1-$DF$4)+'貼り付けシート（日別）'!V298*($DF$4-INT($DF$4)))</f>
        <v>0.67618901901914996</v>
      </c>
      <c r="CT299" s="102">
        <f>IF($DF$4=4,'貼り付けシート（日別）'!W298,'貼り付けシート（日別）'!E298*(INT($DF$4)+1-$DF$4)+'貼り付けシート（日別）'!W298*($DF$4-INT($DF$4)))</f>
        <v>0</v>
      </c>
      <c r="CU299" s="102">
        <f>IF($DF$4=4,'貼り付けシート（日別）'!X298,'貼り付けシート（日別）'!F298*(INT($DF$4)+1-$DF$4)+'貼り付けシート（日別）'!X298*($DF$4-INT($DF$4)))</f>
        <v>22.878575831475001</v>
      </c>
      <c r="CV299" s="102">
        <f>IF($DF$4=4,'貼り付けシート（日別）'!Y298,'貼り付けシート（日別）'!G298*(INT($DF$4)+1-$DF$4)+'貼り付けシート（日別）'!Y298*($DF$4-INT($DF$4)))</f>
        <v>0</v>
      </c>
      <c r="CW299" s="102">
        <f>IF($DF$4=4,'貼り付けシート（日別）'!Z298,'貼り付けシート（日別）'!H298*(INT($DF$4)+1-$DF$4)+'貼り付けシート（日別）'!Z298*($DF$4-INT($DF$4)))</f>
        <v>4.6909895833333328</v>
      </c>
      <c r="CX299" s="32">
        <f>SUMIF('貼り付けシート（時刻別）'!$A$6:$A$8765,AR299,'貼り付けシート（時刻別）'!$C$6:$C$8765)</f>
        <v>0</v>
      </c>
      <c r="CY299" s="102">
        <f t="shared" si="96"/>
        <v>0</v>
      </c>
      <c r="CZ299" s="166"/>
    </row>
    <row r="300" spans="1:104" x14ac:dyDescent="0.15">
      <c r="A300" s="36">
        <v>41932</v>
      </c>
      <c r="B300" s="139">
        <f>IF(計算過程!$DF$5=9,計算過程!CD300+計算過程!CY300,IF($DF$4=4,AS300,G300*(INT($DF$4)+1-$DF$4)+AS300*($DF$4-INT($DF$4))))</f>
        <v>0.15405440563194445</v>
      </c>
      <c r="C300" s="139">
        <f>IF(計算過程!$DF$5=9,CF300,IF($DF$4=4,AT300,H300*(INT($DF$4)+1-$DF$4)+AT300*($DF$4-INT($DF$4))))</f>
        <v>74.961243470700637</v>
      </c>
      <c r="D300" s="139">
        <f>IF(計算過程!$DF$5=9,0,IF($DF$4=4,AU300,I300*(INT($DF$4)+1-$DF$4)+AU300*($DF$4-INT($DF$4))))</f>
        <v>0</v>
      </c>
      <c r="E300" s="139">
        <v>0</v>
      </c>
      <c r="F300" s="138"/>
      <c r="G300" s="104">
        <f t="shared" si="83"/>
        <v>0.14620178602314815</v>
      </c>
      <c r="H300" s="104">
        <f t="shared" si="84"/>
        <v>67.441037592641933</v>
      </c>
      <c r="I300" s="104">
        <f t="shared" si="85"/>
        <v>0</v>
      </c>
      <c r="J300" s="107">
        <v>0</v>
      </c>
      <c r="K300" s="101">
        <f>IF(OR(計算過程!$DF$5&lt;=4,計算過程!$DF$5=8),L300+M300+N300,0)</f>
        <v>0.14620178602314815</v>
      </c>
      <c r="L300" s="101">
        <f>IF(AND($DF$5&gt;4,$DF$5&lt;&gt;8),0,((VLOOKUP(入力データと計算結果!$E$6,バックデータ一覧!$V$12:$AA$15,2)*'貼り付けシート（日別）'!O299+VLOOKUP(入力データと計算結果!$E$6,バックデータ一覧!$V$12:$AA$15,3)*('貼り付けシート（日別）'!I299+'貼り付けシート（日別）'!J299+'貼り付けシート（日別）'!K299+'貼り付けシート（日別）'!L299+'貼り付けシート（日別）'!N299)+(VLOOKUP(入力データと計算結果!$E$6,バックデータ一覧!$V$12:$AA$15,4)))*10^3/3600))</f>
        <v>9.1840836370370368E-2</v>
      </c>
      <c r="M300" s="101">
        <f>IF(AND(OR($DF$5&gt;4,$DF$5&lt;&gt;8),入力データと計算結果!$E$7&lt;&gt;バックデータ一覧!$A$16,SUM(AL300:AM300)&gt;0),0.07*10^3/3600,0)</f>
        <v>1.9444444444444445E-2</v>
      </c>
      <c r="N300" s="101">
        <f>IF(AND(OR($DF$5&lt;=4),入力データと計算結果!$E$7=バックデータ一覧!$A$18,AM300&gt;0),(VLOOKUP(入力データと計算結果!$E$6,バックデータ一覧!$V$12:$AA$15,5,FALSE)*AO300+VLOOKUP(入力データと計算結果!$E$6,バックデータ一覧!$V$12:$AA$15,6,FALSE))*10^3/3600,0)</f>
        <v>3.4916505208333337E-2</v>
      </c>
      <c r="O300" s="101">
        <f>IF(OR(計算過程!$DF$5&lt;=2,計算過程!$DF$5=8),IF(入力データと計算結果!$E$7=バックデータ一覧!$A$16,AI300/Q300+AJ300/R300+AK300/S300+AL300/T300+AN300/V300,IF(入力データと計算結果!$E$7=バックデータ一覧!$A$17,AI300/Q300+AJ300/R300+AK300/S300+AM300/U300+AN300/V300,AI300/Q300+AJ300/R300+AK300/S300+AM300/U300+AO300/W300)),0)</f>
        <v>67.441037592641933</v>
      </c>
      <c r="P300" s="101">
        <f>IF(OR(計算過程!$DF$5=3,計算過程!$DF$5=4),IF(入力データと計算結果!$E$7=バックデータ一覧!$A$16,AI300/Q300+AJ300/R300+AK300/S300+AL300/T300+AN300/V300,IF(入力データと計算結果!$E$7=バックデータ一覧!$A$17,AI300/Q300+AJ300/R300+AK300/S300+AM300/U300+AN300/V300,AI300/Q300+AJ300/R300+AK300/S300+AM300/U300+AO300/W300)),0)</f>
        <v>0</v>
      </c>
      <c r="Q300" s="101">
        <f>MIN(1,$DF$7*'貼り付けシート（日別）'!O299+計算過程!$DF$14*(AI300+AK300)+$DF$21)</f>
        <v>0.60959598400132131</v>
      </c>
      <c r="R300" s="101">
        <f>MIN(1,$DF$8*'貼り付けシート（日別）'!O299+$DF$15*AJ300+$DF$22)</f>
        <v>0.67914150341383017</v>
      </c>
      <c r="S300" s="101">
        <f>MIN(1,$DF$9*'貼り付けシート（日別）'!O299+$DF$16*(AI300+AK300)+$DF$23)</f>
        <v>0.60959598400132131</v>
      </c>
      <c r="T300" s="32">
        <f>MIN(1,$DF$10*'貼り付けシート（日別）'!O299+$DF$17*AL300+$DF$24)</f>
        <v>0.71159348488590612</v>
      </c>
      <c r="U300" s="32">
        <f>MIN(1,$DF$11*'貼り付けシート（日別）'!O299+$DF$18*AM300+$DF$25)</f>
        <v>0.70002794674533819</v>
      </c>
      <c r="V300" s="32">
        <f>MIN(1,$DF$12*'貼り付けシート（日別）'!O299+$DF$19*AN300+$DF$26)</f>
        <v>0.71159348488590612</v>
      </c>
      <c r="W300" s="32">
        <f>MIN(1,$DF$13*'貼り付けシート（日別）'!O299+$DF$20*AO300+$DF$27)</f>
        <v>0.60122035631355697</v>
      </c>
      <c r="X300" s="32">
        <f t="shared" si="86"/>
        <v>0</v>
      </c>
      <c r="Y300" s="32">
        <f>'貼り付けシート（日別）'!P299</f>
        <v>-1.5</v>
      </c>
      <c r="Z300" s="32">
        <f t="shared" si="87"/>
        <v>1.1130500000000001</v>
      </c>
      <c r="AA300" s="32">
        <f t="shared" si="88"/>
        <v>1.1312500000000001</v>
      </c>
      <c r="AB300" s="32">
        <f t="shared" si="89"/>
        <v>45.008223525017662</v>
      </c>
      <c r="AC300" s="32">
        <f>IF($DF$5=10,($DF$41*'貼り付けシート（日別）'!O299+$DF$42*AB300+$DF$43)/3.6,0)</f>
        <v>0</v>
      </c>
      <c r="AD300" s="32">
        <f>IF(OR($DF$5=5,$DF$5=6,$DF$5=7),(($DF$45*'貼り付けシート（日別）'!O299+$DF$46*SUM(AI300:AK300,AM300)+$DF$47)*AE300+(0.01723*AO300+0.06099))*10^3/3600,0)</f>
        <v>0</v>
      </c>
      <c r="AE300" s="32">
        <f>IF('貼り付けシート（日別）'!O299&lt;7,1+(7-'貼り付けシート（日別）'!O299)*0.0091,1)</f>
        <v>1.0310158333333332</v>
      </c>
      <c r="AF300" s="32">
        <f>IF(OR($DF$5=5,$DF$5=6,$DF$5=7),(($DF$48*'貼り付けシート（日別）'!O299+$DF$49*SUM(AI300:AK300,AM300)+$DF$50)*AH300+AO300/AG300),0)</f>
        <v>0</v>
      </c>
      <c r="AG300" s="32">
        <f>$DF$51*'貼り付けシート（日別）'!O299+$DF$52*AO300+$DF$53</f>
        <v>0.7941737499999999</v>
      </c>
      <c r="AH300" s="32">
        <f>IF('貼り付けシート（日別）'!O299&lt;7,1+(7-'貼り付けシート（日別）'!O299)*0.0205,1)</f>
        <v>1.0698708333333333</v>
      </c>
      <c r="AI300" s="109">
        <f>'貼り付けシート（日別）'!B299</f>
        <v>6.8878498734961902</v>
      </c>
      <c r="AJ300" s="109">
        <f>'貼り付けシート（日別）'!C299</f>
        <v>9.1910084654187791</v>
      </c>
      <c r="AK300" s="109">
        <f>'貼り付けシート（日別）'!D299</f>
        <v>1.8922664487626897</v>
      </c>
      <c r="AL300" s="109">
        <f>'貼り付けシート（日別）'!E299</f>
        <v>0</v>
      </c>
      <c r="AM300" s="109">
        <f>'貼り付けシート（日別）'!F299</f>
        <v>23.281473737340001</v>
      </c>
      <c r="AN300" s="109">
        <f>'貼り付けシート（日別）'!G299</f>
        <v>0</v>
      </c>
      <c r="AO300" s="109">
        <f>'貼り付けシート（日別）'!H299</f>
        <v>3.7556250000000002</v>
      </c>
      <c r="AP300" s="102">
        <f>IF(入力データと計算結果!$E$9=バックデータ一覧!$A$25,'貼り付けシート（日別）'!Q299,0)</f>
        <v>0</v>
      </c>
      <c r="AR300" s="36">
        <v>41932</v>
      </c>
      <c r="AS300" s="104">
        <f t="shared" si="90"/>
        <v>0.15405440563194445</v>
      </c>
      <c r="AT300" s="104">
        <f t="shared" si="91"/>
        <v>74.961243470700637</v>
      </c>
      <c r="AU300" s="104">
        <f t="shared" si="92"/>
        <v>0</v>
      </c>
      <c r="AV300" s="107">
        <v>0</v>
      </c>
      <c r="AW300" s="101">
        <f>IF(OR(計算過程!$DF$5&lt;=4,計算過程!$DF$5=8),AX300+AY300+AZ300,0)</f>
        <v>0.15405440563194445</v>
      </c>
      <c r="AX300" s="101">
        <f>IF(AND(計算過程!$DF$5&gt;4,計算過程!$DF$5&lt;&gt;8),0,((VLOOKUP(入力データと計算結果!$E$6,バックデータ一覧!$V$12:$AA$15,2)*'貼り付けシート（日別）'!AG299+VLOOKUP(入力データと計算結果!$E$6,バックデータ一覧!$V$12:$AA$15,3)*('貼り付けシート（日別）'!AA299+'貼り付けシート（日別）'!AB299+'貼り付けシート（日別）'!AC299+'貼り付けシート（日別）'!AD299+'貼り付けシート（日別）'!AF299)+(VLOOKUP(入力データと計算結果!$E$6,バックデータ一覧!$V$12:$AA$15,4)))*10^3/3600))</f>
        <v>9.5361526870370361E-2</v>
      </c>
      <c r="AY300" s="101">
        <f>IF(AND(OR(計算過程!$DF$5&gt;4,計算過程!$DF$5&lt;&gt;8),入力データと計算結果!$E$7&lt;&gt;バックデータ一覧!$A$16,SUM(BX300:BY300)&gt;0),0.07*10^3/3600,0)</f>
        <v>1.9444444444444445E-2</v>
      </c>
      <c r="AZ300" s="101">
        <f>IF(AND(OR(計算過程!$DF$5&lt;=4),入力データと計算結果!$E$7=バックデータ一覧!$A$18,BY300&gt;0),(VLOOKUP(入力データと計算結果!$E$6,バックデータ一覧!$V$12:$AA$15,5,FALSE)*CA300+VLOOKUP(入力データと計算結果!$E$6,バックデータ一覧!$V$12:$AA$15,6,FALSE))*10^3/3600,0)</f>
        <v>3.9248434317129634E-2</v>
      </c>
      <c r="BA300" s="101">
        <f>IF(OR(計算過程!$DF$5&lt;=2,計算過程!$DF$5=8),IF(入力データと計算結果!$E$7=バックデータ一覧!$A$16,BU300/BC300+BV300/BD300+BW300/BE300+BX300/BF300+BZ300/BH300,IF(入力データと計算結果!$E$7=バックデータ一覧!$A$17,BU300/BC300+BV300/BD300+BW300/BE300+BY300/BG300+BZ300/BH300,BU300/BC300+BV300/BD300+BW300/BE300+BY300/BG300+CA300/BI300)),0)</f>
        <v>74.961243470700637</v>
      </c>
      <c r="BB300" s="101">
        <f>IF(OR(計算過程!$DF$5=3,計算過程!$DF$5=4),IF(入力データと計算結果!$E$7=バックデータ一覧!$A$16,BU300/BC300+BV300/BD300+BW300/BE300+BX300/BF300+BZ300/BH300,IF(入力データと計算結果!$E$7=バックデータ一覧!$A$17,BU300/BC300+BV300/BD300+BW300/BE300+BY300/BG300+BZ300/BH300,BU300/BC300+BV300/BD300+BW300/BE300+BY300/BG300+CA300/BI300)),0)</f>
        <v>0</v>
      </c>
      <c r="BC300" s="101">
        <f>MIN(1,計算過程!$DF$7*'貼り付けシート（日別）'!AG299+計算過程!$DF$14*(BU300+BW300)+計算過程!$DF$21)</f>
        <v>0.61057446251439973</v>
      </c>
      <c r="BD300" s="101">
        <f>MIN(1,計算過程!$DF$8*'貼り付けシート（日別）'!AG299+計算過程!$DF$15*BV300+計算過程!$DF$22)</f>
        <v>0.68065845519189172</v>
      </c>
      <c r="BE300" s="101">
        <f>MIN(1,計算過程!$DF$9*'貼り付けシート（日別）'!AG299+計算過程!$DF$16*(BU300+BW300)+計算過程!$DF$23)</f>
        <v>0.61057446251439973</v>
      </c>
      <c r="BF300" s="32">
        <f>MIN(1,計算過程!$DF$10*'貼り付けシート（日別）'!AG299+計算過程!$DF$17*BX300+計算過程!$DF$24)</f>
        <v>0.71159348488590612</v>
      </c>
      <c r="BG300" s="32">
        <f>MIN(1,計算過程!$DF$11*'貼り付けシート（日別）'!AG299+計算過程!$DF$18*BY300+計算過程!$DF$25)</f>
        <v>0.70002794674533819</v>
      </c>
      <c r="BH300" s="32">
        <f>MIN(1,計算過程!$DF$12*'貼り付けシート（日別）'!AG299+計算過程!$DF$19*BZ300+計算過程!$DF$26)</f>
        <v>0.71159348488590612</v>
      </c>
      <c r="BI300" s="32">
        <f>MIN(1,計算過程!$DF$13*'貼り付けシート（日別）'!AG299+計算過程!$DF$20*CA300+計算過程!$DF$27)</f>
        <v>0.61715974249288585</v>
      </c>
      <c r="BJ300" s="32">
        <f>IF(計算過程!$DF$5=11,(計算過程!$DF$33*BK300+計算過程!$DF$34*BN300+計算過程!$DF$35*計算過程!$DF$39+計算過程!$DF$36)*(1+計算過程!$DF$37*計算過程!$DF$38)*BL300*BM300*10^3/3600,0)</f>
        <v>0</v>
      </c>
      <c r="BK300" s="32">
        <f>'貼り付けシート（日別）'!AH299</f>
        <v>-1.5</v>
      </c>
      <c r="BL300" s="32">
        <f t="shared" si="93"/>
        <v>1.1130500000000001</v>
      </c>
      <c r="BM300" s="32">
        <f t="shared" si="94"/>
        <v>1.1312500000000001</v>
      </c>
      <c r="BN300" s="32">
        <f t="shared" si="95"/>
        <v>50.084669341203536</v>
      </c>
      <c r="BO300" s="32">
        <f>IF(計算過程!$DF$5=10,(計算過程!$DF$41*'貼り付けシート（日別）'!AG299+計算過程!$DF$42*BN300+計算過程!$DF$43)/3.6,0)</f>
        <v>0</v>
      </c>
      <c r="BP300" s="32">
        <f>IF(OR(計算過程!$DF$5=5,計算過程!$DF$5=6,計算過程!$DF$5=7),((計算過程!$DF$45*'貼り付けシート（日別）'!AG299+計算過程!$DF$46*SUM(BU300:BW300,BY300)+計算過程!$DF$47)*BQ300+(0.01723*CA300+0.06099))*10^3/3600,0)</f>
        <v>0</v>
      </c>
      <c r="BQ300" s="32">
        <f>IF('貼り付けシート（日別）'!AG299&lt;7,1+(7-'貼り付けシート（日別）'!AG299)*0.0091,1)</f>
        <v>1.0310158333333332</v>
      </c>
      <c r="BR300" s="32">
        <f>IF(OR(計算過程!$DF$5=5,計算過程!$DF$5=6,計算過程!$DF$5=7),((計算過程!$DF$48*'貼り付けシート（日別）'!AG299+計算過程!$DF$49*SUM(BU300:BW300,BY300)+計算過程!$DF$50)*BT300+CA300/BS300),0)</f>
        <v>0</v>
      </c>
      <c r="BS300" s="32">
        <f>計算過程!$DF$51*'貼り付けシート（日別）'!AG299+計算過程!$DF$52*CA300+計算過程!$DF$53</f>
        <v>0.79960437499999992</v>
      </c>
      <c r="BT300" s="32">
        <f>IF('貼り付けシート（日別）'!AG299&lt;7,1+(7-'貼り付けシート（日別）'!AG299)*0.0205,1)</f>
        <v>1.0698708333333333</v>
      </c>
      <c r="BU300" s="109">
        <f>'貼り付けシート（日別）'!T299</f>
        <v>7.20093395865511</v>
      </c>
      <c r="BV300" s="109">
        <f>'貼り付けシート（日別）'!U299</f>
        <v>12.5331933619347</v>
      </c>
      <c r="BW300" s="109">
        <f>'貼り付けシート（日別）'!V299</f>
        <v>2.4083391166070593</v>
      </c>
      <c r="BX300" s="109">
        <f>'貼り付けシート（日別）'!W299</f>
        <v>0</v>
      </c>
      <c r="BY300" s="109">
        <f>'貼り付けシート（日別）'!X299</f>
        <v>23.281473737340001</v>
      </c>
      <c r="BZ300" s="109">
        <f>'貼り付けシート（日別）'!Y299</f>
        <v>0</v>
      </c>
      <c r="CA300" s="109">
        <f>'貼り付けシート（日別）'!Z299</f>
        <v>4.660729166666667</v>
      </c>
      <c r="CB300" s="102">
        <f>IF(入力データと計算結果!$E$9=バックデータ一覧!$A$25,'貼り付けシート（日別）'!AI299,0)</f>
        <v>0</v>
      </c>
      <c r="CC300" s="166"/>
      <c r="CD300" s="32">
        <f>IF(計算過程!$DF$5=9,((CI300*'貼り付けシート（日別）'!AG299+CJ300*(CQ300+CR300+CS300+CU300)+CK300*CX300+CL300)*CE300+(0.01723*CW300+0.06099))*10^3/3600,0)</f>
        <v>0</v>
      </c>
      <c r="CE300" s="32">
        <f>IF(7&lt;='貼り付けシート（日別）'!AG299,1,1+(7-'貼り付けシート（日別）'!AG299)*0.0091)</f>
        <v>1.0310158333333332</v>
      </c>
      <c r="CF300" s="32">
        <f>IF(計算過程!$DF$5=9,((CM300*'貼り付けシート（日別）'!AG299+CN300*(CQ300+CR300+CS300+CU300)+CO300*CX300+CP300)*CH300+CW300/CG300),0)</f>
        <v>0</v>
      </c>
      <c r="CG300" s="32">
        <f>計算過程!$DF$55*'貼り付けシート（日別）'!AG299+計算過程!$DF$56*CW300+計算過程!$DF$57</f>
        <v>0.79960437499999992</v>
      </c>
      <c r="CH300" s="32">
        <f>IF(7&lt;='貼り付けシート（日別）'!AG299,1,1+(7-'貼り付けシート（日別）'!AG299)*0.0205)</f>
        <v>1.0698708333333333</v>
      </c>
      <c r="CI300" s="100">
        <f>IF($CX300&gt;0,バックデータ一覧!$S$4,バックデータ一覧!$T$4)</f>
        <v>-0.18114</v>
      </c>
      <c r="CJ300" s="100">
        <f>IF($CX300&gt;0,バックデータ一覧!$S$5,バックデータ一覧!$T$5)</f>
        <v>0.10483000000000001</v>
      </c>
      <c r="CK300" s="100">
        <f>IF($CX300&gt;0,バックデータ一覧!$S$6,バックデータ一覧!$T$6)</f>
        <v>0</v>
      </c>
      <c r="CL300" s="100">
        <f>IF($CX300&gt;0,バックデータ一覧!$S$7,バックデータ一覧!$T$7)</f>
        <v>5.8528500000000001</v>
      </c>
      <c r="CM300" s="100">
        <f>IF($CX300&gt;0,バックデータ一覧!$S$12,バックデータ一覧!$T$12)</f>
        <v>-5.7700000000000001E-2</v>
      </c>
      <c r="CN300" s="100">
        <f>IF($CX300&gt;0,バックデータ一覧!$S$13,バックデータ一覧!$T$13)</f>
        <v>0.47525000000000001</v>
      </c>
      <c r="CO300" s="100">
        <f>IF($CX300&gt;0,バックデータ一覧!$S$14,バックデータ一覧!$T$14)</f>
        <v>0</v>
      </c>
      <c r="CP300" s="173">
        <f>IF($CX300&gt;0,バックデータ一覧!$S$15,バックデータ一覧!$T$15)</f>
        <v>-6.3459300000000001</v>
      </c>
      <c r="CQ300" s="102">
        <f>IF($DF$4=4,'貼り付けシート（日別）'!T299,'貼り付けシート（日別）'!B299*(INT($DF$4)+1-$DF$4)+'貼り付けシート（日別）'!T299*($DF$4-INT($DF$4)))</f>
        <v>7.20093395865511</v>
      </c>
      <c r="CR300" s="102">
        <f>IF($DF$4=4,'貼り付けシート（日別）'!U299,'貼り付けシート（日別）'!C299*(INT($DF$4)+1-$DF$4)+'貼り付けシート（日別）'!U299*($DF$4-INT($DF$4)))</f>
        <v>12.5331933619347</v>
      </c>
      <c r="CS300" s="102">
        <f>IF($DF$4=4,'貼り付けシート（日別）'!V299,'貼り付けシート（日別）'!D299*(INT($DF$4)+1-$DF$4)+'貼り付けシート（日別）'!V299*($DF$4-INT($DF$4)))</f>
        <v>2.4083391166070593</v>
      </c>
      <c r="CT300" s="102">
        <f>IF($DF$4=4,'貼り付けシート（日別）'!W299,'貼り付けシート（日別）'!E299*(INT($DF$4)+1-$DF$4)+'貼り付けシート（日別）'!W299*($DF$4-INT($DF$4)))</f>
        <v>0</v>
      </c>
      <c r="CU300" s="102">
        <f>IF($DF$4=4,'貼り付けシート（日別）'!X299,'貼り付けシート（日別）'!F299*(INT($DF$4)+1-$DF$4)+'貼り付けシート（日別）'!X299*($DF$4-INT($DF$4)))</f>
        <v>23.281473737340001</v>
      </c>
      <c r="CV300" s="102">
        <f>IF($DF$4=4,'貼り付けシート（日別）'!Y299,'貼り付けシート（日別）'!G299*(INT($DF$4)+1-$DF$4)+'貼り付けシート（日別）'!Y299*($DF$4-INT($DF$4)))</f>
        <v>0</v>
      </c>
      <c r="CW300" s="102">
        <f>IF($DF$4=4,'貼り付けシート（日別）'!Z299,'貼り付けシート（日別）'!H299*(INT($DF$4)+1-$DF$4)+'貼り付けシート（日別）'!Z299*($DF$4-INT($DF$4)))</f>
        <v>4.660729166666667</v>
      </c>
      <c r="CX300" s="32">
        <f>SUMIF('貼り付けシート（時刻別）'!$A$6:$A$8765,AR300,'貼り付けシート（時刻別）'!$C$6:$C$8765)</f>
        <v>0</v>
      </c>
      <c r="CY300" s="102">
        <f t="shared" si="96"/>
        <v>0</v>
      </c>
      <c r="CZ300" s="166"/>
    </row>
    <row r="301" spans="1:104" x14ac:dyDescent="0.15">
      <c r="A301" s="36">
        <v>41933</v>
      </c>
      <c r="B301" s="139">
        <f>IF(計算過程!$DF$5=9,計算過程!CD301+計算過程!CY301,IF($DF$4=4,AS301,G301*(INT($DF$4)+1-$DF$4)+AS301*($DF$4-INT($DF$4))))</f>
        <v>0.15810985152777779</v>
      </c>
      <c r="C301" s="139">
        <f>IF(計算過程!$DF$5=9,CF301,IF($DF$4=4,AT301,H301*(INT($DF$4)+1-$DF$4)+AT301*($DF$4-INT($DF$4))))</f>
        <v>87.678885047108636</v>
      </c>
      <c r="D301" s="139">
        <f>IF(計算過程!$DF$5=9,0,IF($DF$4=4,AU301,I301*(INT($DF$4)+1-$DF$4)+AU301*($DF$4-INT($DF$4))))</f>
        <v>0</v>
      </c>
      <c r="E301" s="139">
        <v>0</v>
      </c>
      <c r="F301" s="138"/>
      <c r="G301" s="104">
        <f t="shared" si="83"/>
        <v>0.15044319227777778</v>
      </c>
      <c r="H301" s="104">
        <f t="shared" si="84"/>
        <v>80.198323744117261</v>
      </c>
      <c r="I301" s="104">
        <f t="shared" si="85"/>
        <v>0</v>
      </c>
      <c r="J301" s="107">
        <v>0</v>
      </c>
      <c r="K301" s="101">
        <f>IF(OR(計算過程!$DF$5&lt;=4,計算過程!$DF$5=8),L301+M301+N301,0)</f>
        <v>0.15044319227777778</v>
      </c>
      <c r="L301" s="101">
        <f>IF(AND($DF$5&gt;4,$DF$5&lt;&gt;8),0,((VLOOKUP(入力データと計算結果!$E$6,バックデータ一覧!$V$12:$AA$15,2)*'貼り付けシート（日別）'!O300+VLOOKUP(入力データと計算結果!$E$6,バックデータ一覧!$V$12:$AA$15,3)*('貼り付けシート（日別）'!I300+'貼り付けシート（日別）'!J300+'貼り付けシート（日別）'!K300+'貼り付けシート（日別）'!L300+'貼り付けシート（日別）'!N300)+(VLOOKUP(入力データと計算結果!$E$6,バックデータ一覧!$V$12:$AA$15,4)))*10^3/3600))</f>
        <v>9.7198004777777777E-2</v>
      </c>
      <c r="M301" s="101">
        <f>IF(AND(OR($DF$5&gt;4,$DF$5&lt;&gt;8),入力データと計算結果!$E$7&lt;&gt;バックデータ一覧!$A$16,SUM(AL301:AM301)&gt;0),0.07*10^3/3600,0)</f>
        <v>1.9444444444444445E-2</v>
      </c>
      <c r="N301" s="101">
        <f>IF(AND(OR($DF$5&lt;=4),入力データと計算結果!$E$7=バックデータ一覧!$A$18,AM301&gt;0),(VLOOKUP(入力データと計算結果!$E$6,バックデータ一覧!$V$12:$AA$15,5,FALSE)*AO301+VLOOKUP(入力データと計算結果!$E$6,バックデータ一覧!$V$12:$AA$15,6,FALSE))*10^3/3600,0)</f>
        <v>3.3800743055555561E-2</v>
      </c>
      <c r="O301" s="101">
        <f>IF(OR(計算過程!$DF$5&lt;=2,計算過程!$DF$5=8),IF(入力データと計算結果!$E$7=バックデータ一覧!$A$16,AI301/Q301+AJ301/R301+AK301/S301+AL301/T301+AN301/V301,IF(入力データと計算結果!$E$7=バックデータ一覧!$A$17,AI301/Q301+AJ301/R301+AK301/S301+AM301/U301+AN301/V301,AI301/Q301+AJ301/R301+AK301/S301+AM301/U301+AO301/W301)),0)</f>
        <v>80.198323744117261</v>
      </c>
      <c r="P301" s="101">
        <f>IF(OR(計算過程!$DF$5=3,計算過程!$DF$5=4),IF(入力データと計算結果!$E$7=バックデータ一覧!$A$16,AI301/Q301+AJ301/R301+AK301/S301+AL301/T301+AN301/V301,IF(入力データと計算結果!$E$7=バックデータ一覧!$A$17,AI301/Q301+AJ301/R301+AK301/S301+AM301/U301+AN301/V301,AI301/Q301+AJ301/R301+AK301/S301+AM301/U301+AO301/W301)),0)</f>
        <v>0</v>
      </c>
      <c r="Q301" s="101">
        <f>MIN(1,$DF$7*'貼り付けシート（日別）'!O300+計算過程!$DF$14*(AI301+AK301)+$DF$21)</f>
        <v>0.61980649448693148</v>
      </c>
      <c r="R301" s="101">
        <f>MIN(1,$DF$8*'貼り付けシート（日別）'!O300+$DF$15*AJ301+$DF$22)</f>
        <v>0.68281676863325536</v>
      </c>
      <c r="S301" s="101">
        <f>MIN(1,$DF$9*'貼り付けシート（日別）'!O300+$DF$16*(AI301+AK301)+$DF$23)</f>
        <v>0.61980649448693148</v>
      </c>
      <c r="T301" s="32">
        <f>MIN(1,$DF$10*'貼り付けシート（日別）'!O300+$DF$17*AL301+$DF$24)</f>
        <v>0.71159348488590612</v>
      </c>
      <c r="U301" s="32">
        <f>MIN(1,$DF$11*'貼り付けシート（日別）'!O300+$DF$18*AM301+$DF$25)</f>
        <v>0.69987800114557919</v>
      </c>
      <c r="V301" s="32">
        <f>MIN(1,$DF$12*'貼り付けシート（日別）'!O300+$DF$19*AN301+$DF$26)</f>
        <v>0.71159348488590612</v>
      </c>
      <c r="W301" s="32">
        <f>MIN(1,$DF$13*'貼り付けシート（日別）'!O300+$DF$20*AO301+$DF$27)</f>
        <v>0.60642624952268454</v>
      </c>
      <c r="X301" s="32">
        <f t="shared" si="86"/>
        <v>0</v>
      </c>
      <c r="Y301" s="32">
        <f>'貼り付けシート（日別）'!P300</f>
        <v>3.7749999999999999</v>
      </c>
      <c r="Z301" s="32">
        <f t="shared" si="87"/>
        <v>1.0428925</v>
      </c>
      <c r="AA301" s="32">
        <f t="shared" si="88"/>
        <v>1.042875</v>
      </c>
      <c r="AB301" s="32">
        <f t="shared" si="89"/>
        <v>53.582271538493409</v>
      </c>
      <c r="AC301" s="32">
        <f>IF($DF$5=10,($DF$41*'貼り付けシート（日別）'!O300+$DF$42*AB301+$DF$43)/3.6,0)</f>
        <v>0</v>
      </c>
      <c r="AD301" s="32">
        <f>IF(OR($DF$5=5,$DF$5=6,$DF$5=7),(($DF$45*'貼り付けシート（日別）'!O300+$DF$46*SUM(AI301:AK301,AM301)+$DF$47)*AE301+(0.01723*AO301+0.06099))*10^3/3600,0)</f>
        <v>0</v>
      </c>
      <c r="AE301" s="32">
        <f>IF('貼り付けシート（日別）'!O300&lt;7,1+(7-'貼り付けシート（日別）'!O300)*0.0091,1)</f>
        <v>1.0027300000000001</v>
      </c>
      <c r="AF301" s="32">
        <f>IF(OR($DF$5=5,$DF$5=6,$DF$5=7),(($DF$48*'貼り付けシート（日別）'!O300+$DF$49*SUM(AI301:AK301,AM301)+$DF$50)*AH301+AO301/AG301),0)</f>
        <v>0</v>
      </c>
      <c r="AG301" s="32">
        <f>$DF$51*'貼り付けシート（日別）'!O300+$DF$52*AO301+$DF$53</f>
        <v>0.80769499999999994</v>
      </c>
      <c r="AH301" s="32">
        <f>IF('貼り付けシート（日別）'!O300&lt;7,1+(7-'貼り付けシート（日別）'!O300)*0.0205,1)</f>
        <v>1.0061500000000001</v>
      </c>
      <c r="AI301" s="109">
        <f>'貼り付けシート（日別）'!B300</f>
        <v>10.795909289772304</v>
      </c>
      <c r="AJ301" s="109">
        <f>'貼り付けシート（日別）'!C300</f>
        <v>13.558441808191279</v>
      </c>
      <c r="AK301" s="109">
        <f>'貼り付けシート（日別）'!D300</f>
        <v>2.0935829262648293</v>
      </c>
      <c r="AL301" s="109">
        <f>'貼り付けシート（日別）'!E300</f>
        <v>0</v>
      </c>
      <c r="AM301" s="109">
        <f>'貼り付けシート（日別）'!F300</f>
        <v>23.611837514264998</v>
      </c>
      <c r="AN301" s="109">
        <f>'貼り付けシート（日別）'!G300</f>
        <v>0</v>
      </c>
      <c r="AO301" s="109">
        <f>'貼り付けシート（日別）'!H300</f>
        <v>3.5225000000000009</v>
      </c>
      <c r="AP301" s="102">
        <f>IF(入力データと計算結果!$E$9=バックデータ一覧!$A$25,'貼り付けシート（日別）'!Q300,0)</f>
        <v>0</v>
      </c>
      <c r="AR301" s="36">
        <v>41933</v>
      </c>
      <c r="AS301" s="104">
        <f t="shared" si="90"/>
        <v>0.15810985152777779</v>
      </c>
      <c r="AT301" s="104">
        <f t="shared" si="91"/>
        <v>87.678885047108636</v>
      </c>
      <c r="AU301" s="104">
        <f t="shared" si="92"/>
        <v>0</v>
      </c>
      <c r="AV301" s="107">
        <v>0</v>
      </c>
      <c r="AW301" s="101">
        <f>IF(OR(計算過程!$DF$5&lt;=4,計算過程!$DF$5=8),AX301+AY301+AZ301,0)</f>
        <v>0.15810985152777779</v>
      </c>
      <c r="AX301" s="101">
        <f>IF(AND(計算過程!$DF$5&gt;4,計算過程!$DF$5&lt;&gt;8),0,((VLOOKUP(入力データと計算結果!$E$6,バックデータ一覧!$V$12:$AA$15,2)*'貼り付けシート（日別）'!AG300+VLOOKUP(入力データと計算結果!$E$6,バックデータ一覧!$V$12:$AA$15,3)*('貼り付けシート（日別）'!AA300+'貼り付けシート（日別）'!AB300+'貼り付けシート（日別）'!AC300+'貼り付けシート（日別）'!AD300+'貼り付けシート（日別）'!AF300)+(VLOOKUP(入力データと計算結果!$E$6,バックデータ一覧!$V$12:$AA$15,4)))*10^3/3600))</f>
        <v>0.10071869527777778</v>
      </c>
      <c r="AY301" s="101">
        <f>IF(AND(OR(計算過程!$DF$5&gt;4,計算過程!$DF$5&lt;&gt;8),入力データと計算結果!$E$7&lt;&gt;バックデータ一覧!$A$16,SUM(BX301:BY301)&gt;0),0.07*10^3/3600,0)</f>
        <v>1.9444444444444445E-2</v>
      </c>
      <c r="AZ301" s="101">
        <f>IF(AND(OR(計算過程!$DF$5&lt;=4),入力データと計算結果!$E$7=バックデータ一覧!$A$18,BY301&gt;0),(VLOOKUP(入力データと計算結果!$E$6,バックデータ一覧!$V$12:$AA$15,5,FALSE)*CA301+VLOOKUP(入力データと計算結果!$E$6,バックデータ一覧!$V$12:$AA$15,6,FALSE))*10^3/3600,0)</f>
        <v>3.7946711805555554E-2</v>
      </c>
      <c r="BA301" s="101">
        <f>IF(OR(計算過程!$DF$5&lt;=2,計算過程!$DF$5=8),IF(入力データと計算結果!$E$7=バックデータ一覧!$A$16,BU301/BC301+BV301/BD301+BW301/BE301+BX301/BF301+BZ301/BH301,IF(入力データと計算結果!$E$7=バックデータ一覧!$A$17,BU301/BC301+BV301/BD301+BW301/BE301+BY301/BG301+BZ301/BH301,BU301/BC301+BV301/BD301+BW301/BE301+BY301/BG301+CA301/BI301)),0)</f>
        <v>87.678885047108636</v>
      </c>
      <c r="BB301" s="101">
        <f>IF(OR(計算過程!$DF$5=3,計算過程!$DF$5=4),IF(入力データと計算結果!$E$7=バックデータ一覧!$A$16,BU301/BC301+BV301/BD301+BW301/BE301+BX301/BF301+BZ301/BH301,IF(入力データと計算結果!$E$7=バックデータ一覧!$A$17,BU301/BC301+BV301/BD301+BW301/BE301+BY301/BG301+BZ301/BH301,BU301/BC301+BV301/BD301+BW301/BE301+BY301/BG301+CA301/BI301)),0)</f>
        <v>0</v>
      </c>
      <c r="BC301" s="101">
        <f>MIN(1,計算過程!$DF$7*'貼り付けシート（日別）'!AG300+計算過程!$DF$14*(BU301+BW301)+計算過程!$DF$21)</f>
        <v>0.62079885759601383</v>
      </c>
      <c r="BD301" s="101">
        <f>MIN(1,計算過程!$DF$8*'貼り付けシート（日別）'!AG300+計算過程!$DF$15*BV301+計算過程!$DF$22)</f>
        <v>0.68435524593519337</v>
      </c>
      <c r="BE301" s="101">
        <f>MIN(1,計算過程!$DF$9*'貼り付けシート（日別）'!AG300+計算過程!$DF$16*(BU301+BW301)+計算過程!$DF$23)</f>
        <v>0.62079885759601383</v>
      </c>
      <c r="BF301" s="32">
        <f>MIN(1,計算過程!$DF$10*'貼り付けシート（日別）'!AG300+計算過程!$DF$17*BX301+計算過程!$DF$24)</f>
        <v>0.71159348488590612</v>
      </c>
      <c r="BG301" s="32">
        <f>MIN(1,計算過程!$DF$11*'貼り付けシート（日別）'!AG300+計算過程!$DF$18*BY301+計算過程!$DF$25)</f>
        <v>0.69987800114557919</v>
      </c>
      <c r="BH301" s="32">
        <f>MIN(1,計算過程!$DF$12*'貼り付けシート（日別）'!AG300+計算過程!$DF$19*BZ301+計算過程!$DF$26)</f>
        <v>0.71159348488590612</v>
      </c>
      <c r="BI301" s="32">
        <f>MIN(1,計算過程!$DF$13*'貼り付けシート（日別）'!AG300+計算過程!$DF$20*CA301+計算過程!$DF$27)</f>
        <v>0.62168139228563757</v>
      </c>
      <c r="BJ301" s="32">
        <f>IF(計算過程!$DF$5=11,(計算過程!$DF$33*BK301+計算過程!$DF$34*BN301+計算過程!$DF$35*計算過程!$DF$39+計算過程!$DF$36)*(1+計算過程!$DF$37*計算過程!$DF$38)*BL301*BM301*10^3/3600,0)</f>
        <v>0</v>
      </c>
      <c r="BK301" s="32">
        <f>'貼り付けシート（日別）'!AH300</f>
        <v>3.7749999999999999</v>
      </c>
      <c r="BL301" s="32">
        <f t="shared" si="93"/>
        <v>1.0428925</v>
      </c>
      <c r="BM301" s="32">
        <f t="shared" si="94"/>
        <v>1.042875</v>
      </c>
      <c r="BN301" s="32">
        <f t="shared" si="95"/>
        <v>58.679054465924267</v>
      </c>
      <c r="BO301" s="32">
        <f>IF(計算過程!$DF$5=10,(計算過程!$DF$41*'貼り付けシート（日別）'!AG300+計算過程!$DF$42*BN301+計算過程!$DF$43)/3.6,0)</f>
        <v>0</v>
      </c>
      <c r="BP301" s="32">
        <f>IF(OR(計算過程!$DF$5=5,計算過程!$DF$5=6,計算過程!$DF$5=7),((計算過程!$DF$45*'貼り付けシート（日別）'!AG300+計算過程!$DF$46*SUM(BU301:BW301,BY301)+計算過程!$DF$47)*BQ301+(0.01723*CA301+0.06099))*10^3/3600,0)</f>
        <v>0</v>
      </c>
      <c r="BQ301" s="32">
        <f>IF('貼り付けシート（日別）'!AG300&lt;7,1+(7-'貼り付けシート（日別）'!AG300)*0.0091,1)</f>
        <v>1.0027300000000001</v>
      </c>
      <c r="BR301" s="32">
        <f>IF(OR(計算過程!$DF$5=5,計算過程!$DF$5=6,計算過程!$DF$5=7),((計算過程!$DF$48*'貼り付けシート（日別）'!AG300+計算過程!$DF$49*SUM(BU301:BW301,BY301)+計算過程!$DF$50)*BT301+CA301/BS301),0)</f>
        <v>0</v>
      </c>
      <c r="BS301" s="32">
        <f>計算過程!$DF$51*'貼り付けシート（日別）'!AG300+計算過程!$DF$52*CA301+計算過程!$DF$53</f>
        <v>0.81289249999999991</v>
      </c>
      <c r="BT301" s="32">
        <f>IF('貼り付けシート（日別）'!AG300&lt;7,1+(7-'貼り付けシート（日別）'!AG300)*0.0205,1)</f>
        <v>1.0061500000000001</v>
      </c>
      <c r="BU301" s="109">
        <f>'貼り付けシート（日別）'!T300</f>
        <v>11.11343603358914</v>
      </c>
      <c r="BV301" s="109">
        <f>'貼り付けシート（日別）'!U300</f>
        <v>16.948052260239095</v>
      </c>
      <c r="BW301" s="109">
        <f>'貼り付けシート（日別）'!V300</f>
        <v>2.6169786578310372</v>
      </c>
      <c r="BX301" s="109">
        <f>'貼り付けシート（日別）'!W300</f>
        <v>0</v>
      </c>
      <c r="BY301" s="109">
        <f>'貼り付けシート（日別）'!X300</f>
        <v>23.611837514264998</v>
      </c>
      <c r="BZ301" s="109">
        <f>'貼り付けシート（日別）'!Y300</f>
        <v>0</v>
      </c>
      <c r="CA301" s="109">
        <f>'貼り付けシート（日別）'!Z300</f>
        <v>4.3887499999999999</v>
      </c>
      <c r="CB301" s="102">
        <f>IF(入力データと計算結果!$E$9=バックデータ一覧!$A$25,'貼り付けシート（日別）'!AI300,0)</f>
        <v>0</v>
      </c>
      <c r="CC301" s="166"/>
      <c r="CD301" s="32">
        <f>IF(計算過程!$DF$5=9,((CI301*'貼り付けシート（日別）'!AG300+CJ301*(CQ301+CR301+CS301+CU301)+CK301*CX301+CL301)*CE301+(0.01723*CW301+0.06099))*10^3/3600,0)</f>
        <v>0</v>
      </c>
      <c r="CE301" s="32">
        <f>IF(7&lt;='貼り付けシート（日別）'!AG300,1,1+(7-'貼り付けシート（日別）'!AG300)*0.0091)</f>
        <v>1.0027300000000001</v>
      </c>
      <c r="CF301" s="32">
        <f>IF(計算過程!$DF$5=9,((CM301*'貼り付けシート（日別）'!AG300+CN301*(CQ301+CR301+CS301+CU301)+CO301*CX301+CP301)*CH301+CW301/CG301),0)</f>
        <v>0</v>
      </c>
      <c r="CG301" s="32">
        <f>計算過程!$DF$55*'貼り付けシート（日別）'!AG300+計算過程!$DF$56*CW301+計算過程!$DF$57</f>
        <v>0.81289249999999991</v>
      </c>
      <c r="CH301" s="32">
        <f>IF(7&lt;='貼り付けシート（日別）'!AG300,1,1+(7-'貼り付けシート（日別）'!AG300)*0.0205)</f>
        <v>1.0061500000000001</v>
      </c>
      <c r="CI301" s="100">
        <f>IF($CX301&gt;0,バックデータ一覧!$S$4,バックデータ一覧!$T$4)</f>
        <v>-0.18114</v>
      </c>
      <c r="CJ301" s="100">
        <f>IF($CX301&gt;0,バックデータ一覧!$S$5,バックデータ一覧!$T$5)</f>
        <v>0.10483000000000001</v>
      </c>
      <c r="CK301" s="100">
        <f>IF($CX301&gt;0,バックデータ一覧!$S$6,バックデータ一覧!$T$6)</f>
        <v>0</v>
      </c>
      <c r="CL301" s="100">
        <f>IF($CX301&gt;0,バックデータ一覧!$S$7,バックデータ一覧!$T$7)</f>
        <v>5.8528500000000001</v>
      </c>
      <c r="CM301" s="100">
        <f>IF($CX301&gt;0,バックデータ一覧!$S$12,バックデータ一覧!$T$12)</f>
        <v>-5.7700000000000001E-2</v>
      </c>
      <c r="CN301" s="100">
        <f>IF($CX301&gt;0,バックデータ一覧!$S$13,バックデータ一覧!$T$13)</f>
        <v>0.47525000000000001</v>
      </c>
      <c r="CO301" s="100">
        <f>IF($CX301&gt;0,バックデータ一覧!$S$14,バックデータ一覧!$T$14)</f>
        <v>0</v>
      </c>
      <c r="CP301" s="173">
        <f>IF($CX301&gt;0,バックデータ一覧!$S$15,バックデータ一覧!$T$15)</f>
        <v>-6.3459300000000001</v>
      </c>
      <c r="CQ301" s="102">
        <f>IF($DF$4=4,'貼り付けシート（日別）'!T300,'貼り付けシート（日別）'!B300*(INT($DF$4)+1-$DF$4)+'貼り付けシート（日別）'!T300*($DF$4-INT($DF$4)))</f>
        <v>11.11343603358914</v>
      </c>
      <c r="CR301" s="102">
        <f>IF($DF$4=4,'貼り付けシート（日別）'!U300,'貼り付けシート（日別）'!C300*(INT($DF$4)+1-$DF$4)+'貼り付けシート（日別）'!U300*($DF$4-INT($DF$4)))</f>
        <v>16.948052260239095</v>
      </c>
      <c r="CS301" s="102">
        <f>IF($DF$4=4,'貼り付けシート（日別）'!V300,'貼り付けシート（日別）'!D300*(INT($DF$4)+1-$DF$4)+'貼り付けシート（日別）'!V300*($DF$4-INT($DF$4)))</f>
        <v>2.6169786578310372</v>
      </c>
      <c r="CT301" s="102">
        <f>IF($DF$4=4,'貼り付けシート（日別）'!W300,'貼り付けシート（日別）'!E300*(INT($DF$4)+1-$DF$4)+'貼り付けシート（日別）'!W300*($DF$4-INT($DF$4)))</f>
        <v>0</v>
      </c>
      <c r="CU301" s="102">
        <f>IF($DF$4=4,'貼り付けシート（日別）'!X300,'貼り付けシート（日別）'!F300*(INT($DF$4)+1-$DF$4)+'貼り付けシート（日別）'!X300*($DF$4-INT($DF$4)))</f>
        <v>23.611837514264998</v>
      </c>
      <c r="CV301" s="102">
        <f>IF($DF$4=4,'貼り付けシート（日別）'!Y300,'貼り付けシート（日別）'!G300*(INT($DF$4)+1-$DF$4)+'貼り付けシート（日別）'!Y300*($DF$4-INT($DF$4)))</f>
        <v>0</v>
      </c>
      <c r="CW301" s="102">
        <f>IF($DF$4=4,'貼り付けシート（日別）'!Z300,'貼り付けシート（日別）'!H300*(INT($DF$4)+1-$DF$4)+'貼り付けシート（日別）'!Z300*($DF$4-INT($DF$4)))</f>
        <v>4.3887499999999999</v>
      </c>
      <c r="CX301" s="32">
        <f>SUMIF('貼り付けシート（時刻別）'!$A$6:$A$8765,AR301,'貼り付けシート（時刻別）'!$C$6:$C$8765)</f>
        <v>0</v>
      </c>
      <c r="CY301" s="102">
        <f t="shared" si="96"/>
        <v>0</v>
      </c>
      <c r="CZ301" s="166"/>
    </row>
    <row r="302" spans="1:104" x14ac:dyDescent="0.15">
      <c r="A302" s="36">
        <v>41934</v>
      </c>
      <c r="B302" s="139">
        <f>IF(計算過程!$DF$5=9,計算過程!CD302+計算過程!CY302,IF($DF$4=4,AS302,G302*(INT($DF$4)+1-$DF$4)+AS302*($DF$4-INT($DF$4))))</f>
        <v>0.16361806161111109</v>
      </c>
      <c r="C302" s="139">
        <f>IF(計算過程!$DF$5=9,CF302,IF($DF$4=4,AT302,H302*(INT($DF$4)+1-$DF$4)+AT302*($DF$4-INT($DF$4))))</f>
        <v>100.78585115297918</v>
      </c>
      <c r="D302" s="139">
        <f>IF(計算過程!$DF$5=9,0,IF($DF$4=4,AU302,I302*(INT($DF$4)+1-$DF$4)+AU302*($DF$4-INT($DF$4))))</f>
        <v>0</v>
      </c>
      <c r="E302" s="139">
        <v>0</v>
      </c>
      <c r="F302" s="138"/>
      <c r="G302" s="104">
        <f t="shared" si="83"/>
        <v>0.15652876640277777</v>
      </c>
      <c r="H302" s="104">
        <f t="shared" si="84"/>
        <v>93.514761160409165</v>
      </c>
      <c r="I302" s="104">
        <f t="shared" si="85"/>
        <v>0</v>
      </c>
      <c r="J302" s="107">
        <v>0</v>
      </c>
      <c r="K302" s="101">
        <f>IF(OR(計算過程!$DF$5&lt;=4,計算過程!$DF$5=8),L302+M302+N302,0)</f>
        <v>0.15652876640277777</v>
      </c>
      <c r="L302" s="101">
        <f>IF(AND($DF$5&gt;4,$DF$5&lt;&gt;8),0,((VLOOKUP(入力データと計算結果!$E$6,バックデータ一覧!$V$12:$AA$15,2)*'貼り付けシート（日別）'!O301+VLOOKUP(入力データと計算結果!$E$6,バックデータ一覧!$V$12:$AA$15,3)*('貼り付けシート（日別）'!I301+'貼り付けシート（日別）'!J301+'貼り付けシート（日別）'!K301+'貼り付けシート（日別）'!L301+'貼り付けシート（日別）'!N301)+(VLOOKUP(入力データと計算結果!$E$6,バックデータ一覧!$V$12:$AA$15,4)))*10^3/3600))</f>
        <v>0.1035617716111111</v>
      </c>
      <c r="M302" s="101">
        <f>IF(AND(OR($DF$5&gt;4,$DF$5&lt;&gt;8),入力データと計算結果!$E$7&lt;&gt;バックデータ一覧!$A$16,SUM(AL302:AM302)&gt;0),0.07*10^3/3600,0)</f>
        <v>1.9444444444444445E-2</v>
      </c>
      <c r="N302" s="101">
        <f>IF(AND(OR($DF$5&lt;=4),入力データと計算結果!$E$7=バックデータ一覧!$A$18,AM302&gt;0),(VLOOKUP(入力データと計算結果!$E$6,バックデータ一覧!$V$12:$AA$15,5,FALSE)*AO302+VLOOKUP(入力データと計算結果!$E$6,バックデータ一覧!$V$12:$AA$15,6,FALSE))*10^3/3600,0)</f>
        <v>3.3522550347222221E-2</v>
      </c>
      <c r="O302" s="101">
        <f>IF(OR(計算過程!$DF$5&lt;=2,計算過程!$DF$5=8),IF(入力データと計算結果!$E$7=バックデータ一覧!$A$16,AI302/Q302+AJ302/R302+AK302/S302+AL302/T302+AN302/V302,IF(入力データと計算結果!$E$7=バックデータ一覧!$A$17,AI302/Q302+AJ302/R302+AK302/S302+AM302/U302+AN302/V302,AI302/Q302+AJ302/R302+AK302/S302+AM302/U302+AO302/W302)),0)</f>
        <v>93.514761160409165</v>
      </c>
      <c r="P302" s="101">
        <f>IF(OR(計算過程!$DF$5=3,計算過程!$DF$5=4),IF(入力データと計算結果!$E$7=バックデータ一覧!$A$16,AI302/Q302+AJ302/R302+AK302/S302+AL302/T302+AN302/V302,IF(入力データと計算結果!$E$7=バックデータ一覧!$A$17,AI302/Q302+AJ302/R302+AK302/S302+AM302/U302+AN302/V302,AI302/Q302+AJ302/R302+AK302/S302+AM302/U302+AO302/W302)),0)</f>
        <v>0</v>
      </c>
      <c r="Q302" s="101">
        <f>MIN(1,$DF$7*'貼り付けシート（日別）'!O301+計算過程!$DF$14*(AI302+AK302)+$DF$21)</f>
        <v>0.62711731946319915</v>
      </c>
      <c r="R302" s="101">
        <f>MIN(1,$DF$8*'貼り付けシート（日別）'!O301+$DF$15*AJ302+$DF$22)</f>
        <v>0.6855243527764282</v>
      </c>
      <c r="S302" s="101">
        <f>MIN(1,$DF$9*'貼り付けシート（日別）'!O301+$DF$16*(AI302+AK302)+$DF$23)</f>
        <v>0.62711731946319915</v>
      </c>
      <c r="T302" s="32">
        <f>MIN(1,$DF$10*'貼り付けシート（日別）'!O301+$DF$17*AL302+$DF$24)</f>
        <v>0.71159348488590612</v>
      </c>
      <c r="U302" s="32">
        <f>MIN(1,$DF$11*'貼り付けシート（日別）'!O301+$DF$18*AM302+$DF$25)</f>
        <v>0.6997585176802823</v>
      </c>
      <c r="V302" s="32">
        <f>MIN(1,$DF$12*'貼り付けシート（日別）'!O301+$DF$19*AN302+$DF$26)</f>
        <v>0.71159348488590612</v>
      </c>
      <c r="W302" s="32">
        <f>MIN(1,$DF$13*'貼り付けシート（日別）'!O301+$DF$20*AO302+$DF$27)</f>
        <v>0.60922203850630874</v>
      </c>
      <c r="X302" s="32">
        <f t="shared" si="86"/>
        <v>0</v>
      </c>
      <c r="Y302" s="32">
        <f>'貼り付けシート（日別）'!P301</f>
        <v>3.4000000000000004</v>
      </c>
      <c r="Z302" s="32">
        <f t="shared" si="87"/>
        <v>1.0478799999999999</v>
      </c>
      <c r="AA302" s="32">
        <f t="shared" si="88"/>
        <v>1.056</v>
      </c>
      <c r="AB302" s="32">
        <f t="shared" si="89"/>
        <v>62.55449753488913</v>
      </c>
      <c r="AC302" s="32">
        <f>IF($DF$5=10,($DF$41*'貼り付けシート（日別）'!O301+$DF$42*AB302+$DF$43)/3.6,0)</f>
        <v>0</v>
      </c>
      <c r="AD302" s="32">
        <f>IF(OR($DF$5=5,$DF$5=6,$DF$5=7),(($DF$45*'貼り付けシート（日別）'!O301+$DF$46*SUM(AI302:AK302,AM302)+$DF$47)*AE302+(0.01723*AO302+0.06099))*10^3/3600,0)</f>
        <v>0</v>
      </c>
      <c r="AE302" s="32">
        <f>IF('貼り付けシート（日別）'!O301&lt;7,1+(7-'貼り付けシート（日別）'!O301)*0.0091,1)</f>
        <v>1</v>
      </c>
      <c r="AF302" s="32">
        <f>IF(OR($DF$5=5,$DF$5=6,$DF$5=7),(($DF$48*'貼り付けシート（日別）'!O301+$DF$49*SUM(AI302:AK302,AM302)+$DF$50)*AH302+AO302/AG302),0)</f>
        <v>0</v>
      </c>
      <c r="AG302" s="32">
        <f>$DF$51*'貼り付けシート（日別）'!O301+$DF$52*AO302+$DF$53</f>
        <v>0.81346624999999995</v>
      </c>
      <c r="AH302" s="32">
        <f>IF('貼り付けシート（日別）'!O301&lt;7,1+(7-'貼り付けシート（日別）'!O301)*0.0205,1)</f>
        <v>1</v>
      </c>
      <c r="AI302" s="109">
        <f>'貼り付けシート（日別）'!B301</f>
        <v>13.163741097930387</v>
      </c>
      <c r="AJ302" s="109">
        <f>'貼り付けシート（日別）'!C301</f>
        <v>17.993856767473858</v>
      </c>
      <c r="AK302" s="109">
        <f>'貼り付けシート（日別）'!D301</f>
        <v>4.0574382907048898</v>
      </c>
      <c r="AL302" s="109">
        <f>'貼り付けシート（日別）'!E301</f>
        <v>0</v>
      </c>
      <c r="AM302" s="109">
        <f>'貼り付けシート（日別）'!F301</f>
        <v>23.875086378780001</v>
      </c>
      <c r="AN302" s="109">
        <f>'貼り付けシート（日別）'!G301</f>
        <v>0</v>
      </c>
      <c r="AO302" s="109">
        <f>'貼り付けシート（日別）'!H301</f>
        <v>3.464375</v>
      </c>
      <c r="AP302" s="102">
        <f>IF(入力データと計算結果!$E$9=バックデータ一覧!$A$25,'貼り付けシート（日別）'!Q301,0)</f>
        <v>0</v>
      </c>
      <c r="AR302" s="36">
        <v>41934</v>
      </c>
      <c r="AS302" s="104">
        <f t="shared" si="90"/>
        <v>0.16361806161111109</v>
      </c>
      <c r="AT302" s="104">
        <f t="shared" si="91"/>
        <v>100.78585115297918</v>
      </c>
      <c r="AU302" s="104">
        <f t="shared" si="92"/>
        <v>0</v>
      </c>
      <c r="AV302" s="107">
        <v>0</v>
      </c>
      <c r="AW302" s="101">
        <f>IF(OR(計算過程!$DF$5&lt;=4,計算過程!$DF$5=8),AX302+AY302+AZ302,0)</f>
        <v>0.16361806161111109</v>
      </c>
      <c r="AX302" s="101">
        <f>IF(AND(計算過程!$DF$5&gt;4,計算過程!$DF$5&lt;&gt;8),0,((VLOOKUP(入力データと計算結果!$E$6,バックデータ一覧!$V$12:$AA$15,2)*'貼り付けシート（日別）'!AG301+VLOOKUP(入力データと計算結果!$E$6,バックデータ一覧!$V$12:$AA$15,3)*('貼り付けシート（日別）'!AA301+'貼り付けシート（日別）'!AB301+'貼り付けシート（日別）'!AC301+'貼り付けシート（日別）'!AD301+'貼り付けシート（日別）'!AF301)+(VLOOKUP(入力データと計算結果!$E$6,バックデータ一覧!$V$12:$AA$15,4)))*10^3/3600))</f>
        <v>0.10699866577777778</v>
      </c>
      <c r="AY302" s="101">
        <f>IF(AND(OR(計算過程!$DF$5&gt;4,計算過程!$DF$5&lt;&gt;8),入力データと計算結果!$E$7&lt;&gt;バックデータ一覧!$A$16,SUM(BX302:BY302)&gt;0),0.07*10^3/3600,0)</f>
        <v>1.9444444444444445E-2</v>
      </c>
      <c r="AZ302" s="101">
        <f>IF(AND(OR(計算過程!$DF$5&lt;=4),入力データと計算結果!$E$7=バックデータ一覧!$A$18,BY302&gt;0),(VLOOKUP(入力データと計算結果!$E$6,バックデータ一覧!$V$12:$AA$15,5,FALSE)*CA302+VLOOKUP(入力データと計算結果!$E$6,バックデータ一覧!$V$12:$AA$15,6,FALSE))*10^3/3600,0)</f>
        <v>3.7174951388888891E-2</v>
      </c>
      <c r="BA302" s="101">
        <f>IF(OR(計算過程!$DF$5&lt;=2,計算過程!$DF$5=8),IF(入力データと計算結果!$E$7=バックデータ一覧!$A$16,BU302/BC302+BV302/BD302+BW302/BE302+BX302/BF302+BZ302/BH302,IF(入力データと計算結果!$E$7=バックデータ一覧!$A$17,BU302/BC302+BV302/BD302+BW302/BE302+BY302/BG302+BZ302/BH302,BU302/BC302+BV302/BD302+BW302/BE302+BY302/BG302+CA302/BI302)),0)</f>
        <v>100.78585115297918</v>
      </c>
      <c r="BB302" s="101">
        <f>IF(OR(計算過程!$DF$5=3,計算過程!$DF$5=4),IF(入力データと計算結果!$E$7=バックデータ一覧!$A$16,BU302/BC302+BV302/BD302+BW302/BE302+BX302/BF302+BZ302/BH302,IF(入力データと計算結果!$E$7=バックデータ一覧!$A$17,BU302/BC302+BV302/BD302+BW302/BE302+BY302/BG302+BZ302/BH302,BU302/BC302+BV302/BD302+BW302/BE302+BY302/BG302+CA302/BI302)),0)</f>
        <v>0</v>
      </c>
      <c r="BC302" s="101">
        <f>MIN(1,計算過程!$DF$7*'貼り付けシート（日別）'!AG301+計算過程!$DF$14*(BU302+BW302)+計算過程!$DF$21)</f>
        <v>0.62901175630379536</v>
      </c>
      <c r="BD302" s="101">
        <f>MIN(1,計算過程!$DF$8*'貼り付けシート（日別）'!AG301+計算過程!$DF$15*BV302+計算過程!$DF$22)</f>
        <v>0.68669107513931205</v>
      </c>
      <c r="BE302" s="101">
        <f>MIN(1,計算過程!$DF$9*'貼り付けシート（日別）'!AG301+計算過程!$DF$16*(BU302+BW302)+計算過程!$DF$23)</f>
        <v>0.62901175630379536</v>
      </c>
      <c r="BF302" s="32">
        <f>MIN(1,計算過程!$DF$10*'貼り付けシート（日別）'!AG301+計算過程!$DF$17*BX302+計算過程!$DF$24)</f>
        <v>0.71159348488590612</v>
      </c>
      <c r="BG302" s="32">
        <f>MIN(1,計算過程!$DF$11*'貼り付けシート（日別）'!AG301+計算過程!$DF$18*BY302+計算過程!$DF$25)</f>
        <v>0.6997585176802823</v>
      </c>
      <c r="BH302" s="32">
        <f>MIN(1,計算過程!$DF$12*'貼り付けシート（日別）'!AG301+計算過程!$DF$19*BZ302+計算過程!$DF$26)</f>
        <v>0.71159348488590612</v>
      </c>
      <c r="BI302" s="32">
        <f>MIN(1,計算過程!$DF$13*'貼り付けシート（日別）'!AG301+計算過程!$DF$20*CA302+計算過程!$DF$27)</f>
        <v>0.62266109284510063</v>
      </c>
      <c r="BJ302" s="32">
        <f>IF(計算過程!$DF$5=11,(計算過程!$DF$33*BK302+計算過程!$DF$34*BN302+計算過程!$DF$35*計算過程!$DF$39+計算過程!$DF$36)*(1+計算過程!$DF$37*計算過程!$DF$38)*BL302*BM302*10^3/3600,0)</f>
        <v>0</v>
      </c>
      <c r="BK302" s="32">
        <f>'貼り付けシート（日別）'!AH301</f>
        <v>3.4000000000000004</v>
      </c>
      <c r="BL302" s="32">
        <f t="shared" si="93"/>
        <v>1.0478799999999999</v>
      </c>
      <c r="BM302" s="32">
        <f t="shared" si="94"/>
        <v>1.056</v>
      </c>
      <c r="BN302" s="32">
        <f t="shared" si="95"/>
        <v>67.493507781906516</v>
      </c>
      <c r="BO302" s="32">
        <f>IF(計算過程!$DF$5=10,(計算過程!$DF$41*'貼り付けシート（日別）'!AG301+計算過程!$DF$42*BN302+計算過程!$DF$43)/3.6,0)</f>
        <v>0</v>
      </c>
      <c r="BP302" s="32">
        <f>IF(OR(計算過程!$DF$5=5,計算過程!$DF$5=6,計算過程!$DF$5=7),((計算過程!$DF$45*'貼り付けシート（日別）'!AG301+計算過程!$DF$46*SUM(BU302:BW302,BY302)+計算過程!$DF$47)*BQ302+(0.01723*CA302+0.06099))*10^3/3600,0)</f>
        <v>0</v>
      </c>
      <c r="BQ302" s="32">
        <f>IF('貼り付けシート（日別）'!AG301&lt;7,1+(7-'貼り付けシート（日別）'!AG301)*0.0091,1)</f>
        <v>1</v>
      </c>
      <c r="BR302" s="32">
        <f>IF(OR(計算過程!$DF$5=5,計算過程!$DF$5=6,計算過程!$DF$5=7),((計算過程!$DF$48*'貼り付けシート（日別）'!AG301+計算過程!$DF$49*SUM(BU302:BW302,BY302)+計算過程!$DF$50)*BT302+CA302/BS302),0)</f>
        <v>0</v>
      </c>
      <c r="BS302" s="32">
        <f>計算過程!$DF$51*'貼り付けシート（日別）'!AG301+計算過程!$DF$52*CA302+計算過程!$DF$53</f>
        <v>0.81804499999999991</v>
      </c>
      <c r="BT302" s="32">
        <f>IF('貼り付けシート（日別）'!AG301&lt;7,1+(7-'貼り付けシート（日別）'!AG301)*0.0205,1)</f>
        <v>1</v>
      </c>
      <c r="BU302" s="109">
        <f>'貼り付けシート（日別）'!T301</f>
        <v>14.769075378165798</v>
      </c>
      <c r="BV302" s="109">
        <f>'貼り付けシート（日別）'!U301</f>
        <v>20.564407734255841</v>
      </c>
      <c r="BW302" s="109">
        <f>'貼り付けシート（日別）'!V301</f>
        <v>4.0574382907048898</v>
      </c>
      <c r="BX302" s="109">
        <f>'貼り付けシート（日別）'!W301</f>
        <v>0</v>
      </c>
      <c r="BY302" s="109">
        <f>'貼り付けシート（日別）'!X301</f>
        <v>23.875086378780001</v>
      </c>
      <c r="BZ302" s="109">
        <f>'貼り付けシート（日別）'!Y301</f>
        <v>0</v>
      </c>
      <c r="CA302" s="109">
        <f>'貼り付けシート（日別）'!Z301</f>
        <v>4.2274999999999991</v>
      </c>
      <c r="CB302" s="102">
        <f>IF(入力データと計算結果!$E$9=バックデータ一覧!$A$25,'貼り付けシート（日別）'!AI301,0)</f>
        <v>0</v>
      </c>
      <c r="CC302" s="166"/>
      <c r="CD302" s="32">
        <f>IF(計算過程!$DF$5=9,((CI302*'貼り付けシート（日別）'!AG301+CJ302*(CQ302+CR302+CS302+CU302)+CK302*CX302+CL302)*CE302+(0.01723*CW302+0.06099))*10^3/3600,0)</f>
        <v>0</v>
      </c>
      <c r="CE302" s="32">
        <f>IF(7&lt;='貼り付けシート（日別）'!AG301,1,1+(7-'貼り付けシート（日別）'!AG301)*0.0091)</f>
        <v>1</v>
      </c>
      <c r="CF302" s="32">
        <f>IF(計算過程!$DF$5=9,((CM302*'貼り付けシート（日別）'!AG301+CN302*(CQ302+CR302+CS302+CU302)+CO302*CX302+CP302)*CH302+CW302/CG302),0)</f>
        <v>0</v>
      </c>
      <c r="CG302" s="32">
        <f>計算過程!$DF$55*'貼り付けシート（日別）'!AG301+計算過程!$DF$56*CW302+計算過程!$DF$57</f>
        <v>0.81804499999999991</v>
      </c>
      <c r="CH302" s="32">
        <f>IF(7&lt;='貼り付けシート（日別）'!AG301,1,1+(7-'貼り付けシート（日別）'!AG301)*0.0205)</f>
        <v>1</v>
      </c>
      <c r="CI302" s="100">
        <f>IF($CX302&gt;0,バックデータ一覧!$S$4,バックデータ一覧!$T$4)</f>
        <v>-0.18114</v>
      </c>
      <c r="CJ302" s="100">
        <f>IF($CX302&gt;0,バックデータ一覧!$S$5,バックデータ一覧!$T$5)</f>
        <v>0.10483000000000001</v>
      </c>
      <c r="CK302" s="100">
        <f>IF($CX302&gt;0,バックデータ一覧!$S$6,バックデータ一覧!$T$6)</f>
        <v>0</v>
      </c>
      <c r="CL302" s="100">
        <f>IF($CX302&gt;0,バックデータ一覧!$S$7,バックデータ一覧!$T$7)</f>
        <v>5.8528500000000001</v>
      </c>
      <c r="CM302" s="100">
        <f>IF($CX302&gt;0,バックデータ一覧!$S$12,バックデータ一覧!$T$12)</f>
        <v>-5.7700000000000001E-2</v>
      </c>
      <c r="CN302" s="100">
        <f>IF($CX302&gt;0,バックデータ一覧!$S$13,バックデータ一覧!$T$13)</f>
        <v>0.47525000000000001</v>
      </c>
      <c r="CO302" s="100">
        <f>IF($CX302&gt;0,バックデータ一覧!$S$14,バックデータ一覧!$T$14)</f>
        <v>0</v>
      </c>
      <c r="CP302" s="173">
        <f>IF($CX302&gt;0,バックデータ一覧!$S$15,バックデータ一覧!$T$15)</f>
        <v>-6.3459300000000001</v>
      </c>
      <c r="CQ302" s="102">
        <f>IF($DF$4=4,'貼り付けシート（日別）'!T301,'貼り付けシート（日別）'!B301*(INT($DF$4)+1-$DF$4)+'貼り付けシート（日別）'!T301*($DF$4-INT($DF$4)))</f>
        <v>14.769075378165798</v>
      </c>
      <c r="CR302" s="102">
        <f>IF($DF$4=4,'貼り付けシート（日別）'!U301,'貼り付けシート（日別）'!C301*(INT($DF$4)+1-$DF$4)+'貼り付けシート（日別）'!U301*($DF$4-INT($DF$4)))</f>
        <v>20.564407734255841</v>
      </c>
      <c r="CS302" s="102">
        <f>IF($DF$4=4,'貼り付けシート（日別）'!V301,'貼り付けシート（日別）'!D301*(INT($DF$4)+1-$DF$4)+'貼り付けシート（日別）'!V301*($DF$4-INT($DF$4)))</f>
        <v>4.0574382907048898</v>
      </c>
      <c r="CT302" s="102">
        <f>IF($DF$4=4,'貼り付けシート（日別）'!W301,'貼り付けシート（日別）'!E301*(INT($DF$4)+1-$DF$4)+'貼り付けシート（日別）'!W301*($DF$4-INT($DF$4)))</f>
        <v>0</v>
      </c>
      <c r="CU302" s="102">
        <f>IF($DF$4=4,'貼り付けシート（日別）'!X301,'貼り付けシート（日別）'!F301*(INT($DF$4)+1-$DF$4)+'貼り付けシート（日別）'!X301*($DF$4-INT($DF$4)))</f>
        <v>23.875086378780001</v>
      </c>
      <c r="CV302" s="102">
        <f>IF($DF$4=4,'貼り付けシート（日別）'!Y301,'貼り付けシート（日別）'!G301*(INT($DF$4)+1-$DF$4)+'貼り付けシート（日別）'!Y301*($DF$4-INT($DF$4)))</f>
        <v>0</v>
      </c>
      <c r="CW302" s="102">
        <f>IF($DF$4=4,'貼り付けシート（日別）'!Z301,'貼り付けシート（日別）'!H301*(INT($DF$4)+1-$DF$4)+'貼り付けシート（日別）'!Z301*($DF$4-INT($DF$4)))</f>
        <v>4.2274999999999991</v>
      </c>
      <c r="CX302" s="32">
        <f>SUMIF('貼り付けシート（時刻別）'!$A$6:$A$8765,AR302,'貼り付けシート（時刻別）'!$C$6:$C$8765)</f>
        <v>0</v>
      </c>
      <c r="CY302" s="102">
        <f t="shared" si="96"/>
        <v>0</v>
      </c>
      <c r="CZ302" s="166"/>
    </row>
    <row r="303" spans="1:104" x14ac:dyDescent="0.15">
      <c r="A303" s="36">
        <v>41935</v>
      </c>
      <c r="B303" s="139">
        <f>IF(計算過程!$DF$5=9,計算過程!CD303+計算過程!CY303,IF($DF$4=4,AS303,G303*(INT($DF$4)+1-$DF$4)+AS303*($DF$4-INT($DF$4))))</f>
        <v>0.15049237640740742</v>
      </c>
      <c r="C303" s="139">
        <f>IF(計算過程!$DF$5=9,CF303,IF($DF$4=4,AT303,H303*(INT($DF$4)+1-$DF$4)+AT303*($DF$4-INT($DF$4))))</f>
        <v>76.251247748894102</v>
      </c>
      <c r="D303" s="139">
        <f>IF(計算過程!$DF$5=9,0,IF($DF$4=4,AU303,I303*(INT($DF$4)+1-$DF$4)+AU303*($DF$4-INT($DF$4))))</f>
        <v>0</v>
      </c>
      <c r="E303" s="139">
        <v>0</v>
      </c>
      <c r="F303" s="138"/>
      <c r="G303" s="104">
        <f t="shared" si="83"/>
        <v>0.14324350477314815</v>
      </c>
      <c r="H303" s="104">
        <f t="shared" si="84"/>
        <v>68.744305546742552</v>
      </c>
      <c r="I303" s="104">
        <f t="shared" si="85"/>
        <v>0</v>
      </c>
      <c r="J303" s="107">
        <v>0</v>
      </c>
      <c r="K303" s="101">
        <f>IF(OR(計算過程!$DF$5&lt;=4,計算過程!$DF$5=8),L303+M303+N303,0)</f>
        <v>0.14324350477314815</v>
      </c>
      <c r="L303" s="101">
        <f>IF(AND($DF$5&gt;4,$DF$5&lt;&gt;8),0,((VLOOKUP(入力データと計算結果!$E$6,バックデータ一覧!$V$12:$AA$15,2)*'貼り付けシート（日別）'!O302+VLOOKUP(入力データと計算結果!$E$6,バックデータ一覧!$V$12:$AA$15,3)*('貼り付けシート（日別）'!I302+'貼り付けシート（日別）'!J302+'貼り付けシート（日別）'!K302+'貼り付けシート（日別）'!L302+'貼り付けシート（日別）'!N302)+(VLOOKUP(入力データと計算結果!$E$6,バックデータ一覧!$V$12:$AA$15,4)))*10^3/3600))</f>
        <v>9.0049169703703705E-2</v>
      </c>
      <c r="M303" s="101">
        <f>IF(AND(OR($DF$5&gt;4,$DF$5&lt;&gt;8),入力データと計算結果!$E$7&lt;&gt;バックデータ一覧!$A$16,SUM(AL303:AM303)&gt;0),0.07*10^3/3600,0)</f>
        <v>1.9444444444444445E-2</v>
      </c>
      <c r="N303" s="101">
        <f>IF(AND(OR($DF$5&lt;=4),入力データと計算結果!$E$7=バックデータ一覧!$A$18,AM303&gt;0),(VLOOKUP(入力データと計算結果!$E$6,バックデータ一覧!$V$12:$AA$15,5,FALSE)*AO303+VLOOKUP(入力データと計算結果!$E$6,バックデータ一覧!$V$12:$AA$15,6,FALSE))*10^3/3600,0)</f>
        <v>3.3749890625000001E-2</v>
      </c>
      <c r="O303" s="101">
        <f>IF(OR(計算過程!$DF$5&lt;=2,計算過程!$DF$5=8),IF(入力データと計算結果!$E$7=バックデータ一覧!$A$16,AI303/Q303+AJ303/R303+AK303/S303+AL303/T303+AN303/V303,IF(入力データと計算結果!$E$7=バックデータ一覧!$A$17,AI303/Q303+AJ303/R303+AK303/S303+AM303/U303+AN303/V303,AI303/Q303+AJ303/R303+AK303/S303+AM303/U303+AO303/W303)),0)</f>
        <v>68.744305546742552</v>
      </c>
      <c r="P303" s="101">
        <f>IF(OR(計算過程!$DF$5=3,計算過程!$DF$5=4),IF(入力データと計算結果!$E$7=バックデータ一覧!$A$16,AI303/Q303+AJ303/R303+AK303/S303+AL303/T303+AN303/V303,IF(入力データと計算結果!$E$7=バックデータ一覧!$A$17,AI303/Q303+AJ303/R303+AK303/S303+AM303/U303+AN303/V303,AI303/Q303+AJ303/R303+AK303/S303+AM303/U303+AO303/W303)),0)</f>
        <v>0</v>
      </c>
      <c r="Q303" s="101">
        <f>MIN(1,$DF$7*'貼り付けシート（日別）'!O302+計算過程!$DF$14*(AI303+AK303)+$DF$21)</f>
        <v>0.61639688425510553</v>
      </c>
      <c r="R303" s="101">
        <f>MIN(1,$DF$8*'貼り付けシート（日別）'!O302+$DF$15*AJ303+$DF$22)</f>
        <v>0.68131807814217504</v>
      </c>
      <c r="S303" s="101">
        <f>MIN(1,$DF$9*'貼り付けシート（日別）'!O302+$DF$16*(AI303+AK303)+$DF$23)</f>
        <v>0.61639688425510553</v>
      </c>
      <c r="T303" s="32">
        <f>MIN(1,$DF$10*'貼り付けシート（日別）'!O302+$DF$17*AL303+$DF$24)</f>
        <v>0.71159348488590612</v>
      </c>
      <c r="U303" s="32">
        <f>MIN(1,$DF$11*'貼り付けシート（日別）'!O302+$DF$18*AM303+$DF$25)</f>
        <v>0.69968822772405459</v>
      </c>
      <c r="V303" s="32">
        <f>MIN(1,$DF$12*'貼り付けシート（日別）'!O302+$DF$19*AN303+$DF$26)</f>
        <v>0.71159348488590612</v>
      </c>
      <c r="W303" s="32">
        <f>MIN(1,$DF$13*'貼り付けシート（日別）'!O302+$DF$20*AO303+$DF$27)</f>
        <v>0.60816132031892611</v>
      </c>
      <c r="X303" s="32">
        <f t="shared" si="86"/>
        <v>0</v>
      </c>
      <c r="Y303" s="32">
        <f>'貼り付けシート（日別）'!P302</f>
        <v>2.2749999999999999</v>
      </c>
      <c r="Z303" s="32">
        <f t="shared" si="87"/>
        <v>1.0628424999999999</v>
      </c>
      <c r="AA303" s="32">
        <f t="shared" si="88"/>
        <v>1.095375</v>
      </c>
      <c r="AB303" s="32">
        <f t="shared" si="89"/>
        <v>46.090705221877016</v>
      </c>
      <c r="AC303" s="32">
        <f>IF($DF$5=10,($DF$41*'貼り付けシート（日別）'!O302+$DF$42*AB303+$DF$43)/3.6,0)</f>
        <v>0</v>
      </c>
      <c r="AD303" s="32">
        <f>IF(OR($DF$5=5,$DF$5=6,$DF$5=7),(($DF$45*'貼り付けシート（日別）'!O302+$DF$46*SUM(AI303:AK303,AM303)+$DF$47)*AE303+(0.01723*AO303+0.06099))*10^3/3600,0)</f>
        <v>0</v>
      </c>
      <c r="AE303" s="32">
        <f>IF('貼り付けシート（日別）'!O302&lt;7,1+(7-'貼り付けシート（日別）'!O302)*0.0091,1)</f>
        <v>1</v>
      </c>
      <c r="AF303" s="32">
        <f>IF(OR($DF$5=5,$DF$5=6,$DF$5=7),(($DF$48*'貼り付けシート（日別）'!O302+$DF$49*SUM(AI303:AK303,AM303)+$DF$50)*AH303+AO303/AG303),0)</f>
        <v>0</v>
      </c>
      <c r="AG303" s="32">
        <f>$DF$51*'貼り付けシート（日別）'!O302+$DF$52*AO303+$DF$53</f>
        <v>0.81071124999999999</v>
      </c>
      <c r="AH303" s="32">
        <f>IF('貼り付けシート（日別）'!O302&lt;7,1+(7-'貼り付けシート（日別）'!O302)*0.0205,1)</f>
        <v>1</v>
      </c>
      <c r="AI303" s="109">
        <f>'貼り付けシート（日別）'!B302</f>
        <v>7.1092876774662734</v>
      </c>
      <c r="AJ303" s="109">
        <f>'貼り付けシート（日別）'!C302</f>
        <v>9.4864906214228153</v>
      </c>
      <c r="AK303" s="109">
        <f>'貼り付けシート（日別）'!D302</f>
        <v>1.953101010292932</v>
      </c>
      <c r="AL303" s="109">
        <f>'貼り付けシート（日別）'!E302</f>
        <v>0</v>
      </c>
      <c r="AM303" s="109">
        <f>'貼り付けシート（日別）'!F302</f>
        <v>24.029950912695</v>
      </c>
      <c r="AN303" s="109">
        <f>'貼り付けシート（日別）'!G302</f>
        <v>0</v>
      </c>
      <c r="AO303" s="109">
        <f>'貼り付けシート（日別）'!H302</f>
        <v>3.5118749999999999</v>
      </c>
      <c r="AP303" s="102">
        <f>IF(入力データと計算結果!$E$9=バックデータ一覧!$A$25,'貼り付けシート（日別）'!Q302,0)</f>
        <v>0</v>
      </c>
      <c r="AR303" s="36">
        <v>41935</v>
      </c>
      <c r="AS303" s="104">
        <f t="shared" si="90"/>
        <v>0.15049237640740742</v>
      </c>
      <c r="AT303" s="104">
        <f t="shared" si="91"/>
        <v>76.251247748894102</v>
      </c>
      <c r="AU303" s="104">
        <f t="shared" si="92"/>
        <v>0</v>
      </c>
      <c r="AV303" s="107">
        <v>0</v>
      </c>
      <c r="AW303" s="101">
        <f>IF(OR(計算過程!$DF$5&lt;=4,計算過程!$DF$5=8),AX303+AY303+AZ303,0)</f>
        <v>0.15049237640740742</v>
      </c>
      <c r="AX303" s="101">
        <f>IF(AND(計算過程!$DF$5&gt;4,計算過程!$DF$5&lt;&gt;8),0,((VLOOKUP(入力データと計算結果!$E$6,バックデータ一覧!$V$12:$AA$15,2)*'貼り付けシート（日別）'!AG302+VLOOKUP(入力データと計算結果!$E$6,バックデータ一覧!$V$12:$AA$15,3)*('貼り付けシート（日別）'!AA302+'貼り付けシート（日別）'!AB302+'貼り付けシート（日別）'!AC302+'貼り付けシート（日別）'!AD302+'貼り付けシート（日別）'!AF302)+(VLOOKUP(入力データと計算結果!$E$6,バックデータ一覧!$V$12:$AA$15,4)))*10^3/3600))</f>
        <v>9.3569860203703711E-2</v>
      </c>
      <c r="AY303" s="101">
        <f>IF(AND(OR(計算過程!$DF$5&gt;4,計算過程!$DF$5&lt;&gt;8),入力データと計算結果!$E$7&lt;&gt;バックデータ一覧!$A$16,SUM(BX303:BY303)&gt;0),0.07*10^3/3600,0)</f>
        <v>1.9444444444444445E-2</v>
      </c>
      <c r="AZ303" s="101">
        <f>IF(AND(OR(計算過程!$DF$5&lt;=4),入力データと計算結果!$E$7=バックデータ一覧!$A$18,BY303&gt;0),(VLOOKUP(入力データと計算結果!$E$6,バックデータ一覧!$V$12:$AA$15,5,FALSE)*CA303+VLOOKUP(入力データと計算結果!$E$6,バックデータ一覧!$V$12:$AA$15,6,FALSE))*10^3/3600,0)</f>
        <v>3.7478071759259254E-2</v>
      </c>
      <c r="BA303" s="101">
        <f>IF(OR(計算過程!$DF$5&lt;=2,計算過程!$DF$5=8),IF(入力データと計算結果!$E$7=バックデータ一覧!$A$16,BU303/BC303+BV303/BD303+BW303/BE303+BX303/BF303+BZ303/BH303,IF(入力データと計算結果!$E$7=バックデータ一覧!$A$17,BU303/BC303+BV303/BD303+BW303/BE303+BY303/BG303+BZ303/BH303,BU303/BC303+BV303/BD303+BW303/BE303+BY303/BG303+CA303/BI303)),0)</f>
        <v>76.251247748894102</v>
      </c>
      <c r="BB303" s="101">
        <f>IF(OR(計算過程!$DF$5=3,計算過程!$DF$5=4),IF(入力データと計算結果!$E$7=バックデータ一覧!$A$16,BU303/BC303+BV303/BD303+BW303/BE303+BX303/BF303+BZ303/BH303,IF(入力データと計算結果!$E$7=バックデータ一覧!$A$17,BU303/BC303+BV303/BD303+BW303/BE303+BY303/BG303+BZ303/BH303,BU303/BC303+BV303/BD303+BW303/BE303+BY303/BG303+CA303/BI303)),0)</f>
        <v>0</v>
      </c>
      <c r="BC303" s="101">
        <f>MIN(1,計算過程!$DF$7*'貼り付けシート（日別）'!AG302+計算過程!$DF$14*(BU303+BW303)+計算過程!$DF$21)</f>
        <v>0.6174068199191306</v>
      </c>
      <c r="BD303" s="101">
        <f>MIN(1,計算過程!$DF$8*'貼り付けシート（日別）'!AG302+計算過程!$DF$15*BV303+計算過程!$DF$22)</f>
        <v>0.68288379847306968</v>
      </c>
      <c r="BE303" s="101">
        <f>MIN(1,計算過程!$DF$9*'貼り付けシート（日別）'!AG302+計算過程!$DF$16*(BU303+BW303)+計算過程!$DF$23)</f>
        <v>0.6174068199191306</v>
      </c>
      <c r="BF303" s="32">
        <f>MIN(1,計算過程!$DF$10*'貼り付けシート（日別）'!AG302+計算過程!$DF$17*BX303+計算過程!$DF$24)</f>
        <v>0.71159348488590612</v>
      </c>
      <c r="BG303" s="32">
        <f>MIN(1,計算過程!$DF$11*'貼り付けシート（日別）'!AG302+計算過程!$DF$18*BY303+計算過程!$DF$25)</f>
        <v>0.69968822772405459</v>
      </c>
      <c r="BH303" s="32">
        <f>MIN(1,計算過程!$DF$12*'貼り付けシート（日別）'!AG302+計算過程!$DF$19*BZ303+計算過程!$DF$26)</f>
        <v>0.71159348488590612</v>
      </c>
      <c r="BI303" s="32">
        <f>MIN(1,計算過程!$DF$13*'貼り付けシート（日別）'!AG302+計算過程!$DF$20*CA303+計算過程!$DF$27)</f>
        <v>0.62187920843597311</v>
      </c>
      <c r="BJ303" s="32">
        <f>IF(計算過程!$DF$5=11,(計算過程!$DF$33*BK303+計算過程!$DF$34*BN303+計算過程!$DF$35*計算過程!$DF$39+計算過程!$DF$36)*(1+計算過程!$DF$37*計算過程!$DF$38)*BL303*BM303*10^3/3600,0)</f>
        <v>0</v>
      </c>
      <c r="BK303" s="32">
        <f>'貼り付けシート（日別）'!AH302</f>
        <v>2.2749999999999999</v>
      </c>
      <c r="BL303" s="32">
        <f t="shared" si="93"/>
        <v>1.0628424999999999</v>
      </c>
      <c r="BM303" s="32">
        <f t="shared" si="94"/>
        <v>1.095375</v>
      </c>
      <c r="BN303" s="32">
        <f t="shared" si="95"/>
        <v>51.175109860237917</v>
      </c>
      <c r="BO303" s="32">
        <f>IF(計算過程!$DF$5=10,(計算過程!$DF$41*'貼り付けシート（日別）'!AG302+計算過程!$DF$42*BN303+計算過程!$DF$43)/3.6,0)</f>
        <v>0</v>
      </c>
      <c r="BP303" s="32">
        <f>IF(OR(計算過程!$DF$5=5,計算過程!$DF$5=6,計算過程!$DF$5=7),((計算過程!$DF$45*'貼り付けシート（日別）'!AG302+計算過程!$DF$46*SUM(BU303:BW303,BY303)+計算過程!$DF$47)*BQ303+(0.01723*CA303+0.06099))*10^3/3600,0)</f>
        <v>0</v>
      </c>
      <c r="BQ303" s="32">
        <f>IF('貼り付けシート（日別）'!AG302&lt;7,1+(7-'貼り付けシート（日別）'!AG302)*0.0091,1)</f>
        <v>1</v>
      </c>
      <c r="BR303" s="32">
        <f>IF(OR(計算過程!$DF$5=5,計算過程!$DF$5=6,計算過程!$DF$5=7),((計算過程!$DF$48*'貼り付けシート（日別）'!AG302+計算過程!$DF$49*SUM(BU303:BW303,BY303)+計算過程!$DF$50)*BT303+CA303/BS303),0)</f>
        <v>0</v>
      </c>
      <c r="BS303" s="32">
        <f>計算過程!$DF$51*'貼り付けシート（日別）'!AG302+計算過程!$DF$52*CA303+計算過程!$DF$53</f>
        <v>0.81538499999999992</v>
      </c>
      <c r="BT303" s="32">
        <f>IF('貼り付けシート（日別）'!AG302&lt;7,1+(7-'貼り付けシート（日別）'!AG302)*0.0205,1)</f>
        <v>1</v>
      </c>
      <c r="BU303" s="109">
        <f>'貼り付けシート（日別）'!T302</f>
        <v>7.432437117351105</v>
      </c>
      <c r="BV303" s="109">
        <f>'貼り付けシート（日別）'!U302</f>
        <v>12.936123574667477</v>
      </c>
      <c r="BW303" s="109">
        <f>'貼り付けシート（日別）'!V302</f>
        <v>2.4857649221910045</v>
      </c>
      <c r="BX303" s="109">
        <f>'貼り付けシート（日別）'!W302</f>
        <v>0</v>
      </c>
      <c r="BY303" s="109">
        <f>'貼り付けシート（日別）'!X302</f>
        <v>24.029950912695</v>
      </c>
      <c r="BZ303" s="109">
        <f>'貼り付けシート（日別）'!Y302</f>
        <v>0</v>
      </c>
      <c r="CA303" s="109">
        <f>'貼り付けシート（日別）'!Z302</f>
        <v>4.2908333333333326</v>
      </c>
      <c r="CB303" s="102">
        <f>IF(入力データと計算結果!$E$9=バックデータ一覧!$A$25,'貼り付けシート（日別）'!AI302,0)</f>
        <v>0</v>
      </c>
      <c r="CC303" s="166"/>
      <c r="CD303" s="32">
        <f>IF(計算過程!$DF$5=9,((CI303*'貼り付けシート（日別）'!AG302+CJ303*(CQ303+CR303+CS303+CU303)+CK303*CX303+CL303)*CE303+(0.01723*CW303+0.06099))*10^3/3600,0)</f>
        <v>0</v>
      </c>
      <c r="CE303" s="32">
        <f>IF(7&lt;='貼り付けシート（日別）'!AG302,1,1+(7-'貼り付けシート（日別）'!AG302)*0.0091)</f>
        <v>1</v>
      </c>
      <c r="CF303" s="32">
        <f>IF(計算過程!$DF$5=9,((CM303*'貼り付けシート（日別）'!AG302+CN303*(CQ303+CR303+CS303+CU303)+CO303*CX303+CP303)*CH303+CW303/CG303),0)</f>
        <v>0</v>
      </c>
      <c r="CG303" s="32">
        <f>計算過程!$DF$55*'貼り付けシート（日別）'!AG302+計算過程!$DF$56*CW303+計算過程!$DF$57</f>
        <v>0.81538499999999992</v>
      </c>
      <c r="CH303" s="32">
        <f>IF(7&lt;='貼り付けシート（日別）'!AG302,1,1+(7-'貼り付けシート（日別）'!AG302)*0.0205)</f>
        <v>1</v>
      </c>
      <c r="CI303" s="100">
        <f>IF($CX303&gt;0,バックデータ一覧!$S$4,バックデータ一覧!$T$4)</f>
        <v>-0.18114</v>
      </c>
      <c r="CJ303" s="100">
        <f>IF($CX303&gt;0,バックデータ一覧!$S$5,バックデータ一覧!$T$5)</f>
        <v>0.10483000000000001</v>
      </c>
      <c r="CK303" s="100">
        <f>IF($CX303&gt;0,バックデータ一覧!$S$6,バックデータ一覧!$T$6)</f>
        <v>0</v>
      </c>
      <c r="CL303" s="100">
        <f>IF($CX303&gt;0,バックデータ一覧!$S$7,バックデータ一覧!$T$7)</f>
        <v>5.8528500000000001</v>
      </c>
      <c r="CM303" s="100">
        <f>IF($CX303&gt;0,バックデータ一覧!$S$12,バックデータ一覧!$T$12)</f>
        <v>-5.7700000000000001E-2</v>
      </c>
      <c r="CN303" s="100">
        <f>IF($CX303&gt;0,バックデータ一覧!$S$13,バックデータ一覧!$T$13)</f>
        <v>0.47525000000000001</v>
      </c>
      <c r="CO303" s="100">
        <f>IF($CX303&gt;0,バックデータ一覧!$S$14,バックデータ一覧!$T$14)</f>
        <v>0</v>
      </c>
      <c r="CP303" s="173">
        <f>IF($CX303&gt;0,バックデータ一覧!$S$15,バックデータ一覧!$T$15)</f>
        <v>-6.3459300000000001</v>
      </c>
      <c r="CQ303" s="102">
        <f>IF($DF$4=4,'貼り付けシート（日別）'!T302,'貼り付けシート（日別）'!B302*(INT($DF$4)+1-$DF$4)+'貼り付けシート（日別）'!T302*($DF$4-INT($DF$4)))</f>
        <v>7.432437117351105</v>
      </c>
      <c r="CR303" s="102">
        <f>IF($DF$4=4,'貼り付けシート（日別）'!U302,'貼り付けシート（日別）'!C302*(INT($DF$4)+1-$DF$4)+'貼り付けシート（日別）'!U302*($DF$4-INT($DF$4)))</f>
        <v>12.936123574667477</v>
      </c>
      <c r="CS303" s="102">
        <f>IF($DF$4=4,'貼り付けシート（日別）'!V302,'貼り付けシート（日別）'!D302*(INT($DF$4)+1-$DF$4)+'貼り付けシート（日別）'!V302*($DF$4-INT($DF$4)))</f>
        <v>2.4857649221910045</v>
      </c>
      <c r="CT303" s="102">
        <f>IF($DF$4=4,'貼り付けシート（日別）'!W302,'貼り付けシート（日別）'!E302*(INT($DF$4)+1-$DF$4)+'貼り付けシート（日別）'!W302*($DF$4-INT($DF$4)))</f>
        <v>0</v>
      </c>
      <c r="CU303" s="102">
        <f>IF($DF$4=4,'貼り付けシート（日別）'!X302,'貼り付けシート（日別）'!F302*(INT($DF$4)+1-$DF$4)+'貼り付けシート（日別）'!X302*($DF$4-INT($DF$4)))</f>
        <v>24.029950912695</v>
      </c>
      <c r="CV303" s="102">
        <f>IF($DF$4=4,'貼り付けシート（日別）'!Y302,'貼り付けシート（日別）'!G302*(INT($DF$4)+1-$DF$4)+'貼り付けシート（日別）'!Y302*($DF$4-INT($DF$4)))</f>
        <v>0</v>
      </c>
      <c r="CW303" s="102">
        <f>IF($DF$4=4,'貼り付けシート（日別）'!Z302,'貼り付けシート（日別）'!H302*(INT($DF$4)+1-$DF$4)+'貼り付けシート（日別）'!Z302*($DF$4-INT($DF$4)))</f>
        <v>4.2908333333333326</v>
      </c>
      <c r="CX303" s="32">
        <f>SUMIF('貼り付けシート（時刻別）'!$A$6:$A$8765,AR303,'貼り付けシート（時刻別）'!$C$6:$C$8765)</f>
        <v>0</v>
      </c>
      <c r="CY303" s="102">
        <f t="shared" si="96"/>
        <v>0</v>
      </c>
      <c r="CZ303" s="166"/>
    </row>
    <row r="304" spans="1:104" x14ac:dyDescent="0.15">
      <c r="A304" s="36">
        <v>41936</v>
      </c>
      <c r="B304" s="139">
        <f>IF(計算過程!$DF$5=9,計算過程!CD304+計算過程!CY304,IF($DF$4=4,AS304,G304*(INT($DF$4)+1-$DF$4)+AS304*($DF$4-INT($DF$4))))</f>
        <v>0.14165958191666667</v>
      </c>
      <c r="C304" s="139">
        <f>IF(計算過程!$DF$5=9,CF304,IF($DF$4=4,AT304,H304*(INT($DF$4)+1-$DF$4)+AT304*($DF$4-INT($DF$4))))</f>
        <v>63.122704191006576</v>
      </c>
      <c r="D304" s="139">
        <f>IF(計算過程!$DF$5=9,0,IF($DF$4=4,AU304,I304*(INT($DF$4)+1-$DF$4)+AU304*($DF$4-INT($DF$4))))</f>
        <v>0</v>
      </c>
      <c r="E304" s="139">
        <v>0</v>
      </c>
      <c r="F304" s="138"/>
      <c r="G304" s="104">
        <f t="shared" si="83"/>
        <v>0.13471036655555554</v>
      </c>
      <c r="H304" s="104">
        <f t="shared" si="84"/>
        <v>55.746471128542609</v>
      </c>
      <c r="I304" s="104">
        <f t="shared" si="85"/>
        <v>0</v>
      </c>
      <c r="J304" s="107">
        <v>0</v>
      </c>
      <c r="K304" s="101">
        <f>IF(OR(計算過程!$DF$5&lt;=4,計算過程!$DF$5=8),L304+M304+N304,0)</f>
        <v>0.13471036655555554</v>
      </c>
      <c r="L304" s="101">
        <f>IF(AND($DF$5&gt;4,$DF$5&lt;&gt;8),0,((VLOOKUP(入力データと計算結果!$E$6,バックデータ一覧!$V$12:$AA$15,2)*'貼り付けシート（日別）'!O303+VLOOKUP(入力データと計算結果!$E$6,バックデータ一覧!$V$12:$AA$15,3)*('貼り付けシート（日別）'!I303+'貼り付けシート（日別）'!J303+'貼り付けシート（日別）'!K303+'貼り付けシート（日別）'!L303+'貼り付けシート（日別）'!N303)+(VLOOKUP(入力データと計算結果!$E$6,バックデータ一覧!$V$12:$AA$15,4)))*10^3/3600))</f>
        <v>8.2218991555555551E-2</v>
      </c>
      <c r="M304" s="101">
        <f>IF(AND(OR($DF$5&gt;4,$DF$5&lt;&gt;8),入力データと計算結果!$E$7&lt;&gt;バックデータ一覧!$A$16,SUM(AL304:AM304)&gt;0),0.07*10^3/3600,0)</f>
        <v>1.9444444444444445E-2</v>
      </c>
      <c r="N304" s="101">
        <f>IF(AND(OR($DF$5&lt;=4),入力データと計算結果!$E$7=バックデータ一覧!$A$18,AM304&gt;0),(VLOOKUP(入力データと計算結果!$E$6,バックデータ一覧!$V$12:$AA$15,5,FALSE)*AO304+VLOOKUP(入力データと計算結果!$E$6,バックデータ一覧!$V$12:$AA$15,6,FALSE))*10^3/3600,0)</f>
        <v>3.3046930555555555E-2</v>
      </c>
      <c r="O304" s="101">
        <f>IF(OR(計算過程!$DF$5&lt;=2,計算過程!$DF$5=8),IF(入力データと計算結果!$E$7=バックデータ一覧!$A$16,AI304/Q304+AJ304/R304+AK304/S304+AL304/T304+AN304/V304,IF(入力データと計算結果!$E$7=バックデータ一覧!$A$17,AI304/Q304+AJ304/R304+AK304/S304+AM304/U304+AN304/V304,AI304/Q304+AJ304/R304+AK304/S304+AM304/U304+AO304/W304)),0)</f>
        <v>55.746471128542609</v>
      </c>
      <c r="P304" s="101">
        <f>IF(OR(計算過程!$DF$5=3,計算過程!$DF$5=4),IF(入力データと計算結果!$E$7=バックデータ一覧!$A$16,AI304/Q304+AJ304/R304+AK304/S304+AL304/T304+AN304/V304,IF(入力データと計算結果!$E$7=バックデータ一覧!$A$17,AI304/Q304+AJ304/R304+AK304/S304+AM304/U304+AN304/V304,AI304/Q304+AJ304/R304+AK304/S304+AM304/U304+AO304/W304)),0)</f>
        <v>0</v>
      </c>
      <c r="Q304" s="101">
        <f>MIN(1,$DF$7*'貼り付けシート（日別）'!O303+計算過程!$DF$14*(AI304+AK304)+$DF$21)</f>
        <v>0.61494300813894576</v>
      </c>
      <c r="R304" s="101">
        <f>MIN(1,$DF$8*'貼り付けシート（日別）'!O303+$DF$15*AJ304+$DF$22)</f>
        <v>0.68043946348700124</v>
      </c>
      <c r="S304" s="101">
        <f>MIN(1,$DF$9*'貼り付けシート（日別）'!O303+$DF$16*(AI304+AK304)+$DF$23)</f>
        <v>0.61494300813894576</v>
      </c>
      <c r="T304" s="32">
        <f>MIN(1,$DF$10*'貼り付けシート（日別）'!O303+$DF$17*AL304+$DF$24)</f>
        <v>0.71159348488590612</v>
      </c>
      <c r="U304" s="32">
        <f>MIN(1,$DF$11*'貼り付けシート（日別）'!O303+$DF$18*AM304+$DF$25)</f>
        <v>0.69963288502635179</v>
      </c>
      <c r="V304" s="32">
        <f>MIN(1,$DF$12*'貼り付けシート（日別）'!O303+$DF$19*AN304+$DF$26)</f>
        <v>0.71159348488590612</v>
      </c>
      <c r="W304" s="32">
        <f>MIN(1,$DF$13*'貼り付けシート（日別）'!O303+$DF$20*AO304+$DF$27)</f>
        <v>0.611441172608859</v>
      </c>
      <c r="X304" s="32">
        <f t="shared" si="86"/>
        <v>0</v>
      </c>
      <c r="Y304" s="32">
        <f>'貼り付けシート（日別）'!P303</f>
        <v>4.6375000000000002</v>
      </c>
      <c r="Z304" s="32">
        <f t="shared" si="87"/>
        <v>1.03142125</v>
      </c>
      <c r="AA304" s="32">
        <f t="shared" si="88"/>
        <v>1.0126875</v>
      </c>
      <c r="AB304" s="32">
        <f t="shared" si="89"/>
        <v>37.685792222776406</v>
      </c>
      <c r="AC304" s="32">
        <f>IF($DF$5=10,($DF$41*'貼り付けシート（日別）'!O303+$DF$42*AB304+$DF$43)/3.6,0)</f>
        <v>0</v>
      </c>
      <c r="AD304" s="32">
        <f>IF(OR($DF$5=5,$DF$5=6,$DF$5=7),(($DF$45*'貼り付けシート（日別）'!O303+$DF$46*SUM(AI304:AK304,AM304)+$DF$47)*AE304+(0.01723*AO304+0.06099))*10^3/3600,0)</f>
        <v>0</v>
      </c>
      <c r="AE304" s="32">
        <f>IF('貼り付けシート（日別）'!O303&lt;7,1+(7-'貼り付けシート（日別）'!O303)*0.0091,1)</f>
        <v>1</v>
      </c>
      <c r="AF304" s="32">
        <f>IF(OR($DF$5=5,$DF$5=6,$DF$5=7),(($DF$48*'貼り付けシート（日別）'!O303+$DF$49*SUM(AI304:AK304,AM304)+$DF$50)*AH304+AO304/AG304),0)</f>
        <v>0</v>
      </c>
      <c r="AG304" s="32">
        <f>$DF$51*'貼り付けシート（日別）'!O303+$DF$52*AO304+$DF$53</f>
        <v>0.8192299999999999</v>
      </c>
      <c r="AH304" s="32">
        <f>IF('貼り付けシート（日別）'!O303&lt;7,1+(7-'貼り付けシート（日別）'!O303)*0.0205,1)</f>
        <v>1</v>
      </c>
      <c r="AI304" s="109">
        <f>'貼り付けシート（日別）'!B303</f>
        <v>3.8974699119167449</v>
      </c>
      <c r="AJ304" s="109">
        <f>'貼り付けシート（日別）'!C303</f>
        <v>5.2007055339548405</v>
      </c>
      <c r="AK304" s="109">
        <f>'貼り付けシート（日別）'!D303</f>
        <v>1.0707334922848197</v>
      </c>
      <c r="AL304" s="109">
        <f>'貼り付けシート（日別）'!E303</f>
        <v>0</v>
      </c>
      <c r="AM304" s="109">
        <f>'貼り付けシート（日別）'!F303</f>
        <v>24.151883284619998</v>
      </c>
      <c r="AN304" s="109">
        <f>'貼り付けシート（日別）'!G303</f>
        <v>0</v>
      </c>
      <c r="AO304" s="109">
        <f>'貼り付けシート（日別）'!H303</f>
        <v>3.3650000000000002</v>
      </c>
      <c r="AP304" s="102">
        <f>IF(入力データと計算結果!$E$9=バックデータ一覧!$A$25,'貼り付けシート（日別）'!Q303,0)</f>
        <v>0</v>
      </c>
      <c r="AR304" s="36">
        <v>41936</v>
      </c>
      <c r="AS304" s="104">
        <f t="shared" si="90"/>
        <v>0.14165958191666667</v>
      </c>
      <c r="AT304" s="104">
        <f t="shared" si="91"/>
        <v>63.122704191006576</v>
      </c>
      <c r="AU304" s="104">
        <f t="shared" si="92"/>
        <v>0</v>
      </c>
      <c r="AV304" s="107">
        <v>0</v>
      </c>
      <c r="AW304" s="101">
        <f>IF(OR(計算過程!$DF$5&lt;=4,計算過程!$DF$5=8),AX304+AY304+AZ304,0)</f>
        <v>0.14165958191666667</v>
      </c>
      <c r="AX304" s="101">
        <f>IF(AND(計算過程!$DF$5&gt;4,計算過程!$DF$5&lt;&gt;8),0,((VLOOKUP(入力データと計算結果!$E$6,バックデータ一覧!$V$12:$AA$15,2)*'貼り付けシート（日別）'!AG303+VLOOKUP(入力データと計算結果!$E$6,バックデータ一覧!$V$12:$AA$15,3)*('貼り付けシート（日別）'!AA303+'貼り付けシート（日別）'!AB303+'貼り付けシート（日別）'!AC303+'貼り付けシート（日別）'!AD303+'貼り付けシート（日別）'!AF303)+(VLOOKUP(入力データと計算結果!$E$6,バックデータ一覧!$V$12:$AA$15,4)))*10^3/3600))</f>
        <v>8.5674345805555566E-2</v>
      </c>
      <c r="AY304" s="101">
        <f>IF(AND(OR(計算過程!$DF$5&gt;4,計算過程!$DF$5&lt;&gt;8),入力データと計算結果!$E$7&lt;&gt;バックデータ一覧!$A$16,SUM(BX304:BY304)&gt;0),0.07*10^3/3600,0)</f>
        <v>1.9444444444444445E-2</v>
      </c>
      <c r="AZ304" s="101">
        <f>IF(AND(OR(計算過程!$DF$5&lt;=4),入力データと計算結果!$E$7=バックデータ一覧!$A$18,BY304&gt;0),(VLOOKUP(入力データと計算結果!$E$6,バックデータ一覧!$V$12:$AA$15,5,FALSE)*CA304+VLOOKUP(入力データと計算結果!$E$6,バックデータ一覧!$V$12:$AA$15,6,FALSE))*10^3/3600,0)</f>
        <v>3.6540791666666669E-2</v>
      </c>
      <c r="BA304" s="101">
        <f>IF(OR(計算過程!$DF$5&lt;=2,計算過程!$DF$5=8),IF(入力データと計算結果!$E$7=バックデータ一覧!$A$16,BU304/BC304+BV304/BD304+BW304/BE304+BX304/BF304+BZ304/BH304,IF(入力データと計算結果!$E$7=バックデータ一覧!$A$17,BU304/BC304+BV304/BD304+BW304/BE304+BY304/BG304+BZ304/BH304,BU304/BC304+BV304/BD304+BW304/BE304+BY304/BG304+CA304/BI304)),0)</f>
        <v>63.122704191006576</v>
      </c>
      <c r="BB304" s="101">
        <f>IF(OR(計算過程!$DF$5=3,計算過程!$DF$5=4),IF(入力データと計算結果!$E$7=バックデータ一覧!$A$16,BU304/BC304+BV304/BD304+BW304/BE304+BX304/BF304+BZ304/BH304,IF(入力データと計算結果!$E$7=バックデータ一覧!$A$17,BU304/BC304+BV304/BD304+BW304/BE304+BY304/BG304+BZ304/BH304,BU304/BC304+BV304/BD304+BW304/BE304+BY304/BG304+CA304/BI304)),0)</f>
        <v>0</v>
      </c>
      <c r="BC304" s="101">
        <f>MIN(1,計算過程!$DF$7*'貼り付けシート（日別）'!AG303+計算過程!$DF$14*(BU304+BW304)+計算過程!$DF$21)</f>
        <v>0.61586330136453582</v>
      </c>
      <c r="BD304" s="101">
        <f>MIN(1,計算過程!$DF$8*'貼り付けシート（日別）'!AG303+計算過程!$DF$15*BV304+計算過程!$DF$22)</f>
        <v>0.6820131285696106</v>
      </c>
      <c r="BE304" s="101">
        <f>MIN(1,計算過程!$DF$9*'貼り付けシート（日別）'!AG303+計算過程!$DF$16*(BU304+BW304)+計算過程!$DF$23)</f>
        <v>0.61586330136453582</v>
      </c>
      <c r="BF304" s="32">
        <f>MIN(1,計算過程!$DF$10*'貼り付けシート（日別）'!AG303+計算過程!$DF$17*BX304+計算過程!$DF$24)</f>
        <v>0.71159348488590612</v>
      </c>
      <c r="BG304" s="32">
        <f>MIN(1,計算過程!$DF$11*'貼り付けシート（日別）'!AG303+計算過程!$DF$18*BY304+計算過程!$DF$25)</f>
        <v>0.69963288502635179</v>
      </c>
      <c r="BH304" s="32">
        <f>MIN(1,計算過程!$DF$12*'貼り付けシート（日別）'!AG303+計算過程!$DF$19*BZ304+計算過程!$DF$26)</f>
        <v>0.71159348488590612</v>
      </c>
      <c r="BI304" s="32">
        <f>MIN(1,計算過程!$DF$13*'貼り付けシート（日別）'!AG303+計算過程!$DF$20*CA304+計算過程!$DF$27)</f>
        <v>0.62429687733261741</v>
      </c>
      <c r="BJ304" s="32">
        <f>IF(計算過程!$DF$5=11,(計算過程!$DF$33*BK304+計算過程!$DF$34*BN304+計算過程!$DF$35*計算過程!$DF$39+計算過程!$DF$36)*(1+計算過程!$DF$37*計算過程!$DF$38)*BL304*BM304*10^3/3600,0)</f>
        <v>0</v>
      </c>
      <c r="BK304" s="32">
        <f>'貼り付けシート（日別）'!AH303</f>
        <v>4.6375000000000002</v>
      </c>
      <c r="BL304" s="32">
        <f t="shared" si="93"/>
        <v>1.03142125</v>
      </c>
      <c r="BM304" s="32">
        <f t="shared" si="94"/>
        <v>1.0126875</v>
      </c>
      <c r="BN304" s="32">
        <f t="shared" si="95"/>
        <v>42.662780138960407</v>
      </c>
      <c r="BO304" s="32">
        <f>IF(計算過程!$DF$5=10,(計算過程!$DF$41*'貼り付けシート（日別）'!AG303+計算過程!$DF$42*BN304+計算過程!$DF$43)/3.6,0)</f>
        <v>0</v>
      </c>
      <c r="BP304" s="32">
        <f>IF(OR(計算過程!$DF$5=5,計算過程!$DF$5=6,計算過程!$DF$5=7),((計算過程!$DF$45*'貼り付けシート（日別）'!AG303+計算過程!$DF$46*SUM(BU304:BW304,BY304)+計算過程!$DF$47)*BQ304+(0.01723*CA304+0.06099))*10^3/3600,0)</f>
        <v>0</v>
      </c>
      <c r="BQ304" s="32">
        <f>IF('貼り付けシート（日別）'!AG303&lt;7,1+(7-'貼り付けシート（日別）'!AG303)*0.0091,1)</f>
        <v>1</v>
      </c>
      <c r="BR304" s="32">
        <f>IF(OR(計算過程!$DF$5=5,計算過程!$DF$5=6,計算過程!$DF$5=7),((計算過程!$DF$48*'貼り付けシート（日別）'!AG303+計算過程!$DF$49*SUM(BU304:BW304,BY304)+計算過程!$DF$50)*BT304+CA304/BS304),0)</f>
        <v>0</v>
      </c>
      <c r="BS304" s="32">
        <f>計算過程!$DF$51*'貼り付けシート（日別）'!AG303+計算過程!$DF$52*CA304+計算過程!$DF$53</f>
        <v>0.82360999999999995</v>
      </c>
      <c r="BT304" s="32">
        <f>IF('貼り付けシート（日別）'!AG303&lt;7,1+(7-'貼り付けシート（日別）'!AG303)*0.0205,1)</f>
        <v>1</v>
      </c>
      <c r="BU304" s="109">
        <f>'貼り付けシート（日別）'!T303</f>
        <v>5.0342319695591291</v>
      </c>
      <c r="BV304" s="109">
        <f>'貼り付けシート（日別）'!U303</f>
        <v>8.667842556591399</v>
      </c>
      <c r="BW304" s="109">
        <f>'貼り付けシート（日別）'!V303</f>
        <v>0.7138223281898799</v>
      </c>
      <c r="BX304" s="109">
        <f>'貼り付けシート（日別）'!W303</f>
        <v>0</v>
      </c>
      <c r="BY304" s="109">
        <f>'貼り付けシート（日別）'!X303</f>
        <v>24.151883284619998</v>
      </c>
      <c r="BZ304" s="109">
        <f>'貼り付けシート（日別）'!Y303</f>
        <v>0</v>
      </c>
      <c r="CA304" s="109">
        <f>'貼り付けシート（日別）'!Z303</f>
        <v>4.0949999999999998</v>
      </c>
      <c r="CB304" s="102">
        <f>IF(入力データと計算結果!$E$9=バックデータ一覧!$A$25,'貼り付けシート（日別）'!AI303,0)</f>
        <v>0</v>
      </c>
      <c r="CC304" s="166"/>
      <c r="CD304" s="32">
        <f>IF(計算過程!$DF$5=9,((CI304*'貼り付けシート（日別）'!AG303+CJ304*(CQ304+CR304+CS304+CU304)+CK304*CX304+CL304)*CE304+(0.01723*CW304+0.06099))*10^3/3600,0)</f>
        <v>0</v>
      </c>
      <c r="CE304" s="32">
        <f>IF(7&lt;='貼り付けシート（日別）'!AG303,1,1+(7-'貼り付けシート（日別）'!AG303)*0.0091)</f>
        <v>1</v>
      </c>
      <c r="CF304" s="32">
        <f>IF(計算過程!$DF$5=9,((CM304*'貼り付けシート（日別）'!AG303+CN304*(CQ304+CR304+CS304+CU304)+CO304*CX304+CP304)*CH304+CW304/CG304),0)</f>
        <v>0</v>
      </c>
      <c r="CG304" s="32">
        <f>計算過程!$DF$55*'貼り付けシート（日別）'!AG303+計算過程!$DF$56*CW304+計算過程!$DF$57</f>
        <v>0.82360999999999995</v>
      </c>
      <c r="CH304" s="32">
        <f>IF(7&lt;='貼り付けシート（日別）'!AG303,1,1+(7-'貼り付けシート（日別）'!AG303)*0.0205)</f>
        <v>1</v>
      </c>
      <c r="CI304" s="100">
        <f>IF($CX304&gt;0,バックデータ一覧!$S$4,バックデータ一覧!$T$4)</f>
        <v>-0.18114</v>
      </c>
      <c r="CJ304" s="100">
        <f>IF($CX304&gt;0,バックデータ一覧!$S$5,バックデータ一覧!$T$5)</f>
        <v>0.10483000000000001</v>
      </c>
      <c r="CK304" s="100">
        <f>IF($CX304&gt;0,バックデータ一覧!$S$6,バックデータ一覧!$T$6)</f>
        <v>0</v>
      </c>
      <c r="CL304" s="100">
        <f>IF($CX304&gt;0,バックデータ一覧!$S$7,バックデータ一覧!$T$7)</f>
        <v>5.8528500000000001</v>
      </c>
      <c r="CM304" s="100">
        <f>IF($CX304&gt;0,バックデータ一覧!$S$12,バックデータ一覧!$T$12)</f>
        <v>-5.7700000000000001E-2</v>
      </c>
      <c r="CN304" s="100">
        <f>IF($CX304&gt;0,バックデータ一覧!$S$13,バックデータ一覧!$T$13)</f>
        <v>0.47525000000000001</v>
      </c>
      <c r="CO304" s="100">
        <f>IF($CX304&gt;0,バックデータ一覧!$S$14,バックデータ一覧!$T$14)</f>
        <v>0</v>
      </c>
      <c r="CP304" s="173">
        <f>IF($CX304&gt;0,バックデータ一覧!$S$15,バックデータ一覧!$T$15)</f>
        <v>-6.3459300000000001</v>
      </c>
      <c r="CQ304" s="102">
        <f>IF($DF$4=4,'貼り付けシート（日別）'!T303,'貼り付けシート（日別）'!B303*(INT($DF$4)+1-$DF$4)+'貼り付けシート（日別）'!T303*($DF$4-INT($DF$4)))</f>
        <v>5.0342319695591291</v>
      </c>
      <c r="CR304" s="102">
        <f>IF($DF$4=4,'貼り付けシート（日別）'!U303,'貼り付けシート（日別）'!C303*(INT($DF$4)+1-$DF$4)+'貼り付けシート（日別）'!U303*($DF$4-INT($DF$4)))</f>
        <v>8.667842556591399</v>
      </c>
      <c r="CS304" s="102">
        <f>IF($DF$4=4,'貼り付けシート（日別）'!V303,'貼り付けシート（日別）'!D303*(INT($DF$4)+1-$DF$4)+'貼り付けシート（日別）'!V303*($DF$4-INT($DF$4)))</f>
        <v>0.7138223281898799</v>
      </c>
      <c r="CT304" s="102">
        <f>IF($DF$4=4,'貼り付けシート（日別）'!W303,'貼り付けシート（日別）'!E303*(INT($DF$4)+1-$DF$4)+'貼り付けシート（日別）'!W303*($DF$4-INT($DF$4)))</f>
        <v>0</v>
      </c>
      <c r="CU304" s="102">
        <f>IF($DF$4=4,'貼り付けシート（日別）'!X303,'貼り付けシート（日別）'!F303*(INT($DF$4)+1-$DF$4)+'貼り付けシート（日別）'!X303*($DF$4-INT($DF$4)))</f>
        <v>24.151883284619998</v>
      </c>
      <c r="CV304" s="102">
        <f>IF($DF$4=4,'貼り付けシート（日別）'!Y303,'貼り付けシート（日別）'!G303*(INT($DF$4)+1-$DF$4)+'貼り付けシート（日別）'!Y303*($DF$4-INT($DF$4)))</f>
        <v>0</v>
      </c>
      <c r="CW304" s="102">
        <f>IF($DF$4=4,'貼り付けシート（日別）'!Z303,'貼り付けシート（日別）'!H303*(INT($DF$4)+1-$DF$4)+'貼り付けシート（日別）'!Z303*($DF$4-INT($DF$4)))</f>
        <v>4.0949999999999998</v>
      </c>
      <c r="CX304" s="32">
        <f>SUMIF('貼り付けシート（時刻別）'!$A$6:$A$8765,AR304,'貼り付けシート（時刻別）'!$C$6:$C$8765)</f>
        <v>0</v>
      </c>
      <c r="CY304" s="102">
        <f t="shared" si="96"/>
        <v>0</v>
      </c>
      <c r="CZ304" s="166"/>
    </row>
    <row r="305" spans="1:104" x14ac:dyDescent="0.15">
      <c r="A305" s="36">
        <v>41937</v>
      </c>
      <c r="B305" s="139">
        <f>IF(計算過程!$DF$5=9,計算過程!CD305+計算過程!CY305,IF($DF$4=4,AS305,G305*(INT($DF$4)+1-$DF$4)+AS305*($DF$4-INT($DF$4))))</f>
        <v>0.14877884631481481</v>
      </c>
      <c r="C305" s="139">
        <f>IF(計算過程!$DF$5=9,CF305,IF($DF$4=4,AT305,H305*(INT($DF$4)+1-$DF$4)+AT305*($DF$4-INT($DF$4))))</f>
        <v>76.237909310118653</v>
      </c>
      <c r="D305" s="139">
        <f>IF(計算過程!$DF$5=9,0,IF($DF$4=4,AU305,I305*(INT($DF$4)+1-$DF$4)+AU305*($DF$4-INT($DF$4))))</f>
        <v>0</v>
      </c>
      <c r="E305" s="139">
        <v>0</v>
      </c>
      <c r="F305" s="138"/>
      <c r="G305" s="104">
        <f t="shared" si="83"/>
        <v>0.14174435257407408</v>
      </c>
      <c r="H305" s="104">
        <f t="shared" si="84"/>
        <v>68.771565392236539</v>
      </c>
      <c r="I305" s="104">
        <f t="shared" si="85"/>
        <v>0</v>
      </c>
      <c r="J305" s="107">
        <v>0</v>
      </c>
      <c r="K305" s="101">
        <f>IF(OR(計算過程!$DF$5&lt;=4,計算過程!$DF$5=8),L305+M305+N305,0)</f>
        <v>0.14174435257407408</v>
      </c>
      <c r="L305" s="101">
        <f>IF(AND($DF$5&gt;4,$DF$5&lt;&gt;8),0,((VLOOKUP(入力データと計算結果!$E$6,バックデータ一覧!$V$12:$AA$15,2)*'貼り付けシート（日別）'!O304+VLOOKUP(入力データと計算結果!$E$6,バックデータ一覧!$V$12:$AA$15,3)*('貼り付けシート（日別）'!I304+'貼り付けシート（日別）'!J304+'貼り付けシート（日別）'!K304+'貼り付けシート（日別）'!L304+'貼り付けシート（日別）'!N304)+(VLOOKUP(入力データと計算結果!$E$6,バックデータ一覧!$V$12:$AA$15,4)))*10^3/3600))</f>
        <v>8.9193151185185199E-2</v>
      </c>
      <c r="M305" s="101">
        <f>IF(AND(OR($DF$5&gt;4,$DF$5&lt;&gt;8),入力データと計算結果!$E$7&lt;&gt;バックデータ一覧!$A$16,SUM(AL305:AM305)&gt;0),0.07*10^3/3600,0)</f>
        <v>1.9444444444444445E-2</v>
      </c>
      <c r="N305" s="101">
        <f>IF(AND(OR($DF$5&lt;=4),入力データと計算結果!$E$7=バックデータ一覧!$A$18,AM305&gt;0),(VLOOKUP(入力データと計算結果!$E$6,バックデータ一覧!$V$12:$AA$15,5,FALSE)*AO305+VLOOKUP(入力データと計算結果!$E$6,バックデータ一覧!$V$12:$AA$15,6,FALSE))*10^3/3600,0)</f>
        <v>3.3106756944444447E-2</v>
      </c>
      <c r="O305" s="101">
        <f>IF(OR(計算過程!$DF$5&lt;=2,計算過程!$DF$5=8),IF(入力データと計算結果!$E$7=バックデータ一覧!$A$16,AI305/Q305+AJ305/R305+AK305/S305+AL305/T305+AN305/V305,IF(入力データと計算結果!$E$7=バックデータ一覧!$A$17,AI305/Q305+AJ305/R305+AK305/S305+AM305/U305+AN305/V305,AI305/Q305+AJ305/R305+AK305/S305+AM305/U305+AO305/W305)),0)</f>
        <v>68.771565392236539</v>
      </c>
      <c r="P305" s="101">
        <f>IF(OR(計算過程!$DF$5=3,計算過程!$DF$5=4),IF(入力データと計算結果!$E$7=バックデータ一覧!$A$16,AI305/Q305+AJ305/R305+AK305/S305+AL305/T305+AN305/V305,IF(入力データと計算結果!$E$7=バックデータ一覧!$A$17,AI305/Q305+AJ305/R305+AK305/S305+AM305/U305+AN305/V305,AI305/Q305+AJ305/R305+AK305/S305+AM305/U305+AO305/W305)),0)</f>
        <v>0</v>
      </c>
      <c r="Q305" s="101">
        <f>MIN(1,$DF$7*'貼り付けシート（日別）'!O304+計算過程!$DF$14*(AI305+AK305)+$DF$21)</f>
        <v>0.61954957364499064</v>
      </c>
      <c r="R305" s="101">
        <f>MIN(1,$DF$8*'貼り付けシート（日別）'!O304+$DF$15*AJ305+$DF$22)</f>
        <v>0.68231909268055824</v>
      </c>
      <c r="S305" s="101">
        <f>MIN(1,$DF$9*'貼り付けシート（日別）'!O304+$DF$16*(AI305+AK305)+$DF$23)</f>
        <v>0.61954957364499064</v>
      </c>
      <c r="T305" s="32">
        <f>MIN(1,$DF$10*'貼り付けシート（日別）'!O304+$DF$17*AL305+$DF$24)</f>
        <v>0.71159348488590612</v>
      </c>
      <c r="U305" s="32">
        <f>MIN(1,$DF$11*'貼り付けシート（日別）'!O304+$DF$18*AM305+$DF$25)</f>
        <v>0.69962446536806877</v>
      </c>
      <c r="V305" s="32">
        <f>MIN(1,$DF$12*'貼り付けシート（日別）'!O304+$DF$19*AN305+$DF$26)</f>
        <v>0.71159348488590612</v>
      </c>
      <c r="W305" s="32">
        <f>MIN(1,$DF$13*'貼り付けシート（日別）'!O304+$DF$20*AO305+$DF$27)</f>
        <v>0.61116203624375842</v>
      </c>
      <c r="X305" s="32">
        <f t="shared" si="86"/>
        <v>0</v>
      </c>
      <c r="Y305" s="32">
        <f>'貼り付けシート（日別）'!P304</f>
        <v>8.65</v>
      </c>
      <c r="Z305" s="32">
        <f t="shared" si="87"/>
        <v>1</v>
      </c>
      <c r="AA305" s="32">
        <f t="shared" si="88"/>
        <v>1</v>
      </c>
      <c r="AB305" s="32">
        <f t="shared" si="89"/>
        <v>46.205252573222936</v>
      </c>
      <c r="AC305" s="32">
        <f>IF($DF$5=10,($DF$41*'貼り付けシート（日別）'!O304+$DF$42*AB305+$DF$43)/3.6,0)</f>
        <v>0</v>
      </c>
      <c r="AD305" s="32">
        <f>IF(OR($DF$5=5,$DF$5=6,$DF$5=7),(($DF$45*'貼り付けシート（日別）'!O304+$DF$46*SUM(AI305:AK305,AM305)+$DF$47)*AE305+(0.01723*AO305+0.06099))*10^3/3600,0)</f>
        <v>0</v>
      </c>
      <c r="AE305" s="32">
        <f>IF('貼り付けシート（日別）'!O304&lt;7,1+(7-'貼り付けシート（日別）'!O304)*0.0091,1)</f>
        <v>1</v>
      </c>
      <c r="AF305" s="32">
        <f>IF(OR($DF$5=5,$DF$5=6,$DF$5=7),(($DF$48*'貼り付けシート（日別）'!O304+$DF$49*SUM(AI305:AK305,AM305)+$DF$50)*AH305+AO305/AG305),0)</f>
        <v>0</v>
      </c>
      <c r="AG305" s="32">
        <f>$DF$51*'貼り付けシート（日別）'!O304+$DF$52*AO305+$DF$53</f>
        <v>0.81850499999999993</v>
      </c>
      <c r="AH305" s="32">
        <f>IF('貼り付けシート（日別）'!O304&lt;7,1+(7-'貼り付けシート（日別）'!O304)*0.0205,1)</f>
        <v>1</v>
      </c>
      <c r="AI305" s="109">
        <f>'貼り付けシート（日別）'!B304</f>
        <v>7.150849660166311</v>
      </c>
      <c r="AJ305" s="109">
        <f>'貼り付けシート（日別）'!C304</f>
        <v>9.5419500959833048</v>
      </c>
      <c r="AK305" s="109">
        <f>'貼り付けシート（日別）'!D304</f>
        <v>1.9645191374083273</v>
      </c>
      <c r="AL305" s="109">
        <f>'貼り付けシート（日別）'!E304</f>
        <v>0</v>
      </c>
      <c r="AM305" s="109">
        <f>'貼り付けシート（日別）'!F304</f>
        <v>24.170433679664999</v>
      </c>
      <c r="AN305" s="109">
        <f>'貼り付けシート（日別）'!G304</f>
        <v>0</v>
      </c>
      <c r="AO305" s="109">
        <f>'貼り付けシート（日別）'!H304</f>
        <v>3.3774999999999999</v>
      </c>
      <c r="AP305" s="102">
        <f>IF(入力データと計算結果!$E$9=バックデータ一覧!$A$25,'貼り付けシート（日別）'!Q304,0)</f>
        <v>0</v>
      </c>
      <c r="AR305" s="36">
        <v>41937</v>
      </c>
      <c r="AS305" s="104">
        <f t="shared" si="90"/>
        <v>0.14877884631481481</v>
      </c>
      <c r="AT305" s="104">
        <f t="shared" si="91"/>
        <v>76.237909310118653</v>
      </c>
      <c r="AU305" s="104">
        <f t="shared" si="92"/>
        <v>0</v>
      </c>
      <c r="AV305" s="107">
        <v>0</v>
      </c>
      <c r="AW305" s="101">
        <f>IF(OR(計算過程!$DF$5&lt;=4,計算過程!$DF$5=8),AX305+AY305+AZ305,0)</f>
        <v>0.14877884631481481</v>
      </c>
      <c r="AX305" s="101">
        <f>IF(AND(計算過程!$DF$5&gt;4,計算過程!$DF$5&lt;&gt;8),0,((VLOOKUP(入力データと計算結果!$E$6,バックデータ一覧!$V$12:$AA$15,2)*'貼り付けシート（日別）'!AG304+VLOOKUP(入力データと計算結果!$E$6,バックデータ一覧!$V$12:$AA$15,3)*('貼り付けシート（日別）'!AA304+'貼り付けシート（日別）'!AB304+'貼り付けシート（日別）'!AC304+'貼り付けシート（日別）'!AD304+'貼り付けシート（日別）'!AF304)+(VLOOKUP(入力データと計算結果!$E$6,バックデータ一覧!$V$12:$AA$15,4)))*10^3/3600))</f>
        <v>9.2713841685185192E-2</v>
      </c>
      <c r="AY305" s="101">
        <f>IF(AND(OR(計算過程!$DF$5&gt;4,計算過程!$DF$5&lt;&gt;8),入力データと計算結果!$E$7&lt;&gt;バックデータ一覧!$A$16,SUM(BX305:BY305)&gt;0),0.07*10^3/3600,0)</f>
        <v>1.9444444444444445E-2</v>
      </c>
      <c r="AZ305" s="101">
        <f>IF(AND(OR(計算過程!$DF$5&lt;=4),入力データと計算結果!$E$7=バックデータ一覧!$A$18,BY305&gt;0),(VLOOKUP(入力データと計算結果!$E$6,バックデータ一覧!$V$12:$AA$15,5,FALSE)*CA305+VLOOKUP(入力データと計算結果!$E$6,バックデータ一覧!$V$12:$AA$15,6,FALSE))*10^3/3600,0)</f>
        <v>3.6620560185185183E-2</v>
      </c>
      <c r="BA305" s="101">
        <f>IF(OR(計算過程!$DF$5&lt;=2,計算過程!$DF$5=8),IF(入力データと計算結果!$E$7=バックデータ一覧!$A$16,BU305/BC305+BV305/BD305+BW305/BE305+BX305/BF305+BZ305/BH305,IF(入力データと計算結果!$E$7=バックデータ一覧!$A$17,BU305/BC305+BV305/BD305+BW305/BE305+BY305/BG305+BZ305/BH305,BU305/BC305+BV305/BD305+BW305/BE305+BY305/BG305+CA305/BI305)),0)</f>
        <v>76.237909310118653</v>
      </c>
      <c r="BB305" s="101">
        <f>IF(OR(計算過程!$DF$5=3,計算過程!$DF$5=4),IF(入力データと計算結果!$E$7=バックデータ一覧!$A$16,BU305/BC305+BV305/BD305+BW305/BE305+BX305/BF305+BZ305/BH305,IF(入力データと計算結果!$E$7=バックデータ一覧!$A$17,BU305/BC305+BV305/BD305+BW305/BE305+BY305/BG305+BZ305/BH305,BU305/BC305+BV305/BD305+BW305/BE305+BY305/BG305+CA305/BI305)),0)</f>
        <v>0</v>
      </c>
      <c r="BC305" s="101">
        <f>MIN(1,計算過程!$DF$7*'貼り付けシート（日別）'!AG304+計算過程!$DF$14*(BU305+BW305)+計算過程!$DF$21)</f>
        <v>0.62056541354731642</v>
      </c>
      <c r="BD305" s="101">
        <f>MIN(1,計算過程!$DF$8*'貼り付けシート（日別）'!AG304+計算過程!$DF$15*BV305+計算過程!$DF$22)</f>
        <v>0.68389396645188993</v>
      </c>
      <c r="BE305" s="101">
        <f>MIN(1,計算過程!$DF$9*'貼り付けシート（日別）'!AG304+計算過程!$DF$16*(BU305+BW305)+計算過程!$DF$23)</f>
        <v>0.62056541354731642</v>
      </c>
      <c r="BF305" s="32">
        <f>MIN(1,計算過程!$DF$10*'貼り付けシート（日別）'!AG304+計算過程!$DF$17*BX305+計算過程!$DF$24)</f>
        <v>0.71159348488590612</v>
      </c>
      <c r="BG305" s="32">
        <f>MIN(1,計算過程!$DF$11*'貼り付けシート（日別）'!AG304+計算過程!$DF$18*BY305+計算過程!$DF$25)</f>
        <v>0.69962446536806877</v>
      </c>
      <c r="BH305" s="32">
        <f>MIN(1,計算過程!$DF$12*'貼り付けシート（日別）'!AG304+計算過程!$DF$19*BZ305+計算過程!$DF$26)</f>
        <v>0.71159348488590612</v>
      </c>
      <c r="BI305" s="32">
        <f>MIN(1,計算過程!$DF$13*'貼り付けシート（日別）'!AG304+計算過程!$DF$20*CA305+計算過程!$DF$27)</f>
        <v>0.6240911182775839</v>
      </c>
      <c r="BJ305" s="32">
        <f>IF(計算過程!$DF$5=11,(計算過程!$DF$33*BK305+計算過程!$DF$34*BN305+計算過程!$DF$35*計算過程!$DF$39+計算過程!$DF$36)*(1+計算過程!$DF$37*計算過程!$DF$38)*BL305*BM305*10^3/3600,0)</f>
        <v>0</v>
      </c>
      <c r="BK305" s="32">
        <f>'貼り付けシート（日別）'!AH304</f>
        <v>8.65</v>
      </c>
      <c r="BL305" s="32">
        <f t="shared" si="93"/>
        <v>1</v>
      </c>
      <c r="BM305" s="32">
        <f t="shared" si="94"/>
        <v>1</v>
      </c>
      <c r="BN305" s="32">
        <f t="shared" si="95"/>
        <v>51.270035842275185</v>
      </c>
      <c r="BO305" s="32">
        <f>IF(計算過程!$DF$5=10,(計算過程!$DF$41*'貼り付けシート（日別）'!AG304+計算過程!$DF$42*BN305+計算過程!$DF$43)/3.6,0)</f>
        <v>0</v>
      </c>
      <c r="BP305" s="32">
        <f>IF(OR(計算過程!$DF$5=5,計算過程!$DF$5=6,計算過程!$DF$5=7),((計算過程!$DF$45*'貼り付けシート（日別）'!AG304+計算過程!$DF$46*SUM(BU305:BW305,BY305)+計算過程!$DF$47)*BQ305+(0.01723*CA305+0.06099))*10^3/3600,0)</f>
        <v>0</v>
      </c>
      <c r="BQ305" s="32">
        <f>IF('貼り付けシート（日別）'!AG304&lt;7,1+(7-'貼り付けシート（日別）'!AG304)*0.0091,1)</f>
        <v>1</v>
      </c>
      <c r="BR305" s="32">
        <f>IF(OR(計算過程!$DF$5=5,計算過程!$DF$5=6,計算過程!$DF$5=7),((計算過程!$DF$48*'貼り付けシート（日別）'!AG304+計算過程!$DF$49*SUM(BU305:BW305,BY305)+計算過程!$DF$50)*BT305+CA305/BS305),0)</f>
        <v>0</v>
      </c>
      <c r="BS305" s="32">
        <f>計算過程!$DF$51*'貼り付けシート（日別）'!AG304+計算過程!$DF$52*CA305+計算過程!$DF$53</f>
        <v>0.82290999999999992</v>
      </c>
      <c r="BT305" s="32">
        <f>IF('貼り付けシート（日別）'!AG304&lt;7,1+(7-'貼り付けシート（日別）'!AG304)*0.0205,1)</f>
        <v>1</v>
      </c>
      <c r="BU305" s="109">
        <f>'貼り付けシート（日別）'!T304</f>
        <v>7.4758882810829617</v>
      </c>
      <c r="BV305" s="109">
        <f>'貼り付けシート（日別）'!U304</f>
        <v>13.011750130886325</v>
      </c>
      <c r="BW305" s="109">
        <f>'貼り付けシート（日別）'!V304</f>
        <v>2.5002970839742349</v>
      </c>
      <c r="BX305" s="109">
        <f>'貼り付けシート（日別）'!W304</f>
        <v>0</v>
      </c>
      <c r="BY305" s="109">
        <f>'貼り付けシート（日別）'!X304</f>
        <v>24.170433679664999</v>
      </c>
      <c r="BZ305" s="109">
        <f>'貼り付けシート（日別）'!Y304</f>
        <v>0</v>
      </c>
      <c r="CA305" s="109">
        <f>'貼り付けシート（日別）'!Z304</f>
        <v>4.1116666666666664</v>
      </c>
      <c r="CB305" s="102">
        <f>IF(入力データと計算結果!$E$9=バックデータ一覧!$A$25,'貼り付けシート（日別）'!AI304,0)</f>
        <v>0</v>
      </c>
      <c r="CC305" s="166"/>
      <c r="CD305" s="32">
        <f>IF(計算過程!$DF$5=9,((CI305*'貼り付けシート（日別）'!AG304+CJ305*(CQ305+CR305+CS305+CU305)+CK305*CX305+CL305)*CE305+(0.01723*CW305+0.06099))*10^3/3600,0)</f>
        <v>0</v>
      </c>
      <c r="CE305" s="32">
        <f>IF(7&lt;='貼り付けシート（日別）'!AG304,1,1+(7-'貼り付けシート（日別）'!AG304)*0.0091)</f>
        <v>1</v>
      </c>
      <c r="CF305" s="32">
        <f>IF(計算過程!$DF$5=9,((CM305*'貼り付けシート（日別）'!AG304+CN305*(CQ305+CR305+CS305+CU305)+CO305*CX305+CP305)*CH305+CW305/CG305),0)</f>
        <v>0</v>
      </c>
      <c r="CG305" s="32">
        <f>計算過程!$DF$55*'貼り付けシート（日別）'!AG304+計算過程!$DF$56*CW305+計算過程!$DF$57</f>
        <v>0.82290999999999992</v>
      </c>
      <c r="CH305" s="32">
        <f>IF(7&lt;='貼り付けシート（日別）'!AG304,1,1+(7-'貼り付けシート（日別）'!AG304)*0.0205)</f>
        <v>1</v>
      </c>
      <c r="CI305" s="100">
        <f>IF($CX305&gt;0,バックデータ一覧!$S$4,バックデータ一覧!$T$4)</f>
        <v>-0.18114</v>
      </c>
      <c r="CJ305" s="100">
        <f>IF($CX305&gt;0,バックデータ一覧!$S$5,バックデータ一覧!$T$5)</f>
        <v>0.10483000000000001</v>
      </c>
      <c r="CK305" s="100">
        <f>IF($CX305&gt;0,バックデータ一覧!$S$6,バックデータ一覧!$T$6)</f>
        <v>0</v>
      </c>
      <c r="CL305" s="100">
        <f>IF($CX305&gt;0,バックデータ一覧!$S$7,バックデータ一覧!$T$7)</f>
        <v>5.8528500000000001</v>
      </c>
      <c r="CM305" s="100">
        <f>IF($CX305&gt;0,バックデータ一覧!$S$12,バックデータ一覧!$T$12)</f>
        <v>-5.7700000000000001E-2</v>
      </c>
      <c r="CN305" s="100">
        <f>IF($CX305&gt;0,バックデータ一覧!$S$13,バックデータ一覧!$T$13)</f>
        <v>0.47525000000000001</v>
      </c>
      <c r="CO305" s="100">
        <f>IF($CX305&gt;0,バックデータ一覧!$S$14,バックデータ一覧!$T$14)</f>
        <v>0</v>
      </c>
      <c r="CP305" s="173">
        <f>IF($CX305&gt;0,バックデータ一覧!$S$15,バックデータ一覧!$T$15)</f>
        <v>-6.3459300000000001</v>
      </c>
      <c r="CQ305" s="102">
        <f>IF($DF$4=4,'貼り付けシート（日別）'!T304,'貼り付けシート（日別）'!B304*(INT($DF$4)+1-$DF$4)+'貼り付けシート（日別）'!T304*($DF$4-INT($DF$4)))</f>
        <v>7.4758882810829617</v>
      </c>
      <c r="CR305" s="102">
        <f>IF($DF$4=4,'貼り付けシート（日別）'!U304,'貼り付けシート（日別）'!C304*(INT($DF$4)+1-$DF$4)+'貼り付けシート（日別）'!U304*($DF$4-INT($DF$4)))</f>
        <v>13.011750130886325</v>
      </c>
      <c r="CS305" s="102">
        <f>IF($DF$4=4,'貼り付けシート（日別）'!V304,'貼り付けシート（日別）'!D304*(INT($DF$4)+1-$DF$4)+'貼り付けシート（日別）'!V304*($DF$4-INT($DF$4)))</f>
        <v>2.5002970839742349</v>
      </c>
      <c r="CT305" s="102">
        <f>IF($DF$4=4,'貼り付けシート（日別）'!W304,'貼り付けシート（日別）'!E304*(INT($DF$4)+1-$DF$4)+'貼り付けシート（日別）'!W304*($DF$4-INT($DF$4)))</f>
        <v>0</v>
      </c>
      <c r="CU305" s="102">
        <f>IF($DF$4=4,'貼り付けシート（日別）'!X304,'貼り付けシート（日別）'!F304*(INT($DF$4)+1-$DF$4)+'貼り付けシート（日別）'!X304*($DF$4-INT($DF$4)))</f>
        <v>24.170433679664999</v>
      </c>
      <c r="CV305" s="102">
        <f>IF($DF$4=4,'貼り付けシート（日別）'!Y304,'貼り付けシート（日別）'!G304*(INT($DF$4)+1-$DF$4)+'貼り付けシート（日別）'!Y304*($DF$4-INT($DF$4)))</f>
        <v>0</v>
      </c>
      <c r="CW305" s="102">
        <f>IF($DF$4=4,'貼り付けシート（日別）'!Z304,'貼り付けシート（日別）'!H304*(INT($DF$4)+1-$DF$4)+'貼り付けシート（日別）'!Z304*($DF$4-INT($DF$4)))</f>
        <v>4.1116666666666664</v>
      </c>
      <c r="CX305" s="32">
        <f>SUMIF('貼り付けシート（時刻別）'!$A$6:$A$8765,AR305,'貼り付けシート（時刻別）'!$C$6:$C$8765)</f>
        <v>0</v>
      </c>
      <c r="CY305" s="102">
        <f t="shared" si="96"/>
        <v>0</v>
      </c>
      <c r="CZ305" s="166"/>
    </row>
    <row r="306" spans="1:104" x14ac:dyDescent="0.15">
      <c r="A306" s="36">
        <v>41938</v>
      </c>
      <c r="B306" s="139">
        <f>IF(計算過程!$DF$5=9,計算過程!CD306+計算過程!CY306,IF($DF$4=4,AS306,G306*(INT($DF$4)+1-$DF$4)+AS306*($DF$4-INT($DF$4))))</f>
        <v>0.15301215172569443</v>
      </c>
      <c r="C306" s="139">
        <f>IF(計算過程!$DF$5=9,CF306,IF($DF$4=4,AT306,H306*(INT($DF$4)+1-$DF$4)+AT306*($DF$4-INT($DF$4))))</f>
        <v>77.197339394922196</v>
      </c>
      <c r="D306" s="139">
        <f>IF(計算過程!$DF$5=9,0,IF($DF$4=4,AU306,I306*(INT($DF$4)+1-$DF$4)+AU306*($DF$4-INT($DF$4))))</f>
        <v>0</v>
      </c>
      <c r="E306" s="139">
        <v>0</v>
      </c>
      <c r="F306" s="138"/>
      <c r="G306" s="104">
        <f t="shared" si="83"/>
        <v>0.14522908029398149</v>
      </c>
      <c r="H306" s="104">
        <f t="shared" si="84"/>
        <v>69.48148615472509</v>
      </c>
      <c r="I306" s="104">
        <f t="shared" si="85"/>
        <v>0</v>
      </c>
      <c r="J306" s="107">
        <v>0</v>
      </c>
      <c r="K306" s="101">
        <f>IF(OR(計算過程!$DF$5&lt;=4,計算過程!$DF$5=8),L306+M306+N306,0)</f>
        <v>0.14522908029398149</v>
      </c>
      <c r="L306" s="101">
        <f>IF(AND($DF$5&gt;4,$DF$5&lt;&gt;8),0,((VLOOKUP(入力データと計算結果!$E$6,バックデータ一覧!$V$12:$AA$15,2)*'貼り付けシート（日別）'!O305+VLOOKUP(入力データと計算結果!$E$6,バックデータ一覧!$V$12:$AA$15,3)*('貼り付けシート（日別）'!I305+'貼り付けシート（日別）'!J305+'貼り付けシート（日別）'!K305+'貼り付けシート（日別）'!L305+'貼り付けシート（日別）'!N305)+(VLOOKUP(入力データと計算結果!$E$6,バックデータ一覧!$V$12:$AA$15,4)))*10^3/3600))</f>
        <v>9.1285419703703699E-2</v>
      </c>
      <c r="M306" s="101">
        <f>IF(AND(OR($DF$5&gt;4,$DF$5&lt;&gt;8),入力データと計算結果!$E$7&lt;&gt;バックデータ一覧!$A$16,SUM(AL306:AM306)&gt;0),0.07*10^3/3600,0)</f>
        <v>1.9444444444444445E-2</v>
      </c>
      <c r="N306" s="101">
        <f>IF(AND(OR($DF$5&lt;=4),入力データと計算結果!$E$7=バックデータ一覧!$A$18,AM306&gt;0),(VLOOKUP(入力データと計算結果!$E$6,バックデータ一覧!$V$12:$AA$15,5,FALSE)*AO306+VLOOKUP(入力データと計算結果!$E$6,バックデータ一覧!$V$12:$AA$15,6,FALSE))*10^3/3600,0)</f>
        <v>3.4499216145833338E-2</v>
      </c>
      <c r="O306" s="101">
        <f>IF(OR(計算過程!$DF$5&lt;=2,計算過程!$DF$5=8),IF(入力データと計算結果!$E$7=バックデータ一覧!$A$16,AI306/Q306+AJ306/R306+AK306/S306+AL306/T306+AN306/V306,IF(入力データと計算結果!$E$7=バックデータ一覧!$A$17,AI306/Q306+AJ306/R306+AK306/S306+AM306/U306+AN306/V306,AI306/Q306+AJ306/R306+AK306/S306+AM306/U306+AO306/W306)),0)</f>
        <v>69.48148615472509</v>
      </c>
      <c r="P306" s="101">
        <f>IF(OR(計算過程!$DF$5=3,計算過程!$DF$5=4),IF(入力データと計算結果!$E$7=バックデータ一覧!$A$16,AI306/Q306+AJ306/R306+AK306/S306+AL306/T306+AN306/V306,IF(入力データと計算結果!$E$7=バックデータ一覧!$A$17,AI306/Q306+AJ306/R306+AK306/S306+AM306/U306+AN306/V306,AI306/Q306+AJ306/R306+AK306/S306+AM306/U306+AO306/W306)),0)</f>
        <v>0</v>
      </c>
      <c r="Q306" s="101">
        <f>MIN(1,$DF$7*'貼り付けシート（日別）'!O305+計算過程!$DF$14*(AI306+AK306)+$DF$21)</f>
        <v>0.61198373390039551</v>
      </c>
      <c r="R306" s="101">
        <f>MIN(1,$DF$8*'貼り付けシート（日別）'!O305+$DF$15*AJ306+$DF$22)</f>
        <v>0.67992876061966112</v>
      </c>
      <c r="S306" s="101">
        <f>MIN(1,$DF$9*'貼り付けシート（日別）'!O305+$DF$16*(AI306+AK306)+$DF$23)</f>
        <v>0.61198373390039551</v>
      </c>
      <c r="T306" s="32">
        <f>MIN(1,$DF$10*'貼り付けシート（日別）'!O305+$DF$17*AL306+$DF$24)</f>
        <v>0.71159348488590612</v>
      </c>
      <c r="U306" s="32">
        <f>MIN(1,$DF$11*'貼り付けシート（日別）'!O305+$DF$18*AM306+$DF$25)</f>
        <v>0.69963761517145451</v>
      </c>
      <c r="V306" s="32">
        <f>MIN(1,$DF$12*'貼り付けシート（日別）'!O305+$DF$19*AN306+$DF$26)</f>
        <v>0.71159348488590612</v>
      </c>
      <c r="W306" s="32">
        <f>MIN(1,$DF$13*'貼り付けシート（日別）'!O305+$DF$20*AO306+$DF$27)</f>
        <v>0.60316733246013421</v>
      </c>
      <c r="X306" s="32">
        <f t="shared" si="86"/>
        <v>0</v>
      </c>
      <c r="Y306" s="32">
        <f>'貼り付けシート（日別）'!P305</f>
        <v>5.2499999999999991</v>
      </c>
      <c r="Z306" s="32">
        <f t="shared" si="87"/>
        <v>1.0232749999999999</v>
      </c>
      <c r="AA306" s="32">
        <f t="shared" si="88"/>
        <v>1</v>
      </c>
      <c r="AB306" s="32">
        <f t="shared" si="89"/>
        <v>46.444854454770301</v>
      </c>
      <c r="AC306" s="32">
        <f>IF($DF$5=10,($DF$41*'貼り付けシート（日別）'!O305+$DF$42*AB306+$DF$43)/3.6,0)</f>
        <v>0</v>
      </c>
      <c r="AD306" s="32">
        <f>IF(OR($DF$5=5,$DF$5=6,$DF$5=7),(($DF$45*'貼り付けシート（日別）'!O305+$DF$46*SUM(AI306:AK306,AM306)+$DF$47)*AE306+(0.01723*AO306+0.06099))*10^3/3600,0)</f>
        <v>0</v>
      </c>
      <c r="AE306" s="32">
        <f>IF('貼り付けシート（日別）'!O305&lt;7,1+(7-'貼り付けシート（日別）'!O305)*0.0091,1)</f>
        <v>1.0204370833333334</v>
      </c>
      <c r="AF306" s="32">
        <f>IF(OR($DF$5=5,$DF$5=6,$DF$5=7),(($DF$48*'貼り付けシート（日別）'!O305+$DF$49*SUM(AI306:AK306,AM306)+$DF$50)*AH306+AO306/AG306),0)</f>
        <v>0</v>
      </c>
      <c r="AG306" s="32">
        <f>$DF$51*'貼り付けシート（日別）'!O305+$DF$52*AO306+$DF$53</f>
        <v>0.79923062499999997</v>
      </c>
      <c r="AH306" s="32">
        <f>IF('貼り付けシート（日別）'!O305&lt;7,1+(7-'貼り付けシート（日別）'!O305)*0.0205,1)</f>
        <v>1.0460395833333334</v>
      </c>
      <c r="AI306" s="109">
        <f>'貼り付けシート（日別）'!B305</f>
        <v>7.142278272042712</v>
      </c>
      <c r="AJ306" s="109">
        <f>'貼り付けシート（日別）'!C305</f>
        <v>9.5305126079062905</v>
      </c>
      <c r="AK306" s="109">
        <f>'貼り付けシート（日別）'!D305</f>
        <v>1.9621643604512942</v>
      </c>
      <c r="AL306" s="109">
        <f>'貼り付けシート（日別）'!E305</f>
        <v>0</v>
      </c>
      <c r="AM306" s="109">
        <f>'貼り付けシート（日別）'!F305</f>
        <v>24.141461714369999</v>
      </c>
      <c r="AN306" s="109">
        <f>'貼り付けシート（日別）'!G305</f>
        <v>0</v>
      </c>
      <c r="AO306" s="109">
        <f>'貼り付けシート（日別）'!H305</f>
        <v>3.6684375000000005</v>
      </c>
      <c r="AP306" s="102">
        <f>IF(入力データと計算結果!$E$9=バックデータ一覧!$A$25,'貼り付けシート（日別）'!Q305,0)</f>
        <v>0</v>
      </c>
      <c r="AR306" s="36">
        <v>41938</v>
      </c>
      <c r="AS306" s="104">
        <f t="shared" si="90"/>
        <v>0.15301215172569443</v>
      </c>
      <c r="AT306" s="104">
        <f t="shared" si="91"/>
        <v>77.197339394922196</v>
      </c>
      <c r="AU306" s="104">
        <f t="shared" si="92"/>
        <v>0</v>
      </c>
      <c r="AV306" s="107">
        <v>0</v>
      </c>
      <c r="AW306" s="101">
        <f>IF(OR(計算過程!$DF$5&lt;=4,計算過程!$DF$5=8),AX306+AY306+AZ306,0)</f>
        <v>0.15301215172569443</v>
      </c>
      <c r="AX306" s="101">
        <f>IF(AND(計算過程!$DF$5&gt;4,計算過程!$DF$5&lt;&gt;8),0,((VLOOKUP(入力データと計算結果!$E$6,バックデータ一覧!$V$12:$AA$15,2)*'貼り付けシート（日別）'!AG305+VLOOKUP(入力データと計算結果!$E$6,バックデータ一覧!$V$12:$AA$15,3)*('貼り付けシート（日別）'!AA305+'貼り付けシート（日別）'!AB305+'貼り付けシート（日別）'!AC305+'貼り付けシート（日別）'!AD305+'貼り付けシート（日別）'!AF305)+(VLOOKUP(入力データと計算結果!$E$6,バックデータ一覧!$V$12:$AA$15,4)))*10^3/3600))</f>
        <v>9.4806110203703706E-2</v>
      </c>
      <c r="AY306" s="101">
        <f>IF(AND(OR(計算過程!$DF$5&gt;4,計算過程!$DF$5&lt;&gt;8),入力データと計算結果!$E$7&lt;&gt;バックデータ一覧!$A$16,SUM(BX306:BY306)&gt;0),0.07*10^3/3600,0)</f>
        <v>1.9444444444444445E-2</v>
      </c>
      <c r="AZ306" s="101">
        <f>IF(AND(OR(計算過程!$DF$5&lt;=4),入力データと計算結果!$E$7=バックデータ一覧!$A$18,BY306&gt;0),(VLOOKUP(入力データと計算結果!$E$6,バックデータ一覧!$V$12:$AA$15,5,FALSE)*CA306+VLOOKUP(入力データと計算結果!$E$6,バックデータ一覧!$V$12:$AA$15,6,FALSE))*10^3/3600,0)</f>
        <v>3.8761597077546291E-2</v>
      </c>
      <c r="BA306" s="101">
        <f>IF(OR(計算過程!$DF$5&lt;=2,計算過程!$DF$5=8),IF(入力データと計算結果!$E$7=バックデータ一覧!$A$16,BU306/BC306+BV306/BD306+BW306/BE306+BX306/BF306+BZ306/BH306,IF(入力データと計算結果!$E$7=バックデータ一覧!$A$17,BU306/BC306+BV306/BD306+BW306/BE306+BY306/BG306+BZ306/BH306,BU306/BC306+BV306/BD306+BW306/BE306+BY306/BG306+CA306/BI306)),0)</f>
        <v>77.197339394922196</v>
      </c>
      <c r="BB306" s="101">
        <f>IF(OR(計算過程!$DF$5=3,計算過程!$DF$5=4),IF(入力データと計算結果!$E$7=バックデータ一覧!$A$16,BU306/BC306+BV306/BD306+BW306/BE306+BX306/BF306+BZ306/BH306,IF(入力データと計算結果!$E$7=バックデータ一覧!$A$17,BU306/BC306+BV306/BD306+BW306/BE306+BY306/BG306+BZ306/BH306,BU306/BC306+BV306/BD306+BW306/BE306+BY306/BG306+CA306/BI306)),0)</f>
        <v>0</v>
      </c>
      <c r="BC306" s="101">
        <f>MIN(1,計算過程!$DF$7*'貼り付けシート（日別）'!AG305+計算過程!$DF$14*(BU306+BW306)+計算過程!$DF$21)</f>
        <v>0.61299835616307174</v>
      </c>
      <c r="BD306" s="101">
        <f>MIN(1,計算過程!$DF$8*'貼り付けシート（日別）'!AG305+計算過程!$DF$15*BV306+計算過程!$DF$22)</f>
        <v>0.68150174666366237</v>
      </c>
      <c r="BE306" s="101">
        <f>MIN(1,計算過程!$DF$9*'貼り付けシート（日別）'!AG305+計算過程!$DF$16*(BU306+BW306)+計算過程!$DF$23)</f>
        <v>0.61299835616307174</v>
      </c>
      <c r="BF306" s="32">
        <f>MIN(1,計算過程!$DF$10*'貼り付けシート（日別）'!AG305+計算過程!$DF$17*BX306+計算過程!$DF$24)</f>
        <v>0.71159348488590612</v>
      </c>
      <c r="BG306" s="32">
        <f>MIN(1,計算過程!$DF$11*'貼り付けシート（日別）'!AG305+計算過程!$DF$18*BY306+計算過程!$DF$25)</f>
        <v>0.69963761517145451</v>
      </c>
      <c r="BH306" s="32">
        <f>MIN(1,計算過程!$DF$12*'貼り付けシート（日別）'!AG305+計算過程!$DF$19*BZ306+計算過程!$DF$26)</f>
        <v>0.71159348488590612</v>
      </c>
      <c r="BI306" s="32">
        <f>MIN(1,計算過程!$DF$13*'貼り付けシート（日別）'!AG305+計算過程!$DF$20*CA306+計算過程!$DF$27)</f>
        <v>0.61885081527060404</v>
      </c>
      <c r="BJ306" s="32">
        <f>IF(計算過程!$DF$5=11,(計算過程!$DF$33*BK306+計算過程!$DF$34*BN306+計算過程!$DF$35*計算過程!$DF$39+計算過程!$DF$36)*(1+計算過程!$DF$37*計算過程!$DF$38)*BL306*BM306*10^3/3600,0)</f>
        <v>0</v>
      </c>
      <c r="BK306" s="32">
        <f>'貼り付けシート（日別）'!AH305</f>
        <v>5.2499999999999991</v>
      </c>
      <c r="BL306" s="32">
        <f t="shared" si="93"/>
        <v>1.0232749999999999</v>
      </c>
      <c r="BM306" s="32">
        <f t="shared" si="94"/>
        <v>1</v>
      </c>
      <c r="BN306" s="32">
        <f t="shared" si="95"/>
        <v>51.660853066800634</v>
      </c>
      <c r="BO306" s="32">
        <f>IF(計算過程!$DF$5=10,(計算過程!$DF$41*'貼り付けシート（日別）'!AG305+計算過程!$DF$42*BN306+計算過程!$DF$43)/3.6,0)</f>
        <v>0</v>
      </c>
      <c r="BP306" s="32">
        <f>IF(OR(計算過程!$DF$5=5,計算過程!$DF$5=6,計算過程!$DF$5=7),((計算過程!$DF$45*'貼り付けシート（日別）'!AG305+計算過程!$DF$46*SUM(BU306:BW306,BY306)+計算過程!$DF$47)*BQ306+(0.01723*CA306+0.06099))*10^3/3600,0)</f>
        <v>0</v>
      </c>
      <c r="BQ306" s="32">
        <f>IF('貼り付けシート（日別）'!AG305&lt;7,1+(7-'貼り付けシート（日別）'!AG305)*0.0091,1)</f>
        <v>1.0204370833333334</v>
      </c>
      <c r="BR306" s="32">
        <f>IF(OR(計算過程!$DF$5=5,計算過程!$DF$5=6,計算過程!$DF$5=7),((計算過程!$DF$48*'貼り付けシート（日別）'!AG305+計算過程!$DF$49*SUM(BU306:BW306,BY306)+計算過程!$DF$50)*BT306+CA306/BS306),0)</f>
        <v>0</v>
      </c>
      <c r="BS306" s="32">
        <f>計算過程!$DF$51*'貼り付けシート（日別）'!AG305+計算過程!$DF$52*CA306+計算過程!$DF$53</f>
        <v>0.80457406249999996</v>
      </c>
      <c r="BT306" s="32">
        <f>IF('貼り付けシート（日別）'!AG305&lt;7,1+(7-'貼り付けシート（日別）'!AG305)*0.0205,1)</f>
        <v>1.0460395833333334</v>
      </c>
      <c r="BU306" s="109">
        <f>'貼り付けシート（日別）'!T305</f>
        <v>7.4669272844082908</v>
      </c>
      <c r="BV306" s="109">
        <f>'貼り付けシート（日別）'!U305</f>
        <v>12.99615355623585</v>
      </c>
      <c r="BW306" s="109">
        <f>'貼り付けシート（日別）'!V305</f>
        <v>2.4973000951198294</v>
      </c>
      <c r="BX306" s="109">
        <f>'貼り付けシート（日別）'!W305</f>
        <v>0</v>
      </c>
      <c r="BY306" s="109">
        <f>'貼り付けシート（日別）'!X305</f>
        <v>24.141461714369999</v>
      </c>
      <c r="BZ306" s="109">
        <f>'貼り付けシート（日別）'!Y305</f>
        <v>0</v>
      </c>
      <c r="CA306" s="109">
        <f>'貼り付けシート（日別）'!Z305</f>
        <v>4.5590104166666663</v>
      </c>
      <c r="CB306" s="102">
        <f>IF(入力データと計算結果!$E$9=バックデータ一覧!$A$25,'貼り付けシート（日別）'!AI305,0)</f>
        <v>0</v>
      </c>
      <c r="CC306" s="166"/>
      <c r="CD306" s="32">
        <f>IF(計算過程!$DF$5=9,((CI306*'貼り付けシート（日別）'!AG305+CJ306*(CQ306+CR306+CS306+CU306)+CK306*CX306+CL306)*CE306+(0.01723*CW306+0.06099))*10^3/3600,0)</f>
        <v>0</v>
      </c>
      <c r="CE306" s="32">
        <f>IF(7&lt;='貼り付けシート（日別）'!AG305,1,1+(7-'貼り付けシート（日別）'!AG305)*0.0091)</f>
        <v>1.0204370833333334</v>
      </c>
      <c r="CF306" s="32">
        <f>IF(計算過程!$DF$5=9,((CM306*'貼り付けシート（日別）'!AG305+CN306*(CQ306+CR306+CS306+CU306)+CO306*CX306+CP306)*CH306+CW306/CG306),0)</f>
        <v>0</v>
      </c>
      <c r="CG306" s="32">
        <f>計算過程!$DF$55*'貼り付けシート（日別）'!AG305+計算過程!$DF$56*CW306+計算過程!$DF$57</f>
        <v>0.80457406249999996</v>
      </c>
      <c r="CH306" s="32">
        <f>IF(7&lt;='貼り付けシート（日別）'!AG305,1,1+(7-'貼り付けシート（日別）'!AG305)*0.0205)</f>
        <v>1.0460395833333334</v>
      </c>
      <c r="CI306" s="100">
        <f>IF($CX306&gt;0,バックデータ一覧!$S$4,バックデータ一覧!$T$4)</f>
        <v>-0.18114</v>
      </c>
      <c r="CJ306" s="100">
        <f>IF($CX306&gt;0,バックデータ一覧!$S$5,バックデータ一覧!$T$5)</f>
        <v>0.10483000000000001</v>
      </c>
      <c r="CK306" s="100">
        <f>IF($CX306&gt;0,バックデータ一覧!$S$6,バックデータ一覧!$T$6)</f>
        <v>0</v>
      </c>
      <c r="CL306" s="100">
        <f>IF($CX306&gt;0,バックデータ一覧!$S$7,バックデータ一覧!$T$7)</f>
        <v>5.8528500000000001</v>
      </c>
      <c r="CM306" s="100">
        <f>IF($CX306&gt;0,バックデータ一覧!$S$12,バックデータ一覧!$T$12)</f>
        <v>-5.7700000000000001E-2</v>
      </c>
      <c r="CN306" s="100">
        <f>IF($CX306&gt;0,バックデータ一覧!$S$13,バックデータ一覧!$T$13)</f>
        <v>0.47525000000000001</v>
      </c>
      <c r="CO306" s="100">
        <f>IF($CX306&gt;0,バックデータ一覧!$S$14,バックデータ一覧!$T$14)</f>
        <v>0</v>
      </c>
      <c r="CP306" s="173">
        <f>IF($CX306&gt;0,バックデータ一覧!$S$15,バックデータ一覧!$T$15)</f>
        <v>-6.3459300000000001</v>
      </c>
      <c r="CQ306" s="102">
        <f>IF($DF$4=4,'貼り付けシート（日別）'!T305,'貼り付けシート（日別）'!B305*(INT($DF$4)+1-$DF$4)+'貼り付けシート（日別）'!T305*($DF$4-INT($DF$4)))</f>
        <v>7.4669272844082908</v>
      </c>
      <c r="CR306" s="102">
        <f>IF($DF$4=4,'貼り付けシート（日別）'!U305,'貼り付けシート（日別）'!C305*(INT($DF$4)+1-$DF$4)+'貼り付けシート（日別）'!U305*($DF$4-INT($DF$4)))</f>
        <v>12.99615355623585</v>
      </c>
      <c r="CS306" s="102">
        <f>IF($DF$4=4,'貼り付けシート（日別）'!V305,'貼り付けシート（日別）'!D305*(INT($DF$4)+1-$DF$4)+'貼り付けシート（日別）'!V305*($DF$4-INT($DF$4)))</f>
        <v>2.4973000951198294</v>
      </c>
      <c r="CT306" s="102">
        <f>IF($DF$4=4,'貼り付けシート（日別）'!W305,'貼り付けシート（日別）'!E305*(INT($DF$4)+1-$DF$4)+'貼り付けシート（日別）'!W305*($DF$4-INT($DF$4)))</f>
        <v>0</v>
      </c>
      <c r="CU306" s="102">
        <f>IF($DF$4=4,'貼り付けシート（日別）'!X305,'貼り付けシート（日別）'!F305*(INT($DF$4)+1-$DF$4)+'貼り付けシート（日別）'!X305*($DF$4-INT($DF$4)))</f>
        <v>24.141461714369999</v>
      </c>
      <c r="CV306" s="102">
        <f>IF($DF$4=4,'貼り付けシート（日別）'!Y305,'貼り付けシート（日別）'!G305*(INT($DF$4)+1-$DF$4)+'貼り付けシート（日別）'!Y305*($DF$4-INT($DF$4)))</f>
        <v>0</v>
      </c>
      <c r="CW306" s="102">
        <f>IF($DF$4=4,'貼り付けシート（日別）'!Z305,'貼り付けシート（日別）'!H305*(INT($DF$4)+1-$DF$4)+'貼り付けシート（日別）'!Z305*($DF$4-INT($DF$4)))</f>
        <v>4.5590104166666663</v>
      </c>
      <c r="CX306" s="32">
        <f>SUMIF('貼り付けシート（時刻別）'!$A$6:$A$8765,AR306,'貼り付けシート（時刻別）'!$C$6:$C$8765)</f>
        <v>0</v>
      </c>
      <c r="CY306" s="102">
        <f t="shared" si="96"/>
        <v>0</v>
      </c>
      <c r="CZ306" s="166"/>
    </row>
    <row r="307" spans="1:104" x14ac:dyDescent="0.15">
      <c r="A307" s="36">
        <v>41939</v>
      </c>
      <c r="B307" s="139">
        <f>IF(計算過程!$DF$5=9,計算過程!CD307+計算過程!CY307,IF($DF$4=4,AS307,G307*(INT($DF$4)+1-$DF$4)+AS307*($DF$4-INT($DF$4))))</f>
        <v>0.15328112047569445</v>
      </c>
      <c r="C307" s="139">
        <f>IF(計算過程!$DF$5=9,CF307,IF($DF$4=4,AT307,H307*(INT($DF$4)+1-$DF$4)+AT307*($DF$4-INT($DF$4))))</f>
        <v>77.968303851607828</v>
      </c>
      <c r="D307" s="139">
        <f>IF(計算過程!$DF$5=9,0,IF($DF$4=4,AU307,I307*(INT($DF$4)+1-$DF$4)+AU307*($DF$4-INT($DF$4))))</f>
        <v>0</v>
      </c>
      <c r="E307" s="139">
        <v>0</v>
      </c>
      <c r="F307" s="138"/>
      <c r="G307" s="104">
        <f t="shared" si="83"/>
        <v>0.14548010112731483</v>
      </c>
      <c r="H307" s="104">
        <f t="shared" si="84"/>
        <v>70.181277287507541</v>
      </c>
      <c r="I307" s="104">
        <f t="shared" si="85"/>
        <v>0</v>
      </c>
      <c r="J307" s="107">
        <v>0</v>
      </c>
      <c r="K307" s="101">
        <f>IF(OR(計算過程!$DF$5&lt;=4,計算過程!$DF$5=8),L307+M307+N307,0)</f>
        <v>0.14548010112731483</v>
      </c>
      <c r="L307" s="101">
        <f>IF(AND($DF$5&gt;4,$DF$5&lt;&gt;8),0,((VLOOKUP(入力データと計算結果!$E$6,バックデータ一覧!$V$12:$AA$15,2)*'貼り付けシート（日別）'!O306+VLOOKUP(入力データと計算結果!$E$6,バックデータ一覧!$V$12:$AA$15,3)*('貼り付けシート（日別）'!I306+'貼り付けシート（日別）'!J306+'貼り付けシート（日別）'!K306+'貼り付けシート（日別）'!L306+'貼り付けシート（日別）'!N306)+(VLOOKUP(入力データと計算結果!$E$6,バックデータ一覧!$V$12:$AA$15,4)))*10^3/3600))</f>
        <v>9.1428753037037042E-2</v>
      </c>
      <c r="M307" s="101">
        <f>IF(AND(OR($DF$5&gt;4,$DF$5&lt;&gt;8),入力データと計算結果!$E$7&lt;&gt;バックデータ一覧!$A$16,SUM(AL307:AM307)&gt;0),0.07*10^3/3600,0)</f>
        <v>1.9444444444444445E-2</v>
      </c>
      <c r="N307" s="101">
        <f>IF(AND(OR($DF$5&lt;=4),入力データと計算結果!$E$7=バックデータ一覧!$A$18,AM307&gt;0),(VLOOKUP(入力データと計算結果!$E$6,バックデータ一覧!$V$12:$AA$15,5,FALSE)*AO307+VLOOKUP(入力データと計算結果!$E$6,バックデータ一覧!$V$12:$AA$15,6,FALSE))*10^3/3600,0)</f>
        <v>3.4606903645833333E-2</v>
      </c>
      <c r="O307" s="101">
        <f>IF(OR(計算過程!$DF$5&lt;=2,計算過程!$DF$5=8),IF(入力データと計算結果!$E$7=バックデータ一覧!$A$16,AI307/Q307+AJ307/R307+AK307/S307+AL307/T307+AN307/V307,IF(入力データと計算結果!$E$7=バックデータ一覧!$A$17,AI307/Q307+AJ307/R307+AK307/S307+AM307/U307+AN307/V307,AI307/Q307+AJ307/R307+AK307/S307+AM307/U307+AO307/W307)),0)</f>
        <v>70.181277287507541</v>
      </c>
      <c r="P307" s="101">
        <f>IF(OR(計算過程!$DF$5=3,計算過程!$DF$5=4),IF(入力データと計算結果!$E$7=バックデータ一覧!$A$16,AI307/Q307+AJ307/R307+AK307/S307+AL307/T307+AN307/V307,IF(入力データと計算結果!$E$7=バックデータ一覧!$A$17,AI307/Q307+AJ307/R307+AK307/S307+AM307/U307+AN307/V307,AI307/Q307+AJ307/R307+AK307/S307+AM307/U307+AO307/W307)),0)</f>
        <v>0</v>
      </c>
      <c r="Q307" s="101">
        <f>MIN(1,$DF$7*'貼り付けシート（日別）'!O306+計算過程!$DF$14*(AI307+AK307)+$DF$21)</f>
        <v>0.6115746557879036</v>
      </c>
      <c r="R307" s="101">
        <f>MIN(1,$DF$8*'貼り付けシート（日別）'!O306+$DF$15*AJ307+$DF$22)</f>
        <v>0.67980898516320065</v>
      </c>
      <c r="S307" s="101">
        <f>MIN(1,$DF$9*'貼り付けシート（日別）'!O306+$DF$16*(AI307+AK307)+$DF$23)</f>
        <v>0.6115746557879036</v>
      </c>
      <c r="T307" s="32">
        <f>MIN(1,$DF$10*'貼り付けシート（日別）'!O306+$DF$17*AL307+$DF$24)</f>
        <v>0.71159348488590612</v>
      </c>
      <c r="U307" s="32">
        <f>MIN(1,$DF$11*'貼り付けシート（日別）'!O306+$DF$18*AM307+$DF$25)</f>
        <v>0.69952711898185294</v>
      </c>
      <c r="V307" s="32">
        <f>MIN(1,$DF$12*'貼り付けシート（日別）'!O306+$DF$19*AN307+$DF$26)</f>
        <v>0.71159348488590612</v>
      </c>
      <c r="W307" s="32">
        <f>MIN(1,$DF$13*'貼り付けシート（日別）'!O306+$DF$20*AO307+$DF$27)</f>
        <v>0.60266488700295295</v>
      </c>
      <c r="X307" s="32">
        <f t="shared" si="86"/>
        <v>0</v>
      </c>
      <c r="Y307" s="32">
        <f>'貼り付けシート（日別）'!P306</f>
        <v>0.98750000000000004</v>
      </c>
      <c r="Z307" s="32">
        <f t="shared" si="87"/>
        <v>1.07996625</v>
      </c>
      <c r="AA307" s="32">
        <f t="shared" si="88"/>
        <v>1.11259375</v>
      </c>
      <c r="AB307" s="32">
        <f t="shared" si="89"/>
        <v>46.89872137817094</v>
      </c>
      <c r="AC307" s="32">
        <f>IF($DF$5=10,($DF$41*'貼り付けシート（日別）'!O306+$DF$42*AB307+$DF$43)/3.6,0)</f>
        <v>0</v>
      </c>
      <c r="AD307" s="32">
        <f>IF(OR($DF$5=5,$DF$5=6,$DF$5=7),(($DF$45*'貼り付けシート（日別）'!O306+$DF$46*SUM(AI307:AK307,AM307)+$DF$47)*AE307+(0.01723*AO307+0.06099))*10^3/3600,0)</f>
        <v>0</v>
      </c>
      <c r="AE307" s="32">
        <f>IF('貼り付けシート（日別）'!O306&lt;7,1+(7-'貼り付けシート（日別）'!O306)*0.0091,1)</f>
        <v>1.0231670833333333</v>
      </c>
      <c r="AF307" s="32">
        <f>IF(OR($DF$5=5,$DF$5=6,$DF$5=7),(($DF$48*'貼り付けシート（日別）'!O306+$DF$49*SUM(AI307:AK307,AM307)+$DF$50)*AH307+AO307/AG307),0)</f>
        <v>0</v>
      </c>
      <c r="AG307" s="32">
        <f>$DF$51*'貼り付けシート（日別）'!O306+$DF$52*AO307+$DF$53</f>
        <v>0.79792562499999997</v>
      </c>
      <c r="AH307" s="32">
        <f>IF('貼り付けシート（日別）'!O306&lt;7,1+(7-'貼り付けシート（日別）'!O306)*0.0205,1)</f>
        <v>1.0521895833333332</v>
      </c>
      <c r="AI307" s="109">
        <f>'貼り付けシート（日別）'!B306</f>
        <v>7.2143025981460411</v>
      </c>
      <c r="AJ307" s="109">
        <f>'貼り付けシート（日別）'!C306</f>
        <v>9.6266204213879689</v>
      </c>
      <c r="AK307" s="109">
        <f>'貼り付けシート（日別）'!D306</f>
        <v>1.9819512632269343</v>
      </c>
      <c r="AL307" s="109">
        <f>'貼り付けシート（日別）'!E306</f>
        <v>0</v>
      </c>
      <c r="AM307" s="109">
        <f>'貼り付けシート（日別）'!F306</f>
        <v>24.384909595410001</v>
      </c>
      <c r="AN307" s="109">
        <f>'貼り付けシート（日別）'!G306</f>
        <v>0</v>
      </c>
      <c r="AO307" s="109">
        <f>'貼り付けシート（日別）'!H306</f>
        <v>3.6909375</v>
      </c>
      <c r="AP307" s="102">
        <f>IF(入力データと計算結果!$E$9=バックデータ一覧!$A$25,'貼り付けシート（日別）'!Q306,0)</f>
        <v>0</v>
      </c>
      <c r="AR307" s="36">
        <v>41939</v>
      </c>
      <c r="AS307" s="104">
        <f t="shared" si="90"/>
        <v>0.15328112047569445</v>
      </c>
      <c r="AT307" s="104">
        <f t="shared" si="91"/>
        <v>77.968303851607828</v>
      </c>
      <c r="AU307" s="104">
        <f t="shared" si="92"/>
        <v>0</v>
      </c>
      <c r="AV307" s="107">
        <v>0</v>
      </c>
      <c r="AW307" s="101">
        <f>IF(OR(計算過程!$DF$5&lt;=4,計算過程!$DF$5=8),AX307+AY307+AZ307,0)</f>
        <v>0.15328112047569445</v>
      </c>
      <c r="AX307" s="101">
        <f>IF(AND(計算過程!$DF$5&gt;4,計算過程!$DF$5&lt;&gt;8),0,((VLOOKUP(入力データと計算結果!$E$6,バックデータ一覧!$V$12:$AA$15,2)*'貼り付けシート（日別）'!AG306+VLOOKUP(入力データと計算結果!$E$6,バックデータ一覧!$V$12:$AA$15,3)*('貼り付けシート（日別）'!AA306+'貼り付けシート（日別）'!AB306+'貼り付けシート（日別）'!AC306+'貼り付けシート（日別）'!AD306+'貼り付けシート（日別）'!AF306)+(VLOOKUP(入力データと計算結果!$E$6,バックデータ一覧!$V$12:$AA$15,4)))*10^3/3600))</f>
        <v>9.4949443537037048E-2</v>
      </c>
      <c r="AY307" s="101">
        <f>IF(AND(OR(計算過程!$DF$5&gt;4,計算過程!$DF$5&lt;&gt;8),入力データと計算結果!$E$7&lt;&gt;バックデータ一覧!$A$16,SUM(BX307:BY307)&gt;0),0.07*10^3/3600,0)</f>
        <v>1.9444444444444445E-2</v>
      </c>
      <c r="AZ307" s="101">
        <f>IF(AND(OR(計算過程!$DF$5&lt;=4),入力データと計算結果!$E$7=バックデータ一覧!$A$18,BY307&gt;0),(VLOOKUP(入力データと計算結果!$E$6,バックデータ一覧!$V$12:$AA$15,5,FALSE)*CA307+VLOOKUP(入力データと計算結果!$E$6,バックデータ一覧!$V$12:$AA$15,6,FALSE))*10^3/3600,0)</f>
        <v>3.8887232494212956E-2</v>
      </c>
      <c r="BA307" s="101">
        <f>IF(OR(計算過程!$DF$5&lt;=2,計算過程!$DF$5=8),IF(入力データと計算結果!$E$7=バックデータ一覧!$A$16,BU307/BC307+BV307/BD307+BW307/BE307+BX307/BF307+BZ307/BH307,IF(入力データと計算結果!$E$7=バックデータ一覧!$A$17,BU307/BC307+BV307/BD307+BW307/BE307+BY307/BG307+BZ307/BH307,BU307/BC307+BV307/BD307+BW307/BE307+BY307/BG307+CA307/BI307)),0)</f>
        <v>77.968303851607828</v>
      </c>
      <c r="BB307" s="101">
        <f>IF(OR(計算過程!$DF$5=3,計算過程!$DF$5=4),IF(入力データと計算結果!$E$7=バックデータ一覧!$A$16,BU307/BC307+BV307/BD307+BW307/BE307+BX307/BF307+BZ307/BH307,IF(入力データと計算結果!$E$7=バックデータ一覧!$A$17,BU307/BC307+BV307/BD307+BW307/BE307+BY307/BG307+BZ307/BH307,BU307/BC307+BV307/BD307+BW307/BE307+BY307/BG307+CA307/BI307)),0)</f>
        <v>0</v>
      </c>
      <c r="BC307" s="101">
        <f>MIN(1,計算過程!$DF$7*'貼り付けシート（日別）'!AG306+計算過程!$DF$14*(BU307+BW307)+計算過程!$DF$21)</f>
        <v>0.61259950972763511</v>
      </c>
      <c r="BD307" s="101">
        <f>MIN(1,計算過程!$DF$8*'貼り付けシート（日別）'!AG306+計算過程!$DF$15*BV307+計算過程!$DF$22)</f>
        <v>0.6813978335490869</v>
      </c>
      <c r="BE307" s="101">
        <f>MIN(1,計算過程!$DF$9*'貼り付けシート（日別）'!AG306+計算過程!$DF$16*(BU307+BW307)+計算過程!$DF$23)</f>
        <v>0.61259950972763511</v>
      </c>
      <c r="BF307" s="32">
        <f>MIN(1,計算過程!$DF$10*'貼り付けシート（日別）'!AG306+計算過程!$DF$17*BX307+計算過程!$DF$24)</f>
        <v>0.71159348488590612</v>
      </c>
      <c r="BG307" s="32">
        <f>MIN(1,計算過程!$DF$11*'貼り付けシート（日別）'!AG306+計算過程!$DF$18*BY307+計算過程!$DF$25)</f>
        <v>0.69952711898185294</v>
      </c>
      <c r="BH307" s="32">
        <f>MIN(1,計算過程!$DF$12*'貼り付けシート（日別）'!AG306+計算過程!$DF$19*BZ307+計算過程!$DF$26)</f>
        <v>0.71159348488590612</v>
      </c>
      <c r="BI307" s="32">
        <f>MIN(1,計算過程!$DF$13*'貼り付けシート（日別）'!AG306+計算過程!$DF$20*CA307+計算過程!$DF$27)</f>
        <v>0.61841440939248327</v>
      </c>
      <c r="BJ307" s="32">
        <f>IF(計算過程!$DF$5=11,(計算過程!$DF$33*BK307+計算過程!$DF$34*BN307+計算過程!$DF$35*計算過程!$DF$39+計算過程!$DF$36)*(1+計算過程!$DF$37*計算過程!$DF$38)*BL307*BM307*10^3/3600,0)</f>
        <v>0</v>
      </c>
      <c r="BK307" s="32">
        <f>'貼り付けシート（日別）'!AH306</f>
        <v>0.98750000000000004</v>
      </c>
      <c r="BL307" s="32">
        <f t="shared" si="93"/>
        <v>1.07996625</v>
      </c>
      <c r="BM307" s="32">
        <f t="shared" si="94"/>
        <v>1.11259375</v>
      </c>
      <c r="BN307" s="32">
        <f t="shared" si="95"/>
        <v>52.162088547047219</v>
      </c>
      <c r="BO307" s="32">
        <f>IF(計算過程!$DF$5=10,(計算過程!$DF$41*'貼り付けシート（日別）'!AG306+計算過程!$DF$42*BN307+計算過程!$DF$43)/3.6,0)</f>
        <v>0</v>
      </c>
      <c r="BP307" s="32">
        <f>IF(OR(計算過程!$DF$5=5,計算過程!$DF$5=6,計算過程!$DF$5=7),((計算過程!$DF$45*'貼り付けシート（日別）'!AG306+計算過程!$DF$46*SUM(BU307:BW307,BY307)+計算過程!$DF$47)*BQ307+(0.01723*CA307+0.06099))*10^3/3600,0)</f>
        <v>0</v>
      </c>
      <c r="BQ307" s="32">
        <f>IF('貼り付けシート（日別）'!AG306&lt;7,1+(7-'貼り付けシート（日別）'!AG306)*0.0091,1)</f>
        <v>1.0231670833333333</v>
      </c>
      <c r="BR307" s="32">
        <f>IF(OR(計算過程!$DF$5=5,計算過程!$DF$5=6,計算過程!$DF$5=7),((計算過程!$DF$48*'貼り付けシート（日別）'!AG306+計算過程!$DF$49*SUM(BU307:BW307,BY307)+計算過程!$DF$50)*BT307+CA307/BS307),0)</f>
        <v>0</v>
      </c>
      <c r="BS307" s="32">
        <f>計算過程!$DF$51*'貼り付けシート（日別）'!AG306+計算過程!$DF$52*CA307+計算過程!$DF$53</f>
        <v>0.8032915625</v>
      </c>
      <c r="BT307" s="32">
        <f>IF('貼り付けシート（日別）'!AG306&lt;7,1+(7-'貼り付けシート（日別）'!AG306)*0.0205,1)</f>
        <v>1.0521895833333332</v>
      </c>
      <c r="BU307" s="109">
        <f>'貼り付けシート（日別）'!T306</f>
        <v>7.5422254435163181</v>
      </c>
      <c r="BV307" s="109">
        <f>'貼り付けシート（日別）'!U306</f>
        <v>13.127209665529049</v>
      </c>
      <c r="BW307" s="109">
        <f>'貼り付けシート（日別）'!V306</f>
        <v>2.5224834259251896</v>
      </c>
      <c r="BX307" s="109">
        <f>'貼り付けシート（日別）'!W306</f>
        <v>0</v>
      </c>
      <c r="BY307" s="109">
        <f>'貼り付けシート（日別）'!X306</f>
        <v>24.384909595410001</v>
      </c>
      <c r="BZ307" s="109">
        <f>'貼り付けシート（日別）'!Y306</f>
        <v>0</v>
      </c>
      <c r="CA307" s="109">
        <f>'貼り付けシート（日別）'!Z306</f>
        <v>4.5852604166666664</v>
      </c>
      <c r="CB307" s="102">
        <f>IF(入力データと計算結果!$E$9=バックデータ一覧!$A$25,'貼り付けシート（日別）'!AI306,0)</f>
        <v>0</v>
      </c>
      <c r="CC307" s="166"/>
      <c r="CD307" s="32">
        <f>IF(計算過程!$DF$5=9,((CI307*'貼り付けシート（日別）'!AG306+CJ307*(CQ307+CR307+CS307+CU307)+CK307*CX307+CL307)*CE307+(0.01723*CW307+0.06099))*10^3/3600,0)</f>
        <v>0</v>
      </c>
      <c r="CE307" s="32">
        <f>IF(7&lt;='貼り付けシート（日別）'!AG306,1,1+(7-'貼り付けシート（日別）'!AG306)*0.0091)</f>
        <v>1.0231670833333333</v>
      </c>
      <c r="CF307" s="32">
        <f>IF(計算過程!$DF$5=9,((CM307*'貼り付けシート（日別）'!AG306+CN307*(CQ307+CR307+CS307+CU307)+CO307*CX307+CP307)*CH307+CW307/CG307),0)</f>
        <v>0</v>
      </c>
      <c r="CG307" s="32">
        <f>計算過程!$DF$55*'貼り付けシート（日別）'!AG306+計算過程!$DF$56*CW307+計算過程!$DF$57</f>
        <v>0.8032915625</v>
      </c>
      <c r="CH307" s="32">
        <f>IF(7&lt;='貼り付けシート（日別）'!AG306,1,1+(7-'貼り付けシート（日別）'!AG306)*0.0205)</f>
        <v>1.0521895833333332</v>
      </c>
      <c r="CI307" s="100">
        <f>IF($CX307&gt;0,バックデータ一覧!$S$4,バックデータ一覧!$T$4)</f>
        <v>-0.18114</v>
      </c>
      <c r="CJ307" s="100">
        <f>IF($CX307&gt;0,バックデータ一覧!$S$5,バックデータ一覧!$T$5)</f>
        <v>0.10483000000000001</v>
      </c>
      <c r="CK307" s="100">
        <f>IF($CX307&gt;0,バックデータ一覧!$S$6,バックデータ一覧!$T$6)</f>
        <v>0</v>
      </c>
      <c r="CL307" s="100">
        <f>IF($CX307&gt;0,バックデータ一覧!$S$7,バックデータ一覧!$T$7)</f>
        <v>5.8528500000000001</v>
      </c>
      <c r="CM307" s="100">
        <f>IF($CX307&gt;0,バックデータ一覧!$S$12,バックデータ一覧!$T$12)</f>
        <v>-5.7700000000000001E-2</v>
      </c>
      <c r="CN307" s="100">
        <f>IF($CX307&gt;0,バックデータ一覧!$S$13,バックデータ一覧!$T$13)</f>
        <v>0.47525000000000001</v>
      </c>
      <c r="CO307" s="100">
        <f>IF($CX307&gt;0,バックデータ一覧!$S$14,バックデータ一覧!$T$14)</f>
        <v>0</v>
      </c>
      <c r="CP307" s="173">
        <f>IF($CX307&gt;0,バックデータ一覧!$S$15,バックデータ一覧!$T$15)</f>
        <v>-6.3459300000000001</v>
      </c>
      <c r="CQ307" s="102">
        <f>IF($DF$4=4,'貼り付けシート（日別）'!T306,'貼り付けシート（日別）'!B306*(INT($DF$4)+1-$DF$4)+'貼り付けシート（日別）'!T306*($DF$4-INT($DF$4)))</f>
        <v>7.5422254435163181</v>
      </c>
      <c r="CR307" s="102">
        <f>IF($DF$4=4,'貼り付けシート（日別）'!U306,'貼り付けシート（日別）'!C306*(INT($DF$4)+1-$DF$4)+'貼り付けシート（日別）'!U306*($DF$4-INT($DF$4)))</f>
        <v>13.127209665529049</v>
      </c>
      <c r="CS307" s="102">
        <f>IF($DF$4=4,'貼り付けシート（日別）'!V306,'貼り付けシート（日別）'!D306*(INT($DF$4)+1-$DF$4)+'貼り付けシート（日別）'!V306*($DF$4-INT($DF$4)))</f>
        <v>2.5224834259251896</v>
      </c>
      <c r="CT307" s="102">
        <f>IF($DF$4=4,'貼り付けシート（日別）'!W306,'貼り付けシート（日別）'!E306*(INT($DF$4)+1-$DF$4)+'貼り付けシート（日別）'!W306*($DF$4-INT($DF$4)))</f>
        <v>0</v>
      </c>
      <c r="CU307" s="102">
        <f>IF($DF$4=4,'貼り付けシート（日別）'!X306,'貼り付けシート（日別）'!F306*(INT($DF$4)+1-$DF$4)+'貼り付けシート（日別）'!X306*($DF$4-INT($DF$4)))</f>
        <v>24.384909595410001</v>
      </c>
      <c r="CV307" s="102">
        <f>IF($DF$4=4,'貼り付けシート（日別）'!Y306,'貼り付けシート（日別）'!G306*(INT($DF$4)+1-$DF$4)+'貼り付けシート（日別）'!Y306*($DF$4-INT($DF$4)))</f>
        <v>0</v>
      </c>
      <c r="CW307" s="102">
        <f>IF($DF$4=4,'貼り付けシート（日別）'!Z306,'貼り付けシート（日別）'!H306*(INT($DF$4)+1-$DF$4)+'貼り付けシート（日別）'!Z306*($DF$4-INT($DF$4)))</f>
        <v>4.5852604166666664</v>
      </c>
      <c r="CX307" s="32">
        <f>SUMIF('貼り付けシート（時刻別）'!$A$6:$A$8765,AR307,'貼り付けシート（時刻別）'!$C$6:$C$8765)</f>
        <v>0</v>
      </c>
      <c r="CY307" s="102">
        <f t="shared" si="96"/>
        <v>0</v>
      </c>
      <c r="CZ307" s="166"/>
    </row>
    <row r="308" spans="1:104" x14ac:dyDescent="0.15">
      <c r="A308" s="36">
        <v>41940</v>
      </c>
      <c r="B308" s="139">
        <f>IF(計算過程!$DF$5=9,計算過程!CD308+計算過程!CY308,IF($DF$4=4,AS308,G308*(INT($DF$4)+1-$DF$4)+AS308*($DF$4-INT($DF$4))))</f>
        <v>0.15848715491319446</v>
      </c>
      <c r="C308" s="139">
        <f>IF(計算過程!$DF$5=9,CF308,IF($DF$4=4,AT308,H308*(INT($DF$4)+1-$DF$4)+AT308*($DF$4-INT($DF$4))))</f>
        <v>90.712561585624329</v>
      </c>
      <c r="D308" s="139">
        <f>IF(計算過程!$DF$5=9,0,IF($DF$4=4,AU308,I308*(INT($DF$4)+1-$DF$4)+AU308*($DF$4-INT($DF$4))))</f>
        <v>0</v>
      </c>
      <c r="E308" s="139">
        <v>0</v>
      </c>
      <c r="F308" s="138"/>
      <c r="G308" s="104">
        <f t="shared" si="83"/>
        <v>0.15079531872453705</v>
      </c>
      <c r="H308" s="104">
        <f t="shared" si="84"/>
        <v>83.000109482984655</v>
      </c>
      <c r="I308" s="104">
        <f t="shared" si="85"/>
        <v>0</v>
      </c>
      <c r="J308" s="107">
        <v>0</v>
      </c>
      <c r="K308" s="101">
        <f>IF(OR(計算過程!$DF$5&lt;=4,計算過程!$DF$5=8),L308+M308+N308,0)</f>
        <v>0.15079531872453705</v>
      </c>
      <c r="L308" s="101">
        <f>IF(AND($DF$5&gt;4,$DF$5&lt;&gt;8),0,((VLOOKUP(入力データと計算結果!$E$6,バックデータ一覧!$V$12:$AA$15,2)*'貼り付けシート（日別）'!O307+VLOOKUP(入力データと計算結果!$E$6,バックデータ一覧!$V$12:$AA$15,3)*('貼り付けシート（日別）'!I307+'貼り付けシート（日別）'!J307+'貼り付けシート（日別）'!K307+'貼り付けシート（日別）'!L307+'貼り付けシート（日別）'!N307)+(VLOOKUP(入力データと計算結果!$E$6,バックデータ一覧!$V$12:$AA$15,4)))*10^3/3600))</f>
        <v>9.7399069592592591E-2</v>
      </c>
      <c r="M308" s="101">
        <f>IF(AND(OR($DF$5&gt;4,$DF$5&lt;&gt;8),入力データと計算結果!$E$7&lt;&gt;バックデータ一覧!$A$16,SUM(AL308:AM308)&gt;0),0.07*10^3/3600,0)</f>
        <v>1.9444444444444445E-2</v>
      </c>
      <c r="N308" s="101">
        <f>IF(AND(OR($DF$5&lt;=4),入力データと計算結果!$E$7=バックデータ一覧!$A$18,AM308&gt;0),(VLOOKUP(入力データと計算結果!$E$6,バックデータ一覧!$V$12:$AA$15,5,FALSE)*AO308+VLOOKUP(入力データと計算結果!$E$6,バックデータ一覧!$V$12:$AA$15,6,FALSE))*10^3/3600,0)</f>
        <v>3.3951804687500003E-2</v>
      </c>
      <c r="O308" s="101">
        <f>IF(OR(計算過程!$DF$5&lt;=2,計算過程!$DF$5=8),IF(入力データと計算結果!$E$7=バックデータ一覧!$A$16,AI308/Q308+AJ308/R308+AK308/S308+AL308/T308+AN308/V308,IF(入力データと計算結果!$E$7=バックデータ一覧!$A$17,AI308/Q308+AJ308/R308+AK308/S308+AM308/U308+AN308/V308,AI308/Q308+AJ308/R308+AK308/S308+AM308/U308+AO308/W308)),0)</f>
        <v>83.000109482984655</v>
      </c>
      <c r="P308" s="101">
        <f>IF(OR(計算過程!$DF$5=3,計算過程!$DF$5=4),IF(入力データと計算結果!$E$7=バックデータ一覧!$A$16,AI308/Q308+AJ308/R308+AK308/S308+AL308/T308+AN308/V308,IF(入力データと計算結果!$E$7=バックデータ一覧!$A$17,AI308/Q308+AJ308/R308+AK308/S308+AM308/U308+AN308/V308,AI308/Q308+AJ308/R308+AK308/S308+AM308/U308+AO308/W308)),0)</f>
        <v>0</v>
      </c>
      <c r="Q308" s="101">
        <f>MIN(1,$DF$7*'貼り付けシート（日別）'!O307+計算過程!$DF$14*(AI308+AK308)+$DF$21)</f>
        <v>0.61963627974399738</v>
      </c>
      <c r="R308" s="101">
        <f>MIN(1,$DF$8*'貼り付けシート（日別）'!O307+$DF$15*AJ308+$DF$22)</f>
        <v>0.68281234803850765</v>
      </c>
      <c r="S308" s="101">
        <f>MIN(1,$DF$9*'貼り付けシート（日別）'!O307+$DF$16*(AI308+AK308)+$DF$23)</f>
        <v>0.61963627974399738</v>
      </c>
      <c r="T308" s="32">
        <f>MIN(1,$DF$10*'貼り付けシート（日別）'!O307+$DF$17*AL308+$DF$24)</f>
        <v>0.71159348488590612</v>
      </c>
      <c r="U308" s="32">
        <f>MIN(1,$DF$11*'貼り付けシート（日別）'!O307+$DF$18*AM308+$DF$25)</f>
        <v>0.69948653433687091</v>
      </c>
      <c r="V308" s="32">
        <f>MIN(1,$DF$12*'貼り付けシート（日別）'!O307+$DF$19*AN308+$DF$26)</f>
        <v>0.71159348488590612</v>
      </c>
      <c r="W308" s="32">
        <f>MIN(1,$DF$13*'貼り付けシート（日別）'!O307+$DF$20*AO308+$DF$27)</f>
        <v>0.60572143020080538</v>
      </c>
      <c r="X308" s="32">
        <f t="shared" si="86"/>
        <v>0</v>
      </c>
      <c r="Y308" s="32">
        <f>'貼り付けシート（日別）'!P307</f>
        <v>1.4125000000000003</v>
      </c>
      <c r="Z308" s="32">
        <f t="shared" si="87"/>
        <v>1.07431375</v>
      </c>
      <c r="AA308" s="32">
        <f t="shared" si="88"/>
        <v>1.1094062500000001</v>
      </c>
      <c r="AB308" s="32">
        <f t="shared" si="89"/>
        <v>55.442408793510992</v>
      </c>
      <c r="AC308" s="32">
        <f>IF($DF$5=10,($DF$41*'貼り付けシート（日別）'!O307+$DF$42*AB308+$DF$43)/3.6,0)</f>
        <v>0</v>
      </c>
      <c r="AD308" s="32">
        <f>IF(OR($DF$5=5,$DF$5=6,$DF$5=7),(($DF$45*'貼り付けシート（日別）'!O307+$DF$46*SUM(AI308:AK308,AM308)+$DF$47)*AE308+(0.01723*AO308+0.06099))*10^3/3600,0)</f>
        <v>0</v>
      </c>
      <c r="AE308" s="32">
        <f>IF('貼り付けシート（日別）'!O307&lt;7,1+(7-'貼り付けシート（日別）'!O307)*0.0091,1)</f>
        <v>1.0065595833333334</v>
      </c>
      <c r="AF308" s="32">
        <f>IF(OR($DF$5=5,$DF$5=6,$DF$5=7),(($DF$48*'貼り付けシート（日別）'!O307+$DF$49*SUM(AI308:AK308,AM308)+$DF$50)*AH308+AO308/AG308),0)</f>
        <v>0</v>
      </c>
      <c r="AG308" s="32">
        <f>$DF$51*'貼り付けシート（日別）'!O307+$DF$52*AO308+$DF$53</f>
        <v>0.80586437499999997</v>
      </c>
      <c r="AH308" s="32">
        <f>IF('貼り付けシート（日別）'!O307&lt;7,1+(7-'貼り付けシート（日別）'!O307)*0.0205,1)</f>
        <v>1.0147770833333334</v>
      </c>
      <c r="AI308" s="109">
        <f>'貼り付けシート（日別）'!B307</f>
        <v>11.190260413999022</v>
      </c>
      <c r="AJ308" s="109">
        <f>'貼り付けシート（日別）'!C307</f>
        <v>14.053702246780562</v>
      </c>
      <c r="AK308" s="109">
        <f>'貼り付けシート（日別）'!D307</f>
        <v>2.1700569645764096</v>
      </c>
      <c r="AL308" s="109">
        <f>'貼り付けシート（日別）'!E307</f>
        <v>0</v>
      </c>
      <c r="AM308" s="109">
        <f>'貼り付けシート（日別）'!F307</f>
        <v>24.474326668155001</v>
      </c>
      <c r="AN308" s="109">
        <f>'貼り付けシート（日別）'!G307</f>
        <v>0</v>
      </c>
      <c r="AO308" s="109">
        <f>'貼り付けシート（日別）'!H307</f>
        <v>3.5540625000000006</v>
      </c>
      <c r="AP308" s="102">
        <f>IF(入力データと計算結果!$E$9=バックデータ一覧!$A$25,'貼り付けシート（日別）'!Q307,0)</f>
        <v>0</v>
      </c>
      <c r="AR308" s="36">
        <v>41940</v>
      </c>
      <c r="AS308" s="104">
        <f t="shared" si="90"/>
        <v>0.15848715491319446</v>
      </c>
      <c r="AT308" s="104">
        <f t="shared" si="91"/>
        <v>90.712561585624329</v>
      </c>
      <c r="AU308" s="104">
        <f t="shared" si="92"/>
        <v>0</v>
      </c>
      <c r="AV308" s="107">
        <v>0</v>
      </c>
      <c r="AW308" s="101">
        <f>IF(OR(計算過程!$DF$5&lt;=4,計算過程!$DF$5=8),AX308+AY308+AZ308,0)</f>
        <v>0.15848715491319446</v>
      </c>
      <c r="AX308" s="101">
        <f>IF(AND(計算過程!$DF$5&gt;4,計算過程!$DF$5&lt;&gt;8),0,((VLOOKUP(入力データと計算結果!$E$6,バックデータ一覧!$V$12:$AA$15,2)*'貼り付けシート（日別）'!AG307+VLOOKUP(入力データと計算結果!$E$6,バックデータ一覧!$V$12:$AA$15,3)*('貼り付けシート（日別）'!AA307+'貼り付けシート（日別）'!AB307+'貼り付けシート（日別）'!AC307+'貼り付けシート（日別）'!AD307+'貼り付けシート（日別）'!AF307)+(VLOOKUP(入力データと計算結果!$E$6,バックデータ一覧!$V$12:$AA$15,4)))*10^3/3600))</f>
        <v>0.1009197600925926</v>
      </c>
      <c r="AY308" s="101">
        <f>IF(AND(OR(計算過程!$DF$5&gt;4,計算過程!$DF$5&lt;&gt;8),入力データと計算結果!$E$7&lt;&gt;バックデータ一覧!$A$16,SUM(BX308:BY308)&gt;0),0.07*10^3/3600,0)</f>
        <v>1.9444444444444445E-2</v>
      </c>
      <c r="AZ308" s="101">
        <f>IF(AND(OR(計算過程!$DF$5&lt;=4),入力データと計算結果!$E$7=バックデータ一覧!$A$18,BY308&gt;0),(VLOOKUP(入力データと計算結果!$E$6,バックデータ一覧!$V$12:$AA$15,5,FALSE)*CA308+VLOOKUP(入力データと計算結果!$E$6,バックデータ一覧!$V$12:$AA$15,6,FALSE))*10^3/3600,0)</f>
        <v>3.8122950376157407E-2</v>
      </c>
      <c r="BA308" s="101">
        <f>IF(OR(計算過程!$DF$5&lt;=2,計算過程!$DF$5=8),IF(入力データと計算結果!$E$7=バックデータ一覧!$A$16,BU308/BC308+BV308/BD308+BW308/BE308+BX308/BF308+BZ308/BH308,IF(入力データと計算結果!$E$7=バックデータ一覧!$A$17,BU308/BC308+BV308/BD308+BW308/BE308+BY308/BG308+BZ308/BH308,BU308/BC308+BV308/BD308+BW308/BE308+BY308/BG308+CA308/BI308)),0)</f>
        <v>90.712561585624329</v>
      </c>
      <c r="BB308" s="101">
        <f>IF(OR(計算過程!$DF$5=3,計算過程!$DF$5=4),IF(入力データと計算結果!$E$7=バックデータ一覧!$A$16,BU308/BC308+BV308/BD308+BW308/BE308+BX308/BF308+BZ308/BH308,IF(入力データと計算結果!$E$7=バックデータ一覧!$A$17,BU308/BC308+BV308/BD308+BW308/BE308+BY308/BG308+BZ308/BH308,BU308/BC308+BV308/BD308+BW308/BE308+BY308/BG308+CA308/BI308)),0)</f>
        <v>0</v>
      </c>
      <c r="BC308" s="101">
        <f>MIN(1,計算過程!$DF$7*'貼り付けシート（日別）'!AG307+計算過程!$DF$14*(BU308+BW308)+計算過程!$DF$21)</f>
        <v>0.62066489172264738</v>
      </c>
      <c r="BD308" s="101">
        <f>MIN(1,計算過程!$DF$8*'貼り付けシート（日別）'!AG307+計算過程!$DF$15*BV308+計算過程!$DF$22)</f>
        <v>0.68440702257565134</v>
      </c>
      <c r="BE308" s="101">
        <f>MIN(1,計算過程!$DF$9*'貼り付けシート（日別）'!AG307+計算過程!$DF$16*(BU308+BW308)+計算過程!$DF$23)</f>
        <v>0.62066489172264738</v>
      </c>
      <c r="BF308" s="32">
        <f>MIN(1,計算過程!$DF$10*'貼り付けシート（日別）'!AG307+計算過程!$DF$17*BX308+計算過程!$DF$24)</f>
        <v>0.71159348488590612</v>
      </c>
      <c r="BG308" s="32">
        <f>MIN(1,計算過程!$DF$11*'貼り付けシート（日別）'!AG307+計算過程!$DF$18*BY308+計算過程!$DF$25)</f>
        <v>0.69948653433687091</v>
      </c>
      <c r="BH308" s="32">
        <f>MIN(1,計算過程!$DF$12*'貼り付けシート（日別）'!AG307+計算過程!$DF$19*BZ308+計算過程!$DF$26)</f>
        <v>0.71159348488590612</v>
      </c>
      <c r="BI308" s="32">
        <f>MIN(1,計算過程!$DF$13*'貼り付けシート（日別）'!AG307+計算過程!$DF$20*CA308+計算過程!$DF$27)</f>
        <v>0.62106921181771813</v>
      </c>
      <c r="BJ308" s="32">
        <f>IF(計算過程!$DF$5=11,(計算過程!$DF$33*BK308+計算過程!$DF$34*BN308+計算過程!$DF$35*計算過程!$DF$39+計算過程!$DF$36)*(1+計算過程!$DF$37*計算過程!$DF$38)*BL308*BM308*10^3/3600,0)</f>
        <v>0</v>
      </c>
      <c r="BK308" s="32">
        <f>'貼り付けシート（日別）'!AH307</f>
        <v>1.4125000000000003</v>
      </c>
      <c r="BL308" s="32">
        <f t="shared" si="93"/>
        <v>1.07431375</v>
      </c>
      <c r="BM308" s="32">
        <f t="shared" si="94"/>
        <v>1.1094062500000001</v>
      </c>
      <c r="BN308" s="32">
        <f t="shared" si="95"/>
        <v>60.698984319310995</v>
      </c>
      <c r="BO308" s="32">
        <f>IF(計算過程!$DF$5=10,(計算過程!$DF$41*'貼り付けシート（日別）'!AG307+計算過程!$DF$42*BN308+計算過程!$DF$43)/3.6,0)</f>
        <v>0</v>
      </c>
      <c r="BP308" s="32">
        <f>IF(OR(計算過程!$DF$5=5,計算過程!$DF$5=6,計算過程!$DF$5=7),((計算過程!$DF$45*'貼り付けシート（日別）'!AG307+計算過程!$DF$46*SUM(BU308:BW308,BY308)+計算過程!$DF$47)*BQ308+(0.01723*CA308+0.06099))*10^3/3600,0)</f>
        <v>0</v>
      </c>
      <c r="BQ308" s="32">
        <f>IF('貼り付けシート（日別）'!AG307&lt;7,1+(7-'貼り付けシート（日別）'!AG307)*0.0091,1)</f>
        <v>1.0065595833333334</v>
      </c>
      <c r="BR308" s="32">
        <f>IF(OR(計算過程!$DF$5=5,計算過程!$DF$5=6,計算過程!$DF$5=7),((計算過程!$DF$48*'貼り付けシート（日別）'!AG307+計算過程!$DF$49*SUM(BU308:BW308,BY308)+計算過程!$DF$50)*BT308+CA308/BS308),0)</f>
        <v>0</v>
      </c>
      <c r="BS308" s="32">
        <f>計算過程!$DF$51*'貼り付けシート（日別）'!AG307+計算過程!$DF$52*CA308+計算過程!$DF$53</f>
        <v>0.81109343749999996</v>
      </c>
      <c r="BT308" s="32">
        <f>IF('貼り付けシート（日別）'!AG307&lt;7,1+(7-'貼り付けシート（日別）'!AG307)*0.0205,1)</f>
        <v>1.0147770833333334</v>
      </c>
      <c r="BU308" s="109">
        <f>'貼り付けシート（日別）'!T307</f>
        <v>11.519385720293112</v>
      </c>
      <c r="BV308" s="109">
        <f>'貼り付けシート（日別）'!U307</f>
        <v>17.5671278084757</v>
      </c>
      <c r="BW308" s="109">
        <f>'貼り付けシート（日別）'!V307</f>
        <v>2.7125712057205122</v>
      </c>
      <c r="BX308" s="109">
        <f>'貼り付けシート（日別）'!W307</f>
        <v>0</v>
      </c>
      <c r="BY308" s="109">
        <f>'貼り付けシート（日別）'!X307</f>
        <v>24.474326668155001</v>
      </c>
      <c r="BZ308" s="109">
        <f>'貼り付けシート（日別）'!Y307</f>
        <v>0</v>
      </c>
      <c r="CA308" s="109">
        <f>'貼り付けシート（日別）'!Z307</f>
        <v>4.4255729166666669</v>
      </c>
      <c r="CB308" s="102">
        <f>IF(入力データと計算結果!$E$9=バックデータ一覧!$A$25,'貼り付けシート（日別）'!AI307,0)</f>
        <v>0</v>
      </c>
      <c r="CC308" s="166"/>
      <c r="CD308" s="32">
        <f>IF(計算過程!$DF$5=9,((CI308*'貼り付けシート（日別）'!AG307+CJ308*(CQ308+CR308+CS308+CU308)+CK308*CX308+CL308)*CE308+(0.01723*CW308+0.06099))*10^3/3600,0)</f>
        <v>0</v>
      </c>
      <c r="CE308" s="32">
        <f>IF(7&lt;='貼り付けシート（日別）'!AG307,1,1+(7-'貼り付けシート（日別）'!AG307)*0.0091)</f>
        <v>1.0065595833333334</v>
      </c>
      <c r="CF308" s="32">
        <f>IF(計算過程!$DF$5=9,((CM308*'貼り付けシート（日別）'!AG307+CN308*(CQ308+CR308+CS308+CU308)+CO308*CX308+CP308)*CH308+CW308/CG308),0)</f>
        <v>0</v>
      </c>
      <c r="CG308" s="32">
        <f>計算過程!$DF$55*'貼り付けシート（日別）'!AG307+計算過程!$DF$56*CW308+計算過程!$DF$57</f>
        <v>0.81109343749999996</v>
      </c>
      <c r="CH308" s="32">
        <f>IF(7&lt;='貼り付けシート（日別）'!AG307,1,1+(7-'貼り付けシート（日別）'!AG307)*0.0205)</f>
        <v>1.0147770833333334</v>
      </c>
      <c r="CI308" s="100">
        <f>IF($CX308&gt;0,バックデータ一覧!$S$4,バックデータ一覧!$T$4)</f>
        <v>-0.18114</v>
      </c>
      <c r="CJ308" s="100">
        <f>IF($CX308&gt;0,バックデータ一覧!$S$5,バックデータ一覧!$T$5)</f>
        <v>0.10483000000000001</v>
      </c>
      <c r="CK308" s="100">
        <f>IF($CX308&gt;0,バックデータ一覧!$S$6,バックデータ一覧!$T$6)</f>
        <v>0</v>
      </c>
      <c r="CL308" s="100">
        <f>IF($CX308&gt;0,バックデータ一覧!$S$7,バックデータ一覧!$T$7)</f>
        <v>5.8528500000000001</v>
      </c>
      <c r="CM308" s="100">
        <f>IF($CX308&gt;0,バックデータ一覧!$S$12,バックデータ一覧!$T$12)</f>
        <v>-5.7700000000000001E-2</v>
      </c>
      <c r="CN308" s="100">
        <f>IF($CX308&gt;0,バックデータ一覧!$S$13,バックデータ一覧!$T$13)</f>
        <v>0.47525000000000001</v>
      </c>
      <c r="CO308" s="100">
        <f>IF($CX308&gt;0,バックデータ一覧!$S$14,バックデータ一覧!$T$14)</f>
        <v>0</v>
      </c>
      <c r="CP308" s="173">
        <f>IF($CX308&gt;0,バックデータ一覧!$S$15,バックデータ一覧!$T$15)</f>
        <v>-6.3459300000000001</v>
      </c>
      <c r="CQ308" s="102">
        <f>IF($DF$4=4,'貼り付けシート（日別）'!T307,'貼り付けシート（日別）'!B307*(INT($DF$4)+1-$DF$4)+'貼り付けシート（日別）'!T307*($DF$4-INT($DF$4)))</f>
        <v>11.519385720293112</v>
      </c>
      <c r="CR308" s="102">
        <f>IF($DF$4=4,'貼り付けシート（日別）'!U307,'貼り付けシート（日別）'!C307*(INT($DF$4)+1-$DF$4)+'貼り付けシート（日別）'!U307*($DF$4-INT($DF$4)))</f>
        <v>17.5671278084757</v>
      </c>
      <c r="CS308" s="102">
        <f>IF($DF$4=4,'貼り付けシート（日別）'!V307,'貼り付けシート（日別）'!D307*(INT($DF$4)+1-$DF$4)+'貼り付けシート（日別）'!V307*($DF$4-INT($DF$4)))</f>
        <v>2.7125712057205122</v>
      </c>
      <c r="CT308" s="102">
        <f>IF($DF$4=4,'貼り付けシート（日別）'!W307,'貼り付けシート（日別）'!E307*(INT($DF$4)+1-$DF$4)+'貼り付けシート（日別）'!W307*($DF$4-INT($DF$4)))</f>
        <v>0</v>
      </c>
      <c r="CU308" s="102">
        <f>IF($DF$4=4,'貼り付けシート（日別）'!X307,'貼り付けシート（日別）'!F307*(INT($DF$4)+1-$DF$4)+'貼り付けシート（日別）'!X307*($DF$4-INT($DF$4)))</f>
        <v>24.474326668155001</v>
      </c>
      <c r="CV308" s="102">
        <f>IF($DF$4=4,'貼り付けシート（日別）'!Y307,'貼り付けシート（日別）'!G307*(INT($DF$4)+1-$DF$4)+'貼り付けシート（日別）'!Y307*($DF$4-INT($DF$4)))</f>
        <v>0</v>
      </c>
      <c r="CW308" s="102">
        <f>IF($DF$4=4,'貼り付けシート（日別）'!Z307,'貼り付けシート（日別）'!H307*(INT($DF$4)+1-$DF$4)+'貼り付けシート（日別）'!Z307*($DF$4-INT($DF$4)))</f>
        <v>4.4255729166666669</v>
      </c>
      <c r="CX308" s="32">
        <f>SUMIF('貼り付けシート（時刻別）'!$A$6:$A$8765,AR308,'貼り付けシート（時刻別）'!$C$6:$C$8765)</f>
        <v>0</v>
      </c>
      <c r="CY308" s="102">
        <f t="shared" si="96"/>
        <v>0</v>
      </c>
      <c r="CZ308" s="166"/>
    </row>
    <row r="309" spans="1:104" x14ac:dyDescent="0.15">
      <c r="A309" s="36">
        <v>41941</v>
      </c>
      <c r="B309" s="139">
        <f>IF(計算過程!$DF$5=9,計算過程!CD309+計算過程!CY309,IF($DF$4=4,AS309,G309*(INT($DF$4)+1-$DF$4)+AS309*($DF$4-INT($DF$4))))</f>
        <v>9.2950559185185189E-2</v>
      </c>
      <c r="C309" s="139">
        <f>IF(計算過程!$DF$5=9,CF309,IF($DF$4=4,AT309,H309*(INT($DF$4)+1-$DF$4)+AT309*($DF$4-INT($DF$4))))</f>
        <v>32.751739163605492</v>
      </c>
      <c r="D309" s="139">
        <f>IF(計算過程!$DF$5=9,0,IF($DF$4=4,AU309,I309*(INT($DF$4)+1-$DF$4)+AU309*($DF$4-INT($DF$4))))</f>
        <v>0</v>
      </c>
      <c r="E309" s="139">
        <v>0</v>
      </c>
      <c r="F309" s="138"/>
      <c r="G309" s="104">
        <f t="shared" si="83"/>
        <v>8.9316826601851848E-2</v>
      </c>
      <c r="H309" s="104">
        <f t="shared" si="84"/>
        <v>26.606295480024791</v>
      </c>
      <c r="I309" s="104">
        <f t="shared" si="85"/>
        <v>0</v>
      </c>
      <c r="J309" s="107">
        <v>0</v>
      </c>
      <c r="K309" s="101">
        <f>IF(OR(計算過程!$DF$5&lt;=4,計算過程!$DF$5=8),L309+M309+N309,0)</f>
        <v>8.9316826601851848E-2</v>
      </c>
      <c r="L309" s="101">
        <f>IF(AND($DF$5&gt;4,$DF$5&lt;&gt;8),0,((VLOOKUP(入力データと計算結果!$E$6,バックデータ一覧!$V$12:$AA$15,2)*'貼り付けシート（日別）'!O308+VLOOKUP(入力データと計算結果!$E$6,バックデータ一覧!$V$12:$AA$15,3)*('貼り付けシート（日別）'!I308+'貼り付けシート（日別）'!J308+'貼り付けシート（日別）'!K308+'貼り付けシート（日別）'!L308+'貼り付けシート（日別）'!N308)+(VLOOKUP(入力データと計算結果!$E$6,バックデータ一覧!$V$12:$AA$15,4)))*10^3/3600))</f>
        <v>8.9316826601851848E-2</v>
      </c>
      <c r="M309" s="101">
        <f>IF(AND(OR($DF$5&gt;4,$DF$5&lt;&gt;8),入力データと計算結果!$E$7&lt;&gt;バックデータ一覧!$A$16,SUM(AL309:AM309)&gt;0),0.07*10^3/3600,0)</f>
        <v>0</v>
      </c>
      <c r="N309" s="101">
        <f>IF(AND(OR($DF$5&lt;=4),入力データと計算結果!$E$7=バックデータ一覧!$A$18,AM309&gt;0),(VLOOKUP(入力データと計算結果!$E$6,バックデータ一覧!$V$12:$AA$15,5,FALSE)*AO309+VLOOKUP(入力データと計算結果!$E$6,バックデータ一覧!$V$12:$AA$15,6,FALSE))*10^3/3600,0)</f>
        <v>0</v>
      </c>
      <c r="O309" s="101">
        <f>IF(OR(計算過程!$DF$5&lt;=2,計算過程!$DF$5=8),IF(入力データと計算結果!$E$7=バックデータ一覧!$A$16,AI309/Q309+AJ309/R309+AK309/S309+AL309/T309+AN309/V309,IF(入力データと計算結果!$E$7=バックデータ一覧!$A$17,AI309/Q309+AJ309/R309+AK309/S309+AM309/U309+AN309/V309,AI309/Q309+AJ309/R309+AK309/S309+AM309/U309+AO309/W309)),0)</f>
        <v>26.606295480024791</v>
      </c>
      <c r="P309" s="101">
        <f>IF(OR(計算過程!$DF$5=3,計算過程!$DF$5=4),IF(入力データと計算結果!$E$7=バックデータ一覧!$A$16,AI309/Q309+AJ309/R309+AK309/S309+AL309/T309+AN309/V309,IF(入力データと計算結果!$E$7=バックデータ一覧!$A$17,AI309/Q309+AJ309/R309+AK309/S309+AM309/U309+AN309/V309,AI309/Q309+AJ309/R309+AK309/S309+AM309/U309+AO309/W309)),0)</f>
        <v>0</v>
      </c>
      <c r="Q309" s="101">
        <f>MIN(1,$DF$7*'貼り付けシート（日別）'!O308+計算過程!$DF$14*(AI309+AK309)+$DF$21)</f>
        <v>0.61282653960392353</v>
      </c>
      <c r="R309" s="101">
        <f>MIN(1,$DF$8*'貼り付けシート（日別）'!O308+$DF$15*AJ309+$DF$22)</f>
        <v>0.68078527590586324</v>
      </c>
      <c r="S309" s="101">
        <f>MIN(1,$DF$9*'貼り付けシート（日別）'!O308+$DF$16*(AI309+AK309)+$DF$23)</f>
        <v>0.61282653960392353</v>
      </c>
      <c r="T309" s="32">
        <f>MIN(1,$DF$10*'貼り付けシート（日別）'!O308+$DF$17*AL309+$DF$24)</f>
        <v>0.71159348488590612</v>
      </c>
      <c r="U309" s="32">
        <f>MIN(1,$DF$11*'貼り付けシート（日別）'!O308+$DF$18*AM309+$DF$25)</f>
        <v>0.71059494829530212</v>
      </c>
      <c r="V309" s="32">
        <f>MIN(1,$DF$12*'貼り付けシート（日別）'!O308+$DF$19*AN309+$DF$26)</f>
        <v>0.71159348488590612</v>
      </c>
      <c r="W309" s="32">
        <f>MIN(1,$DF$13*'貼り付けシート（日別）'!O308+$DF$20*AO309+$DF$27)</f>
        <v>0.54303256548724832</v>
      </c>
      <c r="X309" s="32">
        <f t="shared" si="86"/>
        <v>0</v>
      </c>
      <c r="Y309" s="32">
        <f>'貼り付けシート（日別）'!P308</f>
        <v>0.96250000000000013</v>
      </c>
      <c r="Z309" s="32">
        <f t="shared" si="87"/>
        <v>1.0802987500000001</v>
      </c>
      <c r="AA309" s="32">
        <f t="shared" si="88"/>
        <v>1.1127812500000001</v>
      </c>
      <c r="AB309" s="32">
        <f t="shared" si="89"/>
        <v>17.266110695467138</v>
      </c>
      <c r="AC309" s="32">
        <f>IF($DF$5=10,($DF$41*'貼り付けシート（日別）'!O308+$DF$42*AB309+$DF$43)/3.6,0)</f>
        <v>0</v>
      </c>
      <c r="AD309" s="32">
        <f>IF(OR($DF$5=5,$DF$5=6,$DF$5=7),(($DF$45*'貼り付けシート（日別）'!O308+$DF$46*SUM(AI309:AK309,AM309)+$DF$47)*AE309+(0.01723*AO309+0.06099))*10^3/3600,0)</f>
        <v>0</v>
      </c>
      <c r="AE309" s="32">
        <f>IF('貼り付けシート（日別）'!O308&lt;7,1+(7-'貼り付けシート（日別）'!O308)*0.0091,1)</f>
        <v>1.0068629166666667</v>
      </c>
      <c r="AF309" s="32">
        <f>IF(OR($DF$5=5,$DF$5=6,$DF$5=7),(($DF$48*'貼り付けシート（日別）'!O308+$DF$49*SUM(AI309:AK309,AM309)+$DF$50)*AH309+AO309/AG309),0)</f>
        <v>0</v>
      </c>
      <c r="AG309" s="32">
        <f>$DF$51*'貼り付けシート（日別）'!O308+$DF$52*AO309+$DF$53</f>
        <v>0.78437999999999997</v>
      </c>
      <c r="AH309" s="32">
        <f>IF('貼り付けシート（日別）'!O308&lt;7,1+(7-'貼り付けシート（日別）'!O308)*0.0205,1)</f>
        <v>1.0154604166666668</v>
      </c>
      <c r="AI309" s="109">
        <f>'貼り付けシート（日別）'!B308</f>
        <v>4.7553689692926273</v>
      </c>
      <c r="AJ309" s="109">
        <f>'貼り付けシート（日別）'!C308</f>
        <v>9.6276078304305912</v>
      </c>
      <c r="AK309" s="109">
        <f>'貼り付けシート（日別）'!D308</f>
        <v>2.8831338957439199</v>
      </c>
      <c r="AL309" s="109">
        <f>'貼り付けシート（日別）'!E308</f>
        <v>0</v>
      </c>
      <c r="AM309" s="109">
        <f>'貼り付けシート（日別）'!F308</f>
        <v>0</v>
      </c>
      <c r="AN309" s="109">
        <f>'貼り付けシート（日別）'!G308</f>
        <v>0</v>
      </c>
      <c r="AO309" s="109">
        <f>'貼り付けシート（日別）'!H308</f>
        <v>0</v>
      </c>
      <c r="AP309" s="102">
        <f>IF(入力データと計算結果!$E$9=バックデータ一覧!$A$25,'貼り付けシート（日別）'!Q308,0)</f>
        <v>0</v>
      </c>
      <c r="AR309" s="36">
        <v>41941</v>
      </c>
      <c r="AS309" s="104">
        <f t="shared" si="90"/>
        <v>9.2950559185185189E-2</v>
      </c>
      <c r="AT309" s="104">
        <f t="shared" si="91"/>
        <v>32.751739163605492</v>
      </c>
      <c r="AU309" s="104">
        <f t="shared" si="92"/>
        <v>0</v>
      </c>
      <c r="AV309" s="107">
        <v>0</v>
      </c>
      <c r="AW309" s="101">
        <f>IF(OR(計算過程!$DF$5&lt;=4,計算過程!$DF$5=8),AX309+AY309+AZ309,0)</f>
        <v>9.2950559185185189E-2</v>
      </c>
      <c r="AX309" s="101">
        <f>IF(AND(計算過程!$DF$5&gt;4,計算過程!$DF$5&lt;&gt;8),0,((VLOOKUP(入力データと計算結果!$E$6,バックデータ一覧!$V$12:$AA$15,2)*'貼り付けシート（日別）'!AG308+VLOOKUP(入力データと計算結果!$E$6,バックデータ一覧!$V$12:$AA$15,3)*('貼り付けシート（日別）'!AA308+'貼り付けシート（日別）'!AB308+'貼り付けシート（日別）'!AC308+'貼り付けシート（日別）'!AD308+'貼り付けシート（日別）'!AF308)+(VLOOKUP(入力データと計算結果!$E$6,バックデータ一覧!$V$12:$AA$15,4)))*10^3/3600))</f>
        <v>9.2950559185185189E-2</v>
      </c>
      <c r="AY309" s="101">
        <f>IF(AND(OR(計算過程!$DF$5&gt;4,計算過程!$DF$5&lt;&gt;8),入力データと計算結果!$E$7&lt;&gt;バックデータ一覧!$A$16,SUM(BX309:BY309)&gt;0),0.07*10^3/3600,0)</f>
        <v>0</v>
      </c>
      <c r="AZ309" s="101">
        <f>IF(AND(OR(計算過程!$DF$5&lt;=4),入力データと計算結果!$E$7=バックデータ一覧!$A$18,BY309&gt;0),(VLOOKUP(入力データと計算結果!$E$6,バックデータ一覧!$V$12:$AA$15,5,FALSE)*CA309+VLOOKUP(入力データと計算結果!$E$6,バックデータ一覧!$V$12:$AA$15,6,FALSE))*10^3/3600,0)</f>
        <v>0</v>
      </c>
      <c r="BA309" s="101">
        <f>IF(OR(計算過程!$DF$5&lt;=2,計算過程!$DF$5=8),IF(入力データと計算結果!$E$7=バックデータ一覧!$A$16,BU309/BC309+BV309/BD309+BW309/BE309+BX309/BF309+BZ309/BH309,IF(入力データと計算結果!$E$7=バックデータ一覧!$A$17,BU309/BC309+BV309/BD309+BW309/BE309+BY309/BG309+BZ309/BH309,BU309/BC309+BV309/BD309+BW309/BE309+BY309/BG309+CA309/BI309)),0)</f>
        <v>32.751739163605492</v>
      </c>
      <c r="BB309" s="101">
        <f>IF(OR(計算過程!$DF$5=3,計算過程!$DF$5=4),IF(入力データと計算結果!$E$7=バックデータ一覧!$A$16,BU309/BC309+BV309/BD309+BW309/BE309+BX309/BF309+BZ309/BH309,IF(入力データと計算結果!$E$7=バックデータ一覧!$A$17,BU309/BC309+BV309/BD309+BW309/BE309+BY309/BG309+BZ309/BH309,BU309/BC309+BV309/BD309+BW309/BE309+BY309/BG309+CA309/BI309)),0)</f>
        <v>0</v>
      </c>
      <c r="BC309" s="101">
        <f>MIN(1,計算過程!$DF$7*'貼り付けシート（日別）'!AG308+計算過程!$DF$14*(BU309+BW309)+計算過程!$DF$21)</f>
        <v>0.60988563010274743</v>
      </c>
      <c r="BD309" s="101">
        <f>MIN(1,計算過程!$DF$8*'貼り付けシート（日別）'!AG308+計算過程!$DF$15*BV309+計算過程!$DF$22)</f>
        <v>0.68396329861616756</v>
      </c>
      <c r="BE309" s="101">
        <f>MIN(1,計算過程!$DF$9*'貼り付けシート（日別）'!AG308+計算過程!$DF$16*(BU309+BW309)+計算過程!$DF$23)</f>
        <v>0.60988563010274743</v>
      </c>
      <c r="BF309" s="32">
        <f>MIN(1,計算過程!$DF$10*'貼り付けシート（日別）'!AG308+計算過程!$DF$17*BX309+計算過程!$DF$24)</f>
        <v>0.71159348488590612</v>
      </c>
      <c r="BG309" s="32">
        <f>MIN(1,計算過程!$DF$11*'貼り付けシート（日別）'!AG308+計算過程!$DF$18*BY309+計算過程!$DF$25)</f>
        <v>0.71059494829530212</v>
      </c>
      <c r="BH309" s="32">
        <f>MIN(1,計算過程!$DF$12*'貼り付けシート（日別）'!AG308+計算過程!$DF$19*BZ309+計算過程!$DF$26)</f>
        <v>0.71159348488590612</v>
      </c>
      <c r="BI309" s="32">
        <f>MIN(1,計算過程!$DF$13*'貼り付けシート（日別）'!AG308+計算過程!$DF$20*CA309+計算過程!$DF$27)</f>
        <v>0.54303256548724832</v>
      </c>
      <c r="BJ309" s="32">
        <f>IF(計算過程!$DF$5=11,(計算過程!$DF$33*BK309+計算過程!$DF$34*BN309+計算過程!$DF$35*計算過程!$DF$39+計算過程!$DF$36)*(1+計算過程!$DF$37*計算過程!$DF$38)*BL309*BM309*10^3/3600,0)</f>
        <v>0</v>
      </c>
      <c r="BK309" s="32">
        <f>'貼り付けシート（日別）'!AH308</f>
        <v>0.96250000000000013</v>
      </c>
      <c r="BL309" s="32">
        <f t="shared" si="93"/>
        <v>1.0802987500000001</v>
      </c>
      <c r="BM309" s="32">
        <f t="shared" si="94"/>
        <v>1.1127812500000001</v>
      </c>
      <c r="BN309" s="32">
        <f t="shared" si="95"/>
        <v>21.775898438283011</v>
      </c>
      <c r="BO309" s="32">
        <f>IF(計算過程!$DF$5=10,(計算過程!$DF$41*'貼り付けシート（日別）'!AG308+計算過程!$DF$42*BN309+計算過程!$DF$43)/3.6,0)</f>
        <v>0</v>
      </c>
      <c r="BP309" s="32">
        <f>IF(OR(計算過程!$DF$5=5,計算過程!$DF$5=6,計算過程!$DF$5=7),((計算過程!$DF$45*'貼り付けシート（日別）'!AG308+計算過程!$DF$46*SUM(BU309:BW309,BY309)+計算過程!$DF$47)*BQ309+(0.01723*CA309+0.06099))*10^3/3600,0)</f>
        <v>0</v>
      </c>
      <c r="BQ309" s="32">
        <f>IF('貼り付けシート（日別）'!AG308&lt;7,1+(7-'貼り付けシート（日別）'!AG308)*0.0091,1)</f>
        <v>1.0068629166666667</v>
      </c>
      <c r="BR309" s="32">
        <f>IF(OR(計算過程!$DF$5=5,計算過程!$DF$5=6,計算過程!$DF$5=7),((計算過程!$DF$48*'貼り付けシート（日別）'!AG308+計算過程!$DF$49*SUM(BU309:BW309,BY309)+計算過程!$DF$50)*BT309+CA309/BS309),0)</f>
        <v>0</v>
      </c>
      <c r="BS309" s="32">
        <f>計算過程!$DF$51*'貼り付けシート（日別）'!AG308+計算過程!$DF$52*CA309+計算過程!$DF$53</f>
        <v>0.78437999999999997</v>
      </c>
      <c r="BT309" s="32">
        <f>IF('貼り付けシート（日別）'!AG308&lt;7,1+(7-'貼り付けシート（日別）'!AG308)*0.0205,1)</f>
        <v>1.0154604166666668</v>
      </c>
      <c r="BU309" s="109">
        <f>'貼り付けシート（日別）'!T308</f>
        <v>2.6236518451269673</v>
      </c>
      <c r="BV309" s="109">
        <f>'貼り付けシート（日別）'!U308</f>
        <v>16.629504434380113</v>
      </c>
      <c r="BW309" s="109">
        <f>'貼り付けシート（日別）'!V308</f>
        <v>2.5227421587759298</v>
      </c>
      <c r="BX309" s="109">
        <f>'貼り付けシート（日別）'!W308</f>
        <v>0</v>
      </c>
      <c r="BY309" s="109">
        <f>'貼り付けシート（日別）'!X308</f>
        <v>0</v>
      </c>
      <c r="BZ309" s="109">
        <f>'貼り付けシート（日別）'!Y308</f>
        <v>0</v>
      </c>
      <c r="CA309" s="109">
        <f>'貼り付けシート（日別）'!Z308</f>
        <v>0</v>
      </c>
      <c r="CB309" s="102">
        <f>IF(入力データと計算結果!$E$9=バックデータ一覧!$A$25,'貼り付けシート（日別）'!AI308,0)</f>
        <v>0</v>
      </c>
      <c r="CC309" s="166"/>
      <c r="CD309" s="32">
        <f>IF(計算過程!$DF$5=9,((CI309*'貼り付けシート（日別）'!AG308+CJ309*(CQ309+CR309+CS309+CU309)+CK309*CX309+CL309)*CE309+(0.01723*CW309+0.06099))*10^3/3600,0)</f>
        <v>0</v>
      </c>
      <c r="CE309" s="32">
        <f>IF(7&lt;='貼り付けシート（日別）'!AG308,1,1+(7-'貼り付けシート（日別）'!AG308)*0.0091)</f>
        <v>1.0068629166666667</v>
      </c>
      <c r="CF309" s="32">
        <f>IF(計算過程!$DF$5=9,((CM309*'貼り付けシート（日別）'!AG308+CN309*(CQ309+CR309+CS309+CU309)+CO309*CX309+CP309)*CH309+CW309/CG309),0)</f>
        <v>0</v>
      </c>
      <c r="CG309" s="32">
        <f>計算過程!$DF$55*'貼り付けシート（日別）'!AG308+計算過程!$DF$56*CW309+計算過程!$DF$57</f>
        <v>0.78437999999999997</v>
      </c>
      <c r="CH309" s="32">
        <f>IF(7&lt;='貼り付けシート（日別）'!AG308,1,1+(7-'貼り付けシート（日別）'!AG308)*0.0205)</f>
        <v>1.0154604166666668</v>
      </c>
      <c r="CI309" s="100">
        <f>IF($CX309&gt;0,バックデータ一覧!$S$4,バックデータ一覧!$T$4)</f>
        <v>-0.18114</v>
      </c>
      <c r="CJ309" s="100">
        <f>IF($CX309&gt;0,バックデータ一覧!$S$5,バックデータ一覧!$T$5)</f>
        <v>0.10483000000000001</v>
      </c>
      <c r="CK309" s="100">
        <f>IF($CX309&gt;0,バックデータ一覧!$S$6,バックデータ一覧!$T$6)</f>
        <v>0</v>
      </c>
      <c r="CL309" s="100">
        <f>IF($CX309&gt;0,バックデータ一覧!$S$7,バックデータ一覧!$T$7)</f>
        <v>5.8528500000000001</v>
      </c>
      <c r="CM309" s="100">
        <f>IF($CX309&gt;0,バックデータ一覧!$S$12,バックデータ一覧!$T$12)</f>
        <v>-5.7700000000000001E-2</v>
      </c>
      <c r="CN309" s="100">
        <f>IF($CX309&gt;0,バックデータ一覧!$S$13,バックデータ一覧!$T$13)</f>
        <v>0.47525000000000001</v>
      </c>
      <c r="CO309" s="100">
        <f>IF($CX309&gt;0,バックデータ一覧!$S$14,バックデータ一覧!$T$14)</f>
        <v>0</v>
      </c>
      <c r="CP309" s="173">
        <f>IF($CX309&gt;0,バックデータ一覧!$S$15,バックデータ一覧!$T$15)</f>
        <v>-6.3459300000000001</v>
      </c>
      <c r="CQ309" s="102">
        <f>IF($DF$4=4,'貼り付けシート（日別）'!T308,'貼り付けシート（日別）'!B308*(INT($DF$4)+1-$DF$4)+'貼り付けシート（日別）'!T308*($DF$4-INT($DF$4)))</f>
        <v>2.6236518451269673</v>
      </c>
      <c r="CR309" s="102">
        <f>IF($DF$4=4,'貼り付けシート（日別）'!U308,'貼り付けシート（日別）'!C308*(INT($DF$4)+1-$DF$4)+'貼り付けシート（日別）'!U308*($DF$4-INT($DF$4)))</f>
        <v>16.629504434380113</v>
      </c>
      <c r="CS309" s="102">
        <f>IF($DF$4=4,'貼り付けシート（日別）'!V308,'貼り付けシート（日別）'!D308*(INT($DF$4)+1-$DF$4)+'貼り付けシート（日別）'!V308*($DF$4-INT($DF$4)))</f>
        <v>2.5227421587759298</v>
      </c>
      <c r="CT309" s="102">
        <f>IF($DF$4=4,'貼り付けシート（日別）'!W308,'貼り付けシート（日別）'!E308*(INT($DF$4)+1-$DF$4)+'貼り付けシート（日別）'!W308*($DF$4-INT($DF$4)))</f>
        <v>0</v>
      </c>
      <c r="CU309" s="102">
        <f>IF($DF$4=4,'貼り付けシート（日別）'!X308,'貼り付けシート（日別）'!F308*(INT($DF$4)+1-$DF$4)+'貼り付けシート（日別）'!X308*($DF$4-INT($DF$4)))</f>
        <v>0</v>
      </c>
      <c r="CV309" s="102">
        <f>IF($DF$4=4,'貼り付けシート（日別）'!Y308,'貼り付けシート（日別）'!G308*(INT($DF$4)+1-$DF$4)+'貼り付けシート（日別）'!Y308*($DF$4-INT($DF$4)))</f>
        <v>0</v>
      </c>
      <c r="CW309" s="102">
        <f>IF($DF$4=4,'貼り付けシート（日別）'!Z308,'貼り付けシート（日別）'!H308*(INT($DF$4)+1-$DF$4)+'貼り付けシート（日別）'!Z308*($DF$4-INT($DF$4)))</f>
        <v>0</v>
      </c>
      <c r="CX309" s="32">
        <f>SUMIF('貼り付けシート（時刻別）'!$A$6:$A$8765,AR309,'貼り付けシート（時刻別）'!$C$6:$C$8765)</f>
        <v>0</v>
      </c>
      <c r="CY309" s="102">
        <f t="shared" si="96"/>
        <v>0</v>
      </c>
      <c r="CZ309" s="166"/>
    </row>
    <row r="310" spans="1:104" x14ac:dyDescent="0.15">
      <c r="A310" s="36">
        <v>41942</v>
      </c>
      <c r="B310" s="139">
        <f>IF(計算過程!$DF$5=9,計算過程!CD310+計算過程!CY310,IF($DF$4=4,AS310,G310*(INT($DF$4)+1-$DF$4)+AS310*($DF$4-INT($DF$4))))</f>
        <v>0.14792208126851852</v>
      </c>
      <c r="C310" s="139">
        <f>IF(計算過程!$DF$5=9,CF310,IF($DF$4=4,AT310,H310*(INT($DF$4)+1-$DF$4)+AT310*($DF$4-INT($DF$4))))</f>
        <v>76.2223320022797</v>
      </c>
      <c r="D310" s="139">
        <f>IF(計算過程!$DF$5=9,0,IF($DF$4=4,AU310,I310*(INT($DF$4)+1-$DF$4)+AU310*($DF$4-INT($DF$4))))</f>
        <v>0</v>
      </c>
      <c r="E310" s="139">
        <v>0</v>
      </c>
      <c r="F310" s="138"/>
      <c r="G310" s="104">
        <f t="shared" si="83"/>
        <v>0.14099477647453701</v>
      </c>
      <c r="H310" s="104">
        <f t="shared" si="84"/>
        <v>68.777266017567499</v>
      </c>
      <c r="I310" s="104">
        <f t="shared" si="85"/>
        <v>0</v>
      </c>
      <c r="J310" s="107">
        <v>0</v>
      </c>
      <c r="K310" s="101">
        <f>IF(OR(計算過程!$DF$5&lt;=4,計算過程!$DF$5=8),L310+M310+N310,0)</f>
        <v>0.14099477647453701</v>
      </c>
      <c r="L310" s="101">
        <f>IF(AND($DF$5&gt;4,$DF$5&lt;&gt;8),0,((VLOOKUP(入力データと計算結果!$E$6,バックデータ一覧!$V$12:$AA$15,2)*'貼り付けシート（日別）'!O309+VLOOKUP(入力データと計算結果!$E$6,バックデータ一覧!$V$12:$AA$15,3)*('貼り付けシート（日別）'!I309+'貼り付けシート（日別）'!J309+'貼り付けシート（日別）'!K309+'貼り付けシート（日別）'!L309+'貼り付けシート（日別）'!N309)+(VLOOKUP(入力データと計算結果!$E$6,バックデータ一覧!$V$12:$AA$15,4)))*10^3/3600))</f>
        <v>8.8765141925925911E-2</v>
      </c>
      <c r="M310" s="101">
        <f>IF(AND(OR($DF$5&gt;4,$DF$5&lt;&gt;8),入力データと計算結果!$E$7&lt;&gt;バックデータ一覧!$A$16,SUM(AL310:AM310)&gt;0),0.07*10^3/3600,0)</f>
        <v>1.9444444444444445E-2</v>
      </c>
      <c r="N310" s="101">
        <f>IF(AND(OR($DF$5&lt;=4),入力データと計算結果!$E$7=バックデータ一覧!$A$18,AM310&gt;0),(VLOOKUP(入力データと計算結果!$E$6,バックデータ一覧!$V$12:$AA$15,5,FALSE)*AO310+VLOOKUP(入力データと計算結果!$E$6,バックデータ一覧!$V$12:$AA$15,6,FALSE))*10^3/3600,0)</f>
        <v>3.2785190104166667E-2</v>
      </c>
      <c r="O310" s="101">
        <f>IF(OR(計算過程!$DF$5&lt;=2,計算過程!$DF$5=8),IF(入力データと計算結果!$E$7=バックデータ一覧!$A$16,AI310/Q310+AJ310/R310+AK310/S310+AL310/T310+AN310/V310,IF(入力データと計算結果!$E$7=バックデータ一覧!$A$17,AI310/Q310+AJ310/R310+AK310/S310+AM310/U310+AN310/V310,AI310/Q310+AJ310/R310+AK310/S310+AM310/U310+AO310/W310)),0)</f>
        <v>68.777266017567499</v>
      </c>
      <c r="P310" s="101">
        <f>IF(OR(計算過程!$DF$5=3,計算過程!$DF$5=4),IF(入力データと計算結果!$E$7=バックデータ一覧!$A$16,AI310/Q310+AJ310/R310+AK310/S310+AL310/T310+AN310/V310,IF(入力データと計算結果!$E$7=バックデータ一覧!$A$17,AI310/Q310+AJ310/R310+AK310/S310+AM310/U310+AN310/V310,AI310/Q310+AJ310/R310+AK310/S310+AM310/U310+AO310/W310)),0)</f>
        <v>0</v>
      </c>
      <c r="Q310" s="101">
        <f>MIN(1,$DF$7*'貼り付けシート（日別）'!O309+計算過程!$DF$14*(AI310+AK310)+$DF$21)</f>
        <v>0.62112443415646001</v>
      </c>
      <c r="R310" s="101">
        <f>MIN(1,$DF$8*'貼り付けシート（日別）'!O309+$DF$15*AJ310+$DF$22)</f>
        <v>0.68281900239577464</v>
      </c>
      <c r="S310" s="101">
        <f>MIN(1,$DF$9*'貼り付けシート（日別）'!O309+$DF$16*(AI310+AK310)+$DF$23)</f>
        <v>0.62112443415646001</v>
      </c>
      <c r="T310" s="32">
        <f>MIN(1,$DF$10*'貼り付けシート（日別）'!O309+$DF$17*AL310+$DF$24)</f>
        <v>0.71159348488590612</v>
      </c>
      <c r="U310" s="32">
        <f>MIN(1,$DF$11*'貼り付けシート（日別）'!O309+$DF$18*AM310+$DF$25)</f>
        <v>0.69959409783650872</v>
      </c>
      <c r="V310" s="32">
        <f>MIN(1,$DF$12*'貼り付けシート（日別）'!O309+$DF$19*AN310+$DF$26)</f>
        <v>0.71159348488590612</v>
      </c>
      <c r="W310" s="32">
        <f>MIN(1,$DF$13*'貼り付けシート（日別）'!O309+$DF$20*AO310+$DF$27)</f>
        <v>0.61266239420617452</v>
      </c>
      <c r="X310" s="32">
        <f t="shared" si="86"/>
        <v>0</v>
      </c>
      <c r="Y310" s="32">
        <f>'貼り付けシート（日別）'!P309</f>
        <v>5.9624999999999995</v>
      </c>
      <c r="Z310" s="32">
        <f t="shared" si="87"/>
        <v>1.0137987500000001</v>
      </c>
      <c r="AA310" s="32">
        <f t="shared" si="88"/>
        <v>1</v>
      </c>
      <c r="AB310" s="32">
        <f t="shared" si="89"/>
        <v>46.256617112958914</v>
      </c>
      <c r="AC310" s="32">
        <f>IF($DF$5=10,($DF$41*'貼り付けシート（日別）'!O309+$DF$42*AB310+$DF$43)/3.6,0)</f>
        <v>0</v>
      </c>
      <c r="AD310" s="32">
        <f>IF(OR($DF$5=5,$DF$5=6,$DF$5=7),(($DF$45*'貼り付けシート（日別）'!O309+$DF$46*SUM(AI310:AK310,AM310)+$DF$47)*AE310+(0.01723*AO310+0.06099))*10^3/3600,0)</f>
        <v>0</v>
      </c>
      <c r="AE310" s="32">
        <f>IF('貼り付けシート（日別）'!O309&lt;7,1+(7-'貼り付けシート（日別）'!O309)*0.0091,1)</f>
        <v>1</v>
      </c>
      <c r="AF310" s="32">
        <f>IF(OR($DF$5=5,$DF$5=6,$DF$5=7),(($DF$48*'貼り付けシート（日別）'!O309+$DF$49*SUM(AI310:AK310,AM310)+$DF$50)*AH310+AO310/AG310),0)</f>
        <v>0</v>
      </c>
      <c r="AG310" s="32">
        <f>$DF$51*'貼り付けシート（日別）'!O309+$DF$52*AO310+$DF$53</f>
        <v>0.82240187499999995</v>
      </c>
      <c r="AH310" s="32">
        <f>IF('貼り付けシート（日別）'!O309&lt;7,1+(7-'貼り付けシート（日別）'!O309)*0.0205,1)</f>
        <v>1</v>
      </c>
      <c r="AI310" s="109">
        <f>'貼り付けシート（日別）'!B309</f>
        <v>7.1706440169121741</v>
      </c>
      <c r="AJ310" s="109">
        <f>'貼り付けシート（日別）'!C309</f>
        <v>9.5683632878733906</v>
      </c>
      <c r="AK310" s="109">
        <f>'貼り付けシート（日別）'!D309</f>
        <v>1.9699571475033446</v>
      </c>
      <c r="AL310" s="109">
        <f>'貼り付けシート（日別）'!E309</f>
        <v>0</v>
      </c>
      <c r="AM310" s="109">
        <f>'貼り付けシート（日別）'!F309</f>
        <v>24.237340160669998</v>
      </c>
      <c r="AN310" s="109">
        <f>'貼り付けシート（日別）'!G309</f>
        <v>0</v>
      </c>
      <c r="AO310" s="109">
        <f>'貼り付けシート（日別）'!H309</f>
        <v>3.3103125000000002</v>
      </c>
      <c r="AP310" s="102">
        <f>IF(入力データと計算結果!$E$9=バックデータ一覧!$A$25,'貼り付けシート（日別）'!Q309,0)</f>
        <v>0</v>
      </c>
      <c r="AR310" s="36">
        <v>41942</v>
      </c>
      <c r="AS310" s="104">
        <f t="shared" si="90"/>
        <v>0.14792208126851852</v>
      </c>
      <c r="AT310" s="104">
        <f t="shared" si="91"/>
        <v>76.2223320022797</v>
      </c>
      <c r="AU310" s="104">
        <f t="shared" si="92"/>
        <v>0</v>
      </c>
      <c r="AV310" s="107">
        <v>0</v>
      </c>
      <c r="AW310" s="101">
        <f>IF(OR(計算過程!$DF$5&lt;=4,計算過程!$DF$5=8),AX310+AY310+AZ310,0)</f>
        <v>0.14792208126851852</v>
      </c>
      <c r="AX310" s="101">
        <f>IF(AND(計算過程!$DF$5&gt;4,計算過程!$DF$5&lt;&gt;8),0,((VLOOKUP(入力データと計算結果!$E$6,バックデータ一覧!$V$12:$AA$15,2)*'貼り付けシート（日別）'!AG309+VLOOKUP(入力データと計算結果!$E$6,バックデータ一覧!$V$12:$AA$15,3)*('貼り付けシート（日別）'!AA309+'貼り付けシート（日別）'!AB309+'貼り付けシート（日別）'!AC309+'貼り付けシート（日別）'!AD309+'貼り付けシート（日別）'!AF309)+(VLOOKUP(入力データと計算結果!$E$6,バックデータ一覧!$V$12:$AA$15,4)))*10^3/3600))</f>
        <v>9.2285832425925932E-2</v>
      </c>
      <c r="AY310" s="101">
        <f>IF(AND(OR(計算過程!$DF$5&gt;4,計算過程!$DF$5&lt;&gt;8),入力データと計算結果!$E$7&lt;&gt;バックデータ一覧!$A$16,SUM(BX310:BY310)&gt;0),0.07*10^3/3600,0)</f>
        <v>1.9444444444444445E-2</v>
      </c>
      <c r="AZ310" s="101">
        <f>IF(AND(OR(計算過程!$DF$5&lt;=4),入力データと計算結果!$E$7=バックデータ一覧!$A$18,BY310&gt;0),(VLOOKUP(入力データと計算結果!$E$6,バックデータ一覧!$V$12:$AA$15,5,FALSE)*CA310+VLOOKUP(入力データと計算結果!$E$6,バックデータ一覧!$V$12:$AA$15,6,FALSE))*10^3/3600,0)</f>
        <v>3.6191804398148147E-2</v>
      </c>
      <c r="BA310" s="101">
        <f>IF(OR(計算過程!$DF$5&lt;=2,計算過程!$DF$5=8),IF(入力データと計算結果!$E$7=バックデータ一覧!$A$16,BU310/BC310+BV310/BD310+BW310/BE310+BX310/BF310+BZ310/BH310,IF(入力データと計算結果!$E$7=バックデータ一覧!$A$17,BU310/BC310+BV310/BD310+BW310/BE310+BY310/BG310+BZ310/BH310,BU310/BC310+BV310/BD310+BW310/BE310+BY310/BG310+CA310/BI310)),0)</f>
        <v>76.2223320022797</v>
      </c>
      <c r="BB310" s="101">
        <f>IF(OR(計算過程!$DF$5=3,計算過程!$DF$5=4),IF(入力データと計算結果!$E$7=バックデータ一覧!$A$16,BU310/BC310+BV310/BD310+BW310/BE310+BX310/BF310+BZ310/BH310,IF(入力データと計算結果!$E$7=バックデータ一覧!$A$17,BU310/BC310+BV310/BD310+BW310/BE310+BY310/BG310+BZ310/BH310,BU310/BC310+BV310/BD310+BW310/BE310+BY310/BG310+CA310/BI310)),0)</f>
        <v>0</v>
      </c>
      <c r="BC310" s="101">
        <f>MIN(1,計算過程!$DF$7*'貼り付けシート（日別）'!AG309+計算過程!$DF$14*(BU310+BW310)+計算過程!$DF$21)</f>
        <v>0.62214308601797641</v>
      </c>
      <c r="BD310" s="101">
        <f>MIN(1,計算過程!$DF$8*'貼り付けシート（日別）'!AG309+計算過程!$DF$15*BV310+計算過程!$DF$22)</f>
        <v>0.68439823559497037</v>
      </c>
      <c r="BE310" s="101">
        <f>MIN(1,計算過程!$DF$9*'貼り付けシート（日別）'!AG309+計算過程!$DF$16*(BU310+BW310)+計算過程!$DF$23)</f>
        <v>0.62214308601797641</v>
      </c>
      <c r="BF310" s="32">
        <f>MIN(1,計算過程!$DF$10*'貼り付けシート（日別）'!AG309+計算過程!$DF$17*BX310+計算過程!$DF$24)</f>
        <v>0.71159348488590612</v>
      </c>
      <c r="BG310" s="32">
        <f>MIN(1,計算過程!$DF$11*'貼り付けシート（日別）'!AG309+計算過程!$DF$18*BY310+計算過程!$DF$25)</f>
        <v>0.69959409783650872</v>
      </c>
      <c r="BH310" s="32">
        <f>MIN(1,計算過程!$DF$12*'貼り付けシート（日別）'!AG309+計算過程!$DF$19*BZ310+計算過程!$DF$26)</f>
        <v>0.71159348488590612</v>
      </c>
      <c r="BI310" s="32">
        <f>MIN(1,計算過程!$DF$13*'貼り付けシート（日別）'!AG309+計算過程!$DF$20*CA310+計算過程!$DF$27)</f>
        <v>0.62519707319838924</v>
      </c>
      <c r="BJ310" s="32">
        <f>IF(計算過程!$DF$5=11,(計算過程!$DF$33*BK310+計算過程!$DF$34*BN310+計算過程!$DF$35*計算過程!$DF$39+計算過程!$DF$36)*(1+計算過程!$DF$37*計算過程!$DF$38)*BL310*BM310*10^3/3600,0)</f>
        <v>0</v>
      </c>
      <c r="BK310" s="32">
        <f>'貼り付けシート（日別）'!AH309</f>
        <v>5.9624999999999995</v>
      </c>
      <c r="BL310" s="32">
        <f t="shared" si="93"/>
        <v>1.0137987500000001</v>
      </c>
      <c r="BM310" s="32">
        <f t="shared" si="94"/>
        <v>1</v>
      </c>
      <c r="BN310" s="32">
        <f t="shared" si="95"/>
        <v>51.310992182879481</v>
      </c>
      <c r="BO310" s="32">
        <f>IF(計算過程!$DF$5=10,(計算過程!$DF$41*'貼り付けシート（日別）'!AG309+計算過程!$DF$42*BN310+計算過程!$DF$43)/3.6,0)</f>
        <v>0</v>
      </c>
      <c r="BP310" s="32">
        <f>IF(OR(計算過程!$DF$5=5,計算過程!$DF$5=6,計算過程!$DF$5=7),((計算過程!$DF$45*'貼り付けシート（日別）'!AG309+計算過程!$DF$46*SUM(BU310:BW310,BY310)+計算過程!$DF$47)*BQ310+(0.01723*CA310+0.06099))*10^3/3600,0)</f>
        <v>0</v>
      </c>
      <c r="BQ310" s="32">
        <f>IF('貼り付けシート（日別）'!AG309&lt;7,1+(7-'貼り付けシート（日別）'!AG309)*0.0091,1)</f>
        <v>1</v>
      </c>
      <c r="BR310" s="32">
        <f>IF(OR(計算過程!$DF$5=5,計算過程!$DF$5=6,計算過程!$DF$5=7),((計算過程!$DF$48*'貼り付けシート（日別）'!AG309+計算過程!$DF$49*SUM(BU310:BW310,BY310)+計算過程!$DF$50)*BT310+CA310/BS310),0)</f>
        <v>0</v>
      </c>
      <c r="BS310" s="32">
        <f>計算過程!$DF$51*'貼り付けシート（日別）'!AG309+計算過程!$DF$52*CA310+計算過程!$DF$53</f>
        <v>0.82667249999999992</v>
      </c>
      <c r="BT310" s="32">
        <f>IF('貼り付けシート（日別）'!AG309&lt;7,1+(7-'貼り付けシート（日別）'!AG309)*0.0205,1)</f>
        <v>1</v>
      </c>
      <c r="BU310" s="109">
        <f>'貼り付けシート（日別）'!T309</f>
        <v>7.4965823813172738</v>
      </c>
      <c r="BV310" s="109">
        <f>'貼り付けシート（日別）'!U309</f>
        <v>13.047768119827349</v>
      </c>
      <c r="BW310" s="109">
        <f>'貼り付けシート（日別）'!V309</f>
        <v>2.5072181877315298</v>
      </c>
      <c r="BX310" s="109">
        <f>'貼り付けシート（日別）'!W309</f>
        <v>0</v>
      </c>
      <c r="BY310" s="109">
        <f>'貼り付けシート（日別）'!X309</f>
        <v>24.237340160669998</v>
      </c>
      <c r="BZ310" s="109">
        <f>'貼り付けシート（日別）'!Y309</f>
        <v>0</v>
      </c>
      <c r="CA310" s="109">
        <f>'貼り付けシート（日別）'!Z309</f>
        <v>4.0220833333333328</v>
      </c>
      <c r="CB310" s="102">
        <f>IF(入力データと計算結果!$E$9=バックデータ一覧!$A$25,'貼り付けシート（日別）'!AI309,0)</f>
        <v>0</v>
      </c>
      <c r="CC310" s="166"/>
      <c r="CD310" s="32">
        <f>IF(計算過程!$DF$5=9,((CI310*'貼り付けシート（日別）'!AG309+CJ310*(CQ310+CR310+CS310+CU310)+CK310*CX310+CL310)*CE310+(0.01723*CW310+0.06099))*10^3/3600,0)</f>
        <v>0</v>
      </c>
      <c r="CE310" s="32">
        <f>IF(7&lt;='貼り付けシート（日別）'!AG309,1,1+(7-'貼り付けシート（日別）'!AG309)*0.0091)</f>
        <v>1</v>
      </c>
      <c r="CF310" s="32">
        <f>IF(計算過程!$DF$5=9,((CM310*'貼り付けシート（日別）'!AG309+CN310*(CQ310+CR310+CS310+CU310)+CO310*CX310+CP310)*CH310+CW310/CG310),0)</f>
        <v>0</v>
      </c>
      <c r="CG310" s="32">
        <f>計算過程!$DF$55*'貼り付けシート（日別）'!AG309+計算過程!$DF$56*CW310+計算過程!$DF$57</f>
        <v>0.82667249999999992</v>
      </c>
      <c r="CH310" s="32">
        <f>IF(7&lt;='貼り付けシート（日別）'!AG309,1,1+(7-'貼り付けシート（日別）'!AG309)*0.0205)</f>
        <v>1</v>
      </c>
      <c r="CI310" s="100">
        <f>IF($CX310&gt;0,バックデータ一覧!$S$4,バックデータ一覧!$T$4)</f>
        <v>-0.18114</v>
      </c>
      <c r="CJ310" s="100">
        <f>IF($CX310&gt;0,バックデータ一覧!$S$5,バックデータ一覧!$T$5)</f>
        <v>0.10483000000000001</v>
      </c>
      <c r="CK310" s="100">
        <f>IF($CX310&gt;0,バックデータ一覧!$S$6,バックデータ一覧!$T$6)</f>
        <v>0</v>
      </c>
      <c r="CL310" s="100">
        <f>IF($CX310&gt;0,バックデータ一覧!$S$7,バックデータ一覧!$T$7)</f>
        <v>5.8528500000000001</v>
      </c>
      <c r="CM310" s="100">
        <f>IF($CX310&gt;0,バックデータ一覧!$S$12,バックデータ一覧!$T$12)</f>
        <v>-5.7700000000000001E-2</v>
      </c>
      <c r="CN310" s="100">
        <f>IF($CX310&gt;0,バックデータ一覧!$S$13,バックデータ一覧!$T$13)</f>
        <v>0.47525000000000001</v>
      </c>
      <c r="CO310" s="100">
        <f>IF($CX310&gt;0,バックデータ一覧!$S$14,バックデータ一覧!$T$14)</f>
        <v>0</v>
      </c>
      <c r="CP310" s="173">
        <f>IF($CX310&gt;0,バックデータ一覧!$S$15,バックデータ一覧!$T$15)</f>
        <v>-6.3459300000000001</v>
      </c>
      <c r="CQ310" s="102">
        <f>IF($DF$4=4,'貼り付けシート（日別）'!T309,'貼り付けシート（日別）'!B309*(INT($DF$4)+1-$DF$4)+'貼り付けシート（日別）'!T309*($DF$4-INT($DF$4)))</f>
        <v>7.4965823813172738</v>
      </c>
      <c r="CR310" s="102">
        <f>IF($DF$4=4,'貼り付けシート（日別）'!U309,'貼り付けシート（日別）'!C309*(INT($DF$4)+1-$DF$4)+'貼り付けシート（日別）'!U309*($DF$4-INT($DF$4)))</f>
        <v>13.047768119827349</v>
      </c>
      <c r="CS310" s="102">
        <f>IF($DF$4=4,'貼り付けシート（日別）'!V309,'貼り付けシート（日別）'!D309*(INT($DF$4)+1-$DF$4)+'貼り付けシート（日別）'!V309*($DF$4-INT($DF$4)))</f>
        <v>2.5072181877315298</v>
      </c>
      <c r="CT310" s="102">
        <f>IF($DF$4=4,'貼り付けシート（日別）'!W309,'貼り付けシート（日別）'!E309*(INT($DF$4)+1-$DF$4)+'貼り付けシート（日別）'!W309*($DF$4-INT($DF$4)))</f>
        <v>0</v>
      </c>
      <c r="CU310" s="102">
        <f>IF($DF$4=4,'貼り付けシート（日別）'!X309,'貼り付けシート（日別）'!F309*(INT($DF$4)+1-$DF$4)+'貼り付けシート（日別）'!X309*($DF$4-INT($DF$4)))</f>
        <v>24.237340160669998</v>
      </c>
      <c r="CV310" s="102">
        <f>IF($DF$4=4,'貼り付けシート（日別）'!Y309,'貼り付けシート（日別）'!G309*(INT($DF$4)+1-$DF$4)+'貼り付けシート（日別）'!Y309*($DF$4-INT($DF$4)))</f>
        <v>0</v>
      </c>
      <c r="CW310" s="102">
        <f>IF($DF$4=4,'貼り付けシート（日別）'!Z309,'貼り付けシート（日別）'!H309*(INT($DF$4)+1-$DF$4)+'貼り付けシート（日別）'!Z309*($DF$4-INT($DF$4)))</f>
        <v>4.0220833333333328</v>
      </c>
      <c r="CX310" s="32">
        <f>SUMIF('貼り付けシート（時刻別）'!$A$6:$A$8765,AR310,'貼り付けシート（時刻別）'!$C$6:$C$8765)</f>
        <v>0</v>
      </c>
      <c r="CY310" s="102">
        <f t="shared" si="96"/>
        <v>0</v>
      </c>
      <c r="CZ310" s="166"/>
    </row>
    <row r="311" spans="1:104" x14ac:dyDescent="0.15">
      <c r="A311" s="36">
        <v>41943</v>
      </c>
      <c r="B311" s="139">
        <f>IF(計算過程!$DF$5=9,計算過程!CD311+計算過程!CY311,IF($DF$4=4,AS311,G311*(INT($DF$4)+1-$DF$4)+AS311*($DF$4-INT($DF$4))))</f>
        <v>0.14285506802777775</v>
      </c>
      <c r="C311" s="139">
        <f>IF(計算過程!$DF$5=9,CF311,IF($DF$4=4,AT311,H311*(INT($DF$4)+1-$DF$4)+AT311*($DF$4-INT($DF$4))))</f>
        <v>62.827150679929282</v>
      </c>
      <c r="D311" s="139">
        <f>IF(計算過程!$DF$5=9,0,IF($DF$4=4,AU311,I311*(INT($DF$4)+1-$DF$4)+AU311*($DF$4-INT($DF$4))))</f>
        <v>0</v>
      </c>
      <c r="E311" s="139">
        <v>0</v>
      </c>
      <c r="F311" s="138"/>
      <c r="G311" s="104">
        <f t="shared" si="83"/>
        <v>0.13575628669444445</v>
      </c>
      <c r="H311" s="104">
        <f t="shared" si="84"/>
        <v>55.458587888477005</v>
      </c>
      <c r="I311" s="104">
        <f t="shared" si="85"/>
        <v>0</v>
      </c>
      <c r="J311" s="107">
        <v>0</v>
      </c>
      <c r="K311" s="101">
        <f>IF(OR(計算過程!$DF$5&lt;=4,計算過程!$DF$5=8),L311+M311+N311,0)</f>
        <v>0.13575628669444445</v>
      </c>
      <c r="L311" s="101">
        <f>IF(AND($DF$5&gt;4,$DF$5&lt;&gt;8),0,((VLOOKUP(入力データと計算結果!$E$6,バックデータ一覧!$V$12:$AA$15,2)*'貼り付けシート（日別）'!O310+VLOOKUP(入力データと計算結果!$E$6,バックデータ一覧!$V$12:$AA$15,3)*('貼り付けシート（日別）'!I310+'貼り付けシート（日別）'!J310+'貼り付けシート（日別）'!K310+'貼り付けシート（日別）'!L310+'貼り付けシート（日別）'!N310)+(VLOOKUP(入力データと計算結果!$E$6,バックデータ一覧!$V$12:$AA$15,4)))*10^3/3600))</f>
        <v>8.2816213777777786E-2</v>
      </c>
      <c r="M311" s="101">
        <f>IF(AND(OR($DF$5&gt;4,$DF$5&lt;&gt;8),入力データと計算結果!$E$7&lt;&gt;バックデータ一覧!$A$16,SUM(AL311:AM311)&gt;0),0.07*10^3/3600,0)</f>
        <v>1.9444444444444445E-2</v>
      </c>
      <c r="N311" s="101">
        <f>IF(AND(OR($DF$5&lt;=4),入力データと計算結果!$E$7=バックデータ一覧!$A$18,AM311&gt;0),(VLOOKUP(入力データと計算結果!$E$6,バックデータ一覧!$V$12:$AA$15,5,FALSE)*AO311+VLOOKUP(入力データと計算結果!$E$6,バックデータ一覧!$V$12:$AA$15,6,FALSE))*10^3/3600,0)</f>
        <v>3.3495628472222219E-2</v>
      </c>
      <c r="O311" s="101">
        <f>IF(OR(計算過程!$DF$5&lt;=2,計算過程!$DF$5=8),IF(入力データと計算結果!$E$7=バックデータ一覧!$A$16,AI311/Q311+AJ311/R311+AK311/S311+AL311/T311+AN311/V311,IF(入力データと計算結果!$E$7=バックデータ一覧!$A$17,AI311/Q311+AJ311/R311+AK311/S311+AM311/U311+AN311/V311,AI311/Q311+AJ311/R311+AK311/S311+AM311/U311+AO311/W311)),0)</f>
        <v>55.458587888477005</v>
      </c>
      <c r="P311" s="101">
        <f>IF(OR(計算過程!$DF$5=3,計算過程!$DF$5=4),IF(入力データと計算結果!$E$7=バックデータ一覧!$A$16,AI311/Q311+AJ311/R311+AK311/S311+AL311/T311+AN311/V311,IF(入力データと計算結果!$E$7=バックデータ一覧!$A$17,AI311/Q311+AJ311/R311+AK311/S311+AM311/U311+AN311/V311,AI311/Q311+AJ311/R311+AK311/S311+AM311/U311+AO311/W311)),0)</f>
        <v>0</v>
      </c>
      <c r="Q311" s="101">
        <f>MIN(1,$DF$7*'貼り付けシート（日別）'!O310+計算過程!$DF$14*(AI311+AK311)+$DF$21)</f>
        <v>0.61272964908279537</v>
      </c>
      <c r="R311" s="101">
        <f>MIN(1,$DF$8*'貼り付けシート（日別）'!O310+$DF$15*AJ311+$DF$22)</f>
        <v>0.6797355218197112</v>
      </c>
      <c r="S311" s="101">
        <f>MIN(1,$DF$9*'貼り付けシート（日別）'!O310+$DF$16*(AI311+AK311)+$DF$23)</f>
        <v>0.61272964908279537</v>
      </c>
      <c r="T311" s="32">
        <f>MIN(1,$DF$10*'貼り付けシート（日別）'!O310+$DF$17*AL311+$DF$24)</f>
        <v>0.71159348488590612</v>
      </c>
      <c r="U311" s="32">
        <f>MIN(1,$DF$11*'貼り付けシート（日別）'!O310+$DF$18*AM311+$DF$25)</f>
        <v>0.69974025932018546</v>
      </c>
      <c r="V311" s="32">
        <f>MIN(1,$DF$12*'貼り付けシート（日別）'!O310+$DF$19*AN311+$DF$26)</f>
        <v>0.71159348488590612</v>
      </c>
      <c r="W311" s="32">
        <f>MIN(1,$DF$13*'貼り付けシート（日別）'!O310+$DF$20*AO311+$DF$27)</f>
        <v>0.60934764987060397</v>
      </c>
      <c r="X311" s="32">
        <f t="shared" si="86"/>
        <v>0</v>
      </c>
      <c r="Y311" s="32">
        <f>'貼り付けシート（日別）'!P310</f>
        <v>7.1249999999999991</v>
      </c>
      <c r="Z311" s="32">
        <f t="shared" si="87"/>
        <v>1</v>
      </c>
      <c r="AA311" s="32">
        <f t="shared" si="88"/>
        <v>1</v>
      </c>
      <c r="AB311" s="32">
        <f t="shared" si="89"/>
        <v>37.443367294907446</v>
      </c>
      <c r="AC311" s="32">
        <f>IF($DF$5=10,($DF$41*'貼り付けシート（日別）'!O310+$DF$42*AB311+$DF$43)/3.6,0)</f>
        <v>0</v>
      </c>
      <c r="AD311" s="32">
        <f>IF(OR($DF$5=5,$DF$5=6,$DF$5=7),(($DF$45*'貼り付けシート（日別）'!O310+$DF$46*SUM(AI311:AK311,AM311)+$DF$47)*AE311+(0.01723*AO311+0.06099))*10^3/3600,0)</f>
        <v>0</v>
      </c>
      <c r="AE311" s="32">
        <f>IF('貼り付けシート（日別）'!O310&lt;7,1+(7-'貼り付けシート（日別）'!O310)*0.0091,1)</f>
        <v>1</v>
      </c>
      <c r="AF311" s="32">
        <f>IF(OR($DF$5=5,$DF$5=6,$DF$5=7),(($DF$48*'貼り付けシート（日別）'!O310+$DF$49*SUM(AI311:AK311,AM311)+$DF$50)*AH311+AO311/AG311),0)</f>
        <v>0</v>
      </c>
      <c r="AG311" s="32">
        <f>$DF$51*'貼り付けシート（日別）'!O310+$DF$52*AO311+$DF$53</f>
        <v>0.81379249999999992</v>
      </c>
      <c r="AH311" s="32">
        <f>IF('貼り付けシート（日別）'!O310&lt;7,1+(7-'貼り付けシート（日別）'!O310)*0.0205,1)</f>
        <v>1</v>
      </c>
      <c r="AI311" s="109">
        <f>'貼り付けシート（日別）'!B310</f>
        <v>3.8592938797900578</v>
      </c>
      <c r="AJ311" s="109">
        <f>'貼り付けシート（日別）'!C310</f>
        <v>5.1497642038014915</v>
      </c>
      <c r="AK311" s="109">
        <f>'貼り付けシート（日別）'!D310</f>
        <v>1.0602455713708949</v>
      </c>
      <c r="AL311" s="109">
        <f>'貼り付けシート（日別）'!E310</f>
        <v>0</v>
      </c>
      <c r="AM311" s="109">
        <f>'貼り付けシート（日別）'!F310</f>
        <v>23.915313639945001</v>
      </c>
      <c r="AN311" s="109">
        <f>'貼り付けシート（日別）'!G310</f>
        <v>0</v>
      </c>
      <c r="AO311" s="109">
        <f>'貼り付けシート（日別）'!H310</f>
        <v>3.4587499999999998</v>
      </c>
      <c r="AP311" s="102">
        <f>IF(入力データと計算結果!$E$9=バックデータ一覧!$A$25,'貼り付けシート（日別）'!Q310,0)</f>
        <v>0</v>
      </c>
      <c r="AR311" s="36">
        <v>41943</v>
      </c>
      <c r="AS311" s="104">
        <f t="shared" si="90"/>
        <v>0.14285506802777775</v>
      </c>
      <c r="AT311" s="104">
        <f t="shared" si="91"/>
        <v>62.827150679929282</v>
      </c>
      <c r="AU311" s="104">
        <f t="shared" si="92"/>
        <v>0</v>
      </c>
      <c r="AV311" s="107">
        <v>0</v>
      </c>
      <c r="AW311" s="101">
        <f>IF(OR(計算過程!$DF$5&lt;=4,計算過程!$DF$5=8),AX311+AY311+AZ311,0)</f>
        <v>0.14285506802777775</v>
      </c>
      <c r="AX311" s="101">
        <f>IF(AND(計算過程!$DF$5&gt;4,計算過程!$DF$5&lt;&gt;8),0,((VLOOKUP(入力データと計算結果!$E$6,バックデータ一覧!$V$12:$AA$15,2)*'貼り付けシート（日別）'!AG310+VLOOKUP(入力データと計算結果!$E$6,バックデータ一覧!$V$12:$AA$15,3)*('貼り付けシート（日別）'!AA310+'貼り付けシート（日別）'!AB310+'貼り付けシート（日別）'!AC310+'貼り付けシート（日別）'!AD310+'貼り付けシート（日別）'!AF310)+(VLOOKUP(入力データと計算結果!$E$6,バックデータ一覧!$V$12:$AA$15,4)))*10^3/3600))</f>
        <v>8.6271568027777773E-2</v>
      </c>
      <c r="AY311" s="101">
        <f>IF(AND(OR(計算過程!$DF$5&gt;4,計算過程!$DF$5&lt;&gt;8),入力データと計算結果!$E$7&lt;&gt;バックデータ一覧!$A$16,SUM(BX311:BY311)&gt;0),0.07*10^3/3600,0)</f>
        <v>1.9444444444444445E-2</v>
      </c>
      <c r="AZ311" s="101">
        <f>IF(AND(OR(計算過程!$DF$5&lt;=4),入力データと計算結果!$E$7=バックデータ一覧!$A$18,BY311&gt;0),(VLOOKUP(入力データと計算結果!$E$6,バックデータ一覧!$V$12:$AA$15,5,FALSE)*CA311+VLOOKUP(入力データと計算結果!$E$6,バックデータ一覧!$V$12:$AA$15,6,FALSE))*10^3/3600,0)</f>
        <v>3.713905555555555E-2</v>
      </c>
      <c r="BA311" s="101">
        <f>IF(OR(計算過程!$DF$5&lt;=2,計算過程!$DF$5=8),IF(入力データと計算結果!$E$7=バックデータ一覧!$A$16,BU311/BC311+BV311/BD311+BW311/BE311+BX311/BF311+BZ311/BH311,IF(入力データと計算結果!$E$7=バックデータ一覧!$A$17,BU311/BC311+BV311/BD311+BW311/BE311+BY311/BG311+BZ311/BH311,BU311/BC311+BV311/BD311+BW311/BE311+BY311/BG311+CA311/BI311)),0)</f>
        <v>62.827150679929282</v>
      </c>
      <c r="BB311" s="101">
        <f>IF(OR(計算過程!$DF$5=3,計算過程!$DF$5=4),IF(入力データと計算結果!$E$7=バックデータ一覧!$A$16,BU311/BC311+BV311/BD311+BW311/BE311+BX311/BF311+BZ311/BH311,IF(入力データと計算結果!$E$7=バックデータ一覧!$A$17,BU311/BC311+BV311/BD311+BW311/BE311+BY311/BG311+BZ311/BH311,BU311/BC311+BV311/BD311+BW311/BE311+BY311/BG311+CA311/BI311)),0)</f>
        <v>0</v>
      </c>
      <c r="BC311" s="101">
        <f>MIN(1,計算過程!$DF$7*'貼り付けシート（日別）'!AG310+計算過程!$DF$14*(BU311+BW311)+計算過程!$DF$21)</f>
        <v>0.61364092796201719</v>
      </c>
      <c r="BD311" s="101">
        <f>MIN(1,計算過程!$DF$8*'貼り付けシート（日別）'!AG310+計算過程!$DF$15*BV311+計算過程!$DF$22)</f>
        <v>0.68129377272591674</v>
      </c>
      <c r="BE311" s="101">
        <f>MIN(1,計算過程!$DF$9*'貼り付けシート（日別）'!AG310+計算過程!$DF$16*(BU311+BW311)+計算過程!$DF$23)</f>
        <v>0.61364092796201719</v>
      </c>
      <c r="BF311" s="32">
        <f>MIN(1,計算過程!$DF$10*'貼り付けシート（日別）'!AG310+計算過程!$DF$17*BX311+計算過程!$DF$24)</f>
        <v>0.71159348488590612</v>
      </c>
      <c r="BG311" s="32">
        <f>MIN(1,計算過程!$DF$11*'貼り付けシート（日別）'!AG310+計算過程!$DF$18*BY311+計算過程!$DF$25)</f>
        <v>0.69974025932018546</v>
      </c>
      <c r="BH311" s="32">
        <f>MIN(1,計算過程!$DF$12*'貼り付けシート（日別）'!AG310+計算過程!$DF$19*BZ311+計算過程!$DF$26)</f>
        <v>0.71159348488590612</v>
      </c>
      <c r="BI311" s="32">
        <f>MIN(1,計算過程!$DF$13*'貼り付けシート（日別）'!AG310+計算過程!$DF$20*CA311+計算過程!$DF$27)</f>
        <v>0.62275368441986578</v>
      </c>
      <c r="BJ311" s="32">
        <f>IF(計算過程!$DF$5=11,(計算過程!$DF$33*BK311+計算過程!$DF$34*BN311+計算過程!$DF$35*計算過程!$DF$39+計算過程!$DF$36)*(1+計算過程!$DF$37*計算過程!$DF$38)*BL311*BM311*10^3/3600,0)</f>
        <v>0</v>
      </c>
      <c r="BK311" s="32">
        <f>'貼り付けシート（日別）'!AH310</f>
        <v>7.1249999999999991</v>
      </c>
      <c r="BL311" s="32">
        <f t="shared" si="93"/>
        <v>1</v>
      </c>
      <c r="BM311" s="32">
        <f t="shared" si="94"/>
        <v>1</v>
      </c>
      <c r="BN311" s="32">
        <f t="shared" si="95"/>
        <v>42.410005621923574</v>
      </c>
      <c r="BO311" s="32">
        <f>IF(計算過程!$DF$5=10,(計算過程!$DF$41*'貼り付けシート（日別）'!AG310+計算過程!$DF$42*BN311+計算過程!$DF$43)/3.6,0)</f>
        <v>0</v>
      </c>
      <c r="BP311" s="32">
        <f>IF(OR(計算過程!$DF$5=5,計算過程!$DF$5=6,計算過程!$DF$5=7),((計算過程!$DF$45*'貼り付けシート（日別）'!AG310+計算過程!$DF$46*SUM(BU311:BW311,BY311)+計算過程!$DF$47)*BQ311+(0.01723*CA311+0.06099))*10^3/3600,0)</f>
        <v>0</v>
      </c>
      <c r="BQ311" s="32">
        <f>IF('貼り付けシート（日別）'!AG310&lt;7,1+(7-'貼り付けシート（日別）'!AG310)*0.0091,1)</f>
        <v>1</v>
      </c>
      <c r="BR311" s="32">
        <f>IF(OR(計算過程!$DF$5=5,計算過程!$DF$5=6,計算過程!$DF$5=7),((計算過程!$DF$48*'貼り付けシート（日別）'!AG310+計算過程!$DF$49*SUM(BU311:BW311,BY311)+計算過程!$DF$50)*BT311+CA311/BS311),0)</f>
        <v>0</v>
      </c>
      <c r="BS311" s="32">
        <f>計算過程!$DF$51*'貼り付けシート（日別）'!AG310+計算過程!$DF$52*CA311+計算過程!$DF$53</f>
        <v>0.81835999999999998</v>
      </c>
      <c r="BT311" s="32">
        <f>IF('貼り付けシート（日別）'!AG310&lt;7,1+(7-'貼り付けシート（日別）'!AG310)*0.0205,1)</f>
        <v>1</v>
      </c>
      <c r="BU311" s="109">
        <f>'貼り付けシート（日別）'!T310</f>
        <v>4.9849212613954919</v>
      </c>
      <c r="BV311" s="109">
        <f>'貼り付けシート（日別）'!U310</f>
        <v>8.5829403396691486</v>
      </c>
      <c r="BW311" s="109">
        <f>'貼り付けシート（日別）'!V310</f>
        <v>0.70683038091393002</v>
      </c>
      <c r="BX311" s="109">
        <f>'貼り付けシート（日別）'!W310</f>
        <v>0</v>
      </c>
      <c r="BY311" s="109">
        <f>'貼り付けシート（日別）'!X310</f>
        <v>23.915313639945001</v>
      </c>
      <c r="BZ311" s="109">
        <f>'貼り付けシート（日別）'!Y310</f>
        <v>0</v>
      </c>
      <c r="CA311" s="109">
        <f>'貼り付けシート（日別）'!Z310</f>
        <v>4.2199999999999989</v>
      </c>
      <c r="CB311" s="102">
        <f>IF(入力データと計算結果!$E$9=バックデータ一覧!$A$25,'貼り付けシート（日別）'!AI310,0)</f>
        <v>0</v>
      </c>
      <c r="CC311" s="166"/>
      <c r="CD311" s="32">
        <f>IF(計算過程!$DF$5=9,((CI311*'貼り付けシート（日別）'!AG310+CJ311*(CQ311+CR311+CS311+CU311)+CK311*CX311+CL311)*CE311+(0.01723*CW311+0.06099))*10^3/3600,0)</f>
        <v>0</v>
      </c>
      <c r="CE311" s="32">
        <f>IF(7&lt;='貼り付けシート（日別）'!AG310,1,1+(7-'貼り付けシート（日別）'!AG310)*0.0091)</f>
        <v>1</v>
      </c>
      <c r="CF311" s="32">
        <f>IF(計算過程!$DF$5=9,((CM311*'貼り付けシート（日別）'!AG310+CN311*(CQ311+CR311+CS311+CU311)+CO311*CX311+CP311)*CH311+CW311/CG311),0)</f>
        <v>0</v>
      </c>
      <c r="CG311" s="32">
        <f>計算過程!$DF$55*'貼り付けシート（日別）'!AG310+計算過程!$DF$56*CW311+計算過程!$DF$57</f>
        <v>0.81835999999999998</v>
      </c>
      <c r="CH311" s="32">
        <f>IF(7&lt;='貼り付けシート（日別）'!AG310,1,1+(7-'貼り付けシート（日別）'!AG310)*0.0205)</f>
        <v>1</v>
      </c>
      <c r="CI311" s="100">
        <f>IF($CX311&gt;0,バックデータ一覧!$S$4,バックデータ一覧!$T$4)</f>
        <v>-0.18114</v>
      </c>
      <c r="CJ311" s="100">
        <f>IF($CX311&gt;0,バックデータ一覧!$S$5,バックデータ一覧!$T$5)</f>
        <v>0.10483000000000001</v>
      </c>
      <c r="CK311" s="100">
        <f>IF($CX311&gt;0,バックデータ一覧!$S$6,バックデータ一覧!$T$6)</f>
        <v>0</v>
      </c>
      <c r="CL311" s="100">
        <f>IF($CX311&gt;0,バックデータ一覧!$S$7,バックデータ一覧!$T$7)</f>
        <v>5.8528500000000001</v>
      </c>
      <c r="CM311" s="100">
        <f>IF($CX311&gt;0,バックデータ一覧!$S$12,バックデータ一覧!$T$12)</f>
        <v>-5.7700000000000001E-2</v>
      </c>
      <c r="CN311" s="100">
        <f>IF($CX311&gt;0,バックデータ一覧!$S$13,バックデータ一覧!$T$13)</f>
        <v>0.47525000000000001</v>
      </c>
      <c r="CO311" s="100">
        <f>IF($CX311&gt;0,バックデータ一覧!$S$14,バックデータ一覧!$T$14)</f>
        <v>0</v>
      </c>
      <c r="CP311" s="173">
        <f>IF($CX311&gt;0,バックデータ一覧!$S$15,バックデータ一覧!$T$15)</f>
        <v>-6.3459300000000001</v>
      </c>
      <c r="CQ311" s="102">
        <f>IF($DF$4=4,'貼り付けシート（日別）'!T310,'貼り付けシート（日別）'!B310*(INT($DF$4)+1-$DF$4)+'貼り付けシート（日別）'!T310*($DF$4-INT($DF$4)))</f>
        <v>4.9849212613954919</v>
      </c>
      <c r="CR311" s="102">
        <f>IF($DF$4=4,'貼り付けシート（日別）'!U310,'貼り付けシート（日別）'!C310*(INT($DF$4)+1-$DF$4)+'貼り付けシート（日別）'!U310*($DF$4-INT($DF$4)))</f>
        <v>8.5829403396691486</v>
      </c>
      <c r="CS311" s="102">
        <f>IF($DF$4=4,'貼り付けシート（日別）'!V310,'貼り付けシート（日別）'!D310*(INT($DF$4)+1-$DF$4)+'貼り付けシート（日別）'!V310*($DF$4-INT($DF$4)))</f>
        <v>0.70683038091393002</v>
      </c>
      <c r="CT311" s="102">
        <f>IF($DF$4=4,'貼り付けシート（日別）'!W310,'貼り付けシート（日別）'!E310*(INT($DF$4)+1-$DF$4)+'貼り付けシート（日別）'!W310*($DF$4-INT($DF$4)))</f>
        <v>0</v>
      </c>
      <c r="CU311" s="102">
        <f>IF($DF$4=4,'貼り付けシート（日別）'!X310,'貼り付けシート（日別）'!F310*(INT($DF$4)+1-$DF$4)+'貼り付けシート（日別）'!X310*($DF$4-INT($DF$4)))</f>
        <v>23.915313639945001</v>
      </c>
      <c r="CV311" s="102">
        <f>IF($DF$4=4,'貼り付けシート（日別）'!Y310,'貼り付けシート（日別）'!G310*(INT($DF$4)+1-$DF$4)+'貼り付けシート（日別）'!Y310*($DF$4-INT($DF$4)))</f>
        <v>0</v>
      </c>
      <c r="CW311" s="102">
        <f>IF($DF$4=4,'貼り付けシート（日別）'!Z310,'貼り付けシート（日別）'!H310*(INT($DF$4)+1-$DF$4)+'貼り付けシート（日別）'!Z310*($DF$4-INT($DF$4)))</f>
        <v>4.2199999999999989</v>
      </c>
      <c r="CX311" s="32">
        <f>SUMIF('貼り付けシート（時刻別）'!$A$6:$A$8765,AR311,'貼り付けシート（時刻別）'!$C$6:$C$8765)</f>
        <v>0</v>
      </c>
      <c r="CY311" s="102">
        <f t="shared" si="96"/>
        <v>0</v>
      </c>
      <c r="CZ311" s="166"/>
    </row>
    <row r="312" spans="1:104" x14ac:dyDescent="0.15">
      <c r="A312" s="36">
        <v>41944</v>
      </c>
      <c r="B312" s="139">
        <f>IF(計算過程!$DF$5=9,計算過程!CD312+計算過程!CY312,IF($DF$4=4,AS312,G312*(INT($DF$4)+1-$DF$4)+AS312*($DF$4-INT($DF$4))))</f>
        <v>0.16353403941319444</v>
      </c>
      <c r="C312" s="139">
        <f>IF(計算過程!$DF$5=9,CF312,IF($DF$4=4,AT312,H312*(INT($DF$4)+1-$DF$4)+AT312*($DF$4-INT($DF$4))))</f>
        <v>89.992245536007133</v>
      </c>
      <c r="D312" s="139">
        <f>IF(計算過程!$DF$5=9,0,IF($DF$4=4,AU312,I312*(INT($DF$4)+1-$DF$4)+AU312*($DF$4-INT($DF$4))))</f>
        <v>0</v>
      </c>
      <c r="E312" s="139">
        <v>0</v>
      </c>
      <c r="F312" s="138"/>
      <c r="G312" s="104">
        <f t="shared" si="83"/>
        <v>0.15550717544675927</v>
      </c>
      <c r="H312" s="104">
        <f t="shared" si="84"/>
        <v>82.300575999157473</v>
      </c>
      <c r="I312" s="104">
        <f t="shared" si="85"/>
        <v>0</v>
      </c>
      <c r="J312" s="107">
        <v>0</v>
      </c>
      <c r="K312" s="101">
        <f>IF(OR(計算過程!$DF$5&lt;=4,計算過程!$DF$5=8),L312+M312+N312,0)</f>
        <v>0.15550717544675927</v>
      </c>
      <c r="L312" s="101">
        <f>IF(AND($DF$5&gt;4,$DF$5&lt;&gt;8),0,((VLOOKUP(入力データと計算結果!$E$6,バックデータ一覧!$V$12:$AA$15,2)*'貼り付けシート（日別）'!O311+VLOOKUP(入力データと計算結果!$E$6,バックデータ一覧!$V$12:$AA$15,3)*('貼り付けシート（日別）'!I311+'貼り付けシート（日別）'!J311+'貼り付けシート（日別）'!K311+'貼り付けシート（日別）'!L311+'貼り付けシート（日別）'!N311)+(VLOOKUP(入力データと計算結果!$E$6,バックデータ一覧!$V$12:$AA$15,4)))*10^3/3600))</f>
        <v>0.10010075964814816</v>
      </c>
      <c r="M312" s="101">
        <f>IF(AND(OR($DF$5&gt;4,$DF$5&lt;&gt;8),入力データと計算結果!$E$7&lt;&gt;バックデータ一覧!$A$16,SUM(AL312:AM312)&gt;0),0.07*10^3/3600,0)</f>
        <v>1.9444444444444445E-2</v>
      </c>
      <c r="N312" s="101">
        <f>IF(AND(OR($DF$5&lt;=4),入力データと計算結果!$E$7=バックデータ一覧!$A$18,AM312&gt;0),(VLOOKUP(入力データと計算結果!$E$6,バックデータ一覧!$V$12:$AA$15,5,FALSE)*AO312+VLOOKUP(入力データと計算結果!$E$6,バックデータ一覧!$V$12:$AA$15,6,FALSE))*10^3/3600,0)</f>
        <v>3.5961971354166671E-2</v>
      </c>
      <c r="O312" s="101">
        <f>IF(OR(計算過程!$DF$5&lt;=2,計算過程!$DF$5=8),IF(入力データと計算結果!$E$7=バックデータ一覧!$A$16,AI312/Q312+AJ312/R312+AK312/S312+AL312/T312+AN312/V312,IF(入力データと計算結果!$E$7=バックデータ一覧!$A$17,AI312/Q312+AJ312/R312+AK312/S312+AM312/U312+AN312/V312,AI312/Q312+AJ312/R312+AK312/S312+AM312/U312+AO312/W312)),0)</f>
        <v>82.300575999157473</v>
      </c>
      <c r="P312" s="101">
        <f>IF(OR(計算過程!$DF$5=3,計算過程!$DF$5=4),IF(入力データと計算結果!$E$7=バックデータ一覧!$A$16,AI312/Q312+AJ312/R312+AK312/S312+AL312/T312+AN312/V312,IF(入力データと計算結果!$E$7=バックデータ一覧!$A$17,AI312/Q312+AJ312/R312+AK312/S312+AM312/U312+AN312/V312,AI312/Q312+AJ312/R312+AK312/S312+AM312/U312+AO312/W312)),0)</f>
        <v>0</v>
      </c>
      <c r="Q312" s="101">
        <f>MIN(1,$DF$7*'貼り付けシート（日別）'!O311+計算過程!$DF$14*(AI312+AK312)+$DF$21)</f>
        <v>0.60961151703452876</v>
      </c>
      <c r="R312" s="101">
        <f>MIN(1,$DF$8*'貼り付けシート（日別）'!O311+$DF$15*AJ312+$DF$22)</f>
        <v>0.67959897743000686</v>
      </c>
      <c r="S312" s="101">
        <f>MIN(1,$DF$9*'貼り付けシート（日別）'!O311+$DF$16*(AI312+AK312)+$DF$23)</f>
        <v>0.60961151703452876</v>
      </c>
      <c r="T312" s="32">
        <f>MIN(1,$DF$10*'貼り付けシート（日別）'!O311+$DF$17*AL312+$DF$24)</f>
        <v>0.71159348488590612</v>
      </c>
      <c r="U312" s="32">
        <f>MIN(1,$DF$11*'貼り付けシート（日別）'!O311+$DF$18*AM312+$DF$25)</f>
        <v>0.69977091066045161</v>
      </c>
      <c r="V312" s="32">
        <f>MIN(1,$DF$12*'貼り付けシート（日別）'!O311+$DF$19*AN312+$DF$26)</f>
        <v>0.71159348488590612</v>
      </c>
      <c r="W312" s="32">
        <f>MIN(1,$DF$13*'貼り付けシート（日別）'!O311+$DF$20*AO312+$DF$27)</f>
        <v>0.59634244833342276</v>
      </c>
      <c r="X312" s="32">
        <f t="shared" si="86"/>
        <v>0</v>
      </c>
      <c r="Y312" s="32">
        <f>'貼り付けシート（日別）'!P311</f>
        <v>-2.5</v>
      </c>
      <c r="Z312" s="32">
        <f t="shared" si="87"/>
        <v>1.12635</v>
      </c>
      <c r="AA312" s="32">
        <f t="shared" si="88"/>
        <v>1.1300000000000001</v>
      </c>
      <c r="AB312" s="32">
        <f t="shared" si="89"/>
        <v>54.565780351708426</v>
      </c>
      <c r="AC312" s="32">
        <f>IF($DF$5=10,($DF$41*'貼り付けシート（日別）'!O311+$DF$42*AB312+$DF$43)/3.6,0)</f>
        <v>0</v>
      </c>
      <c r="AD312" s="32">
        <f>IF(OR($DF$5=5,$DF$5=6,$DF$5=7),(($DF$45*'貼り付けシート（日別）'!O311+$DF$46*SUM(AI312:AK312,AM312)+$DF$47)*AE312+(0.01723*AO312+0.06099))*10^3/3600,0)</f>
        <v>0</v>
      </c>
      <c r="AE312" s="32">
        <f>IF('貼り付けシート（日別）'!O311&lt;7,1+(7-'貼り付けシート（日別）'!O311)*0.0091,1)</f>
        <v>1.0575195833333333</v>
      </c>
      <c r="AF312" s="32">
        <f>IF(OR($DF$5=5,$DF$5=6,$DF$5=7),(($DF$48*'貼り付けシート（日別）'!O311+$DF$49*SUM(AI312:AK312,AM312)+$DF$50)*AH312+AO312/AG312),0)</f>
        <v>0</v>
      </c>
      <c r="AG312" s="32">
        <f>$DF$51*'貼り付けシート（日別）'!O311+$DF$52*AO312+$DF$53</f>
        <v>0.78150437499999992</v>
      </c>
      <c r="AH312" s="32">
        <f>IF('貼り付けシート（日別）'!O311&lt;7,1+(7-'貼り付けシート（日別）'!O311)*0.0205,1)</f>
        <v>1.1295770833333334</v>
      </c>
      <c r="AI312" s="109">
        <f>'貼り付けシート（日別）'!B311</f>
        <v>10.583089143321445</v>
      </c>
      <c r="AJ312" s="109">
        <f>'貼り付けシート（日別）'!C311</f>
        <v>13.693926297433199</v>
      </c>
      <c r="AK312" s="109">
        <f>'貼り付けシート（日別）'!D311</f>
        <v>2.4669205462287742</v>
      </c>
      <c r="AL312" s="109">
        <f>'貼り付けシート（日別）'!E311</f>
        <v>0</v>
      </c>
      <c r="AM312" s="109">
        <f>'貼り付けシート（日別）'!F311</f>
        <v>23.847781864725</v>
      </c>
      <c r="AN312" s="109">
        <f>'貼り付けシート（日別）'!G311</f>
        <v>0</v>
      </c>
      <c r="AO312" s="109">
        <f>'貼り付けシート（日別）'!H311</f>
        <v>3.9740625000000001</v>
      </c>
      <c r="AP312" s="102">
        <f>IF(入力データと計算結果!$E$9=バックデータ一覧!$A$25,'貼り付けシート（日別）'!Q311,0)</f>
        <v>0</v>
      </c>
      <c r="AR312" s="36">
        <v>41944</v>
      </c>
      <c r="AS312" s="104">
        <f t="shared" si="90"/>
        <v>0.16353403941319444</v>
      </c>
      <c r="AT312" s="104">
        <f t="shared" si="91"/>
        <v>89.992245536007133</v>
      </c>
      <c r="AU312" s="104">
        <f t="shared" si="92"/>
        <v>0</v>
      </c>
      <c r="AV312" s="107">
        <v>0</v>
      </c>
      <c r="AW312" s="101">
        <f>IF(OR(計算過程!$DF$5&lt;=4,計算過程!$DF$5=8),AX312+AY312+AZ312,0)</f>
        <v>0.16353403941319444</v>
      </c>
      <c r="AX312" s="101">
        <f>IF(AND(計算過程!$DF$5&gt;4,計算過程!$DF$5&lt;&gt;8),0,((VLOOKUP(入力データと計算結果!$E$6,バックデータ一覧!$V$12:$AA$15,2)*'貼り付けシート（日別）'!AG311+VLOOKUP(入力データと計算結果!$E$6,バックデータ一覧!$V$12:$AA$15,3)*('貼り付けシート（日別）'!AA311+'貼り付けシート（日別）'!AB311+'貼り付けシート（日別）'!AC311+'貼り付けシート（日別）'!AD311+'貼り付けシート（日別）'!AF311)+(VLOOKUP(入力データと計算結果!$E$6,バックデータ一覧!$V$12:$AA$15,4)))*10^3/3600))</f>
        <v>0.10362145014814814</v>
      </c>
      <c r="AY312" s="101">
        <f>IF(AND(OR(計算過程!$DF$5&gt;4,計算過程!$DF$5&lt;&gt;8),入力データと計算結果!$E$7&lt;&gt;バックデータ一覧!$A$16,SUM(BX312:BY312)&gt;0),0.07*10^3/3600,0)</f>
        <v>1.9444444444444445E-2</v>
      </c>
      <c r="AZ312" s="101">
        <f>IF(AND(OR(計算過程!$DF$5&lt;=4),入力データと計算結果!$E$7=バックデータ一覧!$A$18,BY312&gt;0),(VLOOKUP(入力データと計算結果!$E$6,バックデータ一覧!$V$12:$AA$15,5,FALSE)*CA312+VLOOKUP(入力データと計算結果!$E$6,バックデータ一覧!$V$12:$AA$15,6,FALSE))*10^3/3600,0)</f>
        <v>4.0468144820601848E-2</v>
      </c>
      <c r="BA312" s="101">
        <f>IF(OR(計算過程!$DF$5&lt;=2,計算過程!$DF$5=8),IF(入力データと計算結果!$E$7=バックデータ一覧!$A$16,BU312/BC312+BV312/BD312+BW312/BE312+BX312/BF312+BZ312/BH312,IF(入力データと計算結果!$E$7=バックデータ一覧!$A$17,BU312/BC312+BV312/BD312+BW312/BE312+BY312/BG312+BZ312/BH312,BU312/BC312+BV312/BD312+BW312/BE312+BY312/BG312+CA312/BI312)),0)</f>
        <v>89.992245536007133</v>
      </c>
      <c r="BB312" s="101">
        <f>IF(OR(計算過程!$DF$5=3,計算過程!$DF$5=4),IF(入力データと計算結果!$E$7=バックデータ一覧!$A$16,BU312/BC312+BV312/BD312+BW312/BE312+BX312/BF312+BZ312/BH312,IF(入力データと計算結果!$E$7=バックデータ一覧!$A$17,BU312/BC312+BV312/BD312+BW312/BE312+BY312/BG312+BZ312/BH312,BU312/BC312+BV312/BD312+BW312/BE312+BY312/BG312+CA312/BI312)),0)</f>
        <v>0</v>
      </c>
      <c r="BC312" s="101">
        <f>MIN(1,計算過程!$DF$7*'貼り付けシート（日別）'!AG311+計算過程!$DF$14*(BU312+BW312)+計算過程!$DF$21)</f>
        <v>0.61061379646075731</v>
      </c>
      <c r="BD312" s="101">
        <f>MIN(1,計算過程!$DF$8*'貼り付けシート（日別）'!AG311+計算過程!$DF$15*BV312+計算過程!$DF$22)</f>
        <v>0.68115282816603206</v>
      </c>
      <c r="BE312" s="101">
        <f>MIN(1,計算過程!$DF$9*'貼り付けシート（日別）'!AG311+計算過程!$DF$16*(BU312+BW312)+計算過程!$DF$23)</f>
        <v>0.61061379646075731</v>
      </c>
      <c r="BF312" s="32">
        <f>MIN(1,計算過程!$DF$10*'貼り付けシート（日別）'!AG311+計算過程!$DF$17*BX312+計算過程!$DF$24)</f>
        <v>0.71159348488590612</v>
      </c>
      <c r="BG312" s="32">
        <f>MIN(1,計算過程!$DF$11*'貼り付けシート（日別）'!AG311+計算過程!$DF$18*BY312+計算過程!$DF$25)</f>
        <v>0.69977091066045161</v>
      </c>
      <c r="BH312" s="32">
        <f>MIN(1,計算過程!$DF$12*'貼り付けシート（日別）'!AG311+計算過程!$DF$19*BZ312+計算過程!$DF$26)</f>
        <v>0.71159348488590612</v>
      </c>
      <c r="BI312" s="32">
        <f>MIN(1,計算過程!$DF$13*'貼り付けシート（日別）'!AG311+計算過程!$DF$20*CA312+計算過程!$DF$27)</f>
        <v>0.61292296875946306</v>
      </c>
      <c r="BJ312" s="32">
        <f>IF(計算過程!$DF$5=11,(計算過程!$DF$33*BK312+計算過程!$DF$34*BN312+計算過程!$DF$35*計算過程!$DF$39+計算過程!$DF$36)*(1+計算過程!$DF$37*計算過程!$DF$38)*BL312*BM312*10^3/3600,0)</f>
        <v>0</v>
      </c>
      <c r="BK312" s="32">
        <f>'貼り付けシート（日別）'!AH311</f>
        <v>-2.5</v>
      </c>
      <c r="BL312" s="32">
        <f t="shared" si="93"/>
        <v>1.12635</v>
      </c>
      <c r="BM312" s="32">
        <f t="shared" si="94"/>
        <v>1.1300000000000001</v>
      </c>
      <c r="BN312" s="32">
        <f t="shared" si="95"/>
        <v>59.780097845077854</v>
      </c>
      <c r="BO312" s="32">
        <f>IF(計算過程!$DF$5=10,(計算過程!$DF$41*'貼り付けシート（日別）'!AG311+計算過程!$DF$42*BN312+計算過程!$DF$43)/3.6,0)</f>
        <v>0</v>
      </c>
      <c r="BP312" s="32">
        <f>IF(OR(計算過程!$DF$5=5,計算過程!$DF$5=6,計算過程!$DF$5=7),((計算過程!$DF$45*'貼り付けシート（日別）'!AG311+計算過程!$DF$46*SUM(BU312:BW312,BY312)+計算過程!$DF$47)*BQ312+(0.01723*CA312+0.06099))*10^3/3600,0)</f>
        <v>0</v>
      </c>
      <c r="BQ312" s="32">
        <f>IF('貼り付けシート（日別）'!AG311&lt;7,1+(7-'貼り付けシート（日別）'!AG311)*0.0091,1)</f>
        <v>1.0575195833333333</v>
      </c>
      <c r="BR312" s="32">
        <f>IF(OR(計算過程!$DF$5=5,計算過程!$DF$5=6,計算過程!$DF$5=7),((計算過程!$DF$48*'貼り付けシート（日別）'!AG311+計算過程!$DF$49*SUM(BU312:BW312,BY312)+計算過程!$DF$50)*BT312+CA312/BS312),0)</f>
        <v>0</v>
      </c>
      <c r="BS312" s="32">
        <f>計算過程!$DF$51*'貼り付けシート（日別）'!AG311+計算過程!$DF$52*CA312+計算過程!$DF$53</f>
        <v>0.7871534375</v>
      </c>
      <c r="BT312" s="32">
        <f>IF('貼り付けシート（日別）'!AG311&lt;7,1+(7-'貼り付けシート（日別）'!AG311)*0.0205,1)</f>
        <v>1.1295770833333334</v>
      </c>
      <c r="BU312" s="109">
        <f>'貼り付けシート（日別）'!T311</f>
        <v>10.903788814331184</v>
      </c>
      <c r="BV312" s="109">
        <f>'貼り付けシート（日別）'!U311</f>
        <v>17.117407871791496</v>
      </c>
      <c r="BW312" s="109">
        <f>'貼り付けシート（日別）'!V311</f>
        <v>2.9955463775635116</v>
      </c>
      <c r="BX312" s="109">
        <f>'貼り付けシート（日別）'!W311</f>
        <v>0</v>
      </c>
      <c r="BY312" s="109">
        <f>'貼り付けシート（日別）'!X311</f>
        <v>23.847781864725</v>
      </c>
      <c r="BZ312" s="109">
        <f>'貼り付けシート（日別）'!Y311</f>
        <v>0</v>
      </c>
      <c r="CA312" s="109">
        <f>'貼り付けシート（日別）'!Z311</f>
        <v>4.9155729166666671</v>
      </c>
      <c r="CB312" s="102">
        <f>IF(入力データと計算結果!$E$9=バックデータ一覧!$A$25,'貼り付けシート（日別）'!AI311,0)</f>
        <v>0</v>
      </c>
      <c r="CC312" s="166"/>
      <c r="CD312" s="32">
        <f>IF(計算過程!$DF$5=9,((CI312*'貼り付けシート（日別）'!AG311+CJ312*(CQ312+CR312+CS312+CU312)+CK312*CX312+CL312)*CE312+(0.01723*CW312+0.06099))*10^3/3600,0)</f>
        <v>0</v>
      </c>
      <c r="CE312" s="32">
        <f>IF(7&lt;='貼り付けシート（日別）'!AG311,1,1+(7-'貼り付けシート（日別）'!AG311)*0.0091)</f>
        <v>1.0575195833333333</v>
      </c>
      <c r="CF312" s="32">
        <f>IF(計算過程!$DF$5=9,((CM312*'貼り付けシート（日別）'!AG311+CN312*(CQ312+CR312+CS312+CU312)+CO312*CX312+CP312)*CH312+CW312/CG312),0)</f>
        <v>0</v>
      </c>
      <c r="CG312" s="32">
        <f>計算過程!$DF$55*'貼り付けシート（日別）'!AG311+計算過程!$DF$56*CW312+計算過程!$DF$57</f>
        <v>0.7871534375</v>
      </c>
      <c r="CH312" s="32">
        <f>IF(7&lt;='貼り付けシート（日別）'!AG311,1,1+(7-'貼り付けシート（日別）'!AG311)*0.0205)</f>
        <v>1.1295770833333334</v>
      </c>
      <c r="CI312" s="100">
        <f>IF($CX312&gt;0,バックデータ一覧!$S$4,バックデータ一覧!$T$4)</f>
        <v>-0.18114</v>
      </c>
      <c r="CJ312" s="100">
        <f>IF($CX312&gt;0,バックデータ一覧!$S$5,バックデータ一覧!$T$5)</f>
        <v>0.10483000000000001</v>
      </c>
      <c r="CK312" s="100">
        <f>IF($CX312&gt;0,バックデータ一覧!$S$6,バックデータ一覧!$T$6)</f>
        <v>0</v>
      </c>
      <c r="CL312" s="100">
        <f>IF($CX312&gt;0,バックデータ一覧!$S$7,バックデータ一覧!$T$7)</f>
        <v>5.8528500000000001</v>
      </c>
      <c r="CM312" s="100">
        <f>IF($CX312&gt;0,バックデータ一覧!$S$12,バックデータ一覧!$T$12)</f>
        <v>-5.7700000000000001E-2</v>
      </c>
      <c r="CN312" s="100">
        <f>IF($CX312&gt;0,バックデータ一覧!$S$13,バックデータ一覧!$T$13)</f>
        <v>0.47525000000000001</v>
      </c>
      <c r="CO312" s="100">
        <f>IF($CX312&gt;0,バックデータ一覧!$S$14,バックデータ一覧!$T$14)</f>
        <v>0</v>
      </c>
      <c r="CP312" s="173">
        <f>IF($CX312&gt;0,バックデータ一覧!$S$15,バックデータ一覧!$T$15)</f>
        <v>-6.3459300000000001</v>
      </c>
      <c r="CQ312" s="102">
        <f>IF($DF$4=4,'貼り付けシート（日別）'!T311,'貼り付けシート（日別）'!B311*(INT($DF$4)+1-$DF$4)+'貼り付けシート（日別）'!T311*($DF$4-INT($DF$4)))</f>
        <v>10.903788814331184</v>
      </c>
      <c r="CR312" s="102">
        <f>IF($DF$4=4,'貼り付けシート（日別）'!U311,'貼り付けシート（日別）'!C311*(INT($DF$4)+1-$DF$4)+'貼り付けシート（日別）'!U311*($DF$4-INT($DF$4)))</f>
        <v>17.117407871791496</v>
      </c>
      <c r="CS312" s="102">
        <f>IF($DF$4=4,'貼り付けシート（日別）'!V311,'貼り付けシート（日別）'!D311*(INT($DF$4)+1-$DF$4)+'貼り付けシート（日別）'!V311*($DF$4-INT($DF$4)))</f>
        <v>2.9955463775635116</v>
      </c>
      <c r="CT312" s="102">
        <f>IF($DF$4=4,'貼り付けシート（日別）'!W311,'貼り付けシート（日別）'!E311*(INT($DF$4)+1-$DF$4)+'貼り付けシート（日別）'!W311*($DF$4-INT($DF$4)))</f>
        <v>0</v>
      </c>
      <c r="CU312" s="102">
        <f>IF($DF$4=4,'貼り付けシート（日別）'!X311,'貼り付けシート（日別）'!F311*(INT($DF$4)+1-$DF$4)+'貼り付けシート（日別）'!X311*($DF$4-INT($DF$4)))</f>
        <v>23.847781864725</v>
      </c>
      <c r="CV312" s="102">
        <f>IF($DF$4=4,'貼り付けシート（日別）'!Y311,'貼り付けシート（日別）'!G311*(INT($DF$4)+1-$DF$4)+'貼り付けシート（日別）'!Y311*($DF$4-INT($DF$4)))</f>
        <v>0</v>
      </c>
      <c r="CW312" s="102">
        <f>IF($DF$4=4,'貼り付けシート（日別）'!Z311,'貼り付けシート（日別）'!H311*(INT($DF$4)+1-$DF$4)+'貼り付けシート（日別）'!Z311*($DF$4-INT($DF$4)))</f>
        <v>4.9155729166666671</v>
      </c>
      <c r="CX312" s="32">
        <f>SUMIF('貼り付けシート（時刻別）'!$A$6:$A$8765,AR312,'貼り付けシート（時刻別）'!$C$6:$C$8765)</f>
        <v>0</v>
      </c>
      <c r="CY312" s="102">
        <f t="shared" si="96"/>
        <v>0</v>
      </c>
      <c r="CZ312" s="166"/>
    </row>
    <row r="313" spans="1:104" x14ac:dyDescent="0.15">
      <c r="A313" s="36">
        <v>41945</v>
      </c>
      <c r="B313" s="139">
        <f>IF(計算過程!$DF$5=9,計算過程!CD313+計算過程!CY313,IF($DF$4=4,AS313,G313*(INT($DF$4)+1-$DF$4)+AS313*($DF$4-INT($DF$4))))</f>
        <v>0.14894743521527778</v>
      </c>
      <c r="C313" s="139">
        <f>IF(計算過程!$DF$5=9,CF313,IF($DF$4=4,AT313,H313*(INT($DF$4)+1-$DF$4)+AT313*($DF$4-INT($DF$4))))</f>
        <v>64.877960151096858</v>
      </c>
      <c r="D313" s="139">
        <f>IF(計算過程!$DF$5=9,0,IF($DF$4=4,AU313,I313*(INT($DF$4)+1-$DF$4)+AU313*($DF$4-INT($DF$4))))</f>
        <v>0</v>
      </c>
      <c r="E313" s="139">
        <v>0</v>
      </c>
      <c r="F313" s="138"/>
      <c r="G313" s="104">
        <f t="shared" si="83"/>
        <v>0.14103651065277778</v>
      </c>
      <c r="H313" s="104">
        <f t="shared" si="84"/>
        <v>57.141474933867705</v>
      </c>
      <c r="I313" s="104">
        <f t="shared" si="85"/>
        <v>0</v>
      </c>
      <c r="J313" s="107">
        <v>0</v>
      </c>
      <c r="K313" s="101">
        <f>IF(OR(計算過程!$DF$5&lt;=4,計算過程!$DF$5=8),L313+M313+N313,0)</f>
        <v>0.14103651065277778</v>
      </c>
      <c r="L313" s="101">
        <f>IF(AND($DF$5&gt;4,$DF$5&lt;&gt;8),0,((VLOOKUP(入力データと計算結果!$E$6,バックデータ一覧!$V$12:$AA$15,2)*'貼り付けシート（日別）'!O312+VLOOKUP(入力データと計算結果!$E$6,バックデータ一覧!$V$12:$AA$15,3)*('貼り付けシート（日別）'!I312+'貼り付けシート（日別）'!J312+'貼り付けシート（日別）'!K312+'貼り付けシート（日別）'!L312+'貼り付けシート（日別）'!N312)+(VLOOKUP(入力データと計算結果!$E$6,バックデータ一覧!$V$12:$AA$15,4)))*10^3/3600))</f>
        <v>8.5933713777777782E-2</v>
      </c>
      <c r="M313" s="101">
        <f>IF(AND(OR($DF$5&gt;4,$DF$5&lt;&gt;8),入力データと計算結果!$E$7&lt;&gt;バックデータ一覧!$A$16,SUM(AL313:AM313)&gt;0),0.07*10^3/3600,0)</f>
        <v>1.9444444444444445E-2</v>
      </c>
      <c r="N313" s="101">
        <f>IF(AND(OR($DF$5&lt;=4),入力データと計算結果!$E$7=バックデータ一覧!$A$18,AM313&gt;0),(VLOOKUP(入力データと計算結果!$E$6,バックデータ一覧!$V$12:$AA$15,5,FALSE)*AO313+VLOOKUP(入力データと計算結果!$E$6,バックデータ一覧!$V$12:$AA$15,6,FALSE))*10^3/3600,0)</f>
        <v>3.5658352430555554E-2</v>
      </c>
      <c r="O313" s="101">
        <f>IF(OR(計算過程!$DF$5&lt;=2,計算過程!$DF$5=8),IF(入力データと計算結果!$E$7=バックデータ一覧!$A$16,AI313/Q313+AJ313/R313+AK313/S313+AL313/T313+AN313/V313,IF(入力データと計算結果!$E$7=バックデータ一覧!$A$17,AI313/Q313+AJ313/R313+AK313/S313+AM313/U313+AN313/V313,AI313/Q313+AJ313/R313+AK313/S313+AM313/U313+AO313/W313)),0)</f>
        <v>57.141474933867705</v>
      </c>
      <c r="P313" s="101">
        <f>IF(OR(計算過程!$DF$5=3,計算過程!$DF$5=4),IF(入力データと計算結果!$E$7=バックデータ一覧!$A$16,AI313/Q313+AJ313/R313+AK313/S313+AL313/T313+AN313/V313,IF(入力データと計算結果!$E$7=バックデータ一覧!$A$17,AI313/Q313+AJ313/R313+AK313/S313+AM313/U313+AN313/V313,AI313/Q313+AJ313/R313+AK313/S313+AM313/U313+AO313/W313)),0)</f>
        <v>0</v>
      </c>
      <c r="Q313" s="101">
        <f>MIN(1,$DF$7*'貼り付けシート（日別）'!O312+計算過程!$DF$14*(AI313+AK313)+$DF$21)</f>
        <v>0.60154788997924968</v>
      </c>
      <c r="R313" s="101">
        <f>MIN(1,$DF$8*'貼り付けシート（日別）'!O312+$DF$15*AJ313+$DF$22)</f>
        <v>0.67621070896051017</v>
      </c>
      <c r="S313" s="101">
        <f>MIN(1,$DF$9*'貼り付けシート（日別）'!O312+$DF$16*(AI313+AK313)+$DF$23)</f>
        <v>0.60154788997924968</v>
      </c>
      <c r="T313" s="32">
        <f>MIN(1,$DF$10*'貼り付けシート（日別）'!O312+$DF$17*AL313+$DF$24)</f>
        <v>0.71159348488590612</v>
      </c>
      <c r="U313" s="32">
        <f>MIN(1,$DF$11*'貼り付けシート（日別）'!O312+$DF$18*AM313+$DF$25)</f>
        <v>0.69960526097895137</v>
      </c>
      <c r="V313" s="32">
        <f>MIN(1,$DF$12*'貼り付けシート（日別）'!O312+$DF$19*AN313+$DF$26)</f>
        <v>0.71159348488590612</v>
      </c>
      <c r="W313" s="32">
        <f>MIN(1,$DF$13*'貼り付けシート（日別）'!O312+$DF$20*AO313+$DF$27)</f>
        <v>0.59775906538630874</v>
      </c>
      <c r="X313" s="32">
        <f t="shared" si="86"/>
        <v>0</v>
      </c>
      <c r="Y313" s="32">
        <f>'貼り付けシート（日別）'!P312</f>
        <v>-2.2749999999999999</v>
      </c>
      <c r="Z313" s="32">
        <f t="shared" si="87"/>
        <v>1.1233575</v>
      </c>
      <c r="AA313" s="32">
        <f t="shared" si="88"/>
        <v>1.13225</v>
      </c>
      <c r="AB313" s="32">
        <f t="shared" si="89"/>
        <v>38.317904516994673</v>
      </c>
      <c r="AC313" s="32">
        <f>IF($DF$5=10,($DF$41*'貼り付けシート（日別）'!O312+$DF$42*AB313+$DF$43)/3.6,0)</f>
        <v>0</v>
      </c>
      <c r="AD313" s="32">
        <f>IF(OR($DF$5=5,$DF$5=6,$DF$5=7),(($DF$45*'貼り付けシート（日別）'!O312+$DF$46*SUM(AI313:AK313,AM313)+$DF$47)*AE313+(0.01723*AO313+0.06099))*10^3/3600,0)</f>
        <v>0</v>
      </c>
      <c r="AE313" s="32">
        <f>IF('貼り付けシート（日別）'!O312&lt;7,1+(7-'貼り付けシート（日別）'!O312)*0.0091,1)</f>
        <v>1.0498225000000001</v>
      </c>
      <c r="AF313" s="32">
        <f>IF(OR($DF$5=5,$DF$5=6,$DF$5=7),(($DF$48*'貼り付けシート（日別）'!O312+$DF$49*SUM(AI313:AK313,AM313)+$DF$50)*AH313+AO313/AG313),0)</f>
        <v>0</v>
      </c>
      <c r="AG313" s="32">
        <f>$DF$51*'貼り付けシート（日別）'!O312+$DF$52*AO313+$DF$53</f>
        <v>0.78518374999999996</v>
      </c>
      <c r="AH313" s="32">
        <f>IF('貼り付けシート（日別）'!O312&lt;7,1+(7-'貼り付けシート（日別）'!O312)*0.0205,1)</f>
        <v>1.1122375</v>
      </c>
      <c r="AI313" s="109">
        <f>'貼り付けシート（日別）'!B312</f>
        <v>3.907291410930835</v>
      </c>
      <c r="AJ313" s="109">
        <f>'貼り付けシート（日別）'!C312</f>
        <v>5.2138111448841604</v>
      </c>
      <c r="AK313" s="109">
        <f>'貼り付けシート（日別）'!D312</f>
        <v>1.0734317062996797</v>
      </c>
      <c r="AL313" s="109">
        <f>'貼り付けシート（日別）'!E312</f>
        <v>0</v>
      </c>
      <c r="AM313" s="109">
        <f>'貼り付けシート（日別）'!F312</f>
        <v>24.212745254879994</v>
      </c>
      <c r="AN313" s="109">
        <f>'貼り付けシート（日別）'!G312</f>
        <v>0</v>
      </c>
      <c r="AO313" s="109">
        <f>'貼り付けシート（日別）'!H312</f>
        <v>3.9106250000000005</v>
      </c>
      <c r="AP313" s="102">
        <f>IF(入力データと計算結果!$E$9=バックデータ一覧!$A$25,'貼り付けシート（日別）'!Q312,0)</f>
        <v>0</v>
      </c>
      <c r="AR313" s="36">
        <v>41945</v>
      </c>
      <c r="AS313" s="104">
        <f t="shared" si="90"/>
        <v>0.14894743521527778</v>
      </c>
      <c r="AT313" s="104">
        <f t="shared" si="91"/>
        <v>64.877960151096858</v>
      </c>
      <c r="AU313" s="104">
        <f t="shared" si="92"/>
        <v>0</v>
      </c>
      <c r="AV313" s="107">
        <v>0</v>
      </c>
      <c r="AW313" s="101">
        <f>IF(OR(計算過程!$DF$5&lt;=4,計算過程!$DF$5=8),AX313+AY313+AZ313,0)</f>
        <v>0.14894743521527778</v>
      </c>
      <c r="AX313" s="101">
        <f>IF(AND(計算過程!$DF$5&gt;4,計算過程!$DF$5&lt;&gt;8),0,((VLOOKUP(入力データと計算結果!$E$6,バックデータ一覧!$V$12:$AA$15,2)*'貼り付けシート（日別）'!AG312+VLOOKUP(入力データと計算結果!$E$6,バックデータ一覧!$V$12:$AA$15,3)*('貼り付けシート（日別）'!AA312+'貼り付けシート（日別）'!AB312+'貼り付けシート（日別）'!AC312+'貼り付けシート（日別）'!AD312+'貼り付けシート（日別）'!AF312)+(VLOOKUP(入力データと計算結果!$E$6,バックデータ一覧!$V$12:$AA$15,4)))*10^3/3600))</f>
        <v>8.9389068027777782E-2</v>
      </c>
      <c r="AY313" s="101">
        <f>IF(AND(OR(計算過程!$DF$5&gt;4,計算過程!$DF$5&lt;&gt;8),入力データと計算結果!$E$7&lt;&gt;バックデータ一覧!$A$16,SUM(BX313:BY313)&gt;0),0.07*10^3/3600,0)</f>
        <v>1.9444444444444445E-2</v>
      </c>
      <c r="AZ313" s="101">
        <f>IF(AND(OR(計算過程!$DF$5&lt;=4),入力データと計算結果!$E$7=バックデータ一覧!$A$18,BY313&gt;0),(VLOOKUP(入力データと計算結果!$E$6,バックデータ一覧!$V$12:$AA$15,5,FALSE)*CA313+VLOOKUP(入力データと計算結果!$E$6,バックデータ一覧!$V$12:$AA$15,6,FALSE))*10^3/3600,0)</f>
        <v>4.0113922743055558E-2</v>
      </c>
      <c r="BA313" s="101">
        <f>IF(OR(計算過程!$DF$5&lt;=2,計算過程!$DF$5=8),IF(入力データと計算結果!$E$7=バックデータ一覧!$A$16,BU313/BC313+BV313/BD313+BW313/BE313+BX313/BF313+BZ313/BH313,IF(入力データと計算結果!$E$7=バックデータ一覧!$A$17,BU313/BC313+BV313/BD313+BW313/BE313+BY313/BG313+BZ313/BH313,BU313/BC313+BV313/BD313+BW313/BE313+BY313/BG313+CA313/BI313)),0)</f>
        <v>64.877960151096858</v>
      </c>
      <c r="BB313" s="101">
        <f>IF(OR(計算過程!$DF$5=3,計算過程!$DF$5=4),IF(入力データと計算結果!$E$7=バックデータ一覧!$A$16,BU313/BC313+BV313/BD313+BW313/BE313+BX313/BF313+BZ313/BH313,IF(入力データと計算結果!$E$7=バックデータ一覧!$A$17,BU313/BC313+BV313/BD313+BW313/BE313+BY313/BG313+BZ313/BH313,BU313/BC313+BV313/BD313+BW313/BE313+BY313/BG313+CA313/BI313)),0)</f>
        <v>0</v>
      </c>
      <c r="BC313" s="101">
        <f>MIN(1,計算過程!$DF$7*'貼り付けシート（日別）'!AG312+計算過程!$DF$14*(BU313+BW313)+計算過程!$DF$21)</f>
        <v>0.60247050231421373</v>
      </c>
      <c r="BD313" s="101">
        <f>MIN(1,計算過程!$DF$8*'貼り付けシート（日別）'!AG312+計算過程!$DF$15*BV313+計算過程!$DF$22)</f>
        <v>0.67778833962859075</v>
      </c>
      <c r="BE313" s="101">
        <f>MIN(1,計算過程!$DF$9*'貼り付けシート（日別）'!AG312+計算過程!$DF$16*(BU313+BW313)+計算過程!$DF$23)</f>
        <v>0.60247050231421373</v>
      </c>
      <c r="BF313" s="32">
        <f>MIN(1,計算過程!$DF$10*'貼り付けシート（日別）'!AG312+計算過程!$DF$17*BX313+計算過程!$DF$24)</f>
        <v>0.71159348488590612</v>
      </c>
      <c r="BG313" s="32">
        <f>MIN(1,計算過程!$DF$11*'貼り付けシート（日別）'!AG312+計算過程!$DF$18*BY313+計算過程!$DF$25)</f>
        <v>0.69960526097895137</v>
      </c>
      <c r="BH313" s="32">
        <f>MIN(1,計算過程!$DF$12*'貼り付けシート（日別）'!AG312+計算過程!$DF$19*BZ313+計算過程!$DF$26)</f>
        <v>0.71159348488590612</v>
      </c>
      <c r="BI313" s="32">
        <f>MIN(1,計算過程!$DF$13*'貼り付けシート（日別）'!AG312+計算過程!$DF$20*CA313+計算過程!$DF$27)</f>
        <v>0.61415339088805365</v>
      </c>
      <c r="BJ313" s="32">
        <f>IF(計算過程!$DF$5=11,(計算過程!$DF$33*BK313+計算過程!$DF$34*BN313+計算過程!$DF$35*計算過程!$DF$39+計算過程!$DF$36)*(1+計算過程!$DF$37*計算過程!$DF$38)*BL313*BM313*10^3/3600,0)</f>
        <v>0</v>
      </c>
      <c r="BK313" s="32">
        <f>'貼り付けシート（日別）'!AH312</f>
        <v>-2.2749999999999999</v>
      </c>
      <c r="BL313" s="32">
        <f t="shared" si="93"/>
        <v>1.1233575</v>
      </c>
      <c r="BM313" s="32">
        <f t="shared" si="94"/>
        <v>1.13225</v>
      </c>
      <c r="BN313" s="32">
        <f t="shared" si="95"/>
        <v>43.506532206339038</v>
      </c>
      <c r="BO313" s="32">
        <f>IF(計算過程!$DF$5=10,(計算過程!$DF$41*'貼り付けシート（日別）'!AG312+計算過程!$DF$42*BN313+計算過程!$DF$43)/3.6,0)</f>
        <v>0</v>
      </c>
      <c r="BP313" s="32">
        <f>IF(OR(計算過程!$DF$5=5,計算過程!$DF$5=6,計算過程!$DF$5=7),((計算過程!$DF$45*'貼り付けシート（日別）'!AG312+計算過程!$DF$46*SUM(BU313:BW313,BY313)+計算過程!$DF$47)*BQ313+(0.01723*CA313+0.06099))*10^3/3600,0)</f>
        <v>0</v>
      </c>
      <c r="BQ313" s="32">
        <f>IF('貼り付けシート（日別）'!AG312&lt;7,1+(7-'貼り付けシート（日別）'!AG312)*0.0091,1)</f>
        <v>1.0498225000000001</v>
      </c>
      <c r="BR313" s="32">
        <f>IF(OR(計算過程!$DF$5=5,計算過程!$DF$5=6,計算過程!$DF$5=7),((計算過程!$DF$48*'貼り付けシート（日別）'!AG312+計算過程!$DF$49*SUM(BU313:BW313,BY313)+計算過程!$DF$50)*BT313+CA313/BS313),0)</f>
        <v>0</v>
      </c>
      <c r="BS313" s="32">
        <f>計算過程!$DF$51*'貼り付けシート（日別）'!AG312+計算過程!$DF$52*CA313+計算過程!$DF$53</f>
        <v>0.790769375</v>
      </c>
      <c r="BT313" s="32">
        <f>IF('貼り付けシート（日別）'!AG312&lt;7,1+(7-'貼り付けシート（日別）'!AG312)*0.0205,1)</f>
        <v>1.1122375</v>
      </c>
      <c r="BU313" s="109">
        <f>'貼り付けシート（日別）'!T312</f>
        <v>5.0469180724523284</v>
      </c>
      <c r="BV313" s="109">
        <f>'貼り付けシート（日別）'!U312</f>
        <v>8.6896852414735974</v>
      </c>
      <c r="BW313" s="109">
        <f>'貼り付けシート（日別）'!V312</f>
        <v>0.71562113753311984</v>
      </c>
      <c r="BX313" s="109">
        <f>'貼り付けシート（日別）'!W312</f>
        <v>0</v>
      </c>
      <c r="BY313" s="109">
        <f>'貼り付けシート（日別）'!X312</f>
        <v>24.212745254879994</v>
      </c>
      <c r="BZ313" s="109">
        <f>'貼り付けシート（日別）'!Y312</f>
        <v>0</v>
      </c>
      <c r="CA313" s="109">
        <f>'貼り付けシート（日別）'!Z312</f>
        <v>4.8415625000000002</v>
      </c>
      <c r="CB313" s="102">
        <f>IF(入力データと計算結果!$E$9=バックデータ一覧!$A$25,'貼り付けシート（日別）'!AI312,0)</f>
        <v>0</v>
      </c>
      <c r="CC313" s="166"/>
      <c r="CD313" s="32">
        <f>IF(計算過程!$DF$5=9,((CI313*'貼り付けシート（日別）'!AG312+CJ313*(CQ313+CR313+CS313+CU313)+CK313*CX313+CL313)*CE313+(0.01723*CW313+0.06099))*10^3/3600,0)</f>
        <v>0</v>
      </c>
      <c r="CE313" s="32">
        <f>IF(7&lt;='貼り付けシート（日別）'!AG312,1,1+(7-'貼り付けシート（日別）'!AG312)*0.0091)</f>
        <v>1.0498225000000001</v>
      </c>
      <c r="CF313" s="32">
        <f>IF(計算過程!$DF$5=9,((CM313*'貼り付けシート（日別）'!AG312+CN313*(CQ313+CR313+CS313+CU313)+CO313*CX313+CP313)*CH313+CW313/CG313),0)</f>
        <v>0</v>
      </c>
      <c r="CG313" s="32">
        <f>計算過程!$DF$55*'貼り付けシート（日別）'!AG312+計算過程!$DF$56*CW313+計算過程!$DF$57</f>
        <v>0.790769375</v>
      </c>
      <c r="CH313" s="32">
        <f>IF(7&lt;='貼り付けシート（日別）'!AG312,1,1+(7-'貼り付けシート（日別）'!AG312)*0.0205)</f>
        <v>1.1122375</v>
      </c>
      <c r="CI313" s="100">
        <f>IF($CX313&gt;0,バックデータ一覧!$S$4,バックデータ一覧!$T$4)</f>
        <v>-0.18114</v>
      </c>
      <c r="CJ313" s="100">
        <f>IF($CX313&gt;0,バックデータ一覧!$S$5,バックデータ一覧!$T$5)</f>
        <v>0.10483000000000001</v>
      </c>
      <c r="CK313" s="100">
        <f>IF($CX313&gt;0,バックデータ一覧!$S$6,バックデータ一覧!$T$6)</f>
        <v>0</v>
      </c>
      <c r="CL313" s="100">
        <f>IF($CX313&gt;0,バックデータ一覧!$S$7,バックデータ一覧!$T$7)</f>
        <v>5.8528500000000001</v>
      </c>
      <c r="CM313" s="100">
        <f>IF($CX313&gt;0,バックデータ一覧!$S$12,バックデータ一覧!$T$12)</f>
        <v>-5.7700000000000001E-2</v>
      </c>
      <c r="CN313" s="100">
        <f>IF($CX313&gt;0,バックデータ一覧!$S$13,バックデータ一覧!$T$13)</f>
        <v>0.47525000000000001</v>
      </c>
      <c r="CO313" s="100">
        <f>IF($CX313&gt;0,バックデータ一覧!$S$14,バックデータ一覧!$T$14)</f>
        <v>0</v>
      </c>
      <c r="CP313" s="173">
        <f>IF($CX313&gt;0,バックデータ一覧!$S$15,バックデータ一覧!$T$15)</f>
        <v>-6.3459300000000001</v>
      </c>
      <c r="CQ313" s="102">
        <f>IF($DF$4=4,'貼り付けシート（日別）'!T312,'貼り付けシート（日別）'!B312*(INT($DF$4)+1-$DF$4)+'貼り付けシート（日別）'!T312*($DF$4-INT($DF$4)))</f>
        <v>5.0469180724523284</v>
      </c>
      <c r="CR313" s="102">
        <f>IF($DF$4=4,'貼り付けシート（日別）'!U312,'貼り付けシート（日別）'!C312*(INT($DF$4)+1-$DF$4)+'貼り付けシート（日別）'!U312*($DF$4-INT($DF$4)))</f>
        <v>8.6896852414735974</v>
      </c>
      <c r="CS313" s="102">
        <f>IF($DF$4=4,'貼り付けシート（日別）'!V312,'貼り付けシート（日別）'!D312*(INT($DF$4)+1-$DF$4)+'貼り付けシート（日別）'!V312*($DF$4-INT($DF$4)))</f>
        <v>0.71562113753311984</v>
      </c>
      <c r="CT313" s="102">
        <f>IF($DF$4=4,'貼り付けシート（日別）'!W312,'貼り付けシート（日別）'!E312*(INT($DF$4)+1-$DF$4)+'貼り付けシート（日別）'!W312*($DF$4-INT($DF$4)))</f>
        <v>0</v>
      </c>
      <c r="CU313" s="102">
        <f>IF($DF$4=4,'貼り付けシート（日別）'!X312,'貼り付けシート（日別）'!F312*(INT($DF$4)+1-$DF$4)+'貼り付けシート（日別）'!X312*($DF$4-INT($DF$4)))</f>
        <v>24.212745254879994</v>
      </c>
      <c r="CV313" s="102">
        <f>IF($DF$4=4,'貼り付けシート（日別）'!Y312,'貼り付けシート（日別）'!G312*(INT($DF$4)+1-$DF$4)+'貼り付けシート（日別）'!Y312*($DF$4-INT($DF$4)))</f>
        <v>0</v>
      </c>
      <c r="CW313" s="102">
        <f>IF($DF$4=4,'貼り付けシート（日別）'!Z312,'貼り付けシート（日別）'!H312*(INT($DF$4)+1-$DF$4)+'貼り付けシート（日別）'!Z312*($DF$4-INT($DF$4)))</f>
        <v>4.8415625000000002</v>
      </c>
      <c r="CX313" s="32">
        <f>SUMIF('貼り付けシート（時刻別）'!$A$6:$A$8765,AR313,'貼り付けシート（時刻別）'!$C$6:$C$8765)</f>
        <v>0</v>
      </c>
      <c r="CY313" s="102">
        <f t="shared" si="96"/>
        <v>0</v>
      </c>
      <c r="CZ313" s="166"/>
    </row>
    <row r="314" spans="1:104" x14ac:dyDescent="0.15">
      <c r="A314" s="36">
        <v>41946</v>
      </c>
      <c r="B314" s="139">
        <f>IF(計算過程!$DF$5=9,計算過程!CD314+計算過程!CY314,IF($DF$4=4,AS314,G314*(INT($DF$4)+1-$DF$4)+AS314*($DF$4-INT($DF$4))))</f>
        <v>0.16012338147569444</v>
      </c>
      <c r="C314" s="139">
        <f>IF(計算過程!$DF$5=9,CF314,IF($DF$4=4,AT314,H314*(INT($DF$4)+1-$DF$4)+AT314*($DF$4-INT($DF$4))))</f>
        <v>91.25569720827437</v>
      </c>
      <c r="D314" s="139">
        <f>IF(計算過程!$DF$5=9,0,IF($DF$4=4,AU314,I314*(INT($DF$4)+1-$DF$4)+AU314*($DF$4-INT($DF$4))))</f>
        <v>0</v>
      </c>
      <c r="E314" s="139">
        <v>0</v>
      </c>
      <c r="F314" s="138"/>
      <c r="G314" s="104">
        <f t="shared" si="83"/>
        <v>0.15232236212731481</v>
      </c>
      <c r="H314" s="104">
        <f t="shared" si="84"/>
        <v>83.489637653387348</v>
      </c>
      <c r="I314" s="104">
        <f t="shared" si="85"/>
        <v>0</v>
      </c>
      <c r="J314" s="107">
        <v>0</v>
      </c>
      <c r="K314" s="101">
        <f>IF(OR(計算過程!$DF$5&lt;=4,計算過程!$DF$5=8),L314+M314+N314,0)</f>
        <v>0.15232236212731481</v>
      </c>
      <c r="L314" s="101">
        <f>IF(AND($DF$5&gt;4,$DF$5&lt;&gt;8),0,((VLOOKUP(入力データと計算結果!$E$6,バックデータ一覧!$V$12:$AA$15,2)*'貼り付けシート（日別）'!O313+VLOOKUP(入力データと計算結果!$E$6,バックデータ一覧!$V$12:$AA$15,3)*('貼り付けシート（日別）'!I313+'貼り付けシート（日別）'!J313+'貼り付けシート（日別）'!K313+'貼り付けシート（日別）'!L313+'貼り付けシート（日別）'!N313)+(VLOOKUP(入力データと計算結果!$E$6,バックデータ一覧!$V$12:$AA$15,4)))*10^3/3600))</f>
        <v>9.8271014037037044E-2</v>
      </c>
      <c r="M314" s="101">
        <f>IF(AND(OR($DF$5&gt;4,$DF$5&lt;&gt;8),入力データと計算結果!$E$7&lt;&gt;バックデータ一覧!$A$16,SUM(AL314:AM314)&gt;0),0.07*10^3/3600,0)</f>
        <v>1.9444444444444445E-2</v>
      </c>
      <c r="N314" s="101">
        <f>IF(AND(OR($DF$5&lt;=4),入力データと計算結果!$E$7=バックデータ一覧!$A$18,AM314&gt;0),(VLOOKUP(入力データと計算結果!$E$6,バックデータ一覧!$V$12:$AA$15,5,FALSE)*AO314+VLOOKUP(入力データと計算結果!$E$6,バックデータ一覧!$V$12:$AA$15,6,FALSE))*10^3/3600,0)</f>
        <v>3.4606903645833333E-2</v>
      </c>
      <c r="O314" s="101">
        <f>IF(OR(計算過程!$DF$5&lt;=2,計算過程!$DF$5=8),IF(入力データと計算結果!$E$7=バックデータ一覧!$A$16,AI314/Q314+AJ314/R314+AK314/S314+AL314/T314+AN314/V314,IF(入力データと計算結果!$E$7=バックデータ一覧!$A$17,AI314/Q314+AJ314/R314+AK314/S314+AM314/U314+AN314/V314,AI314/Q314+AJ314/R314+AK314/S314+AM314/U314+AO314/W314)),0)</f>
        <v>83.489637653387348</v>
      </c>
      <c r="P314" s="101">
        <f>IF(OR(計算過程!$DF$5=3,計算過程!$DF$5=4),IF(入力データと計算結果!$E$7=バックデータ一覧!$A$16,AI314/Q314+AJ314/R314+AK314/S314+AL314/T314+AN314/V314,IF(入力データと計算結果!$E$7=バックデータ一覧!$A$17,AI314/Q314+AJ314/R314+AK314/S314+AM314/U314+AN314/V314,AI314/Q314+AJ314/R314+AK314/S314+AM314/U314+AO314/W314)),0)</f>
        <v>0</v>
      </c>
      <c r="Q314" s="101">
        <f>MIN(1,$DF$7*'貼り付けシート（日別）'!O313+計算過程!$DF$14*(AI314+AK314)+$DF$21)</f>
        <v>0.6165075523632767</v>
      </c>
      <c r="R314" s="101">
        <f>MIN(1,$DF$8*'貼り付けシート（日別）'!O313+$DF$15*AJ314+$DF$22)</f>
        <v>0.68182600980608743</v>
      </c>
      <c r="S314" s="101">
        <f>MIN(1,$DF$9*'貼り付けシート（日別）'!O313+$DF$16*(AI314+AK314)+$DF$23)</f>
        <v>0.6165075523632767</v>
      </c>
      <c r="T314" s="32">
        <f>MIN(1,$DF$10*'貼り付けシート（日別）'!O313+$DF$17*AL314+$DF$24)</f>
        <v>0.71159348488590612</v>
      </c>
      <c r="U314" s="32">
        <f>MIN(1,$DF$11*'貼り付けシート（日別）'!O313+$DF$18*AM314+$DF$25)</f>
        <v>0.69947319532768093</v>
      </c>
      <c r="V314" s="32">
        <f>MIN(1,$DF$12*'貼り付けシート（日別）'!O313+$DF$19*AN314+$DF$26)</f>
        <v>0.71159348488590612</v>
      </c>
      <c r="W314" s="32">
        <f>MIN(1,$DF$13*'貼り付けシート（日別）'!O313+$DF$20*AO314+$DF$27)</f>
        <v>0.60266488700295295</v>
      </c>
      <c r="X314" s="32">
        <f t="shared" si="86"/>
        <v>0</v>
      </c>
      <c r="Y314" s="32">
        <f>'貼り付けシート（日別）'!P313</f>
        <v>1.7124999999999999</v>
      </c>
      <c r="Z314" s="32">
        <f t="shared" si="87"/>
        <v>1.07032375</v>
      </c>
      <c r="AA314" s="32">
        <f t="shared" si="88"/>
        <v>1.1071562500000001</v>
      </c>
      <c r="AB314" s="32">
        <f t="shared" si="89"/>
        <v>55.641591439827451</v>
      </c>
      <c r="AC314" s="32">
        <f>IF($DF$5=10,($DF$41*'貼り付けシート（日別）'!O313+$DF$42*AB314+$DF$43)/3.6,0)</f>
        <v>0</v>
      </c>
      <c r="AD314" s="32">
        <f>IF(OR($DF$5=5,$DF$5=6,$DF$5=7),(($DF$45*'貼り付けシート（日別）'!O313+$DF$46*SUM(AI314:AK314,AM314)+$DF$47)*AE314+(0.01723*AO314+0.06099))*10^3/3600,0)</f>
        <v>0</v>
      </c>
      <c r="AE314" s="32">
        <f>IF('貼り付けシート（日別）'!O313&lt;7,1+(7-'貼り付けシート（日別）'!O313)*0.0091,1)</f>
        <v>1.0231670833333333</v>
      </c>
      <c r="AF314" s="32">
        <f>IF(OR($DF$5=5,$DF$5=6,$DF$5=7),(($DF$48*'貼り付けシート（日別）'!O313+$DF$49*SUM(AI314:AK314,AM314)+$DF$50)*AH314+AO314/AG314),0)</f>
        <v>0</v>
      </c>
      <c r="AG314" s="32">
        <f>$DF$51*'貼り付けシート（日別）'!O313+$DF$52*AO314+$DF$53</f>
        <v>0.79792562499999997</v>
      </c>
      <c r="AH314" s="32">
        <f>IF('貼り付けシート（日別）'!O313&lt;7,1+(7-'貼り付けシート（日別）'!O313)*0.0205,1)</f>
        <v>1.0521895833333335</v>
      </c>
      <c r="AI314" s="109">
        <f>'貼り付けシート（日別）'!B313</f>
        <v>11.203697704602202</v>
      </c>
      <c r="AJ314" s="109">
        <f>'貼り付けシート（日別）'!C313</f>
        <v>14.070577964963521</v>
      </c>
      <c r="AK314" s="109">
        <f>'貼り付けシート（日別）'!D313</f>
        <v>2.1726627740017195</v>
      </c>
      <c r="AL314" s="109">
        <f>'貼り付けシート（日別）'!E313</f>
        <v>0</v>
      </c>
      <c r="AM314" s="109">
        <f>'貼り付けシート（日別）'!F313</f>
        <v>24.50371549626</v>
      </c>
      <c r="AN314" s="109">
        <f>'貼り付けシート（日別）'!G313</f>
        <v>0</v>
      </c>
      <c r="AO314" s="109">
        <f>'貼り付けシート（日別）'!H313</f>
        <v>3.6909375000000004</v>
      </c>
      <c r="AP314" s="102">
        <f>IF(入力データと計算結果!$E$9=バックデータ一覧!$A$25,'貼り付けシート（日別）'!Q313,0)</f>
        <v>0</v>
      </c>
      <c r="AR314" s="36">
        <v>41946</v>
      </c>
      <c r="AS314" s="104">
        <f t="shared" si="90"/>
        <v>0.16012338147569444</v>
      </c>
      <c r="AT314" s="104">
        <f t="shared" si="91"/>
        <v>91.25569720827437</v>
      </c>
      <c r="AU314" s="104">
        <f t="shared" si="92"/>
        <v>0</v>
      </c>
      <c r="AV314" s="107">
        <v>0</v>
      </c>
      <c r="AW314" s="101">
        <f>IF(OR(計算過程!$DF$5&lt;=4,計算過程!$DF$5=8),AX314+AY314+AZ314,0)</f>
        <v>0.16012338147569444</v>
      </c>
      <c r="AX314" s="101">
        <f>IF(AND(計算過程!$DF$5&gt;4,計算過程!$DF$5&lt;&gt;8),0,((VLOOKUP(入力データと計算結果!$E$6,バックデータ一覧!$V$12:$AA$15,2)*'貼り付けシート（日別）'!AG313+VLOOKUP(入力データと計算結果!$E$6,バックデータ一覧!$V$12:$AA$15,3)*('貼り付けシート（日別）'!AA313+'貼り付けシート（日別）'!AB313+'貼り付けシート（日別）'!AC313+'貼り付けシート（日別）'!AD313+'貼り付けシート（日別）'!AF313)+(VLOOKUP(入力データと計算結果!$E$6,バックデータ一覧!$V$12:$AA$15,4)))*10^3/3600))</f>
        <v>0.10179170453703704</v>
      </c>
      <c r="AY314" s="101">
        <f>IF(AND(OR(計算過程!$DF$5&gt;4,計算過程!$DF$5&lt;&gt;8),入力データと計算結果!$E$7&lt;&gt;バックデータ一覧!$A$16,SUM(BX314:BY314)&gt;0),0.07*10^3/3600,0)</f>
        <v>1.9444444444444445E-2</v>
      </c>
      <c r="AZ314" s="101">
        <f>IF(AND(OR(計算過程!$DF$5&lt;=4),入力データと計算結果!$E$7=バックデータ一覧!$A$18,BY314&gt;0),(VLOOKUP(入力データと計算結果!$E$6,バックデータ一覧!$V$12:$AA$15,5,FALSE)*CA314+VLOOKUP(入力データと計算結果!$E$6,バックデータ一覧!$V$12:$AA$15,6,FALSE))*10^3/3600,0)</f>
        <v>3.8887232494212956E-2</v>
      </c>
      <c r="BA314" s="101">
        <f>IF(OR(計算過程!$DF$5&lt;=2,計算過程!$DF$5=8),IF(入力データと計算結果!$E$7=バックデータ一覧!$A$16,BU314/BC314+BV314/BD314+BW314/BE314+BX314/BF314+BZ314/BH314,IF(入力データと計算結果!$E$7=バックデータ一覧!$A$17,BU314/BC314+BV314/BD314+BW314/BE314+BY314/BG314+BZ314/BH314,BU314/BC314+BV314/BD314+BW314/BE314+BY314/BG314+CA314/BI314)),0)</f>
        <v>91.25569720827437</v>
      </c>
      <c r="BB314" s="101">
        <f>IF(OR(計算過程!$DF$5=3,計算過程!$DF$5=4),IF(入力データと計算結果!$E$7=バックデータ一覧!$A$16,BU314/BC314+BV314/BD314+BW314/BE314+BX314/BF314+BZ314/BH314,IF(入力データと計算結果!$E$7=バックデータ一覧!$A$17,BU314/BC314+BV314/BD314+BW314/BE314+BY314/BG314+BZ314/BH314,BU314/BC314+BV314/BD314+BW314/BE314+BY314/BG314+CA314/BI314)),0)</f>
        <v>0</v>
      </c>
      <c r="BC314" s="101">
        <f>MIN(1,計算過程!$DF$7*'貼り付けシート（日別）'!AG313+計算過程!$DF$14*(BU314+BW314)+計算過程!$DF$21)</f>
        <v>0.61753739950157127</v>
      </c>
      <c r="BD314" s="101">
        <f>MIN(1,計算過程!$DF$8*'貼り付けシート（日別）'!AG313+計算過程!$DF$15*BV314+計算過程!$DF$22)</f>
        <v>0.68342259923210591</v>
      </c>
      <c r="BE314" s="101">
        <f>MIN(1,計算過程!$DF$9*'貼り付けシート（日別）'!AG313+計算過程!$DF$16*(BU314+BW314)+計算過程!$DF$23)</f>
        <v>0.61753739950157127</v>
      </c>
      <c r="BF314" s="32">
        <f>MIN(1,計算過程!$DF$10*'貼り付けシート（日別）'!AG313+計算過程!$DF$17*BX314+計算過程!$DF$24)</f>
        <v>0.71159348488590612</v>
      </c>
      <c r="BG314" s="32">
        <f>MIN(1,計算過程!$DF$11*'貼り付けシート（日別）'!AG313+計算過程!$DF$18*BY314+計算過程!$DF$25)</f>
        <v>0.69947319532768093</v>
      </c>
      <c r="BH314" s="32">
        <f>MIN(1,計算過程!$DF$12*'貼り付けシート（日別）'!AG313+計算過程!$DF$19*BZ314+計算過程!$DF$26)</f>
        <v>0.71159348488590612</v>
      </c>
      <c r="BI314" s="32">
        <f>MIN(1,計算過程!$DF$13*'貼り付けシート（日別）'!AG313+計算過程!$DF$20*CA314+計算過程!$DF$27)</f>
        <v>0.61841440939248316</v>
      </c>
      <c r="BJ314" s="32">
        <f>IF(計算過程!$DF$5=11,(計算過程!$DF$33*BK314+計算過程!$DF$34*BN314+計算過程!$DF$35*計算過程!$DF$39+計算過程!$DF$36)*(1+計算過程!$DF$37*計算過程!$DF$38)*BL314*BM314*10^3/3600,0)</f>
        <v>0</v>
      </c>
      <c r="BK314" s="32">
        <f>'貼り付けシート（日別）'!AH313</f>
        <v>1.7124999999999999</v>
      </c>
      <c r="BL314" s="32">
        <f t="shared" si="93"/>
        <v>1.07032375</v>
      </c>
      <c r="BM314" s="32">
        <f t="shared" si="94"/>
        <v>1.1071562500000001</v>
      </c>
      <c r="BN314" s="32">
        <f t="shared" si="95"/>
        <v>60.926245061959008</v>
      </c>
      <c r="BO314" s="32">
        <f>IF(計算過程!$DF$5=10,(計算過程!$DF$41*'貼り付けシート（日別）'!AG313+計算過程!$DF$42*BN314+計算過程!$DF$43)/3.6,0)</f>
        <v>0</v>
      </c>
      <c r="BP314" s="32">
        <f>IF(OR(計算過程!$DF$5=5,計算過程!$DF$5=6,計算過程!$DF$5=7),((計算過程!$DF$45*'貼り付けシート（日別）'!AG313+計算過程!$DF$46*SUM(BU314:BW314,BY314)+計算過程!$DF$47)*BQ314+(0.01723*CA314+0.06099))*10^3/3600,0)</f>
        <v>0</v>
      </c>
      <c r="BQ314" s="32">
        <f>IF('貼り付けシート（日別）'!AG313&lt;7,1+(7-'貼り付けシート（日別）'!AG313)*0.0091,1)</f>
        <v>1.0231670833333333</v>
      </c>
      <c r="BR314" s="32">
        <f>IF(OR(計算過程!$DF$5=5,計算過程!$DF$5=6,計算過程!$DF$5=7),((計算過程!$DF$48*'貼り付けシート（日別）'!AG313+計算過程!$DF$49*SUM(BU314:BW314,BY314)+計算過程!$DF$50)*BT314+CA314/BS314),0)</f>
        <v>0</v>
      </c>
      <c r="BS314" s="32">
        <f>計算過程!$DF$51*'貼り付けシート（日別）'!AG313+計算過程!$DF$52*CA314+計算過程!$DF$53</f>
        <v>0.8032915625</v>
      </c>
      <c r="BT314" s="32">
        <f>IF('貼り付けシート（日別）'!AG313&lt;7,1+(7-'貼り付けシート（日別）'!AG313)*0.0205,1)</f>
        <v>1.0521895833333335</v>
      </c>
      <c r="BU314" s="109">
        <f>'貼り付けシート（日別）'!T313</f>
        <v>11.533218225325799</v>
      </c>
      <c r="BV314" s="109">
        <f>'貼り付けシート（日別）'!U313</f>
        <v>17.588222456204395</v>
      </c>
      <c r="BW314" s="109">
        <f>'貼り付けシート（日別）'!V313</f>
        <v>2.71582846750215</v>
      </c>
      <c r="BX314" s="109">
        <f>'貼り付けシート（日別）'!W313</f>
        <v>0</v>
      </c>
      <c r="BY314" s="109">
        <f>'貼り付けシート（日別）'!X313</f>
        <v>24.50371549626</v>
      </c>
      <c r="BZ314" s="109">
        <f>'貼り付けシート（日別）'!Y313</f>
        <v>0</v>
      </c>
      <c r="CA314" s="109">
        <f>'貼り付けシート（日別）'!Z313</f>
        <v>4.5852604166666664</v>
      </c>
      <c r="CB314" s="102">
        <f>IF(入力データと計算結果!$E$9=バックデータ一覧!$A$25,'貼り付けシート（日別）'!AI313,0)</f>
        <v>0</v>
      </c>
      <c r="CC314" s="166"/>
      <c r="CD314" s="32">
        <f>IF(計算過程!$DF$5=9,((CI314*'貼り付けシート（日別）'!AG313+CJ314*(CQ314+CR314+CS314+CU314)+CK314*CX314+CL314)*CE314+(0.01723*CW314+0.06099))*10^3/3600,0)</f>
        <v>0</v>
      </c>
      <c r="CE314" s="32">
        <f>IF(7&lt;='貼り付けシート（日別）'!AG313,1,1+(7-'貼り付けシート（日別）'!AG313)*0.0091)</f>
        <v>1.0231670833333333</v>
      </c>
      <c r="CF314" s="32">
        <f>IF(計算過程!$DF$5=9,((CM314*'貼り付けシート（日別）'!AG313+CN314*(CQ314+CR314+CS314+CU314)+CO314*CX314+CP314)*CH314+CW314/CG314),0)</f>
        <v>0</v>
      </c>
      <c r="CG314" s="32">
        <f>計算過程!$DF$55*'貼り付けシート（日別）'!AG313+計算過程!$DF$56*CW314+計算過程!$DF$57</f>
        <v>0.8032915625</v>
      </c>
      <c r="CH314" s="32">
        <f>IF(7&lt;='貼り付けシート（日別）'!AG313,1,1+(7-'貼り付けシート（日別）'!AG313)*0.0205)</f>
        <v>1.0521895833333335</v>
      </c>
      <c r="CI314" s="100">
        <f>IF($CX314&gt;0,バックデータ一覧!$S$4,バックデータ一覧!$T$4)</f>
        <v>-0.18114</v>
      </c>
      <c r="CJ314" s="100">
        <f>IF($CX314&gt;0,バックデータ一覧!$S$5,バックデータ一覧!$T$5)</f>
        <v>0.10483000000000001</v>
      </c>
      <c r="CK314" s="100">
        <f>IF($CX314&gt;0,バックデータ一覧!$S$6,バックデータ一覧!$T$6)</f>
        <v>0</v>
      </c>
      <c r="CL314" s="100">
        <f>IF($CX314&gt;0,バックデータ一覧!$S$7,バックデータ一覧!$T$7)</f>
        <v>5.8528500000000001</v>
      </c>
      <c r="CM314" s="100">
        <f>IF($CX314&gt;0,バックデータ一覧!$S$12,バックデータ一覧!$T$12)</f>
        <v>-5.7700000000000001E-2</v>
      </c>
      <c r="CN314" s="100">
        <f>IF($CX314&gt;0,バックデータ一覧!$S$13,バックデータ一覧!$T$13)</f>
        <v>0.47525000000000001</v>
      </c>
      <c r="CO314" s="100">
        <f>IF($CX314&gt;0,バックデータ一覧!$S$14,バックデータ一覧!$T$14)</f>
        <v>0</v>
      </c>
      <c r="CP314" s="173">
        <f>IF($CX314&gt;0,バックデータ一覧!$S$15,バックデータ一覧!$T$15)</f>
        <v>-6.3459300000000001</v>
      </c>
      <c r="CQ314" s="102">
        <f>IF($DF$4=4,'貼り付けシート（日別）'!T313,'貼り付けシート（日別）'!B313*(INT($DF$4)+1-$DF$4)+'貼り付けシート（日別）'!T313*($DF$4-INT($DF$4)))</f>
        <v>11.533218225325799</v>
      </c>
      <c r="CR314" s="102">
        <f>IF($DF$4=4,'貼り付けシート（日別）'!U313,'貼り付けシート（日別）'!C313*(INT($DF$4)+1-$DF$4)+'貼り付けシート（日別）'!U313*($DF$4-INT($DF$4)))</f>
        <v>17.588222456204395</v>
      </c>
      <c r="CS314" s="102">
        <f>IF($DF$4=4,'貼り付けシート（日別）'!V313,'貼り付けシート（日別）'!D313*(INT($DF$4)+1-$DF$4)+'貼り付けシート（日別）'!V313*($DF$4-INT($DF$4)))</f>
        <v>2.71582846750215</v>
      </c>
      <c r="CT314" s="102">
        <f>IF($DF$4=4,'貼り付けシート（日別）'!W313,'貼り付けシート（日別）'!E313*(INT($DF$4)+1-$DF$4)+'貼り付けシート（日別）'!W313*($DF$4-INT($DF$4)))</f>
        <v>0</v>
      </c>
      <c r="CU314" s="102">
        <f>IF($DF$4=4,'貼り付けシート（日別）'!X313,'貼り付けシート（日別）'!F313*(INT($DF$4)+1-$DF$4)+'貼り付けシート（日別）'!X313*($DF$4-INT($DF$4)))</f>
        <v>24.50371549626</v>
      </c>
      <c r="CV314" s="102">
        <f>IF($DF$4=4,'貼り付けシート（日別）'!Y313,'貼り付けシート（日別）'!G313*(INT($DF$4)+1-$DF$4)+'貼り付けシート（日別）'!Y313*($DF$4-INT($DF$4)))</f>
        <v>0</v>
      </c>
      <c r="CW314" s="102">
        <f>IF($DF$4=4,'貼り付けシート（日別）'!Z313,'貼り付けシート（日別）'!H313*(INT($DF$4)+1-$DF$4)+'貼り付けシート（日別）'!Z313*($DF$4-INT($DF$4)))</f>
        <v>4.5852604166666664</v>
      </c>
      <c r="CX314" s="32">
        <f>SUMIF('貼り付けシート（時刻別）'!$A$6:$A$8765,AR314,'貼り付けシート（時刻別）'!$C$6:$C$8765)</f>
        <v>0</v>
      </c>
      <c r="CY314" s="102">
        <f t="shared" si="96"/>
        <v>0</v>
      </c>
      <c r="CZ314" s="166"/>
    </row>
    <row r="315" spans="1:104" x14ac:dyDescent="0.15">
      <c r="A315" s="36">
        <v>41947</v>
      </c>
      <c r="B315" s="139">
        <f>IF(計算過程!$DF$5=9,計算過程!CD315+計算過程!CY315,IF($DF$4=4,AS315,G315*(INT($DF$4)+1-$DF$4)+AS315*($DF$4-INT($DF$4))))</f>
        <v>0.16348549085069447</v>
      </c>
      <c r="C315" s="139">
        <f>IF(計算過程!$DF$5=9,CF315,IF($DF$4=4,AT315,H315*(INT($DF$4)+1-$DF$4)+AT315*($DF$4-INT($DF$4))))</f>
        <v>93.007086243512688</v>
      </c>
      <c r="D315" s="139">
        <f>IF(計算過程!$DF$5=9,0,IF($DF$4=4,AU315,I315*(INT($DF$4)+1-$DF$4)+AU315*($DF$4-INT($DF$4))))</f>
        <v>0</v>
      </c>
      <c r="E315" s="139">
        <v>0</v>
      </c>
      <c r="F315" s="138"/>
      <c r="G315" s="104">
        <f t="shared" si="83"/>
        <v>0.1554601225439815</v>
      </c>
      <c r="H315" s="104">
        <f t="shared" si="84"/>
        <v>85.083956658627315</v>
      </c>
      <c r="I315" s="104">
        <f t="shared" si="85"/>
        <v>0</v>
      </c>
      <c r="J315" s="107">
        <v>0</v>
      </c>
      <c r="K315" s="101">
        <f>IF(OR(計算過程!$DF$5&lt;=4,計算過程!$DF$5=8),L315+M315+N315,0)</f>
        <v>0.1554601225439815</v>
      </c>
      <c r="L315" s="101">
        <f>IF(AND($DF$5&gt;4,$DF$5&lt;&gt;8),0,((VLOOKUP(入力データと計算結果!$E$6,バックデータ一覧!$V$12:$AA$15,2)*'貼り付けシート（日別）'!O314+VLOOKUP(入力データと計算結果!$E$6,バックデータ一覧!$V$12:$AA$15,3)*('貼り付けシート（日別）'!I314+'貼り付けシート（日別）'!J314+'貼り付けシート（日別）'!K314+'貼り付けシート（日別）'!L314+'貼り付けシート（日別）'!N314)+(VLOOKUP(入力データと計算結果!$E$6,バックデータ一覧!$V$12:$AA$15,4)))*10^3/3600))</f>
        <v>0.10006268070370371</v>
      </c>
      <c r="M315" s="101">
        <f>IF(AND(OR($DF$5&gt;4,$DF$5&lt;&gt;8),入力データと計算結果!$E$7&lt;&gt;バックデータ一覧!$A$16,SUM(AL315:AM315)&gt;0),0.07*10^3/3600,0)</f>
        <v>1.9444444444444445E-2</v>
      </c>
      <c r="N315" s="101">
        <f>IF(AND(OR($DF$5&lt;=4),入力データと計算結果!$E$7=バックデータ一覧!$A$18,AM315&gt;0),(VLOOKUP(入力データと計算結果!$E$6,バックデータ一覧!$V$12:$AA$15,5,FALSE)*AO315+VLOOKUP(入力データと計算結果!$E$6,バックデータ一覧!$V$12:$AA$15,6,FALSE))*10^3/3600,0)</f>
        <v>3.5952997395833339E-2</v>
      </c>
      <c r="O315" s="101">
        <f>IF(OR(計算過程!$DF$5&lt;=2,計算過程!$DF$5=8),IF(入力データと計算結果!$E$7=バックデータ一覧!$A$16,AI315/Q315+AJ315/R315+AK315/S315+AL315/T315+AN315/V315,IF(入力データと計算結果!$E$7=バックデータ一覧!$A$17,AI315/Q315+AJ315/R315+AK315/S315+AM315/U315+AN315/V315,AI315/Q315+AJ315/R315+AK315/S315+AM315/U315+AO315/W315)),0)</f>
        <v>85.083956658627315</v>
      </c>
      <c r="P315" s="101">
        <f>IF(OR(計算過程!$DF$5=3,計算過程!$DF$5=4),IF(入力データと計算結果!$E$7=バックデータ一覧!$A$16,AI315/Q315+AJ315/R315+AK315/S315+AL315/T315+AN315/V315,IF(入力データと計算結果!$E$7=バックデータ一覧!$A$17,AI315/Q315+AJ315/R315+AK315/S315+AM315/U315+AN315/V315,AI315/Q315+AJ315/R315+AK315/S315+AM315/U315+AO315/W315)),0)</f>
        <v>0</v>
      </c>
      <c r="Q315" s="101">
        <f>MIN(1,$DF$7*'貼り付けシート（日別）'!O314+計算過程!$DF$14*(AI315+AK315)+$DF$21)</f>
        <v>0.61019591628834968</v>
      </c>
      <c r="R315" s="101">
        <f>MIN(1,$DF$8*'貼り付けシート（日別）'!O314+$DF$15*AJ315+$DF$22)</f>
        <v>0.67984672635013066</v>
      </c>
      <c r="S315" s="101">
        <f>MIN(1,$DF$9*'貼り付けシート（日別）'!O314+$DF$16*(AI315+AK315)+$DF$23)</f>
        <v>0.61019591628834968</v>
      </c>
      <c r="T315" s="32">
        <f>MIN(1,$DF$10*'貼り付けシート（日別）'!O314+$DF$17*AL315+$DF$24)</f>
        <v>0.71159348488590612</v>
      </c>
      <c r="U315" s="32">
        <f>MIN(1,$DF$11*'貼り付けシート（日別）'!O314+$DF$18*AM315+$DF$25)</f>
        <v>0.6993631721525897</v>
      </c>
      <c r="V315" s="32">
        <f>MIN(1,$DF$12*'貼り付けシート（日別）'!O314+$DF$19*AN315+$DF$26)</f>
        <v>0.71159348488590612</v>
      </c>
      <c r="W315" s="32">
        <f>MIN(1,$DF$13*'貼り付けシート（日別）'!O314+$DF$20*AO315+$DF$27)</f>
        <v>0.59638431878818787</v>
      </c>
      <c r="X315" s="32">
        <f t="shared" si="86"/>
        <v>0</v>
      </c>
      <c r="Y315" s="32">
        <f>'貼り付けシート（日別）'!P314</f>
        <v>-1.5750000000000002</v>
      </c>
      <c r="Z315" s="32">
        <f t="shared" si="87"/>
        <v>1.1140475000000001</v>
      </c>
      <c r="AA315" s="32">
        <f t="shared" si="88"/>
        <v>1.1318125000000001</v>
      </c>
      <c r="AB315" s="32">
        <f t="shared" si="89"/>
        <v>56.436769047387955</v>
      </c>
      <c r="AC315" s="32">
        <f>IF($DF$5=10,($DF$41*'貼り付けシート（日別）'!O314+$DF$42*AB315+$DF$43)/3.6,0)</f>
        <v>0</v>
      </c>
      <c r="AD315" s="32">
        <f>IF(OR($DF$5=5,$DF$5=6,$DF$5=7),(($DF$45*'貼り付けシート（日別）'!O314+$DF$46*SUM(AI315:AK315,AM315)+$DF$47)*AE315+(0.01723*AO315+0.06099))*10^3/3600,0)</f>
        <v>0</v>
      </c>
      <c r="AE315" s="32">
        <f>IF('貼り付けシート（日別）'!O314&lt;7,1+(7-'貼り付けシート（日別）'!O314)*0.0091,1)</f>
        <v>1.0572920833333332</v>
      </c>
      <c r="AF315" s="32">
        <f>IF(OR($DF$5=5,$DF$5=6,$DF$5=7),(($DF$48*'貼り付けシート（日別）'!O314+$DF$49*SUM(AI315:AK315,AM315)+$DF$50)*AH315+AO315/AG315),0)</f>
        <v>0</v>
      </c>
      <c r="AG315" s="32">
        <f>$DF$51*'貼り付けシート（日別）'!O314+$DF$52*AO315+$DF$53</f>
        <v>0.78161312499999991</v>
      </c>
      <c r="AH315" s="32">
        <f>IF('貼り付けシート（日別）'!O314&lt;7,1+(7-'貼り付けシート（日別）'!O314)*0.0205,1)</f>
        <v>1.1290645833333333</v>
      </c>
      <c r="AI315" s="109">
        <f>'貼り付けシート（日別）'!B314</f>
        <v>11.314531527095113</v>
      </c>
      <c r="AJ315" s="109">
        <f>'貼り付けシート（日別）'!C314</f>
        <v>14.209772718486798</v>
      </c>
      <c r="AK315" s="109">
        <f>'貼り付けシート（日別）'!D314</f>
        <v>2.1941560815310495</v>
      </c>
      <c r="AL315" s="109">
        <f>'貼り付けシート（日別）'!E314</f>
        <v>0</v>
      </c>
      <c r="AM315" s="109">
        <f>'貼り付けシート（日別）'!F314</f>
        <v>24.746121220275</v>
      </c>
      <c r="AN315" s="109">
        <f>'貼り付けシート（日別）'!G314</f>
        <v>0</v>
      </c>
      <c r="AO315" s="109">
        <f>'貼り付けシート（日別）'!H314</f>
        <v>3.9721875</v>
      </c>
      <c r="AP315" s="102">
        <f>IF(入力データと計算結果!$E$9=バックデータ一覧!$A$25,'貼り付けシート（日別）'!Q314,0)</f>
        <v>0</v>
      </c>
      <c r="AR315" s="36">
        <v>41947</v>
      </c>
      <c r="AS315" s="104">
        <f t="shared" si="90"/>
        <v>0.16348549085069447</v>
      </c>
      <c r="AT315" s="104">
        <f t="shared" si="91"/>
        <v>93.007086243512688</v>
      </c>
      <c r="AU315" s="104">
        <f t="shared" si="92"/>
        <v>0</v>
      </c>
      <c r="AV315" s="107">
        <v>0</v>
      </c>
      <c r="AW315" s="101">
        <f>IF(OR(計算過程!$DF$5&lt;=4,計算過程!$DF$5=8),AX315+AY315+AZ315,0)</f>
        <v>0.16348549085069447</v>
      </c>
      <c r="AX315" s="101">
        <f>IF(AND(計算過程!$DF$5&gt;4,計算過程!$DF$5&lt;&gt;8),0,((VLOOKUP(入力データと計算結果!$E$6,バックデータ一覧!$V$12:$AA$15,2)*'貼り付けシート（日別）'!AG314+VLOOKUP(入力データと計算結果!$E$6,バックデータ一覧!$V$12:$AA$15,3)*('貼り付けシート（日別）'!AA314+'貼り付けシート（日別）'!AB314+'貼り付けシート（日別）'!AC314+'貼り付けシート（日別）'!AD314+'貼り付けシート（日別）'!AF314)+(VLOOKUP(入力データと計算結果!$E$6,バックデータ一覧!$V$12:$AA$15,4)))*10^3/3600))</f>
        <v>0.10358337120370371</v>
      </c>
      <c r="AY315" s="101">
        <f>IF(AND(OR(計算過程!$DF$5&gt;4,計算過程!$DF$5&lt;&gt;8),入力データと計算結果!$E$7&lt;&gt;バックデータ一覧!$A$16,SUM(BX315:BY315)&gt;0),0.07*10^3/3600,0)</f>
        <v>1.9444444444444445E-2</v>
      </c>
      <c r="AZ315" s="101">
        <f>IF(AND(OR(計算過程!$DF$5&lt;=4),入力データと計算結果!$E$7=バックデータ一覧!$A$18,BY315&gt;0),(VLOOKUP(入力データと計算結果!$E$6,バックデータ一覧!$V$12:$AA$15,5,FALSE)*CA315+VLOOKUP(入力データと計算結果!$E$6,バックデータ一覧!$V$12:$AA$15,6,FALSE))*10^3/3600,0)</f>
        <v>4.0457675202546298E-2</v>
      </c>
      <c r="BA315" s="101">
        <f>IF(OR(計算過程!$DF$5&lt;=2,計算過程!$DF$5=8),IF(入力データと計算結果!$E$7=バックデータ一覧!$A$16,BU315/BC315+BV315/BD315+BW315/BE315+BX315/BF315+BZ315/BH315,IF(入力データと計算結果!$E$7=バックデータ一覧!$A$17,BU315/BC315+BV315/BD315+BW315/BE315+BY315/BG315+BZ315/BH315,BU315/BC315+BV315/BD315+BW315/BE315+BY315/BG315+CA315/BI315)),0)</f>
        <v>93.007086243512688</v>
      </c>
      <c r="BB315" s="101">
        <f>IF(OR(計算過程!$DF$5=3,計算過程!$DF$5=4),IF(入力データと計算結果!$E$7=バックデータ一覧!$A$16,BU315/BC315+BV315/BD315+BW315/BE315+BX315/BF315+BZ315/BH315,IF(入力データと計算結果!$E$7=バックデータ一覧!$A$17,BU315/BC315+BV315/BD315+BW315/BE315+BY315/BG315+BZ315/BH315,BU315/BC315+BV315/BD315+BW315/BE315+BY315/BG315+CA315/BI315)),0)</f>
        <v>0</v>
      </c>
      <c r="BC315" s="101">
        <f>MIN(1,計算過程!$DF$7*'貼り付けシート（日別）'!AG314+計算過程!$DF$14*(BU315+BW315)+計算過程!$DF$21)</f>
        <v>0.611235951303712</v>
      </c>
      <c r="BD315" s="101">
        <f>MIN(1,計算過程!$DF$8*'貼り付けシート（日別）'!AG314+計算過程!$DF$15*BV315+計算過程!$DF$22)</f>
        <v>0.68145911021417338</v>
      </c>
      <c r="BE315" s="101">
        <f>MIN(1,計算過程!$DF$9*'貼り付けシート（日別）'!AG314+計算過程!$DF$16*(BU315+BW315)+計算過程!$DF$23)</f>
        <v>0.611235951303712</v>
      </c>
      <c r="BF315" s="32">
        <f>MIN(1,計算過程!$DF$10*'貼り付けシート（日別）'!AG314+計算過程!$DF$17*BX315+計算過程!$DF$24)</f>
        <v>0.71159348488590612</v>
      </c>
      <c r="BG315" s="32">
        <f>MIN(1,計算過程!$DF$11*'貼り付けシート（日別）'!AG314+計算過程!$DF$18*BY315+計算過程!$DF$25)</f>
        <v>0.6993631721525897</v>
      </c>
      <c r="BH315" s="32">
        <f>MIN(1,計算過程!$DF$12*'貼り付けシート（日別）'!AG314+計算過程!$DF$19*BZ315+計算過程!$DF$26)</f>
        <v>0.71159348488590612</v>
      </c>
      <c r="BI315" s="32">
        <f>MIN(1,計算過程!$DF$13*'貼り付けシート（日別）'!AG314+計算過程!$DF$20*CA315+計算過程!$DF$27)</f>
        <v>0.61295933591597318</v>
      </c>
      <c r="BJ315" s="32">
        <f>IF(計算過程!$DF$5=11,(計算過程!$DF$33*BK315+計算過程!$DF$34*BN315+計算過程!$DF$35*計算過程!$DF$39+計算過程!$DF$36)*(1+計算過程!$DF$37*計算過程!$DF$38)*BL315*BM315*10^3/3600,0)</f>
        <v>0</v>
      </c>
      <c r="BK315" s="32">
        <f>'貼り付けシート（日別）'!AH314</f>
        <v>-1.5750000000000002</v>
      </c>
      <c r="BL315" s="32">
        <f t="shared" si="93"/>
        <v>1.1140475000000001</v>
      </c>
      <c r="BM315" s="32">
        <f t="shared" si="94"/>
        <v>1.1318125000000001</v>
      </c>
      <c r="BN315" s="32">
        <f t="shared" si="95"/>
        <v>61.8117295030913</v>
      </c>
      <c r="BO315" s="32">
        <f>IF(計算過程!$DF$5=10,(計算過程!$DF$41*'貼り付けシート（日別）'!AG314+計算過程!$DF$42*BN315+計算過程!$DF$43)/3.6,0)</f>
        <v>0</v>
      </c>
      <c r="BP315" s="32">
        <f>IF(OR(計算過程!$DF$5=5,計算過程!$DF$5=6,計算過程!$DF$5=7),((計算過程!$DF$45*'貼り付けシート（日別）'!AG314+計算過程!$DF$46*SUM(BU315:BW315,BY315)+計算過程!$DF$47)*BQ315+(0.01723*CA315+0.06099))*10^3/3600,0)</f>
        <v>0</v>
      </c>
      <c r="BQ315" s="32">
        <f>IF('貼り付けシート（日別）'!AG314&lt;7,1+(7-'貼り付けシート（日別）'!AG314)*0.0091,1)</f>
        <v>1.0572920833333332</v>
      </c>
      <c r="BR315" s="32">
        <f>IF(OR(計算過程!$DF$5=5,計算過程!$DF$5=6,計算過程!$DF$5=7),((計算過程!$DF$48*'貼り付けシート（日別）'!AG314+計算過程!$DF$49*SUM(BU315:BW315,BY315)+計算過程!$DF$50)*BT315+CA315/BS315),0)</f>
        <v>0</v>
      </c>
      <c r="BS315" s="32">
        <f>計算過程!$DF$51*'貼り付けシート（日別）'!AG314+計算過程!$DF$52*CA315+計算過程!$DF$53</f>
        <v>0.78726031249999995</v>
      </c>
      <c r="BT315" s="32">
        <f>IF('貼り付けシート（日別）'!AG314&lt;7,1+(7-'貼り付けシート（日別）'!AG314)*0.0205,1)</f>
        <v>1.1290645833333333</v>
      </c>
      <c r="BU315" s="109">
        <f>'貼り付けシート（日別）'!T314</f>
        <v>11.647311866127325</v>
      </c>
      <c r="BV315" s="109">
        <f>'貼り付けシート（日別）'!U314</f>
        <v>17.762215898108497</v>
      </c>
      <c r="BW315" s="109">
        <f>'貼り付けシート（日別）'!V314</f>
        <v>2.7426951019138119</v>
      </c>
      <c r="BX315" s="109">
        <f>'貼り付けシート（日別）'!W314</f>
        <v>0</v>
      </c>
      <c r="BY315" s="109">
        <f>'貼り付けシート（日別）'!X314</f>
        <v>24.746121220275</v>
      </c>
      <c r="BZ315" s="109">
        <f>'貼り付けシート（日別）'!Y314</f>
        <v>0</v>
      </c>
      <c r="CA315" s="109">
        <f>'貼り付けシート（日別）'!Z314</f>
        <v>4.9133854166666673</v>
      </c>
      <c r="CB315" s="102">
        <f>IF(入力データと計算結果!$E$9=バックデータ一覧!$A$25,'貼り付けシート（日別）'!AI314,0)</f>
        <v>0</v>
      </c>
      <c r="CC315" s="166"/>
      <c r="CD315" s="32">
        <f>IF(計算過程!$DF$5=9,((CI315*'貼り付けシート（日別）'!AG314+CJ315*(CQ315+CR315+CS315+CU315)+CK315*CX315+CL315)*CE315+(0.01723*CW315+0.06099))*10^3/3600,0)</f>
        <v>0</v>
      </c>
      <c r="CE315" s="32">
        <f>IF(7&lt;='貼り付けシート（日別）'!AG314,1,1+(7-'貼り付けシート（日別）'!AG314)*0.0091)</f>
        <v>1.0572920833333332</v>
      </c>
      <c r="CF315" s="32">
        <f>IF(計算過程!$DF$5=9,((CM315*'貼り付けシート（日別）'!AG314+CN315*(CQ315+CR315+CS315+CU315)+CO315*CX315+CP315)*CH315+CW315/CG315),0)</f>
        <v>0</v>
      </c>
      <c r="CG315" s="32">
        <f>計算過程!$DF$55*'貼り付けシート（日別）'!AG314+計算過程!$DF$56*CW315+計算過程!$DF$57</f>
        <v>0.78726031249999995</v>
      </c>
      <c r="CH315" s="32">
        <f>IF(7&lt;='貼り付けシート（日別）'!AG314,1,1+(7-'貼り付けシート（日別）'!AG314)*0.0205)</f>
        <v>1.1290645833333333</v>
      </c>
      <c r="CI315" s="100">
        <f>IF($CX315&gt;0,バックデータ一覧!$S$4,バックデータ一覧!$T$4)</f>
        <v>-0.18114</v>
      </c>
      <c r="CJ315" s="100">
        <f>IF($CX315&gt;0,バックデータ一覧!$S$5,バックデータ一覧!$T$5)</f>
        <v>0.10483000000000001</v>
      </c>
      <c r="CK315" s="100">
        <f>IF($CX315&gt;0,バックデータ一覧!$S$6,バックデータ一覧!$T$6)</f>
        <v>0</v>
      </c>
      <c r="CL315" s="100">
        <f>IF($CX315&gt;0,バックデータ一覧!$S$7,バックデータ一覧!$T$7)</f>
        <v>5.8528500000000001</v>
      </c>
      <c r="CM315" s="100">
        <f>IF($CX315&gt;0,バックデータ一覧!$S$12,バックデータ一覧!$T$12)</f>
        <v>-5.7700000000000001E-2</v>
      </c>
      <c r="CN315" s="100">
        <f>IF($CX315&gt;0,バックデータ一覧!$S$13,バックデータ一覧!$T$13)</f>
        <v>0.47525000000000001</v>
      </c>
      <c r="CO315" s="100">
        <f>IF($CX315&gt;0,バックデータ一覧!$S$14,バックデータ一覧!$T$14)</f>
        <v>0</v>
      </c>
      <c r="CP315" s="173">
        <f>IF($CX315&gt;0,バックデータ一覧!$S$15,バックデータ一覧!$T$15)</f>
        <v>-6.3459300000000001</v>
      </c>
      <c r="CQ315" s="102">
        <f>IF($DF$4=4,'貼り付けシート（日別）'!T314,'貼り付けシート（日別）'!B314*(INT($DF$4)+1-$DF$4)+'貼り付けシート（日別）'!T314*($DF$4-INT($DF$4)))</f>
        <v>11.647311866127325</v>
      </c>
      <c r="CR315" s="102">
        <f>IF($DF$4=4,'貼り付けシート（日別）'!U314,'貼り付けシート（日別）'!C314*(INT($DF$4)+1-$DF$4)+'貼り付けシート（日別）'!U314*($DF$4-INT($DF$4)))</f>
        <v>17.762215898108497</v>
      </c>
      <c r="CS315" s="102">
        <f>IF($DF$4=4,'貼り付けシート（日別）'!V314,'貼り付けシート（日別）'!D314*(INT($DF$4)+1-$DF$4)+'貼り付けシート（日別）'!V314*($DF$4-INT($DF$4)))</f>
        <v>2.7426951019138119</v>
      </c>
      <c r="CT315" s="102">
        <f>IF($DF$4=4,'貼り付けシート（日別）'!W314,'貼り付けシート（日別）'!E314*(INT($DF$4)+1-$DF$4)+'貼り付けシート（日別）'!W314*($DF$4-INT($DF$4)))</f>
        <v>0</v>
      </c>
      <c r="CU315" s="102">
        <f>IF($DF$4=4,'貼り付けシート（日別）'!X314,'貼り付けシート（日別）'!F314*(INT($DF$4)+1-$DF$4)+'貼り付けシート（日別）'!X314*($DF$4-INT($DF$4)))</f>
        <v>24.746121220275</v>
      </c>
      <c r="CV315" s="102">
        <f>IF($DF$4=4,'貼り付けシート（日別）'!Y314,'貼り付けシート（日別）'!G314*(INT($DF$4)+1-$DF$4)+'貼り付けシート（日別）'!Y314*($DF$4-INT($DF$4)))</f>
        <v>0</v>
      </c>
      <c r="CW315" s="102">
        <f>IF($DF$4=4,'貼り付けシート（日別）'!Z314,'貼り付けシート（日別）'!H314*(INT($DF$4)+1-$DF$4)+'貼り付けシート（日別）'!Z314*($DF$4-INT($DF$4)))</f>
        <v>4.9133854166666673</v>
      </c>
      <c r="CX315" s="32">
        <f>SUMIF('貼り付けシート（時刻別）'!$A$6:$A$8765,AR315,'貼り付けシート（時刻別）'!$C$6:$C$8765)</f>
        <v>0</v>
      </c>
      <c r="CY315" s="102">
        <f t="shared" si="96"/>
        <v>0</v>
      </c>
      <c r="CZ315" s="166"/>
    </row>
    <row r="316" spans="1:104" x14ac:dyDescent="0.15">
      <c r="A316" s="36">
        <v>41948</v>
      </c>
      <c r="B316" s="139">
        <f>IF(計算過程!$DF$5=9,計算過程!CD316+計算過程!CY316,IF($DF$4=4,AS316,G316*(INT($DF$4)+1-$DF$4)+AS316*($DF$4-INT($DF$4))))</f>
        <v>0.1709088298402778</v>
      </c>
      <c r="C316" s="139">
        <f>IF(計算過程!$DF$5=9,CF316,IF($DF$4=4,AT316,H316*(INT($DF$4)+1-$DF$4)+AT316*($DF$4-INT($DF$4))))</f>
        <v>108.03569699796033</v>
      </c>
      <c r="D316" s="139">
        <f>IF(計算過程!$DF$5=9,0,IF($DF$4=4,AU316,I316*(INT($DF$4)+1-$DF$4)+AU316*($DF$4-INT($DF$4))))</f>
        <v>0</v>
      </c>
      <c r="E316" s="139">
        <v>0</v>
      </c>
      <c r="F316" s="138"/>
      <c r="G316" s="104">
        <f t="shared" si="83"/>
        <v>0.16293161131018519</v>
      </c>
      <c r="H316" s="104">
        <f t="shared" si="84"/>
        <v>100.10356716746992</v>
      </c>
      <c r="I316" s="104">
        <f t="shared" si="85"/>
        <v>0</v>
      </c>
      <c r="J316" s="107">
        <v>0</v>
      </c>
      <c r="K316" s="101">
        <f>IF(OR(計算過程!$DF$5&lt;=4,計算過程!$DF$5=8),L316+M316+N316,0)</f>
        <v>0.16293161131018519</v>
      </c>
      <c r="L316" s="101">
        <f>IF(AND($DF$5&gt;4,$DF$5&lt;&gt;8),0,((VLOOKUP(入力データと計算結果!$E$6,バックデータ一覧!$V$12:$AA$15,2)*'貼り付けシート（日別）'!O315+VLOOKUP(入力データと計算結果!$E$6,バックデータ一覧!$V$12:$AA$15,3)*('貼り付けシート（日別）'!I315+'貼り付けシート（日別）'!J315+'貼り付けシート（日別）'!K315+'貼り付けシート（日別）'!L315+'貼り付けシート（日別）'!N315)+(VLOOKUP(入力データと計算結果!$E$6,バックデータ一覧!$V$12:$AA$15,4)))*10^3/3600))</f>
        <v>0.10732029012962964</v>
      </c>
      <c r="M316" s="101">
        <f>IF(AND(OR($DF$5&gt;4,$DF$5&lt;&gt;8),入力データと計算結果!$E$7&lt;&gt;バックデータ一覧!$A$16,SUM(AL316:AM316)&gt;0),0.07*10^3/3600,0)</f>
        <v>1.9444444444444445E-2</v>
      </c>
      <c r="N316" s="101">
        <f>IF(AND(OR($DF$5&lt;=4),入力データと計算結果!$E$7=バックデータ一覧!$A$18,AM316&gt;0),(VLOOKUP(入力データと計算結果!$E$6,バックデータ一覧!$V$12:$AA$15,5,FALSE)*AO316+VLOOKUP(入力データと計算結果!$E$6,バックデータ一覧!$V$12:$AA$15,6,FALSE))*10^3/3600,0)</f>
        <v>3.6166876736111103E-2</v>
      </c>
      <c r="O316" s="101">
        <f>IF(OR(計算過程!$DF$5&lt;=2,計算過程!$DF$5=8),IF(入力データと計算結果!$E$7=バックデータ一覧!$A$16,AI316/Q316+AJ316/R316+AK316/S316+AL316/T316+AN316/V316,IF(入力データと計算結果!$E$7=バックデータ一覧!$A$17,AI316/Q316+AJ316/R316+AK316/S316+AM316/U316+AN316/V316,AI316/Q316+AJ316/R316+AK316/S316+AM316/U316+AO316/W316)),0)</f>
        <v>100.10356716746992</v>
      </c>
      <c r="P316" s="101">
        <f>IF(OR(計算過程!$DF$5=3,計算過程!$DF$5=4),IF(入力データと計算結果!$E$7=バックデータ一覧!$A$16,AI316/Q316+AJ316/R316+AK316/S316+AL316/T316+AN316/V316,IF(入力データと計算結果!$E$7=バックデータ一覧!$A$17,AI316/Q316+AJ316/R316+AK316/S316+AM316/U316+AN316/V316,AI316/Q316+AJ316/R316+AK316/S316+AM316/U316+AO316/W316)),0)</f>
        <v>0</v>
      </c>
      <c r="Q316" s="101">
        <f>MIN(1,$DF$7*'貼り付けシート（日別）'!O315+計算過程!$DF$14*(AI316+AK316)+$DF$21)</f>
        <v>0.61464966684339961</v>
      </c>
      <c r="R316" s="101">
        <f>MIN(1,$DF$8*'貼り付けシート（日別）'!O315+$DF$15*AJ316+$DF$22)</f>
        <v>0.68168191977417558</v>
      </c>
      <c r="S316" s="101">
        <f>MIN(1,$DF$9*'貼り付けシート（日別）'!O315+$DF$16*(AI316+AK316)+$DF$23)</f>
        <v>0.61464966684339961</v>
      </c>
      <c r="T316" s="32">
        <f>MIN(1,$DF$10*'貼り付けシート（日別）'!O315+$DF$17*AL316+$DF$24)</f>
        <v>0.71159348488590612</v>
      </c>
      <c r="U316" s="32">
        <f>MIN(1,$DF$11*'貼り付けシート（日別）'!O315+$DF$18*AM316+$DF$25)</f>
        <v>0.69917179048173006</v>
      </c>
      <c r="V316" s="32">
        <f>MIN(1,$DF$12*'貼り付けシート（日別）'!O315+$DF$19*AN316+$DF$26)</f>
        <v>0.71159348488590612</v>
      </c>
      <c r="W316" s="32">
        <f>MIN(1,$DF$13*'貼り付けシート（日別）'!O315+$DF$20*AO316+$DF$27)</f>
        <v>0.59538640628295303</v>
      </c>
      <c r="X316" s="32">
        <f t="shared" si="86"/>
        <v>0</v>
      </c>
      <c r="Y316" s="32">
        <f>'貼り付けシート（日別）'!P315</f>
        <v>-5.2500000000000009</v>
      </c>
      <c r="Z316" s="32">
        <f t="shared" si="87"/>
        <v>1.162925</v>
      </c>
      <c r="AA316" s="32">
        <f t="shared" si="88"/>
        <v>1.1025</v>
      </c>
      <c r="AB316" s="32">
        <f t="shared" si="89"/>
        <v>66.306370399321665</v>
      </c>
      <c r="AC316" s="32">
        <f>IF($DF$5=10,($DF$41*'貼り付けシート（日別）'!O315+$DF$42*AB316+$DF$43)/3.6,0)</f>
        <v>0</v>
      </c>
      <c r="AD316" s="32">
        <f>IF(OR($DF$5=5,$DF$5=6,$DF$5=7),(($DF$45*'貼り付けシート（日別）'!O315+$DF$46*SUM(AI316:AK316,AM316)+$DF$47)*AE316+(0.01723*AO316+0.06099))*10^3/3600,0)</f>
        <v>0</v>
      </c>
      <c r="AE316" s="32">
        <f>IF('貼り付けシート（日別）'!O315&lt;7,1+(7-'貼り付けシート（日別）'!O315)*0.0091,1)</f>
        <v>1.0627141666666666</v>
      </c>
      <c r="AF316" s="32">
        <f>IF(OR($DF$5=5,$DF$5=6,$DF$5=7),(($DF$48*'貼り付けシート（日別）'!O315+$DF$49*SUM(AI316:AK316,AM316)+$DF$50)*AH316+AO316/AG316),0)</f>
        <v>0</v>
      </c>
      <c r="AG316" s="32">
        <f>$DF$51*'貼り付けシート（日別）'!O315+$DF$52*AO316+$DF$53</f>
        <v>0.77902125</v>
      </c>
      <c r="AH316" s="32">
        <f>IF('貼り付けシート（日別）'!O315&lt;7,1+(7-'貼り付けシート（日別）'!O315)*0.0205,1)</f>
        <v>1.1412791666666666</v>
      </c>
      <c r="AI316" s="109">
        <f>'貼り付けシート（日別）'!B315</f>
        <v>13.876478087742296</v>
      </c>
      <c r="AJ316" s="109">
        <f>'貼り付けシート（日別）'!C315</f>
        <v>18.968115316935329</v>
      </c>
      <c r="AK316" s="109">
        <f>'貼り付けシート（日別）'!D315</f>
        <v>4.2771240420540435</v>
      </c>
      <c r="AL316" s="109">
        <f>'貼り付けシート（日別）'!E315</f>
        <v>0</v>
      </c>
      <c r="AM316" s="109">
        <f>'貼り付けシート（日別）'!F315</f>
        <v>25.167777952590001</v>
      </c>
      <c r="AN316" s="109">
        <f>'貼り付けシート（日別）'!G315</f>
        <v>0</v>
      </c>
      <c r="AO316" s="109">
        <f>'貼り付けシート（日別）'!H315</f>
        <v>4.0168750000000006</v>
      </c>
      <c r="AP316" s="102">
        <f>IF(入力データと計算結果!$E$9=バックデータ一覧!$A$25,'貼り付けシート（日別）'!Q315,0)</f>
        <v>0</v>
      </c>
      <c r="AR316" s="36">
        <v>41948</v>
      </c>
      <c r="AS316" s="104">
        <f t="shared" si="90"/>
        <v>0.1709088298402778</v>
      </c>
      <c r="AT316" s="104">
        <f t="shared" si="91"/>
        <v>108.03569699796033</v>
      </c>
      <c r="AU316" s="104">
        <f t="shared" si="92"/>
        <v>0</v>
      </c>
      <c r="AV316" s="107">
        <v>0</v>
      </c>
      <c r="AW316" s="101">
        <f>IF(OR(計算過程!$DF$5&lt;=4,計算過程!$DF$5=8),AX316+AY316+AZ316,0)</f>
        <v>0.1709088298402778</v>
      </c>
      <c r="AX316" s="101">
        <f>IF(AND(計算過程!$DF$5&gt;4,計算過程!$DF$5&lt;&gt;8),0,((VLOOKUP(入力データと計算結果!$E$6,バックデータ一覧!$V$12:$AA$15,2)*'貼り付けシート（日別）'!AG315+VLOOKUP(入力データと計算結果!$E$6,バックデータ一覧!$V$12:$AA$15,3)*('貼り付けシート（日別）'!AA315+'貼り付けシート（日別）'!AB315+'貼り付けシート（日別）'!AC315+'貼り付けシート（日別）'!AD315+'貼り付けシート（日別）'!AF315)+(VLOOKUP(入力データと計算結果!$E$6,バックデータ一覧!$V$12:$AA$15,4)))*10^3/3600))</f>
        <v>0.1107571842962963</v>
      </c>
      <c r="AY316" s="101">
        <f>IF(AND(OR(計算過程!$DF$5&gt;4,計算過程!$DF$5&lt;&gt;8),入力データと計算結果!$E$7&lt;&gt;バックデータ一覧!$A$16,SUM(BX316:BY316)&gt;0),0.07*10^3/3600,0)</f>
        <v>1.9444444444444445E-2</v>
      </c>
      <c r="AZ316" s="101">
        <f>IF(AND(OR(計算過程!$DF$5&lt;=4),入力データと計算結果!$E$7=バックデータ一覧!$A$18,BY316&gt;0),(VLOOKUP(入力データと計算結果!$E$6,バックデータ一覧!$V$12:$AA$15,5,FALSE)*CA316+VLOOKUP(入力データと計算結果!$E$6,バックデータ一覧!$V$12:$AA$15,6,FALSE))*10^3/3600,0)</f>
        <v>4.0707201099537037E-2</v>
      </c>
      <c r="BA316" s="101">
        <f>IF(OR(計算過程!$DF$5&lt;=2,計算過程!$DF$5=8),IF(入力データと計算結果!$E$7=バックデータ一覧!$A$16,BU316/BC316+BV316/BD316+BW316/BE316+BX316/BF316+BZ316/BH316,IF(入力データと計算結果!$E$7=バックデータ一覧!$A$17,BU316/BC316+BV316/BD316+BW316/BE316+BY316/BG316+BZ316/BH316,BU316/BC316+BV316/BD316+BW316/BE316+BY316/BG316+CA316/BI316)),0)</f>
        <v>108.03569699796033</v>
      </c>
      <c r="BB316" s="101">
        <f>IF(OR(計算過程!$DF$5=3,計算過程!$DF$5=4),IF(入力データと計算結果!$E$7=バックデータ一覧!$A$16,BU316/BC316+BV316/BD316+BW316/BE316+BX316/BF316+BZ316/BH316,IF(入力データと計算結果!$E$7=バックデータ一覧!$A$17,BU316/BC316+BV316/BD316+BW316/BE316+BY316/BG316+BZ316/BH316,BU316/BC316+BV316/BD316+BW316/BE316+BY316/BG316+CA316/BI316)),0)</f>
        <v>0</v>
      </c>
      <c r="BC316" s="101">
        <f>MIN(1,計算過程!$DF$7*'貼り付けシート（日別）'!AG315+計算過程!$DF$14*(BU316+BW316)+計算過程!$DF$21)</f>
        <v>0.61664667598476586</v>
      </c>
      <c r="BD316" s="101">
        <f>MIN(1,計算過程!$DF$8*'貼り付けシート（日別）'!AG315+計算過程!$DF$15*BV316+計算過程!$DF$22)</f>
        <v>0.68291181309877014</v>
      </c>
      <c r="BE316" s="101">
        <f>MIN(1,計算過程!$DF$9*'貼り付けシート（日別）'!AG315+計算過程!$DF$16*(BU316+BW316)+計算過程!$DF$23)</f>
        <v>0.61664667598476586</v>
      </c>
      <c r="BF316" s="32">
        <f>MIN(1,計算過程!$DF$10*'貼り付けシート（日別）'!AG315+計算過程!$DF$17*BX316+計算過程!$DF$24)</f>
        <v>0.71159348488590612</v>
      </c>
      <c r="BG316" s="32">
        <f>MIN(1,計算過程!$DF$11*'貼り付けシート（日別）'!AG315+計算過程!$DF$18*BY316+計算過程!$DF$25)</f>
        <v>0.69917179048173006</v>
      </c>
      <c r="BH316" s="32">
        <f>MIN(1,計算過程!$DF$12*'貼り付けシート（日別）'!AG315+計算過程!$DF$19*BZ316+計算過程!$DF$26)</f>
        <v>0.71159348488590612</v>
      </c>
      <c r="BI316" s="32">
        <f>MIN(1,計算過程!$DF$13*'貼り付けシート（日別）'!AG315+計算過程!$DF$20*CA316+計算過程!$DF$27)</f>
        <v>0.61209258535248323</v>
      </c>
      <c r="BJ316" s="32">
        <f>IF(計算過程!$DF$5=11,(計算過程!$DF$33*BK316+計算過程!$DF$34*BN316+計算過程!$DF$35*計算過程!$DF$39+計算過程!$DF$36)*(1+計算過程!$DF$37*計算過程!$DF$38)*BL316*BM316*10^3/3600,0)</f>
        <v>0</v>
      </c>
      <c r="BK316" s="32">
        <f>'貼り付けシート（日別）'!AH315</f>
        <v>-5.2500000000000009</v>
      </c>
      <c r="BL316" s="32">
        <f t="shared" si="93"/>
        <v>1.162925</v>
      </c>
      <c r="BM316" s="32">
        <f t="shared" si="94"/>
        <v>1.1025</v>
      </c>
      <c r="BN316" s="32">
        <f t="shared" si="95"/>
        <v>71.657000417551615</v>
      </c>
      <c r="BO316" s="32">
        <f>IF(計算過程!$DF$5=10,(計算過程!$DF$41*'貼り付けシート（日別）'!AG315+計算過程!$DF$42*BN316+計算過程!$DF$43)/3.6,0)</f>
        <v>0</v>
      </c>
      <c r="BP316" s="32">
        <f>IF(OR(計算過程!$DF$5=5,計算過程!$DF$5=6,計算過程!$DF$5=7),((計算過程!$DF$45*'貼り付けシート（日別）'!AG315+計算過程!$DF$46*SUM(BU316:BW316,BY316)+計算過程!$DF$47)*BQ316+(0.01723*CA316+0.06099))*10^3/3600,0)</f>
        <v>0</v>
      </c>
      <c r="BQ316" s="32">
        <f>IF('貼り付けシート（日別）'!AG315&lt;7,1+(7-'貼り付けシート（日別）'!AG315)*0.0091,1)</f>
        <v>1.0627141666666666</v>
      </c>
      <c r="BR316" s="32">
        <f>IF(OR(計算過程!$DF$5=5,計算過程!$DF$5=6,計算過程!$DF$5=7),((計算過程!$DF$48*'貼り付けシート（日別）'!AG315+計算過程!$DF$49*SUM(BU316:BW316,BY316)+計算過程!$DF$50)*BT316+CA316/BS316),0)</f>
        <v>0</v>
      </c>
      <c r="BS316" s="32">
        <f>計算過程!$DF$51*'貼り付けシート（日別）'!AG315+計算過程!$DF$52*CA316+計算過程!$DF$53</f>
        <v>0.78471312500000001</v>
      </c>
      <c r="BT316" s="32">
        <f>IF('貼り付けシート（日別）'!AG315&lt;7,1+(7-'貼り付けシート（日別）'!AG315)*0.0205,1)</f>
        <v>1.1412791666666666</v>
      </c>
      <c r="BU316" s="109">
        <f>'貼り付けシート（日別）'!T315</f>
        <v>15.568731513076724</v>
      </c>
      <c r="BV316" s="109">
        <f>'貼り付けシート（日別）'!U315</f>
        <v>21.67784607649752</v>
      </c>
      <c r="BW316" s="109">
        <f>'貼り付けシート（日別）'!V315</f>
        <v>4.2771240420540435</v>
      </c>
      <c r="BX316" s="109">
        <f>'貼り付けシート（日別）'!W315</f>
        <v>0</v>
      </c>
      <c r="BY316" s="109">
        <f>'貼り付けシート（日別）'!X315</f>
        <v>25.167777952590001</v>
      </c>
      <c r="BZ316" s="109">
        <f>'貼り付けシート（日別）'!Y315</f>
        <v>0</v>
      </c>
      <c r="CA316" s="109">
        <f>'貼り付けシート（日別）'!Z315</f>
        <v>4.9655208333333336</v>
      </c>
      <c r="CB316" s="102">
        <f>IF(入力データと計算結果!$E$9=バックデータ一覧!$A$25,'貼り付けシート（日別）'!AI315,0)</f>
        <v>0</v>
      </c>
      <c r="CC316" s="166"/>
      <c r="CD316" s="32">
        <f>IF(計算過程!$DF$5=9,((CI316*'貼り付けシート（日別）'!AG315+CJ316*(CQ316+CR316+CS316+CU316)+CK316*CX316+CL316)*CE316+(0.01723*CW316+0.06099))*10^3/3600,0)</f>
        <v>0</v>
      </c>
      <c r="CE316" s="32">
        <f>IF(7&lt;='貼り付けシート（日別）'!AG315,1,1+(7-'貼り付けシート（日別）'!AG315)*0.0091)</f>
        <v>1.0627141666666666</v>
      </c>
      <c r="CF316" s="32">
        <f>IF(計算過程!$DF$5=9,((CM316*'貼り付けシート（日別）'!AG315+CN316*(CQ316+CR316+CS316+CU316)+CO316*CX316+CP316)*CH316+CW316/CG316),0)</f>
        <v>0</v>
      </c>
      <c r="CG316" s="32">
        <f>計算過程!$DF$55*'貼り付けシート（日別）'!AG315+計算過程!$DF$56*CW316+計算過程!$DF$57</f>
        <v>0.78471312500000001</v>
      </c>
      <c r="CH316" s="32">
        <f>IF(7&lt;='貼り付けシート（日別）'!AG315,1,1+(7-'貼り付けシート（日別）'!AG315)*0.0205)</f>
        <v>1.1412791666666666</v>
      </c>
      <c r="CI316" s="100">
        <f>IF($CX316&gt;0,バックデータ一覧!$S$4,バックデータ一覧!$T$4)</f>
        <v>-0.18114</v>
      </c>
      <c r="CJ316" s="100">
        <f>IF($CX316&gt;0,バックデータ一覧!$S$5,バックデータ一覧!$T$5)</f>
        <v>0.10483000000000001</v>
      </c>
      <c r="CK316" s="100">
        <f>IF($CX316&gt;0,バックデータ一覧!$S$6,バックデータ一覧!$T$6)</f>
        <v>0</v>
      </c>
      <c r="CL316" s="100">
        <f>IF($CX316&gt;0,バックデータ一覧!$S$7,バックデータ一覧!$T$7)</f>
        <v>5.8528500000000001</v>
      </c>
      <c r="CM316" s="100">
        <f>IF($CX316&gt;0,バックデータ一覧!$S$12,バックデータ一覧!$T$12)</f>
        <v>-5.7700000000000001E-2</v>
      </c>
      <c r="CN316" s="100">
        <f>IF($CX316&gt;0,バックデータ一覧!$S$13,バックデータ一覧!$T$13)</f>
        <v>0.47525000000000001</v>
      </c>
      <c r="CO316" s="100">
        <f>IF($CX316&gt;0,バックデータ一覧!$S$14,バックデータ一覧!$T$14)</f>
        <v>0</v>
      </c>
      <c r="CP316" s="173">
        <f>IF($CX316&gt;0,バックデータ一覧!$S$15,バックデータ一覧!$T$15)</f>
        <v>-6.3459300000000001</v>
      </c>
      <c r="CQ316" s="102">
        <f>IF($DF$4=4,'貼り付けシート（日別）'!T315,'貼り付けシート（日別）'!B315*(INT($DF$4)+1-$DF$4)+'貼り付けシート（日別）'!T315*($DF$4-INT($DF$4)))</f>
        <v>15.568731513076724</v>
      </c>
      <c r="CR316" s="102">
        <f>IF($DF$4=4,'貼り付けシート（日別）'!U315,'貼り付けシート（日別）'!C315*(INT($DF$4)+1-$DF$4)+'貼り付けシート（日別）'!U315*($DF$4-INT($DF$4)))</f>
        <v>21.67784607649752</v>
      </c>
      <c r="CS316" s="102">
        <f>IF($DF$4=4,'貼り付けシート（日別）'!V315,'貼り付けシート（日別）'!D315*(INT($DF$4)+1-$DF$4)+'貼り付けシート（日別）'!V315*($DF$4-INT($DF$4)))</f>
        <v>4.2771240420540435</v>
      </c>
      <c r="CT316" s="102">
        <f>IF($DF$4=4,'貼り付けシート（日別）'!W315,'貼り付けシート（日別）'!E315*(INT($DF$4)+1-$DF$4)+'貼り付けシート（日別）'!W315*($DF$4-INT($DF$4)))</f>
        <v>0</v>
      </c>
      <c r="CU316" s="102">
        <f>IF($DF$4=4,'貼り付けシート（日別）'!X315,'貼り付けシート（日別）'!F315*(INT($DF$4)+1-$DF$4)+'貼り付けシート（日別）'!X315*($DF$4-INT($DF$4)))</f>
        <v>25.167777952590001</v>
      </c>
      <c r="CV316" s="102">
        <f>IF($DF$4=4,'貼り付けシート（日別）'!Y315,'貼り付けシート（日別）'!G315*(INT($DF$4)+1-$DF$4)+'貼り付けシート（日別）'!Y315*($DF$4-INT($DF$4)))</f>
        <v>0</v>
      </c>
      <c r="CW316" s="102">
        <f>IF($DF$4=4,'貼り付けシート（日別）'!Z315,'貼り付けシート（日別）'!H315*(INT($DF$4)+1-$DF$4)+'貼り付けシート（日別）'!Z315*($DF$4-INT($DF$4)))</f>
        <v>4.9655208333333336</v>
      </c>
      <c r="CX316" s="32">
        <f>SUMIF('貼り付けシート（時刻別）'!$A$6:$A$8765,AR316,'貼り付けシート（時刻別）'!$C$6:$C$8765)</f>
        <v>0</v>
      </c>
      <c r="CY316" s="102">
        <f t="shared" si="96"/>
        <v>0</v>
      </c>
      <c r="CZ316" s="166"/>
    </row>
    <row r="317" spans="1:104" x14ac:dyDescent="0.15">
      <c r="A317" s="36">
        <v>41949</v>
      </c>
      <c r="B317" s="139">
        <f>IF(計算過程!$DF$5=9,計算過程!CD317+計算過程!CY317,IF($DF$4=4,AS317,G317*(INT($DF$4)+1-$DF$4)+AS317*($DF$4-INT($DF$4))))</f>
        <v>0.15420756839236113</v>
      </c>
      <c r="C317" s="139">
        <f>IF(計算過程!$DF$5=9,CF317,IF($DF$4=4,AT317,H317*(INT($DF$4)+1-$DF$4)+AT317*($DF$4-INT($DF$4))))</f>
        <v>81.139708402605024</v>
      </c>
      <c r="D317" s="139">
        <f>IF(計算過程!$DF$5=9,0,IF($DF$4=4,AU317,I317*(INT($DF$4)+1-$DF$4)+AU317*($DF$4-INT($DF$4))))</f>
        <v>0</v>
      </c>
      <c r="E317" s="139">
        <v>0</v>
      </c>
      <c r="F317" s="138"/>
      <c r="G317" s="104">
        <f t="shared" si="83"/>
        <v>0.14634472844212965</v>
      </c>
      <c r="H317" s="104">
        <f t="shared" si="84"/>
        <v>73.061251643109458</v>
      </c>
      <c r="I317" s="104">
        <f t="shared" si="85"/>
        <v>0</v>
      </c>
      <c r="J317" s="107">
        <v>0</v>
      </c>
      <c r="K317" s="101">
        <f>IF(OR(計算過程!$DF$5&lt;=4,計算過程!$DF$5=8),L317+M317+N317,0)</f>
        <v>0.14634472844212965</v>
      </c>
      <c r="L317" s="101">
        <f>IF(AND($DF$5&gt;4,$DF$5&lt;&gt;8),0,((VLOOKUP(入力データと計算結果!$E$6,バックデータ一覧!$V$12:$AA$15,2)*'貼り付けシート（日別）'!O316+VLOOKUP(入力データと計算結果!$E$6,バックデータ一覧!$V$12:$AA$15,3)*('貼り付けシート（日別）'!I316+'貼り付けシート（日別）'!J316+'貼り付けシート（日別）'!K316+'貼り付けシート（日別）'!L316+'貼り付けシート（日別）'!N316)+(VLOOKUP(入力データと計算結果!$E$6,バックデータ一覧!$V$12:$AA$15,4)))*10^3/3600))</f>
        <v>9.1922456740740746E-2</v>
      </c>
      <c r="M317" s="101">
        <f>IF(AND(OR($DF$5&gt;4,$DF$5&lt;&gt;8),入力データと計算結果!$E$7&lt;&gt;バックデータ一覧!$A$16,SUM(AL317:AM317)&gt;0),0.07*10^3/3600,0)</f>
        <v>1.9444444444444445E-2</v>
      </c>
      <c r="N317" s="101">
        <f>IF(AND(OR($DF$5&lt;=4),入力データと計算結果!$E$7=バックデータ一覧!$A$18,AM317&gt;0),(VLOOKUP(入力データと計算結果!$E$6,バックデータ一覧!$V$12:$AA$15,5,FALSE)*AO317+VLOOKUP(入力データと計算結果!$E$6,バックデータ一覧!$V$12:$AA$15,6,FALSE))*10^3/3600,0)</f>
        <v>3.4977827256944448E-2</v>
      </c>
      <c r="O317" s="101">
        <f>IF(OR(計算過程!$DF$5&lt;=2,計算過程!$DF$5=8),IF(入力データと計算結果!$E$7=バックデータ一覧!$A$16,AI317/Q317+AJ317/R317+AK317/S317+AL317/T317+AN317/V317,IF(入力データと計算結果!$E$7=バックデータ一覧!$A$17,AI317/Q317+AJ317/R317+AK317/S317+AM317/U317+AN317/V317,AI317/Q317+AJ317/R317+AK317/S317+AM317/U317+AO317/W317)),0)</f>
        <v>73.061251643109458</v>
      </c>
      <c r="P317" s="101">
        <f>IF(OR(計算過程!$DF$5=3,計算過程!$DF$5=4),IF(入力データと計算結果!$E$7=バックデータ一覧!$A$16,AI317/Q317+AJ317/R317+AK317/S317+AL317/T317+AN317/V317,IF(入力データと計算結果!$E$7=バックデータ一覧!$A$17,AI317/Q317+AJ317/R317+AK317/S317+AM317/U317+AN317/V317,AI317/Q317+AJ317/R317+AK317/S317+AM317/U317+AO317/W317)),0)</f>
        <v>0</v>
      </c>
      <c r="Q317" s="101">
        <f>MIN(1,$DF$7*'貼り付けシート（日別）'!O316+計算過程!$DF$14*(AI317+AK317)+$DF$21)</f>
        <v>0.61024426037324031</v>
      </c>
      <c r="R317" s="101">
        <f>MIN(1,$DF$8*'貼り付けシート（日別）'!O316+$DF$15*AJ317+$DF$22)</f>
        <v>0.6794280914686156</v>
      </c>
      <c r="S317" s="101">
        <f>MIN(1,$DF$9*'貼り付けシート（日別）'!O316+$DF$16*(AI317+AK317)+$DF$23)</f>
        <v>0.61024426037324031</v>
      </c>
      <c r="T317" s="32">
        <f>MIN(1,$DF$10*'貼り付けシート（日別）'!O316+$DF$17*AL317+$DF$24)</f>
        <v>0.71159348488590612</v>
      </c>
      <c r="U317" s="32">
        <f>MIN(1,$DF$11*'貼り付けシート（日別）'!O316+$DF$18*AM317+$DF$25)</f>
        <v>0.69906630824593752</v>
      </c>
      <c r="V317" s="32">
        <f>MIN(1,$DF$12*'貼り付けシート（日別）'!O316+$DF$19*AN317+$DF$26)</f>
        <v>0.71159348488590612</v>
      </c>
      <c r="W317" s="32">
        <f>MIN(1,$DF$13*'貼り付けシート（日別）'!O316+$DF$20*AO317+$DF$27)</f>
        <v>0.60093424153932884</v>
      </c>
      <c r="X317" s="32">
        <f t="shared" si="86"/>
        <v>0</v>
      </c>
      <c r="Y317" s="32">
        <f>'貼り付けシート（日別）'!P316</f>
        <v>-3.4375000000000004</v>
      </c>
      <c r="Z317" s="32">
        <f t="shared" si="87"/>
        <v>1.13881875</v>
      </c>
      <c r="AA317" s="32">
        <f t="shared" si="88"/>
        <v>1.120625</v>
      </c>
      <c r="AB317" s="32">
        <f t="shared" si="89"/>
        <v>48.775183949989916</v>
      </c>
      <c r="AC317" s="32">
        <f>IF($DF$5=10,($DF$41*'貼り付けシート（日別）'!O316+$DF$42*AB317+$DF$43)/3.6,0)</f>
        <v>0</v>
      </c>
      <c r="AD317" s="32">
        <f>IF(OR($DF$5=5,$DF$5=6,$DF$5=7),(($DF$45*'貼り付けシート（日別）'!O316+$DF$46*SUM(AI317:AK317,AM317)+$DF$47)*AE317+(0.01723*AO317+0.06099))*10^3/3600,0)</f>
        <v>0</v>
      </c>
      <c r="AE317" s="32">
        <f>IF('貼り付けシート（日別）'!O316&lt;7,1+(7-'貼り付けシート（日別）'!O316)*0.0091,1)</f>
        <v>1.0325704166666667</v>
      </c>
      <c r="AF317" s="32">
        <f>IF(OR($DF$5=5,$DF$5=6,$DF$5=7),(($DF$48*'貼り付けシート（日別）'!O316+$DF$49*SUM(AI317:AK317,AM317)+$DF$50)*AH317+AO317/AG317),0)</f>
        <v>0</v>
      </c>
      <c r="AG317" s="32">
        <f>$DF$51*'貼り付けシート（日別）'!O316+$DF$52*AO317+$DF$53</f>
        <v>0.79343062499999994</v>
      </c>
      <c r="AH317" s="32">
        <f>IF('貼り付けシート（日別）'!O316&lt;7,1+(7-'貼り付けシート（日別）'!O316)*0.0205,1)</f>
        <v>1.0733729166666666</v>
      </c>
      <c r="AI317" s="109">
        <f>'貼り付けシート（日別）'!B316</f>
        <v>7.5146711704485405</v>
      </c>
      <c r="AJ317" s="109">
        <f>'貼り付けシート（日別）'!C316</f>
        <v>10.027426208604805</v>
      </c>
      <c r="AK317" s="109">
        <f>'貼り付けシート（日別）'!D316</f>
        <v>2.0644701017715765</v>
      </c>
      <c r="AL317" s="109">
        <f>'貼り付けシート（日別）'!E316</f>
        <v>0</v>
      </c>
      <c r="AM317" s="109">
        <f>'貼り付けシート（日別）'!F316</f>
        <v>25.400178969164998</v>
      </c>
      <c r="AN317" s="109">
        <f>'貼り付けシート（日別）'!G316</f>
        <v>0</v>
      </c>
      <c r="AO317" s="109">
        <f>'貼り付けシート（日別）'!H316</f>
        <v>3.7684375000000001</v>
      </c>
      <c r="AP317" s="102">
        <f>IF(入力データと計算結果!$E$9=バックデータ一覧!$A$25,'貼り付けシート（日別）'!Q316,0)</f>
        <v>0</v>
      </c>
      <c r="AR317" s="36">
        <v>41949</v>
      </c>
      <c r="AS317" s="104">
        <f t="shared" si="90"/>
        <v>0.15420756839236113</v>
      </c>
      <c r="AT317" s="104">
        <f t="shared" si="91"/>
        <v>81.139708402605024</v>
      </c>
      <c r="AU317" s="104">
        <f t="shared" si="92"/>
        <v>0</v>
      </c>
      <c r="AV317" s="107">
        <v>0</v>
      </c>
      <c r="AW317" s="101">
        <f>IF(OR(計算過程!$DF$5&lt;=4,計算過程!$DF$5=8),AX317+AY317+AZ317,0)</f>
        <v>0.15420756839236113</v>
      </c>
      <c r="AX317" s="101">
        <f>IF(AND(計算過程!$DF$5&gt;4,計算過程!$DF$5&lt;&gt;8),0,((VLOOKUP(入力データと計算結果!$E$6,バックデータ一覧!$V$12:$AA$15,2)*'貼り付けシート（日別）'!AG316+VLOOKUP(入力データと計算結果!$E$6,バックデータ一覧!$V$12:$AA$15,3)*('貼り付けシート（日別）'!AA316+'貼り付けシート（日別）'!AB316+'貼り付けシート（日別）'!AC316+'貼り付けシート（日別）'!AD316+'貼り付けシート（日別）'!AF316)+(VLOOKUP(入力データと計算結果!$E$6,バックデータ一覧!$V$12:$AA$15,4)))*10^3/3600))</f>
        <v>9.5443147240740753E-2</v>
      </c>
      <c r="AY317" s="101">
        <f>IF(AND(OR(計算過程!$DF$5&gt;4,計算過程!$DF$5&lt;&gt;8),入力データと計算結果!$E$7&lt;&gt;バックデータ一覧!$A$16,SUM(BX317:BY317)&gt;0),0.07*10^3/3600,0)</f>
        <v>1.9444444444444445E-2</v>
      </c>
      <c r="AZ317" s="101">
        <f>IF(AND(OR(計算過程!$DF$5&lt;=4),入力データと計算結果!$E$7=バックデータ一覧!$A$18,BY317&gt;0),(VLOOKUP(入力データと計算結果!$E$6,バックデータ一覧!$V$12:$AA$15,5,FALSE)*CA317+VLOOKUP(入力データと計算結果!$E$6,バックデータ一覧!$V$12:$AA$15,6,FALSE))*10^3/3600,0)</f>
        <v>3.9319976707175928E-2</v>
      </c>
      <c r="BA317" s="101">
        <f>IF(OR(計算過程!$DF$5&lt;=2,計算過程!$DF$5=8),IF(入力データと計算結果!$E$7=バックデータ一覧!$A$16,BU317/BC317+BV317/BD317+BW317/BE317+BX317/BF317+BZ317/BH317,IF(入力データと計算結果!$E$7=バックデータ一覧!$A$17,BU317/BC317+BV317/BD317+BW317/BE317+BY317/BG317+BZ317/BH317,BU317/BC317+BV317/BD317+BW317/BE317+BY317/BG317+CA317/BI317)),0)</f>
        <v>81.139708402605024</v>
      </c>
      <c r="BB317" s="101">
        <f>IF(OR(計算過程!$DF$5=3,計算過程!$DF$5=4),IF(入力データと計算結果!$E$7=バックデータ一覧!$A$16,BU317/BC317+BV317/BD317+BW317/BE317+BX317/BF317+BZ317/BH317,IF(入力データと計算結果!$E$7=バックデータ一覧!$A$17,BU317/BC317+BV317/BD317+BW317/BE317+BY317/BG317+BZ317/BH317,BU317/BC317+BV317/BD317+BW317/BE317+BY317/BG317+CA317/BI317)),0)</f>
        <v>0</v>
      </c>
      <c r="BC317" s="101">
        <f>MIN(1,計算過程!$DF$7*'貼り付けシート（日別）'!AG316+計算過程!$DF$14*(BU317+BW317)+計算過程!$DF$21)</f>
        <v>0.61131178426069133</v>
      </c>
      <c r="BD317" s="101">
        <f>MIN(1,計算過程!$DF$8*'貼り付けシート（日別）'!AG316+計算過程!$DF$15*BV317+計算過程!$DF$22)</f>
        <v>0.68108309179570214</v>
      </c>
      <c r="BE317" s="101">
        <f>MIN(1,計算過程!$DF$9*'貼り付けシート（日別）'!AG316+計算過程!$DF$16*(BU317+BW317)+計算過程!$DF$23)</f>
        <v>0.61131178426069133</v>
      </c>
      <c r="BF317" s="32">
        <f>MIN(1,計算過程!$DF$10*'貼り付けシート（日別）'!AG316+計算過程!$DF$17*BX317+計算過程!$DF$24)</f>
        <v>0.71159348488590612</v>
      </c>
      <c r="BG317" s="32">
        <f>MIN(1,計算過程!$DF$11*'貼り付けシート（日別）'!AG316+計算過程!$DF$18*BY317+計算過程!$DF$25)</f>
        <v>0.69906630824593752</v>
      </c>
      <c r="BH317" s="32">
        <f>MIN(1,計算過程!$DF$12*'貼り付けシート（日別）'!AG316+計算過程!$DF$19*BZ317+計算過程!$DF$26)</f>
        <v>0.71159348488590612</v>
      </c>
      <c r="BI317" s="32">
        <f>MIN(1,計算過程!$DF$13*'貼り付けシート（日別）'!AG316+計算過程!$DF$20*CA317+計算過程!$DF$27)</f>
        <v>0.61691123359006705</v>
      </c>
      <c r="BJ317" s="32">
        <f>IF(計算過程!$DF$5=11,(計算過程!$DF$33*BK317+計算過程!$DF$34*BN317+計算過程!$DF$35*計算過程!$DF$39+計算過程!$DF$36)*(1+計算過程!$DF$37*計算過程!$DF$38)*BL317*BM317*10^3/3600,0)</f>
        <v>0</v>
      </c>
      <c r="BK317" s="32">
        <f>'貼り付けシート（日別）'!AH316</f>
        <v>-3.4375000000000004</v>
      </c>
      <c r="BL317" s="32">
        <f t="shared" si="93"/>
        <v>1.13881875</v>
      </c>
      <c r="BM317" s="32">
        <f t="shared" si="94"/>
        <v>1.120625</v>
      </c>
      <c r="BN317" s="32">
        <f t="shared" si="95"/>
        <v>54.23337359922855</v>
      </c>
      <c r="BO317" s="32">
        <f>IF(計算過程!$DF$5=10,(計算過程!$DF$41*'貼り付けシート（日別）'!AG316+計算過程!$DF$42*BN317+計算過程!$DF$43)/3.6,0)</f>
        <v>0</v>
      </c>
      <c r="BP317" s="32">
        <f>IF(OR(計算過程!$DF$5=5,計算過程!$DF$5=6,計算過程!$DF$5=7),((計算過程!$DF$45*'貼り付けシート（日別）'!AG316+計算過程!$DF$46*SUM(BU317:BW317,BY317)+計算過程!$DF$47)*BQ317+(0.01723*CA317+0.06099))*10^3/3600,0)</f>
        <v>0</v>
      </c>
      <c r="BQ317" s="32">
        <f>IF('貼り付けシート（日別）'!AG316&lt;7,1+(7-'貼り付けシート（日別）'!AG316)*0.0091,1)</f>
        <v>1.0325704166666667</v>
      </c>
      <c r="BR317" s="32">
        <f>IF(OR(計算過程!$DF$5=5,計算過程!$DF$5=6,計算過程!$DF$5=7),((計算過程!$DF$48*'貼り付けシート（日別）'!AG316+計算過程!$DF$49*SUM(BU317:BW317,BY317)+計算過程!$DF$50)*BT317+CA317/BS317),0)</f>
        <v>0</v>
      </c>
      <c r="BS317" s="32">
        <f>計算過程!$DF$51*'貼り付けシート（日別）'!AG316+計算過程!$DF$52*CA317+計算過程!$DF$53</f>
        <v>0.79887406249999993</v>
      </c>
      <c r="BT317" s="32">
        <f>IF('貼り付けシート（日別）'!AG316&lt;7,1+(7-'貼り付けシート（日別）'!AG316)*0.0205,1)</f>
        <v>1.0733729166666666</v>
      </c>
      <c r="BU317" s="109">
        <f>'貼り付けシート（日別）'!T316</f>
        <v>7.8562471327416565</v>
      </c>
      <c r="BV317" s="109">
        <f>'貼り付けシート（日別）'!U316</f>
        <v>13.673763011733826</v>
      </c>
      <c r="BW317" s="109">
        <f>'貼り付けシート（日別）'!V316</f>
        <v>2.6275074022547344</v>
      </c>
      <c r="BX317" s="109">
        <f>'貼り付けシート（日別）'!W316</f>
        <v>0</v>
      </c>
      <c r="BY317" s="109">
        <f>'貼り付けシート（日別）'!X316</f>
        <v>25.400178969164998</v>
      </c>
      <c r="BZ317" s="109">
        <f>'貼り付けシート（日別）'!Y316</f>
        <v>0</v>
      </c>
      <c r="CA317" s="109">
        <f>'貼り付けシート（日別）'!Z316</f>
        <v>4.6756770833333334</v>
      </c>
      <c r="CB317" s="102">
        <f>IF(入力データと計算結果!$E$9=バックデータ一覧!$A$25,'貼り付けシート（日別）'!AI316,0)</f>
        <v>0</v>
      </c>
      <c r="CC317" s="166"/>
      <c r="CD317" s="32">
        <f>IF(計算過程!$DF$5=9,((CI317*'貼り付けシート（日別）'!AG316+CJ317*(CQ317+CR317+CS317+CU317)+CK317*CX317+CL317)*CE317+(0.01723*CW317+0.06099))*10^3/3600,0)</f>
        <v>0</v>
      </c>
      <c r="CE317" s="32">
        <f>IF(7&lt;='貼り付けシート（日別）'!AG316,1,1+(7-'貼り付けシート（日別）'!AG316)*0.0091)</f>
        <v>1.0325704166666667</v>
      </c>
      <c r="CF317" s="32">
        <f>IF(計算過程!$DF$5=9,((CM317*'貼り付けシート（日別）'!AG316+CN317*(CQ317+CR317+CS317+CU317)+CO317*CX317+CP317)*CH317+CW317/CG317),0)</f>
        <v>0</v>
      </c>
      <c r="CG317" s="32">
        <f>計算過程!$DF$55*'貼り付けシート（日別）'!AG316+計算過程!$DF$56*CW317+計算過程!$DF$57</f>
        <v>0.79887406249999993</v>
      </c>
      <c r="CH317" s="32">
        <f>IF(7&lt;='貼り付けシート（日別）'!AG316,1,1+(7-'貼り付けシート（日別）'!AG316)*0.0205)</f>
        <v>1.0733729166666666</v>
      </c>
      <c r="CI317" s="100">
        <f>IF($CX317&gt;0,バックデータ一覧!$S$4,バックデータ一覧!$T$4)</f>
        <v>-0.18114</v>
      </c>
      <c r="CJ317" s="100">
        <f>IF($CX317&gt;0,バックデータ一覧!$S$5,バックデータ一覧!$T$5)</f>
        <v>0.10483000000000001</v>
      </c>
      <c r="CK317" s="100">
        <f>IF($CX317&gt;0,バックデータ一覧!$S$6,バックデータ一覧!$T$6)</f>
        <v>0</v>
      </c>
      <c r="CL317" s="100">
        <f>IF($CX317&gt;0,バックデータ一覧!$S$7,バックデータ一覧!$T$7)</f>
        <v>5.8528500000000001</v>
      </c>
      <c r="CM317" s="100">
        <f>IF($CX317&gt;0,バックデータ一覧!$S$12,バックデータ一覧!$T$12)</f>
        <v>-5.7700000000000001E-2</v>
      </c>
      <c r="CN317" s="100">
        <f>IF($CX317&gt;0,バックデータ一覧!$S$13,バックデータ一覧!$T$13)</f>
        <v>0.47525000000000001</v>
      </c>
      <c r="CO317" s="100">
        <f>IF($CX317&gt;0,バックデータ一覧!$S$14,バックデータ一覧!$T$14)</f>
        <v>0</v>
      </c>
      <c r="CP317" s="173">
        <f>IF($CX317&gt;0,バックデータ一覧!$S$15,バックデータ一覧!$T$15)</f>
        <v>-6.3459300000000001</v>
      </c>
      <c r="CQ317" s="102">
        <f>IF($DF$4=4,'貼り付けシート（日別）'!T316,'貼り付けシート（日別）'!B316*(INT($DF$4)+1-$DF$4)+'貼り付けシート（日別）'!T316*($DF$4-INT($DF$4)))</f>
        <v>7.8562471327416565</v>
      </c>
      <c r="CR317" s="102">
        <f>IF($DF$4=4,'貼り付けシート（日別）'!U316,'貼り付けシート（日別）'!C316*(INT($DF$4)+1-$DF$4)+'貼り付けシート（日別）'!U316*($DF$4-INT($DF$4)))</f>
        <v>13.673763011733826</v>
      </c>
      <c r="CS317" s="102">
        <f>IF($DF$4=4,'貼り付けシート（日別）'!V316,'貼り付けシート（日別）'!D316*(INT($DF$4)+1-$DF$4)+'貼り付けシート（日別）'!V316*($DF$4-INT($DF$4)))</f>
        <v>2.6275074022547344</v>
      </c>
      <c r="CT317" s="102">
        <f>IF($DF$4=4,'貼り付けシート（日別）'!W316,'貼り付けシート（日別）'!E316*(INT($DF$4)+1-$DF$4)+'貼り付けシート（日別）'!W316*($DF$4-INT($DF$4)))</f>
        <v>0</v>
      </c>
      <c r="CU317" s="102">
        <f>IF($DF$4=4,'貼り付けシート（日別）'!X316,'貼り付けシート（日別）'!F316*(INT($DF$4)+1-$DF$4)+'貼り付けシート（日別）'!X316*($DF$4-INT($DF$4)))</f>
        <v>25.400178969164998</v>
      </c>
      <c r="CV317" s="102">
        <f>IF($DF$4=4,'貼り付けシート（日別）'!Y316,'貼り付けシート（日別）'!G316*(INT($DF$4)+1-$DF$4)+'貼り付けシート（日別）'!Y316*($DF$4-INT($DF$4)))</f>
        <v>0</v>
      </c>
      <c r="CW317" s="102">
        <f>IF($DF$4=4,'貼り付けシート（日別）'!Z316,'貼り付けシート（日別）'!H316*(INT($DF$4)+1-$DF$4)+'貼り付けシート（日別）'!Z316*($DF$4-INT($DF$4)))</f>
        <v>4.6756770833333334</v>
      </c>
      <c r="CX317" s="32">
        <f>SUMIF('貼り付けシート（時刻別）'!$A$6:$A$8765,AR317,'貼り付けシート（時刻別）'!$C$6:$C$8765)</f>
        <v>0</v>
      </c>
      <c r="CY317" s="102">
        <f t="shared" si="96"/>
        <v>0</v>
      </c>
      <c r="CZ317" s="166"/>
    </row>
    <row r="318" spans="1:104" x14ac:dyDescent="0.15">
      <c r="A318" s="36">
        <v>41950</v>
      </c>
      <c r="B318" s="139">
        <f>IF(計算過程!$DF$5=9,計算過程!CD318+計算過程!CY318,IF($DF$4=4,AS318,G318*(INT($DF$4)+1-$DF$4)+AS318*($DF$4-INT($DF$4))))</f>
        <v>0.14821524250694443</v>
      </c>
      <c r="C318" s="139">
        <f>IF(計算過程!$DF$5=9,CF318,IF($DF$4=4,AT318,H318*(INT($DF$4)+1-$DF$4)+AT318*($DF$4-INT($DF$4))))</f>
        <v>67.650597116414559</v>
      </c>
      <c r="D318" s="139">
        <f>IF(計算過程!$DF$5=9,0,IF($DF$4=4,AU318,I318*(INT($DF$4)+1-$DF$4)+AU318*($DF$4-INT($DF$4))))</f>
        <v>0</v>
      </c>
      <c r="E318" s="139">
        <v>0</v>
      </c>
      <c r="F318" s="138"/>
      <c r="G318" s="104">
        <f t="shared" si="83"/>
        <v>0.14035317616203702</v>
      </c>
      <c r="H318" s="104">
        <f t="shared" si="84"/>
        <v>59.611637448591232</v>
      </c>
      <c r="I318" s="104">
        <f t="shared" si="85"/>
        <v>0</v>
      </c>
      <c r="J318" s="107">
        <v>0</v>
      </c>
      <c r="K318" s="101">
        <f>IF(OR(計算過程!$DF$5&lt;=4,計算過程!$DF$5=8),L318+M318+N318,0)</f>
        <v>0.14035317616203702</v>
      </c>
      <c r="L318" s="101">
        <f>IF(AND($DF$5&gt;4,$DF$5&lt;&gt;8),0,((VLOOKUP(入力データと計算結果!$E$6,バックデータ一覧!$V$12:$AA$15,2)*'貼り付けシート（日別）'!O317+VLOOKUP(入力データと計算結果!$E$6,バックデータ一覧!$V$12:$AA$15,3)*('貼り付けシート（日別）'!I317+'貼り付けシート（日別）'!J317+'貼り付けシート（日別）'!K317+'貼り付けシート（日別）'!L317+'貼り付けシート（日別）'!N317)+(VLOOKUP(入力データと計算結果!$E$6,バックデータ一覧!$V$12:$AA$15,4)))*10^3/3600))</f>
        <v>8.554352859259258E-2</v>
      </c>
      <c r="M318" s="101">
        <f>IF(AND(OR($DF$5&gt;4,$DF$5&lt;&gt;8),入力データと計算結果!$E$7&lt;&gt;バックデータ一覧!$A$16,SUM(AL318:AM318)&gt;0),0.07*10^3/3600,0)</f>
        <v>1.9444444444444445E-2</v>
      </c>
      <c r="N318" s="101">
        <f>IF(AND(OR($DF$5&lt;=4),入力データと計算結果!$E$7=バックデータ一覧!$A$18,AM318&gt;0),(VLOOKUP(入力データと計算結果!$E$6,バックデータ一覧!$V$12:$AA$15,5,FALSE)*AO318+VLOOKUP(入力データと計算結果!$E$6,バックデータ一覧!$V$12:$AA$15,6,FALSE))*10^3/3600,0)</f>
        <v>3.5365203125000001E-2</v>
      </c>
      <c r="O318" s="101">
        <f>IF(OR(計算過程!$DF$5&lt;=2,計算過程!$DF$5=8),IF(入力データと計算結果!$E$7=バックデータ一覧!$A$16,AI318/Q318+AJ318/R318+AK318/S318+AL318/T318+AN318/V318,IF(入力データと計算結果!$E$7=バックデータ一覧!$A$17,AI318/Q318+AJ318/R318+AK318/S318+AM318/U318+AN318/V318,AI318/Q318+AJ318/R318+AK318/S318+AM318/U318+AO318/W318)),0)</f>
        <v>59.611637448591232</v>
      </c>
      <c r="P318" s="101">
        <f>IF(OR(計算過程!$DF$5=3,計算過程!$DF$5=4),IF(入力データと計算結果!$E$7=バックデータ一覧!$A$16,AI318/Q318+AJ318/R318+AK318/S318+AL318/T318+AN318/V318,IF(入力データと計算結果!$E$7=バックデータ一覧!$A$17,AI318/Q318+AJ318/R318+AK318/S318+AM318/U318+AN318/V318,AI318/Q318+AJ318/R318+AK318/S318+AM318/U318+AO318/W318)),0)</f>
        <v>0</v>
      </c>
      <c r="Q318" s="101">
        <f>MIN(1,$DF$7*'貼り付けシート（日別）'!O317+計算過程!$DF$14*(AI318+AK318)+$DF$21)</f>
        <v>0.60325723188484803</v>
      </c>
      <c r="R318" s="101">
        <f>MIN(1,$DF$8*'貼り付けシート（日別）'!O317+$DF$15*AJ318+$DF$22)</f>
        <v>0.67677661815935053</v>
      </c>
      <c r="S318" s="101">
        <f>MIN(1,$DF$9*'貼り付けシート（日別）'!O317+$DF$16*(AI318+AK318)+$DF$23)</f>
        <v>0.60325723188484803</v>
      </c>
      <c r="T318" s="32">
        <f>MIN(1,$DF$10*'貼り付けシート（日別）'!O317+$DF$17*AL318+$DF$24)</f>
        <v>0.71159348488590612</v>
      </c>
      <c r="U318" s="32">
        <f>MIN(1,$DF$11*'貼り付けシート（日別）'!O317+$DF$18*AM318+$DF$25)</f>
        <v>0.69904284672622763</v>
      </c>
      <c r="V318" s="32">
        <f>MIN(1,$DF$12*'貼り付けシート（日別）'!O317+$DF$19*AN318+$DF$26)</f>
        <v>0.71159348488590612</v>
      </c>
      <c r="W318" s="32">
        <f>MIN(1,$DF$13*'貼り付けシート（日別）'!O317+$DF$20*AO318+$DF$27)</f>
        <v>0.59912683357530194</v>
      </c>
      <c r="X318" s="32">
        <f t="shared" si="86"/>
        <v>0</v>
      </c>
      <c r="Y318" s="32">
        <f>'貼り付けシート（日別）'!P317</f>
        <v>0.77500000000000002</v>
      </c>
      <c r="Z318" s="32">
        <f t="shared" si="87"/>
        <v>1.0827925</v>
      </c>
      <c r="AA318" s="32">
        <f t="shared" si="88"/>
        <v>1.1141875000000001</v>
      </c>
      <c r="AB318" s="32">
        <f t="shared" si="89"/>
        <v>40.017500284555013</v>
      </c>
      <c r="AC318" s="32">
        <f>IF($DF$5=10,($DF$41*'貼り付けシート（日別）'!O317+$DF$42*AB318+$DF$43)/3.6,0)</f>
        <v>0</v>
      </c>
      <c r="AD318" s="32">
        <f>IF(OR($DF$5=5,$DF$5=6,$DF$5=7),(($DF$45*'貼り付けシート（日別）'!O317+$DF$46*SUM(AI318:AK318,AM318)+$DF$47)*AE318+(0.01723*AO318+0.06099))*10^3/3600,0)</f>
        <v>0</v>
      </c>
      <c r="AE318" s="32">
        <f>IF('貼り付けシート（日別）'!O317&lt;7,1+(7-'貼り付けシート（日別）'!O317)*0.0091,1)</f>
        <v>1.0423908333333334</v>
      </c>
      <c r="AF318" s="32">
        <f>IF(OR($DF$5=5,$DF$5=6,$DF$5=7),(($DF$48*'貼り付けシート（日別）'!O317+$DF$49*SUM(AI318:AK318,AM318)+$DF$50)*AH318+AO318/AG318),0)</f>
        <v>0</v>
      </c>
      <c r="AG318" s="32">
        <f>$DF$51*'貼り付けシート（日別）'!O317+$DF$52*AO318+$DF$53</f>
        <v>0.78873624999999992</v>
      </c>
      <c r="AH318" s="32">
        <f>IF('貼り付けシート（日別）'!O317&lt;7,1+(7-'貼り付けシート（日別）'!O317)*0.0205,1)</f>
        <v>1.0954958333333333</v>
      </c>
      <c r="AI318" s="109">
        <f>'貼り付けシート（日別）'!B317</f>
        <v>4.1072530946252437</v>
      </c>
      <c r="AJ318" s="109">
        <f>'貼り付けシート（日別）'!C317</f>
        <v>5.4806359975376102</v>
      </c>
      <c r="AK318" s="109">
        <f>'貼り付けシート（日別）'!D317</f>
        <v>1.1283662347871548</v>
      </c>
      <c r="AL318" s="109">
        <f>'貼り付けシート（日別）'!E317</f>
        <v>0</v>
      </c>
      <c r="AM318" s="109">
        <f>'貼り付けシート（日別）'!F317</f>
        <v>25.451869957605002</v>
      </c>
      <c r="AN318" s="109">
        <f>'貼り付けシート（日別）'!G317</f>
        <v>0</v>
      </c>
      <c r="AO318" s="109">
        <f>'貼り付けシート（日別）'!H317</f>
        <v>3.8493750000000002</v>
      </c>
      <c r="AP318" s="102">
        <f>IF(入力データと計算結果!$E$9=バックデータ一覧!$A$25,'貼り付けシート（日別）'!Q317,0)</f>
        <v>0</v>
      </c>
      <c r="AR318" s="36">
        <v>41950</v>
      </c>
      <c r="AS318" s="104">
        <f t="shared" si="90"/>
        <v>0.14821524250694443</v>
      </c>
      <c r="AT318" s="104">
        <f t="shared" si="91"/>
        <v>67.650597116414559</v>
      </c>
      <c r="AU318" s="104">
        <f t="shared" si="92"/>
        <v>0</v>
      </c>
      <c r="AV318" s="107">
        <v>0</v>
      </c>
      <c r="AW318" s="101">
        <f>IF(OR(計算過程!$DF$5&lt;=4,計算過程!$DF$5=8),AX318+AY318+AZ318,0)</f>
        <v>0.14821524250694443</v>
      </c>
      <c r="AX318" s="101">
        <f>IF(AND(計算過程!$DF$5&gt;4,計算過程!$DF$5&lt;&gt;8),0,((VLOOKUP(入力データと計算結果!$E$6,バックデータ一覧!$V$12:$AA$15,2)*'貼り付けシート（日別）'!AG317+VLOOKUP(入力データと計算結果!$E$6,バックデータ一覧!$V$12:$AA$15,3)*('貼り付けシート（日別）'!AA317+'貼り付けシート（日別）'!AB317+'貼り付けシート（日別）'!AC317+'貼り付けシート（日別）'!AD317+'貼り付けシート（日別）'!AF317)+(VLOOKUP(入力データと計算結果!$E$6,バックデータ一覧!$V$12:$AA$15,4)))*10^3/3600))</f>
        <v>8.8998882842592594E-2</v>
      </c>
      <c r="AY318" s="101">
        <f>IF(AND(OR(計算過程!$DF$5&gt;4,計算過程!$DF$5&lt;&gt;8),入力データと計算結果!$E$7&lt;&gt;バックデータ一覧!$A$16,SUM(BX318:BY318)&gt;0),0.07*10^3/3600,0)</f>
        <v>1.9444444444444445E-2</v>
      </c>
      <c r="AZ318" s="101">
        <f>IF(AND(OR(計算過程!$DF$5&lt;=4),入力データと計算結果!$E$7=バックデータ一覧!$A$18,BY318&gt;0),(VLOOKUP(入力データと計算結果!$E$6,バックデータ一覧!$V$12:$AA$15,5,FALSE)*CA318+VLOOKUP(入力データと計算結果!$E$6,バックデータ一覧!$V$12:$AA$15,6,FALSE))*10^3/3600,0)</f>
        <v>3.9771915219907396E-2</v>
      </c>
      <c r="BA318" s="101">
        <f>IF(OR(計算過程!$DF$5&lt;=2,計算過程!$DF$5=8),IF(入力データと計算結果!$E$7=バックデータ一覧!$A$16,BU318/BC318+BV318/BD318+BW318/BE318+BX318/BF318+BZ318/BH318,IF(入力データと計算結果!$E$7=バックデータ一覧!$A$17,BU318/BC318+BV318/BD318+BW318/BE318+BY318/BG318+BZ318/BH318,BU318/BC318+BV318/BD318+BW318/BE318+BY318/BG318+CA318/BI318)),0)</f>
        <v>67.650597116414559</v>
      </c>
      <c r="BB318" s="101">
        <f>IF(OR(計算過程!$DF$5=3,計算過程!$DF$5=4),IF(入力データと計算結果!$E$7=バックデータ一覧!$A$16,BU318/BC318+BV318/BD318+BW318/BE318+BX318/BF318+BZ318/BH318,IF(入力データと計算結果!$E$7=バックデータ一覧!$A$17,BU318/BC318+BV318/BD318+BW318/BE318+BY318/BG318+BZ318/BH318,BU318/BC318+BV318/BD318+BW318/BE318+BY318/BG318+CA318/BI318)),0)</f>
        <v>0</v>
      </c>
      <c r="BC318" s="101">
        <f>MIN(1,計算過程!$DF$7*'貼り付けシート（日別）'!AG317+計算過程!$DF$14*(BU318+BW318)+計算過程!$DF$21)</f>
        <v>0.60422706033360918</v>
      </c>
      <c r="BD318" s="101">
        <f>MIN(1,計算過程!$DF$8*'貼り付けシート（日別）'!AG317+計算過程!$DF$15*BV318+計算過程!$DF$22)</f>
        <v>0.67843498651793321</v>
      </c>
      <c r="BE318" s="101">
        <f>MIN(1,計算過程!$DF$9*'貼り付けシート（日別）'!AG317+計算過程!$DF$16*(BU318+BW318)+計算過程!$DF$23)</f>
        <v>0.60422706033360918</v>
      </c>
      <c r="BF318" s="32">
        <f>MIN(1,計算過程!$DF$10*'貼り付けシート（日別）'!AG317+計算過程!$DF$17*BX318+計算過程!$DF$24)</f>
        <v>0.71159348488590612</v>
      </c>
      <c r="BG318" s="32">
        <f>MIN(1,計算過程!$DF$11*'貼り付けシート（日別）'!AG317+計算過程!$DF$18*BY318+計算過程!$DF$25)</f>
        <v>0.69904284672622763</v>
      </c>
      <c r="BH318" s="32">
        <f>MIN(1,計算過程!$DF$12*'貼り付けシート（日別）'!AG317+計算過程!$DF$19*BZ318+計算過程!$DF$26)</f>
        <v>0.71159348488590612</v>
      </c>
      <c r="BI318" s="32">
        <f>MIN(1,計算過程!$DF$13*'貼り付けシート（日別）'!AG317+計算過程!$DF$20*CA318+計算過程!$DF$27)</f>
        <v>0.61534138466738253</v>
      </c>
      <c r="BJ318" s="32">
        <f>IF(計算過程!$DF$5=11,(計算過程!$DF$33*BK318+計算過程!$DF$34*BN318+計算過程!$DF$35*計算過程!$DF$39+計算過程!$DF$36)*(1+計算過程!$DF$37*計算過程!$DF$38)*BL318*BM318*10^3/3600,0)</f>
        <v>0</v>
      </c>
      <c r="BK318" s="32">
        <f>'貼り付けシート（日別）'!AH317</f>
        <v>0.77500000000000002</v>
      </c>
      <c r="BL318" s="32">
        <f t="shared" si="93"/>
        <v>1.0827925</v>
      </c>
      <c r="BM318" s="32">
        <f t="shared" si="94"/>
        <v>1.1141875000000001</v>
      </c>
      <c r="BN318" s="32">
        <f t="shared" si="95"/>
        <v>45.41381352391673</v>
      </c>
      <c r="BO318" s="32">
        <f>IF(計算過程!$DF$5=10,(計算過程!$DF$41*'貼り付けシート（日別）'!AG317+計算過程!$DF$42*BN318+計算過程!$DF$43)/3.6,0)</f>
        <v>0</v>
      </c>
      <c r="BP318" s="32">
        <f>IF(OR(計算過程!$DF$5=5,計算過程!$DF$5=6,計算過程!$DF$5=7),((計算過程!$DF$45*'貼り付けシート（日別）'!AG317+計算過程!$DF$46*SUM(BU318:BW318,BY318)+計算過程!$DF$47)*BQ318+(0.01723*CA318+0.06099))*10^3/3600,0)</f>
        <v>0</v>
      </c>
      <c r="BQ318" s="32">
        <f>IF('貼り付けシート（日別）'!AG317&lt;7,1+(7-'貼り付けシート（日別）'!AG317)*0.0091,1)</f>
        <v>1.0423908333333334</v>
      </c>
      <c r="BR318" s="32">
        <f>IF(OR(計算過程!$DF$5=5,計算過程!$DF$5=6,計算過程!$DF$5=7),((計算過程!$DF$48*'貼り付けシート（日別）'!AG317+計算過程!$DF$49*SUM(BU318:BW318,BY318)+計算過程!$DF$50)*BT318+CA318/BS318),0)</f>
        <v>0</v>
      </c>
      <c r="BS318" s="32">
        <f>計算過程!$DF$51*'貼り付けシート（日別）'!AG317+計算過程!$DF$52*CA318+計算過程!$DF$53</f>
        <v>0.79426062499999994</v>
      </c>
      <c r="BT318" s="32">
        <f>IF('貼り付けシート（日別）'!AG317&lt;7,1+(7-'貼り付けシート（日別）'!AG317)*0.0205,1)</f>
        <v>1.0954958333333333</v>
      </c>
      <c r="BU318" s="109">
        <f>'貼り付けシート（日別）'!T317</f>
        <v>5.3052019138909401</v>
      </c>
      <c r="BV318" s="109">
        <f>'貼り付けシート（日別）'!U317</f>
        <v>9.1343933292293489</v>
      </c>
      <c r="BW318" s="109">
        <f>'貼り付けシート（日別）'!V317</f>
        <v>0.75224415652476995</v>
      </c>
      <c r="BX318" s="109">
        <f>'貼り付けシート（日別）'!W317</f>
        <v>0</v>
      </c>
      <c r="BY318" s="109">
        <f>'貼り付けシート（日別）'!X317</f>
        <v>25.451869957605002</v>
      </c>
      <c r="BZ318" s="109">
        <f>'貼り付けシート（日別）'!Y317</f>
        <v>0</v>
      </c>
      <c r="CA318" s="109">
        <f>'貼り付けシート（日別）'!Z317</f>
        <v>4.7701041666666661</v>
      </c>
      <c r="CB318" s="102">
        <f>IF(入力データと計算結果!$E$9=バックデータ一覧!$A$25,'貼り付けシート（日別）'!AI317,0)</f>
        <v>0</v>
      </c>
      <c r="CC318" s="166"/>
      <c r="CD318" s="32">
        <f>IF(計算過程!$DF$5=9,((CI318*'貼り付けシート（日別）'!AG317+CJ318*(CQ318+CR318+CS318+CU318)+CK318*CX318+CL318)*CE318+(0.01723*CW318+0.06099))*10^3/3600,0)</f>
        <v>0</v>
      </c>
      <c r="CE318" s="32">
        <f>IF(7&lt;='貼り付けシート（日別）'!AG317,1,1+(7-'貼り付けシート（日別）'!AG317)*0.0091)</f>
        <v>1.0423908333333334</v>
      </c>
      <c r="CF318" s="32">
        <f>IF(計算過程!$DF$5=9,((CM318*'貼り付けシート（日別）'!AG317+CN318*(CQ318+CR318+CS318+CU318)+CO318*CX318+CP318)*CH318+CW318/CG318),0)</f>
        <v>0</v>
      </c>
      <c r="CG318" s="32">
        <f>計算過程!$DF$55*'貼り付けシート（日別）'!AG317+計算過程!$DF$56*CW318+計算過程!$DF$57</f>
        <v>0.79426062499999994</v>
      </c>
      <c r="CH318" s="32">
        <f>IF(7&lt;='貼り付けシート（日別）'!AG317,1,1+(7-'貼り付けシート（日別）'!AG317)*0.0205)</f>
        <v>1.0954958333333333</v>
      </c>
      <c r="CI318" s="100">
        <f>IF($CX318&gt;0,バックデータ一覧!$S$4,バックデータ一覧!$T$4)</f>
        <v>-0.18114</v>
      </c>
      <c r="CJ318" s="100">
        <f>IF($CX318&gt;0,バックデータ一覧!$S$5,バックデータ一覧!$T$5)</f>
        <v>0.10483000000000001</v>
      </c>
      <c r="CK318" s="100">
        <f>IF($CX318&gt;0,バックデータ一覧!$S$6,バックデータ一覧!$T$6)</f>
        <v>0</v>
      </c>
      <c r="CL318" s="100">
        <f>IF($CX318&gt;0,バックデータ一覧!$S$7,バックデータ一覧!$T$7)</f>
        <v>5.8528500000000001</v>
      </c>
      <c r="CM318" s="100">
        <f>IF($CX318&gt;0,バックデータ一覧!$S$12,バックデータ一覧!$T$12)</f>
        <v>-5.7700000000000001E-2</v>
      </c>
      <c r="CN318" s="100">
        <f>IF($CX318&gt;0,バックデータ一覧!$S$13,バックデータ一覧!$T$13)</f>
        <v>0.47525000000000001</v>
      </c>
      <c r="CO318" s="100">
        <f>IF($CX318&gt;0,バックデータ一覧!$S$14,バックデータ一覧!$T$14)</f>
        <v>0</v>
      </c>
      <c r="CP318" s="173">
        <f>IF($CX318&gt;0,バックデータ一覧!$S$15,バックデータ一覧!$T$15)</f>
        <v>-6.3459300000000001</v>
      </c>
      <c r="CQ318" s="102">
        <f>IF($DF$4=4,'貼り付けシート（日別）'!T317,'貼り付けシート（日別）'!B317*(INT($DF$4)+1-$DF$4)+'貼り付けシート（日別）'!T317*($DF$4-INT($DF$4)))</f>
        <v>5.3052019138909401</v>
      </c>
      <c r="CR318" s="102">
        <f>IF($DF$4=4,'貼り付けシート（日別）'!U317,'貼り付けシート（日別）'!C317*(INT($DF$4)+1-$DF$4)+'貼り付けシート（日別）'!U317*($DF$4-INT($DF$4)))</f>
        <v>9.1343933292293489</v>
      </c>
      <c r="CS318" s="102">
        <f>IF($DF$4=4,'貼り付けシート（日別）'!V317,'貼り付けシート（日別）'!D317*(INT($DF$4)+1-$DF$4)+'貼り付けシート（日別）'!V317*($DF$4-INT($DF$4)))</f>
        <v>0.75224415652476995</v>
      </c>
      <c r="CT318" s="102">
        <f>IF($DF$4=4,'貼り付けシート（日別）'!W317,'貼り付けシート（日別）'!E317*(INT($DF$4)+1-$DF$4)+'貼り付けシート（日別）'!W317*($DF$4-INT($DF$4)))</f>
        <v>0</v>
      </c>
      <c r="CU318" s="102">
        <f>IF($DF$4=4,'貼り付けシート（日別）'!X317,'貼り付けシート（日別）'!F317*(INT($DF$4)+1-$DF$4)+'貼り付けシート（日別）'!X317*($DF$4-INT($DF$4)))</f>
        <v>25.451869957605002</v>
      </c>
      <c r="CV318" s="102">
        <f>IF($DF$4=4,'貼り付けシート（日別）'!Y317,'貼り付けシート（日別）'!G317*(INT($DF$4)+1-$DF$4)+'貼り付けシート（日別）'!Y317*($DF$4-INT($DF$4)))</f>
        <v>0</v>
      </c>
      <c r="CW318" s="102">
        <f>IF($DF$4=4,'貼り付けシート（日別）'!Z317,'貼り付けシート（日別）'!H317*(INT($DF$4)+1-$DF$4)+'貼り付けシート（日別）'!Z317*($DF$4-INT($DF$4)))</f>
        <v>4.7701041666666661</v>
      </c>
      <c r="CX318" s="32">
        <f>SUMIF('貼り付けシート（時刻別）'!$A$6:$A$8765,AR318,'貼り付けシート（時刻別）'!$C$6:$C$8765)</f>
        <v>0</v>
      </c>
      <c r="CY318" s="102">
        <f t="shared" si="96"/>
        <v>0</v>
      </c>
      <c r="CZ318" s="166"/>
    </row>
    <row r="319" spans="1:104" x14ac:dyDescent="0.15">
      <c r="A319" s="36">
        <v>41951</v>
      </c>
      <c r="B319" s="139">
        <f>IF(計算過程!$DF$5=9,計算過程!CD319+計算過程!CY319,IF($DF$4=4,AS319,G319*(INT($DF$4)+1-$DF$4)+AS319*($DF$4-INT($DF$4))))</f>
        <v>0.15516763740277778</v>
      </c>
      <c r="C319" s="139">
        <f>IF(計算過程!$DF$5=9,CF319,IF($DF$4=4,AT319,H319*(INT($DF$4)+1-$DF$4)+AT319*($DF$4-INT($DF$4))))</f>
        <v>82.10180869313821</v>
      </c>
      <c r="D319" s="139">
        <f>IF(計算過程!$DF$5=9,0,IF($DF$4=4,AU319,I319*(INT($DF$4)+1-$DF$4)+AU319*($DF$4-INT($DF$4))))</f>
        <v>0</v>
      </c>
      <c r="E319" s="139">
        <v>0</v>
      </c>
      <c r="F319" s="138"/>
      <c r="G319" s="104">
        <f t="shared" si="83"/>
        <v>0.1472407333611111</v>
      </c>
      <c r="H319" s="104">
        <f t="shared" si="84"/>
        <v>73.930898966757368</v>
      </c>
      <c r="I319" s="104">
        <f t="shared" si="85"/>
        <v>0</v>
      </c>
      <c r="J319" s="107">
        <v>0</v>
      </c>
      <c r="K319" s="101">
        <f>IF(OR(計算過程!$DF$5&lt;=4,計算過程!$DF$5=8),L319+M319+N319,0)</f>
        <v>0.1472407333611111</v>
      </c>
      <c r="L319" s="101">
        <f>IF(AND($DF$5&gt;4,$DF$5&lt;&gt;8),0,((VLOOKUP(入力データと計算結果!$E$6,バックデータ一覧!$V$12:$AA$15,2)*'貼り付けシート（日別）'!O318+VLOOKUP(入力データと計算結果!$E$6,バックデータ一覧!$V$12:$AA$15,3)*('貼り付けシート（日別）'!I318+'貼り付けシート（日別）'!J318+'貼り付けシート（日別）'!K318+'貼り付けシート（日別）'!L318+'貼り付けシート（日別）'!N318)+(VLOOKUP(入力データと計算結果!$E$6,バックデータ一覧!$V$12:$AA$15,4)))*10^3/3600))</f>
        <v>9.243407711111111E-2</v>
      </c>
      <c r="M319" s="101">
        <f>IF(AND(OR($DF$5&gt;4,$DF$5&lt;&gt;8),入力データと計算結果!$E$7&lt;&gt;バックデータ一覧!$A$16,SUM(AL319:AM319)&gt;0),0.07*10^3/3600,0)</f>
        <v>1.9444444444444445E-2</v>
      </c>
      <c r="N319" s="101">
        <f>IF(AND(OR($DF$5&lt;=4),入力データと計算結果!$E$7=バックデータ一覧!$A$18,AM319&gt;0),(VLOOKUP(入力データと計算結果!$E$6,バックデータ一覧!$V$12:$AA$15,5,FALSE)*AO319+VLOOKUP(入力データと計算結果!$E$6,バックデータ一覧!$V$12:$AA$15,6,FALSE))*10^3/3600,0)</f>
        <v>3.5362211805555557E-2</v>
      </c>
      <c r="O319" s="101">
        <f>IF(OR(計算過程!$DF$5&lt;=2,計算過程!$DF$5=8),IF(入力データと計算結果!$E$7=バックデータ一覧!$A$16,AI319/Q319+AJ319/R319+AK319/S319+AL319/T319+AN319/V319,IF(入力データと計算結果!$E$7=バックデータ一覧!$A$17,AI319/Q319+AJ319/R319+AK319/S319+AM319/U319+AN319/V319,AI319/Q319+AJ319/R319+AK319/S319+AM319/U319+AO319/W319)),0)</f>
        <v>73.930898966757368</v>
      </c>
      <c r="P319" s="101">
        <f>IF(OR(計算過程!$DF$5=3,計算過程!$DF$5=4),IF(入力データと計算結果!$E$7=バックデータ一覧!$A$16,AI319/Q319+AJ319/R319+AK319/S319+AL319/T319+AN319/V319,IF(入力データと計算結果!$E$7=バックデータ一覧!$A$17,AI319/Q319+AJ319/R319+AK319/S319+AM319/U319+AN319/V319,AI319/Q319+AJ319/R319+AK319/S319+AM319/U319+AO319/W319)),0)</f>
        <v>0</v>
      </c>
      <c r="Q319" s="101">
        <f>MIN(1,$DF$7*'貼り付けシート（日別）'!O318+計算過程!$DF$14*(AI319+AK319)+$DF$21)</f>
        <v>0.60850801034440516</v>
      </c>
      <c r="R319" s="101">
        <f>MIN(1,$DF$8*'貼り付けシート（日別）'!O318+$DF$15*AJ319+$DF$22)</f>
        <v>0.67888941044191908</v>
      </c>
      <c r="S319" s="101">
        <f>MIN(1,$DF$9*'貼り付けシート（日別）'!O318+$DF$16*(AI319+AK319)+$DF$23)</f>
        <v>0.60850801034440516</v>
      </c>
      <c r="T319" s="32">
        <f>MIN(1,$DF$10*'貼り付けシート（日別）'!O318+$DF$17*AL319+$DF$24)</f>
        <v>0.71159348488590612</v>
      </c>
      <c r="U319" s="32">
        <f>MIN(1,$DF$11*'貼り付けシート（日別）'!O318+$DF$18*AM319+$DF$25)</f>
        <v>0.69895344698378459</v>
      </c>
      <c r="V319" s="32">
        <f>MIN(1,$DF$12*'貼り付けシート（日別）'!O318+$DF$19*AN319+$DF$26)</f>
        <v>0.71159348488590612</v>
      </c>
      <c r="W319" s="32">
        <f>MIN(1,$DF$13*'貼り付けシート（日別）'!O318+$DF$20*AO319+$DF$27)</f>
        <v>0.59914079039355705</v>
      </c>
      <c r="X319" s="32">
        <f t="shared" si="86"/>
        <v>0</v>
      </c>
      <c r="Y319" s="32">
        <f>'貼り付けシート（日別）'!P318</f>
        <v>-3.6999999999999997</v>
      </c>
      <c r="Z319" s="32">
        <f t="shared" si="87"/>
        <v>1.1423099999999999</v>
      </c>
      <c r="AA319" s="32">
        <f t="shared" si="88"/>
        <v>1.1180000000000001</v>
      </c>
      <c r="AB319" s="32">
        <f t="shared" si="89"/>
        <v>49.296096398292136</v>
      </c>
      <c r="AC319" s="32">
        <f>IF($DF$5=10,($DF$41*'貼り付けシート（日別）'!O318+$DF$42*AB319+$DF$43)/3.6,0)</f>
        <v>0</v>
      </c>
      <c r="AD319" s="32">
        <f>IF(OR($DF$5=5,$DF$5=6,$DF$5=7),(($DF$45*'貼り付けシート（日別）'!O318+$DF$46*SUM(AI319:AK319,AM319)+$DF$47)*AE319+(0.01723*AO319+0.06099))*10^3/3600,0)</f>
        <v>0</v>
      </c>
      <c r="AE319" s="32">
        <f>IF('貼り付けシート（日別）'!O318&lt;7,1+(7-'貼り付けシート（日別）'!O318)*0.0091,1)</f>
        <v>1.0423150000000001</v>
      </c>
      <c r="AF319" s="32">
        <f>IF(OR($DF$5=5,$DF$5=6,$DF$5=7),(($DF$48*'貼り付けシート（日別）'!O318+$DF$49*SUM(AI319:AK319,AM319)+$DF$50)*AH319+AO319/AG319),0)</f>
        <v>0</v>
      </c>
      <c r="AG319" s="32">
        <f>$DF$51*'貼り付けシート（日別）'!O318+$DF$52*AO319+$DF$53</f>
        <v>0.78877249999999999</v>
      </c>
      <c r="AH319" s="32">
        <f>IF('貼り付けシート（日別）'!O318&lt;7,1+(7-'貼り付けシート（日別）'!O318)*0.0205,1)</f>
        <v>1.0953250000000001</v>
      </c>
      <c r="AI319" s="109">
        <f>'貼り付けシート（日別）'!B318</f>
        <v>7.5882371131208641</v>
      </c>
      <c r="AJ319" s="109">
        <f>'貼り付けシート（日別）'!C318</f>
        <v>10.125591124258612</v>
      </c>
      <c r="AK319" s="109">
        <f>'貼り付けシート（日別）'!D318</f>
        <v>2.0846805255826548</v>
      </c>
      <c r="AL319" s="109">
        <f>'貼り付けシート（日別）'!E318</f>
        <v>0</v>
      </c>
      <c r="AM319" s="109">
        <f>'貼り付けシート（日別）'!F318</f>
        <v>25.64883763533</v>
      </c>
      <c r="AN319" s="109">
        <f>'貼り付けシート（日別）'!G318</f>
        <v>0</v>
      </c>
      <c r="AO319" s="109">
        <f>'貼り付けシート（日別）'!H318</f>
        <v>3.8487500000000003</v>
      </c>
      <c r="AP319" s="102">
        <f>IF(入力データと計算結果!$E$9=バックデータ一覧!$A$25,'貼り付けシート（日別）'!Q318,0)</f>
        <v>0</v>
      </c>
      <c r="AR319" s="36">
        <v>41951</v>
      </c>
      <c r="AS319" s="104">
        <f t="shared" si="90"/>
        <v>0.15516763740277778</v>
      </c>
      <c r="AT319" s="104">
        <f t="shared" si="91"/>
        <v>82.10180869313821</v>
      </c>
      <c r="AU319" s="104">
        <f t="shared" si="92"/>
        <v>0</v>
      </c>
      <c r="AV319" s="107">
        <v>0</v>
      </c>
      <c r="AW319" s="101">
        <f>IF(OR(計算過程!$DF$5&lt;=4,計算過程!$DF$5=8),AX319+AY319+AZ319,0)</f>
        <v>0.15516763740277778</v>
      </c>
      <c r="AX319" s="101">
        <f>IF(AND(計算過程!$DF$5&gt;4,計算過程!$DF$5&lt;&gt;8),0,((VLOOKUP(入力データと計算結果!$E$6,バックデータ一覧!$V$12:$AA$15,2)*'貼り付けシート（日別）'!AG318+VLOOKUP(入力データと計算結果!$E$6,バックデータ一覧!$V$12:$AA$15,3)*('貼り付けシート（日別）'!AA318+'貼り付けシート（日別）'!AB318+'貼り付けシート（日別）'!AC318+'貼り付けシート（日別）'!AD318+'貼り付けシート（日別）'!AF318)+(VLOOKUP(入力データと計算結果!$E$6,バックデータ一覧!$V$12:$AA$15,4)))*10^3/3600))</f>
        <v>9.5954767611111116E-2</v>
      </c>
      <c r="AY319" s="101">
        <f>IF(AND(OR(計算過程!$DF$5&gt;4,計算過程!$DF$5&lt;&gt;8),入力データと計算結果!$E$7&lt;&gt;バックデータ一覧!$A$16,SUM(BX319:BY319)&gt;0),0.07*10^3/3600,0)</f>
        <v>1.9444444444444445E-2</v>
      </c>
      <c r="AZ319" s="101">
        <f>IF(AND(OR(計算過程!$DF$5&lt;=4),入力データと計算結果!$E$7=バックデータ一覧!$A$18,BY319&gt;0),(VLOOKUP(入力データと計算結果!$E$6,バックデータ一覧!$V$12:$AA$15,5,FALSE)*CA319+VLOOKUP(入力データと計算結果!$E$6,バックデータ一覧!$V$12:$AA$15,6,FALSE))*10^3/3600,0)</f>
        <v>3.9768425347222226E-2</v>
      </c>
      <c r="BA319" s="101">
        <f>IF(OR(計算過程!$DF$5&lt;=2,計算過程!$DF$5=8),IF(入力データと計算結果!$E$7=バックデータ一覧!$A$16,BU319/BC319+BV319/BD319+BW319/BE319+BX319/BF319+BZ319/BH319,IF(入力データと計算結果!$E$7=バックデータ一覧!$A$17,BU319/BC319+BV319/BD319+BW319/BE319+BY319/BG319+BZ319/BH319,BU319/BC319+BV319/BD319+BW319/BE319+BY319/BG319+CA319/BI319)),0)</f>
        <v>82.10180869313821</v>
      </c>
      <c r="BB319" s="101">
        <f>IF(OR(計算過程!$DF$5=3,計算過程!$DF$5=4),IF(入力データと計算結果!$E$7=バックデータ一覧!$A$16,BU319/BC319+BV319/BD319+BW319/BE319+BX319/BF319+BZ319/BH319,IF(入力データと計算結果!$E$7=バックデータ一覧!$A$17,BU319/BC319+BV319/BD319+BW319/BE319+BY319/BG319+BZ319/BH319,BU319/BC319+BV319/BD319+BW319/BE319+BY319/BG319+CA319/BI319)),0)</f>
        <v>0</v>
      </c>
      <c r="BC319" s="101">
        <f>MIN(1,計算過程!$DF$7*'貼り付けシート（日別）'!AG318+計算過程!$DF$14*(BU319+BW319)+計算過程!$DF$21)</f>
        <v>0.60958598490884852</v>
      </c>
      <c r="BD319" s="101">
        <f>MIN(1,計算過程!$DF$8*'貼り付けシート（日別）'!AG318+計算過程!$DF$15*BV319+計算過程!$DF$22)</f>
        <v>0.68056061263019474</v>
      </c>
      <c r="BE319" s="101">
        <f>MIN(1,計算過程!$DF$9*'貼り付けシート（日別）'!AG318+計算過程!$DF$16*(BU319+BW319)+計算過程!$DF$23)</f>
        <v>0.60958598490884852</v>
      </c>
      <c r="BF319" s="32">
        <f>MIN(1,計算過程!$DF$10*'貼り付けシート（日別）'!AG318+計算過程!$DF$17*BX319+計算過程!$DF$24)</f>
        <v>0.71159348488590612</v>
      </c>
      <c r="BG319" s="32">
        <f>MIN(1,計算過程!$DF$11*'貼り付けシート（日別）'!AG318+計算過程!$DF$18*BY319+計算過程!$DF$25)</f>
        <v>0.69895344698378459</v>
      </c>
      <c r="BH319" s="32">
        <f>MIN(1,計算過程!$DF$12*'貼り付けシート（日別）'!AG318+計算過程!$DF$19*BZ319+計算過程!$DF$26)</f>
        <v>0.71159348488590612</v>
      </c>
      <c r="BI319" s="32">
        <f>MIN(1,計算過程!$DF$13*'貼り付けシート（日別）'!AG318+計算過程!$DF$20*CA319+計算過程!$DF$27)</f>
        <v>0.61535350705288594</v>
      </c>
      <c r="BJ319" s="32">
        <f>IF(計算過程!$DF$5=11,(計算過程!$DF$33*BK319+計算過程!$DF$34*BN319+計算過程!$DF$35*計算過程!$DF$39+計算過程!$DF$36)*(1+計算過程!$DF$37*計算過程!$DF$38)*BL319*BM319*10^3/3600,0)</f>
        <v>0</v>
      </c>
      <c r="BK319" s="32">
        <f>'貼り付けシート（日別）'!AH318</f>
        <v>-3.6999999999999997</v>
      </c>
      <c r="BL319" s="32">
        <f t="shared" si="93"/>
        <v>1.1423099999999999</v>
      </c>
      <c r="BM319" s="32">
        <f t="shared" si="94"/>
        <v>1.1180000000000001</v>
      </c>
      <c r="BN319" s="32">
        <f t="shared" si="95"/>
        <v>54.812223637414206</v>
      </c>
      <c r="BO319" s="32">
        <f>IF(計算過程!$DF$5=10,(計算過程!$DF$41*'貼り付けシート（日別）'!AG318+計算過程!$DF$42*BN319+計算過程!$DF$43)/3.6,0)</f>
        <v>0</v>
      </c>
      <c r="BP319" s="32">
        <f>IF(OR(計算過程!$DF$5=5,計算過程!$DF$5=6,計算過程!$DF$5=7),((計算過程!$DF$45*'貼り付けシート（日別）'!AG318+計算過程!$DF$46*SUM(BU319:BW319,BY319)+計算過程!$DF$47)*BQ319+(0.01723*CA319+0.06099))*10^3/3600,0)</f>
        <v>0</v>
      </c>
      <c r="BQ319" s="32">
        <f>IF('貼り付けシート（日別）'!AG318&lt;7,1+(7-'貼り付けシート（日別）'!AG318)*0.0091,1)</f>
        <v>1.0423150000000001</v>
      </c>
      <c r="BR319" s="32">
        <f>IF(OR(計算過程!$DF$5=5,計算過程!$DF$5=6,計算過程!$DF$5=7),((計算過程!$DF$48*'貼り付けシート（日別）'!AG318+計算過程!$DF$49*SUM(BU319:BW319,BY319)+計算過程!$DF$50)*BT319+CA319/BS319),0)</f>
        <v>0</v>
      </c>
      <c r="BS319" s="32">
        <f>計算過程!$DF$51*'貼り付けシート（日別）'!AG318+計算過程!$DF$52*CA319+計算過程!$DF$53</f>
        <v>0.79429624999999993</v>
      </c>
      <c r="BT319" s="32">
        <f>IF('貼り付けシート（日別）'!AG318&lt;7,1+(7-'貼り付けシート（日別）'!AG318)*0.0205,1)</f>
        <v>1.0953250000000001</v>
      </c>
      <c r="BU319" s="109">
        <f>'貼り付けシート（日別）'!T318</f>
        <v>7.9331569818990868</v>
      </c>
      <c r="BV319" s="109">
        <f>'貼り付けシート（日別）'!U318</f>
        <v>13.807624260352654</v>
      </c>
      <c r="BW319" s="109">
        <f>'貼り付けシート（日別）'!V318</f>
        <v>2.6532297598324699</v>
      </c>
      <c r="BX319" s="109">
        <f>'貼り付けシート（日別）'!W318</f>
        <v>0</v>
      </c>
      <c r="BY319" s="109">
        <f>'貼り付けシート（日別）'!X318</f>
        <v>25.64883763533</v>
      </c>
      <c r="BZ319" s="109">
        <f>'貼り付けシート（日別）'!Y318</f>
        <v>0</v>
      </c>
      <c r="CA319" s="109">
        <f>'貼り付けシート（日別）'!Z318</f>
        <v>4.7693750000000001</v>
      </c>
      <c r="CB319" s="102">
        <f>IF(入力データと計算結果!$E$9=バックデータ一覧!$A$25,'貼り付けシート（日別）'!AI318,0)</f>
        <v>0</v>
      </c>
      <c r="CC319" s="166"/>
      <c r="CD319" s="32">
        <f>IF(計算過程!$DF$5=9,((CI319*'貼り付けシート（日別）'!AG318+CJ319*(CQ319+CR319+CS319+CU319)+CK319*CX319+CL319)*CE319+(0.01723*CW319+0.06099))*10^3/3600,0)</f>
        <v>0</v>
      </c>
      <c r="CE319" s="32">
        <f>IF(7&lt;='貼り付けシート（日別）'!AG318,1,1+(7-'貼り付けシート（日別）'!AG318)*0.0091)</f>
        <v>1.0423150000000001</v>
      </c>
      <c r="CF319" s="32">
        <f>IF(計算過程!$DF$5=9,((CM319*'貼り付けシート（日別）'!AG318+CN319*(CQ319+CR319+CS319+CU319)+CO319*CX319+CP319)*CH319+CW319/CG319),0)</f>
        <v>0</v>
      </c>
      <c r="CG319" s="32">
        <f>計算過程!$DF$55*'貼り付けシート（日別）'!AG318+計算過程!$DF$56*CW319+計算過程!$DF$57</f>
        <v>0.79429624999999993</v>
      </c>
      <c r="CH319" s="32">
        <f>IF(7&lt;='貼り付けシート（日別）'!AG318,1,1+(7-'貼り付けシート（日別）'!AG318)*0.0205)</f>
        <v>1.0953250000000001</v>
      </c>
      <c r="CI319" s="100">
        <f>IF($CX319&gt;0,バックデータ一覧!$S$4,バックデータ一覧!$T$4)</f>
        <v>-0.18114</v>
      </c>
      <c r="CJ319" s="100">
        <f>IF($CX319&gt;0,バックデータ一覧!$S$5,バックデータ一覧!$T$5)</f>
        <v>0.10483000000000001</v>
      </c>
      <c r="CK319" s="100">
        <f>IF($CX319&gt;0,バックデータ一覧!$S$6,バックデータ一覧!$T$6)</f>
        <v>0</v>
      </c>
      <c r="CL319" s="100">
        <f>IF($CX319&gt;0,バックデータ一覧!$S$7,バックデータ一覧!$T$7)</f>
        <v>5.8528500000000001</v>
      </c>
      <c r="CM319" s="100">
        <f>IF($CX319&gt;0,バックデータ一覧!$S$12,バックデータ一覧!$T$12)</f>
        <v>-5.7700000000000001E-2</v>
      </c>
      <c r="CN319" s="100">
        <f>IF($CX319&gt;0,バックデータ一覧!$S$13,バックデータ一覧!$T$13)</f>
        <v>0.47525000000000001</v>
      </c>
      <c r="CO319" s="100">
        <f>IF($CX319&gt;0,バックデータ一覧!$S$14,バックデータ一覧!$T$14)</f>
        <v>0</v>
      </c>
      <c r="CP319" s="173">
        <f>IF($CX319&gt;0,バックデータ一覧!$S$15,バックデータ一覧!$T$15)</f>
        <v>-6.3459300000000001</v>
      </c>
      <c r="CQ319" s="102">
        <f>IF($DF$4=4,'貼り付けシート（日別）'!T318,'貼り付けシート（日別）'!B318*(INT($DF$4)+1-$DF$4)+'貼り付けシート（日別）'!T318*($DF$4-INT($DF$4)))</f>
        <v>7.9331569818990868</v>
      </c>
      <c r="CR319" s="102">
        <f>IF($DF$4=4,'貼り付けシート（日別）'!U318,'貼り付けシート（日別）'!C318*(INT($DF$4)+1-$DF$4)+'貼り付けシート（日別）'!U318*($DF$4-INT($DF$4)))</f>
        <v>13.807624260352654</v>
      </c>
      <c r="CS319" s="102">
        <f>IF($DF$4=4,'貼り付けシート（日別）'!V318,'貼り付けシート（日別）'!D318*(INT($DF$4)+1-$DF$4)+'貼り付けシート（日別）'!V318*($DF$4-INT($DF$4)))</f>
        <v>2.6532297598324699</v>
      </c>
      <c r="CT319" s="102">
        <f>IF($DF$4=4,'貼り付けシート（日別）'!W318,'貼り付けシート（日別）'!E318*(INT($DF$4)+1-$DF$4)+'貼り付けシート（日別）'!W318*($DF$4-INT($DF$4)))</f>
        <v>0</v>
      </c>
      <c r="CU319" s="102">
        <f>IF($DF$4=4,'貼り付けシート（日別）'!X318,'貼り付けシート（日別）'!F318*(INT($DF$4)+1-$DF$4)+'貼り付けシート（日別）'!X318*($DF$4-INT($DF$4)))</f>
        <v>25.64883763533</v>
      </c>
      <c r="CV319" s="102">
        <f>IF($DF$4=4,'貼り付けシート（日別）'!Y318,'貼り付けシート（日別）'!G318*(INT($DF$4)+1-$DF$4)+'貼り付けシート（日別）'!Y318*($DF$4-INT($DF$4)))</f>
        <v>0</v>
      </c>
      <c r="CW319" s="102">
        <f>IF($DF$4=4,'貼り付けシート（日別）'!Z318,'貼り付けシート（日別）'!H318*(INT($DF$4)+1-$DF$4)+'貼り付けシート（日別）'!Z318*($DF$4-INT($DF$4)))</f>
        <v>4.7693750000000001</v>
      </c>
      <c r="CX319" s="32">
        <f>SUMIF('貼り付けシート（時刻別）'!$A$6:$A$8765,AR319,'貼り付けシート（時刻別）'!$C$6:$C$8765)</f>
        <v>0</v>
      </c>
      <c r="CY319" s="102">
        <f t="shared" si="96"/>
        <v>0</v>
      </c>
      <c r="CZ319" s="166"/>
    </row>
    <row r="320" spans="1:104" x14ac:dyDescent="0.15">
      <c r="A320" s="36">
        <v>41952</v>
      </c>
      <c r="B320" s="139">
        <f>IF(計算過程!$DF$5=9,計算過程!CD320+計算過程!CY320,IF($DF$4=4,AS320,G320*(INT($DF$4)+1-$DF$4)+AS320*($DF$4-INT($DF$4))))</f>
        <v>0.15340066214236109</v>
      </c>
      <c r="C320" s="139">
        <f>IF(計算過程!$DF$5=9,CF320,IF($DF$4=4,AT320,H320*(INT($DF$4)+1-$DF$4)+AT320*($DF$4-INT($DF$4))))</f>
        <v>82.223186476951156</v>
      </c>
      <c r="D320" s="139">
        <f>IF(計算過程!$DF$5=9,0,IF($DF$4=4,AU320,I320*(INT($DF$4)+1-$DF$4)+AU320*($DF$4-INT($DF$4))))</f>
        <v>0</v>
      </c>
      <c r="E320" s="139">
        <v>0</v>
      </c>
      <c r="F320" s="138"/>
      <c r="G320" s="104">
        <f t="shared" si="83"/>
        <v>0.14559166594212963</v>
      </c>
      <c r="H320" s="104">
        <f t="shared" si="84"/>
        <v>74.052228083202706</v>
      </c>
      <c r="I320" s="104">
        <f t="shared" si="85"/>
        <v>0</v>
      </c>
      <c r="J320" s="107">
        <v>0</v>
      </c>
      <c r="K320" s="101">
        <f>IF(OR(計算過程!$DF$5&lt;=4,計算過程!$DF$5=8),L320+M320+N320,0)</f>
        <v>0.14559166594212963</v>
      </c>
      <c r="L320" s="101">
        <f>IF(AND($DF$5&gt;4,$DF$5&lt;&gt;8),0,((VLOOKUP(入力データと計算結果!$E$6,バックデータ一覧!$V$12:$AA$15,2)*'貼り付けシート（日別）'!O319+VLOOKUP(入力データと計算結果!$E$6,バックデータ一覧!$V$12:$AA$15,3)*('貼り付けシート（日別）'!I319+'貼り付けシート（日別）'!J319+'貼り付けシート（日別）'!K319+'貼り付けシート（日別）'!L319+'貼り付けシート（日別）'!N319)+(VLOOKUP(入力データと計算結果!$E$6,バックデータ一覧!$V$12:$AA$15,4)))*10^3/3600))</f>
        <v>9.1492456740740746E-2</v>
      </c>
      <c r="M320" s="101">
        <f>IF(AND(OR($DF$5&gt;4,$DF$5&lt;&gt;8),入力データと計算結果!$E$7&lt;&gt;バックデータ一覧!$A$16,SUM(AL320:AM320)&gt;0),0.07*10^3/3600,0)</f>
        <v>1.9444444444444445E-2</v>
      </c>
      <c r="N320" s="101">
        <f>IF(AND(OR($DF$5&lt;=4),入力データと計算結果!$E$7=バックデータ一覧!$A$18,AM320&gt;0),(VLOOKUP(入力データと計算結果!$E$6,バックデータ一覧!$V$12:$AA$15,5,FALSE)*AO320+VLOOKUP(入力データと計算結果!$E$6,バックデータ一覧!$V$12:$AA$15,6,FALSE))*10^3/3600,0)</f>
        <v>3.4654764756944442E-2</v>
      </c>
      <c r="O320" s="101">
        <f>IF(OR(計算過程!$DF$5&lt;=2,計算過程!$DF$5=8),IF(入力データと計算結果!$E$7=バックデータ一覧!$A$16,AI320/Q320+AJ320/R320+AK320/S320+AL320/T320+AN320/V320,IF(入力データと計算結果!$E$7=バックデータ一覧!$A$17,AI320/Q320+AJ320/R320+AK320/S320+AM320/U320+AN320/V320,AI320/Q320+AJ320/R320+AK320/S320+AM320/U320+AO320/W320)),0)</f>
        <v>74.052228083202706</v>
      </c>
      <c r="P320" s="101">
        <f>IF(OR(計算過程!$DF$5=3,計算過程!$DF$5=4),IF(入力データと計算結果!$E$7=バックデータ一覧!$A$16,AI320/Q320+AJ320/R320+AK320/S320+AL320/T320+AN320/V320,IF(入力データと計算結果!$E$7=バックデータ一覧!$A$17,AI320/Q320+AJ320/R320+AK320/S320+AM320/U320+AN320/V320,AI320/Q320+AJ320/R320+AK320/S320+AM320/U320+AO320/W320)),0)</f>
        <v>0</v>
      </c>
      <c r="Q320" s="101">
        <f>MIN(1,$DF$7*'貼り付けシート（日別）'!O319+計算過程!$DF$14*(AI320+AK320)+$DF$21)</f>
        <v>0.61199392729330537</v>
      </c>
      <c r="R320" s="101">
        <f>MIN(1,$DF$8*'貼り付けシート（日別）'!O319+$DF$15*AJ320+$DF$22)</f>
        <v>0.67999775683723951</v>
      </c>
      <c r="S320" s="101">
        <f>MIN(1,$DF$9*'貼り付けシート（日別）'!O319+$DF$16*(AI320+AK320)+$DF$23)</f>
        <v>0.61199392729330537</v>
      </c>
      <c r="T320" s="32">
        <f>MIN(1,$DF$10*'貼り付けシート（日別）'!O319+$DF$17*AL320+$DF$24)</f>
        <v>0.71159348488590612</v>
      </c>
      <c r="U320" s="32">
        <f>MIN(1,$DF$11*'貼り付けシート（日別）'!O319+$DF$18*AM320+$DF$25)</f>
        <v>0.698864993270362</v>
      </c>
      <c r="V320" s="32">
        <f>MIN(1,$DF$12*'貼り付けシート（日別）'!O319+$DF$19*AN320+$DF$26)</f>
        <v>0.71159348488590612</v>
      </c>
      <c r="W320" s="32">
        <f>MIN(1,$DF$13*'貼り付けシート（日別）'!O319+$DF$20*AO320+$DF$27)</f>
        <v>0.60244157791087249</v>
      </c>
      <c r="X320" s="32">
        <f t="shared" si="86"/>
        <v>0</v>
      </c>
      <c r="Y320" s="32">
        <f>'貼り付けシート（日別）'!P319</f>
        <v>-1.0125</v>
      </c>
      <c r="Z320" s="32">
        <f t="shared" si="87"/>
        <v>1.10656625</v>
      </c>
      <c r="AA320" s="32">
        <f t="shared" si="88"/>
        <v>1.1275937500000002</v>
      </c>
      <c r="AB320" s="32">
        <f t="shared" si="89"/>
        <v>49.493599029610287</v>
      </c>
      <c r="AC320" s="32">
        <f>IF($DF$5=10,($DF$41*'貼り付けシート（日別）'!O319+$DF$42*AB320+$DF$43)/3.6,0)</f>
        <v>0</v>
      </c>
      <c r="AD320" s="32">
        <f>IF(OR($DF$5=5,$DF$5=6,$DF$5=7),(($DF$45*'貼り付けシート（日別）'!O319+$DF$46*SUM(AI320:AK320,AM320)+$DF$47)*AE320+(0.01723*AO320+0.06099))*10^3/3600,0)</f>
        <v>0</v>
      </c>
      <c r="AE320" s="32">
        <f>IF('貼り付けシート（日別）'!O319&lt;7,1+(7-'貼り付けシート（日別）'!O319)*0.0091,1)</f>
        <v>1.0243804166666666</v>
      </c>
      <c r="AF320" s="32">
        <f>IF(OR($DF$5=5,$DF$5=6,$DF$5=7),(($DF$48*'貼り付けシート（日別）'!O319+$DF$49*SUM(AI320:AK320,AM320)+$DF$50)*AH320+AO320/AG320),0)</f>
        <v>0</v>
      </c>
      <c r="AG320" s="32">
        <f>$DF$51*'貼り付けシート（日別）'!O319+$DF$52*AO320+$DF$53</f>
        <v>0.79734562499999995</v>
      </c>
      <c r="AH320" s="32">
        <f>IF('貼り付けシート（日別）'!O319&lt;7,1+(7-'貼り付けシート（日別）'!O319)*0.0205,1)</f>
        <v>1.0549229166666667</v>
      </c>
      <c r="AI320" s="109">
        <f>'貼り付けシート（日別）'!B319</f>
        <v>7.6458935728011825</v>
      </c>
      <c r="AJ320" s="109">
        <f>'貼り付けシート（日別）'!C319</f>
        <v>10.202526745496085</v>
      </c>
      <c r="AK320" s="109">
        <f>'貼り付けシート（日別）'!D319</f>
        <v>2.1005202123080173</v>
      </c>
      <c r="AL320" s="109">
        <f>'貼り付けシート（日別）'!E319</f>
        <v>0</v>
      </c>
      <c r="AM320" s="109">
        <f>'貼り付けシート（日別）'!F319</f>
        <v>25.843720999005001</v>
      </c>
      <c r="AN320" s="109">
        <f>'貼り付けシート（日別）'!G319</f>
        <v>0</v>
      </c>
      <c r="AO320" s="109">
        <f>'貼り付けシート（日別）'!H319</f>
        <v>3.7009375000000002</v>
      </c>
      <c r="AP320" s="102">
        <f>IF(入力データと計算結果!$E$9=バックデータ一覧!$A$25,'貼り付けシート（日別）'!Q319,0)</f>
        <v>0</v>
      </c>
      <c r="AR320" s="36">
        <v>41952</v>
      </c>
      <c r="AS320" s="104">
        <f t="shared" si="90"/>
        <v>0.15340066214236109</v>
      </c>
      <c r="AT320" s="104">
        <f t="shared" si="91"/>
        <v>82.223186476951156</v>
      </c>
      <c r="AU320" s="104">
        <f t="shared" si="92"/>
        <v>0</v>
      </c>
      <c r="AV320" s="107">
        <v>0</v>
      </c>
      <c r="AW320" s="101">
        <f>IF(OR(計算過程!$DF$5&lt;=4,計算過程!$DF$5=8),AX320+AY320+AZ320,0)</f>
        <v>0.15340066214236109</v>
      </c>
      <c r="AX320" s="101">
        <f>IF(AND(計算過程!$DF$5&gt;4,計算過程!$DF$5&lt;&gt;8),0,((VLOOKUP(入力データと計算結果!$E$6,バックデータ一覧!$V$12:$AA$15,2)*'貼り付けシート（日別）'!AG319+VLOOKUP(入力データと計算結果!$E$6,バックデータ一覧!$V$12:$AA$15,3)*('貼り付けシート（日別）'!AA319+'貼り付けシート（日別）'!AB319+'貼り付けシート（日別）'!AC319+'貼り付けシート（日別）'!AD319+'貼り付けシート（日別）'!AF319)+(VLOOKUP(入力データと計算結果!$E$6,バックデータ一覧!$V$12:$AA$15,4)))*10^3/3600))</f>
        <v>9.5013147240740725E-2</v>
      </c>
      <c r="AY320" s="101">
        <f>IF(AND(OR(計算過程!$DF$5&gt;4,計算過程!$DF$5&lt;&gt;8),入力データと計算結果!$E$7&lt;&gt;バックデータ一覧!$A$16,SUM(BX320:BY320)&gt;0),0.07*10^3/3600,0)</f>
        <v>1.9444444444444445E-2</v>
      </c>
      <c r="AZ320" s="101">
        <f>IF(AND(OR(計算過程!$DF$5&lt;=4),入力データと計算結果!$E$7=バックデータ一覧!$A$18,BY320&gt;0),(VLOOKUP(入力データと計算結果!$E$6,バックデータ一覧!$V$12:$AA$15,5,FALSE)*CA320+VLOOKUP(入力データと計算結果!$E$6,バックデータ一覧!$V$12:$AA$15,6,FALSE))*10^3/3600,0)</f>
        <v>3.8943070457175932E-2</v>
      </c>
      <c r="BA320" s="101">
        <f>IF(OR(計算過程!$DF$5&lt;=2,計算過程!$DF$5=8),IF(入力データと計算結果!$E$7=バックデータ一覧!$A$16,BU320/BC320+BV320/BD320+BW320/BE320+BX320/BF320+BZ320/BH320,IF(入力データと計算結果!$E$7=バックデータ一覧!$A$17,BU320/BC320+BV320/BD320+BW320/BE320+BY320/BG320+BZ320/BH320,BU320/BC320+BV320/BD320+BW320/BE320+BY320/BG320+CA320/BI320)),0)</f>
        <v>82.223186476951156</v>
      </c>
      <c r="BB320" s="101">
        <f>IF(OR(計算過程!$DF$5=3,計算過程!$DF$5=4),IF(入力データと計算結果!$E$7=バックデータ一覧!$A$16,BU320/BC320+BV320/BD320+BW320/BE320+BX320/BF320+BZ320/BH320,IF(入力データと計算結果!$E$7=バックデータ一覧!$A$17,BU320/BC320+BV320/BD320+BW320/BE320+BY320/BG320+BZ320/BH320,BU320/BC320+BV320/BD320+BW320/BE320+BY320/BG320+CA320/BI320)),0)</f>
        <v>0</v>
      </c>
      <c r="BC320" s="101">
        <f>MIN(1,計算過程!$DF$7*'貼り付けシート（日別）'!AG319+計算過程!$DF$14*(BU320+BW320)+計算過程!$DF$21)</f>
        <v>0.61308009245539141</v>
      </c>
      <c r="BD320" s="101">
        <f>MIN(1,計算過程!$DF$8*'貼り付けシート（日別）'!AG319+計算過程!$DF$15*BV320+計算過程!$DF$22)</f>
        <v>0.68168165704748651</v>
      </c>
      <c r="BE320" s="101">
        <f>MIN(1,計算過程!$DF$9*'貼り付けシート（日別）'!AG319+計算過程!$DF$16*(BU320+BW320)+計算過程!$DF$23)</f>
        <v>0.61308009245539141</v>
      </c>
      <c r="BF320" s="32">
        <f>MIN(1,計算過程!$DF$10*'貼り付けシート（日別）'!AG319+計算過程!$DF$17*BX320+計算過程!$DF$24)</f>
        <v>0.71159348488590612</v>
      </c>
      <c r="BG320" s="32">
        <f>MIN(1,計算過程!$DF$11*'貼り付けシート（日別）'!AG319+計算過程!$DF$18*BY320+計算過程!$DF$25)</f>
        <v>0.698864993270362</v>
      </c>
      <c r="BH320" s="32">
        <f>MIN(1,計算過程!$DF$12*'貼り付けシート（日別）'!AG319+計算過程!$DF$19*BZ320+計算過程!$DF$26)</f>
        <v>0.71159348488590612</v>
      </c>
      <c r="BI320" s="32">
        <f>MIN(1,計算過程!$DF$13*'貼り付けシート（日別）'!AG319+計算過程!$DF$20*CA320+計算過程!$DF$27)</f>
        <v>0.61822045122442948</v>
      </c>
      <c r="BJ320" s="32">
        <f>IF(計算過程!$DF$5=11,(計算過程!$DF$33*BK320+計算過程!$DF$34*BN320+計算過程!$DF$35*計算過程!$DF$39+計算過程!$DF$36)*(1+計算過程!$DF$37*計算過程!$DF$38)*BL320*BM320*10^3/3600,0)</f>
        <v>0</v>
      </c>
      <c r="BK320" s="32">
        <f>'貼り付けシート（日別）'!AH319</f>
        <v>-1.0125</v>
      </c>
      <c r="BL320" s="32">
        <f t="shared" si="93"/>
        <v>1.10656625</v>
      </c>
      <c r="BM320" s="32">
        <f t="shared" si="94"/>
        <v>1.1275937500000002</v>
      </c>
      <c r="BN320" s="32">
        <f t="shared" si="95"/>
        <v>55.020008104335346</v>
      </c>
      <c r="BO320" s="32">
        <f>IF(計算過程!$DF$5=10,(計算過程!$DF$41*'貼り付けシート（日別）'!AG319+計算過程!$DF$42*BN320+計算過程!$DF$43)/3.6,0)</f>
        <v>0</v>
      </c>
      <c r="BP320" s="32">
        <f>IF(OR(計算過程!$DF$5=5,計算過程!$DF$5=6,計算過程!$DF$5=7),((計算過程!$DF$45*'貼り付けシート（日別）'!AG319+計算過程!$DF$46*SUM(BU320:BW320,BY320)+計算過程!$DF$47)*BQ320+(0.01723*CA320+0.06099))*10^3/3600,0)</f>
        <v>0</v>
      </c>
      <c r="BQ320" s="32">
        <f>IF('貼り付けシート（日別）'!AG319&lt;7,1+(7-'貼り付けシート（日別）'!AG319)*0.0091,1)</f>
        <v>1.0243804166666666</v>
      </c>
      <c r="BR320" s="32">
        <f>IF(OR(計算過程!$DF$5=5,計算過程!$DF$5=6,計算過程!$DF$5=7),((計算過程!$DF$48*'貼り付けシート（日別）'!AG319+計算過程!$DF$49*SUM(BU320:BW320,BY320)+計算過程!$DF$50)*BT320+CA320/BS320),0)</f>
        <v>0</v>
      </c>
      <c r="BS320" s="32">
        <f>計算過程!$DF$51*'貼り付けシート（日別）'!AG319+計算過程!$DF$52*CA320+計算過程!$DF$53</f>
        <v>0.80272156249999993</v>
      </c>
      <c r="BT320" s="32">
        <f>IF('貼り付けシート（日別）'!AG319&lt;7,1+(7-'貼り付けシート（日別）'!AG319)*0.0205,1)</f>
        <v>1.0549229166666667</v>
      </c>
      <c r="BU320" s="109">
        <f>'貼り付けシート（日別）'!T319</f>
        <v>7.993434189746691</v>
      </c>
      <c r="BV320" s="109">
        <f>'貼り付けシート（日別）'!U319</f>
        <v>13.912536471131027</v>
      </c>
      <c r="BW320" s="109">
        <f>'貼り付けシート（日別）'!V319</f>
        <v>2.6733893611192943</v>
      </c>
      <c r="BX320" s="109">
        <f>'貼り付けシート（日別）'!W319</f>
        <v>0</v>
      </c>
      <c r="BY320" s="109">
        <f>'貼り付けシート（日別）'!X319</f>
        <v>25.843720999005001</v>
      </c>
      <c r="BZ320" s="109">
        <f>'貼り付けシート（日別）'!Y319</f>
        <v>0</v>
      </c>
      <c r="CA320" s="109">
        <f>'貼り付けシート（日別）'!Z319</f>
        <v>4.5969270833333331</v>
      </c>
      <c r="CB320" s="102">
        <f>IF(入力データと計算結果!$E$9=バックデータ一覧!$A$25,'貼り付けシート（日別）'!AI319,0)</f>
        <v>0</v>
      </c>
      <c r="CC320" s="166"/>
      <c r="CD320" s="32">
        <f>IF(計算過程!$DF$5=9,((CI320*'貼り付けシート（日別）'!AG319+CJ320*(CQ320+CR320+CS320+CU320)+CK320*CX320+CL320)*CE320+(0.01723*CW320+0.06099))*10^3/3600,0)</f>
        <v>0</v>
      </c>
      <c r="CE320" s="32">
        <f>IF(7&lt;='貼り付けシート（日別）'!AG319,1,1+(7-'貼り付けシート（日別）'!AG319)*0.0091)</f>
        <v>1.0243804166666666</v>
      </c>
      <c r="CF320" s="32">
        <f>IF(計算過程!$DF$5=9,((CM320*'貼り付けシート（日別）'!AG319+CN320*(CQ320+CR320+CS320+CU320)+CO320*CX320+CP320)*CH320+CW320/CG320),0)</f>
        <v>0</v>
      </c>
      <c r="CG320" s="32">
        <f>計算過程!$DF$55*'貼り付けシート（日別）'!AG319+計算過程!$DF$56*CW320+計算過程!$DF$57</f>
        <v>0.80272156249999993</v>
      </c>
      <c r="CH320" s="32">
        <f>IF(7&lt;='貼り付けシート（日別）'!AG319,1,1+(7-'貼り付けシート（日別）'!AG319)*0.0205)</f>
        <v>1.0549229166666667</v>
      </c>
      <c r="CI320" s="100">
        <f>IF($CX320&gt;0,バックデータ一覧!$S$4,バックデータ一覧!$T$4)</f>
        <v>-0.18114</v>
      </c>
      <c r="CJ320" s="100">
        <f>IF($CX320&gt;0,バックデータ一覧!$S$5,バックデータ一覧!$T$5)</f>
        <v>0.10483000000000001</v>
      </c>
      <c r="CK320" s="100">
        <f>IF($CX320&gt;0,バックデータ一覧!$S$6,バックデータ一覧!$T$6)</f>
        <v>0</v>
      </c>
      <c r="CL320" s="100">
        <f>IF($CX320&gt;0,バックデータ一覧!$S$7,バックデータ一覧!$T$7)</f>
        <v>5.8528500000000001</v>
      </c>
      <c r="CM320" s="100">
        <f>IF($CX320&gt;0,バックデータ一覧!$S$12,バックデータ一覧!$T$12)</f>
        <v>-5.7700000000000001E-2</v>
      </c>
      <c r="CN320" s="100">
        <f>IF($CX320&gt;0,バックデータ一覧!$S$13,バックデータ一覧!$T$13)</f>
        <v>0.47525000000000001</v>
      </c>
      <c r="CO320" s="100">
        <f>IF($CX320&gt;0,バックデータ一覧!$S$14,バックデータ一覧!$T$14)</f>
        <v>0</v>
      </c>
      <c r="CP320" s="173">
        <f>IF($CX320&gt;0,バックデータ一覧!$S$15,バックデータ一覧!$T$15)</f>
        <v>-6.3459300000000001</v>
      </c>
      <c r="CQ320" s="102">
        <f>IF($DF$4=4,'貼り付けシート（日別）'!T319,'貼り付けシート（日別）'!B319*(INT($DF$4)+1-$DF$4)+'貼り付けシート（日別）'!T319*($DF$4-INT($DF$4)))</f>
        <v>7.993434189746691</v>
      </c>
      <c r="CR320" s="102">
        <f>IF($DF$4=4,'貼り付けシート（日別）'!U319,'貼り付けシート（日別）'!C319*(INT($DF$4)+1-$DF$4)+'貼り付けシート（日別）'!U319*($DF$4-INT($DF$4)))</f>
        <v>13.912536471131027</v>
      </c>
      <c r="CS320" s="102">
        <f>IF($DF$4=4,'貼り付けシート（日別）'!V319,'貼り付けシート（日別）'!D319*(INT($DF$4)+1-$DF$4)+'貼り付けシート（日別）'!V319*($DF$4-INT($DF$4)))</f>
        <v>2.6733893611192943</v>
      </c>
      <c r="CT320" s="102">
        <f>IF($DF$4=4,'貼り付けシート（日別）'!W319,'貼り付けシート（日別）'!E319*(INT($DF$4)+1-$DF$4)+'貼り付けシート（日別）'!W319*($DF$4-INT($DF$4)))</f>
        <v>0</v>
      </c>
      <c r="CU320" s="102">
        <f>IF($DF$4=4,'貼り付けシート（日別）'!X319,'貼り付けシート（日別）'!F319*(INT($DF$4)+1-$DF$4)+'貼り付けシート（日別）'!X319*($DF$4-INT($DF$4)))</f>
        <v>25.843720999005001</v>
      </c>
      <c r="CV320" s="102">
        <f>IF($DF$4=4,'貼り付けシート（日別）'!Y319,'貼り付けシート（日別）'!G319*(INT($DF$4)+1-$DF$4)+'貼り付けシート（日別）'!Y319*($DF$4-INT($DF$4)))</f>
        <v>0</v>
      </c>
      <c r="CW320" s="102">
        <f>IF($DF$4=4,'貼り付けシート（日別）'!Z319,'貼り付けシート（日別）'!H319*(INT($DF$4)+1-$DF$4)+'貼り付けシート（日別）'!Z319*($DF$4-INT($DF$4)))</f>
        <v>4.5969270833333331</v>
      </c>
      <c r="CX320" s="32">
        <f>SUMIF('貼り付けシート（時刻別）'!$A$6:$A$8765,AR320,'貼り付けシート（時刻別）'!$C$6:$C$8765)</f>
        <v>0</v>
      </c>
      <c r="CY320" s="102">
        <f t="shared" si="96"/>
        <v>0</v>
      </c>
      <c r="CZ320" s="166"/>
    </row>
    <row r="321" spans="1:104" x14ac:dyDescent="0.15">
      <c r="A321" s="36">
        <v>41953</v>
      </c>
      <c r="B321" s="139">
        <f>IF(計算過程!$DF$5=9,計算過程!CD321+計算過程!CY321,IF($DF$4=4,AS321,G321*(INT($DF$4)+1-$DF$4)+AS321*($DF$4-INT($DF$4))))</f>
        <v>0.15029711367592591</v>
      </c>
      <c r="C321" s="139">
        <f>IF(計算過程!$DF$5=9,CF321,IF($DF$4=4,AT321,H321*(INT($DF$4)+1-$DF$4)+AT321*($DF$4-INT($DF$4))))</f>
        <v>82.267675135314605</v>
      </c>
      <c r="D321" s="139">
        <f>IF(計算過程!$DF$5=9,0,IF($DF$4=4,AU321,I321*(INT($DF$4)+1-$DF$4)+AU321*($DF$4-INT($DF$4))))</f>
        <v>0</v>
      </c>
      <c r="E321" s="139">
        <v>0</v>
      </c>
      <c r="F321" s="138"/>
      <c r="G321" s="104">
        <f t="shared" si="83"/>
        <v>0.14307267115046296</v>
      </c>
      <c r="H321" s="104">
        <f t="shared" si="84"/>
        <v>74.223908821642141</v>
      </c>
      <c r="I321" s="104">
        <f t="shared" si="85"/>
        <v>0</v>
      </c>
      <c r="J321" s="107">
        <v>0</v>
      </c>
      <c r="K321" s="101">
        <f>IF(OR(計算過程!$DF$5&lt;=4,計算過程!$DF$5=8),L321+M321+N321,0)</f>
        <v>0.14307267115046296</v>
      </c>
      <c r="L321" s="101">
        <f>IF(AND($DF$5&gt;4,$DF$5&lt;&gt;8),0,((VLOOKUP(入力データと計算結果!$E$6,バックデータ一覧!$V$12:$AA$15,2)*'貼り付けシート（日別）'!O320+VLOOKUP(入力データと計算結果!$E$6,バックデータ一覧!$V$12:$AA$15,3)*('貼り付けシート（日別）'!I320+'貼り付けシート（日別）'!J320+'貼り付けシート（日別）'!K320+'貼り付けシート（日別）'!L320+'貼り付けシート（日別）'!N320)+(VLOOKUP(入力データと計算結果!$E$6,バックデータ一覧!$V$12:$AA$15,4)))*10^3/3600))</f>
        <v>8.9951623407407408E-2</v>
      </c>
      <c r="M321" s="101">
        <f>IF(AND(OR($DF$5&gt;4,$DF$5&lt;&gt;8),入力データと計算結果!$E$7&lt;&gt;バックデータ一覧!$A$16,SUM(AL321:AM321)&gt;0),0.07*10^3/3600,0)</f>
        <v>1.9444444444444445E-2</v>
      </c>
      <c r="N321" s="101">
        <f>IF(AND(OR($DF$5&lt;=4),入力データと計算結果!$E$7=バックデータ一覧!$A$18,AM321&gt;0),(VLOOKUP(入力データと計算結果!$E$6,バックデータ一覧!$V$12:$AA$15,5,FALSE)*AO321+VLOOKUP(入力データと計算結果!$E$6,バックデータ一覧!$V$12:$AA$15,6,FALSE))*10^3/3600,0)</f>
        <v>3.3676603298611107E-2</v>
      </c>
      <c r="O321" s="101">
        <f>IF(OR(計算過程!$DF$5&lt;=2,計算過程!$DF$5=8),IF(入力データと計算結果!$E$7=バックデータ一覧!$A$16,AI321/Q321+AJ321/R321+AK321/S321+AL321/T321+AN321/V321,IF(入力データと計算結果!$E$7=バックデータ一覧!$A$17,AI321/Q321+AJ321/R321+AK321/S321+AM321/U321+AN321/V321,AI321/Q321+AJ321/R321+AK321/S321+AM321/U321+AO321/W321)),0)</f>
        <v>74.223908821642141</v>
      </c>
      <c r="P321" s="101">
        <f>IF(OR(計算過程!$DF$5=3,計算過程!$DF$5=4),IF(入力データと計算結果!$E$7=バックデータ一覧!$A$16,AI321/Q321+AJ321/R321+AK321/S321+AL321/T321+AN321/V321,IF(入力データと計算結果!$E$7=バックデータ一覧!$A$17,AI321/Q321+AJ321/R321+AK321/S321+AM321/U321+AN321/V321,AI321/Q321+AJ321/R321+AK321/S321+AM321/U321+AO321/W321)),0)</f>
        <v>0</v>
      </c>
      <c r="Q321" s="101">
        <f>MIN(1,$DF$7*'貼り付けシート（日別）'!O320+計算過程!$DF$14*(AI321+AK321)+$DF$21)</f>
        <v>0.61768331319313652</v>
      </c>
      <c r="R321" s="101">
        <f>MIN(1,$DF$8*'貼り付けシート（日別）'!O320+$DF$15*AJ321+$DF$22)</f>
        <v>0.68180543903528545</v>
      </c>
      <c r="S321" s="101">
        <f>MIN(1,$DF$9*'貼り付けシート（日別）'!O320+$DF$16*(AI321+AK321)+$DF$23)</f>
        <v>0.61768331319313652</v>
      </c>
      <c r="T321" s="32">
        <f>MIN(1,$DF$10*'貼り付けシート（日別）'!O320+$DF$17*AL321+$DF$24)</f>
        <v>0.71159348488590612</v>
      </c>
      <c r="U321" s="32">
        <f>MIN(1,$DF$11*'貼り付けシート（日別）'!O320+$DF$18*AM321+$DF$25)</f>
        <v>0.6987353872945451</v>
      </c>
      <c r="V321" s="32">
        <f>MIN(1,$DF$12*'貼り付けシート（日別）'!O320+$DF$19*AN321+$DF$26)</f>
        <v>0.71159348488590612</v>
      </c>
      <c r="W321" s="32">
        <f>MIN(1,$DF$13*'貼り付けシート（日別）'!O320+$DF$20*AO321+$DF$27)</f>
        <v>0.60850326236617447</v>
      </c>
      <c r="X321" s="32">
        <f t="shared" si="86"/>
        <v>0</v>
      </c>
      <c r="Y321" s="32">
        <f>'貼り付けシート（日別）'!P320</f>
        <v>1.5625000000000002</v>
      </c>
      <c r="Z321" s="32">
        <f t="shared" si="87"/>
        <v>1.07231875</v>
      </c>
      <c r="AA321" s="32">
        <f t="shared" si="88"/>
        <v>1.1082812500000001</v>
      </c>
      <c r="AB321" s="32">
        <f t="shared" si="89"/>
        <v>49.7951937942155</v>
      </c>
      <c r="AC321" s="32">
        <f>IF($DF$5=10,($DF$41*'貼り付けシート（日別）'!O320+$DF$42*AB321+$DF$43)/3.6,0)</f>
        <v>0</v>
      </c>
      <c r="AD321" s="32">
        <f>IF(OR($DF$5=5,$DF$5=6,$DF$5=7),(($DF$45*'貼り付けシート（日別）'!O320+$DF$46*SUM(AI321:AK321,AM321)+$DF$47)*AE321+(0.01723*AO321+0.06099))*10^3/3600,0)</f>
        <v>0</v>
      </c>
      <c r="AE321" s="32">
        <f>IF('貼り付けシート（日別）'!O320&lt;7,1+(7-'貼り付けシート（日別）'!O320)*0.0091,1)</f>
        <v>1</v>
      </c>
      <c r="AF321" s="32">
        <f>IF(OR($DF$5=5,$DF$5=6,$DF$5=7),(($DF$48*'貼り付けシート（日別）'!O320+$DF$49*SUM(AI321:AK321,AM321)+$DF$50)*AH321+AO321/AG321),0)</f>
        <v>0</v>
      </c>
      <c r="AG321" s="32">
        <f>$DF$51*'貼り付けシート（日別）'!O320+$DF$52*AO321+$DF$53</f>
        <v>0.81159937500000001</v>
      </c>
      <c r="AH321" s="32">
        <f>IF('貼り付けシート（日別）'!O320&lt;7,1+(7-'貼り付けシート（日別）'!O320)*0.0205,1)</f>
        <v>1</v>
      </c>
      <c r="AI321" s="109">
        <f>'貼り付けシート（日別）'!B320</f>
        <v>7.730374160781972</v>
      </c>
      <c r="AJ321" s="109">
        <f>'貼り付けシート（日別）'!C320</f>
        <v>10.315255944528536</v>
      </c>
      <c r="AK321" s="109">
        <f>'貼り付けシート（日別）'!D320</f>
        <v>2.1237291650499919</v>
      </c>
      <c r="AL321" s="109">
        <f>'貼り付けシート（日別）'!E320</f>
        <v>0</v>
      </c>
      <c r="AM321" s="109">
        <f>'貼り付けシート（日別）'!F320</f>
        <v>26.129272023854998</v>
      </c>
      <c r="AN321" s="109">
        <f>'貼り付けシート（日別）'!G320</f>
        <v>0</v>
      </c>
      <c r="AO321" s="109">
        <f>'貼り付けシート（日別）'!H320</f>
        <v>3.4965625</v>
      </c>
      <c r="AP321" s="102">
        <f>IF(入力データと計算結果!$E$9=バックデータ一覧!$A$25,'貼り付けシート（日別）'!Q320,0)</f>
        <v>0</v>
      </c>
      <c r="AR321" s="36">
        <v>41953</v>
      </c>
      <c r="AS321" s="104">
        <f t="shared" si="90"/>
        <v>0.15029711367592591</v>
      </c>
      <c r="AT321" s="104">
        <f t="shared" si="91"/>
        <v>82.267675135314605</v>
      </c>
      <c r="AU321" s="104">
        <f t="shared" si="92"/>
        <v>0</v>
      </c>
      <c r="AV321" s="107">
        <v>0</v>
      </c>
      <c r="AW321" s="101">
        <f>IF(OR(計算過程!$DF$5&lt;=4,計算過程!$DF$5=8),AX321+AY321+AZ321,0)</f>
        <v>0.15029711367592591</v>
      </c>
      <c r="AX321" s="101">
        <f>IF(AND(計算過程!$DF$5&gt;4,計算過程!$DF$5&lt;&gt;8),0,((VLOOKUP(入力データと計算結果!$E$6,バックデータ一覧!$V$12:$AA$15,2)*'貼り付けシート（日別）'!AG320+VLOOKUP(入力データと計算結果!$E$6,バックデータ一覧!$V$12:$AA$15,3)*('貼り付けシート（日別）'!AA320+'貼り付けシート（日別）'!AB320+'貼り付けシート（日別）'!AC320+'貼り付けシート（日別）'!AD320+'貼り付けシート（日別）'!AF320)+(VLOOKUP(入力データと計算結果!$E$6,バックデータ一覧!$V$12:$AA$15,4)))*10^3/3600))</f>
        <v>9.3472313907407401E-2</v>
      </c>
      <c r="AY321" s="101">
        <f>IF(AND(OR(計算過程!$DF$5&gt;4,計算過程!$DF$5&lt;&gt;8),入力データと計算結果!$E$7&lt;&gt;バックデータ一覧!$A$16,SUM(BX321:BY321)&gt;0),0.07*10^3/3600,0)</f>
        <v>1.9444444444444445E-2</v>
      </c>
      <c r="AZ321" s="101">
        <f>IF(AND(OR(計算過程!$DF$5&lt;=4),入力データと計算結果!$E$7=バックデータ一覧!$A$18,BY321&gt;0),(VLOOKUP(入力データと計算結果!$E$6,バックデータ一覧!$V$12:$AA$15,5,FALSE)*CA321+VLOOKUP(入力データと計算結果!$E$6,バックデータ一覧!$V$12:$AA$15,6,FALSE))*10^3/3600,0)</f>
        <v>3.738035532407407E-2</v>
      </c>
      <c r="BA321" s="101">
        <f>IF(OR(計算過程!$DF$5&lt;=2,計算過程!$DF$5=8),IF(入力データと計算結果!$E$7=バックデータ一覧!$A$16,BU321/BC321+BV321/BD321+BW321/BE321+BX321/BF321+BZ321/BH321,IF(入力データと計算結果!$E$7=バックデータ一覧!$A$17,BU321/BC321+BV321/BD321+BW321/BE321+BY321/BG321+BZ321/BH321,BU321/BC321+BV321/BD321+BW321/BE321+BY321/BG321+CA321/BI321)),0)</f>
        <v>82.267675135314605</v>
      </c>
      <c r="BB321" s="101">
        <f>IF(OR(計算過程!$DF$5=3,計算過程!$DF$5=4),IF(入力データと計算結果!$E$7=バックデータ一覧!$A$16,BU321/BC321+BV321/BD321+BW321/BE321+BX321/BF321+BZ321/BH321,IF(入力データと計算結果!$E$7=バックデータ一覧!$A$17,BU321/BC321+BV321/BD321+BW321/BE321+BY321/BG321+BZ321/BH321,BU321/BC321+BV321/BD321+BW321/BE321+BY321/BG321+CA321/BI321)),0)</f>
        <v>0</v>
      </c>
      <c r="BC321" s="101">
        <f>MIN(1,計算過程!$DF$7*'貼り付けシート（日別）'!AG320+計算過程!$DF$14*(BU321+BW321)+計算過程!$DF$21)</f>
        <v>0.61878147955176865</v>
      </c>
      <c r="BD321" s="101">
        <f>MIN(1,計算過程!$DF$8*'貼り付けシート（日別）'!AG320+計算過程!$DF$15*BV321+計算過程!$DF$22)</f>
        <v>0.68350794490339406</v>
      </c>
      <c r="BE321" s="101">
        <f>MIN(1,計算過程!$DF$9*'貼り付けシート（日別）'!AG320+計算過程!$DF$16*(BU321+BW321)+計算過程!$DF$23)</f>
        <v>0.61878147955176865</v>
      </c>
      <c r="BF321" s="32">
        <f>MIN(1,計算過程!$DF$10*'貼り付けシート（日別）'!AG320+計算過程!$DF$17*BX321+計算過程!$DF$24)</f>
        <v>0.71159348488590612</v>
      </c>
      <c r="BG321" s="32">
        <f>MIN(1,計算過程!$DF$11*'貼り付けシート（日別）'!AG320+計算過程!$DF$18*BY321+計算過程!$DF$25)</f>
        <v>0.6987353872945451</v>
      </c>
      <c r="BH321" s="32">
        <f>MIN(1,計算過程!$DF$12*'貼り付けシート（日別）'!AG320+計算過程!$DF$19*BZ321+計算過程!$DF$26)</f>
        <v>0.71159348488590612</v>
      </c>
      <c r="BI321" s="32">
        <f>MIN(1,計算過程!$DF$13*'貼り付けシート（日別）'!AG320+計算過程!$DF$20*CA321+計算過程!$DF$27)</f>
        <v>0.62213126327838919</v>
      </c>
      <c r="BJ321" s="32">
        <f>IF(計算過程!$DF$5=11,(計算過程!$DF$33*BK321+計算過程!$DF$34*BN321+計算過程!$DF$35*計算過程!$DF$39+計算過程!$DF$36)*(1+計算過程!$DF$37*計算過程!$DF$38)*BL321*BM321*10^3/3600,0)</f>
        <v>0</v>
      </c>
      <c r="BK321" s="32">
        <f>'貼り付けシート（日別）'!AH320</f>
        <v>1.5625000000000002</v>
      </c>
      <c r="BL321" s="32">
        <f t="shared" si="93"/>
        <v>1.07231875</v>
      </c>
      <c r="BM321" s="32">
        <f t="shared" si="94"/>
        <v>1.1082812500000001</v>
      </c>
      <c r="BN321" s="32">
        <f t="shared" si="95"/>
        <v>55.250629629396258</v>
      </c>
      <c r="BO321" s="32">
        <f>IF(計算過程!$DF$5=10,(計算過程!$DF$41*'貼り付けシート（日別）'!AG320+計算過程!$DF$42*BN321+計算過程!$DF$43)/3.6,0)</f>
        <v>0</v>
      </c>
      <c r="BP321" s="32">
        <f>IF(OR(計算過程!$DF$5=5,計算過程!$DF$5=6,計算過程!$DF$5=7),((計算過程!$DF$45*'貼り付けシート（日別）'!AG320+計算過程!$DF$46*SUM(BU321:BW321,BY321)+計算過程!$DF$47)*BQ321+(0.01723*CA321+0.06099))*10^3/3600,0)</f>
        <v>0</v>
      </c>
      <c r="BQ321" s="32">
        <f>IF('貼り付けシート（日別）'!AG320&lt;7,1+(7-'貼り付けシート（日別）'!AG320)*0.0091,1)</f>
        <v>1</v>
      </c>
      <c r="BR321" s="32">
        <f>IF(OR(計算過程!$DF$5=5,計算過程!$DF$5=6,計算過程!$DF$5=7),((計算過程!$DF$48*'貼り付けシート（日別）'!AG320+計算過程!$DF$49*SUM(BU321:BW321,BY321)+計算過程!$DF$50)*BT321+CA321/BS321),0)</f>
        <v>0</v>
      </c>
      <c r="BS321" s="32">
        <f>計算過程!$DF$51*'貼り付けシート（日別）'!AG320+計算過程!$DF$52*CA321+計算過程!$DF$53</f>
        <v>0.81624249999999998</v>
      </c>
      <c r="BT321" s="32">
        <f>IF('貼り付けシート（日別）'!AG320&lt;7,1+(7-'貼り付けシート（日別）'!AG320)*0.0205,1)</f>
        <v>1</v>
      </c>
      <c r="BU321" s="109">
        <f>'貼り付けシート（日別）'!T320</f>
        <v>8.0817548044538796</v>
      </c>
      <c r="BV321" s="109">
        <f>'貼り付けシート（日別）'!U320</f>
        <v>14.066258106175276</v>
      </c>
      <c r="BW321" s="109">
        <f>'貼り付けシート（日別）'!V320</f>
        <v>2.7029280282454446</v>
      </c>
      <c r="BX321" s="109">
        <f>'貼り付けシート（日別）'!W320</f>
        <v>0</v>
      </c>
      <c r="BY321" s="109">
        <f>'貼り付けシート（日別）'!X320</f>
        <v>26.129272023854998</v>
      </c>
      <c r="BZ321" s="109">
        <f>'貼り付けシート（日別）'!Y320</f>
        <v>0</v>
      </c>
      <c r="CA321" s="109">
        <f>'貼り付けシート（日別）'!Z320</f>
        <v>4.2704166666666659</v>
      </c>
      <c r="CB321" s="102">
        <f>IF(入力データと計算結果!$E$9=バックデータ一覧!$A$25,'貼り付けシート（日別）'!AI320,0)</f>
        <v>0</v>
      </c>
      <c r="CC321" s="166"/>
      <c r="CD321" s="32">
        <f>IF(計算過程!$DF$5=9,((CI321*'貼り付けシート（日別）'!AG320+CJ321*(CQ321+CR321+CS321+CU321)+CK321*CX321+CL321)*CE321+(0.01723*CW321+0.06099))*10^3/3600,0)</f>
        <v>0</v>
      </c>
      <c r="CE321" s="32">
        <f>IF(7&lt;='貼り付けシート（日別）'!AG320,1,1+(7-'貼り付けシート（日別）'!AG320)*0.0091)</f>
        <v>1</v>
      </c>
      <c r="CF321" s="32">
        <f>IF(計算過程!$DF$5=9,((CM321*'貼り付けシート（日別）'!AG320+CN321*(CQ321+CR321+CS321+CU321)+CO321*CX321+CP321)*CH321+CW321/CG321),0)</f>
        <v>0</v>
      </c>
      <c r="CG321" s="32">
        <f>計算過程!$DF$55*'貼り付けシート（日別）'!AG320+計算過程!$DF$56*CW321+計算過程!$DF$57</f>
        <v>0.81624249999999998</v>
      </c>
      <c r="CH321" s="32">
        <f>IF(7&lt;='貼り付けシート（日別）'!AG320,1,1+(7-'貼り付けシート（日別）'!AG320)*0.0205)</f>
        <v>1</v>
      </c>
      <c r="CI321" s="100">
        <f>IF($CX321&gt;0,バックデータ一覧!$S$4,バックデータ一覧!$T$4)</f>
        <v>-0.18114</v>
      </c>
      <c r="CJ321" s="100">
        <f>IF($CX321&gt;0,バックデータ一覧!$S$5,バックデータ一覧!$T$5)</f>
        <v>0.10483000000000001</v>
      </c>
      <c r="CK321" s="100">
        <f>IF($CX321&gt;0,バックデータ一覧!$S$6,バックデータ一覧!$T$6)</f>
        <v>0</v>
      </c>
      <c r="CL321" s="100">
        <f>IF($CX321&gt;0,バックデータ一覧!$S$7,バックデータ一覧!$T$7)</f>
        <v>5.8528500000000001</v>
      </c>
      <c r="CM321" s="100">
        <f>IF($CX321&gt;0,バックデータ一覧!$S$12,バックデータ一覧!$T$12)</f>
        <v>-5.7700000000000001E-2</v>
      </c>
      <c r="CN321" s="100">
        <f>IF($CX321&gt;0,バックデータ一覧!$S$13,バックデータ一覧!$T$13)</f>
        <v>0.47525000000000001</v>
      </c>
      <c r="CO321" s="100">
        <f>IF($CX321&gt;0,バックデータ一覧!$S$14,バックデータ一覧!$T$14)</f>
        <v>0</v>
      </c>
      <c r="CP321" s="173">
        <f>IF($CX321&gt;0,バックデータ一覧!$S$15,バックデータ一覧!$T$15)</f>
        <v>-6.3459300000000001</v>
      </c>
      <c r="CQ321" s="102">
        <f>IF($DF$4=4,'貼り付けシート（日別）'!T320,'貼り付けシート（日別）'!B320*(INT($DF$4)+1-$DF$4)+'貼り付けシート（日別）'!T320*($DF$4-INT($DF$4)))</f>
        <v>8.0817548044538796</v>
      </c>
      <c r="CR321" s="102">
        <f>IF($DF$4=4,'貼り付けシート（日別）'!U320,'貼り付けシート（日別）'!C320*(INT($DF$4)+1-$DF$4)+'貼り付けシート（日別）'!U320*($DF$4-INT($DF$4)))</f>
        <v>14.066258106175276</v>
      </c>
      <c r="CS321" s="102">
        <f>IF($DF$4=4,'貼り付けシート（日別）'!V320,'貼り付けシート（日別）'!D320*(INT($DF$4)+1-$DF$4)+'貼り付けシート（日別）'!V320*($DF$4-INT($DF$4)))</f>
        <v>2.7029280282454446</v>
      </c>
      <c r="CT321" s="102">
        <f>IF($DF$4=4,'貼り付けシート（日別）'!W320,'貼り付けシート（日別）'!E320*(INT($DF$4)+1-$DF$4)+'貼り付けシート（日別）'!W320*($DF$4-INT($DF$4)))</f>
        <v>0</v>
      </c>
      <c r="CU321" s="102">
        <f>IF($DF$4=4,'貼り付けシート（日別）'!X320,'貼り付けシート（日別）'!F320*(INT($DF$4)+1-$DF$4)+'貼り付けシート（日別）'!X320*($DF$4-INT($DF$4)))</f>
        <v>26.129272023854998</v>
      </c>
      <c r="CV321" s="102">
        <f>IF($DF$4=4,'貼り付けシート（日別）'!Y320,'貼り付けシート（日別）'!G320*(INT($DF$4)+1-$DF$4)+'貼り付けシート（日別）'!Y320*($DF$4-INT($DF$4)))</f>
        <v>0</v>
      </c>
      <c r="CW321" s="102">
        <f>IF($DF$4=4,'貼り付けシート（日別）'!Z320,'貼り付けシート（日別）'!H320*(INT($DF$4)+1-$DF$4)+'貼り付けシート（日別）'!Z320*($DF$4-INT($DF$4)))</f>
        <v>4.2704166666666659</v>
      </c>
      <c r="CX321" s="32">
        <f>SUMIF('貼り付けシート（時刻別）'!$A$6:$A$8765,AR321,'貼り付けシート（時刻別）'!$C$6:$C$8765)</f>
        <v>0</v>
      </c>
      <c r="CY321" s="102">
        <f t="shared" si="96"/>
        <v>0</v>
      </c>
      <c r="CZ321" s="166"/>
    </row>
    <row r="322" spans="1:104" x14ac:dyDescent="0.15">
      <c r="A322" s="36">
        <v>41954</v>
      </c>
      <c r="B322" s="139">
        <f>IF(計算過程!$DF$5=9,計算過程!CD322+計算過程!CY322,IF($DF$4=4,AS322,G322*(INT($DF$4)+1-$DF$4)+AS322*($DF$4-INT($DF$4))))</f>
        <v>0.15662133069444445</v>
      </c>
      <c r="C322" s="139">
        <f>IF(計算過程!$DF$5=9,CF322,IF($DF$4=4,AT322,H322*(INT($DF$4)+1-$DF$4)+AT322*($DF$4-INT($DF$4))))</f>
        <v>95.90693543997169</v>
      </c>
      <c r="D322" s="139">
        <f>IF(計算過程!$DF$5=9,0,IF($DF$4=4,AU322,I322*(INT($DF$4)+1-$DF$4)+AU322*($DF$4-INT($DF$4))))</f>
        <v>0</v>
      </c>
      <c r="E322" s="139">
        <v>0</v>
      </c>
      <c r="F322" s="138"/>
      <c r="G322" s="104">
        <f t="shared" si="83"/>
        <v>0.14946170009027776</v>
      </c>
      <c r="H322" s="104">
        <f t="shared" si="84"/>
        <v>87.938634364622331</v>
      </c>
      <c r="I322" s="104">
        <f t="shared" si="85"/>
        <v>0</v>
      </c>
      <c r="J322" s="107">
        <v>0</v>
      </c>
      <c r="K322" s="101">
        <f>IF(OR(計算過程!$DF$5&lt;=4,計算過程!$DF$5=8),L322+M322+N322,0)</f>
        <v>0.14946170009027776</v>
      </c>
      <c r="L322" s="101">
        <f>IF(AND($DF$5&gt;4,$DF$5&lt;&gt;8),0,((VLOOKUP(入力データと計算結果!$E$6,バックデータ一覧!$V$12:$AA$15,2)*'貼り付けシート（日別）'!O321+VLOOKUP(入力データと計算結果!$E$6,バックデータ一覧!$V$12:$AA$15,3)*('貼り付けシート（日別）'!I321+'貼り付けシート（日別）'!J321+'貼り付けシート（日別）'!K321+'貼り付けシート（日別）'!L321+'貼り付けシート（日別）'!N321)+(VLOOKUP(入力データと計算結果!$E$6,バックデータ一覧!$V$12:$AA$15,4)))*10^3/3600))</f>
        <v>9.6535088111111111E-2</v>
      </c>
      <c r="M322" s="101">
        <f>IF(AND(OR($DF$5&gt;4,$DF$5&lt;&gt;8),入力データと計算結果!$E$7&lt;&gt;バックデータ一覧!$A$16,SUM(AL322:AM322)&gt;0),0.07*10^3/3600,0)</f>
        <v>1.9444444444444445E-2</v>
      </c>
      <c r="N322" s="101">
        <f>IF(AND(OR($DF$5&lt;=4),入力データと計算結果!$E$7=バックデータ一覧!$A$18,AM322&gt;0),(VLOOKUP(入力データと計算結果!$E$6,バックデータ一覧!$V$12:$AA$15,5,FALSE)*AO322+VLOOKUP(入力データと計算結果!$E$6,バックデータ一覧!$V$12:$AA$15,6,FALSE))*10^3/3600,0)</f>
        <v>3.3482167534722218E-2</v>
      </c>
      <c r="O322" s="101">
        <f>IF(OR(計算過程!$DF$5&lt;=2,計算過程!$DF$5=8),IF(入力データと計算結果!$E$7=バックデータ一覧!$A$16,AI322/Q322+AJ322/R322+AK322/S322+AL322/T322+AN322/V322,IF(入力データと計算結果!$E$7=バックデータ一覧!$A$17,AI322/Q322+AJ322/R322+AK322/S322+AM322/U322+AN322/V322,AI322/Q322+AJ322/R322+AK322/S322+AM322/U322+AO322/W322)),0)</f>
        <v>87.938634364622331</v>
      </c>
      <c r="P322" s="101">
        <f>IF(OR(計算過程!$DF$5=3,計算過程!$DF$5=4),IF(入力データと計算結果!$E$7=バックデータ一覧!$A$16,AI322/Q322+AJ322/R322+AK322/S322+AL322/T322+AN322/V322,IF(入力データと計算結果!$E$7=バックデータ一覧!$A$17,AI322/Q322+AJ322/R322+AK322/S322+AM322/U322+AN322/V322,AI322/Q322+AJ322/R322+AK322/S322+AM322/U322+AO322/W322)),0)</f>
        <v>0</v>
      </c>
      <c r="Q322" s="101">
        <f>MIN(1,$DF$7*'貼り付けシート（日別）'!O321+計算過程!$DF$14*(AI322+AK322)+$DF$21)</f>
        <v>0.62383755618971048</v>
      </c>
      <c r="R322" s="101">
        <f>MIN(1,$DF$8*'貼り付けシート（日別）'!O321+$DF$15*AJ322+$DF$22)</f>
        <v>0.68423516663864425</v>
      </c>
      <c r="S322" s="101">
        <f>MIN(1,$DF$9*'貼り付けシート（日別）'!O321+$DF$16*(AI322+AK322)+$DF$23)</f>
        <v>0.62383755618971048</v>
      </c>
      <c r="T322" s="32">
        <f>MIN(1,$DF$10*'貼り付けシート（日別）'!O321+$DF$17*AL322+$DF$24)</f>
        <v>0.71159348488590612</v>
      </c>
      <c r="U322" s="32">
        <f>MIN(1,$DF$11*'貼り付けシート（日別）'!O321+$DF$18*AM322+$DF$25)</f>
        <v>0.69872394034339635</v>
      </c>
      <c r="V322" s="32">
        <f>MIN(1,$DF$12*'貼り付けシート（日別）'!O321+$DF$19*AN322+$DF$26)</f>
        <v>0.71159348488590612</v>
      </c>
      <c r="W322" s="32">
        <f>MIN(1,$DF$13*'貼り付けシート（日別）'!O321+$DF$20*AO322+$DF$27)</f>
        <v>0.60941045555275164</v>
      </c>
      <c r="X322" s="32">
        <f t="shared" si="86"/>
        <v>0</v>
      </c>
      <c r="Y322" s="32">
        <f>'貼り付けシート（日別）'!P321</f>
        <v>7.4749999999999988</v>
      </c>
      <c r="Z322" s="32">
        <f t="shared" si="87"/>
        <v>1</v>
      </c>
      <c r="AA322" s="32">
        <f t="shared" si="88"/>
        <v>1</v>
      </c>
      <c r="AB322" s="32">
        <f t="shared" si="89"/>
        <v>58.906425190368559</v>
      </c>
      <c r="AC322" s="32">
        <f>IF($DF$5=10,($DF$41*'貼り付けシート（日別）'!O321+$DF$42*AB322+$DF$43)/3.6,0)</f>
        <v>0</v>
      </c>
      <c r="AD322" s="32">
        <f>IF(OR($DF$5=5,$DF$5=6,$DF$5=7),(($DF$45*'貼り付けシート（日別）'!O321+$DF$46*SUM(AI322:AK322,AM322)+$DF$47)*AE322+(0.01723*AO322+0.06099))*10^3/3600,0)</f>
        <v>0</v>
      </c>
      <c r="AE322" s="32">
        <f>IF('貼り付けシート（日別）'!O321&lt;7,1+(7-'貼り付けシート（日別）'!O321)*0.0091,1)</f>
        <v>1</v>
      </c>
      <c r="AF322" s="32">
        <f>IF(OR($DF$5=5,$DF$5=6,$DF$5=7),(($DF$48*'貼り付けシート（日別）'!O321+$DF$49*SUM(AI322:AK322,AM322)+$DF$50)*AH322+AO322/AG322),0)</f>
        <v>0</v>
      </c>
      <c r="AG322" s="32">
        <f>$DF$51*'貼り付けシート（日別）'!O321+$DF$52*AO322+$DF$53</f>
        <v>0.81395562499999996</v>
      </c>
      <c r="AH322" s="32">
        <f>IF('貼り付けシート（日別）'!O321&lt;7,1+(7-'貼り付けシート（日別）'!O321)*0.0205,1)</f>
        <v>1</v>
      </c>
      <c r="AI322" s="109">
        <f>'貼り付けシート（日別）'!B321</f>
        <v>11.958473176780929</v>
      </c>
      <c r="AJ322" s="109">
        <f>'貼り付けシート（日別）'!C321</f>
        <v>15.018490645878718</v>
      </c>
      <c r="AK322" s="109">
        <f>'貼り付けシート（日別）'!D321</f>
        <v>2.3190316438489194</v>
      </c>
      <c r="AL322" s="109">
        <f>'貼り付けシート（日別）'!E321</f>
        <v>0</v>
      </c>
      <c r="AM322" s="109">
        <f>'貼り付けシート（日別）'!F321</f>
        <v>26.154492223859997</v>
      </c>
      <c r="AN322" s="109">
        <f>'貼り付けシート（日別）'!G321</f>
        <v>0</v>
      </c>
      <c r="AO322" s="109">
        <f>'貼り付けシート（日別）'!H321</f>
        <v>3.4559374999999997</v>
      </c>
      <c r="AP322" s="102">
        <f>IF(入力データと計算結果!$E$9=バックデータ一覧!$A$25,'貼り付けシート（日別）'!Q321,0)</f>
        <v>0</v>
      </c>
      <c r="AR322" s="36">
        <v>41954</v>
      </c>
      <c r="AS322" s="104">
        <f t="shared" si="90"/>
        <v>0.15662133069444445</v>
      </c>
      <c r="AT322" s="104">
        <f t="shared" si="91"/>
        <v>95.90693543997169</v>
      </c>
      <c r="AU322" s="104">
        <f t="shared" si="92"/>
        <v>0</v>
      </c>
      <c r="AV322" s="107">
        <v>0</v>
      </c>
      <c r="AW322" s="101">
        <f>IF(OR(計算過程!$DF$5&lt;=4,計算過程!$DF$5=8),AX322+AY322+AZ322,0)</f>
        <v>0.15662133069444445</v>
      </c>
      <c r="AX322" s="101">
        <f>IF(AND(計算過程!$DF$5&gt;4,計算過程!$DF$5&lt;&gt;8),0,((VLOOKUP(入力データと計算結果!$E$6,バックデータ一覧!$V$12:$AA$15,2)*'貼り付けシート（日別）'!AG321+VLOOKUP(入力データと計算結果!$E$6,バックデータ一覧!$V$12:$AA$15,3)*('貼り付けシート（日別）'!AA321+'貼り付けシート（日別）'!AB321+'貼り付けシート（日別）'!AC321+'貼り付けシート（日別）'!AD321+'貼り付けシート（日別）'!AF321)+(VLOOKUP(入力データと計算結果!$E$6,バックデータ一覧!$V$12:$AA$15,4)))*10^3/3600))</f>
        <v>0.10005577861111112</v>
      </c>
      <c r="AY322" s="101">
        <f>IF(AND(OR(計算過程!$DF$5&gt;4,計算過程!$DF$5&lt;&gt;8),入力データと計算結果!$E$7&lt;&gt;バックデータ一覧!$A$16,SUM(BX322:BY322)&gt;0),0.07*10^3/3600,0)</f>
        <v>1.9444444444444445E-2</v>
      </c>
      <c r="AZ322" s="101">
        <f>IF(AND(OR(計算過程!$DF$5&lt;=4),入力データと計算結果!$E$7=バックデータ一覧!$A$18,BY322&gt;0),(VLOOKUP(入力データと計算結果!$E$6,バックデータ一覧!$V$12:$AA$15,5,FALSE)*CA322+VLOOKUP(入力データと計算結果!$E$6,バックデータ一覧!$V$12:$AA$15,6,FALSE))*10^3/3600,0)</f>
        <v>3.712110763888888E-2</v>
      </c>
      <c r="BA322" s="101">
        <f>IF(OR(計算過程!$DF$5&lt;=2,計算過程!$DF$5=8),IF(入力データと計算結果!$E$7=バックデータ一覧!$A$16,BU322/BC322+BV322/BD322+BW322/BE322+BX322/BF322+BZ322/BH322,IF(入力データと計算結果!$E$7=バックデータ一覧!$A$17,BU322/BC322+BV322/BD322+BW322/BE322+BY322/BG322+BZ322/BH322,BU322/BC322+BV322/BD322+BW322/BE322+BY322/BG322+CA322/BI322)),0)</f>
        <v>95.90693543997169</v>
      </c>
      <c r="BB322" s="101">
        <f>IF(OR(計算過程!$DF$5=3,計算過程!$DF$5=4),IF(入力データと計算結果!$E$7=バックデータ一覧!$A$16,BU322/BC322+BV322/BD322+BW322/BE322+BX322/BF322+BZ322/BH322,IF(入力データと計算結果!$E$7=バックデータ一覧!$A$17,BU322/BC322+BV322/BD322+BW322/BE322+BY322/BG322+BZ322/BH322,BU322/BC322+BV322/BD322+BW322/BE322+BY322/BG322+CA322/BI322)),0)</f>
        <v>0</v>
      </c>
      <c r="BC322" s="101">
        <f>MIN(1,計算過程!$DF$7*'貼り付けシート（日別）'!AG321+計算過程!$DF$14*(BU322+BW322)+計算過程!$DF$21)</f>
        <v>0.62493678250803752</v>
      </c>
      <c r="BD322" s="101">
        <f>MIN(1,計算過程!$DF$8*'貼り付けシート（日別）'!AG321+計算過程!$DF$15*BV322+計算過程!$DF$22)</f>
        <v>0.68593931578018452</v>
      </c>
      <c r="BE322" s="101">
        <f>MIN(1,計算過程!$DF$9*'貼り付けシート（日別）'!AG321+計算過程!$DF$16*(BU322+BW322)+計算過程!$DF$23)</f>
        <v>0.62493678250803752</v>
      </c>
      <c r="BF322" s="32">
        <f>MIN(1,計算過程!$DF$10*'貼り付けシート（日別）'!AG321+計算過程!$DF$17*BX322+計算過程!$DF$24)</f>
        <v>0.71159348488590612</v>
      </c>
      <c r="BG322" s="32">
        <f>MIN(1,計算過程!$DF$11*'貼り付けシート（日別）'!AG321+計算過程!$DF$18*BY322+計算過程!$DF$25)</f>
        <v>0.69872394034339635</v>
      </c>
      <c r="BH322" s="32">
        <f>MIN(1,計算過程!$DF$12*'貼り付けシート（日別）'!AG321+計算過程!$DF$19*BZ322+計算過程!$DF$26)</f>
        <v>0.71159348488590612</v>
      </c>
      <c r="BI322" s="32">
        <f>MIN(1,計算過程!$DF$13*'貼り付けシート（日別）'!AG321+計算過程!$DF$20*CA322+計算過程!$DF$27)</f>
        <v>0.62279998020724825</v>
      </c>
      <c r="BJ322" s="32">
        <f>IF(計算過程!$DF$5=11,(計算過程!$DF$33*BK322+計算過程!$DF$34*BN322+計算過程!$DF$35*計算過程!$DF$39+計算過程!$DF$36)*(1+計算過程!$DF$37*計算過程!$DF$38)*BL322*BM322*10^3/3600,0)</f>
        <v>0</v>
      </c>
      <c r="BK322" s="32">
        <f>'貼り付けシート（日別）'!AH321</f>
        <v>7.4749999999999988</v>
      </c>
      <c r="BL322" s="32">
        <f t="shared" si="93"/>
        <v>1</v>
      </c>
      <c r="BM322" s="32">
        <f t="shared" si="94"/>
        <v>1</v>
      </c>
      <c r="BN322" s="32">
        <f t="shared" si="95"/>
        <v>64.352838062117556</v>
      </c>
      <c r="BO322" s="32">
        <f>IF(計算過程!$DF$5=10,(計算過程!$DF$41*'貼り付けシート（日別）'!AG321+計算過程!$DF$42*BN322+計算過程!$DF$43)/3.6,0)</f>
        <v>0</v>
      </c>
      <c r="BP322" s="32">
        <f>IF(OR(計算過程!$DF$5=5,計算過程!$DF$5=6,計算過程!$DF$5=7),((計算過程!$DF$45*'貼り付けシート（日別）'!AG321+計算過程!$DF$46*SUM(BU322:BW322,BY322)+計算過程!$DF$47)*BQ322+(0.01723*CA322+0.06099))*10^3/3600,0)</f>
        <v>0</v>
      </c>
      <c r="BQ322" s="32">
        <f>IF('貼り付けシート（日別）'!AG321&lt;7,1+(7-'貼り付けシート（日別）'!AG321)*0.0091,1)</f>
        <v>1</v>
      </c>
      <c r="BR322" s="32">
        <f>IF(OR(計算過程!$DF$5=5,計算過程!$DF$5=6,計算過程!$DF$5=7),((計算過程!$DF$48*'貼り付けシート（日別）'!AG321+計算過程!$DF$49*SUM(BU322:BW322,BY322)+計算過程!$DF$50)*BT322+CA322/BS322),0)</f>
        <v>0</v>
      </c>
      <c r="BS322" s="32">
        <f>計算過程!$DF$51*'貼り付けシート（日別）'!AG321+計算過程!$DF$52*CA322+計算過程!$DF$53</f>
        <v>0.81851750000000001</v>
      </c>
      <c r="BT322" s="32">
        <f>IF('貼り付けシート（日別）'!AG321&lt;7,1+(7-'貼り付けシート（日別）'!AG321)*0.0205,1)</f>
        <v>1</v>
      </c>
      <c r="BU322" s="109">
        <f>'貼り付けシート（日別）'!T321</f>
        <v>12.310192976098017</v>
      </c>
      <c r="BV322" s="109">
        <f>'貼り付けシート（日別）'!U321</f>
        <v>18.773113307348396</v>
      </c>
      <c r="BW322" s="109">
        <f>'貼り付けシート（日別）'!V321</f>
        <v>2.8987895548111497</v>
      </c>
      <c r="BX322" s="109">
        <f>'貼り付けシート（日別）'!W321</f>
        <v>0</v>
      </c>
      <c r="BY322" s="109">
        <f>'貼り付けシート（日別）'!X321</f>
        <v>26.154492223859997</v>
      </c>
      <c r="BZ322" s="109">
        <f>'貼り付けシート（日別）'!Y321</f>
        <v>0</v>
      </c>
      <c r="CA322" s="109">
        <f>'貼り付けシート（日別）'!Z321</f>
        <v>4.2162499999999987</v>
      </c>
      <c r="CB322" s="102">
        <f>IF(入力データと計算結果!$E$9=バックデータ一覧!$A$25,'貼り付けシート（日別）'!AI321,0)</f>
        <v>0</v>
      </c>
      <c r="CC322" s="166"/>
      <c r="CD322" s="32">
        <f>IF(計算過程!$DF$5=9,((CI322*'貼り付けシート（日別）'!AG321+CJ322*(CQ322+CR322+CS322+CU322)+CK322*CX322+CL322)*CE322+(0.01723*CW322+0.06099))*10^3/3600,0)</f>
        <v>0</v>
      </c>
      <c r="CE322" s="32">
        <f>IF(7&lt;='貼り付けシート（日別）'!AG321,1,1+(7-'貼り付けシート（日別）'!AG321)*0.0091)</f>
        <v>1</v>
      </c>
      <c r="CF322" s="32">
        <f>IF(計算過程!$DF$5=9,((CM322*'貼り付けシート（日別）'!AG321+CN322*(CQ322+CR322+CS322+CU322)+CO322*CX322+CP322)*CH322+CW322/CG322),0)</f>
        <v>0</v>
      </c>
      <c r="CG322" s="32">
        <f>計算過程!$DF$55*'貼り付けシート（日別）'!AG321+計算過程!$DF$56*CW322+計算過程!$DF$57</f>
        <v>0.81851750000000001</v>
      </c>
      <c r="CH322" s="32">
        <f>IF(7&lt;='貼り付けシート（日別）'!AG321,1,1+(7-'貼り付けシート（日別）'!AG321)*0.0205)</f>
        <v>1</v>
      </c>
      <c r="CI322" s="100">
        <f>IF($CX322&gt;0,バックデータ一覧!$S$4,バックデータ一覧!$T$4)</f>
        <v>-0.18114</v>
      </c>
      <c r="CJ322" s="100">
        <f>IF($CX322&gt;0,バックデータ一覧!$S$5,バックデータ一覧!$T$5)</f>
        <v>0.10483000000000001</v>
      </c>
      <c r="CK322" s="100">
        <f>IF($CX322&gt;0,バックデータ一覧!$S$6,バックデータ一覧!$T$6)</f>
        <v>0</v>
      </c>
      <c r="CL322" s="100">
        <f>IF($CX322&gt;0,バックデータ一覧!$S$7,バックデータ一覧!$T$7)</f>
        <v>5.8528500000000001</v>
      </c>
      <c r="CM322" s="100">
        <f>IF($CX322&gt;0,バックデータ一覧!$S$12,バックデータ一覧!$T$12)</f>
        <v>-5.7700000000000001E-2</v>
      </c>
      <c r="CN322" s="100">
        <f>IF($CX322&gt;0,バックデータ一覧!$S$13,バックデータ一覧!$T$13)</f>
        <v>0.47525000000000001</v>
      </c>
      <c r="CO322" s="100">
        <f>IF($CX322&gt;0,バックデータ一覧!$S$14,バックデータ一覧!$T$14)</f>
        <v>0</v>
      </c>
      <c r="CP322" s="173">
        <f>IF($CX322&gt;0,バックデータ一覧!$S$15,バックデータ一覧!$T$15)</f>
        <v>-6.3459300000000001</v>
      </c>
      <c r="CQ322" s="102">
        <f>IF($DF$4=4,'貼り付けシート（日別）'!T321,'貼り付けシート（日別）'!B321*(INT($DF$4)+1-$DF$4)+'貼り付けシート（日別）'!T321*($DF$4-INT($DF$4)))</f>
        <v>12.310192976098017</v>
      </c>
      <c r="CR322" s="102">
        <f>IF($DF$4=4,'貼り付けシート（日別）'!U321,'貼り付けシート（日別）'!C321*(INT($DF$4)+1-$DF$4)+'貼り付けシート（日別）'!U321*($DF$4-INT($DF$4)))</f>
        <v>18.773113307348396</v>
      </c>
      <c r="CS322" s="102">
        <f>IF($DF$4=4,'貼り付けシート（日別）'!V321,'貼り付けシート（日別）'!D321*(INT($DF$4)+1-$DF$4)+'貼り付けシート（日別）'!V321*($DF$4-INT($DF$4)))</f>
        <v>2.8987895548111497</v>
      </c>
      <c r="CT322" s="102">
        <f>IF($DF$4=4,'貼り付けシート（日別）'!W321,'貼り付けシート（日別）'!E321*(INT($DF$4)+1-$DF$4)+'貼り付けシート（日別）'!W321*($DF$4-INT($DF$4)))</f>
        <v>0</v>
      </c>
      <c r="CU322" s="102">
        <f>IF($DF$4=4,'貼り付けシート（日別）'!X321,'貼り付けシート（日別）'!F321*(INT($DF$4)+1-$DF$4)+'貼り付けシート（日別）'!X321*($DF$4-INT($DF$4)))</f>
        <v>26.154492223859997</v>
      </c>
      <c r="CV322" s="102">
        <f>IF($DF$4=4,'貼り付けシート（日別）'!Y321,'貼り付けシート（日別）'!G321*(INT($DF$4)+1-$DF$4)+'貼り付けシート（日別）'!Y321*($DF$4-INT($DF$4)))</f>
        <v>0</v>
      </c>
      <c r="CW322" s="102">
        <f>IF($DF$4=4,'貼り付けシート（日別）'!Z321,'貼り付けシート（日別）'!H321*(INT($DF$4)+1-$DF$4)+'貼り付けシート（日別）'!Z321*($DF$4-INT($DF$4)))</f>
        <v>4.2162499999999987</v>
      </c>
      <c r="CX322" s="32">
        <f>SUMIF('貼り付けシート（時刻別）'!$A$6:$A$8765,AR322,'貼り付けシート（時刻別）'!$C$6:$C$8765)</f>
        <v>0</v>
      </c>
      <c r="CY322" s="102">
        <f t="shared" si="96"/>
        <v>0</v>
      </c>
      <c r="CZ322" s="166"/>
    </row>
    <row r="323" spans="1:104" x14ac:dyDescent="0.15">
      <c r="A323" s="36">
        <v>41955</v>
      </c>
      <c r="B323" s="139">
        <f>IF(計算過程!$DF$5=9,計算過程!CD323+計算過程!CY323,IF($DF$4=4,AS323,G323*(INT($DF$4)+1-$DF$4)+AS323*($DF$4-INT($DF$4))))</f>
        <v>9.323125362962964E-2</v>
      </c>
      <c r="C323" s="139">
        <f>IF(計算過程!$DF$5=9,CF323,IF($DF$4=4,AT323,H323*(INT($DF$4)+1-$DF$4)+AT323*($DF$4-INT($DF$4))))</f>
        <v>34.632723025264482</v>
      </c>
      <c r="D323" s="139">
        <f>IF(計算過程!$DF$5=9,0,IF($DF$4=4,AU323,I323*(INT($DF$4)+1-$DF$4)+AU323*($DF$4-INT($DF$4))))</f>
        <v>0</v>
      </c>
      <c r="E323" s="139">
        <v>0</v>
      </c>
      <c r="F323" s="138"/>
      <c r="G323" s="104">
        <f t="shared" si="83"/>
        <v>8.9597521046296313E-2</v>
      </c>
      <c r="H323" s="104">
        <f t="shared" si="84"/>
        <v>28.142076165307085</v>
      </c>
      <c r="I323" s="104">
        <f t="shared" si="85"/>
        <v>0</v>
      </c>
      <c r="J323" s="107">
        <v>0</v>
      </c>
      <c r="K323" s="101">
        <f>IF(OR(計算過程!$DF$5&lt;=4,計算過程!$DF$5=8),L323+M323+N323,0)</f>
        <v>8.9597521046296313E-2</v>
      </c>
      <c r="L323" s="101">
        <f>IF(AND($DF$5&gt;4,$DF$5&lt;&gt;8),0,((VLOOKUP(入力データと計算結果!$E$6,バックデータ一覧!$V$12:$AA$15,2)*'貼り付けシート（日別）'!O322+VLOOKUP(入力データと計算結果!$E$6,バックデータ一覧!$V$12:$AA$15,3)*('貼り付けシート（日別）'!I322+'貼り付けシート（日別）'!J322+'貼り付けシート（日別）'!K322+'貼り付けシート（日別）'!L322+'貼り付けシート（日別）'!N322)+(VLOOKUP(入力データと計算結果!$E$6,バックデータ一覧!$V$12:$AA$15,4)))*10^3/3600))</f>
        <v>8.9597521046296313E-2</v>
      </c>
      <c r="M323" s="101">
        <f>IF(AND(OR($DF$5&gt;4,$DF$5&lt;&gt;8),入力データと計算結果!$E$7&lt;&gt;バックデータ一覧!$A$16,SUM(AL323:AM323)&gt;0),0.07*10^3/3600,0)</f>
        <v>0</v>
      </c>
      <c r="N323" s="101">
        <f>IF(AND(OR($DF$5&lt;=4),入力データと計算結果!$E$7=バックデータ一覧!$A$18,AM323&gt;0),(VLOOKUP(入力データと計算結果!$E$6,バックデータ一覧!$V$12:$AA$15,5,FALSE)*AO323+VLOOKUP(入力データと計算結果!$E$6,バックデータ一覧!$V$12:$AA$15,6,FALSE))*10^3/3600,0)</f>
        <v>0</v>
      </c>
      <c r="O323" s="101">
        <f>IF(OR(計算過程!$DF$5&lt;=2,計算過程!$DF$5=8),IF(入力データと計算結果!$E$7=バックデータ一覧!$A$16,AI323/Q323+AJ323/R323+AK323/S323+AL323/T323+AN323/V323,IF(入力データと計算結果!$E$7=バックデータ一覧!$A$17,AI323/Q323+AJ323/R323+AK323/S323+AM323/U323+AN323/V323,AI323/Q323+AJ323/R323+AK323/S323+AM323/U323+AO323/W323)),0)</f>
        <v>28.142076165307085</v>
      </c>
      <c r="P323" s="101">
        <f>IF(OR(計算過程!$DF$5=3,計算過程!$DF$5=4),IF(入力データと計算結果!$E$7=バックデータ一覧!$A$16,AI323/Q323+AJ323/R323+AK323/S323+AL323/T323+AN323/V323,IF(入力データと計算結果!$E$7=バックデータ一覧!$A$17,AI323/Q323+AJ323/R323+AK323/S323+AM323/U323+AN323/V323,AI323/Q323+AJ323/R323+AK323/S323+AM323/U323+AO323/W323)),0)</f>
        <v>0</v>
      </c>
      <c r="Q323" s="101">
        <f>MIN(1,$DF$7*'貼り付けシート（日別）'!O322+計算過程!$DF$14*(AI323+AK323)+$DF$21)</f>
        <v>0.6123294247601887</v>
      </c>
      <c r="R323" s="101">
        <f>MIN(1,$DF$8*'貼り付けシート（日別）'!O322+$DF$15*AJ323+$DF$22)</f>
        <v>0.6807155160436833</v>
      </c>
      <c r="S323" s="101">
        <f>MIN(1,$DF$9*'貼り付けシート（日別）'!O322+$DF$16*(AI323+AK323)+$DF$23)</f>
        <v>0.6123294247601887</v>
      </c>
      <c r="T323" s="32">
        <f>MIN(1,$DF$10*'貼り付けシート（日別）'!O322+$DF$17*AL323+$DF$24)</f>
        <v>0.71159348488590612</v>
      </c>
      <c r="U323" s="32">
        <f>MIN(1,$DF$11*'貼り付けシート（日別）'!O322+$DF$18*AM323+$DF$25)</f>
        <v>0.71059494829530212</v>
      </c>
      <c r="V323" s="32">
        <f>MIN(1,$DF$12*'貼り付けシート（日別）'!O322+$DF$19*AN323+$DF$26)</f>
        <v>0.71159348488590612</v>
      </c>
      <c r="W323" s="32">
        <f>MIN(1,$DF$13*'貼り付けシート（日別）'!O322+$DF$20*AO323+$DF$27)</f>
        <v>0.54127264474630865</v>
      </c>
      <c r="X323" s="32">
        <f t="shared" si="86"/>
        <v>0</v>
      </c>
      <c r="Y323" s="32">
        <f>'貼り付けシート（日別）'!P322</f>
        <v>6.0250000000000004</v>
      </c>
      <c r="Z323" s="32">
        <f t="shared" si="87"/>
        <v>1.0129675</v>
      </c>
      <c r="AA323" s="32">
        <f t="shared" si="88"/>
        <v>1</v>
      </c>
      <c r="AB323" s="32">
        <f t="shared" si="89"/>
        <v>18.25481582246104</v>
      </c>
      <c r="AC323" s="32">
        <f>IF($DF$5=10,($DF$41*'貼り付けシート（日別）'!O322+$DF$42*AB323+$DF$43)/3.6,0)</f>
        <v>0</v>
      </c>
      <c r="AD323" s="32">
        <f>IF(OR($DF$5=5,$DF$5=6,$DF$5=7),(($DF$45*'貼り付けシート（日別）'!O322+$DF$46*SUM(AI323:AK323,AM323)+$DF$47)*AE323+(0.01723*AO323+0.06099))*10^3/3600,0)</f>
        <v>0</v>
      </c>
      <c r="AE323" s="32">
        <f>IF('貼り付けシート（日別）'!O322&lt;7,1+(7-'貼り付けシート（日別）'!O322)*0.0091,1)</f>
        <v>1.0122091666666666</v>
      </c>
      <c r="AF323" s="32">
        <f>IF(OR($DF$5=5,$DF$5=6,$DF$5=7),(($DF$48*'貼り付けシート（日別）'!O322+$DF$49*SUM(AI323:AK323,AM323)+$DF$50)*AH323+AO323/AG323),0)</f>
        <v>0</v>
      </c>
      <c r="AG323" s="32">
        <f>$DF$51*'貼り付けシート（日別）'!O322+$DF$52*AO323+$DF$53</f>
        <v>0.78155999999999992</v>
      </c>
      <c r="AH323" s="32">
        <f>IF('貼り付けシート（日別）'!O322&lt;7,1+(7-'貼り付けシート（日別）'!O322)*0.0205,1)</f>
        <v>1.0275041666666667</v>
      </c>
      <c r="AI323" s="109">
        <f>'貼り付けシート（日別）'!B322</f>
        <v>5.0276745141610295</v>
      </c>
      <c r="AJ323" s="109">
        <f>'貼り付けシート（日別）'!C322</f>
        <v>10.178911212560092</v>
      </c>
      <c r="AK323" s="109">
        <f>'貼り付けシート（日別）'!D322</f>
        <v>3.0482300957399193</v>
      </c>
      <c r="AL323" s="109">
        <f>'貼り付けシート（日別）'!E322</f>
        <v>0</v>
      </c>
      <c r="AM323" s="109">
        <f>'貼り付けシート（日別）'!F322</f>
        <v>0</v>
      </c>
      <c r="AN323" s="109">
        <f>'貼り付けシート（日別）'!G322</f>
        <v>0</v>
      </c>
      <c r="AO323" s="109">
        <f>'貼り付けシート（日別）'!H322</f>
        <v>0</v>
      </c>
      <c r="AP323" s="102">
        <f>IF(入力データと計算結果!$E$9=バックデータ一覧!$A$25,'貼り付けシート（日別）'!Q322,0)</f>
        <v>0</v>
      </c>
      <c r="AR323" s="36">
        <v>41955</v>
      </c>
      <c r="AS323" s="104">
        <f t="shared" si="90"/>
        <v>9.323125362962964E-2</v>
      </c>
      <c r="AT323" s="104">
        <f t="shared" si="91"/>
        <v>34.632723025264482</v>
      </c>
      <c r="AU323" s="104">
        <f t="shared" si="92"/>
        <v>0</v>
      </c>
      <c r="AV323" s="107">
        <v>0</v>
      </c>
      <c r="AW323" s="101">
        <f>IF(OR(計算過程!$DF$5&lt;=4,計算過程!$DF$5=8),AX323+AY323+AZ323,0)</f>
        <v>9.323125362962964E-2</v>
      </c>
      <c r="AX323" s="101">
        <f>IF(AND(計算過程!$DF$5&gt;4,計算過程!$DF$5&lt;&gt;8),0,((VLOOKUP(入力データと計算結果!$E$6,バックデータ一覧!$V$12:$AA$15,2)*'貼り付けシート（日別）'!AG322+VLOOKUP(入力データと計算結果!$E$6,バックデータ一覧!$V$12:$AA$15,3)*('貼り付けシート（日別）'!AA322+'貼り付けシート（日別）'!AB322+'貼り付けシート（日別）'!AC322+'貼り付けシート（日別）'!AD322+'貼り付けシート（日別）'!AF322)+(VLOOKUP(入力データと計算結果!$E$6,バックデータ一覧!$V$12:$AA$15,4)))*10^3/3600))</f>
        <v>9.323125362962964E-2</v>
      </c>
      <c r="AY323" s="101">
        <f>IF(AND(OR(計算過程!$DF$5&gt;4,計算過程!$DF$5&lt;&gt;8),入力データと計算結果!$E$7&lt;&gt;バックデータ一覧!$A$16,SUM(BX323:BY323)&gt;0),0.07*10^3/3600,0)</f>
        <v>0</v>
      </c>
      <c r="AZ323" s="101">
        <f>IF(AND(OR(計算過程!$DF$5&lt;=4),入力データと計算結果!$E$7=バックデータ一覧!$A$18,BY323&gt;0),(VLOOKUP(入力データと計算結果!$E$6,バックデータ一覧!$V$12:$AA$15,5,FALSE)*CA323+VLOOKUP(入力データと計算結果!$E$6,バックデータ一覧!$V$12:$AA$15,6,FALSE))*10^3/3600,0)</f>
        <v>0</v>
      </c>
      <c r="BA323" s="101">
        <f>IF(OR(計算過程!$DF$5&lt;=2,計算過程!$DF$5=8),IF(入力データと計算結果!$E$7=バックデータ一覧!$A$16,BU323/BC323+BV323/BD323+BW323/BE323+BX323/BF323+BZ323/BH323,IF(入力データと計算結果!$E$7=バックデータ一覧!$A$17,BU323/BC323+BV323/BD323+BW323/BE323+BY323/BG323+BZ323/BH323,BU323/BC323+BV323/BD323+BW323/BE323+BY323/BG323+CA323/BI323)),0)</f>
        <v>34.632723025264482</v>
      </c>
      <c r="BB323" s="101">
        <f>IF(OR(計算過程!$DF$5=3,計算過程!$DF$5=4),IF(入力データと計算結果!$E$7=バックデータ一覧!$A$16,BU323/BC323+BV323/BD323+BW323/BE323+BX323/BF323+BZ323/BH323,IF(入力データと計算結果!$E$7=バックデータ一覧!$A$17,BU323/BC323+BV323/BD323+BW323/BE323+BY323/BG323+BZ323/BH323,BU323/BC323+BV323/BD323+BW323/BE323+BY323/BG323+CA323/BI323)),0)</f>
        <v>0</v>
      </c>
      <c r="BC323" s="101">
        <f>MIN(1,計算過程!$DF$7*'貼り付けシート（日別）'!AG322+計算過程!$DF$14*(BU323+BW323)+計算過程!$DF$21)</f>
        <v>0.60922011066847559</v>
      </c>
      <c r="BD323" s="101">
        <f>MIN(1,計算過程!$DF$8*'貼り付けシート（日別）'!AG322+計算過程!$DF$15*BV323+計算過程!$DF$22)</f>
        <v>0.68407552110095626</v>
      </c>
      <c r="BE323" s="101">
        <f>MIN(1,計算過程!$DF$9*'貼り付けシート（日別）'!AG322+計算過程!$DF$16*(BU323+BW323)+計算過程!$DF$23)</f>
        <v>0.60922011066847559</v>
      </c>
      <c r="BF323" s="32">
        <f>MIN(1,計算過程!$DF$10*'貼り付けシート（日別）'!AG322+計算過程!$DF$17*BX323+計算過程!$DF$24)</f>
        <v>0.71159348488590612</v>
      </c>
      <c r="BG323" s="32">
        <f>MIN(1,計算過程!$DF$11*'貼り付けシート（日別）'!AG322+計算過程!$DF$18*BY323+計算過程!$DF$25)</f>
        <v>0.71059494829530212</v>
      </c>
      <c r="BH323" s="32">
        <f>MIN(1,計算過程!$DF$12*'貼り付けシート（日別）'!AG322+計算過程!$DF$19*BZ323+計算過程!$DF$26)</f>
        <v>0.71159348488590612</v>
      </c>
      <c r="BI323" s="32">
        <f>MIN(1,計算過程!$DF$13*'貼り付けシート（日別）'!AG322+計算過程!$DF$20*CA323+計算過程!$DF$27)</f>
        <v>0.54127264474630865</v>
      </c>
      <c r="BJ323" s="32">
        <f>IF(計算過程!$DF$5=11,(計算過程!$DF$33*BK323+計算過程!$DF$34*BN323+計算過程!$DF$35*計算過程!$DF$39+計算過程!$DF$36)*(1+計算過程!$DF$37*計算過程!$DF$38)*BL323*BM323*10^3/3600,0)</f>
        <v>0</v>
      </c>
      <c r="BK323" s="32">
        <f>'貼り付けシート（日別）'!AH322</f>
        <v>6.0250000000000004</v>
      </c>
      <c r="BL323" s="32">
        <f t="shared" si="93"/>
        <v>1.0129675</v>
      </c>
      <c r="BM323" s="32">
        <f t="shared" si="94"/>
        <v>1</v>
      </c>
      <c r="BN323" s="32">
        <f t="shared" si="95"/>
        <v>23.022846451681367</v>
      </c>
      <c r="BO323" s="32">
        <f>IF(計算過程!$DF$5=10,(計算過程!$DF$41*'貼り付けシート（日別）'!AG322+計算過程!$DF$42*BN323+計算過程!$DF$43)/3.6,0)</f>
        <v>0</v>
      </c>
      <c r="BP323" s="32">
        <f>IF(OR(計算過程!$DF$5=5,計算過程!$DF$5=6,計算過程!$DF$5=7),((計算過程!$DF$45*'貼り付けシート（日別）'!AG322+計算過程!$DF$46*SUM(BU323:BW323,BY323)+計算過程!$DF$47)*BQ323+(0.01723*CA323+0.06099))*10^3/3600,0)</f>
        <v>0</v>
      </c>
      <c r="BQ323" s="32">
        <f>IF('貼り付けシート（日別）'!AG322&lt;7,1+(7-'貼り付けシート（日別）'!AG322)*0.0091,1)</f>
        <v>1.0122091666666666</v>
      </c>
      <c r="BR323" s="32">
        <f>IF(OR(計算過程!$DF$5=5,計算過程!$DF$5=6,計算過程!$DF$5=7),((計算過程!$DF$48*'貼り付けシート（日別）'!AG322+計算過程!$DF$49*SUM(BU323:BW323,BY323)+計算過程!$DF$50)*BT323+CA323/BS323),0)</f>
        <v>0</v>
      </c>
      <c r="BS323" s="32">
        <f>計算過程!$DF$51*'貼り付けシート（日別）'!AG322+計算過程!$DF$52*CA323+計算過程!$DF$53</f>
        <v>0.78155999999999992</v>
      </c>
      <c r="BT323" s="32">
        <f>IF('貼り付けシート（日別）'!AG322&lt;7,1+(7-'貼り付けシート（日別）'!AG322)*0.0205,1)</f>
        <v>1.0275041666666667</v>
      </c>
      <c r="BU323" s="109">
        <f>'貼り付けシート（日別）'!T322</f>
        <v>2.7738893871233272</v>
      </c>
      <c r="BV323" s="109">
        <f>'貼り付けシート（日別）'!U322</f>
        <v>17.581755730785613</v>
      </c>
      <c r="BW323" s="109">
        <f>'貼り付けシート（日別）'!V322</f>
        <v>2.6672013337724296</v>
      </c>
      <c r="BX323" s="109">
        <f>'貼り付けシート（日別）'!W322</f>
        <v>0</v>
      </c>
      <c r="BY323" s="109">
        <f>'貼り付けシート（日別）'!X322</f>
        <v>0</v>
      </c>
      <c r="BZ323" s="109">
        <f>'貼り付けシート（日別）'!Y322</f>
        <v>0</v>
      </c>
      <c r="CA323" s="109">
        <f>'貼り付けシート（日別）'!Z322</f>
        <v>0</v>
      </c>
      <c r="CB323" s="102">
        <f>IF(入力データと計算結果!$E$9=バックデータ一覧!$A$25,'貼り付けシート（日別）'!AI322,0)</f>
        <v>0</v>
      </c>
      <c r="CC323" s="166"/>
      <c r="CD323" s="32">
        <f>IF(計算過程!$DF$5=9,((CI323*'貼り付けシート（日別）'!AG322+CJ323*(CQ323+CR323+CS323+CU323)+CK323*CX323+CL323)*CE323+(0.01723*CW323+0.06099))*10^3/3600,0)</f>
        <v>0</v>
      </c>
      <c r="CE323" s="32">
        <f>IF(7&lt;='貼り付けシート（日別）'!AG322,1,1+(7-'貼り付けシート（日別）'!AG322)*0.0091)</f>
        <v>1.0122091666666666</v>
      </c>
      <c r="CF323" s="32">
        <f>IF(計算過程!$DF$5=9,((CM323*'貼り付けシート（日別）'!AG322+CN323*(CQ323+CR323+CS323+CU323)+CO323*CX323+CP323)*CH323+CW323/CG323),0)</f>
        <v>0</v>
      </c>
      <c r="CG323" s="32">
        <f>計算過程!$DF$55*'貼り付けシート（日別）'!AG322+計算過程!$DF$56*CW323+計算過程!$DF$57</f>
        <v>0.78155999999999992</v>
      </c>
      <c r="CH323" s="32">
        <f>IF(7&lt;='貼り付けシート（日別）'!AG322,1,1+(7-'貼り付けシート（日別）'!AG322)*0.0205)</f>
        <v>1.0275041666666667</v>
      </c>
      <c r="CI323" s="100">
        <f>IF($CX323&gt;0,バックデータ一覧!$S$4,バックデータ一覧!$T$4)</f>
        <v>-0.18114</v>
      </c>
      <c r="CJ323" s="100">
        <f>IF($CX323&gt;0,バックデータ一覧!$S$5,バックデータ一覧!$T$5)</f>
        <v>0.10483000000000001</v>
      </c>
      <c r="CK323" s="100">
        <f>IF($CX323&gt;0,バックデータ一覧!$S$6,バックデータ一覧!$T$6)</f>
        <v>0</v>
      </c>
      <c r="CL323" s="100">
        <f>IF($CX323&gt;0,バックデータ一覧!$S$7,バックデータ一覧!$T$7)</f>
        <v>5.8528500000000001</v>
      </c>
      <c r="CM323" s="100">
        <f>IF($CX323&gt;0,バックデータ一覧!$S$12,バックデータ一覧!$T$12)</f>
        <v>-5.7700000000000001E-2</v>
      </c>
      <c r="CN323" s="100">
        <f>IF($CX323&gt;0,バックデータ一覧!$S$13,バックデータ一覧!$T$13)</f>
        <v>0.47525000000000001</v>
      </c>
      <c r="CO323" s="100">
        <f>IF($CX323&gt;0,バックデータ一覧!$S$14,バックデータ一覧!$T$14)</f>
        <v>0</v>
      </c>
      <c r="CP323" s="173">
        <f>IF($CX323&gt;0,バックデータ一覧!$S$15,バックデータ一覧!$T$15)</f>
        <v>-6.3459300000000001</v>
      </c>
      <c r="CQ323" s="102">
        <f>IF($DF$4=4,'貼り付けシート（日別）'!T322,'貼り付けシート（日別）'!B322*(INT($DF$4)+1-$DF$4)+'貼り付けシート（日別）'!T322*($DF$4-INT($DF$4)))</f>
        <v>2.7738893871233272</v>
      </c>
      <c r="CR323" s="102">
        <f>IF($DF$4=4,'貼り付けシート（日別）'!U322,'貼り付けシート（日別）'!C322*(INT($DF$4)+1-$DF$4)+'貼り付けシート（日別）'!U322*($DF$4-INT($DF$4)))</f>
        <v>17.581755730785613</v>
      </c>
      <c r="CS323" s="102">
        <f>IF($DF$4=4,'貼り付けシート（日別）'!V322,'貼り付けシート（日別）'!D322*(INT($DF$4)+1-$DF$4)+'貼り付けシート（日別）'!V322*($DF$4-INT($DF$4)))</f>
        <v>2.6672013337724296</v>
      </c>
      <c r="CT323" s="102">
        <f>IF($DF$4=4,'貼り付けシート（日別）'!W322,'貼り付けシート（日別）'!E322*(INT($DF$4)+1-$DF$4)+'貼り付けシート（日別）'!W322*($DF$4-INT($DF$4)))</f>
        <v>0</v>
      </c>
      <c r="CU323" s="102">
        <f>IF($DF$4=4,'貼り付けシート（日別）'!X322,'貼り付けシート（日別）'!F322*(INT($DF$4)+1-$DF$4)+'貼り付けシート（日別）'!X322*($DF$4-INT($DF$4)))</f>
        <v>0</v>
      </c>
      <c r="CV323" s="102">
        <f>IF($DF$4=4,'貼り付けシート（日別）'!Y322,'貼り付けシート（日別）'!G322*(INT($DF$4)+1-$DF$4)+'貼り付けシート（日別）'!Y322*($DF$4-INT($DF$4)))</f>
        <v>0</v>
      </c>
      <c r="CW323" s="102">
        <f>IF($DF$4=4,'貼り付けシート（日別）'!Z322,'貼り付けシート（日別）'!H322*(INT($DF$4)+1-$DF$4)+'貼り付けシート（日別）'!Z322*($DF$4-INT($DF$4)))</f>
        <v>0</v>
      </c>
      <c r="CX323" s="32">
        <f>SUMIF('貼り付けシート（時刻別）'!$A$6:$A$8765,AR323,'貼り付けシート（時刻別）'!$C$6:$C$8765)</f>
        <v>0</v>
      </c>
      <c r="CY323" s="102">
        <f t="shared" si="96"/>
        <v>0</v>
      </c>
      <c r="CZ323" s="166"/>
    </row>
    <row r="324" spans="1:104" x14ac:dyDescent="0.15">
      <c r="A324" s="36">
        <v>41956</v>
      </c>
      <c r="B324" s="139">
        <f>IF(計算過程!$DF$5=9,計算過程!CD324+計算過程!CY324,IF($DF$4=4,AS324,G324*(INT($DF$4)+1-$DF$4)+AS324*($DF$4-INT($DF$4))))</f>
        <v>0.15322508531944445</v>
      </c>
      <c r="C324" s="139">
        <f>IF(計算過程!$DF$5=9,CF324,IF($DF$4=4,AT324,H324*(INT($DF$4)+1-$DF$4)+AT324*($DF$4-INT($DF$4))))</f>
        <v>81.40720458785762</v>
      </c>
      <c r="D324" s="139">
        <f>IF(計算過程!$DF$5=9,0,IF($DF$4=4,AU324,I324*(INT($DF$4)+1-$DF$4)+AU324*($DF$4-INT($DF$4))))</f>
        <v>0</v>
      </c>
      <c r="E324" s="139">
        <v>0</v>
      </c>
      <c r="F324" s="138"/>
      <c r="G324" s="104">
        <f t="shared" si="83"/>
        <v>0.14542780512037037</v>
      </c>
      <c r="H324" s="104">
        <f t="shared" si="84"/>
        <v>73.310759675485116</v>
      </c>
      <c r="I324" s="104">
        <f t="shared" si="85"/>
        <v>0</v>
      </c>
      <c r="J324" s="107">
        <v>0</v>
      </c>
      <c r="K324" s="101">
        <f>IF(OR(計算過程!$DF$5&lt;=4,計算過程!$DF$5=8),L324+M324+N324,0)</f>
        <v>0.14542780512037037</v>
      </c>
      <c r="L324" s="101">
        <f>IF(AND($DF$5&gt;4,$DF$5&lt;&gt;8),0,((VLOOKUP(入力データと計算結果!$E$6,バックデータ一覧!$V$12:$AA$15,2)*'貼り付けシート（日別）'!O323+VLOOKUP(入力データと計算結果!$E$6,バックデータ一覧!$V$12:$AA$15,3)*('貼り付けシート（日別）'!I323+'貼り付けシート（日別）'!J323+'貼り付けシート（日別）'!K323+'貼り付けシート（日別）'!L323+'貼り付けシート（日別）'!N323)+(VLOOKUP(入力データと計算結果!$E$6,バックデータ一覧!$V$12:$AA$15,4)))*10^3/3600))</f>
        <v>9.1398891925925929E-2</v>
      </c>
      <c r="M324" s="101">
        <f>IF(AND(OR($DF$5&gt;4,$DF$5&lt;&gt;8),入力データと計算結果!$E$7&lt;&gt;バックデータ一覧!$A$16,SUM(AL324:AM324)&gt;0),0.07*10^3/3600,0)</f>
        <v>1.9444444444444445E-2</v>
      </c>
      <c r="N324" s="101">
        <f>IF(AND(OR($DF$5&lt;=4),入力データと計算結果!$E$7=バックデータ一覧!$A$18,AM324&gt;0),(VLOOKUP(入力データと計算結果!$E$6,バックデータ一覧!$V$12:$AA$15,5,FALSE)*AO324+VLOOKUP(入力データと計算結果!$E$6,バックデータ一覧!$V$12:$AA$15,6,FALSE))*10^3/3600,0)</f>
        <v>3.458446875E-2</v>
      </c>
      <c r="O324" s="101">
        <f>IF(OR(計算過程!$DF$5&lt;=2,計算過程!$DF$5=8),IF(入力データと計算結果!$E$7=バックデータ一覧!$A$16,AI324/Q324+AJ324/R324+AK324/S324+AL324/T324+AN324/V324,IF(入力データと計算結果!$E$7=バックデータ一覧!$A$17,AI324/Q324+AJ324/R324+AK324/S324+AM324/U324+AN324/V324,AI324/Q324+AJ324/R324+AK324/S324+AM324/U324+AO324/W324)),0)</f>
        <v>73.310759675485116</v>
      </c>
      <c r="P324" s="101">
        <f>IF(OR(計算過程!$DF$5=3,計算過程!$DF$5=4),IF(入力データと計算結果!$E$7=バックデータ一覧!$A$16,AI324/Q324+AJ324/R324+AK324/S324+AL324/T324+AN324/V324,IF(入力データと計算結果!$E$7=バックデータ一覧!$A$17,AI324/Q324+AJ324/R324+AK324/S324+AM324/U324+AN324/V324,AI324/Q324+AJ324/R324+AK324/S324+AM324/U324+AO324/W324)),0)</f>
        <v>0</v>
      </c>
      <c r="Q324" s="101">
        <f>MIN(1,$DF$7*'貼り付けシート（日別）'!O323+計算過程!$DF$14*(AI324+AK324)+$DF$21)</f>
        <v>0.61221304794335418</v>
      </c>
      <c r="R324" s="101">
        <f>MIN(1,$DF$8*'貼り付けシート（日別）'!O323+$DF$15*AJ324+$DF$22)</f>
        <v>0.68005665172944052</v>
      </c>
      <c r="S324" s="101">
        <f>MIN(1,$DF$9*'貼り付けシート（日別）'!O323+$DF$16*(AI324+AK324)+$DF$23)</f>
        <v>0.61221304794335418</v>
      </c>
      <c r="T324" s="32">
        <f>MIN(1,$DF$10*'貼り付けシート（日別）'!O323+$DF$17*AL324+$DF$24)</f>
        <v>0.71159348488590612</v>
      </c>
      <c r="U324" s="32">
        <f>MIN(1,$DF$11*'貼り付けシート（日別）'!O323+$DF$18*AM324+$DF$25)</f>
        <v>0.69898599038209186</v>
      </c>
      <c r="V324" s="32">
        <f>MIN(1,$DF$12*'貼り付けシート（日別）'!O323+$DF$19*AN324+$DF$26)</f>
        <v>0.71159348488590612</v>
      </c>
      <c r="W324" s="32">
        <f>MIN(1,$DF$13*'貼り付けシート（日別）'!O323+$DF$20*AO324+$DF$27)</f>
        <v>0.60276956313986574</v>
      </c>
      <c r="X324" s="32">
        <f t="shared" si="86"/>
        <v>0</v>
      </c>
      <c r="Y324" s="32">
        <f>'貼り付けシート（日別）'!P323</f>
        <v>3.8375000000000004</v>
      </c>
      <c r="Z324" s="32">
        <f t="shared" si="87"/>
        <v>1.0420612499999999</v>
      </c>
      <c r="AA324" s="32">
        <f t="shared" si="88"/>
        <v>1.0406875</v>
      </c>
      <c r="AB324" s="32">
        <f t="shared" si="89"/>
        <v>49.006549975646735</v>
      </c>
      <c r="AC324" s="32">
        <f>IF($DF$5=10,($DF$41*'貼り付けシート（日別）'!O323+$DF$42*AB324+$DF$43)/3.6,0)</f>
        <v>0</v>
      </c>
      <c r="AD324" s="32">
        <f>IF(OR($DF$5=5,$DF$5=6,$DF$5=7),(($DF$45*'貼り付けシート（日別）'!O323+$DF$46*SUM(AI324:AK324,AM324)+$DF$47)*AE324+(0.01723*AO324+0.06099))*10^3/3600,0)</f>
        <v>0</v>
      </c>
      <c r="AE324" s="32">
        <f>IF('貼り付けシート（日別）'!O323&lt;7,1+(7-'貼り付けシート（日別）'!O323)*0.0091,1)</f>
        <v>1.0225983333333333</v>
      </c>
      <c r="AF324" s="32">
        <f>IF(OR($DF$5=5,$DF$5=6,$DF$5=7),(($DF$48*'貼り付けシート（日別）'!O323+$DF$49*SUM(AI324:AK324,AM324)+$DF$50)*AH324+AO324/AG324),0)</f>
        <v>0</v>
      </c>
      <c r="AG324" s="32">
        <f>$DF$51*'貼り付けシート（日別）'!O323+$DF$52*AO324+$DF$53</f>
        <v>0.7981975</v>
      </c>
      <c r="AH324" s="32">
        <f>IF('貼り付けシート（日別）'!O323&lt;7,1+(7-'貼り付けシート（日別）'!O323)*0.0205,1)</f>
        <v>1.0509083333333333</v>
      </c>
      <c r="AI324" s="109">
        <f>'貼り付けシート（日別）'!B323</f>
        <v>7.5670244691315256</v>
      </c>
      <c r="AJ324" s="109">
        <f>'貼り付けシート（日別）'!C323</f>
        <v>10.097285398370172</v>
      </c>
      <c r="AK324" s="109">
        <f>'貼り付けシート（日別）'!D323</f>
        <v>2.0788528761350347</v>
      </c>
      <c r="AL324" s="109">
        <f>'貼り付けシート（日別）'!E323</f>
        <v>0</v>
      </c>
      <c r="AM324" s="109">
        <f>'貼り付けシート（日別）'!F323</f>
        <v>25.577137232010003</v>
      </c>
      <c r="AN324" s="109">
        <f>'貼り付けシート（日別）'!G323</f>
        <v>0</v>
      </c>
      <c r="AO324" s="109">
        <f>'貼り付けシート（日別）'!H323</f>
        <v>3.6862500000000002</v>
      </c>
      <c r="AP324" s="102">
        <f>IF(入力データと計算結果!$E$9=バックデータ一覧!$A$25,'貼り付けシート（日別）'!Q323,0)</f>
        <v>0</v>
      </c>
      <c r="AR324" s="36">
        <v>41956</v>
      </c>
      <c r="AS324" s="104">
        <f t="shared" si="90"/>
        <v>0.15322508531944445</v>
      </c>
      <c r="AT324" s="104">
        <f t="shared" si="91"/>
        <v>81.40720458785762</v>
      </c>
      <c r="AU324" s="104">
        <f t="shared" si="92"/>
        <v>0</v>
      </c>
      <c r="AV324" s="107">
        <v>0</v>
      </c>
      <c r="AW324" s="101">
        <f>IF(OR(計算過程!$DF$5&lt;=4,計算過程!$DF$5=8),AX324+AY324+AZ324,0)</f>
        <v>0.15322508531944445</v>
      </c>
      <c r="AX324" s="101">
        <f>IF(AND(計算過程!$DF$5&gt;4,計算過程!$DF$5&lt;&gt;8),0,((VLOOKUP(入力データと計算結果!$E$6,バックデータ一覧!$V$12:$AA$15,2)*'貼り付けシート（日別）'!AG323+VLOOKUP(入力データと計算結果!$E$6,バックデータ一覧!$V$12:$AA$15,3)*('貼り付けシート（日別）'!AA323+'貼り付けシート（日別）'!AB323+'貼り付けシート（日別）'!AC323+'貼り付けシート（日別）'!AD323+'貼り付けシート（日別）'!AF323)+(VLOOKUP(入力データと計算結果!$E$6,バックデータ一覧!$V$12:$AA$15,4)))*10^3/3600))</f>
        <v>9.4919582425925922E-2</v>
      </c>
      <c r="AY324" s="101">
        <f>IF(AND(OR(計算過程!$DF$5&gt;4,計算過程!$DF$5&lt;&gt;8),入力データと計算結果!$E$7&lt;&gt;バックデータ一覧!$A$16,SUM(BX324:BY324)&gt;0),0.07*10^3/3600,0)</f>
        <v>1.9444444444444445E-2</v>
      </c>
      <c r="AZ324" s="101">
        <f>IF(AND(OR(計算過程!$DF$5&lt;=4),入力データと計算結果!$E$7=バックデータ一覧!$A$18,BY324&gt;0),(VLOOKUP(入力データと計算結果!$E$6,バックデータ一覧!$V$12:$AA$15,5,FALSE)*CA324+VLOOKUP(入力データと計算結果!$E$6,バックデータ一覧!$V$12:$AA$15,6,FALSE))*10^3/3600,0)</f>
        <v>3.8861058449074073E-2</v>
      </c>
      <c r="BA324" s="101">
        <f>IF(OR(計算過程!$DF$5&lt;=2,計算過程!$DF$5=8),IF(入力データと計算結果!$E$7=バックデータ一覧!$A$16,BU324/BC324+BV324/BD324+BW324/BE324+BX324/BF324+BZ324/BH324,IF(入力データと計算結果!$E$7=バックデータ一覧!$A$17,BU324/BC324+BV324/BD324+BW324/BE324+BY324/BG324+BZ324/BH324,BU324/BC324+BV324/BD324+BW324/BE324+BY324/BG324+CA324/BI324)),0)</f>
        <v>81.40720458785762</v>
      </c>
      <c r="BB324" s="101">
        <f>IF(OR(計算過程!$DF$5=3,計算過程!$DF$5=4),IF(入力データと計算結果!$E$7=バックデータ一覧!$A$16,BU324/BC324+BV324/BD324+BW324/BE324+BX324/BF324+BZ324/BH324,IF(入力データと計算結果!$E$7=バックデータ一覧!$A$17,BU324/BC324+BV324/BD324+BW324/BE324+BY324/BG324+BZ324/BH324,BU324/BC324+BV324/BD324+BW324/BE324+BY324/BG324+CA324/BI324)),0)</f>
        <v>0</v>
      </c>
      <c r="BC324" s="101">
        <f>MIN(1,計算過程!$DF$7*'貼り付けシート（日別）'!AG323+計算過程!$DF$14*(BU324+BW324)+計算過程!$DF$21)</f>
        <v>0.61328800906866476</v>
      </c>
      <c r="BD324" s="101">
        <f>MIN(1,計算過程!$DF$8*'貼り付けシート（日別）'!AG323+計算過程!$DF$15*BV324+計算過程!$DF$22)</f>
        <v>0.68172318213209249</v>
      </c>
      <c r="BE324" s="101">
        <f>MIN(1,計算過程!$DF$9*'貼り付けシート（日別）'!AG323+計算過程!$DF$16*(BU324+BW324)+計算過程!$DF$23)</f>
        <v>0.61328800906866476</v>
      </c>
      <c r="BF324" s="32">
        <f>MIN(1,計算過程!$DF$10*'貼り付けシート（日別）'!AG323+計算過程!$DF$17*BX324+計算過程!$DF$24)</f>
        <v>0.71159348488590612</v>
      </c>
      <c r="BG324" s="32">
        <f>MIN(1,計算過程!$DF$11*'貼り付けシート（日別）'!AG323+計算過程!$DF$18*BY324+計算過程!$DF$25)</f>
        <v>0.69898599038209186</v>
      </c>
      <c r="BH324" s="32">
        <f>MIN(1,計算過程!$DF$12*'貼り付けシート（日別）'!AG323+計算過程!$DF$19*BZ324+計算過程!$DF$26)</f>
        <v>0.71159348488590612</v>
      </c>
      <c r="BI324" s="32">
        <f>MIN(1,計算過程!$DF$13*'貼り付けシート（日別）'!AG323+計算過程!$DF$20*CA324+計算過程!$DF$27)</f>
        <v>0.6185053272837584</v>
      </c>
      <c r="BJ324" s="32">
        <f>IF(計算過程!$DF$5=11,(計算過程!$DF$33*BK324+計算過程!$DF$34*BN324+計算過程!$DF$35*計算過程!$DF$39+計算過程!$DF$36)*(1+計算過程!$DF$37*計算過程!$DF$38)*BL324*BM324*10^3/3600,0)</f>
        <v>0</v>
      </c>
      <c r="BK324" s="32">
        <f>'貼り付けシート（日別）'!AH323</f>
        <v>3.8375000000000004</v>
      </c>
      <c r="BL324" s="32">
        <f t="shared" si="93"/>
        <v>1.0420612499999999</v>
      </c>
      <c r="BM324" s="32">
        <f t="shared" si="94"/>
        <v>1.0406875</v>
      </c>
      <c r="BN324" s="32">
        <f t="shared" si="95"/>
        <v>54.482747320172635</v>
      </c>
      <c r="BO324" s="32">
        <f>IF(計算過程!$DF$5=10,(計算過程!$DF$41*'貼り付けシート（日別）'!AG323+計算過程!$DF$42*BN324+計算過程!$DF$43)/3.6,0)</f>
        <v>0</v>
      </c>
      <c r="BP324" s="32">
        <f>IF(OR(計算過程!$DF$5=5,計算過程!$DF$5=6,計算過程!$DF$5=7),((計算過程!$DF$45*'貼り付けシート（日別）'!AG323+計算過程!$DF$46*SUM(BU324:BW324,BY324)+計算過程!$DF$47)*BQ324+(0.01723*CA324+0.06099))*10^3/3600,0)</f>
        <v>0</v>
      </c>
      <c r="BQ324" s="32">
        <f>IF('貼り付けシート（日別）'!AG323&lt;7,1+(7-'貼り付けシート（日別）'!AG323)*0.0091,1)</f>
        <v>1.0225983333333333</v>
      </c>
      <c r="BR324" s="32">
        <f>IF(OR(計算過程!$DF$5=5,計算過程!$DF$5=6,計算過程!$DF$5=7),((計算過程!$DF$48*'貼り付けシート（日別）'!AG323+計算過程!$DF$49*SUM(BU324:BW324,BY324)+計算過程!$DF$50)*BT324+CA324/BS324),0)</f>
        <v>0</v>
      </c>
      <c r="BS324" s="32">
        <f>計算過程!$DF$51*'貼り付けシート（日別）'!AG323+計算過程!$DF$52*CA324+計算過程!$DF$53</f>
        <v>0.80355874999999999</v>
      </c>
      <c r="BT324" s="32">
        <f>IF('貼り付けシート（日別）'!AG323&lt;7,1+(7-'貼り付けシート（日別）'!AG323)*0.0205,1)</f>
        <v>1.0509083333333333</v>
      </c>
      <c r="BU324" s="109">
        <f>'貼り付けシート（日別）'!T323</f>
        <v>7.9109801268193243</v>
      </c>
      <c r="BV324" s="109">
        <f>'貼り付けシート（日別）'!U323</f>
        <v>13.769025543232052</v>
      </c>
      <c r="BW324" s="109">
        <f>'貼り付けシート（日別）'!V323</f>
        <v>2.6458127514445895</v>
      </c>
      <c r="BX324" s="109">
        <f>'貼り付けシート（日別）'!W323</f>
        <v>0</v>
      </c>
      <c r="BY324" s="109">
        <f>'貼り付けシート（日別）'!X323</f>
        <v>25.577137232010003</v>
      </c>
      <c r="BZ324" s="109">
        <f>'貼り付けシート（日別）'!Y323</f>
        <v>0</v>
      </c>
      <c r="CA324" s="109">
        <f>'貼り付けシート（日別）'!Z323</f>
        <v>4.5797916666666669</v>
      </c>
      <c r="CB324" s="102">
        <f>IF(入力データと計算結果!$E$9=バックデータ一覧!$A$25,'貼り付けシート（日別）'!AI323,0)</f>
        <v>0</v>
      </c>
      <c r="CC324" s="166"/>
      <c r="CD324" s="32">
        <f>IF(計算過程!$DF$5=9,((CI324*'貼り付けシート（日別）'!AG323+CJ324*(CQ324+CR324+CS324+CU324)+CK324*CX324+CL324)*CE324+(0.01723*CW324+0.06099))*10^3/3600,0)</f>
        <v>0</v>
      </c>
      <c r="CE324" s="32">
        <f>IF(7&lt;='貼り付けシート（日別）'!AG323,1,1+(7-'貼り付けシート（日別）'!AG323)*0.0091)</f>
        <v>1.0225983333333333</v>
      </c>
      <c r="CF324" s="32">
        <f>IF(計算過程!$DF$5=9,((CM324*'貼り付けシート（日別）'!AG323+CN324*(CQ324+CR324+CS324+CU324)+CO324*CX324+CP324)*CH324+CW324/CG324),0)</f>
        <v>0</v>
      </c>
      <c r="CG324" s="32">
        <f>計算過程!$DF$55*'貼り付けシート（日別）'!AG323+計算過程!$DF$56*CW324+計算過程!$DF$57</f>
        <v>0.80355874999999999</v>
      </c>
      <c r="CH324" s="32">
        <f>IF(7&lt;='貼り付けシート（日別）'!AG323,1,1+(7-'貼り付けシート（日別）'!AG323)*0.0205)</f>
        <v>1.0509083333333333</v>
      </c>
      <c r="CI324" s="100">
        <f>IF($CX324&gt;0,バックデータ一覧!$S$4,バックデータ一覧!$T$4)</f>
        <v>-0.18114</v>
      </c>
      <c r="CJ324" s="100">
        <f>IF($CX324&gt;0,バックデータ一覧!$S$5,バックデータ一覧!$T$5)</f>
        <v>0.10483000000000001</v>
      </c>
      <c r="CK324" s="100">
        <f>IF($CX324&gt;0,バックデータ一覧!$S$6,バックデータ一覧!$T$6)</f>
        <v>0</v>
      </c>
      <c r="CL324" s="100">
        <f>IF($CX324&gt;0,バックデータ一覧!$S$7,バックデータ一覧!$T$7)</f>
        <v>5.8528500000000001</v>
      </c>
      <c r="CM324" s="100">
        <f>IF($CX324&gt;0,バックデータ一覧!$S$12,バックデータ一覧!$T$12)</f>
        <v>-5.7700000000000001E-2</v>
      </c>
      <c r="CN324" s="100">
        <f>IF($CX324&gt;0,バックデータ一覧!$S$13,バックデータ一覧!$T$13)</f>
        <v>0.47525000000000001</v>
      </c>
      <c r="CO324" s="100">
        <f>IF($CX324&gt;0,バックデータ一覧!$S$14,バックデータ一覧!$T$14)</f>
        <v>0</v>
      </c>
      <c r="CP324" s="173">
        <f>IF($CX324&gt;0,バックデータ一覧!$S$15,バックデータ一覧!$T$15)</f>
        <v>-6.3459300000000001</v>
      </c>
      <c r="CQ324" s="102">
        <f>IF($DF$4=4,'貼り付けシート（日別）'!T323,'貼り付けシート（日別）'!B323*(INT($DF$4)+1-$DF$4)+'貼り付けシート（日別）'!T323*($DF$4-INT($DF$4)))</f>
        <v>7.9109801268193243</v>
      </c>
      <c r="CR324" s="102">
        <f>IF($DF$4=4,'貼り付けシート（日別）'!U323,'貼り付けシート（日別）'!C323*(INT($DF$4)+1-$DF$4)+'貼り付けシート（日別）'!U323*($DF$4-INT($DF$4)))</f>
        <v>13.769025543232052</v>
      </c>
      <c r="CS324" s="102">
        <f>IF($DF$4=4,'貼り付けシート（日別）'!V323,'貼り付けシート（日別）'!D323*(INT($DF$4)+1-$DF$4)+'貼り付けシート（日別）'!V323*($DF$4-INT($DF$4)))</f>
        <v>2.6458127514445895</v>
      </c>
      <c r="CT324" s="102">
        <f>IF($DF$4=4,'貼り付けシート（日別）'!W323,'貼り付けシート（日別）'!E323*(INT($DF$4)+1-$DF$4)+'貼り付けシート（日別）'!W323*($DF$4-INT($DF$4)))</f>
        <v>0</v>
      </c>
      <c r="CU324" s="102">
        <f>IF($DF$4=4,'貼り付けシート（日別）'!X323,'貼り付けシート（日別）'!F323*(INT($DF$4)+1-$DF$4)+'貼り付けシート（日別）'!X323*($DF$4-INT($DF$4)))</f>
        <v>25.577137232010003</v>
      </c>
      <c r="CV324" s="102">
        <f>IF($DF$4=4,'貼り付けシート（日別）'!Y323,'貼り付けシート（日別）'!G323*(INT($DF$4)+1-$DF$4)+'貼り付けシート（日別）'!Y323*($DF$4-INT($DF$4)))</f>
        <v>0</v>
      </c>
      <c r="CW324" s="102">
        <f>IF($DF$4=4,'貼り付けシート（日別）'!Z323,'貼り付けシート（日別）'!H323*(INT($DF$4)+1-$DF$4)+'貼り付けシート（日別）'!Z323*($DF$4-INT($DF$4)))</f>
        <v>4.5797916666666669</v>
      </c>
      <c r="CX324" s="32">
        <f>SUMIF('貼り付けシート（時刻別）'!$A$6:$A$8765,AR324,'貼り付けシート（時刻別）'!$C$6:$C$8765)</f>
        <v>0</v>
      </c>
      <c r="CY324" s="102">
        <f t="shared" si="96"/>
        <v>0</v>
      </c>
      <c r="CZ324" s="166"/>
    </row>
    <row r="325" spans="1:104" x14ac:dyDescent="0.15">
      <c r="A325" s="36">
        <v>41957</v>
      </c>
      <c r="B325" s="139">
        <f>IF(計算過程!$DF$5=9,計算過程!CD325+計算過程!CY325,IF($DF$4=4,AS325,G325*(INT($DF$4)+1-$DF$4)+AS325*($DF$4-INT($DF$4))))</f>
        <v>0.14697499771527778</v>
      </c>
      <c r="C325" s="139">
        <f>IF(計算過程!$DF$5=9,CF325,IF($DF$4=4,AT325,H325*(INT($DF$4)+1-$DF$4)+AT325*($DF$4-INT($DF$4))))</f>
        <v>67.664022041501838</v>
      </c>
      <c r="D325" s="139">
        <f>IF(計算過程!$DF$5=9,0,IF($DF$4=4,AU325,I325*(INT($DF$4)+1-$DF$4)+AU325*($DF$4-INT($DF$4))))</f>
        <v>0</v>
      </c>
      <c r="E325" s="139">
        <v>0</v>
      </c>
      <c r="F325" s="138"/>
      <c r="G325" s="104">
        <f t="shared" si="83"/>
        <v>0.13919569120833336</v>
      </c>
      <c r="H325" s="104">
        <f t="shared" si="84"/>
        <v>59.628553423161762</v>
      </c>
      <c r="I325" s="104">
        <f t="shared" si="85"/>
        <v>0</v>
      </c>
      <c r="J325" s="107">
        <v>0</v>
      </c>
      <c r="K325" s="101">
        <f>IF(OR(計算過程!$DF$5&lt;=4,計算過程!$DF$5=8),L325+M325+N325,0)</f>
        <v>0.13919569120833336</v>
      </c>
      <c r="L325" s="101">
        <f>IF(AND($DF$5&gt;4,$DF$5&lt;&gt;8),0,((VLOOKUP(入力データと計算結果!$E$6,バックデータ一覧!$V$12:$AA$15,2)*'貼り付けシート（日別）'!O324+VLOOKUP(入力データと計算結果!$E$6,バックデータ一覧!$V$12:$AA$15,3)*('貼り付けシート（日別）'!I324+'貼り付けシート（日別）'!J324+'貼り付けシート（日別）'!K324+'貼り付けシート（日別）'!L324+'貼り付けシート（日別）'!N324)+(VLOOKUP(入力データと計算結果!$E$6,バックデータ一覧!$V$12:$AA$15,4)))*10^3/3600))</f>
        <v>8.4882602666666682E-2</v>
      </c>
      <c r="M325" s="101">
        <f>IF(AND(OR($DF$5&gt;4,$DF$5&lt;&gt;8),入力データと計算結果!$E$7&lt;&gt;バックデータ一覧!$A$16,SUM(AL325:AM325)&gt;0),0.07*10^3/3600,0)</f>
        <v>1.9444444444444445E-2</v>
      </c>
      <c r="N325" s="101">
        <f>IF(AND(OR($DF$5&lt;=4),入力データと計算結果!$E$7=バックデータ一覧!$A$18,AM325&gt;0),(VLOOKUP(入力データと計算結果!$E$6,バックデータ一覧!$V$12:$AA$15,5,FALSE)*AO325+VLOOKUP(入力データと計算結果!$E$6,バックデータ一覧!$V$12:$AA$15,6,FALSE))*10^3/3600,0)</f>
        <v>3.4868644097222221E-2</v>
      </c>
      <c r="O325" s="101">
        <f>IF(OR(計算過程!$DF$5&lt;=2,計算過程!$DF$5=8),IF(入力データと計算結果!$E$7=バックデータ一覧!$A$16,AI325/Q325+AJ325/R325+AK325/S325+AL325/T325+AN325/V325,IF(入力データと計算結果!$E$7=バックデータ一覧!$A$17,AI325/Q325+AJ325/R325+AK325/S325+AM325/U325+AN325/V325,AI325/Q325+AJ325/R325+AK325/S325+AM325/U325+AO325/W325)),0)</f>
        <v>59.628553423161762</v>
      </c>
      <c r="P325" s="101">
        <f>IF(OR(計算過程!$DF$5=3,計算過程!$DF$5=4),IF(入力データと計算結果!$E$7=バックデータ一覧!$A$16,AI325/Q325+AJ325/R325+AK325/S325+AL325/T325+AN325/V325,IF(入力データと計算結果!$E$7=バックデータ一覧!$A$17,AI325/Q325+AJ325/R325+AK325/S325+AM325/U325+AN325/V325,AI325/Q325+AJ325/R325+AK325/S325+AM325/U325+AO325/W325)),0)</f>
        <v>0</v>
      </c>
      <c r="Q325" s="101">
        <f>MIN(1,$DF$7*'貼り付けシート（日別）'!O324+計算過程!$DF$14*(AI325+AK325)+$DF$21)</f>
        <v>0.60567277910072315</v>
      </c>
      <c r="R325" s="101">
        <f>MIN(1,$DF$8*'貼り付けシート（日別）'!O324+$DF$15*AJ325+$DF$22)</f>
        <v>0.67754199690371841</v>
      </c>
      <c r="S325" s="101">
        <f>MIN(1,$DF$9*'貼り付けシート（日別）'!O324+$DF$16*(AI325+AK325)+$DF$23)</f>
        <v>0.60567277910072315</v>
      </c>
      <c r="T325" s="32">
        <f>MIN(1,$DF$10*'貼り付けシート（日別）'!O324+$DF$17*AL325+$DF$24)</f>
        <v>0.71159348488590612</v>
      </c>
      <c r="U325" s="32">
        <f>MIN(1,$DF$11*'貼り付けシート（日別）'!O324+$DF$18*AM325+$DF$25)</f>
        <v>0.69898740942562265</v>
      </c>
      <c r="V325" s="32">
        <f>MIN(1,$DF$12*'貼り付けシート（日別）'!O324+$DF$19*AN325+$DF$26)</f>
        <v>0.71159348488590612</v>
      </c>
      <c r="W325" s="32">
        <f>MIN(1,$DF$13*'貼り付けシート（日別）'!O324+$DF$20*AO325+$DF$27)</f>
        <v>0.60144366540563754</v>
      </c>
      <c r="X325" s="32">
        <f t="shared" si="86"/>
        <v>0</v>
      </c>
      <c r="Y325" s="32">
        <f>'貼り付けシート（日別）'!P324</f>
        <v>3.7124999999999999</v>
      </c>
      <c r="Z325" s="32">
        <f t="shared" si="87"/>
        <v>1.0437237500000001</v>
      </c>
      <c r="AA325" s="32">
        <f t="shared" si="88"/>
        <v>1.0450625</v>
      </c>
      <c r="AB325" s="32">
        <f t="shared" si="89"/>
        <v>40.087317251719071</v>
      </c>
      <c r="AC325" s="32">
        <f>IF($DF$5=10,($DF$41*'貼り付けシート（日別）'!O324+$DF$42*AB325+$DF$43)/3.6,0)</f>
        <v>0</v>
      </c>
      <c r="AD325" s="32">
        <f>IF(OR($DF$5=5,$DF$5=6,$DF$5=7),(($DF$45*'貼り付けシート（日別）'!O324+$DF$46*SUM(AI325:AK325,AM325)+$DF$47)*AE325+(0.01723*AO325+0.06099))*10^3/3600,0)</f>
        <v>0</v>
      </c>
      <c r="AE325" s="32">
        <f>IF('貼り付けシート（日別）'!O324&lt;7,1+(7-'貼り付けシート（日別）'!O324)*0.0091,1)</f>
        <v>1.0298025</v>
      </c>
      <c r="AF325" s="32">
        <f>IF(OR($DF$5=5,$DF$5=6,$DF$5=7),(($DF$48*'貼り付けシート（日別）'!O324+$DF$49*SUM(AI325:AK325,AM325)+$DF$50)*AH325+AO325/AG325),0)</f>
        <v>0</v>
      </c>
      <c r="AG325" s="32">
        <f>$DF$51*'貼り付けシート（日別）'!O324+$DF$52*AO325+$DF$53</f>
        <v>0.79475374999999993</v>
      </c>
      <c r="AH325" s="32">
        <f>IF('貼り付けシート（日別）'!O324&lt;7,1+(7-'貼り付けシート（日別）'!O324)*0.0205,1)</f>
        <v>1.0671375000000001</v>
      </c>
      <c r="AI325" s="109">
        <f>'貼り付けシート（日別）'!B324</f>
        <v>4.1269633631946174</v>
      </c>
      <c r="AJ325" s="109">
        <f>'貼り付けシート（日別）'!C324</f>
        <v>5.5069369838546711</v>
      </c>
      <c r="AK325" s="109">
        <f>'貼り付けシート（日別）'!D324</f>
        <v>1.1337811437347847</v>
      </c>
      <c r="AL325" s="109">
        <f>'貼り付けシート（日別）'!E324</f>
        <v>0</v>
      </c>
      <c r="AM325" s="109">
        <f>'貼り付けシート（日別）'!F324</f>
        <v>25.574010760934996</v>
      </c>
      <c r="AN325" s="109">
        <f>'貼り付けシート（日別）'!G324</f>
        <v>0</v>
      </c>
      <c r="AO325" s="109">
        <f>'貼り付けシート（日別）'!H324</f>
        <v>3.7456250000000004</v>
      </c>
      <c r="AP325" s="102">
        <f>IF(入力データと計算結果!$E$9=バックデータ一覧!$A$25,'貼り付けシート（日別）'!Q324,0)</f>
        <v>0</v>
      </c>
      <c r="AR325" s="36">
        <v>41957</v>
      </c>
      <c r="AS325" s="104">
        <f t="shared" si="90"/>
        <v>0.14697499771527778</v>
      </c>
      <c r="AT325" s="104">
        <f t="shared" si="91"/>
        <v>67.664022041501838</v>
      </c>
      <c r="AU325" s="104">
        <f t="shared" si="92"/>
        <v>0</v>
      </c>
      <c r="AV325" s="107">
        <v>0</v>
      </c>
      <c r="AW325" s="101">
        <f>IF(OR(計算過程!$DF$5&lt;=4,計算過程!$DF$5=8),AX325+AY325+AZ325,0)</f>
        <v>0.14697499771527778</v>
      </c>
      <c r="AX325" s="101">
        <f>IF(AND(計算過程!$DF$5&gt;4,計算過程!$DF$5&lt;&gt;8),0,((VLOOKUP(入力データと計算結果!$E$6,バックデータ一覧!$V$12:$AA$15,2)*'貼り付けシート（日別）'!AG324+VLOOKUP(入力データと計算結果!$E$6,バックデータ一覧!$V$12:$AA$15,3)*('貼り付けシート（日別）'!AA324+'貼り付けシート（日別）'!AB324+'貼り付けシート（日別）'!AC324+'貼り付けシート（日別）'!AD324+'貼り付けシート（日別）'!AF324)+(VLOOKUP(入力データと計算結果!$E$6,バックデータ一覧!$V$12:$AA$15,4)))*10^3/3600))</f>
        <v>8.8337956916666668E-2</v>
      </c>
      <c r="AY325" s="101">
        <f>IF(AND(OR(計算過程!$DF$5&gt;4,計算過程!$DF$5&lt;&gt;8),入力データと計算結果!$E$7&lt;&gt;バックデータ一覧!$A$16,SUM(BX325:BY325)&gt;0),0.07*10^3/3600,0)</f>
        <v>1.9444444444444445E-2</v>
      </c>
      <c r="AZ325" s="101">
        <f>IF(AND(OR(計算過程!$DF$5&lt;=4),入力データと計算結果!$E$7=バックデータ一覧!$A$18,BY325&gt;0),(VLOOKUP(入力データと計算結果!$E$6,バックデータ一覧!$V$12:$AA$15,5,FALSE)*CA325+VLOOKUP(入力データと計算結果!$E$6,バックデータ一覧!$V$12:$AA$15,6,FALSE))*10^3/3600,0)</f>
        <v>3.9192596354166671E-2</v>
      </c>
      <c r="BA325" s="101">
        <f>IF(OR(計算過程!$DF$5&lt;=2,計算過程!$DF$5=8),IF(入力データと計算結果!$E$7=バックデータ一覧!$A$16,BU325/BC325+BV325/BD325+BW325/BE325+BX325/BF325+BZ325/BH325,IF(入力データと計算結果!$E$7=バックデータ一覧!$A$17,BU325/BC325+BV325/BD325+BW325/BE325+BY325/BG325+BZ325/BH325,BU325/BC325+BV325/BD325+BW325/BE325+BY325/BG325+CA325/BI325)),0)</f>
        <v>67.664022041501838</v>
      </c>
      <c r="BB325" s="101">
        <f>IF(OR(計算過程!$DF$5=3,計算過程!$DF$5=4),IF(入力データと計算結果!$E$7=バックデータ一覧!$A$16,BU325/BC325+BV325/BD325+BW325/BE325+BX325/BF325+BZ325/BH325,IF(入力データと計算結果!$E$7=バックデータ一覧!$A$17,BU325/BC325+BV325/BD325+BW325/BE325+BY325/BG325+BZ325/BH325,BU325/BC325+BV325/BD325+BW325/BE325+BY325/BG325+CA325/BI325)),0)</f>
        <v>0</v>
      </c>
      <c r="BC325" s="101">
        <f>MIN(1,計算過程!$DF$7*'貼り付けシート（日別）'!AG324+計算過程!$DF$14*(BU325+BW325)+計算過程!$DF$21)</f>
        <v>0.60664726165254312</v>
      </c>
      <c r="BD325" s="101">
        <f>MIN(1,計算過程!$DF$8*'貼り付けシート（日別）'!AG324+計算過程!$DF$15*BV325+計算過程!$DF$22)</f>
        <v>0.67920832359478789</v>
      </c>
      <c r="BE325" s="101">
        <f>MIN(1,計算過程!$DF$9*'貼り付けシート（日別）'!AG324+計算過程!$DF$16*(BU325+BW325)+計算過程!$DF$23)</f>
        <v>0.60664726165254312</v>
      </c>
      <c r="BF325" s="32">
        <f>MIN(1,計算過程!$DF$10*'貼り付けシート（日別）'!AG324+計算過程!$DF$17*BX325+計算過程!$DF$24)</f>
        <v>0.71159348488590612</v>
      </c>
      <c r="BG325" s="32">
        <f>MIN(1,計算過程!$DF$11*'貼り付けシート（日別）'!AG324+計算過程!$DF$18*BY325+計算過程!$DF$25)</f>
        <v>0.69898740942562265</v>
      </c>
      <c r="BH325" s="32">
        <f>MIN(1,計算過程!$DF$12*'貼り付けシート（日別）'!AG324+計算過程!$DF$19*BZ325+計算過程!$DF$26)</f>
        <v>0.71159348488590612</v>
      </c>
      <c r="BI325" s="32">
        <f>MIN(1,計算過程!$DF$13*'貼り付けシート（日別）'!AG324+計算過程!$DF$20*CA325+計算過程!$DF$27)</f>
        <v>0.61735370066093953</v>
      </c>
      <c r="BJ325" s="32">
        <f>IF(計算過程!$DF$5=11,(計算過程!$DF$33*BK325+計算過程!$DF$34*BN325+計算過程!$DF$35*計算過程!$DF$39+計算過程!$DF$36)*(1+計算過程!$DF$37*計算過程!$DF$38)*BL325*BM325*10^3/3600,0)</f>
        <v>0</v>
      </c>
      <c r="BK325" s="32">
        <f>'貼り付けシート（日別）'!AH324</f>
        <v>3.7124999999999999</v>
      </c>
      <c r="BL325" s="32">
        <f t="shared" si="93"/>
        <v>1.0437237500000001</v>
      </c>
      <c r="BM325" s="32">
        <f t="shared" si="94"/>
        <v>1.0450625</v>
      </c>
      <c r="BN325" s="32">
        <f t="shared" si="95"/>
        <v>45.487816673975679</v>
      </c>
      <c r="BO325" s="32">
        <f>IF(計算過程!$DF$5=10,(計算過程!$DF$41*'貼り付けシート（日別）'!AG324+計算過程!$DF$42*BN325+計算過程!$DF$43)/3.6,0)</f>
        <v>0</v>
      </c>
      <c r="BP325" s="32">
        <f>IF(OR(計算過程!$DF$5=5,計算過程!$DF$5=6,計算過程!$DF$5=7),((計算過程!$DF$45*'貼り付けシート（日別）'!AG324+計算過程!$DF$46*SUM(BU325:BW325,BY325)+計算過程!$DF$47)*BQ325+(0.01723*CA325+0.06099))*10^3/3600,0)</f>
        <v>0</v>
      </c>
      <c r="BQ325" s="32">
        <f>IF('貼り付けシート（日別）'!AG324&lt;7,1+(7-'貼り付けシート（日別）'!AG324)*0.0091,1)</f>
        <v>1.0298025</v>
      </c>
      <c r="BR325" s="32">
        <f>IF(OR(計算過程!$DF$5=5,計算過程!$DF$5=6,計算過程!$DF$5=7),((計算過程!$DF$48*'貼り付けシート（日別）'!AG324+計算過程!$DF$49*SUM(BU325:BW325,BY325)+計算過程!$DF$50)*BT325+CA325/BS325),0)</f>
        <v>0</v>
      </c>
      <c r="BS325" s="32">
        <f>計算過程!$DF$51*'貼り付けシート（日別）'!AG324+計算過程!$DF$52*CA325+計算過程!$DF$53</f>
        <v>0.80017437499999999</v>
      </c>
      <c r="BT325" s="32">
        <f>IF('貼り付けシート（日別）'!AG324&lt;7,1+(7-'貼り付けシート（日別）'!AG324)*0.0205,1)</f>
        <v>1.0671375000000001</v>
      </c>
      <c r="BU325" s="109">
        <f>'貼り付けシート（日別）'!T324</f>
        <v>5.3306610107930474</v>
      </c>
      <c r="BV325" s="109">
        <f>'貼り付けシート（日別）'!U324</f>
        <v>9.1782283064244474</v>
      </c>
      <c r="BW325" s="109">
        <f>'貼り付けシート（日別）'!V324</f>
        <v>0.75585409582318985</v>
      </c>
      <c r="BX325" s="109">
        <f>'貼り付けシート（日別）'!W324</f>
        <v>0</v>
      </c>
      <c r="BY325" s="109">
        <f>'貼り付けシート（日別）'!X324</f>
        <v>25.574010760934996</v>
      </c>
      <c r="BZ325" s="109">
        <f>'貼り付けシート（日別）'!Y324</f>
        <v>0</v>
      </c>
      <c r="CA325" s="109">
        <f>'貼り付けシート（日別）'!Z324</f>
        <v>4.6490625000000003</v>
      </c>
      <c r="CB325" s="102">
        <f>IF(入力データと計算結果!$E$9=バックデータ一覧!$A$25,'貼り付けシート（日別）'!AI324,0)</f>
        <v>0</v>
      </c>
      <c r="CC325" s="166"/>
      <c r="CD325" s="32">
        <f>IF(計算過程!$DF$5=9,((CI325*'貼り付けシート（日別）'!AG324+CJ325*(CQ325+CR325+CS325+CU325)+CK325*CX325+CL325)*CE325+(0.01723*CW325+0.06099))*10^3/3600,0)</f>
        <v>0</v>
      </c>
      <c r="CE325" s="32">
        <f>IF(7&lt;='貼り付けシート（日別）'!AG324,1,1+(7-'貼り付けシート（日別）'!AG324)*0.0091)</f>
        <v>1.0298025</v>
      </c>
      <c r="CF325" s="32">
        <f>IF(計算過程!$DF$5=9,((CM325*'貼り付けシート（日別）'!AG324+CN325*(CQ325+CR325+CS325+CU325)+CO325*CX325+CP325)*CH325+CW325/CG325),0)</f>
        <v>0</v>
      </c>
      <c r="CG325" s="32">
        <f>計算過程!$DF$55*'貼り付けシート（日別）'!AG324+計算過程!$DF$56*CW325+計算過程!$DF$57</f>
        <v>0.80017437499999999</v>
      </c>
      <c r="CH325" s="32">
        <f>IF(7&lt;='貼り付けシート（日別）'!AG324,1,1+(7-'貼り付けシート（日別）'!AG324)*0.0205)</f>
        <v>1.0671375000000001</v>
      </c>
      <c r="CI325" s="100">
        <f>IF($CX325&gt;0,バックデータ一覧!$S$4,バックデータ一覧!$T$4)</f>
        <v>-0.18114</v>
      </c>
      <c r="CJ325" s="100">
        <f>IF($CX325&gt;0,バックデータ一覧!$S$5,バックデータ一覧!$T$5)</f>
        <v>0.10483000000000001</v>
      </c>
      <c r="CK325" s="100">
        <f>IF($CX325&gt;0,バックデータ一覧!$S$6,バックデータ一覧!$T$6)</f>
        <v>0</v>
      </c>
      <c r="CL325" s="100">
        <f>IF($CX325&gt;0,バックデータ一覧!$S$7,バックデータ一覧!$T$7)</f>
        <v>5.8528500000000001</v>
      </c>
      <c r="CM325" s="100">
        <f>IF($CX325&gt;0,バックデータ一覧!$S$12,バックデータ一覧!$T$12)</f>
        <v>-5.7700000000000001E-2</v>
      </c>
      <c r="CN325" s="100">
        <f>IF($CX325&gt;0,バックデータ一覧!$S$13,バックデータ一覧!$T$13)</f>
        <v>0.47525000000000001</v>
      </c>
      <c r="CO325" s="100">
        <f>IF($CX325&gt;0,バックデータ一覧!$S$14,バックデータ一覧!$T$14)</f>
        <v>0</v>
      </c>
      <c r="CP325" s="173">
        <f>IF($CX325&gt;0,バックデータ一覧!$S$15,バックデータ一覧!$T$15)</f>
        <v>-6.3459300000000001</v>
      </c>
      <c r="CQ325" s="102">
        <f>IF($DF$4=4,'貼り付けシート（日別）'!T324,'貼り付けシート（日別）'!B324*(INT($DF$4)+1-$DF$4)+'貼り付けシート（日別）'!T324*($DF$4-INT($DF$4)))</f>
        <v>5.3306610107930474</v>
      </c>
      <c r="CR325" s="102">
        <f>IF($DF$4=4,'貼り付けシート（日別）'!U324,'貼り付けシート（日別）'!C324*(INT($DF$4)+1-$DF$4)+'貼り付けシート（日別）'!U324*($DF$4-INT($DF$4)))</f>
        <v>9.1782283064244474</v>
      </c>
      <c r="CS325" s="102">
        <f>IF($DF$4=4,'貼り付けシート（日別）'!V324,'貼り付けシート（日別）'!D324*(INT($DF$4)+1-$DF$4)+'貼り付けシート（日別）'!V324*($DF$4-INT($DF$4)))</f>
        <v>0.75585409582318985</v>
      </c>
      <c r="CT325" s="102">
        <f>IF($DF$4=4,'貼り付けシート（日別）'!W324,'貼り付けシート（日別）'!E324*(INT($DF$4)+1-$DF$4)+'貼り付けシート（日別）'!W324*($DF$4-INT($DF$4)))</f>
        <v>0</v>
      </c>
      <c r="CU325" s="102">
        <f>IF($DF$4=4,'貼り付けシート（日別）'!X324,'貼り付けシート（日別）'!F324*(INT($DF$4)+1-$DF$4)+'貼り付けシート（日別）'!X324*($DF$4-INT($DF$4)))</f>
        <v>25.574010760934996</v>
      </c>
      <c r="CV325" s="102">
        <f>IF($DF$4=4,'貼り付けシート（日別）'!Y324,'貼り付けシート（日別）'!G324*(INT($DF$4)+1-$DF$4)+'貼り付けシート（日別）'!Y324*($DF$4-INT($DF$4)))</f>
        <v>0</v>
      </c>
      <c r="CW325" s="102">
        <f>IF($DF$4=4,'貼り付けシート（日別）'!Z324,'貼り付けシート（日別）'!H324*(INT($DF$4)+1-$DF$4)+'貼り付けシート（日別）'!Z324*($DF$4-INT($DF$4)))</f>
        <v>4.6490625000000003</v>
      </c>
      <c r="CX325" s="32">
        <f>SUMIF('貼り付けシート（時刻別）'!$A$6:$A$8765,AR325,'貼り付けシート（時刻別）'!$C$6:$C$8765)</f>
        <v>0</v>
      </c>
      <c r="CY325" s="102">
        <f t="shared" si="96"/>
        <v>0</v>
      </c>
      <c r="CZ325" s="166"/>
    </row>
    <row r="326" spans="1:104" x14ac:dyDescent="0.15">
      <c r="A326" s="36">
        <v>41958</v>
      </c>
      <c r="B326" s="139">
        <f>IF(計算過程!$DF$5=9,計算過程!CD326+計算過程!CY326,IF($DF$4=4,AS326,G326*(INT($DF$4)+1-$DF$4)+AS326*($DF$4-INT($DF$4))))</f>
        <v>0.16123286232986112</v>
      </c>
      <c r="C326" s="139">
        <f>IF(計算過程!$DF$5=9,CF326,IF($DF$4=4,AT326,H326*(INT($DF$4)+1-$DF$4)+AT326*($DF$4-INT($DF$4))))</f>
        <v>94.738842344708829</v>
      </c>
      <c r="D326" s="139">
        <f>IF(計算過程!$DF$5=9,0,IF($DF$4=4,AU326,I326*(INT($DF$4)+1-$DF$4)+AU326*($DF$4-INT($DF$4))))</f>
        <v>0</v>
      </c>
      <c r="E326" s="139">
        <v>0</v>
      </c>
      <c r="F326" s="138"/>
      <c r="G326" s="104">
        <f t="shared" si="83"/>
        <v>0.15335955276157406</v>
      </c>
      <c r="H326" s="104">
        <f t="shared" si="84"/>
        <v>86.706237917229004</v>
      </c>
      <c r="I326" s="104">
        <f t="shared" si="85"/>
        <v>0</v>
      </c>
      <c r="J326" s="107">
        <v>0</v>
      </c>
      <c r="K326" s="101">
        <f>IF(OR(計算過程!$DF$5&lt;=4,計算過程!$DF$5=8),L326+M326+N326,0)</f>
        <v>0.15335955276157406</v>
      </c>
      <c r="L326" s="101">
        <f>IF(AND($DF$5&gt;4,$DF$5&lt;&gt;8),0,((VLOOKUP(入力データと計算結果!$E$6,バックデータ一覧!$V$12:$AA$15,2)*'貼り付けシート（日別）'!O325+VLOOKUP(入力データと計算結果!$E$6,バックデータ一覧!$V$12:$AA$15,3)*('貼り付けシート（日別）'!I325+'貼り付けシート（日別）'!J325+'貼り付けシート（日別）'!K325+'貼り付けシート（日別）'!L325+'貼り付けシート（日別）'!N325)+(VLOOKUP(入力データと計算結果!$E$6,バックデータ一覧!$V$12:$AA$15,4)))*10^3/3600))</f>
        <v>9.8874463351851849E-2</v>
      </c>
      <c r="M326" s="101">
        <f>IF(AND(OR($DF$5&gt;4,$DF$5&lt;&gt;8),入力データと計算結果!$E$7&lt;&gt;バックデータ一覧!$A$16,SUM(AL326:AM326)&gt;0),0.07*10^3/3600,0)</f>
        <v>1.9444444444444445E-2</v>
      </c>
      <c r="N326" s="101">
        <f>IF(AND(OR($DF$5&lt;=4),入力データと計算結果!$E$7=バックデータ一覧!$A$18,AM326&gt;0),(VLOOKUP(入力データと計算結果!$E$6,バックデータ一覧!$V$12:$AA$15,5,FALSE)*AO326+VLOOKUP(入力データと計算結果!$E$6,バックデータ一覧!$V$12:$AA$15,6,FALSE))*10^3/3600,0)</f>
        <v>3.5040644965277777E-2</v>
      </c>
      <c r="O326" s="101">
        <f>IF(OR(計算過程!$DF$5&lt;=2,計算過程!$DF$5=8),IF(入力データと計算結果!$E$7=バックデータ一覧!$A$16,AI326/Q326+AJ326/R326+AK326/S326+AL326/T326+AN326/V326,IF(入力データと計算結果!$E$7=バックデータ一覧!$A$17,AI326/Q326+AJ326/R326+AK326/S326+AM326/U326+AN326/V326,AI326/Q326+AJ326/R326+AK326/S326+AM326/U326+AO326/W326)),0)</f>
        <v>86.706237917229004</v>
      </c>
      <c r="P326" s="101">
        <f>IF(OR(計算過程!$DF$5=3,計算過程!$DF$5=4),IF(入力データと計算結果!$E$7=バックデータ一覧!$A$16,AI326/Q326+AJ326/R326+AK326/S326+AL326/T326+AN326/V326,IF(入力データと計算結果!$E$7=バックデータ一覧!$A$17,AI326/Q326+AJ326/R326+AK326/S326+AM326/U326+AN326/V326,AI326/Q326+AJ326/R326+AK326/S326+AM326/U326+AO326/W326)),0)</f>
        <v>0</v>
      </c>
      <c r="Q326" s="101">
        <f>MIN(1,$DF$7*'貼り付けシート（日別）'!O325+計算過程!$DF$14*(AI326+AK326)+$DF$21)</f>
        <v>0.61505552445927514</v>
      </c>
      <c r="R326" s="101">
        <f>MIN(1,$DF$8*'貼り付けシート（日別）'!O325+$DF$15*AJ326+$DF$22)</f>
        <v>0.68140744823776045</v>
      </c>
      <c r="S326" s="101">
        <f>MIN(1,$DF$9*'貼り付けシート（日別）'!O325+$DF$16*(AI326+AK326)+$DF$23)</f>
        <v>0.61505552445927514</v>
      </c>
      <c r="T326" s="32">
        <f>MIN(1,$DF$10*'貼り付けシート（日別）'!O325+$DF$17*AL326+$DF$24)</f>
        <v>0.71159348488590612</v>
      </c>
      <c r="U326" s="32">
        <f>MIN(1,$DF$11*'貼り付けシート（日別）'!O325+$DF$18*AM326+$DF$25)</f>
        <v>0.69905599652961337</v>
      </c>
      <c r="V326" s="32">
        <f>MIN(1,$DF$12*'貼り付けシート（日別）'!O325+$DF$19*AN326+$DF$26)</f>
        <v>0.71159348488590612</v>
      </c>
      <c r="W326" s="32">
        <f>MIN(1,$DF$13*'貼り付けシート（日別）'!O325+$DF$20*AO326+$DF$27)</f>
        <v>0.60064114835597315</v>
      </c>
      <c r="X326" s="32">
        <f t="shared" si="86"/>
        <v>0</v>
      </c>
      <c r="Y326" s="32">
        <f>'貼り付けシート（日別）'!P325</f>
        <v>1.5125</v>
      </c>
      <c r="Z326" s="32">
        <f t="shared" si="87"/>
        <v>1.0729837499999999</v>
      </c>
      <c r="AA326" s="32">
        <f t="shared" si="88"/>
        <v>1.1086562500000001</v>
      </c>
      <c r="AB326" s="32">
        <f t="shared" si="89"/>
        <v>57.714799959799429</v>
      </c>
      <c r="AC326" s="32">
        <f>IF($DF$5=10,($DF$41*'貼り付けシート（日別）'!O325+$DF$42*AB326+$DF$43)/3.6,0)</f>
        <v>0</v>
      </c>
      <c r="AD326" s="32">
        <f>IF(OR($DF$5=5,$DF$5=6,$DF$5=7),(($DF$45*'貼り付けシート（日別）'!O325+$DF$46*SUM(AI326:AK326,AM326)+$DF$47)*AE326+(0.01723*AO326+0.06099))*10^3/3600,0)</f>
        <v>0</v>
      </c>
      <c r="AE326" s="32">
        <f>IF('貼り付けシート（日別）'!O325&lt;7,1+(7-'貼り付けシート（日別）'!O325)*0.0091,1)</f>
        <v>1.0341629166666666</v>
      </c>
      <c r="AF326" s="32">
        <f>IF(OR($DF$5=5,$DF$5=6,$DF$5=7),(($DF$48*'貼り付けシート（日別）'!O325+$DF$49*SUM(AI326:AK326,AM326)+$DF$50)*AH326+AO326/AG326),0)</f>
        <v>0</v>
      </c>
      <c r="AG326" s="32">
        <f>$DF$51*'貼り付けシート（日別）'!O325+$DF$52*AO326+$DF$53</f>
        <v>0.79266937500000001</v>
      </c>
      <c r="AH326" s="32">
        <f>IF('貼り付けシート（日別）'!O325&lt;7,1+(7-'貼り付けシート（日別）'!O325)*0.0205,1)</f>
        <v>1.0769604166666666</v>
      </c>
      <c r="AI326" s="109">
        <f>'貼り付けシート（日別）'!B325</f>
        <v>11.282088928034023</v>
      </c>
      <c r="AJ326" s="109">
        <f>'貼り付けシート（日別）'!C325</f>
        <v>14.598392980473118</v>
      </c>
      <c r="AK326" s="109">
        <f>'貼り付けシート（日別）'!D325</f>
        <v>2.6298575589822897</v>
      </c>
      <c r="AL326" s="109">
        <f>'貼り付けシート（日別）'!E325</f>
        <v>0</v>
      </c>
      <c r="AM326" s="109">
        <f>'貼り付けシート（日別）'!F325</f>
        <v>25.422897992309998</v>
      </c>
      <c r="AN326" s="109">
        <f>'貼り付けシート（日別）'!G325</f>
        <v>0</v>
      </c>
      <c r="AO326" s="109">
        <f>'貼り付けシート（日別）'!H325</f>
        <v>3.7815625000000002</v>
      </c>
      <c r="AP326" s="102">
        <f>IF(入力データと計算結果!$E$9=バックデータ一覧!$A$25,'貼り付けシート（日別）'!Q325,0)</f>
        <v>0</v>
      </c>
      <c r="AR326" s="36">
        <v>41958</v>
      </c>
      <c r="AS326" s="104">
        <f t="shared" si="90"/>
        <v>0.16123286232986112</v>
      </c>
      <c r="AT326" s="104">
        <f t="shared" si="91"/>
        <v>94.738842344708829</v>
      </c>
      <c r="AU326" s="104">
        <f t="shared" si="92"/>
        <v>0</v>
      </c>
      <c r="AV326" s="107">
        <v>0</v>
      </c>
      <c r="AW326" s="101">
        <f>IF(OR(計算過程!$DF$5&lt;=4,計算過程!$DF$5=8),AX326+AY326+AZ326,0)</f>
        <v>0.16123286232986112</v>
      </c>
      <c r="AX326" s="101">
        <f>IF(AND(計算過程!$DF$5&gt;4,計算過程!$DF$5&lt;&gt;8),0,((VLOOKUP(入力データと計算結果!$E$6,バックデータ一覧!$V$12:$AA$15,2)*'貼り付けシート（日別）'!AG325+VLOOKUP(入力データと計算結果!$E$6,バックデータ一覧!$V$12:$AA$15,3)*('貼り付けシート（日別）'!AA325+'貼り付けシート（日別）'!AB325+'貼り付けシート（日別）'!AC325+'貼り付けシート（日別）'!AD325+'貼り付けシート（日別）'!AF325)+(VLOOKUP(入力データと計算結果!$E$6,バックデータ一覧!$V$12:$AA$15,4)))*10^3/3600))</f>
        <v>0.10239515385185184</v>
      </c>
      <c r="AY326" s="101">
        <f>IF(AND(OR(計算過程!$DF$5&gt;4,計算過程!$DF$5&lt;&gt;8),入力データと計算結果!$E$7&lt;&gt;バックデータ一覧!$A$16,SUM(BX326:BY326)&gt;0),0.07*10^3/3600,0)</f>
        <v>1.9444444444444445E-2</v>
      </c>
      <c r="AZ326" s="101">
        <f>IF(AND(OR(計算過程!$DF$5&lt;=4),入力データと計算結果!$E$7=バックデータ一覧!$A$18,BY326&gt;0),(VLOOKUP(入力データと計算結果!$E$6,バックデータ一覧!$V$12:$AA$15,5,FALSE)*CA326+VLOOKUP(入力データと計算結果!$E$6,バックデータ一覧!$V$12:$AA$15,6,FALSE))*10^3/3600,0)</f>
        <v>3.9393264033564822E-2</v>
      </c>
      <c r="BA326" s="101">
        <f>IF(OR(計算過程!$DF$5&lt;=2,計算過程!$DF$5=8),IF(入力データと計算結果!$E$7=バックデータ一覧!$A$16,BU326/BC326+BV326/BD326+BW326/BE326+BX326/BF326+BZ326/BH326,IF(入力データと計算結果!$E$7=バックデータ一覧!$A$17,BU326/BC326+BV326/BD326+BW326/BE326+BY326/BG326+BZ326/BH326,BU326/BC326+BV326/BD326+BW326/BE326+BY326/BG326+CA326/BI326)),0)</f>
        <v>94.738842344708829</v>
      </c>
      <c r="BB326" s="101">
        <f>IF(OR(計算過程!$DF$5=3,計算過程!$DF$5=4),IF(入力データと計算結果!$E$7=バックデータ一覧!$A$16,BU326/BC326+BV326/BD326+BW326/BE326+BX326/BF326+BZ326/BH326,IF(入力データと計算結果!$E$7=バックデータ一覧!$A$17,BU326/BC326+BV326/BD326+BW326/BE326+BY326/BG326+BZ326/BH326,BU326/BC326+BV326/BD326+BW326/BE326+BY326/BG326+CA326/BI326)),0)</f>
        <v>0</v>
      </c>
      <c r="BC326" s="101">
        <f>MIN(1,計算過程!$DF$7*'貼り付けシート（日別）'!AG325+計算過程!$DF$14*(BU326+BW326)+計算過程!$DF$21)</f>
        <v>0.61612400318645133</v>
      </c>
      <c r="BD326" s="101">
        <f>MIN(1,計算過程!$DF$8*'貼り付けシート（日別）'!AG325+計算過程!$DF$15*BV326+計算過程!$DF$22)</f>
        <v>0.68306392886901268</v>
      </c>
      <c r="BE326" s="101">
        <f>MIN(1,計算過程!$DF$9*'貼り付けシート（日別）'!AG325+計算過程!$DF$16*(BU326+BW326)+計算過程!$DF$23)</f>
        <v>0.61612400318645133</v>
      </c>
      <c r="BF326" s="32">
        <f>MIN(1,計算過程!$DF$10*'貼り付けシート（日別）'!AG325+計算過程!$DF$17*BX326+計算過程!$DF$24)</f>
        <v>0.71159348488590612</v>
      </c>
      <c r="BG326" s="32">
        <f>MIN(1,計算過程!$DF$11*'貼り付けシート（日別）'!AG325+計算過程!$DF$18*BY326+計算過程!$DF$25)</f>
        <v>0.69905599652961337</v>
      </c>
      <c r="BH326" s="32">
        <f>MIN(1,計算過程!$DF$12*'貼り付けシート（日別）'!AG325+計算過程!$DF$19*BZ326+計算過程!$DF$26)</f>
        <v>0.71159348488590612</v>
      </c>
      <c r="BI326" s="32">
        <f>MIN(1,計算過程!$DF$13*'貼り付けシート（日別）'!AG325+計算過程!$DF$20*CA326+計算過程!$DF$27)</f>
        <v>0.61665666349449666</v>
      </c>
      <c r="BJ326" s="32">
        <f>IF(計算過程!$DF$5=11,(計算過程!$DF$33*BK326+計算過程!$DF$34*BN326+計算過程!$DF$35*計算過程!$DF$39+計算過程!$DF$36)*(1+計算過程!$DF$37*計算過程!$DF$38)*BL326*BM326*10^3/3600,0)</f>
        <v>0</v>
      </c>
      <c r="BK326" s="32">
        <f>'貼り付けシート（日別）'!AH325</f>
        <v>1.5125</v>
      </c>
      <c r="BL326" s="32">
        <f t="shared" si="93"/>
        <v>1.0729837499999999</v>
      </c>
      <c r="BM326" s="32">
        <f t="shared" si="94"/>
        <v>1.1086562500000001</v>
      </c>
      <c r="BN326" s="32">
        <f t="shared" si="95"/>
        <v>63.179247676414946</v>
      </c>
      <c r="BO326" s="32">
        <f>IF(計算過程!$DF$5=10,(計算過程!$DF$41*'貼り付けシート（日別）'!AG325+計算過程!$DF$42*BN326+計算過程!$DF$43)/3.6,0)</f>
        <v>0</v>
      </c>
      <c r="BP326" s="32">
        <f>IF(OR(計算過程!$DF$5=5,計算過程!$DF$5=6,計算過程!$DF$5=7),((計算過程!$DF$45*'貼り付けシート（日別）'!AG325+計算過程!$DF$46*SUM(BU326:BW326,BY326)+計算過程!$DF$47)*BQ326+(0.01723*CA326+0.06099))*10^3/3600,0)</f>
        <v>0</v>
      </c>
      <c r="BQ326" s="32">
        <f>IF('貼り付けシート（日別）'!AG325&lt;7,1+(7-'貼り付けシート（日別）'!AG325)*0.0091,1)</f>
        <v>1.0341629166666666</v>
      </c>
      <c r="BR326" s="32">
        <f>IF(OR(計算過程!$DF$5=5,計算過程!$DF$5=6,計算過程!$DF$5=7),((計算過程!$DF$48*'貼り付けシート（日別）'!AG325+計算過程!$DF$49*SUM(BU326:BW326,BY326)+計算過程!$DF$50)*BT326+CA326/BS326),0)</f>
        <v>0</v>
      </c>
      <c r="BS326" s="32">
        <f>計算過程!$DF$51*'貼り付けシート（日別）'!AG325+計算過程!$DF$52*CA326+計算過程!$DF$53</f>
        <v>0.79812593749999994</v>
      </c>
      <c r="BT326" s="32">
        <f>IF('貼り付けシート（日別）'!AG325&lt;7,1+(7-'貼り付けシート（日別）'!AG325)*0.0205,1)</f>
        <v>1.0769604166666666</v>
      </c>
      <c r="BU326" s="109">
        <f>'貼り付けシート（日別）'!T325</f>
        <v>11.62397041070172</v>
      </c>
      <c r="BV326" s="109">
        <f>'貼り付けシート（日別）'!U325</f>
        <v>18.247991225591399</v>
      </c>
      <c r="BW326" s="109">
        <f>'貼り付けシート（日別）'!V325</f>
        <v>3.1933984644784941</v>
      </c>
      <c r="BX326" s="109">
        <f>'貼り付けシート（日別）'!W325</f>
        <v>0</v>
      </c>
      <c r="BY326" s="109">
        <f>'貼り付けシート（日別）'!X325</f>
        <v>25.422897992309998</v>
      </c>
      <c r="BZ326" s="109">
        <f>'貼り付けシート（日別）'!Y325</f>
        <v>0</v>
      </c>
      <c r="CA326" s="109">
        <f>'貼り付けシート（日別）'!Z325</f>
        <v>4.6909895833333328</v>
      </c>
      <c r="CB326" s="102">
        <f>IF(入力データと計算結果!$E$9=バックデータ一覧!$A$25,'貼り付けシート（日別）'!AI325,0)</f>
        <v>0</v>
      </c>
      <c r="CC326" s="166"/>
      <c r="CD326" s="32">
        <f>IF(計算過程!$DF$5=9,((CI326*'貼り付けシート（日別）'!AG325+CJ326*(CQ326+CR326+CS326+CU326)+CK326*CX326+CL326)*CE326+(0.01723*CW326+0.06099))*10^3/3600,0)</f>
        <v>0</v>
      </c>
      <c r="CE326" s="32">
        <f>IF(7&lt;='貼り付けシート（日別）'!AG325,1,1+(7-'貼り付けシート（日別）'!AG325)*0.0091)</f>
        <v>1.0341629166666666</v>
      </c>
      <c r="CF326" s="32">
        <f>IF(計算過程!$DF$5=9,((CM326*'貼り付けシート（日別）'!AG325+CN326*(CQ326+CR326+CS326+CU326)+CO326*CX326+CP326)*CH326+CW326/CG326),0)</f>
        <v>0</v>
      </c>
      <c r="CG326" s="32">
        <f>計算過程!$DF$55*'貼り付けシート（日別）'!AG325+計算過程!$DF$56*CW326+計算過程!$DF$57</f>
        <v>0.79812593749999994</v>
      </c>
      <c r="CH326" s="32">
        <f>IF(7&lt;='貼り付けシート（日別）'!AG325,1,1+(7-'貼り付けシート（日別）'!AG325)*0.0205)</f>
        <v>1.0769604166666666</v>
      </c>
      <c r="CI326" s="100">
        <f>IF($CX326&gt;0,バックデータ一覧!$S$4,バックデータ一覧!$T$4)</f>
        <v>-0.18114</v>
      </c>
      <c r="CJ326" s="100">
        <f>IF($CX326&gt;0,バックデータ一覧!$S$5,バックデータ一覧!$T$5)</f>
        <v>0.10483000000000001</v>
      </c>
      <c r="CK326" s="100">
        <f>IF($CX326&gt;0,バックデータ一覧!$S$6,バックデータ一覧!$T$6)</f>
        <v>0</v>
      </c>
      <c r="CL326" s="100">
        <f>IF($CX326&gt;0,バックデータ一覧!$S$7,バックデータ一覧!$T$7)</f>
        <v>5.8528500000000001</v>
      </c>
      <c r="CM326" s="100">
        <f>IF($CX326&gt;0,バックデータ一覧!$S$12,バックデータ一覧!$T$12)</f>
        <v>-5.7700000000000001E-2</v>
      </c>
      <c r="CN326" s="100">
        <f>IF($CX326&gt;0,バックデータ一覧!$S$13,バックデータ一覧!$T$13)</f>
        <v>0.47525000000000001</v>
      </c>
      <c r="CO326" s="100">
        <f>IF($CX326&gt;0,バックデータ一覧!$S$14,バックデータ一覧!$T$14)</f>
        <v>0</v>
      </c>
      <c r="CP326" s="173">
        <f>IF($CX326&gt;0,バックデータ一覧!$S$15,バックデータ一覧!$T$15)</f>
        <v>-6.3459300000000001</v>
      </c>
      <c r="CQ326" s="102">
        <f>IF($DF$4=4,'貼り付けシート（日別）'!T325,'貼り付けシート（日別）'!B325*(INT($DF$4)+1-$DF$4)+'貼り付けシート（日別）'!T325*($DF$4-INT($DF$4)))</f>
        <v>11.62397041070172</v>
      </c>
      <c r="CR326" s="102">
        <f>IF($DF$4=4,'貼り付けシート（日別）'!U325,'貼り付けシート（日別）'!C325*(INT($DF$4)+1-$DF$4)+'貼り付けシート（日別）'!U325*($DF$4-INT($DF$4)))</f>
        <v>18.247991225591399</v>
      </c>
      <c r="CS326" s="102">
        <f>IF($DF$4=4,'貼り付けシート（日別）'!V325,'貼り付けシート（日別）'!D325*(INT($DF$4)+1-$DF$4)+'貼り付けシート（日別）'!V325*($DF$4-INT($DF$4)))</f>
        <v>3.1933984644784941</v>
      </c>
      <c r="CT326" s="102">
        <f>IF($DF$4=4,'貼り付けシート（日別）'!W325,'貼り付けシート（日別）'!E325*(INT($DF$4)+1-$DF$4)+'貼り付けシート（日別）'!W325*($DF$4-INT($DF$4)))</f>
        <v>0</v>
      </c>
      <c r="CU326" s="102">
        <f>IF($DF$4=4,'貼り付けシート（日別）'!X325,'貼り付けシート（日別）'!F325*(INT($DF$4)+1-$DF$4)+'貼り付けシート（日別）'!X325*($DF$4-INT($DF$4)))</f>
        <v>25.422897992309998</v>
      </c>
      <c r="CV326" s="102">
        <f>IF($DF$4=4,'貼り付けシート（日別）'!Y325,'貼り付けシート（日別）'!G325*(INT($DF$4)+1-$DF$4)+'貼り付けシート（日別）'!Y325*($DF$4-INT($DF$4)))</f>
        <v>0</v>
      </c>
      <c r="CW326" s="102">
        <f>IF($DF$4=4,'貼り付けシート（日別）'!Z325,'貼り付けシート（日別）'!H325*(INT($DF$4)+1-$DF$4)+'貼り付けシート（日別）'!Z325*($DF$4-INT($DF$4)))</f>
        <v>4.6909895833333328</v>
      </c>
      <c r="CX326" s="32">
        <f>SUMIF('貼り付けシート（時刻別）'!$A$6:$A$8765,AR326,'貼り付けシート（時刻別）'!$C$6:$C$8765)</f>
        <v>0</v>
      </c>
      <c r="CY326" s="102">
        <f t="shared" si="96"/>
        <v>0</v>
      </c>
      <c r="CZ326" s="166"/>
    </row>
    <row r="327" spans="1:104" x14ac:dyDescent="0.15">
      <c r="A327" s="36">
        <v>41959</v>
      </c>
      <c r="B327" s="139">
        <f>IF(計算過程!$DF$5=9,計算過程!CD327+計算過程!CY327,IF($DF$4=4,AS327,G327*(INT($DF$4)+1-$DF$4)+AS327*($DF$4-INT($DF$4))))</f>
        <v>0.14633993261111111</v>
      </c>
      <c r="C327" s="139">
        <f>IF(計算過程!$DF$5=9,CF327,IF($DF$4=4,AT327,H327*(INT($DF$4)+1-$DF$4)+AT327*($DF$4-INT($DF$4))))</f>
        <v>66.794550280225167</v>
      </c>
      <c r="D327" s="139">
        <f>IF(計算過程!$DF$5=9,0,IF($DF$4=4,AU327,I327*(INT($DF$4)+1-$DF$4)+AU327*($DF$4-INT($DF$4))))</f>
        <v>0</v>
      </c>
      <c r="E327" s="139">
        <v>0</v>
      </c>
      <c r="F327" s="138"/>
      <c r="G327" s="104">
        <f t="shared" si="83"/>
        <v>0.13860300312962961</v>
      </c>
      <c r="H327" s="104">
        <f t="shared" si="84"/>
        <v>58.857216908432527</v>
      </c>
      <c r="I327" s="104">
        <f t="shared" si="85"/>
        <v>0</v>
      </c>
      <c r="J327" s="107">
        <v>0</v>
      </c>
      <c r="K327" s="101">
        <f>IF(OR(計算過程!$DF$5&lt;=4,計算過程!$DF$5=8),L327+M327+N327,0)</f>
        <v>0.13860300312962961</v>
      </c>
      <c r="L327" s="101">
        <f>IF(AND($DF$5&gt;4,$DF$5&lt;&gt;8),0,((VLOOKUP(入力データと計算結果!$E$6,バックデータ一覧!$V$12:$AA$15,2)*'貼り付けシート（日別）'!O326+VLOOKUP(入力データと計算結果!$E$6,バックデータ一覧!$V$12:$AA$15,3)*('貼り付けシート（日別）'!I326+'貼り付けシート（日別）'!J326+'貼り付けシート（日別）'!K326+'貼り付けシート（日別）'!L326+'貼り付けシート（日別）'!N326)+(VLOOKUP(入力データと計算結果!$E$6,バックデータ一覧!$V$12:$AA$15,4)))*10^3/3600))</f>
        <v>8.4544176740740731E-2</v>
      </c>
      <c r="M327" s="101">
        <f>IF(AND(OR($DF$5&gt;4,$DF$5&lt;&gt;8),入力データと計算結果!$E$7&lt;&gt;バックデータ一覧!$A$16,SUM(AL327:AM327)&gt;0),0.07*10^3/3600,0)</f>
        <v>1.9444444444444445E-2</v>
      </c>
      <c r="N327" s="101">
        <f>IF(AND(OR($DF$5&lt;=4),入力データと計算結果!$E$7=バックデータ一覧!$A$18,AM327&gt;0),(VLOOKUP(入力データと計算結果!$E$6,バックデータ一覧!$V$12:$AA$15,5,FALSE)*AO327+VLOOKUP(入力データと計算結果!$E$6,バックデータ一覧!$V$12:$AA$15,6,FALSE))*10^3/3600,0)</f>
        <v>3.4614381944444446E-2</v>
      </c>
      <c r="O327" s="101">
        <f>IF(OR(計算過程!$DF$5&lt;=2,計算過程!$DF$5=8),IF(入力データと計算結果!$E$7=バックデータ一覧!$A$16,AI327/Q327+AJ327/R327+AK327/S327+AL327/T327+AN327/V327,IF(入力データと計算結果!$E$7=バックデータ一覧!$A$17,AI327/Q327+AJ327/R327+AK327/S327+AM327/U327+AN327/V327,AI327/Q327+AJ327/R327+AK327/S327+AM327/U327+AO327/W327)),0)</f>
        <v>58.857216908432527</v>
      </c>
      <c r="P327" s="101">
        <f>IF(OR(計算過程!$DF$5=3,計算過程!$DF$5=4),IF(入力データと計算結果!$E$7=バックデータ一覧!$A$16,AI327/Q327+AJ327/R327+AK327/S327+AL327/T327+AN327/V327,IF(入力データと計算結果!$E$7=バックデータ一覧!$A$17,AI327/Q327+AJ327/R327+AK327/S327+AM327/U327+AN327/V327,AI327/Q327+AJ327/R327+AK327/S327+AM327/U327+AO327/W327)),0)</f>
        <v>0</v>
      </c>
      <c r="Q327" s="101">
        <f>MIN(1,$DF$7*'貼り付けシート（日別）'!O326+計算過程!$DF$14*(AI327+AK327)+$DF$21)</f>
        <v>0.60681969088179788</v>
      </c>
      <c r="R327" s="101">
        <f>MIN(1,$DF$8*'貼り付けシート（日別）'!O326+$DF$15*AJ327+$DF$22)</f>
        <v>0.67789768656002358</v>
      </c>
      <c r="S327" s="101">
        <f>MIN(1,$DF$9*'貼り付けシート（日別）'!O326+$DF$16*(AI327+AK327)+$DF$23)</f>
        <v>0.60681969088179788</v>
      </c>
      <c r="T327" s="32">
        <f>MIN(1,$DF$10*'貼り付けシート（日別）'!O326+$DF$17*AL327+$DF$24)</f>
        <v>0.71159348488590612</v>
      </c>
      <c r="U327" s="32">
        <f>MIN(1,$DF$11*'貼り付けシート（日別）'!O326+$DF$18*AM327+$DF$25)</f>
        <v>0.69912723251486164</v>
      </c>
      <c r="V327" s="32">
        <f>MIN(1,$DF$12*'貼り付けシート（日別）'!O326+$DF$19*AN327+$DF$26)</f>
        <v>0.71159348488590612</v>
      </c>
      <c r="W327" s="32">
        <f>MIN(1,$DF$13*'貼り付けシート（日別）'!O326+$DF$20*AO327+$DF$27)</f>
        <v>0.6026299949573154</v>
      </c>
      <c r="X327" s="32">
        <f t="shared" si="86"/>
        <v>0</v>
      </c>
      <c r="Y327" s="32">
        <f>'貼り付けシート（日別）'!P326</f>
        <v>-1.2375000000000003</v>
      </c>
      <c r="Z327" s="32">
        <f t="shared" si="87"/>
        <v>1.1095587499999999</v>
      </c>
      <c r="AA327" s="32">
        <f t="shared" si="88"/>
        <v>1.12928125</v>
      </c>
      <c r="AB327" s="32">
        <f t="shared" si="89"/>
        <v>39.596424372080023</v>
      </c>
      <c r="AC327" s="32">
        <f>IF($DF$5=10,($DF$41*'貼り付けシート（日別）'!O326+$DF$42*AB327+$DF$43)/3.6,0)</f>
        <v>0</v>
      </c>
      <c r="AD327" s="32">
        <f>IF(OR($DF$5=5,$DF$5=6,$DF$5=7),(($DF$45*'貼り付けシート（日別）'!O326+$DF$46*SUM(AI327:AK327,AM327)+$DF$47)*AE327+(0.01723*AO327+0.06099))*10^3/3600,0)</f>
        <v>0</v>
      </c>
      <c r="AE327" s="32">
        <f>IF('貼り付けシート（日別）'!O326&lt;7,1+(7-'貼り付けシート（日別）'!O326)*0.0091,1)</f>
        <v>1.0233566666666667</v>
      </c>
      <c r="AF327" s="32">
        <f>IF(OR($DF$5=5,$DF$5=6,$DF$5=7),(($DF$48*'貼り付けシート（日別）'!O326+$DF$49*SUM(AI327:AK327,AM327)+$DF$50)*AH327+AO327/AG327),0)</f>
        <v>0</v>
      </c>
      <c r="AG327" s="32">
        <f>$DF$51*'貼り付けシート（日別）'!O326+$DF$52*AO327+$DF$53</f>
        <v>0.79783499999999996</v>
      </c>
      <c r="AH327" s="32">
        <f>IF('貼り付けシート（日別）'!O326&lt;7,1+(7-'貼り付けシート（日別）'!O326)*0.0205,1)</f>
        <v>1.0526166666666668</v>
      </c>
      <c r="AI327" s="109">
        <f>'貼り付けシート（日別）'!B326</f>
        <v>4.0772504332534334</v>
      </c>
      <c r="AJ327" s="109">
        <f>'貼り付けシート（日別）'!C326</f>
        <v>5.4406010490822911</v>
      </c>
      <c r="AK327" s="109">
        <f>'貼り付けシート（日別）'!D326</f>
        <v>1.1201237453992949</v>
      </c>
      <c r="AL327" s="109">
        <f>'貼り付けシート（日別）'!E326</f>
        <v>0</v>
      </c>
      <c r="AM327" s="109">
        <f>'貼り付けシート（日別）'!F326</f>
        <v>25.265949144345001</v>
      </c>
      <c r="AN327" s="109">
        <f>'貼り付けシート（日別）'!G326</f>
        <v>0</v>
      </c>
      <c r="AO327" s="109">
        <f>'貼り付けシート（日別）'!H326</f>
        <v>3.6925000000000003</v>
      </c>
      <c r="AP327" s="102">
        <f>IF(入力データと計算結果!$E$9=バックデータ一覧!$A$25,'貼り付けシート（日別）'!Q326,0)</f>
        <v>0</v>
      </c>
      <c r="AR327" s="36">
        <v>41959</v>
      </c>
      <c r="AS327" s="104">
        <f t="shared" si="90"/>
        <v>0.14633993261111111</v>
      </c>
      <c r="AT327" s="104">
        <f t="shared" si="91"/>
        <v>66.794550280225167</v>
      </c>
      <c r="AU327" s="104">
        <f t="shared" si="92"/>
        <v>0</v>
      </c>
      <c r="AV327" s="107">
        <v>0</v>
      </c>
      <c r="AW327" s="101">
        <f>IF(OR(計算過程!$DF$5&lt;=4,計算過程!$DF$5=8),AX327+AY327+AZ327,0)</f>
        <v>0.14633993261111111</v>
      </c>
      <c r="AX327" s="101">
        <f>IF(AND(計算過程!$DF$5&gt;4,計算過程!$DF$5&lt;&gt;8),0,((VLOOKUP(入力データと計算結果!$E$6,バックデータ一覧!$V$12:$AA$15,2)*'貼り付けシート（日別）'!AG326+VLOOKUP(入力データと計算結果!$E$6,バックデータ一覧!$V$12:$AA$15,3)*('貼り付けシート（日別）'!AA326+'貼り付けシート（日別）'!AB326+'貼り付けシート（日別）'!AC326+'貼り付けシート（日別）'!AD326+'貼り付けシート（日別）'!AF326)+(VLOOKUP(入力データと計算結果!$E$6,バックデータ一覧!$V$12:$AA$15,4)))*10^3/3600))</f>
        <v>8.7999530990740732E-2</v>
      </c>
      <c r="AY327" s="101">
        <f>IF(AND(OR(計算過程!$DF$5&gt;4,計算過程!$DF$5&lt;&gt;8),入力データと計算結果!$E$7&lt;&gt;バックデータ一覧!$A$16,SUM(BX327:BY327)&gt;0),0.07*10^3/3600,0)</f>
        <v>1.9444444444444445E-2</v>
      </c>
      <c r="AZ327" s="101">
        <f>IF(AND(OR(計算過程!$DF$5&lt;=4),入力データと計算結果!$E$7=バックデータ一覧!$A$18,BY327&gt;0),(VLOOKUP(入力データと計算結果!$E$6,バックデータ一覧!$V$12:$AA$15,5,FALSE)*CA327+VLOOKUP(入力データと計算結果!$E$6,バックデータ一覧!$V$12:$AA$15,6,FALSE))*10^3/3600,0)</f>
        <v>3.8895957175925922E-2</v>
      </c>
      <c r="BA327" s="101">
        <f>IF(OR(計算過程!$DF$5&lt;=2,計算過程!$DF$5=8),IF(入力データと計算結果!$E$7=バックデータ一覧!$A$16,BU327/BC327+BV327/BD327+BW327/BE327+BX327/BF327+BZ327/BH327,IF(入力データと計算結果!$E$7=バックデータ一覧!$A$17,BU327/BC327+BV327/BD327+BW327/BE327+BY327/BG327+BZ327/BH327,BU327/BC327+BV327/BD327+BW327/BE327+BY327/BG327+CA327/BI327)),0)</f>
        <v>66.794550280225167</v>
      </c>
      <c r="BB327" s="101">
        <f>IF(OR(計算過程!$DF$5=3,計算過程!$DF$5=4),IF(入力データと計算結果!$E$7=バックデータ一覧!$A$16,BU327/BC327+BV327/BD327+BW327/BE327+BX327/BF327+BZ327/BH327,IF(入力データと計算結果!$E$7=バックデータ一覧!$A$17,BU327/BC327+BV327/BD327+BW327/BE327+BY327/BG327+BZ327/BH327,BU327/BC327+BV327/BD327+BW327/BE327+BY327/BG327+CA327/BI327)),0)</f>
        <v>0</v>
      </c>
      <c r="BC327" s="101">
        <f>MIN(1,計算過程!$DF$7*'貼り付けシート（日別）'!AG326+計算過程!$DF$14*(BU327+BW327)+計算過程!$DF$21)</f>
        <v>0.60778243492795059</v>
      </c>
      <c r="BD327" s="101">
        <f>MIN(1,計算過程!$DF$8*'貼り付けシート（日別）'!AG326+計算過程!$DF$15*BV327+計算過程!$DF$22)</f>
        <v>0.67954394086983783</v>
      </c>
      <c r="BE327" s="101">
        <f>MIN(1,計算過程!$DF$9*'貼り付けシート（日別）'!AG326+計算過程!$DF$16*(BU327+BW327)+計算過程!$DF$23)</f>
        <v>0.60778243492795059</v>
      </c>
      <c r="BF327" s="32">
        <f>MIN(1,計算過程!$DF$10*'貼り付けシート（日別）'!AG326+計算過程!$DF$17*BX327+計算過程!$DF$24)</f>
        <v>0.71159348488590612</v>
      </c>
      <c r="BG327" s="32">
        <f>MIN(1,計算過程!$DF$11*'貼り付けシート（日別）'!AG326+計算過程!$DF$18*BY327+計算過程!$DF$25)</f>
        <v>0.69912723251486164</v>
      </c>
      <c r="BH327" s="32">
        <f>MIN(1,計算過程!$DF$12*'貼り付けシート（日別）'!AG326+計算過程!$DF$19*BZ327+計算過程!$DF$26)</f>
        <v>0.71159348488590612</v>
      </c>
      <c r="BI327" s="32">
        <f>MIN(1,計算過程!$DF$13*'貼り付けシート（日別）'!AG326+計算過程!$DF$20*CA327+計算過程!$DF$27)</f>
        <v>0.61838410342872485</v>
      </c>
      <c r="BJ327" s="32">
        <f>IF(計算過程!$DF$5=11,(計算過程!$DF$33*BK327+計算過程!$DF$34*BN327+計算過程!$DF$35*計算過程!$DF$39+計算過程!$DF$36)*(1+計算過程!$DF$37*計算過程!$DF$38)*BL327*BM327*10^3/3600,0)</f>
        <v>0</v>
      </c>
      <c r="BK327" s="32">
        <f>'貼り付けシート（日別）'!AH326</f>
        <v>-1.2375000000000003</v>
      </c>
      <c r="BL327" s="32">
        <f t="shared" si="93"/>
        <v>1.1095587499999999</v>
      </c>
      <c r="BM327" s="32">
        <f t="shared" si="94"/>
        <v>1.12928125</v>
      </c>
      <c r="BN327" s="32">
        <f t="shared" si="95"/>
        <v>44.933898532700695</v>
      </c>
      <c r="BO327" s="32">
        <f>IF(計算過程!$DF$5=10,(計算過程!$DF$41*'貼り付けシート（日別）'!AG326+計算過程!$DF$42*BN327+計算過程!$DF$43)/3.6,0)</f>
        <v>0</v>
      </c>
      <c r="BP327" s="32">
        <f>IF(OR(計算過程!$DF$5=5,計算過程!$DF$5=6,計算過程!$DF$5=7),((計算過程!$DF$45*'貼り付けシート（日別）'!AG326+計算過程!$DF$46*SUM(BU327:BW327,BY327)+計算過程!$DF$47)*BQ327+(0.01723*CA327+0.06099))*10^3/3600,0)</f>
        <v>0</v>
      </c>
      <c r="BQ327" s="32">
        <f>IF('貼り付けシート（日別）'!AG326&lt;7,1+(7-'貼り付けシート（日別）'!AG326)*0.0091,1)</f>
        <v>1.0233566666666667</v>
      </c>
      <c r="BR327" s="32">
        <f>IF(OR(計算過程!$DF$5=5,計算過程!$DF$5=6,計算過程!$DF$5=7),((計算過程!$DF$48*'貼り付けシート（日別）'!AG326+計算過程!$DF$49*SUM(BU327:BW327,BY327)+計算過程!$DF$50)*BT327+CA327/BS327),0)</f>
        <v>0</v>
      </c>
      <c r="BS327" s="32">
        <f>計算過程!$DF$51*'貼り付けシート（日別）'!AG326+計算過程!$DF$52*CA327+計算過程!$DF$53</f>
        <v>0.80320249999999993</v>
      </c>
      <c r="BT327" s="32">
        <f>IF('貼り付けシート（日別）'!AG326&lt;7,1+(7-'貼り付けシート（日別）'!AG326)*0.0205,1)</f>
        <v>1.0526166666666668</v>
      </c>
      <c r="BU327" s="109">
        <f>'貼り付けシート（日別）'!T326</f>
        <v>5.2664484762856851</v>
      </c>
      <c r="BV327" s="109">
        <f>'貼り付けシート（日別）'!U326</f>
        <v>9.0676684151371489</v>
      </c>
      <c r="BW327" s="109">
        <f>'貼り付けシート（日別）'!V326</f>
        <v>0.74674916359952992</v>
      </c>
      <c r="BX327" s="109">
        <f>'貼り付けシート（日別）'!W326</f>
        <v>0</v>
      </c>
      <c r="BY327" s="109">
        <f>'貼り付けシート（日別）'!X326</f>
        <v>25.265949144345001</v>
      </c>
      <c r="BZ327" s="109">
        <f>'貼り付けシート（日別）'!Y326</f>
        <v>0</v>
      </c>
      <c r="CA327" s="109">
        <f>'貼り付けシート（日別）'!Z326</f>
        <v>4.5870833333333332</v>
      </c>
      <c r="CB327" s="102">
        <f>IF(入力データと計算結果!$E$9=バックデータ一覧!$A$25,'貼り付けシート（日別）'!AI326,0)</f>
        <v>0</v>
      </c>
      <c r="CC327" s="166"/>
      <c r="CD327" s="32">
        <f>IF(計算過程!$DF$5=9,((CI327*'貼り付けシート（日別）'!AG326+CJ327*(CQ327+CR327+CS327+CU327)+CK327*CX327+CL327)*CE327+(0.01723*CW327+0.06099))*10^3/3600,0)</f>
        <v>0</v>
      </c>
      <c r="CE327" s="32">
        <f>IF(7&lt;='貼り付けシート（日別）'!AG326,1,1+(7-'貼り付けシート（日別）'!AG326)*0.0091)</f>
        <v>1.0233566666666667</v>
      </c>
      <c r="CF327" s="32">
        <f>IF(計算過程!$DF$5=9,((CM327*'貼り付けシート（日別）'!AG326+CN327*(CQ327+CR327+CS327+CU327)+CO327*CX327+CP327)*CH327+CW327/CG327),0)</f>
        <v>0</v>
      </c>
      <c r="CG327" s="32">
        <f>計算過程!$DF$55*'貼り付けシート（日別）'!AG326+計算過程!$DF$56*CW327+計算過程!$DF$57</f>
        <v>0.80320249999999993</v>
      </c>
      <c r="CH327" s="32">
        <f>IF(7&lt;='貼り付けシート（日別）'!AG326,1,1+(7-'貼り付けシート（日別）'!AG326)*0.0205)</f>
        <v>1.0526166666666668</v>
      </c>
      <c r="CI327" s="100">
        <f>IF($CX327&gt;0,バックデータ一覧!$S$4,バックデータ一覧!$T$4)</f>
        <v>-0.18114</v>
      </c>
      <c r="CJ327" s="100">
        <f>IF($CX327&gt;0,バックデータ一覧!$S$5,バックデータ一覧!$T$5)</f>
        <v>0.10483000000000001</v>
      </c>
      <c r="CK327" s="100">
        <f>IF($CX327&gt;0,バックデータ一覧!$S$6,バックデータ一覧!$T$6)</f>
        <v>0</v>
      </c>
      <c r="CL327" s="100">
        <f>IF($CX327&gt;0,バックデータ一覧!$S$7,バックデータ一覧!$T$7)</f>
        <v>5.8528500000000001</v>
      </c>
      <c r="CM327" s="100">
        <f>IF($CX327&gt;0,バックデータ一覧!$S$12,バックデータ一覧!$T$12)</f>
        <v>-5.7700000000000001E-2</v>
      </c>
      <c r="CN327" s="100">
        <f>IF($CX327&gt;0,バックデータ一覧!$S$13,バックデータ一覧!$T$13)</f>
        <v>0.47525000000000001</v>
      </c>
      <c r="CO327" s="100">
        <f>IF($CX327&gt;0,バックデータ一覧!$S$14,バックデータ一覧!$T$14)</f>
        <v>0</v>
      </c>
      <c r="CP327" s="173">
        <f>IF($CX327&gt;0,バックデータ一覧!$S$15,バックデータ一覧!$T$15)</f>
        <v>-6.3459300000000001</v>
      </c>
      <c r="CQ327" s="102">
        <f>IF($DF$4=4,'貼り付けシート（日別）'!T326,'貼り付けシート（日別）'!B326*(INT($DF$4)+1-$DF$4)+'貼り付けシート（日別）'!T326*($DF$4-INT($DF$4)))</f>
        <v>5.2664484762856851</v>
      </c>
      <c r="CR327" s="102">
        <f>IF($DF$4=4,'貼り付けシート（日別）'!U326,'貼り付けシート（日別）'!C326*(INT($DF$4)+1-$DF$4)+'貼り付けシート（日別）'!U326*($DF$4-INT($DF$4)))</f>
        <v>9.0676684151371489</v>
      </c>
      <c r="CS327" s="102">
        <f>IF($DF$4=4,'貼り付けシート（日別）'!V326,'貼り付けシート（日別）'!D326*(INT($DF$4)+1-$DF$4)+'貼り付けシート（日別）'!V326*($DF$4-INT($DF$4)))</f>
        <v>0.74674916359952992</v>
      </c>
      <c r="CT327" s="102">
        <f>IF($DF$4=4,'貼り付けシート（日別）'!W326,'貼り付けシート（日別）'!E326*(INT($DF$4)+1-$DF$4)+'貼り付けシート（日別）'!W326*($DF$4-INT($DF$4)))</f>
        <v>0</v>
      </c>
      <c r="CU327" s="102">
        <f>IF($DF$4=4,'貼り付けシート（日別）'!X326,'貼り付けシート（日別）'!F326*(INT($DF$4)+1-$DF$4)+'貼り付けシート（日別）'!X326*($DF$4-INT($DF$4)))</f>
        <v>25.265949144345001</v>
      </c>
      <c r="CV327" s="102">
        <f>IF($DF$4=4,'貼り付けシート（日別）'!Y326,'貼り付けシート（日別）'!G326*(INT($DF$4)+1-$DF$4)+'貼り付けシート（日別）'!Y326*($DF$4-INT($DF$4)))</f>
        <v>0</v>
      </c>
      <c r="CW327" s="102">
        <f>IF($DF$4=4,'貼り付けシート（日別）'!Z326,'貼り付けシート（日別）'!H326*(INT($DF$4)+1-$DF$4)+'貼り付けシート（日別）'!Z326*($DF$4-INT($DF$4)))</f>
        <v>4.5870833333333332</v>
      </c>
      <c r="CX327" s="32">
        <f>SUMIF('貼り付けシート（時刻別）'!$A$6:$A$8765,AR327,'貼り付けシート（時刻別）'!$C$6:$C$8765)</f>
        <v>0</v>
      </c>
      <c r="CY327" s="102">
        <f t="shared" si="96"/>
        <v>0</v>
      </c>
      <c r="CZ327" s="166"/>
    </row>
    <row r="328" spans="1:104" x14ac:dyDescent="0.15">
      <c r="A328" s="36">
        <v>41960</v>
      </c>
      <c r="B328" s="139">
        <f>IF(計算過程!$DF$5=9,計算過程!CD328+計算過程!CY328,IF($DF$4=4,AS328,G328*(INT($DF$4)+1-$DF$4)+AS328*($DF$4-INT($DF$4))))</f>
        <v>0.14927298057407409</v>
      </c>
      <c r="C328" s="139">
        <f>IF(計算過程!$DF$5=9,CF328,IF($DF$4=4,AT328,H328*(INT($DF$4)+1-$DF$4)+AT328*($DF$4-INT($DF$4))))</f>
        <v>79.373955335405284</v>
      </c>
      <c r="D328" s="139">
        <f>IF(計算過程!$DF$5=9,0,IF($DF$4=4,AU328,I328*(INT($DF$4)+1-$DF$4)+AU328*($DF$4-INT($DF$4))))</f>
        <v>0</v>
      </c>
      <c r="E328" s="139">
        <v>0</v>
      </c>
      <c r="F328" s="138"/>
      <c r="G328" s="104">
        <f t="shared" si="83"/>
        <v>0.14217666623148151</v>
      </c>
      <c r="H328" s="104">
        <f t="shared" si="84"/>
        <v>71.613954714661986</v>
      </c>
      <c r="I328" s="104">
        <f t="shared" si="85"/>
        <v>0</v>
      </c>
      <c r="J328" s="107">
        <v>0</v>
      </c>
      <c r="K328" s="101">
        <f>IF(OR(計算過程!$DF$5&lt;=4,計算過程!$DF$5=8),L328+M328+N328,0)</f>
        <v>0.14217666623148151</v>
      </c>
      <c r="L328" s="101">
        <f>IF(AND($DF$5&gt;4,$DF$5&lt;&gt;8),0,((VLOOKUP(入力データと計算結果!$E$6,バックデータ一覧!$V$12:$AA$15,2)*'貼り付けシート（日別）'!O327+VLOOKUP(入力データと計算結果!$E$6,バックデータ一覧!$V$12:$AA$15,3)*('貼り付けシート（日別）'!I327+'貼り付けシート（日別）'!J327+'貼り付けシート（日別）'!K327+'貼り付けシート（日別）'!L327+'貼り付けシート（日別）'!N327)+(VLOOKUP(入力データと計算結果!$E$6,バックデータ一覧!$V$12:$AA$15,4)))*10^3/3600))</f>
        <v>8.9440003037037044E-2</v>
      </c>
      <c r="M328" s="101">
        <f>IF(AND(OR($DF$5&gt;4,$DF$5&lt;&gt;8),入力データと計算結果!$E$7&lt;&gt;バックデータ一覧!$A$16,SUM(AL328:AM328)&gt;0),0.07*10^3/3600,0)</f>
        <v>1.9444444444444445E-2</v>
      </c>
      <c r="N328" s="101">
        <f>IF(AND(OR($DF$5&lt;=4),入力データと計算結果!$E$7=バックデータ一覧!$A$18,AM328&gt;0),(VLOOKUP(入力データと計算結果!$E$6,バックデータ一覧!$V$12:$AA$15,5,FALSE)*AO328+VLOOKUP(入力データと計算結果!$E$6,バックデータ一覧!$V$12:$AA$15,6,FALSE))*10^3/3600,0)</f>
        <v>3.3292218750000005E-2</v>
      </c>
      <c r="O328" s="101">
        <f>IF(OR(計算過程!$DF$5&lt;=2,計算過程!$DF$5=8),IF(入力データと計算結果!$E$7=バックデータ一覧!$A$16,AI328/Q328+AJ328/R328+AK328/S328+AL328/T328+AN328/V328,IF(入力データと計算結果!$E$7=バックデータ一覧!$A$17,AI328/Q328+AJ328/R328+AK328/S328+AM328/U328+AN328/V328,AI328/Q328+AJ328/R328+AK328/S328+AM328/U328+AO328/W328)),0)</f>
        <v>71.613954714661986</v>
      </c>
      <c r="P328" s="101">
        <f>IF(OR(計算過程!$DF$5=3,計算過程!$DF$5=4),IF(入力データと計算結果!$E$7=バックデータ一覧!$A$16,AI328/Q328+AJ328/R328+AK328/S328+AL328/T328+AN328/V328,IF(入力データと計算結果!$E$7=バックデータ一覧!$A$17,AI328/Q328+AJ328/R328+AK328/S328+AM328/U328+AN328/V328,AI328/Q328+AJ328/R328+AK328/S328+AM328/U328+AO328/W328)),0)</f>
        <v>0</v>
      </c>
      <c r="Q328" s="101">
        <f>MIN(1,$DF$7*'貼り付けシート（日別）'!O327+計算過程!$DF$14*(AI328+AK328)+$DF$21)</f>
        <v>0.61912346861905532</v>
      </c>
      <c r="R328" s="101">
        <f>MIN(1,$DF$8*'貼り付けシート（日別）'!O327+$DF$15*AJ328+$DF$22)</f>
        <v>0.68222490804394531</v>
      </c>
      <c r="S328" s="101">
        <f>MIN(1,$DF$9*'貼り付けシート（日別）'!O327+$DF$16*(AI328+AK328)+$DF$23)</f>
        <v>0.61912346861905532</v>
      </c>
      <c r="T328" s="32">
        <f>MIN(1,$DF$10*'貼り付けシート（日別）'!O327+$DF$17*AL328+$DF$24)</f>
        <v>0.71159348488590612</v>
      </c>
      <c r="U328" s="32">
        <f>MIN(1,$DF$11*'貼り付けシート（日別）'!O327+$DF$18*AM328+$DF$25)</f>
        <v>0.6991502210200613</v>
      </c>
      <c r="V328" s="32">
        <f>MIN(1,$DF$12*'貼り付けシート（日別）'!O327+$DF$19*AN328+$DF$26)</f>
        <v>0.71159348488590612</v>
      </c>
      <c r="W328" s="32">
        <f>MIN(1,$DF$13*'貼り付けシート（日別）'!O327+$DF$20*AO328+$DF$27)</f>
        <v>0.61029671351194625</v>
      </c>
      <c r="X328" s="32">
        <f t="shared" si="86"/>
        <v>0</v>
      </c>
      <c r="Y328" s="32">
        <f>'貼り付けシート（日別）'!P327</f>
        <v>8.2624999999999993</v>
      </c>
      <c r="Z328" s="32">
        <f t="shared" si="87"/>
        <v>1</v>
      </c>
      <c r="AA328" s="32">
        <f t="shared" si="88"/>
        <v>1</v>
      </c>
      <c r="AB328" s="32">
        <f t="shared" si="89"/>
        <v>48.095408726482745</v>
      </c>
      <c r="AC328" s="32">
        <f>IF($DF$5=10,($DF$41*'貼り付けシート（日別）'!O327+$DF$42*AB328+$DF$43)/3.6,0)</f>
        <v>0</v>
      </c>
      <c r="AD328" s="32">
        <f>IF(OR($DF$5=5,$DF$5=6,$DF$5=7),(($DF$45*'貼り付けシート（日別）'!O327+$DF$46*SUM(AI328:AK328,AM328)+$DF$47)*AE328+(0.01723*AO328+0.06099))*10^3/3600,0)</f>
        <v>0</v>
      </c>
      <c r="AE328" s="32">
        <f>IF('貼り付けシート（日別）'!O327&lt;7,1+(7-'貼り付けシート（日別）'!O327)*0.0091,1)</f>
        <v>1</v>
      </c>
      <c r="AF328" s="32">
        <f>IF(OR($DF$5=5,$DF$5=6,$DF$5=7),(($DF$48*'貼り付けシート（日別）'!O327+$DF$49*SUM(AI328:AK328,AM328)+$DF$50)*AH328+AO328/AG328),0)</f>
        <v>0</v>
      </c>
      <c r="AG328" s="32">
        <f>$DF$51*'貼り付けシート（日別）'!O327+$DF$52*AO328+$DF$53</f>
        <v>0.81625749999999997</v>
      </c>
      <c r="AH328" s="32">
        <f>IF('貼り付けシート（日別）'!O327&lt;7,1+(7-'貼り付けシート（日別）'!O327)*0.0205,1)</f>
        <v>1</v>
      </c>
      <c r="AI328" s="109">
        <f>'貼り付けシート（日別）'!B327</f>
        <v>7.4599746145806867</v>
      </c>
      <c r="AJ328" s="109">
        <f>'貼り付けシート（日別）'!C327</f>
        <v>9.9544402235378087</v>
      </c>
      <c r="AK328" s="109">
        <f>'貼り付けシート（日別）'!D327</f>
        <v>2.049443575434255</v>
      </c>
      <c r="AL328" s="109">
        <f>'貼り付けシート（日別）'!E327</f>
        <v>0</v>
      </c>
      <c r="AM328" s="109">
        <f>'貼り付けシート（日別）'!F327</f>
        <v>25.215300312929998</v>
      </c>
      <c r="AN328" s="109">
        <f>'貼り付けシート（日別）'!G327</f>
        <v>0</v>
      </c>
      <c r="AO328" s="109">
        <f>'貼り付けシート（日別）'!H327</f>
        <v>3.4162500000000002</v>
      </c>
      <c r="AP328" s="102">
        <f>IF(入力データと計算結果!$E$9=バックデータ一覧!$A$25,'貼り付けシート（日別）'!Q327,0)</f>
        <v>0</v>
      </c>
      <c r="AR328" s="36">
        <v>41960</v>
      </c>
      <c r="AS328" s="104">
        <f t="shared" si="90"/>
        <v>0.14927298057407409</v>
      </c>
      <c r="AT328" s="104">
        <f t="shared" si="91"/>
        <v>79.373955335405284</v>
      </c>
      <c r="AU328" s="104">
        <f t="shared" si="92"/>
        <v>0</v>
      </c>
      <c r="AV328" s="107">
        <v>0</v>
      </c>
      <c r="AW328" s="101">
        <f>IF(OR(計算過程!$DF$5&lt;=4,計算過程!$DF$5=8),AX328+AY328+AZ328,0)</f>
        <v>0.14927298057407409</v>
      </c>
      <c r="AX328" s="101">
        <f>IF(AND(計算過程!$DF$5&gt;4,計算過程!$DF$5&lt;&gt;8),0,((VLOOKUP(入力データと計算結果!$E$6,バックデータ一覧!$V$12:$AA$15,2)*'貼り付けシート（日別）'!AG327+VLOOKUP(入力データと計算結果!$E$6,バックデータ一覧!$V$12:$AA$15,3)*('貼り付けシート（日別）'!AA327+'貼り付けシート（日別）'!AB327+'貼り付けシート（日別）'!AC327+'貼り付けシート（日別）'!AD327+'貼り付けシート（日別）'!AF327)+(VLOOKUP(入力データと計算結果!$E$6,バックデータ一覧!$V$12:$AA$15,4)))*10^3/3600))</f>
        <v>9.2960693537037051E-2</v>
      </c>
      <c r="AY328" s="101">
        <f>IF(AND(OR(計算過程!$DF$5&gt;4,計算過程!$DF$5&lt;&gt;8),入力データと計算結果!$E$7&lt;&gt;バックデータ一覧!$A$16,SUM(BX328:BY328)&gt;0),0.07*10^3/3600,0)</f>
        <v>1.9444444444444445E-2</v>
      </c>
      <c r="AZ328" s="101">
        <f>IF(AND(OR(計算過程!$DF$5&lt;=4),入力データと計算結果!$E$7=バックデータ一覧!$A$18,BY328&gt;0),(VLOOKUP(入力データと計算結果!$E$6,バックデータ一覧!$V$12:$AA$15,5,FALSE)*CA328+VLOOKUP(入力データと計算結果!$E$6,バックデータ一覧!$V$12:$AA$15,6,FALSE))*10^3/3600,0)</f>
        <v>3.6867842592592591E-2</v>
      </c>
      <c r="BA328" s="101">
        <f>IF(OR(計算過程!$DF$5&lt;=2,計算過程!$DF$5=8),IF(入力データと計算結果!$E$7=バックデータ一覧!$A$16,BU328/BC328+BV328/BD328+BW328/BE328+BX328/BF328+BZ328/BH328,IF(入力データと計算結果!$E$7=バックデータ一覧!$A$17,BU328/BC328+BV328/BD328+BW328/BE328+BY328/BG328+BZ328/BH328,BU328/BC328+BV328/BD328+BW328/BE328+BY328/BG328+CA328/BI328)),0)</f>
        <v>79.373955335405284</v>
      </c>
      <c r="BB328" s="101">
        <f>IF(OR(計算過程!$DF$5=3,計算過程!$DF$5=4),IF(入力データと計算結果!$E$7=バックデータ一覧!$A$16,BU328/BC328+BV328/BD328+BW328/BE328+BX328/BF328+BZ328/BH328,IF(入力データと計算結果!$E$7=バックデータ一覧!$A$17,BU328/BC328+BV328/BD328+BW328/BE328+BY328/BG328+BZ328/BH328,BU328/BC328+BV328/BD328+BW328/BE328+BY328/BG328+CA328/BI328)),0)</f>
        <v>0</v>
      </c>
      <c r="BC328" s="101">
        <f>MIN(1,計算過程!$DF$7*'貼り付けシート（日別）'!AG327+計算過程!$DF$14*(BU328+BW328)+計算過程!$DF$21)</f>
        <v>0.62018322238874257</v>
      </c>
      <c r="BD328" s="101">
        <f>MIN(1,計算過程!$DF$8*'貼り付けシート（日別）'!AG327+計算過程!$DF$15*BV328+計算過程!$DF$22)</f>
        <v>0.68386786222612428</v>
      </c>
      <c r="BE328" s="101">
        <f>MIN(1,計算過程!$DF$9*'貼り付けシート（日別）'!AG327+計算過程!$DF$16*(BU328+BW328)+計算過程!$DF$23)</f>
        <v>0.62018322238874257</v>
      </c>
      <c r="BF328" s="32">
        <f>MIN(1,計算過程!$DF$10*'貼り付けシート（日別）'!AG327+計算過程!$DF$17*BX328+計算過程!$DF$24)</f>
        <v>0.71159348488590612</v>
      </c>
      <c r="BG328" s="32">
        <f>MIN(1,計算過程!$DF$11*'貼り付けシート（日別）'!AG327+計算過程!$DF$18*BY328+計算過程!$DF$25)</f>
        <v>0.6991502210200613</v>
      </c>
      <c r="BH328" s="32">
        <f>MIN(1,計算過程!$DF$12*'貼り付けシート（日別）'!AG327+計算過程!$DF$19*BZ328+計算過程!$DF$26)</f>
        <v>0.71159348488590612</v>
      </c>
      <c r="BI328" s="32">
        <f>MIN(1,計算過程!$DF$13*'貼り付けシート（日別）'!AG327+計算過程!$DF$20*CA328+計算過程!$DF$27)</f>
        <v>0.62345326520697986</v>
      </c>
      <c r="BJ328" s="32">
        <f>IF(計算過程!$DF$5=11,(計算過程!$DF$33*BK328+計算過程!$DF$34*BN328+計算過程!$DF$35*計算過程!$DF$39+計算過程!$DF$36)*(1+計算過程!$DF$37*計算過程!$DF$38)*BL328*BM328*10^3/3600,0)</f>
        <v>0</v>
      </c>
      <c r="BK328" s="32">
        <f>'貼り付けシート（日別）'!AH327</f>
        <v>8.2624999999999993</v>
      </c>
      <c r="BL328" s="32">
        <f t="shared" si="93"/>
        <v>1</v>
      </c>
      <c r="BM328" s="32">
        <f t="shared" si="94"/>
        <v>1</v>
      </c>
      <c r="BN328" s="32">
        <f t="shared" si="95"/>
        <v>53.360317416883753</v>
      </c>
      <c r="BO328" s="32">
        <f>IF(計算過程!$DF$5=10,(計算過程!$DF$41*'貼り付けシート（日別）'!AG327+計算過程!$DF$42*BN328+計算過程!$DF$43)/3.6,0)</f>
        <v>0</v>
      </c>
      <c r="BP328" s="32">
        <f>IF(OR(計算過程!$DF$5=5,計算過程!$DF$5=6,計算過程!$DF$5=7),((計算過程!$DF$45*'貼り付けシート（日別）'!AG327+計算過程!$DF$46*SUM(BU328:BW328,BY328)+計算過程!$DF$47)*BQ328+(0.01723*CA328+0.06099))*10^3/3600,0)</f>
        <v>0</v>
      </c>
      <c r="BQ328" s="32">
        <f>IF('貼り付けシート（日別）'!AG327&lt;7,1+(7-'貼り付けシート（日別）'!AG327)*0.0091,1)</f>
        <v>1</v>
      </c>
      <c r="BR328" s="32">
        <f>IF(OR(計算過程!$DF$5=5,計算過程!$DF$5=6,計算過程!$DF$5=7),((計算過程!$DF$48*'貼り付けシート（日別）'!AG327+計算過程!$DF$49*SUM(BU328:BW328,BY328)+計算過程!$DF$50)*BT328+CA328/BS328),0)</f>
        <v>0</v>
      </c>
      <c r="BS328" s="32">
        <f>計算過程!$DF$51*'貼り付けシート（日別）'!AG327+計算過程!$DF$52*CA328+計算過程!$DF$53</f>
        <v>0.82073999999999991</v>
      </c>
      <c r="BT328" s="32">
        <f>IF('貼り付けシート（日別）'!AG327&lt;7,1+(7-'貼り付けシート（日別）'!AG327)*0.0205,1)</f>
        <v>1</v>
      </c>
      <c r="BU328" s="109">
        <f>'貼り付けシート（日別）'!T327</f>
        <v>7.7990643697889013</v>
      </c>
      <c r="BV328" s="109">
        <f>'貼り付けシート（日別）'!U327</f>
        <v>13.574236668460651</v>
      </c>
      <c r="BW328" s="109">
        <f>'貼り付けシート（日別）'!V327</f>
        <v>2.6083827323708695</v>
      </c>
      <c r="BX328" s="109">
        <f>'貼り付けシート（日別）'!W327</f>
        <v>0</v>
      </c>
      <c r="BY328" s="109">
        <f>'貼り付けシート（日別）'!X327</f>
        <v>25.215300312929998</v>
      </c>
      <c r="BZ328" s="109">
        <f>'貼り付けシート（日別）'!Y327</f>
        <v>0</v>
      </c>
      <c r="CA328" s="109">
        <f>'貼り付けシート（日別）'!Z327</f>
        <v>4.1633333333333331</v>
      </c>
      <c r="CB328" s="102">
        <f>IF(入力データと計算結果!$E$9=バックデータ一覧!$A$25,'貼り付けシート（日別）'!AI327,0)</f>
        <v>0</v>
      </c>
      <c r="CC328" s="166"/>
      <c r="CD328" s="32">
        <f>IF(計算過程!$DF$5=9,((CI328*'貼り付けシート（日別）'!AG327+CJ328*(CQ328+CR328+CS328+CU328)+CK328*CX328+CL328)*CE328+(0.01723*CW328+0.06099))*10^3/3600,0)</f>
        <v>0</v>
      </c>
      <c r="CE328" s="32">
        <f>IF(7&lt;='貼り付けシート（日別）'!AG327,1,1+(7-'貼り付けシート（日別）'!AG327)*0.0091)</f>
        <v>1</v>
      </c>
      <c r="CF328" s="32">
        <f>IF(計算過程!$DF$5=9,((CM328*'貼り付けシート（日別）'!AG327+CN328*(CQ328+CR328+CS328+CU328)+CO328*CX328+CP328)*CH328+CW328/CG328),0)</f>
        <v>0</v>
      </c>
      <c r="CG328" s="32">
        <f>計算過程!$DF$55*'貼り付けシート（日別）'!AG327+計算過程!$DF$56*CW328+計算過程!$DF$57</f>
        <v>0.82073999999999991</v>
      </c>
      <c r="CH328" s="32">
        <f>IF(7&lt;='貼り付けシート（日別）'!AG327,1,1+(7-'貼り付けシート（日別）'!AG327)*0.0205)</f>
        <v>1</v>
      </c>
      <c r="CI328" s="100">
        <f>IF($CX328&gt;0,バックデータ一覧!$S$4,バックデータ一覧!$T$4)</f>
        <v>-0.18114</v>
      </c>
      <c r="CJ328" s="100">
        <f>IF($CX328&gt;0,バックデータ一覧!$S$5,バックデータ一覧!$T$5)</f>
        <v>0.10483000000000001</v>
      </c>
      <c r="CK328" s="100">
        <f>IF($CX328&gt;0,バックデータ一覧!$S$6,バックデータ一覧!$T$6)</f>
        <v>0</v>
      </c>
      <c r="CL328" s="100">
        <f>IF($CX328&gt;0,バックデータ一覧!$S$7,バックデータ一覧!$T$7)</f>
        <v>5.8528500000000001</v>
      </c>
      <c r="CM328" s="100">
        <f>IF($CX328&gt;0,バックデータ一覧!$S$12,バックデータ一覧!$T$12)</f>
        <v>-5.7700000000000001E-2</v>
      </c>
      <c r="CN328" s="100">
        <f>IF($CX328&gt;0,バックデータ一覧!$S$13,バックデータ一覧!$T$13)</f>
        <v>0.47525000000000001</v>
      </c>
      <c r="CO328" s="100">
        <f>IF($CX328&gt;0,バックデータ一覧!$S$14,バックデータ一覧!$T$14)</f>
        <v>0</v>
      </c>
      <c r="CP328" s="173">
        <f>IF($CX328&gt;0,バックデータ一覧!$S$15,バックデータ一覧!$T$15)</f>
        <v>-6.3459300000000001</v>
      </c>
      <c r="CQ328" s="102">
        <f>IF($DF$4=4,'貼り付けシート（日別）'!T327,'貼り付けシート（日別）'!B327*(INT($DF$4)+1-$DF$4)+'貼り付けシート（日別）'!T327*($DF$4-INT($DF$4)))</f>
        <v>7.7990643697889013</v>
      </c>
      <c r="CR328" s="102">
        <f>IF($DF$4=4,'貼り付けシート（日別）'!U327,'貼り付けシート（日別）'!C327*(INT($DF$4)+1-$DF$4)+'貼り付けシート（日別）'!U327*($DF$4-INT($DF$4)))</f>
        <v>13.574236668460651</v>
      </c>
      <c r="CS328" s="102">
        <f>IF($DF$4=4,'貼り付けシート（日別）'!V327,'貼り付けシート（日別）'!D327*(INT($DF$4)+1-$DF$4)+'貼り付けシート（日別）'!V327*($DF$4-INT($DF$4)))</f>
        <v>2.6083827323708695</v>
      </c>
      <c r="CT328" s="102">
        <f>IF($DF$4=4,'貼り付けシート（日別）'!W327,'貼り付けシート（日別）'!E327*(INT($DF$4)+1-$DF$4)+'貼り付けシート（日別）'!W327*($DF$4-INT($DF$4)))</f>
        <v>0</v>
      </c>
      <c r="CU328" s="102">
        <f>IF($DF$4=4,'貼り付けシート（日別）'!X327,'貼り付けシート（日別）'!F327*(INT($DF$4)+1-$DF$4)+'貼り付けシート（日別）'!X327*($DF$4-INT($DF$4)))</f>
        <v>25.215300312929998</v>
      </c>
      <c r="CV328" s="102">
        <f>IF($DF$4=4,'貼り付けシート（日別）'!Y327,'貼り付けシート（日別）'!G327*(INT($DF$4)+1-$DF$4)+'貼り付けシート（日別）'!Y327*($DF$4-INT($DF$4)))</f>
        <v>0</v>
      </c>
      <c r="CW328" s="102">
        <f>IF($DF$4=4,'貼り付けシート（日別）'!Z327,'貼り付けシート（日別）'!H327*(INT($DF$4)+1-$DF$4)+'貼り付けシート（日別）'!Z327*($DF$4-INT($DF$4)))</f>
        <v>4.1633333333333331</v>
      </c>
      <c r="CX328" s="32">
        <f>SUMIF('貼り付けシート（時刻別）'!$A$6:$A$8765,AR328,'貼り付けシート（時刻別）'!$C$6:$C$8765)</f>
        <v>0</v>
      </c>
      <c r="CY328" s="102">
        <f t="shared" si="96"/>
        <v>0</v>
      </c>
      <c r="CZ328" s="166"/>
    </row>
    <row r="329" spans="1:104" x14ac:dyDescent="0.15">
      <c r="A329" s="36">
        <v>41961</v>
      </c>
      <c r="B329" s="139">
        <f>IF(計算過程!$DF$5=9,計算過程!CD329+計算過程!CY329,IF($DF$4=4,AS329,G329*(INT($DF$4)+1-$DF$4)+AS329*($DF$4-INT($DF$4))))</f>
        <v>0.16184552861111112</v>
      </c>
      <c r="C329" s="139">
        <f>IF(計算過程!$DF$5=9,CF329,IF($DF$4=4,AT329,H329*(INT($DF$4)+1-$DF$4)+AT329*($DF$4-INT($DF$4))))</f>
        <v>93.083396939485525</v>
      </c>
      <c r="D329" s="139">
        <f>IF(計算過程!$DF$5=9,0,IF($DF$4=4,AU329,I329*(INT($DF$4)+1-$DF$4)+AU329*($DF$4-INT($DF$4))))</f>
        <v>0</v>
      </c>
      <c r="E329" s="139">
        <v>0</v>
      </c>
      <c r="F329" s="138"/>
      <c r="G329" s="104">
        <f t="shared" si="83"/>
        <v>0.15392959274074075</v>
      </c>
      <c r="H329" s="104">
        <f t="shared" si="84"/>
        <v>85.166531501238296</v>
      </c>
      <c r="I329" s="104">
        <f t="shared" si="85"/>
        <v>0</v>
      </c>
      <c r="J329" s="107">
        <v>0</v>
      </c>
      <c r="K329" s="101">
        <f>IF(OR(計算過程!$DF$5&lt;=4,計算過程!$DF$5=8),L329+M329+N329,0)</f>
        <v>0.15392959274074075</v>
      </c>
      <c r="L329" s="101">
        <f>IF(AND($DF$5&gt;4,$DF$5&lt;&gt;8),0,((VLOOKUP(入力データと計算結果!$E$6,バックデータ一覧!$V$12:$AA$15,2)*'貼り付けシート（日別）'!O328+VLOOKUP(入力データと計算結果!$E$6,バックデータ一覧!$V$12:$AA$15,3)*('貼り付けシート（日別）'!I328+'貼り付けシート（日別）'!J328+'貼り付けシート（日別）'!K328+'貼り付けシート（日別）'!L328+'貼り付けシート（日別）'!N328)+(VLOOKUP(入力データと計算結果!$E$6,バックデータ一覧!$V$12:$AA$15,4)))*10^3/3600))</f>
        <v>9.9188745518518515E-2</v>
      </c>
      <c r="M329" s="101">
        <f>IF(AND(OR($DF$5&gt;4,$DF$5&lt;&gt;8),入力データと計算結果!$E$7&lt;&gt;バックデータ一覧!$A$16,SUM(AL329:AM329)&gt;0),0.07*10^3/3600,0)</f>
        <v>1.9444444444444445E-2</v>
      </c>
      <c r="N329" s="101">
        <f>IF(AND(OR($DF$5&lt;=4),入力データと計算結果!$E$7=バックデータ一覧!$A$18,AM329&gt;0),(VLOOKUP(入力データと計算結果!$E$6,バックデータ一覧!$V$12:$AA$15,5,FALSE)*AO329+VLOOKUP(入力データと計算結果!$E$6,バックデータ一覧!$V$12:$AA$15,6,FALSE))*10^3/3600,0)</f>
        <v>3.5296402777777777E-2</v>
      </c>
      <c r="O329" s="101">
        <f>IF(OR(計算過程!$DF$5&lt;=2,計算過程!$DF$5=8),IF(入力データと計算結果!$E$7=バックデータ一覧!$A$16,AI329/Q329+AJ329/R329+AK329/S329+AL329/T329+AN329/V329,IF(入力データと計算結果!$E$7=バックデータ一覧!$A$17,AI329/Q329+AJ329/R329+AK329/S329+AM329/U329+AN329/V329,AI329/Q329+AJ329/R329+AK329/S329+AM329/U329+AO329/W329)),0)</f>
        <v>85.166531501238296</v>
      </c>
      <c r="P329" s="101">
        <f>IF(OR(計算過程!$DF$5=3,計算過程!$DF$5=4),IF(入力データと計算結果!$E$7=バックデータ一覧!$A$16,AI329/Q329+AJ329/R329+AK329/S329+AL329/T329+AN329/V329,IF(入力データと計算結果!$E$7=バックデータ一覧!$A$17,AI329/Q329+AJ329/R329+AK329/S329+AM329/U329+AN329/V329,AI329/Q329+AJ329/R329+AK329/S329+AM329/U329+AO329/W329)),0)</f>
        <v>0</v>
      </c>
      <c r="Q329" s="101">
        <f>MIN(1,$DF$7*'貼り付けシート（日別）'!O328+計算過程!$DF$14*(AI329+AK329)+$DF$21)</f>
        <v>0.61345079465266505</v>
      </c>
      <c r="R329" s="101">
        <f>MIN(1,$DF$8*'貼り付けシート（日別）'!O328+$DF$15*AJ329+$DF$22)</f>
        <v>0.68088346424043467</v>
      </c>
      <c r="S329" s="101">
        <f>MIN(1,$DF$9*'貼り付けシート（日別）'!O328+$DF$16*(AI329+AK329)+$DF$23)</f>
        <v>0.61345079465266505</v>
      </c>
      <c r="T329" s="32">
        <f>MIN(1,$DF$10*'貼り付けシート（日別）'!O328+$DF$17*AL329+$DF$24)</f>
        <v>0.71159348488590612</v>
      </c>
      <c r="U329" s="32">
        <f>MIN(1,$DF$11*'貼り付けシート（日別）'!O328+$DF$18*AM329+$DF$25)</f>
        <v>0.69929269299055785</v>
      </c>
      <c r="V329" s="32">
        <f>MIN(1,$DF$12*'貼り付けシート（日別）'!O328+$DF$19*AN329+$DF$26)</f>
        <v>0.71159348488590612</v>
      </c>
      <c r="W329" s="32">
        <f>MIN(1,$DF$13*'貼り付けシート（日別）'!O328+$DF$20*AO329+$DF$27)</f>
        <v>0.59944784039516774</v>
      </c>
      <c r="X329" s="32">
        <f t="shared" si="86"/>
        <v>0</v>
      </c>
      <c r="Y329" s="32">
        <f>'貼り付けシート（日別）'!P328</f>
        <v>1.425</v>
      </c>
      <c r="Z329" s="32">
        <f t="shared" si="87"/>
        <v>1.0741475</v>
      </c>
      <c r="AA329" s="32">
        <f t="shared" si="88"/>
        <v>1.1093125000000001</v>
      </c>
      <c r="AB329" s="32">
        <f t="shared" si="89"/>
        <v>56.628795707003256</v>
      </c>
      <c r="AC329" s="32">
        <f>IF($DF$5=10,($DF$41*'貼り付けシート（日別）'!O328+$DF$42*AB329+$DF$43)/3.6,0)</f>
        <v>0</v>
      </c>
      <c r="AD329" s="32">
        <f>IF(OR($DF$5=5,$DF$5=6,$DF$5=7),(($DF$45*'貼り付けシート（日別）'!O328+$DF$46*SUM(AI329:AK329,AM329)+$DF$47)*AE329+(0.01723*AO329+0.06099))*10^3/3600,0)</f>
        <v>0</v>
      </c>
      <c r="AE329" s="32">
        <f>IF('貼り付けシート（日別）'!O328&lt;7,1+(7-'貼り付けシート（日別）'!O328)*0.0091,1)</f>
        <v>1.0406466666666667</v>
      </c>
      <c r="AF329" s="32">
        <f>IF(OR($DF$5=5,$DF$5=6,$DF$5=7),(($DF$48*'貼り付けシート（日別）'!O328+$DF$49*SUM(AI329:AK329,AM329)+$DF$50)*AH329+AO329/AG329),0)</f>
        <v>0</v>
      </c>
      <c r="AG329" s="32">
        <f>$DF$51*'貼り付けシート（日別）'!O328+$DF$52*AO329+$DF$53</f>
        <v>0.78956999999999999</v>
      </c>
      <c r="AH329" s="32">
        <f>IF('貼り付けシート（日別）'!O328&lt;7,1+(7-'貼り付けシート（日別）'!O328)*0.0205,1)</f>
        <v>1.0915666666666666</v>
      </c>
      <c r="AI329" s="109">
        <f>'貼り付けシート（日別）'!B328</f>
        <v>11.385529977445261</v>
      </c>
      <c r="AJ329" s="109">
        <f>'貼り付けシート（日別）'!C328</f>
        <v>14.298938747184</v>
      </c>
      <c r="AK329" s="109">
        <f>'貼り付けシート（日別）'!D328</f>
        <v>2.2079243653739997</v>
      </c>
      <c r="AL329" s="109">
        <f>'貼り付けシート（日別）'!E328</f>
        <v>0</v>
      </c>
      <c r="AM329" s="109">
        <f>'貼り付けシート（日別）'!F328</f>
        <v>24.901402616999995</v>
      </c>
      <c r="AN329" s="109">
        <f>'貼り付けシート（日別）'!G328</f>
        <v>0</v>
      </c>
      <c r="AO329" s="109">
        <f>'貼り付けシート（日別）'!H328</f>
        <v>3.835</v>
      </c>
      <c r="AP329" s="102">
        <f>IF(入力データと計算結果!$E$9=バックデータ一覧!$A$25,'貼り付けシート（日別）'!Q328,0)</f>
        <v>0</v>
      </c>
      <c r="AR329" s="36">
        <v>41961</v>
      </c>
      <c r="AS329" s="104">
        <f t="shared" si="90"/>
        <v>0.16184552861111112</v>
      </c>
      <c r="AT329" s="104">
        <f t="shared" si="91"/>
        <v>93.083396939485525</v>
      </c>
      <c r="AU329" s="104">
        <f t="shared" si="92"/>
        <v>0</v>
      </c>
      <c r="AV329" s="107">
        <v>0</v>
      </c>
      <c r="AW329" s="101">
        <f>IF(OR(計算過程!$DF$5&lt;=4,計算過程!$DF$5=8),AX329+AY329+AZ329,0)</f>
        <v>0.16184552861111112</v>
      </c>
      <c r="AX329" s="101">
        <f>IF(AND(計算過程!$DF$5&gt;4,計算過程!$DF$5&lt;&gt;8),0,((VLOOKUP(入力データと計算結果!$E$6,バックデータ一覧!$V$12:$AA$15,2)*'貼り付けシート（日別）'!AG328+VLOOKUP(入力データと計算結果!$E$6,バックデータ一覧!$V$12:$AA$15,3)*('貼り付けシート（日別）'!AA328+'貼り付けシート（日別）'!AB328+'貼り付けシート（日別）'!AC328+'貼り付けシート（日別）'!AD328+'貼り付けシート（日別）'!AF328)+(VLOOKUP(入力データと計算結果!$E$6,バックデータ一覧!$V$12:$AA$15,4)))*10^3/3600))</f>
        <v>0.10270943601851854</v>
      </c>
      <c r="AY329" s="101">
        <f>IF(AND(OR(計算過程!$DF$5&gt;4,計算過程!$DF$5&lt;&gt;8),入力データと計算結果!$E$7&lt;&gt;バックデータ一覧!$A$16,SUM(BX329:BY329)&gt;0),0.07*10^3/3600,0)</f>
        <v>1.9444444444444445E-2</v>
      </c>
      <c r="AZ329" s="101">
        <f>IF(AND(OR(計算過程!$DF$5&lt;=4),入力データと計算結果!$E$7=バックデータ一覧!$A$18,BY329&gt;0),(VLOOKUP(入力データと計算結果!$E$6,バックデータ一覧!$V$12:$AA$15,5,FALSE)*CA329+VLOOKUP(入力データと計算結果!$E$6,バックデータ一覧!$V$12:$AA$15,6,FALSE))*10^3/3600,0)</f>
        <v>3.9691648148148143E-2</v>
      </c>
      <c r="BA329" s="101">
        <f>IF(OR(計算過程!$DF$5&lt;=2,計算過程!$DF$5=8),IF(入力データと計算結果!$E$7=バックデータ一覧!$A$16,BU329/BC329+BV329/BD329+BW329/BE329+BX329/BF329+BZ329/BH329,IF(入力データと計算結果!$E$7=バックデータ一覧!$A$17,BU329/BC329+BV329/BD329+BW329/BE329+BY329/BG329+BZ329/BH329,BU329/BC329+BV329/BD329+BW329/BE329+BY329/BG329+CA329/BI329)),0)</f>
        <v>93.083396939485525</v>
      </c>
      <c r="BB329" s="101">
        <f>IF(OR(計算過程!$DF$5=3,計算過程!$DF$5=4),IF(入力データと計算結果!$E$7=バックデータ一覧!$A$16,BU329/BC329+BV329/BD329+BW329/BE329+BX329/BF329+BZ329/BH329,IF(入力データと計算結果!$E$7=バックデータ一覧!$A$17,BU329/BC329+BV329/BD329+BW329/BE329+BY329/BG329+BZ329/BH329,BU329/BC329+BV329/BD329+BW329/BE329+BY329/BG329+CA329/BI329)),0)</f>
        <v>0</v>
      </c>
      <c r="BC329" s="101">
        <f>MIN(1,計算過程!$DF$7*'貼り付けシート（日別）'!AG328+計算過程!$DF$14*(BU329+BW329)+計算過程!$DF$21)</f>
        <v>0.61449735586614918</v>
      </c>
      <c r="BD329" s="101">
        <f>MIN(1,計算過程!$DF$8*'貼り付けシート（日別）'!AG328+計算過程!$DF$15*BV329+計算過程!$DF$22)</f>
        <v>0.68250596577973788</v>
      </c>
      <c r="BE329" s="101">
        <f>MIN(1,計算過程!$DF$9*'貼り付けシート（日別）'!AG328+計算過程!$DF$16*(BU329+BW329)+計算過程!$DF$23)</f>
        <v>0.61449735586614918</v>
      </c>
      <c r="BF329" s="32">
        <f>MIN(1,計算過程!$DF$10*'貼り付けシート（日別）'!AG328+計算過程!$DF$17*BX329+計算過程!$DF$24)</f>
        <v>0.71159348488590612</v>
      </c>
      <c r="BG329" s="32">
        <f>MIN(1,計算過程!$DF$11*'貼り付けシート（日別）'!AG328+計算過程!$DF$18*BY329+計算過程!$DF$25)</f>
        <v>0.69929269299055785</v>
      </c>
      <c r="BH329" s="32">
        <f>MIN(1,計算過程!$DF$12*'貼り付けシート（日別）'!AG328+計算過程!$DF$19*BZ329+計算過程!$DF$26)</f>
        <v>0.71159348488590612</v>
      </c>
      <c r="BI329" s="32">
        <f>MIN(1,計算過程!$DF$13*'貼り付けシート（日別）'!AG328+計算過程!$DF$20*CA329+計算過程!$DF$27)</f>
        <v>0.61562019953395974</v>
      </c>
      <c r="BJ329" s="32">
        <f>IF(計算過程!$DF$5=11,(計算過程!$DF$33*BK329+計算過程!$DF$34*BN329+計算過程!$DF$35*計算過程!$DF$39+計算過程!$DF$36)*(1+計算過程!$DF$37*計算過程!$DF$38)*BL329*BM329*10^3/3600,0)</f>
        <v>0</v>
      </c>
      <c r="BK329" s="32">
        <f>'貼り付けシート（日別）'!AH328</f>
        <v>1.425</v>
      </c>
      <c r="BL329" s="32">
        <f t="shared" si="93"/>
        <v>1.0741475</v>
      </c>
      <c r="BM329" s="32">
        <f t="shared" si="94"/>
        <v>1.1093125000000001</v>
      </c>
      <c r="BN329" s="32">
        <f t="shared" si="95"/>
        <v>62.008713347224472</v>
      </c>
      <c r="BO329" s="32">
        <f>IF(計算過程!$DF$5=10,(計算過程!$DF$41*'貼り付けシート（日別）'!AG328+計算過程!$DF$42*BN329+計算過程!$DF$43)/3.6,0)</f>
        <v>0</v>
      </c>
      <c r="BP329" s="32">
        <f>IF(OR(計算過程!$DF$5=5,計算過程!$DF$5=6,計算過程!$DF$5=7),((計算過程!$DF$45*'貼り付けシート（日別）'!AG328+計算過程!$DF$46*SUM(BU329:BW329,BY329)+計算過程!$DF$47)*BQ329+(0.01723*CA329+0.06099))*10^3/3600,0)</f>
        <v>0</v>
      </c>
      <c r="BQ329" s="32">
        <f>IF('貼り付けシート（日別）'!AG328&lt;7,1+(7-'貼り付けシート（日別）'!AG328)*0.0091,1)</f>
        <v>1.0406466666666667</v>
      </c>
      <c r="BR329" s="32">
        <f>IF(OR(計算過程!$DF$5=5,計算過程!$DF$5=6,計算過程!$DF$5=7),((計算過程!$DF$48*'貼り付けシート（日別）'!AG328+計算過程!$DF$49*SUM(BU329:BW329,BY329)+計算過程!$DF$50)*BT329+CA329/BS329),0)</f>
        <v>0</v>
      </c>
      <c r="BS329" s="32">
        <f>計算過程!$DF$51*'貼り付けシート（日別）'!AG328+計算過程!$DF$52*CA329+計算過程!$DF$53</f>
        <v>0.79508000000000001</v>
      </c>
      <c r="BT329" s="32">
        <f>IF('貼り付けシート（日別）'!AG328&lt;7,1+(7-'貼り付けシート（日別）'!AG328)*0.0205,1)</f>
        <v>1.0915666666666666</v>
      </c>
      <c r="BU329" s="109">
        <f>'貼り付けシート（日別）'!T328</f>
        <v>11.72039850619365</v>
      </c>
      <c r="BV329" s="109">
        <f>'貼り付けシート（日別）'!U328</f>
        <v>17.873673433979999</v>
      </c>
      <c r="BW329" s="109">
        <f>'貼り付けシート（日別）'!V328</f>
        <v>2.7599054567175001</v>
      </c>
      <c r="BX329" s="109">
        <f>'貼り付けシート（日別）'!W328</f>
        <v>0</v>
      </c>
      <c r="BY329" s="109">
        <f>'貼り付けシート（日別）'!X328</f>
        <v>24.901402616999995</v>
      </c>
      <c r="BZ329" s="109">
        <f>'貼り付けシート（日別）'!Y328</f>
        <v>0</v>
      </c>
      <c r="CA329" s="109">
        <f>'貼り付けシート（日別）'!Z328</f>
        <v>4.753333333333333</v>
      </c>
      <c r="CB329" s="102">
        <f>IF(入力データと計算結果!$E$9=バックデータ一覧!$A$25,'貼り付けシート（日別）'!AI328,0)</f>
        <v>0</v>
      </c>
      <c r="CC329" s="166"/>
      <c r="CD329" s="32">
        <f>IF(計算過程!$DF$5=9,((CI329*'貼り付けシート（日別）'!AG328+CJ329*(CQ329+CR329+CS329+CU329)+CK329*CX329+CL329)*CE329+(0.01723*CW329+0.06099))*10^3/3600,0)</f>
        <v>0</v>
      </c>
      <c r="CE329" s="32">
        <f>IF(7&lt;='貼り付けシート（日別）'!AG328,1,1+(7-'貼り付けシート（日別）'!AG328)*0.0091)</f>
        <v>1.0406466666666667</v>
      </c>
      <c r="CF329" s="32">
        <f>IF(計算過程!$DF$5=9,((CM329*'貼り付けシート（日別）'!AG328+CN329*(CQ329+CR329+CS329+CU329)+CO329*CX329+CP329)*CH329+CW329/CG329),0)</f>
        <v>0</v>
      </c>
      <c r="CG329" s="32">
        <f>計算過程!$DF$55*'貼り付けシート（日別）'!AG328+計算過程!$DF$56*CW329+計算過程!$DF$57</f>
        <v>0.79508000000000001</v>
      </c>
      <c r="CH329" s="32">
        <f>IF(7&lt;='貼り付けシート（日別）'!AG328,1,1+(7-'貼り付けシート（日別）'!AG328)*0.0205)</f>
        <v>1.0915666666666666</v>
      </c>
      <c r="CI329" s="100">
        <f>IF($CX329&gt;0,バックデータ一覧!$S$4,バックデータ一覧!$T$4)</f>
        <v>-0.18114</v>
      </c>
      <c r="CJ329" s="100">
        <f>IF($CX329&gt;0,バックデータ一覧!$S$5,バックデータ一覧!$T$5)</f>
        <v>0.10483000000000001</v>
      </c>
      <c r="CK329" s="100">
        <f>IF($CX329&gt;0,バックデータ一覧!$S$6,バックデータ一覧!$T$6)</f>
        <v>0</v>
      </c>
      <c r="CL329" s="100">
        <f>IF($CX329&gt;0,バックデータ一覧!$S$7,バックデータ一覧!$T$7)</f>
        <v>5.8528500000000001</v>
      </c>
      <c r="CM329" s="100">
        <f>IF($CX329&gt;0,バックデータ一覧!$S$12,バックデータ一覧!$T$12)</f>
        <v>-5.7700000000000001E-2</v>
      </c>
      <c r="CN329" s="100">
        <f>IF($CX329&gt;0,バックデータ一覧!$S$13,バックデータ一覧!$T$13)</f>
        <v>0.47525000000000001</v>
      </c>
      <c r="CO329" s="100">
        <f>IF($CX329&gt;0,バックデータ一覧!$S$14,バックデータ一覧!$T$14)</f>
        <v>0</v>
      </c>
      <c r="CP329" s="173">
        <f>IF($CX329&gt;0,バックデータ一覧!$S$15,バックデータ一覧!$T$15)</f>
        <v>-6.3459300000000001</v>
      </c>
      <c r="CQ329" s="102">
        <f>IF($DF$4=4,'貼り付けシート（日別）'!T328,'貼り付けシート（日別）'!B328*(INT($DF$4)+1-$DF$4)+'貼り付けシート（日別）'!T328*($DF$4-INT($DF$4)))</f>
        <v>11.72039850619365</v>
      </c>
      <c r="CR329" s="102">
        <f>IF($DF$4=4,'貼り付けシート（日別）'!U328,'貼り付けシート（日別）'!C328*(INT($DF$4)+1-$DF$4)+'貼り付けシート（日別）'!U328*($DF$4-INT($DF$4)))</f>
        <v>17.873673433979999</v>
      </c>
      <c r="CS329" s="102">
        <f>IF($DF$4=4,'貼り付けシート（日別）'!V328,'貼り付けシート（日別）'!D328*(INT($DF$4)+1-$DF$4)+'貼り付けシート（日別）'!V328*($DF$4-INT($DF$4)))</f>
        <v>2.7599054567175001</v>
      </c>
      <c r="CT329" s="102">
        <f>IF($DF$4=4,'貼り付けシート（日別）'!W328,'貼り付けシート（日別）'!E328*(INT($DF$4)+1-$DF$4)+'貼り付けシート（日別）'!W328*($DF$4-INT($DF$4)))</f>
        <v>0</v>
      </c>
      <c r="CU329" s="102">
        <f>IF($DF$4=4,'貼り付けシート（日別）'!X328,'貼り付けシート（日別）'!F328*(INT($DF$4)+1-$DF$4)+'貼り付けシート（日別）'!X328*($DF$4-INT($DF$4)))</f>
        <v>24.901402616999995</v>
      </c>
      <c r="CV329" s="102">
        <f>IF($DF$4=4,'貼り付けシート（日別）'!Y328,'貼り付けシート（日別）'!G328*(INT($DF$4)+1-$DF$4)+'貼り付けシート（日別）'!Y328*($DF$4-INT($DF$4)))</f>
        <v>0</v>
      </c>
      <c r="CW329" s="102">
        <f>IF($DF$4=4,'貼り付けシート（日別）'!Z328,'貼り付けシート（日別）'!H328*(INT($DF$4)+1-$DF$4)+'貼り付けシート（日別）'!Z328*($DF$4-INT($DF$4)))</f>
        <v>4.753333333333333</v>
      </c>
      <c r="CX329" s="32">
        <f>SUMIF('貼り付けシート（時刻別）'!$A$6:$A$8765,AR329,'貼り付けシート（時刻別）'!$C$6:$C$8765)</f>
        <v>0</v>
      </c>
      <c r="CY329" s="102">
        <f t="shared" si="96"/>
        <v>0</v>
      </c>
      <c r="CZ329" s="166"/>
    </row>
    <row r="330" spans="1:104" x14ac:dyDescent="0.15">
      <c r="A330" s="36">
        <v>41962</v>
      </c>
      <c r="B330" s="139">
        <f>IF(計算過程!$DF$5=9,計算過程!CD330+計算過程!CY330,IF($DF$4=4,AS330,G330*(INT($DF$4)+1-$DF$4)+AS330*($DF$4-INT($DF$4))))</f>
        <v>0.16914185457986114</v>
      </c>
      <c r="C330" s="139">
        <f>IF(計算過程!$DF$5=9,CF330,IF($DF$4=4,AT330,H330*(INT($DF$4)+1-$DF$4)+AT330*($DF$4-INT($DF$4))))</f>
        <v>106.4113493597313</v>
      </c>
      <c r="D330" s="139">
        <f>IF(計算過程!$DF$5=9,0,IF($DF$4=4,AU330,I330*(INT($DF$4)+1-$DF$4)+AU330*($DF$4-INT($DF$4))))</f>
        <v>0</v>
      </c>
      <c r="E330" s="139">
        <v>0</v>
      </c>
      <c r="F330" s="138"/>
      <c r="G330" s="104">
        <f t="shared" si="83"/>
        <v>0.16128254389120367</v>
      </c>
      <c r="H330" s="104">
        <f t="shared" si="84"/>
        <v>98.601897223437291</v>
      </c>
      <c r="I330" s="104">
        <f t="shared" si="85"/>
        <v>0</v>
      </c>
      <c r="J330" s="107">
        <v>0</v>
      </c>
      <c r="K330" s="101">
        <f>IF(OR(計算過程!$DF$5&lt;=4,計算過程!$DF$5=8),L330+M330+N330,0)</f>
        <v>0.16128254389120367</v>
      </c>
      <c r="L330" s="101">
        <f>IF(AND($DF$5&gt;4,$DF$5&lt;&gt;8),0,((VLOOKUP(入力データと計算結果!$E$6,バックデータ一覧!$V$12:$AA$15,2)*'貼り付けシート（日別）'!O329+VLOOKUP(入力データと計算結果!$E$6,バックデータ一覧!$V$12:$AA$15,3)*('貼り付けシート（日別）'!I329+'貼り付けシート（日別）'!J329+'貼り付けシート（日別）'!K329+'貼り付けシート（日別）'!L329+'貼り付けシート（日別）'!N329)+(VLOOKUP(入力データと計算結果!$E$6,バックデータ一覧!$V$12:$AA$15,4)))*10^3/3600))</f>
        <v>0.10637866975925925</v>
      </c>
      <c r="M330" s="101">
        <f>IF(AND(OR($DF$5&gt;4,$DF$5&lt;&gt;8),入力データと計算結果!$E$7&lt;&gt;バックデータ一覧!$A$16,SUM(AL330:AM330)&gt;0),0.07*10^3/3600,0)</f>
        <v>1.9444444444444445E-2</v>
      </c>
      <c r="N330" s="101">
        <f>IF(AND(OR($DF$5&lt;=4),入力データと計算結果!$E$7=バックデータ一覧!$A$18,AM330&gt;0),(VLOOKUP(入力データと計算結果!$E$6,バックデータ一覧!$V$12:$AA$15,5,FALSE)*AO330+VLOOKUP(入力データと計算結果!$E$6,バックデータ一覧!$V$12:$AA$15,6,FALSE))*10^3/3600,0)</f>
        <v>3.5459429687499995E-2</v>
      </c>
      <c r="O330" s="101">
        <f>IF(OR(計算過程!$DF$5&lt;=2,計算過程!$DF$5=8),IF(入力データと計算結果!$E$7=バックデータ一覧!$A$16,AI330/Q330+AJ330/R330+AK330/S330+AL330/T330+AN330/V330,IF(入力データと計算結果!$E$7=バックデータ一覧!$A$17,AI330/Q330+AJ330/R330+AK330/S330+AM330/U330+AN330/V330,AI330/Q330+AJ330/R330+AK330/S330+AM330/U330+AO330/W330)),0)</f>
        <v>98.601897223437291</v>
      </c>
      <c r="P330" s="101">
        <f>IF(OR(計算過程!$DF$5=3,計算過程!$DF$5=4),IF(入力データと計算結果!$E$7=バックデータ一覧!$A$16,AI330/Q330+AJ330/R330+AK330/S330+AL330/T330+AN330/V330,IF(入力データと計算結果!$E$7=バックデータ一覧!$A$17,AI330/Q330+AJ330/R330+AK330/S330+AM330/U330+AN330/V330,AI330/Q330+AJ330/R330+AK330/S330+AM330/U330+AO330/W330)),0)</f>
        <v>0</v>
      </c>
      <c r="Q330" s="101">
        <f>MIN(1,$DF$7*'貼り付けシート（日別）'!O329+計算過程!$DF$14*(AI330+AK330)+$DF$21)</f>
        <v>0.61781430626849831</v>
      </c>
      <c r="R330" s="101">
        <f>MIN(1,$DF$8*'貼り付けシート（日別）'!O329+$DF$15*AJ330+$DF$22)</f>
        <v>0.68266108925988567</v>
      </c>
      <c r="S330" s="101">
        <f>MIN(1,$DF$9*'貼り付けシート（日別）'!O329+$DF$16*(AI330+AK330)+$DF$23)</f>
        <v>0.61781430626849831</v>
      </c>
      <c r="T330" s="32">
        <f>MIN(1,$DF$10*'貼り付けシート（日別）'!O329+$DF$17*AL330+$DF$24)</f>
        <v>0.71159348488590612</v>
      </c>
      <c r="U330" s="32">
        <f>MIN(1,$DF$11*'貼り付けシート（日別）'!O329+$DF$18*AM330+$DF$25)</f>
        <v>0.69929685551824838</v>
      </c>
      <c r="V330" s="32">
        <f>MIN(1,$DF$12*'貼り付けシート（日別）'!O329+$DF$19*AN330+$DF$26)</f>
        <v>0.71159348488590612</v>
      </c>
      <c r="W330" s="32">
        <f>MIN(1,$DF$13*'貼り付けシート（日別）'!O329+$DF$20*AO330+$DF$27)</f>
        <v>0.59868719380026847</v>
      </c>
      <c r="X330" s="32">
        <f t="shared" si="86"/>
        <v>0</v>
      </c>
      <c r="Y330" s="32">
        <f>'貼り付けシート（日別）'!P329</f>
        <v>0.78749999999999998</v>
      </c>
      <c r="Z330" s="32">
        <f t="shared" si="87"/>
        <v>1.0826262499999999</v>
      </c>
      <c r="AA330" s="32">
        <f t="shared" si="88"/>
        <v>1.1140937500000001</v>
      </c>
      <c r="AB330" s="32">
        <f t="shared" si="89"/>
        <v>65.47658903012146</v>
      </c>
      <c r="AC330" s="32">
        <f>IF($DF$5=10,($DF$41*'貼り付けシート（日別）'!O329+$DF$42*AB330+$DF$43)/3.6,0)</f>
        <v>0</v>
      </c>
      <c r="AD330" s="32">
        <f>IF(OR($DF$5=5,$DF$5=6,$DF$5=7),(($DF$45*'貼り付けシート（日別）'!O329+$DF$46*SUM(AI330:AK330,AM330)+$DF$47)*AE330+(0.01723*AO330+0.06099))*10^3/3600,0)</f>
        <v>0</v>
      </c>
      <c r="AE330" s="32">
        <f>IF('貼り付けシート（日別）'!O329&lt;7,1+(7-'貼り付けシート（日別）'!O329)*0.0091,1)</f>
        <v>1.0447795833333333</v>
      </c>
      <c r="AF330" s="32">
        <f>IF(OR($DF$5=5,$DF$5=6,$DF$5=7),(($DF$48*'貼り付けシート（日別）'!O329+$DF$49*SUM(AI330:AK330,AM330)+$DF$50)*AH330+AO330/AG330),0)</f>
        <v>0</v>
      </c>
      <c r="AG330" s="32">
        <f>$DF$51*'貼り付けシート（日別）'!O329+$DF$52*AO330+$DF$53</f>
        <v>0.78759437499999996</v>
      </c>
      <c r="AH330" s="32">
        <f>IF('貼り付けシート（日別）'!O329&lt;7,1+(7-'貼り付けシート（日別）'!O329)*0.0205,1)</f>
        <v>1.1008770833333332</v>
      </c>
      <c r="AI330" s="109">
        <f>'貼り付けシート（日別）'!B329</f>
        <v>13.724553176337697</v>
      </c>
      <c r="AJ330" s="109">
        <f>'貼り付けシート（日別）'!C329</f>
        <v>18.760445242380666</v>
      </c>
      <c r="AK330" s="109">
        <f>'貼り付けシート（日別）'!D329</f>
        <v>4.2302964762230895</v>
      </c>
      <c r="AL330" s="109">
        <f>'貼り付けシート（日別）'!E329</f>
        <v>0</v>
      </c>
      <c r="AM330" s="109">
        <f>'貼り付けシート（日別）'!F329</f>
        <v>24.892231635180003</v>
      </c>
      <c r="AN330" s="109">
        <f>'貼り付けシート（日別）'!G329</f>
        <v>0</v>
      </c>
      <c r="AO330" s="109">
        <f>'貼り付けシート（日別）'!H329</f>
        <v>3.8690625000000001</v>
      </c>
      <c r="AP330" s="102">
        <f>IF(入力データと計算結果!$E$9=バックデータ一覧!$A$25,'貼り付けシート（日別）'!Q329,0)</f>
        <v>0</v>
      </c>
      <c r="AR330" s="36">
        <v>41962</v>
      </c>
      <c r="AS330" s="104">
        <f t="shared" si="90"/>
        <v>0.16914185457986114</v>
      </c>
      <c r="AT330" s="104">
        <f t="shared" si="91"/>
        <v>106.4113493597313</v>
      </c>
      <c r="AU330" s="104">
        <f t="shared" si="92"/>
        <v>0</v>
      </c>
      <c r="AV330" s="107">
        <v>0</v>
      </c>
      <c r="AW330" s="101">
        <f>IF(OR(計算過程!$DF$5&lt;=4,計算過程!$DF$5=8),AX330+AY330+AZ330,0)</f>
        <v>0.16914185457986114</v>
      </c>
      <c r="AX330" s="101">
        <f>IF(AND(計算過程!$DF$5&gt;4,計算過程!$DF$5&lt;&gt;8),0,((VLOOKUP(入力データと計算結果!$E$6,バックデータ一覧!$V$12:$AA$15,2)*'貼り付けシート（日別）'!AG329+VLOOKUP(入力データと計算結果!$E$6,バックデータ一覧!$V$12:$AA$15,3)*('貼り付けシート（日別）'!AA329+'貼り付けシート（日別）'!AB329+'貼り付けシート（日別）'!AC329+'貼り付けシート（日別）'!AD329+'貼り付けシート（日別）'!AF329)+(VLOOKUP(入力データと計算結果!$E$6,バックデータ一覧!$V$12:$AA$15,4)))*10^3/3600))</f>
        <v>0.10981556392592592</v>
      </c>
      <c r="AY330" s="101">
        <f>IF(AND(OR(計算過程!$DF$5&gt;4,計算過程!$DF$5&lt;&gt;8),入力データと計算結果!$E$7&lt;&gt;バックデータ一覧!$A$16,SUM(BX330:BY330)&gt;0),0.07*10^3/3600,0)</f>
        <v>1.9444444444444445E-2</v>
      </c>
      <c r="AZ330" s="101">
        <f>IF(AND(OR(計算過程!$DF$5&lt;=4),入力データと計算結果!$E$7=バックデータ一覧!$A$18,BY330&gt;0),(VLOOKUP(入力データと計算結果!$E$6,バックデータ一覧!$V$12:$AA$15,5,FALSE)*CA330+VLOOKUP(入力データと計算結果!$E$6,バックデータ一覧!$V$12:$AA$15,6,FALSE))*10^3/3600,0)</f>
        <v>3.9881846209490743E-2</v>
      </c>
      <c r="BA330" s="101">
        <f>IF(OR(計算過程!$DF$5&lt;=2,計算過程!$DF$5=8),IF(入力データと計算結果!$E$7=バックデータ一覧!$A$16,BU330/BC330+BV330/BD330+BW330/BE330+BX330/BF330+BZ330/BH330,IF(入力データと計算結果!$E$7=バックデータ一覧!$A$17,BU330/BC330+BV330/BD330+BW330/BE330+BY330/BG330+BZ330/BH330,BU330/BC330+BV330/BD330+BW330/BE330+BY330/BG330+CA330/BI330)),0)</f>
        <v>106.4113493597313</v>
      </c>
      <c r="BB330" s="101">
        <f>IF(OR(計算過程!$DF$5=3,計算過程!$DF$5=4),IF(入力データと計算結果!$E$7=バックデータ一覧!$A$16,BU330/BC330+BV330/BD330+BW330/BE330+BX330/BF330+BZ330/BH330,IF(入力データと計算結果!$E$7=バックデータ一覧!$A$17,BU330/BC330+BV330/BD330+BW330/BE330+BY330/BG330+BZ330/BH330,BU330/BC330+BV330/BD330+BW330/BE330+BY330/BG330+CA330/BI330)),0)</f>
        <v>0</v>
      </c>
      <c r="BC330" s="101">
        <f>MIN(1,計算過程!$DF$7*'貼り付けシート（日別）'!AG329+計算過程!$DF$14*(BU330+BW330)+計算過程!$DF$21)</f>
        <v>0.61978945140121933</v>
      </c>
      <c r="BD330" s="101">
        <f>MIN(1,計算過程!$DF$8*'貼り付けシート（日別）'!AG329+計算過程!$DF$15*BV330+計算過程!$DF$22)</f>
        <v>0.68387751724888179</v>
      </c>
      <c r="BE330" s="101">
        <f>MIN(1,計算過程!$DF$9*'貼り付けシート（日別）'!AG329+計算過程!$DF$16*(BU330+BW330)+計算過程!$DF$23)</f>
        <v>0.61978945140121933</v>
      </c>
      <c r="BF330" s="32">
        <f>MIN(1,計算過程!$DF$10*'貼り付けシート（日別）'!AG329+計算過程!$DF$17*BX330+計算過程!$DF$24)</f>
        <v>0.71159348488590612</v>
      </c>
      <c r="BG330" s="32">
        <f>MIN(1,計算過程!$DF$11*'貼り付けシート（日別）'!AG329+計算過程!$DF$18*BY330+計算過程!$DF$25)</f>
        <v>0.69929685551824838</v>
      </c>
      <c r="BH330" s="32">
        <f>MIN(1,計算過程!$DF$12*'貼り付けシート（日別）'!AG329+計算過程!$DF$19*BZ330+計算過程!$DF$26)</f>
        <v>0.71159348488590612</v>
      </c>
      <c r="BI330" s="32">
        <f>MIN(1,計算過程!$DF$13*'貼り付けシート（日別）'!AG329+計算過程!$DF$20*CA330+計算過程!$DF$27)</f>
        <v>0.61495952952402688</v>
      </c>
      <c r="BJ330" s="32">
        <f>IF(計算過程!$DF$5=11,(計算過程!$DF$33*BK330+計算過程!$DF$34*BN330+計算過程!$DF$35*計算過程!$DF$39+計算過程!$DF$36)*(1+計算過程!$DF$37*計算過程!$DF$38)*BL330*BM330*10^3/3600,0)</f>
        <v>0</v>
      </c>
      <c r="BK330" s="32">
        <f>'貼り付けシート（日別）'!AH329</f>
        <v>0.78749999999999998</v>
      </c>
      <c r="BL330" s="32">
        <f t="shared" si="93"/>
        <v>1.0826262499999999</v>
      </c>
      <c r="BM330" s="32">
        <f t="shared" si="94"/>
        <v>1.1140937500000001</v>
      </c>
      <c r="BN330" s="32">
        <f t="shared" si="95"/>
        <v>70.754389049956842</v>
      </c>
      <c r="BO330" s="32">
        <f>IF(計算過程!$DF$5=10,(計算過程!$DF$41*'貼り付けシート（日別）'!AG329+計算過程!$DF$42*BN330+計算過程!$DF$43)/3.6,0)</f>
        <v>0</v>
      </c>
      <c r="BP330" s="32">
        <f>IF(OR(計算過程!$DF$5=5,計算過程!$DF$5=6,計算過程!$DF$5=7),((計算過程!$DF$45*'貼り付けシート（日別）'!AG329+計算過程!$DF$46*SUM(BU330:BW330,BY330)+計算過程!$DF$47)*BQ330+(0.01723*CA330+0.06099))*10^3/3600,0)</f>
        <v>0</v>
      </c>
      <c r="BQ330" s="32">
        <f>IF('貼り付けシート（日別）'!AG329&lt;7,1+(7-'貼り付けシート（日別）'!AG329)*0.0091,1)</f>
        <v>1.0447795833333333</v>
      </c>
      <c r="BR330" s="32">
        <f>IF(OR(計算過程!$DF$5=5,計算過程!$DF$5=6,計算過程!$DF$5=7),((計算過程!$DF$48*'貼り付けシート（日別）'!AG329+計算過程!$DF$49*SUM(BU330:BW330,BY330)+計算過程!$DF$50)*BT330+CA330/BS330),0)</f>
        <v>0</v>
      </c>
      <c r="BS330" s="32">
        <f>計算過程!$DF$51*'貼り付けシート（日別）'!AG329+計算過程!$DF$52*CA330+計算過程!$DF$53</f>
        <v>0.7931384374999999</v>
      </c>
      <c r="BT330" s="32">
        <f>IF('貼り付けシート（日別）'!AG329&lt;7,1+(7-'貼り付けシート（日別）'!AG329)*0.0205,1)</f>
        <v>1.1008770833333332</v>
      </c>
      <c r="BU330" s="109">
        <f>'貼り付けシート（日別）'!T329</f>
        <v>15.39827917345205</v>
      </c>
      <c r="BV330" s="109">
        <f>'貼り付けシート（日別）'!U329</f>
        <v>21.440508848435044</v>
      </c>
      <c r="BW330" s="109">
        <f>'貼り付けシート（日別）'!V329</f>
        <v>4.2302964762230895</v>
      </c>
      <c r="BX330" s="109">
        <f>'貼り付けシート（日別）'!W329</f>
        <v>0</v>
      </c>
      <c r="BY330" s="109">
        <f>'貼り付けシート（日別）'!X329</f>
        <v>24.892231635180003</v>
      </c>
      <c r="BZ330" s="109">
        <f>'貼り付けシート（日別）'!Y329</f>
        <v>0</v>
      </c>
      <c r="CA330" s="109">
        <f>'貼り付けシート（日別）'!Z329</f>
        <v>4.7930729166666666</v>
      </c>
      <c r="CB330" s="102">
        <f>IF(入力データと計算結果!$E$9=バックデータ一覧!$A$25,'貼り付けシート（日別）'!AI329,0)</f>
        <v>0</v>
      </c>
      <c r="CC330" s="166"/>
      <c r="CD330" s="32">
        <f>IF(計算過程!$DF$5=9,((CI330*'貼り付けシート（日別）'!AG329+CJ330*(CQ330+CR330+CS330+CU330)+CK330*CX330+CL330)*CE330+(0.01723*CW330+0.06099))*10^3/3600,0)</f>
        <v>0</v>
      </c>
      <c r="CE330" s="32">
        <f>IF(7&lt;='貼り付けシート（日別）'!AG329,1,1+(7-'貼り付けシート（日別）'!AG329)*0.0091)</f>
        <v>1.0447795833333333</v>
      </c>
      <c r="CF330" s="32">
        <f>IF(計算過程!$DF$5=9,((CM330*'貼り付けシート（日別）'!AG329+CN330*(CQ330+CR330+CS330+CU330)+CO330*CX330+CP330)*CH330+CW330/CG330),0)</f>
        <v>0</v>
      </c>
      <c r="CG330" s="32">
        <f>計算過程!$DF$55*'貼り付けシート（日別）'!AG329+計算過程!$DF$56*CW330+計算過程!$DF$57</f>
        <v>0.7931384374999999</v>
      </c>
      <c r="CH330" s="32">
        <f>IF(7&lt;='貼り付けシート（日別）'!AG329,1,1+(7-'貼り付けシート（日別）'!AG329)*0.0205)</f>
        <v>1.1008770833333332</v>
      </c>
      <c r="CI330" s="100">
        <f>IF($CX330&gt;0,バックデータ一覧!$S$4,バックデータ一覧!$T$4)</f>
        <v>-0.18114</v>
      </c>
      <c r="CJ330" s="100">
        <f>IF($CX330&gt;0,バックデータ一覧!$S$5,バックデータ一覧!$T$5)</f>
        <v>0.10483000000000001</v>
      </c>
      <c r="CK330" s="100">
        <f>IF($CX330&gt;0,バックデータ一覧!$S$6,バックデータ一覧!$T$6)</f>
        <v>0</v>
      </c>
      <c r="CL330" s="100">
        <f>IF($CX330&gt;0,バックデータ一覧!$S$7,バックデータ一覧!$T$7)</f>
        <v>5.8528500000000001</v>
      </c>
      <c r="CM330" s="100">
        <f>IF($CX330&gt;0,バックデータ一覧!$S$12,バックデータ一覧!$T$12)</f>
        <v>-5.7700000000000001E-2</v>
      </c>
      <c r="CN330" s="100">
        <f>IF($CX330&gt;0,バックデータ一覧!$S$13,バックデータ一覧!$T$13)</f>
        <v>0.47525000000000001</v>
      </c>
      <c r="CO330" s="100">
        <f>IF($CX330&gt;0,バックデータ一覧!$S$14,バックデータ一覧!$T$14)</f>
        <v>0</v>
      </c>
      <c r="CP330" s="173">
        <f>IF($CX330&gt;0,バックデータ一覧!$S$15,バックデータ一覧!$T$15)</f>
        <v>-6.3459300000000001</v>
      </c>
      <c r="CQ330" s="102">
        <f>IF($DF$4=4,'貼り付けシート（日別）'!T329,'貼り付けシート（日別）'!B329*(INT($DF$4)+1-$DF$4)+'貼り付けシート（日別）'!T329*($DF$4-INT($DF$4)))</f>
        <v>15.39827917345205</v>
      </c>
      <c r="CR330" s="102">
        <f>IF($DF$4=4,'貼り付けシート（日別）'!U329,'貼り付けシート（日別）'!C329*(INT($DF$4)+1-$DF$4)+'貼り付けシート（日別）'!U329*($DF$4-INT($DF$4)))</f>
        <v>21.440508848435044</v>
      </c>
      <c r="CS330" s="102">
        <f>IF($DF$4=4,'貼り付けシート（日別）'!V329,'貼り付けシート（日別）'!D329*(INT($DF$4)+1-$DF$4)+'貼り付けシート（日別）'!V329*($DF$4-INT($DF$4)))</f>
        <v>4.2302964762230895</v>
      </c>
      <c r="CT330" s="102">
        <f>IF($DF$4=4,'貼り付けシート（日別）'!W329,'貼り付けシート（日別）'!E329*(INT($DF$4)+1-$DF$4)+'貼り付けシート（日別）'!W329*($DF$4-INT($DF$4)))</f>
        <v>0</v>
      </c>
      <c r="CU330" s="102">
        <f>IF($DF$4=4,'貼り付けシート（日別）'!X329,'貼り付けシート（日別）'!F329*(INT($DF$4)+1-$DF$4)+'貼り付けシート（日別）'!X329*($DF$4-INT($DF$4)))</f>
        <v>24.892231635180003</v>
      </c>
      <c r="CV330" s="102">
        <f>IF($DF$4=4,'貼り付けシート（日別）'!Y329,'貼り付けシート（日別）'!G329*(INT($DF$4)+1-$DF$4)+'貼り付けシート（日別）'!Y329*($DF$4-INT($DF$4)))</f>
        <v>0</v>
      </c>
      <c r="CW330" s="102">
        <f>IF($DF$4=4,'貼り付けシート（日別）'!Z329,'貼り付けシート（日別）'!H329*(INT($DF$4)+1-$DF$4)+'貼り付けシート（日別）'!Z329*($DF$4-INT($DF$4)))</f>
        <v>4.7930729166666666</v>
      </c>
      <c r="CX330" s="32">
        <f>SUMIF('貼り付けシート（時刻別）'!$A$6:$A$8765,AR330,'貼り付けシート（時刻別）'!$C$6:$C$8765)</f>
        <v>0</v>
      </c>
      <c r="CY330" s="102">
        <f t="shared" si="96"/>
        <v>0</v>
      </c>
      <c r="CZ330" s="166"/>
    </row>
    <row r="331" spans="1:104" x14ac:dyDescent="0.15">
      <c r="A331" s="36">
        <v>41963</v>
      </c>
      <c r="B331" s="139">
        <f>IF(計算過程!$DF$5=9,計算過程!CD331+計算過程!CY331,IF($DF$4=4,AS331,G331*(INT($DF$4)+1-$DF$4)+AS331*($DF$4-INT($DF$4))))</f>
        <v>0.1560343144861111</v>
      </c>
      <c r="C331" s="139">
        <f>IF(計算過程!$DF$5=9,CF331,IF($DF$4=4,AT331,H331*(INT($DF$4)+1-$DF$4)+AT331*($DF$4-INT($DF$4))))</f>
        <v>80.449268120782619</v>
      </c>
      <c r="D331" s="139">
        <f>IF(計算過程!$DF$5=9,0,IF($DF$4=4,AU331,I331*(INT($DF$4)+1-$DF$4)+AU331*($DF$4-INT($DF$4))))</f>
        <v>0</v>
      </c>
      <c r="E331" s="139">
        <v>0</v>
      </c>
      <c r="F331" s="138"/>
      <c r="G331" s="104">
        <f t="shared" si="83"/>
        <v>0.1480495782685185</v>
      </c>
      <c r="H331" s="104">
        <f t="shared" si="84"/>
        <v>72.422131244979056</v>
      </c>
      <c r="I331" s="104">
        <f t="shared" si="85"/>
        <v>0</v>
      </c>
      <c r="J331" s="107">
        <v>0</v>
      </c>
      <c r="K331" s="101">
        <f>IF(OR(計算過程!$DF$5&lt;=4,計算過程!$DF$5=8),L331+M331+N331,0)</f>
        <v>0.1480495782685185</v>
      </c>
      <c r="L331" s="101">
        <f>IF(AND($DF$5&gt;4,$DF$5&lt;&gt;8),0,((VLOOKUP(入力データと計算結果!$E$6,バックデータ一覧!$V$12:$AA$15,2)*'貼り付けシート（日別）'!O330+VLOOKUP(入力データと計算結果!$E$6,バックデータ一覧!$V$12:$AA$15,3)*('貼り付けシート（日別）'!I330+'貼り付けシート（日別）'!J330+'貼り付けシート（日別）'!K330+'貼り付けシート（日別）'!L330+'貼り付けシート（日別）'!N330)+(VLOOKUP(入力データと計算結果!$E$6,バックデータ一覧!$V$12:$AA$15,4)))*10^3/3600))</f>
        <v>9.2895928962962962E-2</v>
      </c>
      <c r="M331" s="101">
        <f>IF(AND(OR($DF$5&gt;4,$DF$5&lt;&gt;8),入力データと計算結果!$E$7&lt;&gt;バックデータ一覧!$A$16,SUM(AL331:AM331)&gt;0),0.07*10^3/3600,0)</f>
        <v>1.9444444444444445E-2</v>
      </c>
      <c r="N331" s="101">
        <f>IF(AND(OR($DF$5&lt;=4),入力データと計算結果!$E$7=バックデータ一覧!$A$18,AM331&gt;0),(VLOOKUP(入力データと計算結果!$E$6,バックデータ一覧!$V$12:$AA$15,5,FALSE)*AO331+VLOOKUP(入力データと計算結果!$E$6,バックデータ一覧!$V$12:$AA$15,6,FALSE))*10^3/3600,0)</f>
        <v>3.5709204861111107E-2</v>
      </c>
      <c r="O331" s="101">
        <f>IF(OR(計算過程!$DF$5&lt;=2,計算過程!$DF$5=8),IF(入力データと計算結果!$E$7=バックデータ一覧!$A$16,AI331/Q331+AJ331/R331+AK331/S331+AL331/T331+AN331/V331,IF(入力データと計算結果!$E$7=バックデータ一覧!$A$17,AI331/Q331+AJ331/R331+AK331/S331+AM331/U331+AN331/V331,AI331/Q331+AJ331/R331+AK331/S331+AM331/U331+AO331/W331)),0)</f>
        <v>72.422131244979056</v>
      </c>
      <c r="P331" s="101">
        <f>IF(OR(計算過程!$DF$5=3,計算過程!$DF$5=4),IF(入力データと計算結果!$E$7=バックデータ一覧!$A$16,AI331/Q331+AJ331/R331+AK331/S331+AL331/T331+AN331/V331,IF(入力データと計算結果!$E$7=バックデータ一覧!$A$17,AI331/Q331+AJ331/R331+AK331/S331+AM331/U331+AN331/V331,AI331/Q331+AJ331/R331+AK331/S331+AM331/U331+AO331/W331)),0)</f>
        <v>0</v>
      </c>
      <c r="Q331" s="101">
        <f>MIN(1,$DF$7*'貼り付けシート（日別）'!O330+計算過程!$DF$14*(AI331+AK331)+$DF$21)</f>
        <v>0.60655393836873372</v>
      </c>
      <c r="R331" s="101">
        <f>MIN(1,$DF$8*'貼り付けシート（日別）'!O330+$DF$15*AJ331+$DF$22)</f>
        <v>0.67824743202481763</v>
      </c>
      <c r="S331" s="101">
        <f>MIN(1,$DF$9*'貼り付けシート（日別）'!O330+$DF$16*(AI331+AK331)+$DF$23)</f>
        <v>0.60655393836873372</v>
      </c>
      <c r="T331" s="32">
        <f>MIN(1,$DF$10*'貼り付けシート（日別）'!O330+$DF$17*AL331+$DF$24)</f>
        <v>0.71159348488590612</v>
      </c>
      <c r="U331" s="32">
        <f>MIN(1,$DF$11*'貼り付けシート（日別）'!O330+$DF$18*AM331+$DF$25)</f>
        <v>0.6992459591569421</v>
      </c>
      <c r="V331" s="32">
        <f>MIN(1,$DF$12*'貼り付けシート（日別）'!O330+$DF$19*AN331+$DF$26)</f>
        <v>0.71159348488590612</v>
      </c>
      <c r="W331" s="32">
        <f>MIN(1,$DF$13*'貼り付けシート（日別）'!O330+$DF$20*AO331+$DF$27)</f>
        <v>0.59752179947597317</v>
      </c>
      <c r="X331" s="32">
        <f t="shared" si="86"/>
        <v>0</v>
      </c>
      <c r="Y331" s="32">
        <f>'貼り付けシート（日別）'!P330</f>
        <v>-1.5999999999999999</v>
      </c>
      <c r="Z331" s="32">
        <f t="shared" si="87"/>
        <v>1.1143799999999999</v>
      </c>
      <c r="AA331" s="32">
        <f t="shared" si="88"/>
        <v>1.1320000000000001</v>
      </c>
      <c r="AB331" s="32">
        <f t="shared" si="89"/>
        <v>48.22665587846781</v>
      </c>
      <c r="AC331" s="32">
        <f>IF($DF$5=10,($DF$41*'貼り付けシート（日別）'!O330+$DF$42*AB331+$DF$43)/3.6,0)</f>
        <v>0</v>
      </c>
      <c r="AD331" s="32">
        <f>IF(OR($DF$5=5,$DF$5=6,$DF$5=7),(($DF$45*'貼り付けシート（日別）'!O330+$DF$46*SUM(AI331:AK331,AM331)+$DF$47)*AE331+(0.01723*AO331+0.06099))*10^3/3600,0)</f>
        <v>0</v>
      </c>
      <c r="AE331" s="32">
        <f>IF('貼り付けシート（日別）'!O330&lt;7,1+(7-'貼り付けシート（日別）'!O330)*0.0091,1)</f>
        <v>1.0511116666666667</v>
      </c>
      <c r="AF331" s="32">
        <f>IF(OR($DF$5=5,$DF$5=6,$DF$5=7),(($DF$48*'貼り付けシート（日別）'!O330+$DF$49*SUM(AI331:AK331,AM331)+$DF$50)*AH331+AO331/AG331),0)</f>
        <v>0</v>
      </c>
      <c r="AG331" s="32">
        <f>$DF$51*'貼り付けシート（日別）'!O330+$DF$52*AO331+$DF$53</f>
        <v>0.78456749999999997</v>
      </c>
      <c r="AH331" s="32">
        <f>IF('貼り付けシート（日別）'!O330&lt;7,1+(7-'貼り付けシート（日別）'!O330)*0.0205,1)</f>
        <v>1.1151416666666667</v>
      </c>
      <c r="AI331" s="109">
        <f>'貼り付けシート（日別）'!B330</f>
        <v>7.3975699758678717</v>
      </c>
      <c r="AJ331" s="109">
        <f>'貼り付けシート（日別）'!C330</f>
        <v>9.8711687276101898</v>
      </c>
      <c r="AK331" s="109">
        <f>'貼り付けシート（日別）'!D330</f>
        <v>2.032299443919745</v>
      </c>
      <c r="AL331" s="109">
        <f>'貼り付けシート（日別）'!E330</f>
        <v>0</v>
      </c>
      <c r="AM331" s="109">
        <f>'貼り付けシート（日別）'!F330</f>
        <v>25.004367731070001</v>
      </c>
      <c r="AN331" s="109">
        <f>'貼り付けシート（日別）'!G330</f>
        <v>0</v>
      </c>
      <c r="AO331" s="109">
        <f>'貼り付けシート（日別）'!H330</f>
        <v>3.9212500000000001</v>
      </c>
      <c r="AP331" s="102">
        <f>IF(入力データと計算結果!$E$9=バックデータ一覧!$A$25,'貼り付けシート（日別）'!Q330,0)</f>
        <v>0</v>
      </c>
      <c r="AR331" s="36">
        <v>41963</v>
      </c>
      <c r="AS331" s="104">
        <f t="shared" si="90"/>
        <v>0.1560343144861111</v>
      </c>
      <c r="AT331" s="104">
        <f t="shared" si="91"/>
        <v>80.449268120782619</v>
      </c>
      <c r="AU331" s="104">
        <f t="shared" si="92"/>
        <v>0</v>
      </c>
      <c r="AV331" s="107">
        <v>0</v>
      </c>
      <c r="AW331" s="101">
        <f>IF(OR(計算過程!$DF$5&lt;=4,計算過程!$DF$5=8),AX331+AY331+AZ331,0)</f>
        <v>0.1560343144861111</v>
      </c>
      <c r="AX331" s="101">
        <f>IF(AND(計算過程!$DF$5&gt;4,計算過程!$DF$5&lt;&gt;8),0,((VLOOKUP(入力データと計算結果!$E$6,バックデータ一覧!$V$12:$AA$15,2)*'貼り付けシート（日別）'!AG330+VLOOKUP(入力データと計算結果!$E$6,バックデータ一覧!$V$12:$AA$15,3)*('貼り付けシート（日別）'!AA330+'貼り付けシート（日別）'!AB330+'貼り付けシート（日別）'!AC330+'貼り付けシート（日別）'!AD330+'貼り付けシート（日別）'!AF330)+(VLOOKUP(入力データと計算結果!$E$6,バックデータ一覧!$V$12:$AA$15,4)))*10^3/3600))</f>
        <v>9.6416619462962969E-2</v>
      </c>
      <c r="AY331" s="101">
        <f>IF(AND(OR(計算過程!$DF$5&gt;4,計算過程!$DF$5&lt;&gt;8),入力データと計算結果!$E$7&lt;&gt;バックデータ一覧!$A$16,SUM(BX331:BY331)&gt;0),0.07*10^3/3600,0)</f>
        <v>1.9444444444444445E-2</v>
      </c>
      <c r="AZ331" s="101">
        <f>IF(AND(OR(計算過程!$DF$5&lt;=4),入力データと計算結果!$E$7=バックデータ一覧!$A$18,BY331&gt;0),(VLOOKUP(入力データと計算結果!$E$6,バックデータ一覧!$V$12:$AA$15,5,FALSE)*CA331+VLOOKUP(入力データと計算結果!$E$6,バックデータ一覧!$V$12:$AA$15,6,FALSE))*10^3/3600,0)</f>
        <v>4.0173250578703704E-2</v>
      </c>
      <c r="BA331" s="101">
        <f>IF(OR(計算過程!$DF$5&lt;=2,計算過程!$DF$5=8),IF(入力データと計算結果!$E$7=バックデータ一覧!$A$16,BU331/BC331+BV331/BD331+BW331/BE331+BX331/BF331+BZ331/BH331,IF(入力データと計算結果!$E$7=バックデータ一覧!$A$17,BU331/BC331+BV331/BD331+BW331/BE331+BY331/BG331+BZ331/BH331,BU331/BC331+BV331/BD331+BW331/BE331+BY331/BG331+CA331/BI331)),0)</f>
        <v>80.449268120782619</v>
      </c>
      <c r="BB331" s="101">
        <f>IF(OR(計算過程!$DF$5=3,計算過程!$DF$5=4),IF(入力データと計算結果!$E$7=バックデータ一覧!$A$16,BU331/BC331+BV331/BD331+BW331/BE331+BX331/BF331+BZ331/BH331,IF(入力データと計算結果!$E$7=バックデータ一覧!$A$17,BU331/BC331+BV331/BD331+BW331/BE331+BY331/BG331+BZ331/BH331,BU331/BC331+BV331/BD331+BW331/BE331+BY331/BG331+CA331/BI331)),0)</f>
        <v>0</v>
      </c>
      <c r="BC331" s="101">
        <f>MIN(1,計算過程!$DF$7*'貼り付けシート（日別）'!AG330+計算過程!$DF$14*(BU331+BW331)+計算過程!$DF$21)</f>
        <v>0.6076048270209724</v>
      </c>
      <c r="BD331" s="101">
        <f>MIN(1,計算過程!$DF$8*'貼り付けシート（日別）'!AG330+計算過程!$DF$15*BV331+計算過程!$DF$22)</f>
        <v>0.67987664246556878</v>
      </c>
      <c r="BE331" s="101">
        <f>MIN(1,計算過程!$DF$9*'貼り付けシート（日別）'!AG330+計算過程!$DF$16*(BU331+BW331)+計算過程!$DF$23)</f>
        <v>0.6076048270209724</v>
      </c>
      <c r="BF331" s="32">
        <f>MIN(1,計算過程!$DF$10*'貼り付けシート（日別）'!AG330+計算過程!$DF$17*BX331+計算過程!$DF$24)</f>
        <v>0.71159348488590612</v>
      </c>
      <c r="BG331" s="32">
        <f>MIN(1,計算過程!$DF$11*'貼り付けシート（日別）'!AG330+計算過程!$DF$18*BY331+計算過程!$DF$25)</f>
        <v>0.6992459591569421</v>
      </c>
      <c r="BH331" s="32">
        <f>MIN(1,計算過程!$DF$12*'貼り付けシート（日別）'!AG330+計算過程!$DF$19*BZ331+計算過程!$DF$26)</f>
        <v>0.71159348488590612</v>
      </c>
      <c r="BI331" s="32">
        <f>MIN(1,計算過程!$DF$13*'貼り付けシート（日別）'!AG330+計算過程!$DF$20*CA331+計算過程!$DF$27)</f>
        <v>0.61394731033449668</v>
      </c>
      <c r="BJ331" s="32">
        <f>IF(計算過程!$DF$5=11,(計算過程!$DF$33*BK331+計算過程!$DF$34*BN331+計算過程!$DF$35*計算過程!$DF$39+計算過程!$DF$36)*(1+計算過程!$DF$37*計算過程!$DF$38)*BL331*BM331*10^3/3600,0)</f>
        <v>0</v>
      </c>
      <c r="BK331" s="32">
        <f>'貼り付けシート（日別）'!AH330</f>
        <v>-1.5999999999999999</v>
      </c>
      <c r="BL331" s="32">
        <f t="shared" si="93"/>
        <v>1.1143799999999999</v>
      </c>
      <c r="BM331" s="32">
        <f t="shared" si="94"/>
        <v>1.1320000000000001</v>
      </c>
      <c r="BN331" s="32">
        <f t="shared" si="95"/>
        <v>53.639396778176952</v>
      </c>
      <c r="BO331" s="32">
        <f>IF(計算過程!$DF$5=10,(計算過程!$DF$41*'貼り付けシート（日別）'!AG330+計算過程!$DF$42*BN331+計算過程!$DF$43)/3.6,0)</f>
        <v>0</v>
      </c>
      <c r="BP331" s="32">
        <f>IF(OR(計算過程!$DF$5=5,計算過程!$DF$5=6,計算過程!$DF$5=7),((計算過程!$DF$45*'貼り付けシート（日別）'!AG330+計算過程!$DF$46*SUM(BU331:BW331,BY331)+計算過程!$DF$47)*BQ331+(0.01723*CA331+0.06099))*10^3/3600,0)</f>
        <v>0</v>
      </c>
      <c r="BQ331" s="32">
        <f>IF('貼り付けシート（日別）'!AG330&lt;7,1+(7-'貼り付けシート（日別）'!AG330)*0.0091,1)</f>
        <v>1.0511116666666667</v>
      </c>
      <c r="BR331" s="32">
        <f>IF(OR(計算過程!$DF$5=5,計算過程!$DF$5=6,計算過程!$DF$5=7),((計算過程!$DF$48*'貼り付けシート（日別）'!AG330+計算過程!$DF$49*SUM(BU331:BW331,BY331)+計算過程!$DF$50)*BT331+CA331/BS331),0)</f>
        <v>0</v>
      </c>
      <c r="BS331" s="32">
        <f>計算過程!$DF$51*'貼り付けシート（日別）'!AG330+計算過程!$DF$52*CA331+計算過程!$DF$53</f>
        <v>0.79016374999999994</v>
      </c>
      <c r="BT331" s="32">
        <f>IF('貼り付けシート（日別）'!AG330&lt;7,1+(7-'貼り付けシート（日別）'!AG330)*0.0205,1)</f>
        <v>1.1151416666666667</v>
      </c>
      <c r="BU331" s="109">
        <f>'貼り付けシート（日別）'!T330</f>
        <v>7.7338231565891391</v>
      </c>
      <c r="BV331" s="109">
        <f>'貼り付けシート（日別）'!U330</f>
        <v>13.460684628559351</v>
      </c>
      <c r="BW331" s="109">
        <f>'貼り付けシート（日別）'!V330</f>
        <v>2.5865629286251295</v>
      </c>
      <c r="BX331" s="109">
        <f>'貼り付けシート（日別）'!W330</f>
        <v>0</v>
      </c>
      <c r="BY331" s="109">
        <f>'貼り付けシート（日別）'!X330</f>
        <v>25.004367731070001</v>
      </c>
      <c r="BZ331" s="109">
        <f>'貼り付けシート（日別）'!Y330</f>
        <v>0</v>
      </c>
      <c r="CA331" s="109">
        <f>'貼り付けシート（日別）'!Z330</f>
        <v>4.8539583333333338</v>
      </c>
      <c r="CB331" s="102">
        <f>IF(入力データと計算結果!$E$9=バックデータ一覧!$A$25,'貼り付けシート（日別）'!AI330,0)</f>
        <v>0</v>
      </c>
      <c r="CC331" s="166"/>
      <c r="CD331" s="32">
        <f>IF(計算過程!$DF$5=9,((CI331*'貼り付けシート（日別）'!AG330+CJ331*(CQ331+CR331+CS331+CU331)+CK331*CX331+CL331)*CE331+(0.01723*CW331+0.06099))*10^3/3600,0)</f>
        <v>0</v>
      </c>
      <c r="CE331" s="32">
        <f>IF(7&lt;='貼り付けシート（日別）'!AG330,1,1+(7-'貼り付けシート（日別）'!AG330)*0.0091)</f>
        <v>1.0511116666666667</v>
      </c>
      <c r="CF331" s="32">
        <f>IF(計算過程!$DF$5=9,((CM331*'貼り付けシート（日別）'!AG330+CN331*(CQ331+CR331+CS331+CU331)+CO331*CX331+CP331)*CH331+CW331/CG331),0)</f>
        <v>0</v>
      </c>
      <c r="CG331" s="32">
        <f>計算過程!$DF$55*'貼り付けシート（日別）'!AG330+計算過程!$DF$56*CW331+計算過程!$DF$57</f>
        <v>0.79016374999999994</v>
      </c>
      <c r="CH331" s="32">
        <f>IF(7&lt;='貼り付けシート（日別）'!AG330,1,1+(7-'貼り付けシート（日別）'!AG330)*0.0205)</f>
        <v>1.1151416666666667</v>
      </c>
      <c r="CI331" s="100">
        <f>IF($CX331&gt;0,バックデータ一覧!$S$4,バックデータ一覧!$T$4)</f>
        <v>-0.18114</v>
      </c>
      <c r="CJ331" s="100">
        <f>IF($CX331&gt;0,バックデータ一覧!$S$5,バックデータ一覧!$T$5)</f>
        <v>0.10483000000000001</v>
      </c>
      <c r="CK331" s="100">
        <f>IF($CX331&gt;0,バックデータ一覧!$S$6,バックデータ一覧!$T$6)</f>
        <v>0</v>
      </c>
      <c r="CL331" s="100">
        <f>IF($CX331&gt;0,バックデータ一覧!$S$7,バックデータ一覧!$T$7)</f>
        <v>5.8528500000000001</v>
      </c>
      <c r="CM331" s="100">
        <f>IF($CX331&gt;0,バックデータ一覧!$S$12,バックデータ一覧!$T$12)</f>
        <v>-5.7700000000000001E-2</v>
      </c>
      <c r="CN331" s="100">
        <f>IF($CX331&gt;0,バックデータ一覧!$S$13,バックデータ一覧!$T$13)</f>
        <v>0.47525000000000001</v>
      </c>
      <c r="CO331" s="100">
        <f>IF($CX331&gt;0,バックデータ一覧!$S$14,バックデータ一覧!$T$14)</f>
        <v>0</v>
      </c>
      <c r="CP331" s="173">
        <f>IF($CX331&gt;0,バックデータ一覧!$S$15,バックデータ一覧!$T$15)</f>
        <v>-6.3459300000000001</v>
      </c>
      <c r="CQ331" s="102">
        <f>IF($DF$4=4,'貼り付けシート（日別）'!T330,'貼り付けシート（日別）'!B330*(INT($DF$4)+1-$DF$4)+'貼り付けシート（日別）'!T330*($DF$4-INT($DF$4)))</f>
        <v>7.7338231565891391</v>
      </c>
      <c r="CR331" s="102">
        <f>IF($DF$4=4,'貼り付けシート（日別）'!U330,'貼り付けシート（日別）'!C330*(INT($DF$4)+1-$DF$4)+'貼り付けシート（日別）'!U330*($DF$4-INT($DF$4)))</f>
        <v>13.460684628559351</v>
      </c>
      <c r="CS331" s="102">
        <f>IF($DF$4=4,'貼り付けシート（日別）'!V330,'貼り付けシート（日別）'!D330*(INT($DF$4)+1-$DF$4)+'貼り付けシート（日別）'!V330*($DF$4-INT($DF$4)))</f>
        <v>2.5865629286251295</v>
      </c>
      <c r="CT331" s="102">
        <f>IF($DF$4=4,'貼り付けシート（日別）'!W330,'貼り付けシート（日別）'!E330*(INT($DF$4)+1-$DF$4)+'貼り付けシート（日別）'!W330*($DF$4-INT($DF$4)))</f>
        <v>0</v>
      </c>
      <c r="CU331" s="102">
        <f>IF($DF$4=4,'貼り付けシート（日別）'!X330,'貼り付けシート（日別）'!F330*(INT($DF$4)+1-$DF$4)+'貼り付けシート（日別）'!X330*($DF$4-INT($DF$4)))</f>
        <v>25.004367731070001</v>
      </c>
      <c r="CV331" s="102">
        <f>IF($DF$4=4,'貼り付けシート（日別）'!Y330,'貼り付けシート（日別）'!G330*(INT($DF$4)+1-$DF$4)+'貼り付けシート（日別）'!Y330*($DF$4-INT($DF$4)))</f>
        <v>0</v>
      </c>
      <c r="CW331" s="102">
        <f>IF($DF$4=4,'貼り付けシート（日別）'!Z330,'貼り付けシート（日別）'!H330*(INT($DF$4)+1-$DF$4)+'貼り付けシート（日別）'!Z330*($DF$4-INT($DF$4)))</f>
        <v>4.8539583333333338</v>
      </c>
      <c r="CX331" s="32">
        <f>SUMIF('貼り付けシート（時刻別）'!$A$6:$A$8765,AR331,'貼り付けシート（時刻別）'!$C$6:$C$8765)</f>
        <v>0</v>
      </c>
      <c r="CY331" s="102">
        <f t="shared" si="96"/>
        <v>0</v>
      </c>
      <c r="CZ331" s="166"/>
    </row>
    <row r="332" spans="1:104" x14ac:dyDescent="0.15">
      <c r="A332" s="36">
        <v>41964</v>
      </c>
      <c r="B332" s="139">
        <f>IF(計算過程!$DF$5=9,計算過程!CD332+計算過程!CY332,IF($DF$4=4,AS332,G332*(INT($DF$4)+1-$DF$4)+AS332*($DF$4-INT($DF$4))))</f>
        <v>0.1500270458923611</v>
      </c>
      <c r="C332" s="139">
        <f>IF(計算過程!$DF$5=9,CF332,IF($DF$4=4,AT332,H332*(INT($DF$4)+1-$DF$4)+AT332*($DF$4-INT($DF$4))))</f>
        <v>67.7263090590464</v>
      </c>
      <c r="D332" s="139">
        <f>IF(計算過程!$DF$5=9,0,IF($DF$4=4,AU332,I332*(INT($DF$4)+1-$DF$4)+AU332*($DF$4-INT($DF$4))))</f>
        <v>0</v>
      </c>
      <c r="E332" s="139">
        <v>0</v>
      </c>
      <c r="F332" s="138"/>
      <c r="G332" s="104">
        <f t="shared" si="83"/>
        <v>0.14204408038657407</v>
      </c>
      <c r="H332" s="104">
        <f t="shared" si="84"/>
        <v>59.672253090645242</v>
      </c>
      <c r="I332" s="104">
        <f t="shared" si="85"/>
        <v>0</v>
      </c>
      <c r="J332" s="107">
        <v>0</v>
      </c>
      <c r="K332" s="101">
        <f>IF(OR(計算過程!$DF$5&lt;=4,計算過程!$DF$5=8),L332+M332+N332,0)</f>
        <v>0.14204408038657407</v>
      </c>
      <c r="L332" s="101">
        <f>IF(AND($DF$5&gt;4,$DF$5&lt;&gt;8),0,((VLOOKUP(入力データと計算結果!$E$6,バックデータ一覧!$V$12:$AA$15,2)*'貼り付けシート（日別）'!O331+VLOOKUP(入力データと計算結果!$E$6,バックデータ一覧!$V$12:$AA$15,3)*('貼り付けシート（日別）'!I331+'貼り付けシート（日別）'!J331+'貼り付けシート（日別）'!K331+'貼り付けシート（日別）'!L331+'貼り付けシート（日別）'!N331)+(VLOOKUP(入力データと計算結果!$E$6,バックデータ一覧!$V$12:$AA$15,4)))*10^3/3600))</f>
        <v>8.650903785185185E-2</v>
      </c>
      <c r="M332" s="101">
        <f>IF(AND(OR($DF$5&gt;4,$DF$5&lt;&gt;8),入力データと計算結果!$E$7&lt;&gt;バックデータ一覧!$A$16,SUM(AL332:AM332)&gt;0),0.07*10^3/3600,0)</f>
        <v>1.9444444444444445E-2</v>
      </c>
      <c r="N332" s="101">
        <f>IF(AND(OR($DF$5&lt;=4),入力データと計算結果!$E$7=バックデータ一覧!$A$18,AM332&gt;0),(VLOOKUP(入力データと計算結果!$E$6,バックデータ一覧!$V$12:$AA$15,5,FALSE)*AO332+VLOOKUP(入力データと計算結果!$E$6,バックデータ一覧!$V$12:$AA$15,6,FALSE))*10^3/3600,0)</f>
        <v>3.6090598090277773E-2</v>
      </c>
      <c r="O332" s="101">
        <f>IF(OR(計算過程!$DF$5&lt;=2,計算過程!$DF$5=8),IF(入力データと計算結果!$E$7=バックデータ一覧!$A$16,AI332/Q332+AJ332/R332+AK332/S332+AL332/T332+AN332/V332,IF(入力データと計算結果!$E$7=バックデータ一覧!$A$17,AI332/Q332+AJ332/R332+AK332/S332+AM332/U332+AN332/V332,AI332/Q332+AJ332/R332+AK332/S332+AM332/U332+AO332/W332)),0)</f>
        <v>59.672253090645242</v>
      </c>
      <c r="P332" s="101">
        <f>IF(OR(計算過程!$DF$5=3,計算過程!$DF$5=4),IF(入力データと計算結果!$E$7=バックデータ一覧!$A$16,AI332/Q332+AJ332/R332+AK332/S332+AL332/T332+AN332/V332,IF(入力データと計算結果!$E$7=バックデータ一覧!$A$17,AI332/Q332+AJ332/R332+AK332/S332+AM332/U332+AN332/V332,AI332/Q332+AJ332/R332+AK332/S332+AM332/U332+AO332/W332)),0)</f>
        <v>0</v>
      </c>
      <c r="Q332" s="101">
        <f>MIN(1,$DF$7*'貼り付けシート（日別）'!O331+計算過程!$DF$14*(AI332+AK332)+$DF$21)</f>
        <v>0.5997380107512007</v>
      </c>
      <c r="R332" s="101">
        <f>MIN(1,$DF$8*'貼り付けシート（日別）'!O331+$DF$15*AJ332+$DF$22)</f>
        <v>0.67566235057463775</v>
      </c>
      <c r="S332" s="101">
        <f>MIN(1,$DF$9*'貼り付けシート（日別）'!O331+$DF$16*(AI332+AK332)+$DF$23)</f>
        <v>0.5997380107512007</v>
      </c>
      <c r="T332" s="32">
        <f>MIN(1,$DF$10*'貼り付けシート（日別）'!O331+$DF$17*AL332+$DF$24)</f>
        <v>0.71159348488590612</v>
      </c>
      <c r="U332" s="32">
        <f>MIN(1,$DF$11*'貼り付けシート（日別）'!O331+$DF$18*AM332+$DF$25)</f>
        <v>0.69910604146480104</v>
      </c>
      <c r="V332" s="32">
        <f>MIN(1,$DF$12*'貼り付けシート（日別）'!O331+$DF$19*AN332+$DF$26)</f>
        <v>0.71159348488590612</v>
      </c>
      <c r="W332" s="32">
        <f>MIN(1,$DF$13*'貼り付けシート（日別）'!O331+$DF$20*AO332+$DF$27)</f>
        <v>0.59574230514845639</v>
      </c>
      <c r="X332" s="32">
        <f t="shared" si="86"/>
        <v>0</v>
      </c>
      <c r="Y332" s="32">
        <f>'貼り付けシート（日別）'!P331</f>
        <v>-1.4375000000000002</v>
      </c>
      <c r="Z332" s="32">
        <f t="shared" si="87"/>
        <v>1.11221875</v>
      </c>
      <c r="AA332" s="32">
        <f t="shared" si="88"/>
        <v>1.1307812500000001</v>
      </c>
      <c r="AB332" s="32">
        <f t="shared" si="89"/>
        <v>39.971208289562533</v>
      </c>
      <c r="AC332" s="32">
        <f>IF($DF$5=10,($DF$41*'貼り付けシート（日別）'!O331+$DF$42*AB332+$DF$43)/3.6,0)</f>
        <v>0</v>
      </c>
      <c r="AD332" s="32">
        <f>IF(OR($DF$5=5,$DF$5=6,$DF$5=7),(($DF$45*'貼り付けシート（日別）'!O331+$DF$46*SUM(AI332:AK332,AM332)+$DF$47)*AE332+(0.01723*AO332+0.06099))*10^3/3600,0)</f>
        <v>0</v>
      </c>
      <c r="AE332" s="32">
        <f>IF('貼り付けシート（日別）'!O331&lt;7,1+(7-'貼り付けシート（日別）'!O331)*0.0091,1)</f>
        <v>1.0607804166666668</v>
      </c>
      <c r="AF332" s="32">
        <f>IF(OR($DF$5=5,$DF$5=6,$DF$5=7),(($DF$48*'貼り付けシート（日別）'!O331+$DF$49*SUM(AI332:AK332,AM332)+$DF$50)*AH332+AO332/AG332),0)</f>
        <v>0</v>
      </c>
      <c r="AG332" s="32">
        <f>$DF$51*'貼り付けシート（日別）'!O331+$DF$52*AO332+$DF$53</f>
        <v>0.77994562499999998</v>
      </c>
      <c r="AH332" s="32">
        <f>IF('貼り付けシート（日別）'!O331&lt;7,1+(7-'貼り付けシート（日別）'!O331)*0.0205,1)</f>
        <v>1.1369229166666668</v>
      </c>
      <c r="AI332" s="109">
        <f>'貼り付けシート（日別）'!B331</f>
        <v>4.0847847338669832</v>
      </c>
      <c r="AJ332" s="109">
        <f>'貼り付けシート（日別）'!C331</f>
        <v>5.4506546684253312</v>
      </c>
      <c r="AK332" s="109">
        <f>'貼り付けシート（日別）'!D331</f>
        <v>1.1221936082052151</v>
      </c>
      <c r="AL332" s="109">
        <f>'貼り付けシート（日別）'!E331</f>
        <v>0</v>
      </c>
      <c r="AM332" s="109">
        <f>'貼り付けシート（日別）'!F331</f>
        <v>25.312637779065</v>
      </c>
      <c r="AN332" s="109">
        <f>'貼り付けシート（日別）'!G331</f>
        <v>0</v>
      </c>
      <c r="AO332" s="109">
        <f>'貼り付けシート（日別）'!H331</f>
        <v>4.0009375</v>
      </c>
      <c r="AP332" s="102">
        <f>IF(入力データと計算結果!$E$9=バックデータ一覧!$A$25,'貼り付けシート（日別）'!Q331,0)</f>
        <v>0</v>
      </c>
      <c r="AR332" s="36">
        <v>41964</v>
      </c>
      <c r="AS332" s="104">
        <f t="shared" si="90"/>
        <v>0.1500270458923611</v>
      </c>
      <c r="AT332" s="104">
        <f t="shared" si="91"/>
        <v>67.7263090590464</v>
      </c>
      <c r="AU332" s="104">
        <f t="shared" si="92"/>
        <v>0</v>
      </c>
      <c r="AV332" s="107">
        <v>0</v>
      </c>
      <c r="AW332" s="101">
        <f>IF(OR(計算過程!$DF$5&lt;=4,計算過程!$DF$5=8),AX332+AY332+AZ332,0)</f>
        <v>0.1500270458923611</v>
      </c>
      <c r="AX332" s="101">
        <f>IF(AND(計算過程!$DF$5&gt;4,計算過程!$DF$5&lt;&gt;8),0,((VLOOKUP(入力データと計算結果!$E$6,バックデータ一覧!$V$12:$AA$15,2)*'貼り付けシート（日別）'!AG331+VLOOKUP(入力データと計算結果!$E$6,バックデータ一覧!$V$12:$AA$15,3)*('貼り付けシート（日別）'!AA331+'貼り付けシート（日別）'!AB331+'貼り付けシート（日別）'!AC331+'貼り付けシート（日別）'!AD331+'貼り付けシート（日別）'!AF331)+(VLOOKUP(入力データと計算結果!$E$6,バックデータ一覧!$V$12:$AA$15,4)))*10^3/3600))</f>
        <v>8.9964392101851851E-2</v>
      </c>
      <c r="AY332" s="101">
        <f>IF(AND(OR(計算過程!$DF$5&gt;4,計算過程!$DF$5&lt;&gt;8),入力データと計算結果!$E$7&lt;&gt;バックデータ一覧!$A$16,SUM(BX332:BY332)&gt;0),0.07*10^3/3600,0)</f>
        <v>1.9444444444444445E-2</v>
      </c>
      <c r="AZ332" s="101">
        <f>IF(AND(OR(計算過程!$DF$5&lt;=4),入力データと計算結果!$E$7=バックデータ一覧!$A$18,BY332&gt;0),(VLOOKUP(入力データと計算結果!$E$6,バックデータ一覧!$V$12:$AA$15,5,FALSE)*CA332+VLOOKUP(入力データと計算結果!$E$6,バックデータ一覧!$V$12:$AA$15,6,FALSE))*10^3/3600,0)</f>
        <v>4.0618209346064818E-2</v>
      </c>
      <c r="BA332" s="101">
        <f>IF(OR(計算過程!$DF$5&lt;=2,計算過程!$DF$5=8),IF(入力データと計算結果!$E$7=バックデータ一覧!$A$16,BU332/BC332+BV332/BD332+BW332/BE332+BX332/BF332+BZ332/BH332,IF(入力データと計算結果!$E$7=バックデータ一覧!$A$17,BU332/BC332+BV332/BD332+BW332/BE332+BY332/BG332+BZ332/BH332,BU332/BC332+BV332/BD332+BW332/BE332+BY332/BG332+CA332/BI332)),0)</f>
        <v>67.7263090590464</v>
      </c>
      <c r="BB332" s="101">
        <f>IF(OR(計算過程!$DF$5=3,計算過程!$DF$5=4),IF(入力データと計算結果!$E$7=バックデータ一覧!$A$16,BU332/BC332+BV332/BD332+BW332/BE332+BX332/BF332+BZ332/BH332,IF(入力データと計算結果!$E$7=バックデータ一覧!$A$17,BU332/BC332+BV332/BD332+BW332/BE332+BY332/BG332+BZ332/BH332,BU332/BC332+BV332/BD332+BW332/BE332+BY332/BG332+CA332/BI332)),0)</f>
        <v>0</v>
      </c>
      <c r="BC332" s="101">
        <f>MIN(1,計算過程!$DF$7*'貼り付けシート（日別）'!AG331+計算過程!$DF$14*(BU332+BW332)+計算過程!$DF$21)</f>
        <v>0.60070253384016103</v>
      </c>
      <c r="BD332" s="101">
        <f>MIN(1,計算過程!$DF$8*'貼り付けシート（日別）'!AG331+計算過程!$DF$15*BV332+計算過程!$DF$22)</f>
        <v>0.6773116469774163</v>
      </c>
      <c r="BE332" s="101">
        <f>MIN(1,計算過程!$DF$9*'貼り付けシート（日別）'!AG331+計算過程!$DF$16*(BU332+BW332)+計算過程!$DF$23)</f>
        <v>0.60070253384016103</v>
      </c>
      <c r="BF332" s="32">
        <f>MIN(1,計算過程!$DF$10*'貼り付けシート（日別）'!AG331+計算過程!$DF$17*BX332+計算過程!$DF$24)</f>
        <v>0.71159348488590612</v>
      </c>
      <c r="BG332" s="32">
        <f>MIN(1,計算過程!$DF$11*'貼り付けシート（日別）'!AG331+計算過程!$DF$18*BY332+計算過程!$DF$25)</f>
        <v>0.69910604146480104</v>
      </c>
      <c r="BH332" s="32">
        <f>MIN(1,計算過程!$DF$12*'貼り付けシート（日別）'!AG331+計算過程!$DF$19*BZ332+計算過程!$DF$26)</f>
        <v>0.71159348488590612</v>
      </c>
      <c r="BI332" s="32">
        <f>MIN(1,計算過程!$DF$13*'貼り付けシート（日別）'!AG331+計算過程!$DF$20*CA332+計算過程!$DF$27)</f>
        <v>0.61240170618281875</v>
      </c>
      <c r="BJ332" s="32">
        <f>IF(計算過程!$DF$5=11,(計算過程!$DF$33*BK332+計算過程!$DF$34*BN332+計算過程!$DF$35*計算過程!$DF$39+計算過程!$DF$36)*(1+計算過程!$DF$37*計算過程!$DF$38)*BL332*BM332*10^3/3600,0)</f>
        <v>0</v>
      </c>
      <c r="BK332" s="32">
        <f>'貼り付けシート（日別）'!AH331</f>
        <v>-1.4375000000000002</v>
      </c>
      <c r="BL332" s="32">
        <f t="shared" si="93"/>
        <v>1.11221875</v>
      </c>
      <c r="BM332" s="32">
        <f t="shared" si="94"/>
        <v>1.1307812500000001</v>
      </c>
      <c r="BN332" s="32">
        <f t="shared" si="95"/>
        <v>45.368298663155549</v>
      </c>
      <c r="BO332" s="32">
        <f>IF(計算過程!$DF$5=10,(計算過程!$DF$41*'貼り付けシート（日別）'!AG331+計算過程!$DF$42*BN332+計算過程!$DF$43)/3.6,0)</f>
        <v>0</v>
      </c>
      <c r="BP332" s="32">
        <f>IF(OR(計算過程!$DF$5=5,計算過程!$DF$5=6,計算過程!$DF$5=7),((計算過程!$DF$45*'貼り付けシート（日別）'!AG331+計算過程!$DF$46*SUM(BU332:BW332,BY332)+計算過程!$DF$47)*BQ332+(0.01723*CA332+0.06099))*10^3/3600,0)</f>
        <v>0</v>
      </c>
      <c r="BQ332" s="32">
        <f>IF('貼り付けシート（日別）'!AG331&lt;7,1+(7-'貼り付けシート（日別）'!AG331)*0.0091,1)</f>
        <v>1.0607804166666668</v>
      </c>
      <c r="BR332" s="32">
        <f>IF(OR(計算過程!$DF$5=5,計算過程!$DF$5=6,計算過程!$DF$5=7),((計算過程!$DF$48*'貼り付けシート（日別）'!AG331+計算過程!$DF$49*SUM(BU332:BW332,BY332)+計算過程!$DF$50)*BT332+CA332/BS332),0)</f>
        <v>0</v>
      </c>
      <c r="BS332" s="32">
        <f>計算過程!$DF$51*'貼り付けシート（日別）'!AG331+計算過程!$DF$52*CA332+計算過程!$DF$53</f>
        <v>0.78562156249999993</v>
      </c>
      <c r="BT332" s="32">
        <f>IF('貼り付けシート（日別）'!AG331&lt;7,1+(7-'貼り付けシート（日別）'!AG331)*0.0205,1)</f>
        <v>1.1369229166666668</v>
      </c>
      <c r="BU332" s="109">
        <f>'貼り付けシート（日別）'!T331</f>
        <v>5.2761802812448533</v>
      </c>
      <c r="BV332" s="109">
        <f>'貼り付けシート（日別）'!U331</f>
        <v>9.0844244473755502</v>
      </c>
      <c r="BW332" s="109">
        <f>'貼り付けシート（日別）'!V331</f>
        <v>0.7481290721368099</v>
      </c>
      <c r="BX332" s="109">
        <f>'貼り付けシート（日別）'!W331</f>
        <v>0</v>
      </c>
      <c r="BY332" s="109">
        <f>'貼り付けシート（日別）'!X331</f>
        <v>25.312637779065</v>
      </c>
      <c r="BZ332" s="109">
        <f>'貼り付けシート（日別）'!Y331</f>
        <v>0</v>
      </c>
      <c r="CA332" s="109">
        <f>'貼り付けシート（日別）'!Z331</f>
        <v>4.9469270833333336</v>
      </c>
      <c r="CB332" s="102">
        <f>IF(入力データと計算結果!$E$9=バックデータ一覧!$A$25,'貼り付けシート（日別）'!AI331,0)</f>
        <v>0</v>
      </c>
      <c r="CC332" s="166"/>
      <c r="CD332" s="32">
        <f>IF(計算過程!$DF$5=9,((CI332*'貼り付けシート（日別）'!AG331+CJ332*(CQ332+CR332+CS332+CU332)+CK332*CX332+CL332)*CE332+(0.01723*CW332+0.06099))*10^3/3600,0)</f>
        <v>0</v>
      </c>
      <c r="CE332" s="32">
        <f>IF(7&lt;='貼り付けシート（日別）'!AG331,1,1+(7-'貼り付けシート（日別）'!AG331)*0.0091)</f>
        <v>1.0607804166666668</v>
      </c>
      <c r="CF332" s="32">
        <f>IF(計算過程!$DF$5=9,((CM332*'貼り付けシート（日別）'!AG331+CN332*(CQ332+CR332+CS332+CU332)+CO332*CX332+CP332)*CH332+CW332/CG332),0)</f>
        <v>0</v>
      </c>
      <c r="CG332" s="32">
        <f>計算過程!$DF$55*'貼り付けシート（日別）'!AG331+計算過程!$DF$56*CW332+計算過程!$DF$57</f>
        <v>0.78562156249999993</v>
      </c>
      <c r="CH332" s="32">
        <f>IF(7&lt;='貼り付けシート（日別）'!AG331,1,1+(7-'貼り付けシート（日別）'!AG331)*0.0205)</f>
        <v>1.1369229166666668</v>
      </c>
      <c r="CI332" s="100">
        <f>IF($CX332&gt;0,バックデータ一覧!$S$4,バックデータ一覧!$T$4)</f>
        <v>-0.18114</v>
      </c>
      <c r="CJ332" s="100">
        <f>IF($CX332&gt;0,バックデータ一覧!$S$5,バックデータ一覧!$T$5)</f>
        <v>0.10483000000000001</v>
      </c>
      <c r="CK332" s="100">
        <f>IF($CX332&gt;0,バックデータ一覧!$S$6,バックデータ一覧!$T$6)</f>
        <v>0</v>
      </c>
      <c r="CL332" s="100">
        <f>IF($CX332&gt;0,バックデータ一覧!$S$7,バックデータ一覧!$T$7)</f>
        <v>5.8528500000000001</v>
      </c>
      <c r="CM332" s="100">
        <f>IF($CX332&gt;0,バックデータ一覧!$S$12,バックデータ一覧!$T$12)</f>
        <v>-5.7700000000000001E-2</v>
      </c>
      <c r="CN332" s="100">
        <f>IF($CX332&gt;0,バックデータ一覧!$S$13,バックデータ一覧!$T$13)</f>
        <v>0.47525000000000001</v>
      </c>
      <c r="CO332" s="100">
        <f>IF($CX332&gt;0,バックデータ一覧!$S$14,バックデータ一覧!$T$14)</f>
        <v>0</v>
      </c>
      <c r="CP332" s="173">
        <f>IF($CX332&gt;0,バックデータ一覧!$S$15,バックデータ一覧!$T$15)</f>
        <v>-6.3459300000000001</v>
      </c>
      <c r="CQ332" s="102">
        <f>IF($DF$4=4,'貼り付けシート（日別）'!T331,'貼り付けシート（日別）'!B331*(INT($DF$4)+1-$DF$4)+'貼り付けシート（日別）'!T331*($DF$4-INT($DF$4)))</f>
        <v>5.2761802812448533</v>
      </c>
      <c r="CR332" s="102">
        <f>IF($DF$4=4,'貼り付けシート（日別）'!U331,'貼り付けシート（日別）'!C331*(INT($DF$4)+1-$DF$4)+'貼り付けシート（日別）'!U331*($DF$4-INT($DF$4)))</f>
        <v>9.0844244473755502</v>
      </c>
      <c r="CS332" s="102">
        <f>IF($DF$4=4,'貼り付けシート（日別）'!V331,'貼り付けシート（日別）'!D331*(INT($DF$4)+1-$DF$4)+'貼り付けシート（日別）'!V331*($DF$4-INT($DF$4)))</f>
        <v>0.7481290721368099</v>
      </c>
      <c r="CT332" s="102">
        <f>IF($DF$4=4,'貼り付けシート（日別）'!W331,'貼り付けシート（日別）'!E331*(INT($DF$4)+1-$DF$4)+'貼り付けシート（日別）'!W331*($DF$4-INT($DF$4)))</f>
        <v>0</v>
      </c>
      <c r="CU332" s="102">
        <f>IF($DF$4=4,'貼り付けシート（日別）'!X331,'貼り付けシート（日別）'!F331*(INT($DF$4)+1-$DF$4)+'貼り付けシート（日別）'!X331*($DF$4-INT($DF$4)))</f>
        <v>25.312637779065</v>
      </c>
      <c r="CV332" s="102">
        <f>IF($DF$4=4,'貼り付けシート（日別）'!Y331,'貼り付けシート（日別）'!G331*(INT($DF$4)+1-$DF$4)+'貼り付けシート（日別）'!Y331*($DF$4-INT($DF$4)))</f>
        <v>0</v>
      </c>
      <c r="CW332" s="102">
        <f>IF($DF$4=4,'貼り付けシート（日別）'!Z331,'貼り付けシート（日別）'!H331*(INT($DF$4)+1-$DF$4)+'貼り付けシート（日別）'!Z331*($DF$4-INT($DF$4)))</f>
        <v>4.9469270833333336</v>
      </c>
      <c r="CX332" s="32">
        <f>SUMIF('貼り付けシート（時刻別）'!$A$6:$A$8765,AR332,'貼り付けシート（時刻別）'!$C$6:$C$8765)</f>
        <v>0</v>
      </c>
      <c r="CY332" s="102">
        <f t="shared" si="96"/>
        <v>0</v>
      </c>
      <c r="CZ332" s="166"/>
    </row>
    <row r="333" spans="1:104" x14ac:dyDescent="0.15">
      <c r="A333" s="36">
        <v>41965</v>
      </c>
      <c r="B333" s="139">
        <f>IF(計算過程!$DF$5=9,計算過程!CD333+計算過程!CY333,IF($DF$4=4,AS333,G333*(INT($DF$4)+1-$DF$4)+AS333*($DF$4-INT($DF$4))))</f>
        <v>0.15961309313194444</v>
      </c>
      <c r="C333" s="139">
        <f>IF(計算過程!$DF$5=9,CF333,IF($DF$4=4,AT333,H333*(INT($DF$4)+1-$DF$4)+AT333*($DF$4-INT($DF$4))))</f>
        <v>83.387515987373646</v>
      </c>
      <c r="D333" s="139">
        <f>IF(計算過程!$DF$5=9,0,IF($DF$4=4,AU333,I333*(INT($DF$4)+1-$DF$4)+AU333*($DF$4-INT($DF$4))))</f>
        <v>0</v>
      </c>
      <c r="E333" s="139">
        <v>0</v>
      </c>
      <c r="F333" s="138"/>
      <c r="G333" s="104">
        <f t="shared" si="83"/>
        <v>0.15138954991203707</v>
      </c>
      <c r="H333" s="104">
        <f t="shared" si="84"/>
        <v>75.075437128317674</v>
      </c>
      <c r="I333" s="104">
        <f t="shared" si="85"/>
        <v>0</v>
      </c>
      <c r="J333" s="107">
        <v>0</v>
      </c>
      <c r="K333" s="101">
        <f>IF(OR(計算過程!$DF$5&lt;=4,計算過程!$DF$5=8),L333+M333+N333,0)</f>
        <v>0.15138954991203707</v>
      </c>
      <c r="L333" s="101">
        <f>IF(AND($DF$5&gt;4,$DF$5&lt;&gt;8),0,((VLOOKUP(入力データと計算結果!$E$6,バックデータ一覧!$V$12:$AA$15,2)*'貼り付けシート（日別）'!O332+VLOOKUP(入力データと計算結果!$E$6,バックデータ一覧!$V$12:$AA$15,3)*('貼り付けシート（日別）'!I332+'貼り付けシート（日別）'!J332+'貼り付けシート（日別）'!K332+'貼り付けシート（日別）'!L332+'貼り付けシート（日別）'!N332)+(VLOOKUP(入力データと計算結果!$E$6,バックデータ一覧!$V$12:$AA$15,4)))*10^3/3600))</f>
        <v>9.4803058592592609E-2</v>
      </c>
      <c r="M333" s="101">
        <f>IF(AND(OR($DF$5&gt;4,$DF$5&lt;&gt;8),入力データと計算結果!$E$7&lt;&gt;バックデータ一覧!$A$16,SUM(AL333:AM333)&gt;0),0.07*10^3/3600,0)</f>
        <v>1.9444444444444445E-2</v>
      </c>
      <c r="N333" s="101">
        <f>IF(AND(OR($DF$5&lt;=4),入力データと計算結果!$E$7=バックデータ一覧!$A$18,AM333&gt;0),(VLOOKUP(入力データと計算結果!$E$6,バックデータ一覧!$V$12:$AA$15,5,FALSE)*AO333+VLOOKUP(入力データと計算結果!$E$6,バックデータ一覧!$V$12:$AA$15,6,FALSE))*10^3/3600,0)</f>
        <v>3.7142046875000001E-2</v>
      </c>
      <c r="O333" s="101">
        <f>IF(OR(計算過程!$DF$5&lt;=2,計算過程!$DF$5=8),IF(入力データと計算結果!$E$7=バックデータ一覧!$A$16,AI333/Q333+AJ333/R333+AK333/S333+AL333/T333+AN333/V333,IF(入力データと計算結果!$E$7=バックデータ一覧!$A$17,AI333/Q333+AJ333/R333+AK333/S333+AM333/U333+AN333/V333,AI333/Q333+AJ333/R333+AK333/S333+AM333/U333+AO333/W333)),0)</f>
        <v>75.075437128317674</v>
      </c>
      <c r="P333" s="101">
        <f>IF(OR(計算過程!$DF$5=3,計算過程!$DF$5=4),IF(入力データと計算結果!$E$7=バックデータ一覧!$A$16,AI333/Q333+AJ333/R333+AK333/S333+AL333/T333+AN333/V333,IF(入力データと計算結果!$E$7=バックデータ一覧!$A$17,AI333/Q333+AJ333/R333+AK333/S333+AM333/U333+AN333/V333,AI333/Q333+AJ333/R333+AK333/S333+AM333/U333+AO333/W333)),0)</f>
        <v>0</v>
      </c>
      <c r="Q333" s="101">
        <f>MIN(1,$DF$7*'貼り付けシート（日別）'!O332+計算過程!$DF$14*(AI333+AK333)+$DF$21)</f>
        <v>0.59997943274780985</v>
      </c>
      <c r="R333" s="101">
        <f>MIN(1,$DF$8*'貼り付けシート（日別）'!O332+$DF$15*AJ333+$DF$22)</f>
        <v>0.67619819697258832</v>
      </c>
      <c r="S333" s="101">
        <f>MIN(1,$DF$9*'貼り付けシート（日別）'!O332+$DF$16*(AI333+AK333)+$DF$23)</f>
        <v>0.59997943274780985</v>
      </c>
      <c r="T333" s="32">
        <f>MIN(1,$DF$10*'貼り付けシート（日別）'!O332+$DF$17*AL333+$DF$24)</f>
        <v>0.71159348488590612</v>
      </c>
      <c r="U333" s="32">
        <f>MIN(1,$DF$11*'貼り付けシート（日別）'!O332+$DF$18*AM333+$DF$25)</f>
        <v>0.6989297016553685</v>
      </c>
      <c r="V333" s="32">
        <f>MIN(1,$DF$12*'貼り付けシート（日別）'!O332+$DF$19*AN333+$DF$26)</f>
        <v>0.71159348488590612</v>
      </c>
      <c r="W333" s="32">
        <f>MIN(1,$DF$13*'貼り付けシート（日別）'!O332+$DF$20*AO333+$DF$27)</f>
        <v>0.59083648353181206</v>
      </c>
      <c r="X333" s="32">
        <f t="shared" si="86"/>
        <v>0</v>
      </c>
      <c r="Y333" s="32">
        <f>'貼り付けシート（日別）'!P332</f>
        <v>-5.2250000000000005</v>
      </c>
      <c r="Z333" s="32">
        <f t="shared" si="87"/>
        <v>1.1625924999999999</v>
      </c>
      <c r="AA333" s="32">
        <f t="shared" si="88"/>
        <v>1.1027500000000001</v>
      </c>
      <c r="AB333" s="32">
        <f t="shared" si="89"/>
        <v>49.760670968303735</v>
      </c>
      <c r="AC333" s="32">
        <f>IF($DF$5=10,($DF$41*'貼り付けシート（日別）'!O332+$DF$42*AB333+$DF$43)/3.6,0)</f>
        <v>0</v>
      </c>
      <c r="AD333" s="32">
        <f>IF(OR($DF$5=5,$DF$5=6,$DF$5=7),(($DF$45*'貼り付けシート（日別）'!O332+$DF$46*SUM(AI333:AK333,AM333)+$DF$47)*AE333+(0.01723*AO333+0.06099))*10^3/3600,0)</f>
        <v>0</v>
      </c>
      <c r="AE333" s="32">
        <f>IF('貼り付けシート（日別）'!O332&lt;7,1+(7-'貼り付けシート（日別）'!O332)*0.0091,1)</f>
        <v>1.0874358333333334</v>
      </c>
      <c r="AF333" s="32">
        <f>IF(OR($DF$5=5,$DF$5=6,$DF$5=7),(($DF$48*'貼り付けシート（日別）'!O332+$DF$49*SUM(AI333:AK333,AM333)+$DF$50)*AH333+AO333/AG333),0)</f>
        <v>0</v>
      </c>
      <c r="AG333" s="32">
        <f>$DF$51*'貼り付けシート（日別）'!O332+$DF$52*AO333+$DF$53</f>
        <v>0.76720374999999996</v>
      </c>
      <c r="AH333" s="32">
        <f>IF('貼り付けシート（日別）'!O332&lt;7,1+(7-'貼り付けシート（日別）'!O332)*0.0205,1)</f>
        <v>1.1969708333333333</v>
      </c>
      <c r="AI333" s="109">
        <f>'貼り付けシート（日別）'!B332</f>
        <v>7.6037149434735483</v>
      </c>
      <c r="AJ333" s="109">
        <f>'貼り付けシート（日別）'!C332</f>
        <v>10.146244430066744</v>
      </c>
      <c r="AK333" s="109">
        <f>'貼り付けシート（日別）'!D332</f>
        <v>2.0889326767784469</v>
      </c>
      <c r="AL333" s="109">
        <f>'貼り付けシート（日別）'!E332</f>
        <v>0</v>
      </c>
      <c r="AM333" s="109">
        <f>'貼り付けシート（日別）'!F332</f>
        <v>25.701153917984996</v>
      </c>
      <c r="AN333" s="109">
        <f>'貼り付けシート（日別）'!G332</f>
        <v>0</v>
      </c>
      <c r="AO333" s="109">
        <f>'貼り付けシート（日別）'!H332</f>
        <v>4.2206250000000001</v>
      </c>
      <c r="AP333" s="102">
        <f>IF(入力データと計算結果!$E$9=バックデータ一覧!$A$25,'貼り付けシート（日別）'!Q332,0)</f>
        <v>0</v>
      </c>
      <c r="AR333" s="36">
        <v>41965</v>
      </c>
      <c r="AS333" s="104">
        <f t="shared" si="90"/>
        <v>0.15961309313194444</v>
      </c>
      <c r="AT333" s="104">
        <f t="shared" si="91"/>
        <v>83.387515987373646</v>
      </c>
      <c r="AU333" s="104">
        <f t="shared" si="92"/>
        <v>0</v>
      </c>
      <c r="AV333" s="107">
        <v>0</v>
      </c>
      <c r="AW333" s="101">
        <f>IF(OR(計算過程!$DF$5&lt;=4,計算過程!$DF$5=8),AX333+AY333+AZ333,0)</f>
        <v>0.15961309313194444</v>
      </c>
      <c r="AX333" s="101">
        <f>IF(AND(計算過程!$DF$5&gt;4,計算過程!$DF$5&lt;&gt;8),0,((VLOOKUP(入力データと計算結果!$E$6,バックデータ一覧!$V$12:$AA$15,2)*'貼り付けシート（日別）'!AG332+VLOOKUP(入力データと計算結果!$E$6,バックデータ一覧!$V$12:$AA$15,3)*('貼り付けシート（日別）'!AA332+'貼り付けシート（日別）'!AB332+'貼り付けシート（日別）'!AC332+'貼り付けシート（日別）'!AD332+'貼り付けシート（日別）'!AF332)+(VLOOKUP(入力データと計算結果!$E$6,バックデータ一覧!$V$12:$AA$15,4)))*10^3/3600))</f>
        <v>9.8323749092592588E-2</v>
      </c>
      <c r="AY333" s="101">
        <f>IF(AND(OR(計算過程!$DF$5&gt;4,計算過程!$DF$5&lt;&gt;8),入力データと計算結果!$E$7&lt;&gt;バックデータ一覧!$A$16,SUM(BX333:BY333)&gt;0),0.07*10^3/3600,0)</f>
        <v>1.9444444444444445E-2</v>
      </c>
      <c r="AZ333" s="101">
        <f>IF(AND(OR(計算過程!$DF$5&lt;=4),入力データと計算結果!$E$7=バックデータ一覧!$A$18,BY333&gt;0),(VLOOKUP(入力データと計算結果!$E$6,バックデータ一覧!$V$12:$AA$15,5,FALSE)*CA333+VLOOKUP(入力データと計算結果!$E$6,バックデータ一覧!$V$12:$AA$15,6,FALSE))*10^3/3600,0)</f>
        <v>4.1844899594907413E-2</v>
      </c>
      <c r="BA333" s="101">
        <f>IF(OR(計算過程!$DF$5&lt;=2,計算過程!$DF$5=8),IF(入力データと計算結果!$E$7=バックデータ一覧!$A$16,BU333/BC333+BV333/BD333+BW333/BE333+BX333/BF333+BZ333/BH333,IF(入力データと計算結果!$E$7=バックデータ一覧!$A$17,BU333/BC333+BV333/BD333+BW333/BE333+BY333/BG333+BZ333/BH333,BU333/BC333+BV333/BD333+BW333/BE333+BY333/BG333+CA333/BI333)),0)</f>
        <v>83.387515987373646</v>
      </c>
      <c r="BB333" s="101">
        <f>IF(OR(計算過程!$DF$5=3,計算過程!$DF$5=4),IF(入力データと計算結果!$E$7=バックデータ一覧!$A$16,BU333/BC333+BV333/BD333+BW333/BE333+BX333/BF333+BZ333/BH333,IF(入力データと計算結果!$E$7=バックデータ一覧!$A$17,BU333/BC333+BV333/BD333+BW333/BE333+BY333/BG333+BZ333/BH333,BU333/BC333+BV333/BD333+BW333/BE333+BY333/BG333+CA333/BI333)),0)</f>
        <v>0</v>
      </c>
      <c r="BC333" s="101">
        <f>MIN(1,計算過程!$DF$7*'貼り付けシート（日別）'!AG332+計算過程!$DF$14*(BU333+BW333)+計算過程!$DF$21)</f>
        <v>0.60105960607162034</v>
      </c>
      <c r="BD333" s="101">
        <f>MIN(1,計算過程!$DF$8*'貼り付けシート（日別）'!AG332+計算過程!$DF$15*BV333+計算過程!$DF$22)</f>
        <v>0.67787280793467664</v>
      </c>
      <c r="BE333" s="101">
        <f>MIN(1,計算過程!$DF$9*'貼り付けシート（日別）'!AG332+計算過程!$DF$16*(BU333+BW333)+計算過程!$DF$23)</f>
        <v>0.60105960607162034</v>
      </c>
      <c r="BF333" s="32">
        <f>MIN(1,計算過程!$DF$10*'貼り付けシート（日別）'!AG332+計算過程!$DF$17*BX333+計算過程!$DF$24)</f>
        <v>0.71159348488590612</v>
      </c>
      <c r="BG333" s="32">
        <f>MIN(1,計算過程!$DF$11*'貼り付けシート（日別）'!AG332+計算過程!$DF$18*BY333+計算過程!$DF$25)</f>
        <v>0.6989297016553685</v>
      </c>
      <c r="BH333" s="32">
        <f>MIN(1,計算過程!$DF$12*'貼り付けシート（日別）'!AG332+計算過程!$DF$19*BZ333+計算過程!$DF$26)</f>
        <v>0.71159348488590612</v>
      </c>
      <c r="BI333" s="32">
        <f>MIN(1,計算過程!$DF$13*'貼り付けシート（日別）'!AG332+計算過程!$DF$20*CA333+計算過程!$DF$27)</f>
        <v>0.60814068767838925</v>
      </c>
      <c r="BJ333" s="32">
        <f>IF(計算過程!$DF$5=11,(計算過程!$DF$33*BK333+計算過程!$DF$34*BN333+計算過程!$DF$35*計算過程!$DF$39+計算過程!$DF$36)*(1+計算過程!$DF$37*計算過程!$DF$38)*BL333*BM333*10^3/3600,0)</f>
        <v>0</v>
      </c>
      <c r="BK333" s="32">
        <f>'貼り付けシート（日別）'!AH332</f>
        <v>-5.2250000000000005</v>
      </c>
      <c r="BL333" s="32">
        <f t="shared" si="93"/>
        <v>1.1625924999999999</v>
      </c>
      <c r="BM333" s="32">
        <f t="shared" si="94"/>
        <v>1.1027500000000001</v>
      </c>
      <c r="BN333" s="32">
        <f t="shared" si="95"/>
        <v>55.348150882455776</v>
      </c>
      <c r="BO333" s="32">
        <f>IF(計算過程!$DF$5=10,(計算過程!$DF$41*'貼り付けシート（日別）'!AG332+計算過程!$DF$42*BN333+計算過程!$DF$43)/3.6,0)</f>
        <v>0</v>
      </c>
      <c r="BP333" s="32">
        <f>IF(OR(計算過程!$DF$5=5,計算過程!$DF$5=6,計算過程!$DF$5=7),((計算過程!$DF$45*'貼り付けシート（日別）'!AG332+計算過程!$DF$46*SUM(BU333:BW333,BY333)+計算過程!$DF$47)*BQ333+(0.01723*CA333+0.06099))*10^3/3600,0)</f>
        <v>0</v>
      </c>
      <c r="BQ333" s="32">
        <f>IF('貼り付けシート（日別）'!AG332&lt;7,1+(7-'貼り付けシート（日別）'!AG332)*0.0091,1)</f>
        <v>1.0874358333333334</v>
      </c>
      <c r="BR333" s="32">
        <f>IF(OR(計算過程!$DF$5=5,計算過程!$DF$5=6,計算過程!$DF$5=7),((計算過程!$DF$48*'貼り付けシート（日別）'!AG332+計算過程!$DF$49*SUM(BU333:BW333,BY333)+計算過程!$DF$50)*BT333+CA333/BS333),0)</f>
        <v>0</v>
      </c>
      <c r="BS333" s="32">
        <f>計算過程!$DF$51*'貼り付けシート（日別）'!AG332+計算過程!$DF$52*CA333+計算過程!$DF$53</f>
        <v>0.77309937499999992</v>
      </c>
      <c r="BT333" s="32">
        <f>IF('貼り付けシート（日別）'!AG332&lt;7,1+(7-'貼り付けシート（日別）'!AG332)*0.0205,1)</f>
        <v>1.1969708333333333</v>
      </c>
      <c r="BU333" s="109">
        <f>'貼り付けシート（日別）'!T332</f>
        <v>7.9493383499950747</v>
      </c>
      <c r="BV333" s="109">
        <f>'貼り付けシート（日別）'!U332</f>
        <v>13.835787859181925</v>
      </c>
      <c r="BW333" s="109">
        <f>'貼り付けシート（日別）'!V332</f>
        <v>2.6586415886271149</v>
      </c>
      <c r="BX333" s="109">
        <f>'貼り付けシート（日別）'!W332</f>
        <v>0</v>
      </c>
      <c r="BY333" s="109">
        <f>'貼り付けシート（日別）'!X332</f>
        <v>25.701153917984996</v>
      </c>
      <c r="BZ333" s="109">
        <f>'貼り付けシート（日別）'!Y332</f>
        <v>0</v>
      </c>
      <c r="CA333" s="109">
        <f>'貼り付けシート（日別）'!Z332</f>
        <v>5.2032291666666666</v>
      </c>
      <c r="CB333" s="102">
        <f>IF(入力データと計算結果!$E$9=バックデータ一覧!$A$25,'貼り付けシート（日別）'!AI332,0)</f>
        <v>0</v>
      </c>
      <c r="CC333" s="166"/>
      <c r="CD333" s="32">
        <f>IF(計算過程!$DF$5=9,((CI333*'貼り付けシート（日別）'!AG332+CJ333*(CQ333+CR333+CS333+CU333)+CK333*CX333+CL333)*CE333+(0.01723*CW333+0.06099))*10^3/3600,0)</f>
        <v>0</v>
      </c>
      <c r="CE333" s="32">
        <f>IF(7&lt;='貼り付けシート（日別）'!AG332,1,1+(7-'貼り付けシート（日別）'!AG332)*0.0091)</f>
        <v>1.0874358333333334</v>
      </c>
      <c r="CF333" s="32">
        <f>IF(計算過程!$DF$5=9,((CM333*'貼り付けシート（日別）'!AG332+CN333*(CQ333+CR333+CS333+CU333)+CO333*CX333+CP333)*CH333+CW333/CG333),0)</f>
        <v>0</v>
      </c>
      <c r="CG333" s="32">
        <f>計算過程!$DF$55*'貼り付けシート（日別）'!AG332+計算過程!$DF$56*CW333+計算過程!$DF$57</f>
        <v>0.77309937499999992</v>
      </c>
      <c r="CH333" s="32">
        <f>IF(7&lt;='貼り付けシート（日別）'!AG332,1,1+(7-'貼り付けシート（日別）'!AG332)*0.0205)</f>
        <v>1.1969708333333333</v>
      </c>
      <c r="CI333" s="100">
        <f>IF($CX333&gt;0,バックデータ一覧!$S$4,バックデータ一覧!$T$4)</f>
        <v>-0.18114</v>
      </c>
      <c r="CJ333" s="100">
        <f>IF($CX333&gt;0,バックデータ一覧!$S$5,バックデータ一覧!$T$5)</f>
        <v>0.10483000000000001</v>
      </c>
      <c r="CK333" s="100">
        <f>IF($CX333&gt;0,バックデータ一覧!$S$6,バックデータ一覧!$T$6)</f>
        <v>0</v>
      </c>
      <c r="CL333" s="100">
        <f>IF($CX333&gt;0,バックデータ一覧!$S$7,バックデータ一覧!$T$7)</f>
        <v>5.8528500000000001</v>
      </c>
      <c r="CM333" s="100">
        <f>IF($CX333&gt;0,バックデータ一覧!$S$12,バックデータ一覧!$T$12)</f>
        <v>-5.7700000000000001E-2</v>
      </c>
      <c r="CN333" s="100">
        <f>IF($CX333&gt;0,バックデータ一覧!$S$13,バックデータ一覧!$T$13)</f>
        <v>0.47525000000000001</v>
      </c>
      <c r="CO333" s="100">
        <f>IF($CX333&gt;0,バックデータ一覧!$S$14,バックデータ一覧!$T$14)</f>
        <v>0</v>
      </c>
      <c r="CP333" s="173">
        <f>IF($CX333&gt;0,バックデータ一覧!$S$15,バックデータ一覧!$T$15)</f>
        <v>-6.3459300000000001</v>
      </c>
      <c r="CQ333" s="102">
        <f>IF($DF$4=4,'貼り付けシート（日別）'!T332,'貼り付けシート（日別）'!B332*(INT($DF$4)+1-$DF$4)+'貼り付けシート（日別）'!T332*($DF$4-INT($DF$4)))</f>
        <v>7.9493383499950747</v>
      </c>
      <c r="CR333" s="102">
        <f>IF($DF$4=4,'貼り付けシート（日別）'!U332,'貼り付けシート（日別）'!C332*(INT($DF$4)+1-$DF$4)+'貼り付けシート（日別）'!U332*($DF$4-INT($DF$4)))</f>
        <v>13.835787859181925</v>
      </c>
      <c r="CS333" s="102">
        <f>IF($DF$4=4,'貼り付けシート（日別）'!V332,'貼り付けシート（日別）'!D332*(INT($DF$4)+1-$DF$4)+'貼り付けシート（日別）'!V332*($DF$4-INT($DF$4)))</f>
        <v>2.6586415886271149</v>
      </c>
      <c r="CT333" s="102">
        <f>IF($DF$4=4,'貼り付けシート（日別）'!W332,'貼り付けシート（日別）'!E332*(INT($DF$4)+1-$DF$4)+'貼り付けシート（日別）'!W332*($DF$4-INT($DF$4)))</f>
        <v>0</v>
      </c>
      <c r="CU333" s="102">
        <f>IF($DF$4=4,'貼り付けシート（日別）'!X332,'貼り付けシート（日別）'!F332*(INT($DF$4)+1-$DF$4)+'貼り付けシート（日別）'!X332*($DF$4-INT($DF$4)))</f>
        <v>25.701153917984996</v>
      </c>
      <c r="CV333" s="102">
        <f>IF($DF$4=4,'貼り付けシート（日別）'!Y332,'貼り付けシート（日別）'!G332*(INT($DF$4)+1-$DF$4)+'貼り付けシート（日別）'!Y332*($DF$4-INT($DF$4)))</f>
        <v>0</v>
      </c>
      <c r="CW333" s="102">
        <f>IF($DF$4=4,'貼り付けシート（日別）'!Z332,'貼り付けシート（日別）'!H332*(INT($DF$4)+1-$DF$4)+'貼り付けシート（日別）'!Z332*($DF$4-INT($DF$4)))</f>
        <v>5.2032291666666666</v>
      </c>
      <c r="CX333" s="32">
        <f>SUMIF('貼り付けシート（時刻別）'!$A$6:$A$8765,AR333,'貼り付けシート（時刻別）'!$C$6:$C$8765)</f>
        <v>0</v>
      </c>
      <c r="CY333" s="102">
        <f t="shared" si="96"/>
        <v>0</v>
      </c>
      <c r="CZ333" s="166"/>
    </row>
    <row r="334" spans="1:104" x14ac:dyDescent="0.15">
      <c r="A334" s="36">
        <v>41966</v>
      </c>
      <c r="B334" s="139">
        <f>IF(計算過程!$DF$5=9,計算過程!CD334+計算過程!CY334,IF($DF$4=4,AS334,G334*(INT($DF$4)+1-$DF$4)+AS334*($DF$4-INT($DF$4))))</f>
        <v>0.16507688928819444</v>
      </c>
      <c r="C334" s="139">
        <f>IF(計算過程!$DF$5=9,CF334,IF($DF$4=4,AT334,H334*(INT($DF$4)+1-$DF$4)+AT334*($DF$4-INT($DF$4))))</f>
        <v>98.136608543693171</v>
      </c>
      <c r="D334" s="139">
        <f>IF(計算過程!$DF$5=9,0,IF($DF$4=4,AU334,I334*(INT($DF$4)+1-$DF$4)+AU334*($DF$4-INT($DF$4))))</f>
        <v>0</v>
      </c>
      <c r="E334" s="139">
        <v>0</v>
      </c>
      <c r="F334" s="138"/>
      <c r="G334" s="104">
        <f t="shared" si="83"/>
        <v>0.15694532914120371</v>
      </c>
      <c r="H334" s="104">
        <f t="shared" si="84"/>
        <v>89.8155626086686</v>
      </c>
      <c r="I334" s="104">
        <f t="shared" si="85"/>
        <v>0</v>
      </c>
      <c r="J334" s="107">
        <v>0</v>
      </c>
      <c r="K334" s="101">
        <f>IF(OR(計算過程!$DF$5&lt;=4,計算過程!$DF$5=8),L334+M334+N334,0)</f>
        <v>0.15694532914120371</v>
      </c>
      <c r="L334" s="101">
        <f>IF(AND($DF$5&gt;4,$DF$5&lt;&gt;8),0,((VLOOKUP(入力データと計算結果!$E$6,バックデータ一覧!$V$12:$AA$15,2)*'貼り付けシート（日別）'!O333+VLOOKUP(入力データと計算結果!$E$6,バックデータ一覧!$V$12:$AA$15,3)*('貼り付けシート（日別）'!I333+'貼り付けシート（日別）'!J333+'貼り付けシート（日別）'!K333+'貼り付けシート（日別）'!L333+'貼り付けシート（日別）'!N333)+(VLOOKUP(入力データと計算結果!$E$6,バックデータ一覧!$V$12:$AA$15,4)))*10^3/3600))</f>
        <v>0.10091073625925927</v>
      </c>
      <c r="M334" s="101">
        <f>IF(AND(OR($DF$5&gt;4,$DF$5&lt;&gt;8),入力データと計算結果!$E$7&lt;&gt;バックデータ一覧!$A$16,SUM(AL334:AM334)&gt;0),0.07*10^3/3600,0)</f>
        <v>1.9444444444444445E-2</v>
      </c>
      <c r="N334" s="101">
        <f>IF(AND(OR($DF$5&lt;=4),入力データと計算結果!$E$7=バックデータ一覧!$A$18,AM334&gt;0),(VLOOKUP(入力データと計算結果!$E$6,バックデータ一覧!$V$12:$AA$15,5,FALSE)*AO334+VLOOKUP(入力データと計算結果!$E$6,バックデータ一覧!$V$12:$AA$15,6,FALSE))*10^3/3600,0)</f>
        <v>3.6590148437499997E-2</v>
      </c>
      <c r="O334" s="101">
        <f>IF(OR(計算過程!$DF$5&lt;=2,計算過程!$DF$5=8),IF(入力データと計算結果!$E$7=バックデータ一覧!$A$16,AI334/Q334+AJ334/R334+AK334/S334+AL334/T334+AN334/V334,IF(入力データと計算結果!$E$7=バックデータ一覧!$A$17,AI334/Q334+AJ334/R334+AK334/S334+AM334/U334+AN334/V334,AI334/Q334+AJ334/R334+AK334/S334+AM334/U334+AO334/W334)),0)</f>
        <v>89.8155626086686</v>
      </c>
      <c r="P334" s="101">
        <f>IF(OR(計算過程!$DF$5=3,計算過程!$DF$5=4),IF(入力データと計算結果!$E$7=バックデータ一覧!$A$16,AI334/Q334+AJ334/R334+AK334/S334+AL334/T334+AN334/V334,IF(入力データと計算結果!$E$7=バックデータ一覧!$A$17,AI334/Q334+AJ334/R334+AK334/S334+AM334/U334+AN334/V334,AI334/Q334+AJ334/R334+AK334/S334+AM334/U334+AO334/W334)),0)</f>
        <v>0</v>
      </c>
      <c r="Q334" s="101">
        <f>MIN(1,$DF$7*'貼り付けシート（日別）'!O333+計算過程!$DF$14*(AI334+AK334)+$DF$21)</f>
        <v>0.60801612052445886</v>
      </c>
      <c r="R334" s="101">
        <f>MIN(1,$DF$8*'貼り付けシート（日別）'!O333+$DF$15*AJ334+$DF$22)</f>
        <v>0.67923664677837703</v>
      </c>
      <c r="S334" s="101">
        <f>MIN(1,$DF$9*'貼り付けシート（日別）'!O333+$DF$16*(AI334+AK334)+$DF$23)</f>
        <v>0.60801612052445886</v>
      </c>
      <c r="T334" s="32">
        <f>MIN(1,$DF$10*'貼り付けシート（日別）'!O333+$DF$17*AL334+$DF$24)</f>
        <v>0.71159348488590612</v>
      </c>
      <c r="U334" s="32">
        <f>MIN(1,$DF$11*'貼り付けシート（日別）'!O333+$DF$18*AM334+$DF$25)</f>
        <v>0.69874200949768905</v>
      </c>
      <c r="V334" s="32">
        <f>MIN(1,$DF$12*'貼り付けシート（日別）'!O333+$DF$19*AN334+$DF$26)</f>
        <v>0.71159348488590612</v>
      </c>
      <c r="W334" s="32">
        <f>MIN(1,$DF$13*'貼り付けシート（日別）'!O333+$DF$20*AO334+$DF$27)</f>
        <v>0.59341151649986579</v>
      </c>
      <c r="X334" s="32">
        <f t="shared" si="86"/>
        <v>0</v>
      </c>
      <c r="Y334" s="32">
        <f>'貼り付けシート（日別）'!P333</f>
        <v>-4.875</v>
      </c>
      <c r="Z334" s="32">
        <f t="shared" si="87"/>
        <v>1.1579375000000001</v>
      </c>
      <c r="AA334" s="32">
        <f t="shared" si="88"/>
        <v>1.10625</v>
      </c>
      <c r="AB334" s="32">
        <f t="shared" si="89"/>
        <v>59.471397634010827</v>
      </c>
      <c r="AC334" s="32">
        <f>IF($DF$5=10,($DF$41*'貼り付けシート（日別）'!O333+$DF$42*AB334+$DF$43)/3.6,0)</f>
        <v>0</v>
      </c>
      <c r="AD334" s="32">
        <f>IF(OR($DF$5=5,$DF$5=6,$DF$5=7),(($DF$45*'貼り付けシート（日別）'!O333+$DF$46*SUM(AI334:AK334,AM334)+$DF$47)*AE334+(0.01723*AO334+0.06099))*10^3/3600,0)</f>
        <v>0</v>
      </c>
      <c r="AE334" s="32">
        <f>IF('貼り付けシート（日別）'!O333&lt;7,1+(7-'貼り付けシート（日別）'!O333)*0.0091,1)</f>
        <v>1.0734445833333333</v>
      </c>
      <c r="AF334" s="32">
        <f>IF(OR($DF$5=5,$DF$5=6,$DF$5=7),(($DF$48*'貼り付けシート（日別）'!O333+$DF$49*SUM(AI334:AK334,AM334)+$DF$50)*AH334+AO334/AG334),0)</f>
        <v>0</v>
      </c>
      <c r="AG334" s="32">
        <f>$DF$51*'貼り付けシート（日別）'!O333+$DF$52*AO334+$DF$53</f>
        <v>0.77389187500000001</v>
      </c>
      <c r="AH334" s="32">
        <f>IF('貼り付けシート（日別）'!O333&lt;7,1+(7-'貼り付けシート（日別）'!O333)*0.0205,1)</f>
        <v>1.1654520833333333</v>
      </c>
      <c r="AI334" s="109">
        <f>'貼り付けシート（日別）'!B333</f>
        <v>11.940270889509954</v>
      </c>
      <c r="AJ334" s="109">
        <f>'貼り付けシート（日別）'!C333</f>
        <v>14.995630630467762</v>
      </c>
      <c r="AK334" s="109">
        <f>'貼り付けシート（日別）'!D333</f>
        <v>2.3155017885281097</v>
      </c>
      <c r="AL334" s="109">
        <f>'貼り付けシート（日別）'!E333</f>
        <v>0</v>
      </c>
      <c r="AM334" s="109">
        <f>'貼り付けシート（日別）'!F333</f>
        <v>26.114681825505002</v>
      </c>
      <c r="AN334" s="109">
        <f>'貼り付けシート（日別）'!G333</f>
        <v>0</v>
      </c>
      <c r="AO334" s="109">
        <f>'貼り付けシート（日別）'!H333</f>
        <v>4.1053125000000001</v>
      </c>
      <c r="AP334" s="102">
        <f>IF(入力データと計算結果!$E$9=バックデータ一覧!$A$25,'貼り付けシート（日別）'!Q333,0)</f>
        <v>0</v>
      </c>
      <c r="AR334" s="36">
        <v>41966</v>
      </c>
      <c r="AS334" s="104">
        <f t="shared" si="90"/>
        <v>0.16507688928819444</v>
      </c>
      <c r="AT334" s="104">
        <f t="shared" si="91"/>
        <v>98.136608543693171</v>
      </c>
      <c r="AU334" s="104">
        <f t="shared" si="92"/>
        <v>0</v>
      </c>
      <c r="AV334" s="107">
        <v>0</v>
      </c>
      <c r="AW334" s="101">
        <f>IF(OR(計算過程!$DF$5&lt;=4,計算過程!$DF$5=8),AX334+AY334+AZ334,0)</f>
        <v>0.16507688928819444</v>
      </c>
      <c r="AX334" s="101">
        <f>IF(AND(計算過程!$DF$5&gt;4,計算過程!$DF$5&lt;&gt;8),0,((VLOOKUP(入力データと計算結果!$E$6,バックデータ一覧!$V$12:$AA$15,2)*'貼り付けシート（日別）'!AG333+VLOOKUP(入力データと計算結果!$E$6,バックデータ一覧!$V$12:$AA$15,3)*('貼り付けシート（日別）'!AA333+'貼り付けシート（日別）'!AB333+'貼り付けシート（日別）'!AC333+'貼り付けシート（日別）'!AD333+'貼り付けシート（日別）'!AF333)+(VLOOKUP(入力データと計算結果!$E$6,バックデータ一覧!$V$12:$AA$15,4)))*10^3/3600))</f>
        <v>0.10443142675925925</v>
      </c>
      <c r="AY334" s="101">
        <f>IF(AND(OR(計算過程!$DF$5&gt;4,計算過程!$DF$5&lt;&gt;8),入力データと計算結果!$E$7&lt;&gt;バックデータ一覧!$A$16,SUM(BX334:BY334)&gt;0),0.07*10^3/3600,0)</f>
        <v>1.9444444444444445E-2</v>
      </c>
      <c r="AZ334" s="101">
        <f>IF(AND(OR(計算過程!$DF$5&lt;=4),入力データと計算結果!$E$7=バックデータ一覧!$A$18,BY334&gt;0),(VLOOKUP(入力データと計算結果!$E$6,バックデータ一覧!$V$12:$AA$15,5,FALSE)*CA334+VLOOKUP(入力データと計算結果!$E$6,バックデータ一覧!$V$12:$AA$15,6,FALSE))*10^3/3600,0)</f>
        <v>4.1201018084490747E-2</v>
      </c>
      <c r="BA334" s="101">
        <f>IF(OR(計算過程!$DF$5&lt;=2,計算過程!$DF$5=8),IF(入力データと計算結果!$E$7=バックデータ一覧!$A$16,BU334/BC334+BV334/BD334+BW334/BE334+BX334/BF334+BZ334/BH334,IF(入力データと計算結果!$E$7=バックデータ一覧!$A$17,BU334/BC334+BV334/BD334+BW334/BE334+BY334/BG334+BZ334/BH334,BU334/BC334+BV334/BD334+BW334/BE334+BY334/BG334+CA334/BI334)),0)</f>
        <v>98.136608543693171</v>
      </c>
      <c r="BB334" s="101">
        <f>IF(OR(計算過程!$DF$5=3,計算過程!$DF$5=4),IF(入力データと計算結果!$E$7=バックデータ一覧!$A$16,BU334/BC334+BV334/BD334+BW334/BE334+BX334/BF334+BZ334/BH334,IF(入力データと計算結果!$E$7=バックデータ一覧!$A$17,BU334/BC334+BV334/BD334+BW334/BE334+BY334/BG334+BZ334/BH334,BU334/BC334+BV334/BD334+BW334/BE334+BY334/BG334+CA334/BI334)),0)</f>
        <v>0</v>
      </c>
      <c r="BC334" s="101">
        <f>MIN(1,計算過程!$DF$7*'貼り付けシート（日別）'!AG333+計算過程!$DF$14*(BU334+BW334)+計算過程!$DF$21)</f>
        <v>0.60911367368326752</v>
      </c>
      <c r="BD334" s="101">
        <f>MIN(1,計算過程!$DF$8*'貼り付けシート（日別）'!AG333+計算過程!$DF$15*BV334+計算過程!$DF$22)</f>
        <v>0.68093820199243438</v>
      </c>
      <c r="BE334" s="101">
        <f>MIN(1,計算過程!$DF$9*'貼り付けシート（日別）'!AG333+計算過程!$DF$16*(BU334+BW334)+計算過程!$DF$23)</f>
        <v>0.60911367368326752</v>
      </c>
      <c r="BF334" s="32">
        <f>MIN(1,計算過程!$DF$10*'貼り付けシート（日別）'!AG333+計算過程!$DF$17*BX334+計算過程!$DF$24)</f>
        <v>0.71159348488590612</v>
      </c>
      <c r="BG334" s="32">
        <f>MIN(1,計算過程!$DF$11*'貼り付けシート（日別）'!AG333+計算過程!$DF$18*BY334+計算過程!$DF$25)</f>
        <v>0.69874200949768905</v>
      </c>
      <c r="BH334" s="32">
        <f>MIN(1,計算過程!$DF$12*'貼り付けシート（日別）'!AG333+計算過程!$DF$19*BZ334+計算過程!$DF$26)</f>
        <v>0.71159348488590612</v>
      </c>
      <c r="BI334" s="32">
        <f>MIN(1,計算過程!$DF$13*'貼り付けシート（日別）'!AG333+計算過程!$DF$20*CA334+計算過程!$DF$27)</f>
        <v>0.61037726780375834</v>
      </c>
      <c r="BJ334" s="32">
        <f>IF(計算過程!$DF$5=11,(計算過程!$DF$33*BK334+計算過程!$DF$34*BN334+計算過程!$DF$35*計算過程!$DF$39+計算過程!$DF$36)*(1+計算過程!$DF$37*計算過程!$DF$38)*BL334*BM334*10^3/3600,0)</f>
        <v>0</v>
      </c>
      <c r="BK334" s="32">
        <f>'貼り付けシート（日別）'!AH333</f>
        <v>-4.875</v>
      </c>
      <c r="BL334" s="32">
        <f t="shared" si="93"/>
        <v>1.1579375000000001</v>
      </c>
      <c r="BM334" s="32">
        <f t="shared" si="94"/>
        <v>1.10625</v>
      </c>
      <c r="BN334" s="32">
        <f t="shared" si="95"/>
        <v>65.113750593353231</v>
      </c>
      <c r="BO334" s="32">
        <f>IF(計算過程!$DF$5=10,(計算過程!$DF$41*'貼り付けシート（日別）'!AG333+計算過程!$DF$42*BN334+計算過程!$DF$43)/3.6,0)</f>
        <v>0</v>
      </c>
      <c r="BP334" s="32">
        <f>IF(OR(計算過程!$DF$5=5,計算過程!$DF$5=6,計算過程!$DF$5=7),((計算過程!$DF$45*'貼り付けシート（日別）'!AG333+計算過程!$DF$46*SUM(BU334:BW334,BY334)+計算過程!$DF$47)*BQ334+(0.01723*CA334+0.06099))*10^3/3600,0)</f>
        <v>0</v>
      </c>
      <c r="BQ334" s="32">
        <f>IF('貼り付けシート（日別）'!AG333&lt;7,1+(7-'貼り付けシート（日別）'!AG333)*0.0091,1)</f>
        <v>1.0734445833333333</v>
      </c>
      <c r="BR334" s="32">
        <f>IF(OR(計算過程!$DF$5=5,計算過程!$DF$5=6,計算過程!$DF$5=7),((計算過程!$DF$48*'貼り付けシート（日別）'!AG333+計算過程!$DF$49*SUM(BU334:BW334,BY334)+計算過程!$DF$50)*BT334+CA334/BS334),0)</f>
        <v>0</v>
      </c>
      <c r="BS334" s="32">
        <f>計算過程!$DF$51*'貼り付けシート（日別）'!AG333+計算過程!$DF$52*CA334+計算過程!$DF$53</f>
        <v>0.7796721875</v>
      </c>
      <c r="BT334" s="32">
        <f>IF('貼り付けシート（日別）'!AG333&lt;7,1+(7-'貼り付けシート（日別）'!AG333)*0.0205,1)</f>
        <v>1.1654520833333333</v>
      </c>
      <c r="BU334" s="109">
        <f>'貼り付けシート（日別）'!T333</f>
        <v>12.291455327436719</v>
      </c>
      <c r="BV334" s="109">
        <f>'貼り付けシート（日別）'!U333</f>
        <v>18.744538288084705</v>
      </c>
      <c r="BW334" s="109">
        <f>'貼り付けシート（日別）'!V333</f>
        <v>2.8943772356601376</v>
      </c>
      <c r="BX334" s="109">
        <f>'貼り付けシート（日別）'!W333</f>
        <v>0</v>
      </c>
      <c r="BY334" s="109">
        <f>'貼り付けシート（日別）'!X333</f>
        <v>26.114681825505002</v>
      </c>
      <c r="BZ334" s="109">
        <f>'貼り付けシート（日別）'!Y333</f>
        <v>0</v>
      </c>
      <c r="CA334" s="109">
        <f>'貼り付けシート（日別）'!Z333</f>
        <v>5.0686979166666664</v>
      </c>
      <c r="CB334" s="102">
        <f>IF(入力データと計算結果!$E$9=バックデータ一覧!$A$25,'貼り付けシート（日別）'!AI333,0)</f>
        <v>0</v>
      </c>
      <c r="CC334" s="166"/>
      <c r="CD334" s="32">
        <f>IF(計算過程!$DF$5=9,((CI334*'貼り付けシート（日別）'!AG333+CJ334*(CQ334+CR334+CS334+CU334)+CK334*CX334+CL334)*CE334+(0.01723*CW334+0.06099))*10^3/3600,0)</f>
        <v>0</v>
      </c>
      <c r="CE334" s="32">
        <f>IF(7&lt;='貼り付けシート（日別）'!AG333,1,1+(7-'貼り付けシート（日別）'!AG333)*0.0091)</f>
        <v>1.0734445833333333</v>
      </c>
      <c r="CF334" s="32">
        <f>IF(計算過程!$DF$5=9,((CM334*'貼り付けシート（日別）'!AG333+CN334*(CQ334+CR334+CS334+CU334)+CO334*CX334+CP334)*CH334+CW334/CG334),0)</f>
        <v>0</v>
      </c>
      <c r="CG334" s="32">
        <f>計算過程!$DF$55*'貼り付けシート（日別）'!AG333+計算過程!$DF$56*CW334+計算過程!$DF$57</f>
        <v>0.7796721875</v>
      </c>
      <c r="CH334" s="32">
        <f>IF(7&lt;='貼り付けシート（日別）'!AG333,1,1+(7-'貼り付けシート（日別）'!AG333)*0.0205)</f>
        <v>1.1654520833333333</v>
      </c>
      <c r="CI334" s="100">
        <f>IF($CX334&gt;0,バックデータ一覧!$S$4,バックデータ一覧!$T$4)</f>
        <v>-0.18114</v>
      </c>
      <c r="CJ334" s="100">
        <f>IF($CX334&gt;0,バックデータ一覧!$S$5,バックデータ一覧!$T$5)</f>
        <v>0.10483000000000001</v>
      </c>
      <c r="CK334" s="100">
        <f>IF($CX334&gt;0,バックデータ一覧!$S$6,バックデータ一覧!$T$6)</f>
        <v>0</v>
      </c>
      <c r="CL334" s="100">
        <f>IF($CX334&gt;0,バックデータ一覧!$S$7,バックデータ一覧!$T$7)</f>
        <v>5.8528500000000001</v>
      </c>
      <c r="CM334" s="100">
        <f>IF($CX334&gt;0,バックデータ一覧!$S$12,バックデータ一覧!$T$12)</f>
        <v>-5.7700000000000001E-2</v>
      </c>
      <c r="CN334" s="100">
        <f>IF($CX334&gt;0,バックデータ一覧!$S$13,バックデータ一覧!$T$13)</f>
        <v>0.47525000000000001</v>
      </c>
      <c r="CO334" s="100">
        <f>IF($CX334&gt;0,バックデータ一覧!$S$14,バックデータ一覧!$T$14)</f>
        <v>0</v>
      </c>
      <c r="CP334" s="173">
        <f>IF($CX334&gt;0,バックデータ一覧!$S$15,バックデータ一覧!$T$15)</f>
        <v>-6.3459300000000001</v>
      </c>
      <c r="CQ334" s="102">
        <f>IF($DF$4=4,'貼り付けシート（日別）'!T333,'貼り付けシート（日別）'!B333*(INT($DF$4)+1-$DF$4)+'貼り付けシート（日別）'!T333*($DF$4-INT($DF$4)))</f>
        <v>12.291455327436719</v>
      </c>
      <c r="CR334" s="102">
        <f>IF($DF$4=4,'貼り付けシート（日別）'!U333,'貼り付けシート（日別）'!C333*(INT($DF$4)+1-$DF$4)+'貼り付けシート（日別）'!U333*($DF$4-INT($DF$4)))</f>
        <v>18.744538288084705</v>
      </c>
      <c r="CS334" s="102">
        <f>IF($DF$4=4,'貼り付けシート（日別）'!V333,'貼り付けシート（日別）'!D333*(INT($DF$4)+1-$DF$4)+'貼り付けシート（日別）'!V333*($DF$4-INT($DF$4)))</f>
        <v>2.8943772356601376</v>
      </c>
      <c r="CT334" s="102">
        <f>IF($DF$4=4,'貼り付けシート（日別）'!W333,'貼り付けシート（日別）'!E333*(INT($DF$4)+1-$DF$4)+'貼り付けシート（日別）'!W333*($DF$4-INT($DF$4)))</f>
        <v>0</v>
      </c>
      <c r="CU334" s="102">
        <f>IF($DF$4=4,'貼り付けシート（日別）'!X333,'貼り付けシート（日別）'!F333*(INT($DF$4)+1-$DF$4)+'貼り付けシート（日別）'!X333*($DF$4-INT($DF$4)))</f>
        <v>26.114681825505002</v>
      </c>
      <c r="CV334" s="102">
        <f>IF($DF$4=4,'貼り付けシート（日別）'!Y333,'貼り付けシート（日別）'!G333*(INT($DF$4)+1-$DF$4)+'貼り付けシート（日別）'!Y333*($DF$4-INT($DF$4)))</f>
        <v>0</v>
      </c>
      <c r="CW334" s="102">
        <f>IF($DF$4=4,'貼り付けシート（日別）'!Z333,'貼り付けシート（日別）'!H333*(INT($DF$4)+1-$DF$4)+'貼り付けシート（日別）'!Z333*($DF$4-INT($DF$4)))</f>
        <v>5.0686979166666664</v>
      </c>
      <c r="CX334" s="32">
        <f>SUMIF('貼り付けシート（時刻別）'!$A$6:$A$8765,AR334,'貼り付けシート（時刻別）'!$C$6:$C$8765)</f>
        <v>0</v>
      </c>
      <c r="CY334" s="102">
        <f t="shared" si="96"/>
        <v>0</v>
      </c>
      <c r="CZ334" s="166"/>
    </row>
    <row r="335" spans="1:104" x14ac:dyDescent="0.15">
      <c r="A335" s="36">
        <v>41967</v>
      </c>
      <c r="B335" s="139">
        <f>IF(計算過程!$DF$5=9,計算過程!CD335+計算過程!CY335,IF($DF$4=4,AS335,G335*(INT($DF$4)+1-$DF$4)+AS335*($DF$4-INT($DF$4))))</f>
        <v>0.15851480406944446</v>
      </c>
      <c r="C335" s="139">
        <f>IF(計算過程!$DF$5=9,CF335,IF($DF$4=4,AT335,H335*(INT($DF$4)+1-$DF$4)+AT335*($DF$4-INT($DF$4))))</f>
        <v>85.12219787696003</v>
      </c>
      <c r="D335" s="139">
        <f>IF(計算過程!$DF$5=9,0,IF($DF$4=4,AU335,I335*(INT($DF$4)+1-$DF$4)+AU335*($DF$4-INT($DF$4))))</f>
        <v>0</v>
      </c>
      <c r="E335" s="139">
        <v>0</v>
      </c>
      <c r="F335" s="138"/>
      <c r="G335" s="104">
        <f t="shared" si="83"/>
        <v>0.15036454817592593</v>
      </c>
      <c r="H335" s="104">
        <f t="shared" si="84"/>
        <v>76.65985568744297</v>
      </c>
      <c r="I335" s="104">
        <f t="shared" si="85"/>
        <v>0</v>
      </c>
      <c r="J335" s="107">
        <v>0</v>
      </c>
      <c r="K335" s="101">
        <f>IF(OR(計算過程!$DF$5&lt;=4,計算過程!$DF$5=8),L335+M335+N335,0)</f>
        <v>0.15036454817592593</v>
      </c>
      <c r="L335" s="101">
        <f>IF(AND($DF$5&gt;4,$DF$5&lt;&gt;8),0,((VLOOKUP(入力データと計算結果!$E$6,バックデータ一覧!$V$12:$AA$15,2)*'貼り付けシート（日別）'!O334+VLOOKUP(入力データと計算結果!$E$6,バックデータ一覧!$V$12:$AA$15,3)*('貼り付けシート（日別）'!I334+'貼り付けシート（日別）'!J334+'貼り付けシート（日別）'!K334+'貼り付けシート（日別）'!L334+'貼り付けシート（日別）'!N334)+(VLOOKUP(入力データと計算結果!$E$6,バックデータ一覧!$V$12:$AA$15,4)))*10^3/3600))</f>
        <v>9.4217780814814814E-2</v>
      </c>
      <c r="M335" s="101">
        <f>IF(AND(OR($DF$5&gt;4,$DF$5&lt;&gt;8),入力データと計算結果!$E$7&lt;&gt;バックデータ一覧!$A$16,SUM(AL335:AM335)&gt;0),0.07*10^3/3600,0)</f>
        <v>1.9444444444444445E-2</v>
      </c>
      <c r="N335" s="101">
        <f>IF(AND(OR($DF$5&lt;=4),入力データと計算結果!$E$7=バックデータ一覧!$A$18,AM335&gt;0),(VLOOKUP(入力データと計算結果!$E$6,バックデータ一覧!$V$12:$AA$15,5,FALSE)*AO335+VLOOKUP(入力データと計算結果!$E$6,バックデータ一覧!$V$12:$AA$15,6,FALSE))*10^3/3600,0)</f>
        <v>3.6702322916666662E-2</v>
      </c>
      <c r="O335" s="101">
        <f>IF(OR(計算過程!$DF$5&lt;=2,計算過程!$DF$5=8),IF(入力データと計算結果!$E$7=バックデータ一覧!$A$16,AI335/Q335+AJ335/R335+AK335/S335+AL335/T335+AN335/V335,IF(入力データと計算結果!$E$7=バックデータ一覧!$A$17,AI335/Q335+AJ335/R335+AK335/S335+AM335/U335+AN335/V335,AI335/Q335+AJ335/R335+AK335/S335+AM335/U335+AO335/W335)),0)</f>
        <v>76.65985568744297</v>
      </c>
      <c r="P335" s="101">
        <f>IF(OR(計算過程!$DF$5=3,計算過程!$DF$5=4),IF(入力データと計算結果!$E$7=バックデータ一覧!$A$16,AI335/Q335+AJ335/R335+AK335/S335+AL335/T335+AN335/V335,IF(入力データと計算結果!$E$7=バックデータ一覧!$A$17,AI335/Q335+AJ335/R335+AK335/S335+AM335/U335+AN335/V335,AI335/Q335+AJ335/R335+AK335/S335+AM335/U335+AO335/W335)),0)</f>
        <v>0</v>
      </c>
      <c r="Q335" s="101">
        <f>MIN(1,$DF$7*'貼り付けシート（日別）'!O334+計算過程!$DF$14*(AI335+AK335)+$DF$21)</f>
        <v>0.60240067727551205</v>
      </c>
      <c r="R335" s="101">
        <f>MIN(1,$DF$8*'貼り付けシート（日別）'!O334+$DF$15*AJ335+$DF$22)</f>
        <v>0.67698958015267396</v>
      </c>
      <c r="S335" s="101">
        <f>MIN(1,$DF$9*'貼り付けシート（日別）'!O334+$DF$16*(AI335+AK335)+$DF$23)</f>
        <v>0.60240067727551205</v>
      </c>
      <c r="T335" s="32">
        <f>MIN(1,$DF$10*'貼り付けシート（日別）'!O334+$DF$17*AL335+$DF$24)</f>
        <v>0.71159348488590612</v>
      </c>
      <c r="U335" s="32">
        <f>MIN(1,$DF$11*'貼り付けシート（日別）'!O334+$DF$18*AM335+$DF$25)</f>
        <v>0.69861514700603178</v>
      </c>
      <c r="V335" s="32">
        <f>MIN(1,$DF$12*'貼り付けシート（日別）'!O334+$DF$19*AN335+$DF$26)</f>
        <v>0.71159348488590612</v>
      </c>
      <c r="W335" s="32">
        <f>MIN(1,$DF$13*'貼り付けシート（日別）'!O334+$DF$20*AO335+$DF$27)</f>
        <v>0.59288813581530198</v>
      </c>
      <c r="X335" s="32">
        <f t="shared" si="86"/>
        <v>0</v>
      </c>
      <c r="Y335" s="32">
        <f>'貼り付けシート（日別）'!P334</f>
        <v>-4.0750000000000002</v>
      </c>
      <c r="Z335" s="32">
        <f t="shared" si="87"/>
        <v>1.1472975000000001</v>
      </c>
      <c r="AA335" s="32">
        <f t="shared" si="88"/>
        <v>1.11425</v>
      </c>
      <c r="AB335" s="32">
        <f t="shared" si="89"/>
        <v>50.896788280210558</v>
      </c>
      <c r="AC335" s="32">
        <f>IF($DF$5=10,($DF$41*'貼り付けシート（日別）'!O334+$DF$42*AB335+$DF$43)/3.6,0)</f>
        <v>0</v>
      </c>
      <c r="AD335" s="32">
        <f>IF(OR($DF$5=5,$DF$5=6,$DF$5=7),(($DF$45*'貼り付けシート（日別）'!O334+$DF$46*SUM(AI335:AK335,AM335)+$DF$47)*AE335+(0.01723*AO335+0.06099))*10^3/3600,0)</f>
        <v>0</v>
      </c>
      <c r="AE335" s="32">
        <f>IF('貼り付けシート（日別）'!O334&lt;7,1+(7-'貼り付けシート（日別）'!O334)*0.0091,1)</f>
        <v>1.0762883333333333</v>
      </c>
      <c r="AF335" s="32">
        <f>IF(OR($DF$5=5,$DF$5=6,$DF$5=7),(($DF$48*'貼り付けシート（日別）'!O334+$DF$49*SUM(AI335:AK335,AM335)+$DF$50)*AH335+AO335/AG335),0)</f>
        <v>0</v>
      </c>
      <c r="AG335" s="32">
        <f>$DF$51*'貼り付けシート（日別）'!O334+$DF$52*AO335+$DF$53</f>
        <v>0.77253249999999996</v>
      </c>
      <c r="AH335" s="32">
        <f>IF('貼り付けシート（日別）'!O334&lt;7,1+(7-'貼り付けシート（日別）'!O334)*0.0205,1)</f>
        <v>1.1718583333333332</v>
      </c>
      <c r="AI335" s="109">
        <f>'貼り付けシート（日別）'!B334</f>
        <v>7.8087499471495505</v>
      </c>
      <c r="AJ335" s="109">
        <f>'貼り付けシート（日別）'!C334</f>
        <v>10.419839018959371</v>
      </c>
      <c r="AK335" s="109">
        <f>'貼り付けシート（日別）'!D334</f>
        <v>2.1452609744916344</v>
      </c>
      <c r="AL335" s="109">
        <f>'貼り付けシート（日別）'!E334</f>
        <v>0</v>
      </c>
      <c r="AM335" s="109">
        <f>'貼り付けシート（日別）'!F334</f>
        <v>26.394188339610004</v>
      </c>
      <c r="AN335" s="109">
        <f>'貼り付けシート（日別）'!G334</f>
        <v>0</v>
      </c>
      <c r="AO335" s="109">
        <f>'貼り付けシート（日別）'!H334</f>
        <v>4.1287500000000001</v>
      </c>
      <c r="AP335" s="102">
        <f>IF(入力データと計算結果!$E$9=バックデータ一覧!$A$25,'貼り付けシート（日別）'!Q334,0)</f>
        <v>0</v>
      </c>
      <c r="AR335" s="36">
        <v>41967</v>
      </c>
      <c r="AS335" s="104">
        <f t="shared" si="90"/>
        <v>0.15851480406944446</v>
      </c>
      <c r="AT335" s="104">
        <f t="shared" si="91"/>
        <v>85.12219787696003</v>
      </c>
      <c r="AU335" s="104">
        <f t="shared" si="92"/>
        <v>0</v>
      </c>
      <c r="AV335" s="107">
        <v>0</v>
      </c>
      <c r="AW335" s="101">
        <f>IF(OR(計算過程!$DF$5&lt;=4,計算過程!$DF$5=8),AX335+AY335+AZ335,0)</f>
        <v>0.15851480406944446</v>
      </c>
      <c r="AX335" s="101">
        <f>IF(AND(計算過程!$DF$5&gt;4,計算過程!$DF$5&lt;&gt;8),0,((VLOOKUP(入力データと計算結果!$E$6,バックデータ一覧!$V$12:$AA$15,2)*'貼り付けシート（日別）'!AG334+VLOOKUP(入力データと計算結果!$E$6,バックデータ一覧!$V$12:$AA$15,3)*('貼り付けシート（日別）'!AA334+'貼り付けシート（日別）'!AB334+'貼り付けシート（日別）'!AC334+'貼り付けシート（日別）'!AD334+'貼り付けシート（日別）'!AF334)+(VLOOKUP(入力データと計算結果!$E$6,バックデータ一覧!$V$12:$AA$15,4)))*10^3/3600))</f>
        <v>9.773847131481482E-2</v>
      </c>
      <c r="AY335" s="101">
        <f>IF(AND(OR(計算過程!$DF$5&gt;4,計算過程!$DF$5&lt;&gt;8),入力データと計算結果!$E$7&lt;&gt;バックデータ一覧!$A$16,SUM(BX335:BY335)&gt;0),0.07*10^3/3600,0)</f>
        <v>1.9444444444444445E-2</v>
      </c>
      <c r="AZ335" s="101">
        <f>IF(AND(OR(計算過程!$DF$5&lt;=4),入力データと計算結果!$E$7=バックデータ一覧!$A$18,BY335&gt;0),(VLOOKUP(入力データと計算結果!$E$6,バックデータ一覧!$V$12:$AA$15,5,FALSE)*CA335+VLOOKUP(入力データと計算結果!$E$6,バックデータ一覧!$V$12:$AA$15,6,FALSE))*10^3/3600,0)</f>
        <v>4.133188831018518E-2</v>
      </c>
      <c r="BA335" s="101">
        <f>IF(OR(計算過程!$DF$5&lt;=2,計算過程!$DF$5=8),IF(入力データと計算結果!$E$7=バックデータ一覧!$A$16,BU335/BC335+BV335/BD335+BW335/BE335+BX335/BF335+BZ335/BH335,IF(入力データと計算結果!$E$7=バックデータ一覧!$A$17,BU335/BC335+BV335/BD335+BW335/BE335+BY335/BG335+BZ335/BH335,BU335/BC335+BV335/BD335+BW335/BE335+BY335/BG335+CA335/BI335)),0)</f>
        <v>85.12219787696003</v>
      </c>
      <c r="BB335" s="101">
        <f>IF(OR(計算過程!$DF$5=3,計算過程!$DF$5=4),IF(入力データと計算結果!$E$7=バックデータ一覧!$A$16,BU335/BC335+BV335/BD335+BW335/BE335+BX335/BF335+BZ335/BH335,IF(入力データと計算結果!$E$7=バックデータ一覧!$A$17,BU335/BC335+BV335/BD335+BW335/BE335+BY335/BG335+BZ335/BH335,BU335/BC335+BV335/BD335+BW335/BE335+BY335/BG335+CA335/BI335)),0)</f>
        <v>0</v>
      </c>
      <c r="BC335" s="101">
        <f>MIN(1,計算過程!$DF$7*'貼り付けシート（日別）'!AG334+計算過程!$DF$14*(BU335+BW335)+計算過程!$DF$21)</f>
        <v>0.60350997759093983</v>
      </c>
      <c r="BD335" s="101">
        <f>MIN(1,計算過程!$DF$8*'貼り付けシート（日別）'!AG334+計算過程!$DF$15*BV335+計算過程!$DF$22)</f>
        <v>0.67870934718220033</v>
      </c>
      <c r="BE335" s="101">
        <f>MIN(1,計算過程!$DF$9*'貼り付けシート（日別）'!AG334+計算過程!$DF$16*(BU335+BW335)+計算過程!$DF$23)</f>
        <v>0.60350997759093983</v>
      </c>
      <c r="BF335" s="32">
        <f>MIN(1,計算過程!$DF$10*'貼り付けシート（日別）'!AG334+計算過程!$DF$17*BX335+計算過程!$DF$24)</f>
        <v>0.71159348488590612</v>
      </c>
      <c r="BG335" s="32">
        <f>MIN(1,計算過程!$DF$11*'貼り付けシート（日別）'!AG334+計算過程!$DF$18*BY335+計算過程!$DF$25)</f>
        <v>0.69861514700603178</v>
      </c>
      <c r="BH335" s="32">
        <f>MIN(1,計算過程!$DF$12*'貼り付けシート（日別）'!AG334+計算過程!$DF$19*BZ335+計算過程!$DF$26)</f>
        <v>0.71159348488590612</v>
      </c>
      <c r="BI335" s="32">
        <f>MIN(1,計算過程!$DF$13*'貼り付けシート（日別）'!AG334+計算過程!$DF$20*CA335+計算過程!$DF$27)</f>
        <v>0.60992267834738256</v>
      </c>
      <c r="BJ335" s="32">
        <f>IF(計算過程!$DF$5=11,(計算過程!$DF$33*BK335+計算過程!$DF$34*BN335+計算過程!$DF$35*計算過程!$DF$39+計算過程!$DF$36)*(1+計算過程!$DF$37*計算過程!$DF$38)*BL335*BM335*10^3/3600,0)</f>
        <v>0</v>
      </c>
      <c r="BK335" s="32">
        <f>'貼り付けシート（日別）'!AH334</f>
        <v>-4.0750000000000002</v>
      </c>
      <c r="BL335" s="32">
        <f t="shared" si="93"/>
        <v>1.1472975000000001</v>
      </c>
      <c r="BM335" s="32">
        <f t="shared" si="94"/>
        <v>1.11425</v>
      </c>
      <c r="BN335" s="32">
        <f t="shared" si="95"/>
        <v>56.593126671685148</v>
      </c>
      <c r="BO335" s="32">
        <f>IF(計算過程!$DF$5=10,(計算過程!$DF$41*'貼り付けシート（日別）'!AG334+計算過程!$DF$42*BN335+計算過程!$DF$43)/3.6,0)</f>
        <v>0</v>
      </c>
      <c r="BP335" s="32">
        <f>IF(OR(計算過程!$DF$5=5,計算過程!$DF$5=6,計算過程!$DF$5=7),((計算過程!$DF$45*'貼り付けシート（日別）'!AG334+計算過程!$DF$46*SUM(BU335:BW335,BY335)+計算過程!$DF$47)*BQ335+(0.01723*CA335+0.06099))*10^3/3600,0)</f>
        <v>0</v>
      </c>
      <c r="BQ335" s="32">
        <f>IF('貼り付けシート（日別）'!AG334&lt;7,1+(7-'貼り付けシート（日別）'!AG334)*0.0091,1)</f>
        <v>1.0762883333333333</v>
      </c>
      <c r="BR335" s="32">
        <f>IF(OR(計算過程!$DF$5=5,計算過程!$DF$5=6,計算過程!$DF$5=7),((計算過程!$DF$48*'貼り付けシート（日別）'!AG334+計算過程!$DF$49*SUM(BU335:BW335,BY335)+計算過程!$DF$50)*BT335+CA335/BS335),0)</f>
        <v>0</v>
      </c>
      <c r="BS335" s="32">
        <f>計算過程!$DF$51*'貼り付けシート（日別）'!AG334+計算過程!$DF$52*CA335+計算過程!$DF$53</f>
        <v>0.77833624999999995</v>
      </c>
      <c r="BT335" s="32">
        <f>IF('貼り付けシート（日別）'!AG334&lt;7,1+(7-'貼り付けシート（日別）'!AG334)*0.0205,1)</f>
        <v>1.1718583333333332</v>
      </c>
      <c r="BU335" s="109">
        <f>'貼り付けシート（日別）'!T334</f>
        <v>8.1636931265654393</v>
      </c>
      <c r="BV335" s="109">
        <f>'貼り付けシート（日別）'!U334</f>
        <v>14.208871389490053</v>
      </c>
      <c r="BW335" s="109">
        <f>'貼り付けシート（日別）'!V334</f>
        <v>2.7303321493529897</v>
      </c>
      <c r="BX335" s="109">
        <f>'貼り付けシート（日別）'!W334</f>
        <v>0</v>
      </c>
      <c r="BY335" s="109">
        <f>'貼り付けシート（日別）'!X334</f>
        <v>26.394188339610004</v>
      </c>
      <c r="BZ335" s="109">
        <f>'貼り付けシート（日別）'!Y334</f>
        <v>0</v>
      </c>
      <c r="CA335" s="109">
        <f>'貼り付けシート（日別）'!Z334</f>
        <v>5.0960416666666664</v>
      </c>
      <c r="CB335" s="102">
        <f>IF(入力データと計算結果!$E$9=バックデータ一覧!$A$25,'貼り付けシート（日別）'!AI334,0)</f>
        <v>0</v>
      </c>
      <c r="CC335" s="166"/>
      <c r="CD335" s="32">
        <f>IF(計算過程!$DF$5=9,((CI335*'貼り付けシート（日別）'!AG334+CJ335*(CQ335+CR335+CS335+CU335)+CK335*CX335+CL335)*CE335+(0.01723*CW335+0.06099))*10^3/3600,0)</f>
        <v>0</v>
      </c>
      <c r="CE335" s="32">
        <f>IF(7&lt;='貼り付けシート（日別）'!AG334,1,1+(7-'貼り付けシート（日別）'!AG334)*0.0091)</f>
        <v>1.0762883333333333</v>
      </c>
      <c r="CF335" s="32">
        <f>IF(計算過程!$DF$5=9,((CM335*'貼り付けシート（日別）'!AG334+CN335*(CQ335+CR335+CS335+CU335)+CO335*CX335+CP335)*CH335+CW335/CG335),0)</f>
        <v>0</v>
      </c>
      <c r="CG335" s="32">
        <f>計算過程!$DF$55*'貼り付けシート（日別）'!AG334+計算過程!$DF$56*CW335+計算過程!$DF$57</f>
        <v>0.77833624999999995</v>
      </c>
      <c r="CH335" s="32">
        <f>IF(7&lt;='貼り付けシート（日別）'!AG334,1,1+(7-'貼り付けシート（日別）'!AG334)*0.0205)</f>
        <v>1.1718583333333332</v>
      </c>
      <c r="CI335" s="100">
        <f>IF($CX335&gt;0,バックデータ一覧!$S$4,バックデータ一覧!$T$4)</f>
        <v>-0.18114</v>
      </c>
      <c r="CJ335" s="100">
        <f>IF($CX335&gt;0,バックデータ一覧!$S$5,バックデータ一覧!$T$5)</f>
        <v>0.10483000000000001</v>
      </c>
      <c r="CK335" s="100">
        <f>IF($CX335&gt;0,バックデータ一覧!$S$6,バックデータ一覧!$T$6)</f>
        <v>0</v>
      </c>
      <c r="CL335" s="100">
        <f>IF($CX335&gt;0,バックデータ一覧!$S$7,バックデータ一覧!$T$7)</f>
        <v>5.8528500000000001</v>
      </c>
      <c r="CM335" s="100">
        <f>IF($CX335&gt;0,バックデータ一覧!$S$12,バックデータ一覧!$T$12)</f>
        <v>-5.7700000000000001E-2</v>
      </c>
      <c r="CN335" s="100">
        <f>IF($CX335&gt;0,バックデータ一覧!$S$13,バックデータ一覧!$T$13)</f>
        <v>0.47525000000000001</v>
      </c>
      <c r="CO335" s="100">
        <f>IF($CX335&gt;0,バックデータ一覧!$S$14,バックデータ一覧!$T$14)</f>
        <v>0</v>
      </c>
      <c r="CP335" s="173">
        <f>IF($CX335&gt;0,バックデータ一覧!$S$15,バックデータ一覧!$T$15)</f>
        <v>-6.3459300000000001</v>
      </c>
      <c r="CQ335" s="102">
        <f>IF($DF$4=4,'貼り付けシート（日別）'!T334,'貼り付けシート（日別）'!B334*(INT($DF$4)+1-$DF$4)+'貼り付けシート（日別）'!T334*($DF$4-INT($DF$4)))</f>
        <v>8.1636931265654393</v>
      </c>
      <c r="CR335" s="102">
        <f>IF($DF$4=4,'貼り付けシート（日別）'!U334,'貼り付けシート（日別）'!C334*(INT($DF$4)+1-$DF$4)+'貼り付けシート（日別）'!U334*($DF$4-INT($DF$4)))</f>
        <v>14.208871389490053</v>
      </c>
      <c r="CS335" s="102">
        <f>IF($DF$4=4,'貼り付けシート（日別）'!V334,'貼り付けシート（日別）'!D334*(INT($DF$4)+1-$DF$4)+'貼り付けシート（日別）'!V334*($DF$4-INT($DF$4)))</f>
        <v>2.7303321493529897</v>
      </c>
      <c r="CT335" s="102">
        <f>IF($DF$4=4,'貼り付けシート（日別）'!W334,'貼り付けシート（日別）'!E334*(INT($DF$4)+1-$DF$4)+'貼り付けシート（日別）'!W334*($DF$4-INT($DF$4)))</f>
        <v>0</v>
      </c>
      <c r="CU335" s="102">
        <f>IF($DF$4=4,'貼り付けシート（日別）'!X334,'貼り付けシート（日別）'!F334*(INT($DF$4)+1-$DF$4)+'貼り付けシート（日別）'!X334*($DF$4-INT($DF$4)))</f>
        <v>26.394188339610004</v>
      </c>
      <c r="CV335" s="102">
        <f>IF($DF$4=4,'貼り付けシート（日別）'!Y334,'貼り付けシート（日別）'!G334*(INT($DF$4)+1-$DF$4)+'貼り付けシート（日別）'!Y334*($DF$4-INT($DF$4)))</f>
        <v>0</v>
      </c>
      <c r="CW335" s="102">
        <f>IF($DF$4=4,'貼り付けシート（日別）'!Z334,'貼り付けシート（日別）'!H334*(INT($DF$4)+1-$DF$4)+'貼り付けシート（日別）'!Z334*($DF$4-INT($DF$4)))</f>
        <v>5.0960416666666664</v>
      </c>
      <c r="CX335" s="32">
        <f>SUMIF('貼り付けシート（時刻別）'!$A$6:$A$8765,AR335,'貼り付けシート（時刻別）'!$C$6:$C$8765)</f>
        <v>0</v>
      </c>
      <c r="CY335" s="102">
        <f t="shared" si="96"/>
        <v>0</v>
      </c>
      <c r="CZ335" s="166"/>
    </row>
    <row r="336" spans="1:104" x14ac:dyDescent="0.15">
      <c r="A336" s="36">
        <v>41968</v>
      </c>
      <c r="B336" s="139">
        <f>IF(計算過程!$DF$5=9,計算過程!CD336+計算過程!CY336,IF($DF$4=4,AS336,G336*(INT($DF$4)+1-$DF$4)+AS336*($DF$4-INT($DF$4))))</f>
        <v>0.1653495937152778</v>
      </c>
      <c r="C336" s="139">
        <f>IF(計算過程!$DF$5=9,CF336,IF($DF$4=4,AT336,H336*(INT($DF$4)+1-$DF$4)+AT336*($DF$4-INT($DF$4))))</f>
        <v>100.04625554701306</v>
      </c>
      <c r="D336" s="139">
        <f>IF(計算過程!$DF$5=9,0,IF($DF$4=4,AU336,I336*(INT($DF$4)+1-$DF$4)+AU336*($DF$4-INT($DF$4))))</f>
        <v>0</v>
      </c>
      <c r="E336" s="139">
        <v>0</v>
      </c>
      <c r="F336" s="138"/>
      <c r="G336" s="104">
        <f t="shared" ref="G336:G372" si="97">SUM(K336+X336+AC336+AD336+AP336)</f>
        <v>0.15719983637500001</v>
      </c>
      <c r="H336" s="104">
        <f t="shared" ref="H336:H372" si="98">SUM(O336+AF336)</f>
        <v>91.579615787616191</v>
      </c>
      <c r="I336" s="104">
        <f t="shared" ref="I336:I372" si="99">P336</f>
        <v>0</v>
      </c>
      <c r="J336" s="107">
        <v>0</v>
      </c>
      <c r="K336" s="101">
        <f>IF(OR(計算過程!$DF$5&lt;=4,計算過程!$DF$5=8),L336+M336+N336,0)</f>
        <v>0.15719983637500001</v>
      </c>
      <c r="L336" s="101">
        <f>IF(AND($DF$5&gt;4,$DF$5&lt;&gt;8),0,((VLOOKUP(入力データと計算結果!$E$6,バックデータ一覧!$V$12:$AA$15,2)*'貼り付けシート（日別）'!O335+VLOOKUP(入力データと計算結果!$E$6,バックデータ一覧!$V$12:$AA$15,3)*('貼り付けシート（日別）'!I335+'貼り付けシート（日別）'!J335+'貼り付けシート（日別）'!K335+'貼り付けシート（日別）'!L335+'貼り付けシート（日別）'!N335)+(VLOOKUP(入力データと計算結果!$E$6,バックデータ一覧!$V$12:$AA$15,4)))*10^3/3600))</f>
        <v>0.10105606033333334</v>
      </c>
      <c r="M336" s="101">
        <f>IF(AND(OR($DF$5&gt;4,$DF$5&lt;&gt;8),入力データと計算結果!$E$7&lt;&gt;バックデータ一覧!$A$16,SUM(AL336:AM336)&gt;0),0.07*10^3/3600,0)</f>
        <v>1.9444444444444445E-2</v>
      </c>
      <c r="N336" s="101">
        <f>IF(AND(OR($DF$5&lt;=4),入力データと計算結果!$E$7=バックデータ一覧!$A$18,AM336&gt;0),(VLOOKUP(入力データと計算結果!$E$6,バックデータ一覧!$V$12:$AA$15,5,FALSE)*AO336+VLOOKUP(入力データと計算結果!$E$6,バックデータ一覧!$V$12:$AA$15,6,FALSE))*10^3/3600,0)</f>
        <v>3.6699331597222232E-2</v>
      </c>
      <c r="O336" s="101">
        <f>IF(OR(計算過程!$DF$5&lt;=2,計算過程!$DF$5=8),IF(入力データと計算結果!$E$7=バックデータ一覧!$A$16,AI336/Q336+AJ336/R336+AK336/S336+AL336/T336+AN336/V336,IF(入力データと計算結果!$E$7=バックデータ一覧!$A$17,AI336/Q336+AJ336/R336+AK336/S336+AM336/U336+AN336/V336,AI336/Q336+AJ336/R336+AK336/S336+AM336/U336+AO336/W336)),0)</f>
        <v>91.579615787616191</v>
      </c>
      <c r="P336" s="101">
        <f>IF(OR(計算過程!$DF$5=3,計算過程!$DF$5=4),IF(入力データと計算結果!$E$7=バックデータ一覧!$A$16,AI336/Q336+AJ336/R336+AK336/S336+AL336/T336+AN336/V336,IF(入力データと計算結果!$E$7=バックデータ一覧!$A$17,AI336/Q336+AJ336/R336+AK336/S336+AM336/U336+AN336/V336,AI336/Q336+AJ336/R336+AK336/S336+AM336/U336+AO336/W336)),0)</f>
        <v>0</v>
      </c>
      <c r="Q336" s="101">
        <f>MIN(1,$DF$7*'貼り付けシート（日別）'!O335+計算過程!$DF$14*(AI336+AK336)+$DF$21)</f>
        <v>0.60783618551267415</v>
      </c>
      <c r="R336" s="101">
        <f>MIN(1,$DF$8*'貼り付けシート（日別）'!O335+$DF$15*AJ336+$DF$22)</f>
        <v>0.67921042784894814</v>
      </c>
      <c r="S336" s="101">
        <f>MIN(1,$DF$9*'貼り付けシート（日別）'!O335+$DF$16*(AI336+AK336)+$DF$23)</f>
        <v>0.60783618551267415</v>
      </c>
      <c r="T336" s="32">
        <f>MIN(1,$DF$10*'貼り付けシート（日別）'!O335+$DF$17*AL336+$DF$24)</f>
        <v>0.71159348488590612</v>
      </c>
      <c r="U336" s="32">
        <f>MIN(1,$DF$11*'貼り付けシート（日別）'!O335+$DF$18*AM336+$DF$25)</f>
        <v>0.69849916384811095</v>
      </c>
      <c r="V336" s="32">
        <f>MIN(1,$DF$12*'貼り付けシート（日別）'!O335+$DF$19*AN336+$DF$26)</f>
        <v>0.71159348488590612</v>
      </c>
      <c r="W336" s="32">
        <f>MIN(1,$DF$13*'貼り付けシート（日別）'!O335+$DF$20*AO336+$DF$27)</f>
        <v>0.59290209263355709</v>
      </c>
      <c r="X336" s="32">
        <f t="shared" ref="X336:X372" si="100">IF($DF$5=11,($DF$33*Y336+$DF$34*AB336+$DF$35*$DF$39+$DF$36)*(1+$DF$37*$DF$38)*Z336*AA336*10^3/3600,0)</f>
        <v>0</v>
      </c>
      <c r="Y336" s="32">
        <f>'貼り付けシート（日別）'!P335</f>
        <v>-1.85</v>
      </c>
      <c r="Z336" s="32">
        <f t="shared" ref="Z336:Z372" si="101">IF(Y336&lt;7,1+0.0133*(7-Y336),1)</f>
        <v>1.1177049999999999</v>
      </c>
      <c r="AA336" s="32">
        <f t="shared" ref="AA336:AA372" si="102">IF(AND(Y336&gt;=2,Y336&lt;5),1.175-Y336*0.035,IF(AND(Y336&gt;=-2,Y336&lt;2),1.12-Y336*0.0075,IF(AND(Y336&gt;=-15.5,Y336&lt;-2),1.155+Y336*0.01,1)))</f>
        <v>1.1338750000000002</v>
      </c>
      <c r="AB336" s="32">
        <f t="shared" ref="AB336:AB372" si="103">SUM(AI336:AO336)</f>
        <v>60.628562815530913</v>
      </c>
      <c r="AC336" s="32">
        <f>IF($DF$5=10,($DF$41*'貼り付けシート（日別）'!O335+$DF$42*AB336+$DF$43)/3.6,0)</f>
        <v>0</v>
      </c>
      <c r="AD336" s="32">
        <f>IF(OR($DF$5=5,$DF$5=6,$DF$5=7),(($DF$45*'貼り付けシート（日別）'!O335+$DF$46*SUM(AI336:AK336,AM336)+$DF$47)*AE336+(0.01723*AO336+0.06099))*10^3/3600,0)</f>
        <v>0</v>
      </c>
      <c r="AE336" s="32">
        <f>IF('貼り付けシート（日別）'!O335&lt;7,1+(7-'貼り付けシート（日別）'!O335)*0.0091,1)</f>
        <v>1.0762125</v>
      </c>
      <c r="AF336" s="32">
        <f>IF(OR($DF$5=5,$DF$5=6,$DF$5=7),(($DF$48*'貼り付けシート（日別）'!O335+$DF$49*SUM(AI336:AK336,AM336)+$DF$50)*AH336+AO336/AG336),0)</f>
        <v>0</v>
      </c>
      <c r="AG336" s="32">
        <f>$DF$51*'貼り付けシート（日別）'!O335+$DF$52*AO336+$DF$53</f>
        <v>0.77256874999999992</v>
      </c>
      <c r="AH336" s="32">
        <f>IF('貼り付けシート（日別）'!O335&lt;7,1+(7-'貼り付けシート（日別）'!O335)*0.0205,1)</f>
        <v>1.1716875</v>
      </c>
      <c r="AI336" s="109">
        <f>'貼り付けシート（日別）'!B335</f>
        <v>12.184905818434551</v>
      </c>
      <c r="AJ336" s="109">
        <f>'貼り付けシート（日別）'!C335</f>
        <v>15.30286445015328</v>
      </c>
      <c r="AK336" s="109">
        <f>'貼り付けシート（日別）'!D335</f>
        <v>2.36294230480308</v>
      </c>
      <c r="AL336" s="109">
        <f>'貼り付けシート（日別）'!E335</f>
        <v>0</v>
      </c>
      <c r="AM336" s="109">
        <f>'貼り付けシート（日別）'!F335</f>
        <v>26.649725242140001</v>
      </c>
      <c r="AN336" s="109">
        <f>'貼り付けシート（日別）'!G335</f>
        <v>0</v>
      </c>
      <c r="AO336" s="109">
        <f>'貼り付けシート（日別）'!H335</f>
        <v>4.1281250000000007</v>
      </c>
      <c r="AP336" s="102">
        <f>IF(入力データと計算結果!$E$9=バックデータ一覧!$A$25,'貼り付けシート（日別）'!Q335,0)</f>
        <v>0</v>
      </c>
      <c r="AR336" s="36">
        <v>41968</v>
      </c>
      <c r="AS336" s="104">
        <f t="shared" ref="AS336:AS372" si="104">SUM(AW336+BJ336+BO336+BP336+CB336)</f>
        <v>0.1653495937152778</v>
      </c>
      <c r="AT336" s="104">
        <f t="shared" ref="AT336:AT372" si="105">SUM(BA336+BR336)</f>
        <v>100.04625554701306</v>
      </c>
      <c r="AU336" s="104">
        <f t="shared" ref="AU336:AU372" si="106">BB336</f>
        <v>0</v>
      </c>
      <c r="AV336" s="107">
        <v>0</v>
      </c>
      <c r="AW336" s="101">
        <f>IF(OR(計算過程!$DF$5&lt;=4,計算過程!$DF$5=8),AX336+AY336+AZ336,0)</f>
        <v>0.1653495937152778</v>
      </c>
      <c r="AX336" s="101">
        <f>IF(AND(計算過程!$DF$5&gt;4,計算過程!$DF$5&lt;&gt;8),0,((VLOOKUP(入力データと計算結果!$E$6,バックデータ一覧!$V$12:$AA$15,2)*'貼り付けシート（日別）'!AG335+VLOOKUP(入力データと計算結果!$E$6,バックデータ一覧!$V$12:$AA$15,3)*('貼り付けシート（日別）'!AA335+'貼り付けシート（日別）'!AB335+'貼り付けシート（日別）'!AC335+'貼り付けシート（日別）'!AD335+'貼り付けシート（日別）'!AF335)+(VLOOKUP(入力データと計算結果!$E$6,バックデータ一覧!$V$12:$AA$15,4)))*10^3/3600))</f>
        <v>0.10457675083333334</v>
      </c>
      <c r="AY336" s="101">
        <f>IF(AND(OR(計算過程!$DF$5&gt;4,計算過程!$DF$5&lt;&gt;8),入力データと計算結果!$E$7&lt;&gt;バックデータ一覧!$A$16,SUM(BX336:BY336)&gt;0),0.07*10^3/3600,0)</f>
        <v>1.9444444444444445E-2</v>
      </c>
      <c r="AZ336" s="101">
        <f>IF(AND(OR(計算過程!$DF$5&lt;=4),入力データと計算結果!$E$7=バックデータ一覧!$A$18,BY336&gt;0),(VLOOKUP(入力データと計算結果!$E$6,バックデータ一覧!$V$12:$AA$15,5,FALSE)*CA336+VLOOKUP(入力データと計算結果!$E$6,バックデータ一覧!$V$12:$AA$15,6,FALSE))*10^3/3600,0)</f>
        <v>4.1328398437500004E-2</v>
      </c>
      <c r="BA336" s="101">
        <f>IF(OR(計算過程!$DF$5&lt;=2,計算過程!$DF$5=8),IF(入力データと計算結果!$E$7=バックデータ一覧!$A$16,BU336/BC336+BV336/BD336+BW336/BE336+BX336/BF336+BZ336/BH336,IF(入力データと計算結果!$E$7=バックデータ一覧!$A$17,BU336/BC336+BV336/BD336+BW336/BE336+BY336/BG336+BZ336/BH336,BU336/BC336+BV336/BD336+BW336/BE336+BY336/BG336+CA336/BI336)),0)</f>
        <v>100.04625554701306</v>
      </c>
      <c r="BB336" s="101">
        <f>IF(OR(計算過程!$DF$5=3,計算過程!$DF$5=4),IF(入力データと計算結果!$E$7=バックデータ一覧!$A$16,BU336/BC336+BV336/BD336+BW336/BE336+BX336/BF336+BZ336/BH336,IF(入力データと計算結果!$E$7=バックデータ一覧!$A$17,BU336/BC336+BV336/BD336+BW336/BE336+BY336/BG336+BZ336/BH336,BU336/BC336+BV336/BD336+BW336/BE336+BY336/BG336+CA336/BI336)),0)</f>
        <v>0</v>
      </c>
      <c r="BC336" s="101">
        <f>MIN(1,計算過程!$DF$7*'貼り付けシート（日別）'!AG335+計算過程!$DF$14*(BU336+BW336)+計算過程!$DF$21)</f>
        <v>0.60895622558501095</v>
      </c>
      <c r="BD336" s="101">
        <f>MIN(1,計算過程!$DF$8*'貼り付けシート（日別）'!AG335+計算過程!$DF$15*BV336+計算過程!$DF$22)</f>
        <v>0.68094684490514501</v>
      </c>
      <c r="BE336" s="101">
        <f>MIN(1,計算過程!$DF$9*'貼り付けシート（日別）'!AG335+計算過程!$DF$16*(BU336+BW336)+計算過程!$DF$23)</f>
        <v>0.60895622558501095</v>
      </c>
      <c r="BF336" s="32">
        <f>MIN(1,計算過程!$DF$10*'貼り付けシート（日別）'!AG335+計算過程!$DF$17*BX336+計算過程!$DF$24)</f>
        <v>0.71159348488590612</v>
      </c>
      <c r="BG336" s="32">
        <f>MIN(1,計算過程!$DF$11*'貼り付けシート（日別）'!AG335+計算過程!$DF$18*BY336+計算過程!$DF$25)</f>
        <v>0.69849916384811095</v>
      </c>
      <c r="BH336" s="32">
        <f>MIN(1,計算過程!$DF$12*'貼り付けシート（日別）'!AG335+計算過程!$DF$19*BZ336+計算過程!$DF$26)</f>
        <v>0.71159348488590612</v>
      </c>
      <c r="BI336" s="32">
        <f>MIN(1,計算過程!$DF$13*'貼り付けシート（日別）'!AG335+計算過程!$DF$20*CA336+計算過程!$DF$27)</f>
        <v>0.60993480073288586</v>
      </c>
      <c r="BJ336" s="32">
        <f>IF(計算過程!$DF$5=11,(計算過程!$DF$33*BK336+計算過程!$DF$34*BN336+計算過程!$DF$35*計算過程!$DF$39+計算過程!$DF$36)*(1+計算過程!$DF$37*計算過程!$DF$38)*BL336*BM336*10^3/3600,0)</f>
        <v>0</v>
      </c>
      <c r="BK336" s="32">
        <f>'貼り付けシート（日別）'!AH335</f>
        <v>-1.85</v>
      </c>
      <c r="BL336" s="32">
        <f t="shared" ref="BL336:BL372" si="107">IF(BK336&lt;7,1+0.0133*(7-BK336),1)</f>
        <v>1.1177049999999999</v>
      </c>
      <c r="BM336" s="32">
        <f t="shared" ref="BM336:BM372" si="108">IF(AND(BK336&gt;=2,BK336&lt;5),1.175-BK336*0.035,IF(AND(BK336&gt;=-2,BK336&lt;2),1.12-BK336*0.0075,IF(AND(BK336&gt;=-15.5,BK336&lt;-2),1.155+BK336*0.01,1)))</f>
        <v>1.1338750000000002</v>
      </c>
      <c r="BN336" s="32">
        <f t="shared" ref="BN336:BN372" si="109">SUM(BU336:CA336)</f>
        <v>66.370581587165134</v>
      </c>
      <c r="BO336" s="32">
        <f>IF(計算過程!$DF$5=10,(計算過程!$DF$41*'貼り付けシート（日別）'!AG335+計算過程!$DF$42*BN336+計算過程!$DF$43)/3.6,0)</f>
        <v>0</v>
      </c>
      <c r="BP336" s="32">
        <f>IF(OR(計算過程!$DF$5=5,計算過程!$DF$5=6,計算過程!$DF$5=7),((計算過程!$DF$45*'貼り付けシート（日別）'!AG335+計算過程!$DF$46*SUM(BU336:BW336,BY336)+計算過程!$DF$47)*BQ336+(0.01723*CA336+0.06099))*10^3/3600,0)</f>
        <v>0</v>
      </c>
      <c r="BQ336" s="32">
        <f>IF('貼り付けシート（日別）'!AG335&lt;7,1+(7-'貼り付けシート（日別）'!AG335)*0.0091,1)</f>
        <v>1.0762125</v>
      </c>
      <c r="BR336" s="32">
        <f>IF(OR(計算過程!$DF$5=5,計算過程!$DF$5=6,計算過程!$DF$5=7),((計算過程!$DF$48*'貼り付けシート（日別）'!AG335+計算過程!$DF$49*SUM(BU336:BW336,BY336)+計算過程!$DF$50)*BT336+CA336/BS336),0)</f>
        <v>0</v>
      </c>
      <c r="BS336" s="32">
        <f>計算過程!$DF$51*'貼り付けシート（日別）'!AG335+計算過程!$DF$52*CA336+計算過程!$DF$53</f>
        <v>0.77837187499999994</v>
      </c>
      <c r="BT336" s="32">
        <f>IF('貼り付けシート（日別）'!AG335&lt;7,1+(7-'貼り付けシート（日別）'!AG335)*0.0205,1)</f>
        <v>1.1716875</v>
      </c>
      <c r="BU336" s="109">
        <f>'貼り付けシート（日別）'!T335</f>
        <v>12.543285401329683</v>
      </c>
      <c r="BV336" s="109">
        <f>'貼り付けシート（日別）'!U335</f>
        <v>19.128580562691599</v>
      </c>
      <c r="BW336" s="109">
        <f>'貼り付けシート（日別）'!V335</f>
        <v>2.9536778810038502</v>
      </c>
      <c r="BX336" s="109">
        <f>'貼り付けシート（日別）'!W335</f>
        <v>0</v>
      </c>
      <c r="BY336" s="109">
        <f>'貼り付けシート（日別）'!X335</f>
        <v>26.649725242140001</v>
      </c>
      <c r="BZ336" s="109">
        <f>'貼り付けシート（日別）'!Y335</f>
        <v>0</v>
      </c>
      <c r="CA336" s="109">
        <f>'貼り付けシート（日別）'!Z335</f>
        <v>5.0953125000000004</v>
      </c>
      <c r="CB336" s="102">
        <f>IF(入力データと計算結果!$E$9=バックデータ一覧!$A$25,'貼り付けシート（日別）'!AI335,0)</f>
        <v>0</v>
      </c>
      <c r="CC336" s="166"/>
      <c r="CD336" s="32">
        <f>IF(計算過程!$DF$5=9,((CI336*'貼り付けシート（日別）'!AG335+CJ336*(CQ336+CR336+CS336+CU336)+CK336*CX336+CL336)*CE336+(0.01723*CW336+0.06099))*10^3/3600,0)</f>
        <v>0</v>
      </c>
      <c r="CE336" s="32">
        <f>IF(7&lt;='貼り付けシート（日別）'!AG335,1,1+(7-'貼り付けシート（日別）'!AG335)*0.0091)</f>
        <v>1.0762125</v>
      </c>
      <c r="CF336" s="32">
        <f>IF(計算過程!$DF$5=9,((CM336*'貼り付けシート（日別）'!AG335+CN336*(CQ336+CR336+CS336+CU336)+CO336*CX336+CP336)*CH336+CW336/CG336),0)</f>
        <v>0</v>
      </c>
      <c r="CG336" s="32">
        <f>計算過程!$DF$55*'貼り付けシート（日別）'!AG335+計算過程!$DF$56*CW336+計算過程!$DF$57</f>
        <v>0.77837187499999994</v>
      </c>
      <c r="CH336" s="32">
        <f>IF(7&lt;='貼り付けシート（日別）'!AG335,1,1+(7-'貼り付けシート（日別）'!AG335)*0.0205)</f>
        <v>1.1716875</v>
      </c>
      <c r="CI336" s="100">
        <f>IF($CX336&gt;0,バックデータ一覧!$S$4,バックデータ一覧!$T$4)</f>
        <v>-0.18114</v>
      </c>
      <c r="CJ336" s="100">
        <f>IF($CX336&gt;0,バックデータ一覧!$S$5,バックデータ一覧!$T$5)</f>
        <v>0.10483000000000001</v>
      </c>
      <c r="CK336" s="100">
        <f>IF($CX336&gt;0,バックデータ一覧!$S$6,バックデータ一覧!$T$6)</f>
        <v>0</v>
      </c>
      <c r="CL336" s="100">
        <f>IF($CX336&gt;0,バックデータ一覧!$S$7,バックデータ一覧!$T$7)</f>
        <v>5.8528500000000001</v>
      </c>
      <c r="CM336" s="100">
        <f>IF($CX336&gt;0,バックデータ一覧!$S$12,バックデータ一覧!$T$12)</f>
        <v>-5.7700000000000001E-2</v>
      </c>
      <c r="CN336" s="100">
        <f>IF($CX336&gt;0,バックデータ一覧!$S$13,バックデータ一覧!$T$13)</f>
        <v>0.47525000000000001</v>
      </c>
      <c r="CO336" s="100">
        <f>IF($CX336&gt;0,バックデータ一覧!$S$14,バックデータ一覧!$T$14)</f>
        <v>0</v>
      </c>
      <c r="CP336" s="173">
        <f>IF($CX336&gt;0,バックデータ一覧!$S$15,バックデータ一覧!$T$15)</f>
        <v>-6.3459300000000001</v>
      </c>
      <c r="CQ336" s="102">
        <f>IF($DF$4=4,'貼り付けシート（日別）'!T335,'貼り付けシート（日別）'!B335*(INT($DF$4)+1-$DF$4)+'貼り付けシート（日別）'!T335*($DF$4-INT($DF$4)))</f>
        <v>12.543285401329683</v>
      </c>
      <c r="CR336" s="102">
        <f>IF($DF$4=4,'貼り付けシート（日別）'!U335,'貼り付けシート（日別）'!C335*(INT($DF$4)+1-$DF$4)+'貼り付けシート（日別）'!U335*($DF$4-INT($DF$4)))</f>
        <v>19.128580562691599</v>
      </c>
      <c r="CS336" s="102">
        <f>IF($DF$4=4,'貼り付けシート（日別）'!V335,'貼り付けシート（日別）'!D335*(INT($DF$4)+1-$DF$4)+'貼り付けシート（日別）'!V335*($DF$4-INT($DF$4)))</f>
        <v>2.9536778810038502</v>
      </c>
      <c r="CT336" s="102">
        <f>IF($DF$4=4,'貼り付けシート（日別）'!W335,'貼り付けシート（日別）'!E335*(INT($DF$4)+1-$DF$4)+'貼り付けシート（日別）'!W335*($DF$4-INT($DF$4)))</f>
        <v>0</v>
      </c>
      <c r="CU336" s="102">
        <f>IF($DF$4=4,'貼り付けシート（日別）'!X335,'貼り付けシート（日別）'!F335*(INT($DF$4)+1-$DF$4)+'貼り付けシート（日別）'!X335*($DF$4-INT($DF$4)))</f>
        <v>26.649725242140001</v>
      </c>
      <c r="CV336" s="102">
        <f>IF($DF$4=4,'貼り付けシート（日別）'!Y335,'貼り付けシート（日別）'!G335*(INT($DF$4)+1-$DF$4)+'貼り付けシート（日別）'!Y335*($DF$4-INT($DF$4)))</f>
        <v>0</v>
      </c>
      <c r="CW336" s="102">
        <f>IF($DF$4=4,'貼り付けシート（日別）'!Z335,'貼り付けシート（日別）'!H335*(INT($DF$4)+1-$DF$4)+'貼り付けシート（日別）'!Z335*($DF$4-INT($DF$4)))</f>
        <v>5.0953125000000004</v>
      </c>
      <c r="CX336" s="32">
        <f>SUMIF('貼り付けシート（時刻別）'!$A$6:$A$8765,AR336,'貼り付けシート（時刻別）'!$C$6:$C$8765)</f>
        <v>0</v>
      </c>
      <c r="CY336" s="102">
        <f t="shared" si="96"/>
        <v>0</v>
      </c>
      <c r="CZ336" s="166"/>
    </row>
    <row r="337" spans="1:104" x14ac:dyDescent="0.15">
      <c r="A337" s="36">
        <v>41969</v>
      </c>
      <c r="B337" s="139">
        <f>IF(計算過程!$DF$5=9,計算過程!CD337+計算過程!CY337,IF($DF$4=4,AS337,G337*(INT($DF$4)+1-$DF$4)+AS337*($DF$4-INT($DF$4))))</f>
        <v>9.769449437037038E-2</v>
      </c>
      <c r="C337" s="139">
        <f>IF(計算過程!$DF$5=9,CF337,IF($DF$4=4,AT337,H337*(INT($DF$4)+1-$DF$4)+AT337*($DF$4-INT($DF$4))))</f>
        <v>36.542005948044931</v>
      </c>
      <c r="D337" s="139">
        <f>IF(計算過程!$DF$5=9,0,IF($DF$4=4,AU337,I337*(INT($DF$4)+1-$DF$4)+AU337*($DF$4-INT($DF$4))))</f>
        <v>0</v>
      </c>
      <c r="E337" s="139">
        <v>0</v>
      </c>
      <c r="F337" s="138"/>
      <c r="G337" s="104">
        <f t="shared" si="97"/>
        <v>9.4060761787037039E-2</v>
      </c>
      <c r="H337" s="104">
        <f t="shared" si="98"/>
        <v>29.814188486324635</v>
      </c>
      <c r="I337" s="104">
        <f t="shared" si="99"/>
        <v>0</v>
      </c>
      <c r="J337" s="107">
        <v>0</v>
      </c>
      <c r="K337" s="101">
        <f>IF(OR(計算過程!$DF$5&lt;=4,計算過程!$DF$5=8),L337+M337+N337,0)</f>
        <v>9.4060761787037039E-2</v>
      </c>
      <c r="L337" s="101">
        <f>IF(AND($DF$5&gt;4,$DF$5&lt;&gt;8),0,((VLOOKUP(入力データと計算結果!$E$6,バックデータ一覧!$V$12:$AA$15,2)*'貼り付けシート（日別）'!O336+VLOOKUP(入力データと計算結果!$E$6,バックデータ一覧!$V$12:$AA$15,3)*('貼り付けシート（日別）'!I336+'貼り付けシート（日別）'!J336+'貼り付けシート（日別）'!K336+'貼り付けシート（日別）'!L336+'貼り付けシート（日別）'!N336)+(VLOOKUP(入力データと計算結果!$E$6,バックデータ一覧!$V$12:$AA$15,4)))*10^3/3600))</f>
        <v>9.4060761787037039E-2</v>
      </c>
      <c r="M337" s="101">
        <f>IF(AND(OR($DF$5&gt;4,$DF$5&lt;&gt;8),入力データと計算結果!$E$7&lt;&gt;バックデータ一覧!$A$16,SUM(AL337:AM337)&gt;0),0.07*10^3/3600,0)</f>
        <v>0</v>
      </c>
      <c r="N337" s="101">
        <f>IF(AND(OR($DF$5&lt;=4),入力データと計算結果!$E$7=バックデータ一覧!$A$18,AM337&gt;0),(VLOOKUP(入力データと計算結果!$E$6,バックデータ一覧!$V$12:$AA$15,5,FALSE)*AO337+VLOOKUP(入力データと計算結果!$E$6,バックデータ一覧!$V$12:$AA$15,6,FALSE))*10^3/3600,0)</f>
        <v>0</v>
      </c>
      <c r="O337" s="101">
        <f>IF(OR(計算過程!$DF$5&lt;=2,計算過程!$DF$5=8),IF(入力データと計算結果!$E$7=バックデータ一覧!$A$16,AI337/Q337+AJ337/R337+AK337/S337+AL337/T337+AN337/V337,IF(入力データと計算結果!$E$7=バックデータ一覧!$A$17,AI337/Q337+AJ337/R337+AK337/S337+AM337/U337+AN337/V337,AI337/Q337+AJ337/R337+AK337/S337+AM337/U337+AO337/W337)),0)</f>
        <v>29.814188486324635</v>
      </c>
      <c r="P337" s="101">
        <f>IF(OR(計算過程!$DF$5=3,計算過程!$DF$5=4),IF(入力データと計算結果!$E$7=バックデータ一覧!$A$16,AI337/Q337+AJ337/R337+AK337/S337+AL337/T337+AN337/V337,IF(入力データと計算結果!$E$7=バックデータ一覧!$A$17,AI337/Q337+AJ337/R337+AK337/S337+AM337/U337+AN337/V337,AI337/Q337+AJ337/R337+AK337/S337+AM337/U337+AO337/W337)),0)</f>
        <v>0</v>
      </c>
      <c r="Q337" s="101">
        <f>MIN(1,$DF$7*'貼り付けシート（日別）'!O336+計算過程!$DF$14*(AI337+AK337)+$DF$21)</f>
        <v>0.59662289703127935</v>
      </c>
      <c r="R337" s="101">
        <f>MIN(1,$DF$8*'貼り付けシート（日別）'!O336+$DF$15*AJ337+$DF$22)</f>
        <v>0.67582407614497864</v>
      </c>
      <c r="S337" s="101">
        <f>MIN(1,$DF$9*'貼り付けシート（日別）'!O336+$DF$16*(AI337+AK337)+$DF$23)</f>
        <v>0.59662289703127935</v>
      </c>
      <c r="T337" s="32">
        <f>MIN(1,$DF$10*'貼り付けシート（日別）'!O336+$DF$17*AL337+$DF$24)</f>
        <v>0.71159348488590612</v>
      </c>
      <c r="U337" s="32">
        <f>MIN(1,$DF$11*'貼り付けシート（日別）'!O336+$DF$18*AM337+$DF$25)</f>
        <v>0.71059494829530212</v>
      </c>
      <c r="V337" s="32">
        <f>MIN(1,$DF$12*'貼り付けシート（日別）'!O336+$DF$19*AN337+$DF$26)</f>
        <v>0.71159348488590612</v>
      </c>
      <c r="W337" s="32">
        <f>MIN(1,$DF$13*'貼り付けシート（日別）'!O336+$DF$20*AO337+$DF$27)</f>
        <v>0.51328865679463087</v>
      </c>
      <c r="X337" s="32">
        <f t="shared" si="100"/>
        <v>0</v>
      </c>
      <c r="Y337" s="32">
        <f>'貼り付けシート（日別）'!P336</f>
        <v>-4.1375000000000002</v>
      </c>
      <c r="Z337" s="32">
        <f t="shared" si="101"/>
        <v>1.1481287499999999</v>
      </c>
      <c r="AA337" s="32">
        <f t="shared" si="102"/>
        <v>1.1136250000000001</v>
      </c>
      <c r="AB337" s="32">
        <f t="shared" si="103"/>
        <v>19.031465834904161</v>
      </c>
      <c r="AC337" s="32">
        <f>IF($DF$5=10,($DF$41*'貼り付けシート（日別）'!O336+$DF$42*AB337+$DF$43)/3.6,0)</f>
        <v>0</v>
      </c>
      <c r="AD337" s="32">
        <f>IF(OR($DF$5=5,$DF$5=6,$DF$5=7),(($DF$45*'貼り付けシート（日別）'!O336+$DF$46*SUM(AI337:AK337,AM337)+$DF$47)*AE337+(0.01723*AO337+0.06099))*10^3/3600,0)</f>
        <v>0</v>
      </c>
      <c r="AE337" s="32">
        <f>IF('貼り付けシート（日別）'!O336&lt;7,1+(7-'貼り付けシート（日別）'!O336)*0.0091,1)</f>
        <v>1.0972183333333334</v>
      </c>
      <c r="AF337" s="32">
        <f>IF(OR($DF$5=5,$DF$5=6,$DF$5=7),(($DF$48*'貼り付けシート（日別）'!O336+$DF$49*SUM(AI337:AK337,AM337)+$DF$50)*AH337+AO337/AG337),0)</f>
        <v>0</v>
      </c>
      <c r="AG337" s="32">
        <f>$DF$51*'貼り付けシート（日別）'!O336+$DF$52*AO337+$DF$53</f>
        <v>0.73671999999999993</v>
      </c>
      <c r="AH337" s="32">
        <f>IF('貼り付けシート（日別）'!O336&lt;7,1+(7-'貼り付けシート（日別）'!O336)*0.0205,1)</f>
        <v>1.2190083333333335</v>
      </c>
      <c r="AI337" s="109">
        <f>'貼り付けシート（日別）'!B336</f>
        <v>5.2415766160479551</v>
      </c>
      <c r="AJ337" s="109">
        <f>'貼り付けシート（日別）'!C336</f>
        <v>10.611972361835846</v>
      </c>
      <c r="AK337" s="109">
        <f>'貼り付けシート（日別）'!D336</f>
        <v>3.1779168570203593</v>
      </c>
      <c r="AL337" s="109">
        <f>'貼り付けシート（日別）'!E336</f>
        <v>0</v>
      </c>
      <c r="AM337" s="109">
        <f>'貼り付けシート（日別）'!F336</f>
        <v>0</v>
      </c>
      <c r="AN337" s="109">
        <f>'貼り付けシート（日別）'!G336</f>
        <v>0</v>
      </c>
      <c r="AO337" s="109">
        <f>'貼り付けシート（日別）'!H336</f>
        <v>0</v>
      </c>
      <c r="AP337" s="102">
        <f>IF(入力データと計算結果!$E$9=バックデータ一覧!$A$25,'貼り付けシート（日別）'!Q336,0)</f>
        <v>0</v>
      </c>
      <c r="AR337" s="36">
        <v>41969</v>
      </c>
      <c r="AS337" s="104">
        <f t="shared" si="104"/>
        <v>9.769449437037038E-2</v>
      </c>
      <c r="AT337" s="104">
        <f t="shared" si="105"/>
        <v>36.542005948044931</v>
      </c>
      <c r="AU337" s="104">
        <f t="shared" si="106"/>
        <v>0</v>
      </c>
      <c r="AV337" s="107">
        <v>0</v>
      </c>
      <c r="AW337" s="101">
        <f>IF(OR(計算過程!$DF$5&lt;=4,計算過程!$DF$5=8),AX337+AY337+AZ337,0)</f>
        <v>9.769449437037038E-2</v>
      </c>
      <c r="AX337" s="101">
        <f>IF(AND(計算過程!$DF$5&gt;4,計算過程!$DF$5&lt;&gt;8),0,((VLOOKUP(入力データと計算結果!$E$6,バックデータ一覧!$V$12:$AA$15,2)*'貼り付けシート（日別）'!AG336+VLOOKUP(入力データと計算結果!$E$6,バックデータ一覧!$V$12:$AA$15,3)*('貼り付けシート（日別）'!AA336+'貼り付けシート（日別）'!AB336+'貼り付けシート（日別）'!AC336+'貼り付けシート（日別）'!AD336+'貼り付けシート（日別）'!AF336)+(VLOOKUP(入力データと計算結果!$E$6,バックデータ一覧!$V$12:$AA$15,4)))*10^3/3600))</f>
        <v>9.769449437037038E-2</v>
      </c>
      <c r="AY337" s="101">
        <f>IF(AND(OR(計算過程!$DF$5&gt;4,計算過程!$DF$5&lt;&gt;8),入力データと計算結果!$E$7&lt;&gt;バックデータ一覧!$A$16,SUM(BX337:BY337)&gt;0),0.07*10^3/3600,0)</f>
        <v>0</v>
      </c>
      <c r="AZ337" s="101">
        <f>IF(AND(OR(計算過程!$DF$5&lt;=4),入力データと計算結果!$E$7=バックデータ一覧!$A$18,BY337&gt;0),(VLOOKUP(入力データと計算結果!$E$6,バックデータ一覧!$V$12:$AA$15,5,FALSE)*CA337+VLOOKUP(入力データと計算結果!$E$6,バックデータ一覧!$V$12:$AA$15,6,FALSE))*10^3/3600,0)</f>
        <v>0</v>
      </c>
      <c r="BA337" s="101">
        <f>IF(OR(計算過程!$DF$5&lt;=2,計算過程!$DF$5=8),IF(入力データと計算結果!$E$7=バックデータ一覧!$A$16,BU337/BC337+BV337/BD337+BW337/BE337+BX337/BF337+BZ337/BH337,IF(入力データと計算結果!$E$7=バックデータ一覧!$A$17,BU337/BC337+BV337/BD337+BW337/BE337+BY337/BG337+BZ337/BH337,BU337/BC337+BV337/BD337+BW337/BE337+BY337/BG337+CA337/BI337)),0)</f>
        <v>36.542005948044931</v>
      </c>
      <c r="BB337" s="101">
        <f>IF(OR(計算過程!$DF$5=3,計算過程!$DF$5=4),IF(入力データと計算結果!$E$7=バックデータ一覧!$A$16,BU337/BC337+BV337/BD337+BW337/BE337+BX337/BF337+BZ337/BH337,IF(入力データと計算結果!$E$7=バックデータ一覧!$A$17,BU337/BC337+BV337/BD337+BW337/BE337+BY337/BG337+BZ337/BH337,BU337/BC337+BV337/BD337+BW337/BE337+BY337/BG337+CA337/BI337)),0)</f>
        <v>0</v>
      </c>
      <c r="BC337" s="101">
        <f>MIN(1,計算過程!$DF$7*'貼り付けシート（日別）'!AG336+計算過程!$DF$14*(BU337+BW337)+計算過程!$DF$21)</f>
        <v>0.59338129736344736</v>
      </c>
      <c r="BD337" s="101">
        <f>MIN(1,計算過程!$DF$8*'貼り付けシート（日別）'!AG336+計算過程!$DF$15*BV337+計算過程!$DF$22)</f>
        <v>0.67932703241002712</v>
      </c>
      <c r="BE337" s="101">
        <f>MIN(1,計算過程!$DF$9*'貼り付けシート（日別）'!AG336+計算過程!$DF$16*(BU337+BW337)+計算過程!$DF$23)</f>
        <v>0.59338129736344736</v>
      </c>
      <c r="BF337" s="32">
        <f>MIN(1,計算過程!$DF$10*'貼り付けシート（日別）'!AG336+計算過程!$DF$17*BX337+計算過程!$DF$24)</f>
        <v>0.71159348488590612</v>
      </c>
      <c r="BG337" s="32">
        <f>MIN(1,計算過程!$DF$11*'貼り付けシート（日別）'!AG336+計算過程!$DF$18*BY337+計算過程!$DF$25)</f>
        <v>0.71059494829530212</v>
      </c>
      <c r="BH337" s="32">
        <f>MIN(1,計算過程!$DF$12*'貼り付けシート（日別）'!AG336+計算過程!$DF$19*BZ337+計算過程!$DF$26)</f>
        <v>0.71159348488590612</v>
      </c>
      <c r="BI337" s="32">
        <f>MIN(1,計算過程!$DF$13*'貼り付けシート（日別）'!AG336+計算過程!$DF$20*CA337+計算過程!$DF$27)</f>
        <v>0.51328865679463087</v>
      </c>
      <c r="BJ337" s="32">
        <f>IF(計算過程!$DF$5=11,(計算過程!$DF$33*BK337+計算過程!$DF$34*BN337+計算過程!$DF$35*計算過程!$DF$39+計算過程!$DF$36)*(1+計算過程!$DF$37*計算過程!$DF$38)*BL337*BM337*10^3/3600,0)</f>
        <v>0</v>
      </c>
      <c r="BK337" s="32">
        <f>'貼り付けシート（日別）'!AH336</f>
        <v>-4.1375000000000002</v>
      </c>
      <c r="BL337" s="32">
        <f t="shared" si="107"/>
        <v>1.1481287499999999</v>
      </c>
      <c r="BM337" s="32">
        <f t="shared" si="108"/>
        <v>1.1136250000000001</v>
      </c>
      <c r="BN337" s="32">
        <f t="shared" si="109"/>
        <v>24.002352032952345</v>
      </c>
      <c r="BO337" s="32">
        <f>IF(計算過程!$DF$5=10,(計算過程!$DF$41*'貼り付けシート（日別）'!AG336+計算過程!$DF$42*BN337+計算過程!$DF$43)/3.6,0)</f>
        <v>0</v>
      </c>
      <c r="BP337" s="32">
        <f>IF(OR(計算過程!$DF$5=5,計算過程!$DF$5=6,計算過程!$DF$5=7),((計算過程!$DF$45*'貼り付けシート（日別）'!AG336+計算過程!$DF$46*SUM(BU337:BW337,BY337)+計算過程!$DF$47)*BQ337+(0.01723*CA337+0.06099))*10^3/3600,0)</f>
        <v>0</v>
      </c>
      <c r="BQ337" s="32">
        <f>IF('貼り付けシート（日別）'!AG336&lt;7,1+(7-'貼り付けシート（日別）'!AG336)*0.0091,1)</f>
        <v>1.0972183333333334</v>
      </c>
      <c r="BR337" s="32">
        <f>IF(OR(計算過程!$DF$5=5,計算過程!$DF$5=6,計算過程!$DF$5=7),((計算過程!$DF$48*'貼り付けシート（日別）'!AG336+計算過程!$DF$49*SUM(BU337:BW337,BY337)+計算過程!$DF$50)*BT337+CA337/BS337),0)</f>
        <v>0</v>
      </c>
      <c r="BS337" s="32">
        <f>計算過程!$DF$51*'貼り付けシート（日別）'!AG336+計算過程!$DF$52*CA337+計算過程!$DF$53</f>
        <v>0.73671999999999993</v>
      </c>
      <c r="BT337" s="32">
        <f>IF('貼り付けシート（日別）'!AG336&lt;7,1+(7-'貼り付けシート（日別）'!AG336)*0.0205,1)</f>
        <v>1.2190083333333335</v>
      </c>
      <c r="BU337" s="109">
        <f>'貼り付けシート（日別）'!T336</f>
        <v>2.8919043398885274</v>
      </c>
      <c r="BV337" s="109">
        <f>'貼り付けシート（日別）'!U336</f>
        <v>18.329770443171004</v>
      </c>
      <c r="BW337" s="109">
        <f>'貼り付けシート（日別）'!V336</f>
        <v>2.7806772498928143</v>
      </c>
      <c r="BX337" s="109">
        <f>'貼り付けシート（日別）'!W336</f>
        <v>0</v>
      </c>
      <c r="BY337" s="109">
        <f>'貼り付けシート（日別）'!X336</f>
        <v>0</v>
      </c>
      <c r="BZ337" s="109">
        <f>'貼り付けシート（日別）'!Y336</f>
        <v>0</v>
      </c>
      <c r="CA337" s="109">
        <f>'貼り付けシート（日別）'!Z336</f>
        <v>0</v>
      </c>
      <c r="CB337" s="102">
        <f>IF(入力データと計算結果!$E$9=バックデータ一覧!$A$25,'貼り付けシート（日別）'!AI336,0)</f>
        <v>0</v>
      </c>
      <c r="CC337" s="166"/>
      <c r="CD337" s="32">
        <f>IF(計算過程!$DF$5=9,((CI337*'貼り付けシート（日別）'!AG336+CJ337*(CQ337+CR337+CS337+CU337)+CK337*CX337+CL337)*CE337+(0.01723*CW337+0.06099))*10^3/3600,0)</f>
        <v>0</v>
      </c>
      <c r="CE337" s="32">
        <f>IF(7&lt;='貼り付けシート（日別）'!AG336,1,1+(7-'貼り付けシート（日別）'!AG336)*0.0091)</f>
        <v>1.0972183333333334</v>
      </c>
      <c r="CF337" s="32">
        <f>IF(計算過程!$DF$5=9,((CM337*'貼り付けシート（日別）'!AG336+CN337*(CQ337+CR337+CS337+CU337)+CO337*CX337+CP337)*CH337+CW337/CG337),0)</f>
        <v>0</v>
      </c>
      <c r="CG337" s="32">
        <f>計算過程!$DF$55*'貼り付けシート（日別）'!AG336+計算過程!$DF$56*CW337+計算過程!$DF$57</f>
        <v>0.73671999999999993</v>
      </c>
      <c r="CH337" s="32">
        <f>IF(7&lt;='貼り付けシート（日別）'!AG336,1,1+(7-'貼り付けシート（日別）'!AG336)*0.0205)</f>
        <v>1.2190083333333335</v>
      </c>
      <c r="CI337" s="100">
        <f>IF($CX337&gt;0,バックデータ一覧!$S$4,バックデータ一覧!$T$4)</f>
        <v>-0.18114</v>
      </c>
      <c r="CJ337" s="100">
        <f>IF($CX337&gt;0,バックデータ一覧!$S$5,バックデータ一覧!$T$5)</f>
        <v>0.10483000000000001</v>
      </c>
      <c r="CK337" s="100">
        <f>IF($CX337&gt;0,バックデータ一覧!$S$6,バックデータ一覧!$T$6)</f>
        <v>0</v>
      </c>
      <c r="CL337" s="100">
        <f>IF($CX337&gt;0,バックデータ一覧!$S$7,バックデータ一覧!$T$7)</f>
        <v>5.8528500000000001</v>
      </c>
      <c r="CM337" s="100">
        <f>IF($CX337&gt;0,バックデータ一覧!$S$12,バックデータ一覧!$T$12)</f>
        <v>-5.7700000000000001E-2</v>
      </c>
      <c r="CN337" s="100">
        <f>IF($CX337&gt;0,バックデータ一覧!$S$13,バックデータ一覧!$T$13)</f>
        <v>0.47525000000000001</v>
      </c>
      <c r="CO337" s="100">
        <f>IF($CX337&gt;0,バックデータ一覧!$S$14,バックデータ一覧!$T$14)</f>
        <v>0</v>
      </c>
      <c r="CP337" s="173">
        <f>IF($CX337&gt;0,バックデータ一覧!$S$15,バックデータ一覧!$T$15)</f>
        <v>-6.3459300000000001</v>
      </c>
      <c r="CQ337" s="102">
        <f>IF($DF$4=4,'貼り付けシート（日別）'!T336,'貼り付けシート（日別）'!B336*(INT($DF$4)+1-$DF$4)+'貼り付けシート（日別）'!T336*($DF$4-INT($DF$4)))</f>
        <v>2.8919043398885274</v>
      </c>
      <c r="CR337" s="102">
        <f>IF($DF$4=4,'貼り付けシート（日別）'!U336,'貼り付けシート（日別）'!C336*(INT($DF$4)+1-$DF$4)+'貼り付けシート（日別）'!U336*($DF$4-INT($DF$4)))</f>
        <v>18.329770443171004</v>
      </c>
      <c r="CS337" s="102">
        <f>IF($DF$4=4,'貼り付けシート（日別）'!V336,'貼り付けシート（日別）'!D336*(INT($DF$4)+1-$DF$4)+'貼り付けシート（日別）'!V336*($DF$4-INT($DF$4)))</f>
        <v>2.7806772498928143</v>
      </c>
      <c r="CT337" s="102">
        <f>IF($DF$4=4,'貼り付けシート（日別）'!W336,'貼り付けシート（日別）'!E336*(INT($DF$4)+1-$DF$4)+'貼り付けシート（日別）'!W336*($DF$4-INT($DF$4)))</f>
        <v>0</v>
      </c>
      <c r="CU337" s="102">
        <f>IF($DF$4=4,'貼り付けシート（日別）'!X336,'貼り付けシート（日別）'!F336*(INT($DF$4)+1-$DF$4)+'貼り付けシート（日別）'!X336*($DF$4-INT($DF$4)))</f>
        <v>0</v>
      </c>
      <c r="CV337" s="102">
        <f>IF($DF$4=4,'貼り付けシート（日別）'!Y336,'貼り付けシート（日別）'!G336*(INT($DF$4)+1-$DF$4)+'貼り付けシート（日別）'!Y336*($DF$4-INT($DF$4)))</f>
        <v>0</v>
      </c>
      <c r="CW337" s="102">
        <f>IF($DF$4=4,'貼り付けシート（日別）'!Z336,'貼り付けシート（日別）'!H336*(INT($DF$4)+1-$DF$4)+'貼り付けシート（日別）'!Z336*($DF$4-INT($DF$4)))</f>
        <v>0</v>
      </c>
      <c r="CX337" s="32">
        <f>SUMIF('貼り付けシート（時刻別）'!$A$6:$A$8765,AR337,'貼り付けシート（時刻別）'!$C$6:$C$8765)</f>
        <v>0</v>
      </c>
      <c r="CY337" s="102">
        <f t="shared" si="96"/>
        <v>0</v>
      </c>
      <c r="CZ337" s="166"/>
    </row>
    <row r="338" spans="1:104" x14ac:dyDescent="0.15">
      <c r="A338" s="36">
        <v>41970</v>
      </c>
      <c r="B338" s="139">
        <f>IF(計算過程!$DF$5=9,計算過程!CD338+計算過程!CY338,IF($DF$4=4,AS338,G338*(INT($DF$4)+1-$DF$4)+AS338*($DF$4-INT($DF$4))))</f>
        <v>0.16021080146527777</v>
      </c>
      <c r="C338" s="139">
        <f>IF(計算過程!$DF$5=9,CF338,IF($DF$4=4,AT338,H338*(INT($DF$4)+1-$DF$4)+AT338*($DF$4-INT($DF$4))))</f>
        <v>88.165559352176487</v>
      </c>
      <c r="D338" s="139">
        <f>IF(計算過程!$DF$5=9,0,IF($DF$4=4,AU338,I338*(INT($DF$4)+1-$DF$4)+AU338*($DF$4-INT($DF$4))))</f>
        <v>0</v>
      </c>
      <c r="E338" s="139">
        <v>0</v>
      </c>
      <c r="F338" s="138"/>
      <c r="G338" s="104">
        <f t="shared" si="97"/>
        <v>0.15194737398611111</v>
      </c>
      <c r="H338" s="104">
        <f t="shared" si="98"/>
        <v>79.41992092413615</v>
      </c>
      <c r="I338" s="104">
        <f t="shared" si="99"/>
        <v>0</v>
      </c>
      <c r="J338" s="107">
        <v>0</v>
      </c>
      <c r="K338" s="101">
        <f>IF(OR(計算過程!$DF$5&lt;=4,計算過程!$DF$5=8),L338+M338+N338,0)</f>
        <v>0.15194737398611111</v>
      </c>
      <c r="L338" s="101">
        <f>IF(AND($DF$5&gt;4,$DF$5&lt;&gt;8),0,((VLOOKUP(入力データと計算結果!$E$6,バックデータ一覧!$V$12:$AA$15,2)*'貼り付けシート（日別）'!O337+VLOOKUP(入力データと計算結果!$E$6,バックデータ一覧!$V$12:$AA$15,3)*('貼り付けシート（日別）'!I337+'貼り付けシート（日別）'!J337+'貼り付けシート（日別）'!K337+'貼り付けシート（日別）'!L337+'貼り付けシート（日別）'!N337)+(VLOOKUP(入力データと計算結果!$E$6,バックデータ一覧!$V$12:$AA$15,4)))*10^3/3600))</f>
        <v>9.5121577111111105E-2</v>
      </c>
      <c r="M338" s="101">
        <f>IF(AND(OR($DF$5&gt;4,$DF$5&lt;&gt;8),入力データと計算結果!$E$7&lt;&gt;バックデータ一覧!$A$16,SUM(AL338:AM338)&gt;0),0.07*10^3/3600,0)</f>
        <v>1.9444444444444445E-2</v>
      </c>
      <c r="N338" s="101">
        <f>IF(AND(OR($DF$5&lt;=4),入力データと計算結果!$E$7=バックデータ一覧!$A$18,AM338&gt;0),(VLOOKUP(入力データと計算結果!$E$6,バックデータ一覧!$V$12:$AA$15,5,FALSE)*AO338+VLOOKUP(入力データと計算結果!$E$6,バックデータ一覧!$V$12:$AA$15,6,FALSE))*10^3/3600,0)</f>
        <v>3.7381352430555556E-2</v>
      </c>
      <c r="O338" s="101">
        <f>IF(OR(計算過程!$DF$5&lt;=2,計算過程!$DF$5=8),IF(入力データと計算結果!$E$7=バックデータ一覧!$A$16,AI338/Q338+AJ338/R338+AK338/S338+AL338/T338+AN338/V338,IF(入力データと計算結果!$E$7=バックデータ一覧!$A$17,AI338/Q338+AJ338/R338+AK338/S338+AM338/U338+AN338/V338,AI338/Q338+AJ338/R338+AK338/S338+AM338/U338+AO338/W338)),0)</f>
        <v>79.41992092413615</v>
      </c>
      <c r="P338" s="101">
        <f>IF(OR(計算過程!$DF$5=3,計算過程!$DF$5=4),IF(入力データと計算結果!$E$7=バックデータ一覧!$A$16,AI338/Q338+AJ338/R338+AK338/S338+AL338/T338+AN338/V338,IF(入力データと計算結果!$E$7=バックデータ一覧!$A$17,AI338/Q338+AJ338/R338+AK338/S338+AM338/U338+AN338/V338,AI338/Q338+AJ338/R338+AK338/S338+AM338/U338+AO338/W338)),0)</f>
        <v>0</v>
      </c>
      <c r="Q338" s="101">
        <f>MIN(1,$DF$7*'貼り付けシート（日別）'!O337+計算過程!$DF$14*(AI338+AK338)+$DF$21)</f>
        <v>0.59953533197592446</v>
      </c>
      <c r="R338" s="101">
        <f>MIN(1,$DF$8*'貼り付けシート（日別）'!O337+$DF$15*AJ338+$DF$22)</f>
        <v>0.6761192296729932</v>
      </c>
      <c r="S338" s="101">
        <f>MIN(1,$DF$9*'貼り付けシート（日別）'!O337+$DF$16*(AI338+AK338)+$DF$23)</f>
        <v>0.59953533197592446</v>
      </c>
      <c r="T338" s="32">
        <f>MIN(1,$DF$10*'貼り付けシート（日別）'!O337+$DF$17*AL338+$DF$24)</f>
        <v>0.71159348488590612</v>
      </c>
      <c r="U338" s="32">
        <f>MIN(1,$DF$11*'貼り付けシート（日別）'!O337+$DF$18*AM338+$DF$25)</f>
        <v>0.69820996277652536</v>
      </c>
      <c r="V338" s="32">
        <f>MIN(1,$DF$12*'貼り付けシート（日別）'!O337+$DF$19*AN338+$DF$26)</f>
        <v>0.71159348488590612</v>
      </c>
      <c r="W338" s="32">
        <f>MIN(1,$DF$13*'貼り付けシート（日別）'!O337+$DF$20*AO338+$DF$27)</f>
        <v>0.58971993807140932</v>
      </c>
      <c r="X338" s="32">
        <f t="shared" si="100"/>
        <v>0</v>
      </c>
      <c r="Y338" s="32">
        <f>'貼り付けシート（日別）'!P337</f>
        <v>-9.625</v>
      </c>
      <c r="Z338" s="32">
        <f t="shared" si="101"/>
        <v>1.2211125</v>
      </c>
      <c r="AA338" s="32">
        <f t="shared" si="102"/>
        <v>1.0587500000000001</v>
      </c>
      <c r="AB338" s="32">
        <f t="shared" si="103"/>
        <v>52.620465106344959</v>
      </c>
      <c r="AC338" s="32">
        <f>IF($DF$5=10,($DF$41*'貼り付けシート（日別）'!O337+$DF$42*AB338+$DF$43)/3.6,0)</f>
        <v>0</v>
      </c>
      <c r="AD338" s="32">
        <f>IF(OR($DF$5=5,$DF$5=6,$DF$5=7),(($DF$45*'貼り付けシート（日別）'!O337+$DF$46*SUM(AI338:AK338,AM338)+$DF$47)*AE338+(0.01723*AO338+0.06099))*10^3/3600,0)</f>
        <v>0</v>
      </c>
      <c r="AE338" s="32">
        <f>IF('貼り付けシート（日別）'!O337&lt;7,1+(7-'貼り付けシート（日別）'!O337)*0.0091,1)</f>
        <v>1.0935025</v>
      </c>
      <c r="AF338" s="32">
        <f>IF(OR($DF$5=5,$DF$5=6,$DF$5=7),(($DF$48*'貼り付けシート（日別）'!O337+$DF$49*SUM(AI338:AK338,AM338)+$DF$50)*AH338+AO338/AG338),0)</f>
        <v>0</v>
      </c>
      <c r="AG338" s="32">
        <f>$DF$51*'貼り付けシート（日別）'!O337+$DF$52*AO338+$DF$53</f>
        <v>0.76430374999999995</v>
      </c>
      <c r="AH338" s="32">
        <f>IF('貼り付けシート（日別）'!O337&lt;7,1+(7-'貼り付けシート（日別）'!O337)*0.0205,1)</f>
        <v>1.2106375</v>
      </c>
      <c r="AI338" s="109">
        <f>'貼り付けシート（日別）'!B337</f>
        <v>8.0728596977493456</v>
      </c>
      <c r="AJ338" s="109">
        <f>'貼り付けシート（日別）'!C337</f>
        <v>10.772261763087824</v>
      </c>
      <c r="AK338" s="109">
        <f>'貼り付けシート（日別）'!D337</f>
        <v>2.2178185982827867</v>
      </c>
      <c r="AL338" s="109">
        <f>'貼り付けシート（日別）'!E337</f>
        <v>0</v>
      </c>
      <c r="AM338" s="109">
        <f>'貼り付けシート（日別）'!F337</f>
        <v>27.286900047225</v>
      </c>
      <c r="AN338" s="109">
        <f>'貼り付けシート（日別）'!G337</f>
        <v>0</v>
      </c>
      <c r="AO338" s="109">
        <f>'貼り付けシート（日別）'!H337</f>
        <v>4.2706249999999999</v>
      </c>
      <c r="AP338" s="102">
        <f>IF(入力データと計算結果!$E$9=バックデータ一覧!$A$25,'貼り付けシート（日別）'!Q337,0)</f>
        <v>0</v>
      </c>
      <c r="AR338" s="36">
        <v>41970</v>
      </c>
      <c r="AS338" s="104">
        <f t="shared" si="104"/>
        <v>0.16021080146527777</v>
      </c>
      <c r="AT338" s="104">
        <f t="shared" si="105"/>
        <v>88.165559352176487</v>
      </c>
      <c r="AU338" s="104">
        <f t="shared" si="106"/>
        <v>0</v>
      </c>
      <c r="AV338" s="107">
        <v>0</v>
      </c>
      <c r="AW338" s="101">
        <f>IF(OR(計算過程!$DF$5&lt;=4,計算過程!$DF$5=8),AX338+AY338+AZ338,0)</f>
        <v>0.16021080146527777</v>
      </c>
      <c r="AX338" s="101">
        <f>IF(AND(計算過程!$DF$5&gt;4,計算過程!$DF$5&lt;&gt;8),0,((VLOOKUP(入力データと計算結果!$E$6,バックデータ一覧!$V$12:$AA$15,2)*'貼り付けシート（日別）'!AG337+VLOOKUP(入力データと計算結果!$E$6,バックデータ一覧!$V$12:$AA$15,3)*('貼り付けシート（日別）'!AA337+'貼り付けシート（日別）'!AB337+'貼り付けシート（日別）'!AC337+'貼り付けシート（日別）'!AD337+'貼り付けシート（日別）'!AF337)+(VLOOKUP(入力データと計算結果!$E$6,バックデータ一覧!$V$12:$AA$15,4)))*10^3/3600))</f>
        <v>9.8642267611111112E-2</v>
      </c>
      <c r="AY338" s="101">
        <f>IF(AND(OR(計算過程!$DF$5&gt;4,計算過程!$DF$5&lt;&gt;8),入力データと計算結果!$E$7&lt;&gt;バックデータ一覧!$A$16,SUM(BX338:BY338)&gt;0),0.07*10^3/3600,0)</f>
        <v>1.9444444444444445E-2</v>
      </c>
      <c r="AZ338" s="101">
        <f>IF(AND(OR(計算過程!$DF$5&lt;=4),入力データと計算結果!$E$7=バックデータ一覧!$A$18,BY338&gt;0),(VLOOKUP(入力データと計算結果!$E$6,バックデータ一覧!$V$12:$AA$15,5,FALSE)*CA338+VLOOKUP(入力データと計算結果!$E$6,バックデータ一覧!$V$12:$AA$15,6,FALSE))*10^3/3600,0)</f>
        <v>4.2124089409722225E-2</v>
      </c>
      <c r="BA338" s="101">
        <f>IF(OR(計算過程!$DF$5&lt;=2,計算過程!$DF$5=8),IF(入力データと計算結果!$E$7=バックデータ一覧!$A$16,BU338/BC338+BV338/BD338+BW338/BE338+BX338/BF338+BZ338/BH338,IF(入力データと計算結果!$E$7=バックデータ一覧!$A$17,BU338/BC338+BV338/BD338+BW338/BE338+BY338/BG338+BZ338/BH338,BU338/BC338+BV338/BD338+BW338/BE338+BY338/BG338+CA338/BI338)),0)</f>
        <v>88.165559352176487</v>
      </c>
      <c r="BB338" s="101">
        <f>IF(OR(計算過程!$DF$5=3,計算過程!$DF$5=4),IF(入力データと計算結果!$E$7=バックデータ一覧!$A$16,BU338/BC338+BV338/BD338+BW338/BE338+BX338/BF338+BZ338/BH338,IF(入力データと計算結果!$E$7=バックデータ一覧!$A$17,BU338/BC338+BV338/BD338+BW338/BE338+BY338/BG338+BZ338/BH338,BU338/BC338+BV338/BD338+BW338/BE338+BY338/BG338+CA338/BI338)),0)</f>
        <v>0</v>
      </c>
      <c r="BC338" s="101">
        <f>MIN(1,計算過程!$DF$7*'貼り付けシート（日別）'!AG337+計算過程!$DF$14*(BU338+BW338)+計算過程!$DF$21)</f>
        <v>0.60068215136055414</v>
      </c>
      <c r="BD338" s="101">
        <f>MIN(1,計算過程!$DF$8*'貼り付けシート（日別）'!AG337+計算過程!$DF$15*BV338+計算過程!$DF$22)</f>
        <v>0.67789716314968873</v>
      </c>
      <c r="BE338" s="101">
        <f>MIN(1,計算過程!$DF$9*'貼り付けシート（日別）'!AG337+計算過程!$DF$16*(BU338+BW338)+計算過程!$DF$23)</f>
        <v>0.60068215136055414</v>
      </c>
      <c r="BF338" s="32">
        <f>MIN(1,計算過程!$DF$10*'貼り付けシート（日別）'!AG337+計算過程!$DF$17*BX338+計算過程!$DF$24)</f>
        <v>0.71159348488590612</v>
      </c>
      <c r="BG338" s="32">
        <f>MIN(1,計算過程!$DF$11*'貼り付けシート（日別）'!AG337+計算過程!$DF$18*BY338+計算過程!$DF$25)</f>
        <v>0.69820996277652536</v>
      </c>
      <c r="BH338" s="32">
        <f>MIN(1,計算過程!$DF$12*'貼り付けシート（日別）'!AG337+計算過程!$DF$19*BZ338+計算過程!$DF$26)</f>
        <v>0.71159348488590612</v>
      </c>
      <c r="BI338" s="32">
        <f>MIN(1,計算過程!$DF$13*'貼り付けシート（日別）'!AG337+計算過程!$DF$20*CA338+計算過程!$DF$27)</f>
        <v>0.60717089683812075</v>
      </c>
      <c r="BJ338" s="32">
        <f>IF(計算過程!$DF$5=11,(計算過程!$DF$33*BK338+計算過程!$DF$34*BN338+計算過程!$DF$35*計算過程!$DF$39+計算過程!$DF$36)*(1+計算過程!$DF$37*計算過程!$DF$38)*BL338*BM338*10^3/3600,0)</f>
        <v>0</v>
      </c>
      <c r="BK338" s="32">
        <f>'貼り付けシート（日別）'!AH337</f>
        <v>-9.625</v>
      </c>
      <c r="BL338" s="32">
        <f t="shared" si="107"/>
        <v>1.2211125</v>
      </c>
      <c r="BM338" s="32">
        <f t="shared" si="108"/>
        <v>1.0587500000000001</v>
      </c>
      <c r="BN338" s="32">
        <f t="shared" si="109"/>
        <v>58.500396487806256</v>
      </c>
      <c r="BO338" s="32">
        <f>IF(計算過程!$DF$5=10,(計算過程!$DF$41*'貼り付けシート（日別）'!AG337+計算過程!$DF$42*BN338+計算過程!$DF$43)/3.6,0)</f>
        <v>0</v>
      </c>
      <c r="BP338" s="32">
        <f>IF(OR(計算過程!$DF$5=5,計算過程!$DF$5=6,計算過程!$DF$5=7),((計算過程!$DF$45*'貼り付けシート（日別）'!AG337+計算過程!$DF$46*SUM(BU338:BW338,BY338)+計算過程!$DF$47)*BQ338+(0.01723*CA338+0.06099))*10^3/3600,0)</f>
        <v>0</v>
      </c>
      <c r="BQ338" s="32">
        <f>IF('貼り付けシート（日別）'!AG337&lt;7,1+(7-'貼り付けシート（日別）'!AG337)*0.0091,1)</f>
        <v>1.0935025</v>
      </c>
      <c r="BR338" s="32">
        <f>IF(OR(計算過程!$DF$5=5,計算過程!$DF$5=6,計算過程!$DF$5=7),((計算過程!$DF$48*'貼り付けシート（日別）'!AG337+計算過程!$DF$49*SUM(BU338:BW338,BY338)+計算過程!$DF$50)*BT338+CA338/BS338),0)</f>
        <v>0</v>
      </c>
      <c r="BS338" s="32">
        <f>計算過程!$DF$51*'貼り付けシート（日別）'!AG337+計算過程!$DF$52*CA338+計算過程!$DF$53</f>
        <v>0.77024937500000001</v>
      </c>
      <c r="BT338" s="32">
        <f>IF('貼り付けシート（日別）'!AG337&lt;7,1+(7-'貼り付けシート（日別）'!AG337)*0.0205,1)</f>
        <v>1.2106375</v>
      </c>
      <c r="BU338" s="109">
        <f>'貼り付けシート（日別）'!T337</f>
        <v>8.4398078658288611</v>
      </c>
      <c r="BV338" s="109">
        <f>'貼り付けシート（日別）'!U337</f>
        <v>14.689447858756125</v>
      </c>
      <c r="BW338" s="109">
        <f>'貼り付けシート（日別）'!V337</f>
        <v>2.822678215996274</v>
      </c>
      <c r="BX338" s="109">
        <f>'貼り付けシート（日別）'!W337</f>
        <v>0</v>
      </c>
      <c r="BY338" s="109">
        <f>'貼り付けシート（日別）'!X337</f>
        <v>27.286900047225</v>
      </c>
      <c r="BZ338" s="109">
        <f>'貼り付けシート（日別）'!Y337</f>
        <v>0</v>
      </c>
      <c r="CA338" s="109">
        <f>'貼り付けシート（日別）'!Z337</f>
        <v>5.2615625000000001</v>
      </c>
      <c r="CB338" s="102">
        <f>IF(入力データと計算結果!$E$9=バックデータ一覧!$A$25,'貼り付けシート（日別）'!AI337,0)</f>
        <v>0</v>
      </c>
      <c r="CC338" s="166"/>
      <c r="CD338" s="32">
        <f>IF(計算過程!$DF$5=9,((CI338*'貼り付けシート（日別）'!AG337+CJ338*(CQ338+CR338+CS338+CU338)+CK338*CX338+CL338)*CE338+(0.01723*CW338+0.06099))*10^3/3600,0)</f>
        <v>0</v>
      </c>
      <c r="CE338" s="32">
        <f>IF(7&lt;='貼り付けシート（日別）'!AG337,1,1+(7-'貼り付けシート（日別）'!AG337)*0.0091)</f>
        <v>1.0935025</v>
      </c>
      <c r="CF338" s="32">
        <f>IF(計算過程!$DF$5=9,((CM338*'貼り付けシート（日別）'!AG337+CN338*(CQ338+CR338+CS338+CU338)+CO338*CX338+CP338)*CH338+CW338/CG338),0)</f>
        <v>0</v>
      </c>
      <c r="CG338" s="32">
        <f>計算過程!$DF$55*'貼り付けシート（日別）'!AG337+計算過程!$DF$56*CW338+計算過程!$DF$57</f>
        <v>0.77024937500000001</v>
      </c>
      <c r="CH338" s="32">
        <f>IF(7&lt;='貼り付けシート（日別）'!AG337,1,1+(7-'貼り付けシート（日別）'!AG337)*0.0205)</f>
        <v>1.2106375</v>
      </c>
      <c r="CI338" s="100">
        <f>IF($CX338&gt;0,バックデータ一覧!$S$4,バックデータ一覧!$T$4)</f>
        <v>-0.18114</v>
      </c>
      <c r="CJ338" s="100">
        <f>IF($CX338&gt;0,バックデータ一覧!$S$5,バックデータ一覧!$T$5)</f>
        <v>0.10483000000000001</v>
      </c>
      <c r="CK338" s="100">
        <f>IF($CX338&gt;0,バックデータ一覧!$S$6,バックデータ一覧!$T$6)</f>
        <v>0</v>
      </c>
      <c r="CL338" s="100">
        <f>IF($CX338&gt;0,バックデータ一覧!$S$7,バックデータ一覧!$T$7)</f>
        <v>5.8528500000000001</v>
      </c>
      <c r="CM338" s="100">
        <f>IF($CX338&gt;0,バックデータ一覧!$S$12,バックデータ一覧!$T$12)</f>
        <v>-5.7700000000000001E-2</v>
      </c>
      <c r="CN338" s="100">
        <f>IF($CX338&gt;0,バックデータ一覧!$S$13,バックデータ一覧!$T$13)</f>
        <v>0.47525000000000001</v>
      </c>
      <c r="CO338" s="100">
        <f>IF($CX338&gt;0,バックデータ一覧!$S$14,バックデータ一覧!$T$14)</f>
        <v>0</v>
      </c>
      <c r="CP338" s="173">
        <f>IF($CX338&gt;0,バックデータ一覧!$S$15,バックデータ一覧!$T$15)</f>
        <v>-6.3459300000000001</v>
      </c>
      <c r="CQ338" s="102">
        <f>IF($DF$4=4,'貼り付けシート（日別）'!T337,'貼り付けシート（日別）'!B337*(INT($DF$4)+1-$DF$4)+'貼り付けシート（日別）'!T337*($DF$4-INT($DF$4)))</f>
        <v>8.4398078658288611</v>
      </c>
      <c r="CR338" s="102">
        <f>IF($DF$4=4,'貼り付けシート（日別）'!U337,'貼り付けシート（日別）'!C337*(INT($DF$4)+1-$DF$4)+'貼り付けシート（日別）'!U337*($DF$4-INT($DF$4)))</f>
        <v>14.689447858756125</v>
      </c>
      <c r="CS338" s="102">
        <f>IF($DF$4=4,'貼り付けシート（日別）'!V337,'貼り付けシート（日別）'!D337*(INT($DF$4)+1-$DF$4)+'貼り付けシート（日別）'!V337*($DF$4-INT($DF$4)))</f>
        <v>2.822678215996274</v>
      </c>
      <c r="CT338" s="102">
        <f>IF($DF$4=4,'貼り付けシート（日別）'!W337,'貼り付けシート（日別）'!E337*(INT($DF$4)+1-$DF$4)+'貼り付けシート（日別）'!W337*($DF$4-INT($DF$4)))</f>
        <v>0</v>
      </c>
      <c r="CU338" s="102">
        <f>IF($DF$4=4,'貼り付けシート（日別）'!X337,'貼り付けシート（日別）'!F337*(INT($DF$4)+1-$DF$4)+'貼り付けシート（日別）'!X337*($DF$4-INT($DF$4)))</f>
        <v>27.286900047225</v>
      </c>
      <c r="CV338" s="102">
        <f>IF($DF$4=4,'貼り付けシート（日別）'!Y337,'貼り付けシート（日別）'!G337*(INT($DF$4)+1-$DF$4)+'貼り付けシート（日別）'!Y337*($DF$4-INT($DF$4)))</f>
        <v>0</v>
      </c>
      <c r="CW338" s="102">
        <f>IF($DF$4=4,'貼り付けシート（日別）'!Z337,'貼り付けシート（日別）'!H337*(INT($DF$4)+1-$DF$4)+'貼り付けシート（日別）'!Z337*($DF$4-INT($DF$4)))</f>
        <v>5.2615625000000001</v>
      </c>
      <c r="CX338" s="32">
        <f>SUMIF('貼り付けシート（時刻別）'!$A$6:$A$8765,AR338,'貼り付けシート（時刻別）'!$C$6:$C$8765)</f>
        <v>0</v>
      </c>
      <c r="CY338" s="102">
        <f t="shared" si="96"/>
        <v>0</v>
      </c>
      <c r="CZ338" s="166"/>
    </row>
    <row r="339" spans="1:104" x14ac:dyDescent="0.15">
      <c r="A339" s="36">
        <v>41971</v>
      </c>
      <c r="B339" s="139">
        <f>IF(計算過程!$DF$5=9,計算過程!CD339+計算過程!CY339,IF($DF$4=4,AS339,G339*(INT($DF$4)+1-$DF$4)+AS339*($DF$4-INT($DF$4))))</f>
        <v>0.15097217219444442</v>
      </c>
      <c r="C339" s="139">
        <f>IF(計算過程!$DF$5=9,CF339,IF($DF$4=4,AT339,H339*(INT($DF$4)+1-$DF$4)+AT339*($DF$4-INT($DF$4))))</f>
        <v>74.041876212225588</v>
      </c>
      <c r="D339" s="139">
        <f>IF(計算過程!$DF$5=9,0,IF($DF$4=4,AU339,I339*(INT($DF$4)+1-$DF$4)+AU339*($DF$4-INT($DF$4))))</f>
        <v>0</v>
      </c>
      <c r="E339" s="139">
        <v>0</v>
      </c>
      <c r="F339" s="138"/>
      <c r="G339" s="104">
        <f t="shared" si="97"/>
        <v>0.14292613970370371</v>
      </c>
      <c r="H339" s="104">
        <f t="shared" si="98"/>
        <v>65.290137931358473</v>
      </c>
      <c r="I339" s="104">
        <f t="shared" si="99"/>
        <v>0</v>
      </c>
      <c r="J339" s="107">
        <v>0</v>
      </c>
      <c r="K339" s="101">
        <f>IF(OR(計算過程!$DF$5&lt;=4,計算過程!$DF$5=8),L339+M339+N339,0)</f>
        <v>0.14292613970370371</v>
      </c>
      <c r="L339" s="101">
        <f>IF(AND($DF$5&gt;4,$DF$5&lt;&gt;8),0,((VLOOKUP(入力データと計算結果!$E$6,バックデータ一覧!$V$12:$AA$15,2)*'貼り付けシート（日別）'!O338+VLOOKUP(入力データと計算結果!$E$6,バックデータ一覧!$V$12:$AA$15,3)*('貼り付けシート（日別）'!I338+'貼り付けシート（日別）'!J338+'貼り付けシート（日別）'!K338+'貼り付けシート（日別）'!L338+'貼り付けシート（日別）'!N338)+(VLOOKUP(入力データと計算結果!$E$6,バックデータ一覧!$V$12:$AA$15,4)))*10^3/3600))</f>
        <v>8.7012695259259268E-2</v>
      </c>
      <c r="M339" s="101">
        <f>IF(AND(OR($DF$5&gt;4,$DF$5&lt;&gt;8),入力データと計算結果!$E$7&lt;&gt;バックデータ一覧!$A$16,SUM(AL339:AM339)&gt;0),0.07*10^3/3600,0)</f>
        <v>1.9444444444444445E-2</v>
      </c>
      <c r="N339" s="101">
        <f>IF(AND(OR($DF$5&lt;=4),入力データと計算結果!$E$7=バックデータ一覧!$A$18,AM339&gt;0),(VLOOKUP(入力データと計算結果!$E$6,バックデータ一覧!$V$12:$AA$15,5,FALSE)*AO339+VLOOKUP(入力データと計算結果!$E$6,バックデータ一覧!$V$12:$AA$15,6,FALSE))*10^3/3600,0)</f>
        <v>3.6469000000000001E-2</v>
      </c>
      <c r="O339" s="101">
        <f>IF(OR(計算過程!$DF$5&lt;=2,計算過程!$DF$5=8),IF(入力データと計算結果!$E$7=バックデータ一覧!$A$16,AI339/Q339+AJ339/R339+AK339/S339+AL339/T339+AN339/V339,IF(入力データと計算結果!$E$7=バックデータ一覧!$A$17,AI339/Q339+AJ339/R339+AK339/S339+AM339/U339+AN339/V339,AI339/Q339+AJ339/R339+AK339/S339+AM339/U339+AO339/W339)),0)</f>
        <v>65.290137931358473</v>
      </c>
      <c r="P339" s="101">
        <f>IF(OR(計算過程!$DF$5=3,計算過程!$DF$5=4),IF(入力データと計算結果!$E$7=バックデータ一覧!$A$16,AI339/Q339+AJ339/R339+AK339/S339+AL339/T339+AN339/V339,IF(入力データと計算結果!$E$7=バックデータ一覧!$A$17,AI339/Q339+AJ339/R339+AK339/S339+AM339/U339+AN339/V339,AI339/Q339+AJ339/R339+AK339/S339+AM339/U339+AO339/W339)),0)</f>
        <v>0</v>
      </c>
      <c r="Q339" s="101">
        <f>MIN(1,$DF$7*'貼り付けシート（日別）'!O338+計算過程!$DF$14*(AI339+AK339)+$DF$21)</f>
        <v>0.59854350268423029</v>
      </c>
      <c r="R339" s="101">
        <f>MIN(1,$DF$8*'貼り付けシート（日別）'!O338+$DF$15*AJ339+$DF$22)</f>
        <v>0.67533928693154055</v>
      </c>
      <c r="S339" s="101">
        <f>MIN(1,$DF$9*'貼り付けシート（日別）'!O338+$DF$16*(AI339+AK339)+$DF$23)</f>
        <v>0.59854350268423029</v>
      </c>
      <c r="T339" s="32">
        <f>MIN(1,$DF$10*'貼り付けシート（日別）'!O338+$DF$17*AL339+$DF$24)</f>
        <v>0.71159348488590612</v>
      </c>
      <c r="U339" s="32">
        <f>MIN(1,$DF$11*'貼り付けシート（日別）'!O338+$DF$18*AM339+$DF$25)</f>
        <v>0.69793996609405706</v>
      </c>
      <c r="V339" s="32">
        <f>MIN(1,$DF$12*'貼り付けシート（日別）'!O338+$DF$19*AN339+$DF$26)</f>
        <v>0.71159348488590612</v>
      </c>
      <c r="W339" s="32">
        <f>MIN(1,$DF$13*'貼り付けシート（日別）'!O338+$DF$20*AO339+$DF$27)</f>
        <v>0.5939767676391946</v>
      </c>
      <c r="X339" s="32">
        <f t="shared" si="100"/>
        <v>0</v>
      </c>
      <c r="Y339" s="32">
        <f>'貼り付けシート（日別）'!P338</f>
        <v>-0.8125</v>
      </c>
      <c r="Z339" s="32">
        <f t="shared" si="101"/>
        <v>1.1039062500000001</v>
      </c>
      <c r="AA339" s="32">
        <f t="shared" si="102"/>
        <v>1.1260937500000001</v>
      </c>
      <c r="AB339" s="32">
        <f t="shared" si="103"/>
        <v>43.701100887283076</v>
      </c>
      <c r="AC339" s="32">
        <f>IF($DF$5=10,($DF$41*'貼り付けシート（日別）'!O338+$DF$42*AB339+$DF$43)/3.6,0)</f>
        <v>0</v>
      </c>
      <c r="AD339" s="32">
        <f>IF(OR($DF$5=5,$DF$5=6,$DF$5=7),(($DF$45*'貼り付けシート（日別）'!O338+$DF$46*SUM(AI339:AK339,AM339)+$DF$47)*AE339+(0.01723*AO339+0.06099))*10^3/3600,0)</f>
        <v>0</v>
      </c>
      <c r="AE339" s="32">
        <f>IF('貼り付けシート（日別）'!O338&lt;7,1+(7-'貼り付けシート（日別）'!O338)*0.0091,1)</f>
        <v>1.0703733333333334</v>
      </c>
      <c r="AF339" s="32">
        <f>IF(OR($DF$5=5,$DF$5=6,$DF$5=7),(($DF$48*'貼り付けシート（日別）'!O338+$DF$49*SUM(AI339:AK339,AM339)+$DF$50)*AH339+AO339/AG339),0)</f>
        <v>0</v>
      </c>
      <c r="AG339" s="32">
        <f>$DF$51*'貼り付けシート（日別）'!O338+$DF$52*AO339+$DF$53</f>
        <v>0.77535999999999994</v>
      </c>
      <c r="AH339" s="32">
        <f>IF('貼り付けシート（日別）'!O338&lt;7,1+(7-'貼り付けシート（日別）'!O338)*0.0205,1)</f>
        <v>1.1585333333333334</v>
      </c>
      <c r="AI339" s="109">
        <f>'貼り付けシート（日別）'!B338</f>
        <v>4.4993730792357427</v>
      </c>
      <c r="AJ339" s="109">
        <f>'貼り付けシート（日別）'!C338</f>
        <v>6.0038730256677901</v>
      </c>
      <c r="AK339" s="109">
        <f>'貼り付けシート（日別）'!D338</f>
        <v>1.2360915052845447</v>
      </c>
      <c r="AL339" s="109">
        <f>'貼り付けシート（日別）'!E338</f>
        <v>0</v>
      </c>
      <c r="AM339" s="109">
        <f>'貼り付けシート（日別）'!F338</f>
        <v>27.881763277095001</v>
      </c>
      <c r="AN339" s="109">
        <f>'貼り付けシート（日別）'!G338</f>
        <v>0</v>
      </c>
      <c r="AO339" s="109">
        <f>'貼り付けシート（日別）'!H338</f>
        <v>4.08</v>
      </c>
      <c r="AP339" s="102">
        <f>IF(入力データと計算結果!$E$9=バックデータ一覧!$A$25,'貼り付けシート（日別）'!Q338,0)</f>
        <v>0</v>
      </c>
      <c r="AR339" s="36">
        <v>41971</v>
      </c>
      <c r="AS339" s="104">
        <f t="shared" si="104"/>
        <v>0.15097217219444442</v>
      </c>
      <c r="AT339" s="104">
        <f t="shared" si="105"/>
        <v>74.041876212225588</v>
      </c>
      <c r="AU339" s="104">
        <f t="shared" si="106"/>
        <v>0</v>
      </c>
      <c r="AV339" s="107">
        <v>0</v>
      </c>
      <c r="AW339" s="101">
        <f>IF(OR(計算過程!$DF$5&lt;=4,計算過程!$DF$5=8),AX339+AY339+AZ339,0)</f>
        <v>0.15097217219444442</v>
      </c>
      <c r="AX339" s="101">
        <f>IF(AND(計算過程!$DF$5&gt;4,計算過程!$DF$5&lt;&gt;8),0,((VLOOKUP(入力データと計算結果!$E$6,バックデータ一覧!$V$12:$AA$15,2)*'貼り付けシート（日別）'!AG338+VLOOKUP(入力データと計算結果!$E$6,バックデータ一覧!$V$12:$AA$15,3)*('貼り付けシート（日別）'!AA338+'貼り付けシート（日別）'!AB338+'貼り付けシート（日別）'!AC338+'貼り付けシート（日別）'!AD338+'貼り付けシート（日別）'!AF338)+(VLOOKUP(入力データと計算結果!$E$6,バックデータ一覧!$V$12:$AA$15,4)))*10^3/3600))</f>
        <v>9.0468049509259255E-2</v>
      </c>
      <c r="AY339" s="101">
        <f>IF(AND(OR(計算過程!$DF$5&gt;4,計算過程!$DF$5&lt;&gt;8),入力データと計算結果!$E$7&lt;&gt;バックデータ一覧!$A$16,SUM(BX339:BY339)&gt;0),0.07*10^3/3600,0)</f>
        <v>1.9444444444444445E-2</v>
      </c>
      <c r="AZ339" s="101">
        <f>IF(AND(OR(計算過程!$DF$5&lt;=4),入力データと計算結果!$E$7=バックデータ一覧!$A$18,BY339&gt;0),(VLOOKUP(入力データと計算結果!$E$6,バックデータ一覧!$V$12:$AA$15,5,FALSE)*CA339+VLOOKUP(入力データと計算結果!$E$6,バックデータ一覧!$V$12:$AA$15,6,FALSE))*10^3/3600,0)</f>
        <v>4.1059678240740735E-2</v>
      </c>
      <c r="BA339" s="101">
        <f>IF(OR(計算過程!$DF$5&lt;=2,計算過程!$DF$5=8),IF(入力データと計算結果!$E$7=バックデータ一覧!$A$16,BU339/BC339+BV339/BD339+BW339/BE339+BX339/BF339+BZ339/BH339,IF(入力データと計算結果!$E$7=バックデータ一覧!$A$17,BU339/BC339+BV339/BD339+BW339/BE339+BY339/BG339+BZ339/BH339,BU339/BC339+BV339/BD339+BW339/BE339+BY339/BG339+CA339/BI339)),0)</f>
        <v>74.041876212225588</v>
      </c>
      <c r="BB339" s="101">
        <f>IF(OR(計算過程!$DF$5=3,計算過程!$DF$5=4),IF(入力データと計算結果!$E$7=バックデータ一覧!$A$16,BU339/BC339+BV339/BD339+BW339/BE339+BX339/BF339+BZ339/BH339,IF(入力データと計算結果!$E$7=バックデータ一覧!$A$17,BU339/BC339+BV339/BD339+BW339/BE339+BY339/BG339+BZ339/BH339,BU339/BC339+BV339/BD339+BW339/BE339+BY339/BG339+CA339/BI339)),0)</f>
        <v>0</v>
      </c>
      <c r="BC339" s="101">
        <f>MIN(1,計算過程!$DF$7*'貼り付けシート（日別）'!AG338+計算過程!$DF$14*(BU339+BW339)+計算過程!$DF$21)</f>
        <v>0.59960592078053487</v>
      </c>
      <c r="BD339" s="101">
        <f>MIN(1,計算過程!$DF$8*'貼り付けシート（日別）'!AG338+計算過程!$DF$15*BV339+計算過程!$DF$22)</f>
        <v>0.67715597993198595</v>
      </c>
      <c r="BE339" s="101">
        <f>MIN(1,計算過程!$DF$9*'貼り付けシート（日別）'!AG338+計算過程!$DF$16*(BU339+BW339)+計算過程!$DF$23)</f>
        <v>0.59960592078053487</v>
      </c>
      <c r="BF339" s="32">
        <f>MIN(1,計算過程!$DF$10*'貼り付けシート（日別）'!AG338+計算過程!$DF$17*BX339+計算過程!$DF$24)</f>
        <v>0.71159348488590612</v>
      </c>
      <c r="BG339" s="32">
        <f>MIN(1,計算過程!$DF$11*'貼り付けシート（日別）'!AG338+計算過程!$DF$18*BY339+計算過程!$DF$25)</f>
        <v>0.69793996609405706</v>
      </c>
      <c r="BH339" s="32">
        <f>MIN(1,計算過程!$DF$12*'貼り付けシート（日別）'!AG338+計算過程!$DF$19*BZ339+計算過程!$DF$26)</f>
        <v>0.71159348488590612</v>
      </c>
      <c r="BI339" s="32">
        <f>MIN(1,計算過程!$DF$13*'貼り付けシート（日別）'!AG338+計算過程!$DF$20*CA339+計算過程!$DF$27)</f>
        <v>0.61086822441664423</v>
      </c>
      <c r="BJ339" s="32">
        <f>IF(計算過程!$DF$5=11,(計算過程!$DF$33*BK339+計算過程!$DF$34*BN339+計算過程!$DF$35*計算過程!$DF$39+計算過程!$DF$36)*(1+計算過程!$DF$37*計算過程!$DF$38)*BL339*BM339*10^3/3600,0)</f>
        <v>0</v>
      </c>
      <c r="BK339" s="32">
        <f>'貼り付けシート（日別）'!AH338</f>
        <v>-0.8125</v>
      </c>
      <c r="BL339" s="32">
        <f t="shared" si="107"/>
        <v>1.1039062500000001</v>
      </c>
      <c r="BM339" s="32">
        <f t="shared" si="108"/>
        <v>1.1260937500000001</v>
      </c>
      <c r="BN339" s="32">
        <f t="shared" si="109"/>
        <v>49.563136217410509</v>
      </c>
      <c r="BO339" s="32">
        <f>IF(計算過程!$DF$5=10,(計算過程!$DF$41*'貼り付けシート（日別）'!AG338+計算過程!$DF$42*BN339+計算過程!$DF$43)/3.6,0)</f>
        <v>0</v>
      </c>
      <c r="BP339" s="32">
        <f>IF(OR(計算過程!$DF$5=5,計算過程!$DF$5=6,計算過程!$DF$5=7),((計算過程!$DF$45*'貼り付けシート（日別）'!AG338+計算過程!$DF$46*SUM(BU339:BW339,BY339)+計算過程!$DF$47)*BQ339+(0.01723*CA339+0.06099))*10^3/3600,0)</f>
        <v>0</v>
      </c>
      <c r="BQ339" s="32">
        <f>IF('貼り付けシート（日別）'!AG338&lt;7,1+(7-'貼り付けシート（日別）'!AG338)*0.0091,1)</f>
        <v>1.0703733333333334</v>
      </c>
      <c r="BR339" s="32">
        <f>IF(OR(計算過程!$DF$5=5,計算過程!$DF$5=6,計算過程!$DF$5=7),((計算過程!$DF$48*'貼り付けシート（日別）'!AG338+計算過程!$DF$49*SUM(BU339:BW339,BY339)+計算過程!$DF$50)*BT339+CA339/BS339),0)</f>
        <v>0</v>
      </c>
      <c r="BS339" s="32">
        <f>計算過程!$DF$51*'貼り付けシート（日別）'!AG338+計算過程!$DF$52*CA339+計算過程!$DF$53</f>
        <v>0.781115</v>
      </c>
      <c r="BT339" s="32">
        <f>IF('貼り付けシート（日別）'!AG338&lt;7,1+(7-'貼り付けシート（日別）'!AG338)*0.0205,1)</f>
        <v>1.1585333333333334</v>
      </c>
      <c r="BU339" s="109">
        <f>'貼り付けシート（日別）'!T338</f>
        <v>5.811690227346169</v>
      </c>
      <c r="BV339" s="109">
        <f>'貼り付けシート（日別）'!U338</f>
        <v>10.006455042779647</v>
      </c>
      <c r="BW339" s="109">
        <f>'貼り付けシート（日別）'!V338</f>
        <v>0.82406100352302991</v>
      </c>
      <c r="BX339" s="109">
        <f>'貼り付けシート（日別）'!W338</f>
        <v>0</v>
      </c>
      <c r="BY339" s="109">
        <f>'貼り付けシート（日別）'!X338</f>
        <v>27.881763277095001</v>
      </c>
      <c r="BZ339" s="109">
        <f>'貼り付けシート（日別）'!Y338</f>
        <v>0</v>
      </c>
      <c r="CA339" s="109">
        <f>'貼り付けシート（日別）'!Z338</f>
        <v>5.0391666666666666</v>
      </c>
      <c r="CB339" s="102">
        <f>IF(入力データと計算結果!$E$9=バックデータ一覧!$A$25,'貼り付けシート（日別）'!AI338,0)</f>
        <v>0</v>
      </c>
      <c r="CC339" s="166"/>
      <c r="CD339" s="32">
        <f>IF(計算過程!$DF$5=9,((CI339*'貼り付けシート（日別）'!AG338+CJ339*(CQ339+CR339+CS339+CU339)+CK339*CX339+CL339)*CE339+(0.01723*CW339+0.06099))*10^3/3600,0)</f>
        <v>0</v>
      </c>
      <c r="CE339" s="32">
        <f>IF(7&lt;='貼り付けシート（日別）'!AG338,1,1+(7-'貼り付けシート（日別）'!AG338)*0.0091)</f>
        <v>1.0703733333333334</v>
      </c>
      <c r="CF339" s="32">
        <f>IF(計算過程!$DF$5=9,((CM339*'貼り付けシート（日別）'!AG338+CN339*(CQ339+CR339+CS339+CU339)+CO339*CX339+CP339)*CH339+CW339/CG339),0)</f>
        <v>0</v>
      </c>
      <c r="CG339" s="32">
        <f>計算過程!$DF$55*'貼り付けシート（日別）'!AG338+計算過程!$DF$56*CW339+計算過程!$DF$57</f>
        <v>0.781115</v>
      </c>
      <c r="CH339" s="32">
        <f>IF(7&lt;='貼り付けシート（日別）'!AG338,1,1+(7-'貼り付けシート（日別）'!AG338)*0.0205)</f>
        <v>1.1585333333333334</v>
      </c>
      <c r="CI339" s="100">
        <f>IF($CX339&gt;0,バックデータ一覧!$S$4,バックデータ一覧!$T$4)</f>
        <v>-0.18114</v>
      </c>
      <c r="CJ339" s="100">
        <f>IF($CX339&gt;0,バックデータ一覧!$S$5,バックデータ一覧!$T$5)</f>
        <v>0.10483000000000001</v>
      </c>
      <c r="CK339" s="100">
        <f>IF($CX339&gt;0,バックデータ一覧!$S$6,バックデータ一覧!$T$6)</f>
        <v>0</v>
      </c>
      <c r="CL339" s="100">
        <f>IF($CX339&gt;0,バックデータ一覧!$S$7,バックデータ一覧!$T$7)</f>
        <v>5.8528500000000001</v>
      </c>
      <c r="CM339" s="100">
        <f>IF($CX339&gt;0,バックデータ一覧!$S$12,バックデータ一覧!$T$12)</f>
        <v>-5.7700000000000001E-2</v>
      </c>
      <c r="CN339" s="100">
        <f>IF($CX339&gt;0,バックデータ一覧!$S$13,バックデータ一覧!$T$13)</f>
        <v>0.47525000000000001</v>
      </c>
      <c r="CO339" s="100">
        <f>IF($CX339&gt;0,バックデータ一覧!$S$14,バックデータ一覧!$T$14)</f>
        <v>0</v>
      </c>
      <c r="CP339" s="173">
        <f>IF($CX339&gt;0,バックデータ一覧!$S$15,バックデータ一覧!$T$15)</f>
        <v>-6.3459300000000001</v>
      </c>
      <c r="CQ339" s="102">
        <f>IF($DF$4=4,'貼り付けシート（日別）'!T338,'貼り付けシート（日別）'!B338*(INT($DF$4)+1-$DF$4)+'貼り付けシート（日別）'!T338*($DF$4-INT($DF$4)))</f>
        <v>5.811690227346169</v>
      </c>
      <c r="CR339" s="102">
        <f>IF($DF$4=4,'貼り付けシート（日別）'!U338,'貼り付けシート（日別）'!C338*(INT($DF$4)+1-$DF$4)+'貼り付けシート（日別）'!U338*($DF$4-INT($DF$4)))</f>
        <v>10.006455042779647</v>
      </c>
      <c r="CS339" s="102">
        <f>IF($DF$4=4,'貼り付けシート（日別）'!V338,'貼り付けシート（日別）'!D338*(INT($DF$4)+1-$DF$4)+'貼り付けシート（日別）'!V338*($DF$4-INT($DF$4)))</f>
        <v>0.82406100352302991</v>
      </c>
      <c r="CT339" s="102">
        <f>IF($DF$4=4,'貼り付けシート（日別）'!W338,'貼り付けシート（日別）'!E338*(INT($DF$4)+1-$DF$4)+'貼り付けシート（日別）'!W338*($DF$4-INT($DF$4)))</f>
        <v>0</v>
      </c>
      <c r="CU339" s="102">
        <f>IF($DF$4=4,'貼り付けシート（日別）'!X338,'貼り付けシート（日別）'!F338*(INT($DF$4)+1-$DF$4)+'貼り付けシート（日別）'!X338*($DF$4-INT($DF$4)))</f>
        <v>27.881763277095001</v>
      </c>
      <c r="CV339" s="102">
        <f>IF($DF$4=4,'貼り付けシート（日別）'!Y338,'貼り付けシート（日別）'!G338*(INT($DF$4)+1-$DF$4)+'貼り付けシート（日別）'!Y338*($DF$4-INT($DF$4)))</f>
        <v>0</v>
      </c>
      <c r="CW339" s="102">
        <f>IF($DF$4=4,'貼り付けシート（日別）'!Z338,'貼り付けシート（日別）'!H338*(INT($DF$4)+1-$DF$4)+'貼り付けシート（日別）'!Z338*($DF$4-INT($DF$4)))</f>
        <v>5.0391666666666666</v>
      </c>
      <c r="CX339" s="32">
        <f>SUMIF('貼り付けシート（時刻別）'!$A$6:$A$8765,AR339,'貼り付けシート（時刻別）'!$C$6:$C$8765)</f>
        <v>0</v>
      </c>
      <c r="CY339" s="102">
        <f t="shared" si="96"/>
        <v>0</v>
      </c>
      <c r="CZ339" s="166"/>
    </row>
    <row r="340" spans="1:104" x14ac:dyDescent="0.15">
      <c r="A340" s="36">
        <v>41972</v>
      </c>
      <c r="B340" s="139">
        <f>IF(計算過程!$DF$5=9,計算過程!CD340+計算過程!CY340,IF($DF$4=4,AS340,G340*(INT($DF$4)+1-$DF$4)+AS340*($DF$4-INT($DF$4))))</f>
        <v>0.16619384149652777</v>
      </c>
      <c r="C340" s="139">
        <f>IF(計算過程!$DF$5=9,CF340,IF($DF$4=4,AT340,H340*(INT($DF$4)+1-$DF$4)+AT340*($DF$4-INT($DF$4))))</f>
        <v>105.12169517947258</v>
      </c>
      <c r="D340" s="139">
        <f>IF(計算過程!$DF$5=9,0,IF($DF$4=4,AU340,I340*(INT($DF$4)+1-$DF$4)+AU340*($DF$4-INT($DF$4))))</f>
        <v>0</v>
      </c>
      <c r="E340" s="139">
        <v>0</v>
      </c>
      <c r="F340" s="138"/>
      <c r="G340" s="104">
        <f t="shared" si="97"/>
        <v>0.15798949257638889</v>
      </c>
      <c r="H340" s="104">
        <f t="shared" si="98"/>
        <v>96.272793233159703</v>
      </c>
      <c r="I340" s="104">
        <f t="shared" si="99"/>
        <v>0</v>
      </c>
      <c r="J340" s="107">
        <v>0</v>
      </c>
      <c r="K340" s="101">
        <f>IF(OR(計算過程!$DF$5&lt;=4,計算過程!$DF$5=8),L340+M340+N340,0)</f>
        <v>0.15798949257638889</v>
      </c>
      <c r="L340" s="101">
        <f>IF(AND($DF$5&gt;4,$DF$5&lt;&gt;8),0,((VLOOKUP(入力データと計算結果!$E$6,バックデータ一覧!$V$12:$AA$15,2)*'貼り付けシート（日別）'!O339+VLOOKUP(入力データと計算結果!$E$6,バックデータ一覧!$V$12:$AA$15,3)*('貼り付けシート（日別）'!I339+'貼り付けシート（日別）'!J339+'貼り付けシート（日別）'!K339+'貼り付けシート（日別）'!L339+'貼り付けシート（日別）'!N339)+(VLOOKUP(入力データと計算結果!$E$6,バックデータ一覧!$V$12:$AA$15,4)))*10^3/3600))</f>
        <v>0.10151816705555557</v>
      </c>
      <c r="M340" s="101">
        <f>IF(AND(OR($DF$5&gt;4,$DF$5&lt;&gt;8),入力データと計算結果!$E$7&lt;&gt;バックデータ一覧!$A$16,SUM(AL340:AM340)&gt;0),0.07*10^3/3600,0)</f>
        <v>1.9444444444444445E-2</v>
      </c>
      <c r="N340" s="101">
        <f>IF(AND(OR($DF$5&lt;=4),入力データと計算結果!$E$7=バックデータ一覧!$A$18,AM340&gt;0),(VLOOKUP(入力データと計算結果!$E$6,バックデータ一覧!$V$12:$AA$15,5,FALSE)*AO340+VLOOKUP(入力データと計算結果!$E$6,バックデータ一覧!$V$12:$AA$15,6,FALSE))*10^3/3600,0)</f>
        <v>3.7026881076388886E-2</v>
      </c>
      <c r="O340" s="101">
        <f>IF(OR(計算過程!$DF$5&lt;=2,計算過程!$DF$5=8),IF(入力データと計算結果!$E$7=バックデータ一覧!$A$16,AI340/Q340+AJ340/R340+AK340/S340+AL340/T340+AN340/V340,IF(入力データと計算結果!$E$7=バックデータ一覧!$A$17,AI340/Q340+AJ340/R340+AK340/S340+AM340/U340+AN340/V340,AI340/Q340+AJ340/R340+AK340/S340+AM340/U340+AO340/W340)),0)</f>
        <v>96.272793233159703</v>
      </c>
      <c r="P340" s="101">
        <f>IF(OR(計算過程!$DF$5=3,計算過程!$DF$5=4),IF(入力データと計算結果!$E$7=バックデータ一覧!$A$16,AI340/Q340+AJ340/R340+AK340/S340+AL340/T340+AN340/V340,IF(入力データと計算結果!$E$7=バックデータ一覧!$A$17,AI340/Q340+AJ340/R340+AK340/S340+AM340/U340+AN340/V340,AI340/Q340+AJ340/R340+AK340/S340+AM340/U340+AO340/W340)),0)</f>
        <v>0</v>
      </c>
      <c r="Q340" s="101">
        <f>MIN(1,$DF$7*'貼り付けシート（日別）'!O339+計算過程!$DF$14*(AI340+AK340)+$DF$21)</f>
        <v>0.60720532075544476</v>
      </c>
      <c r="R340" s="101">
        <f>MIN(1,$DF$8*'貼り付けシート（日別）'!O339+$DF$15*AJ340+$DF$22)</f>
        <v>0.67907712203348247</v>
      </c>
      <c r="S340" s="101">
        <f>MIN(1,$DF$9*'貼り付けシート（日別）'!O339+$DF$16*(AI340+AK340)+$DF$23)</f>
        <v>0.60720532075544476</v>
      </c>
      <c r="T340" s="32">
        <f>MIN(1,$DF$10*'貼り付けシート（日別）'!O339+$DF$17*AL340+$DF$24)</f>
        <v>0.71159348488590612</v>
      </c>
      <c r="U340" s="32">
        <f>MIN(1,$DF$11*'貼り付けシート（日別）'!O339+$DF$18*AM340+$DF$25)</f>
        <v>0.69786579741884514</v>
      </c>
      <c r="V340" s="32">
        <f>MIN(1,$DF$12*'貼り付けシート（日別）'!O339+$DF$19*AN340+$DF$26)</f>
        <v>0.71159348488590612</v>
      </c>
      <c r="W340" s="32">
        <f>MIN(1,$DF$13*'貼り付けシート（日別）'!O339+$DF$20*AO340+$DF$27)</f>
        <v>0.59137382103463088</v>
      </c>
      <c r="X340" s="32">
        <f t="shared" si="100"/>
        <v>0</v>
      </c>
      <c r="Y340" s="32">
        <f>'貼り付けシート（日別）'!P339</f>
        <v>-7.4874999999999998</v>
      </c>
      <c r="Z340" s="32">
        <f t="shared" si="101"/>
        <v>1.19268375</v>
      </c>
      <c r="AA340" s="32">
        <f t="shared" si="102"/>
        <v>1.080125</v>
      </c>
      <c r="AB340" s="32">
        <f t="shared" si="103"/>
        <v>63.692808850813471</v>
      </c>
      <c r="AC340" s="32">
        <f>IF($DF$5=10,($DF$41*'貼り付けシート（日別）'!O339+$DF$42*AB340+$DF$43)/3.6,0)</f>
        <v>0</v>
      </c>
      <c r="AD340" s="32">
        <f>IF(OR($DF$5=5,$DF$5=6,$DF$5=7),(($DF$45*'貼り付けシート（日別）'!O339+$DF$46*SUM(AI340:AK340,AM340)+$DF$47)*AE340+(0.01723*AO340+0.06099))*10^3/3600,0)</f>
        <v>0</v>
      </c>
      <c r="AE340" s="32">
        <f>IF('貼り付けシート（日別）'!O339&lt;7,1+(7-'貼り付けシート（日別）'!O339)*0.0091,1)</f>
        <v>1.0845162500000001</v>
      </c>
      <c r="AF340" s="32">
        <f>IF(OR($DF$5=5,$DF$5=6,$DF$5=7),(($DF$48*'貼り付けシート（日別）'!O339+$DF$49*SUM(AI340:AK340,AM340)+$DF$50)*AH340+AO340/AG340),0)</f>
        <v>0</v>
      </c>
      <c r="AG340" s="32">
        <f>$DF$51*'貼り付けシート（日別）'!O339+$DF$52*AO340+$DF$53</f>
        <v>0.76859937499999997</v>
      </c>
      <c r="AH340" s="32">
        <f>IF('貼り付けシート（日別）'!O339&lt;7,1+(7-'貼り付けシート（日別）'!O339)*0.0205,1)</f>
        <v>1.1903937499999999</v>
      </c>
      <c r="AI340" s="109">
        <f>'貼り付けシート（日別）'!B339</f>
        <v>12.445793611303705</v>
      </c>
      <c r="AJ340" s="109">
        <f>'貼り付けシート（日別）'!C339</f>
        <v>16.104161848982478</v>
      </c>
      <c r="AK340" s="109">
        <f>'貼り付けシート（日別）'!D339</f>
        <v>2.901117391912285</v>
      </c>
      <c r="AL340" s="109">
        <f>'貼り付けシート（日別）'!E339</f>
        <v>0</v>
      </c>
      <c r="AM340" s="109">
        <f>'貼り付けシート（日別）'!F339</f>
        <v>28.045173498615</v>
      </c>
      <c r="AN340" s="109">
        <f>'貼り付けシート（日別）'!G339</f>
        <v>0</v>
      </c>
      <c r="AO340" s="109">
        <f>'貼り付けシート（日別）'!H339</f>
        <v>4.1965624999999998</v>
      </c>
      <c r="AP340" s="102">
        <f>IF(入力データと計算結果!$E$9=バックデータ一覧!$A$25,'貼り付けシート（日別）'!Q339,0)</f>
        <v>0</v>
      </c>
      <c r="AR340" s="36">
        <v>41972</v>
      </c>
      <c r="AS340" s="104">
        <f t="shared" si="104"/>
        <v>0.16619384149652777</v>
      </c>
      <c r="AT340" s="104">
        <f t="shared" si="105"/>
        <v>105.12169517947258</v>
      </c>
      <c r="AU340" s="104">
        <f t="shared" si="106"/>
        <v>0</v>
      </c>
      <c r="AV340" s="107">
        <v>0</v>
      </c>
      <c r="AW340" s="101">
        <f>IF(OR(計算過程!$DF$5&lt;=4,計算過程!$DF$5=8),AX340+AY340+AZ340,0)</f>
        <v>0.16619384149652777</v>
      </c>
      <c r="AX340" s="101">
        <f>IF(AND(計算過程!$DF$5&gt;4,計算過程!$DF$5&lt;&gt;8),0,((VLOOKUP(入力データと計算結果!$E$6,バックデータ一覧!$V$12:$AA$15,2)*'貼り付けシート（日別）'!AG339+VLOOKUP(入力データと計算結果!$E$6,バックデータ一覧!$V$12:$AA$15,3)*('貼り付けシート（日別）'!AA339+'貼り付けシート（日別）'!AB339+'貼り付けシート（日別）'!AC339+'貼り付けシート（日別）'!AD339+'貼り付けシート（日別）'!AF339)+(VLOOKUP(入力データと計算結果!$E$6,バックデータ一覧!$V$12:$AA$15,4)))*10^3/3600))</f>
        <v>0.10503885755555556</v>
      </c>
      <c r="AY340" s="101">
        <f>IF(AND(OR(計算過程!$DF$5&gt;4,計算過程!$DF$5&lt;&gt;8),入力データと計算結果!$E$7&lt;&gt;バックデータ一覧!$A$16,SUM(BX340:BY340)&gt;0),0.07*10^3/3600,0)</f>
        <v>1.9444444444444445E-2</v>
      </c>
      <c r="AZ340" s="101">
        <f>IF(AND(OR(計算過程!$DF$5&lt;=4),入力データと計算結果!$E$7=バックデータ一覧!$A$18,BY340&gt;0),(VLOOKUP(入力データと計算結果!$E$6,バックデータ一覧!$V$12:$AA$15,5,FALSE)*CA340+VLOOKUP(入力データと計算結果!$E$6,バックデータ一覧!$V$12:$AA$15,6,FALSE))*10^3/3600,0)</f>
        <v>4.1710539496527775E-2</v>
      </c>
      <c r="BA340" s="101">
        <f>IF(OR(計算過程!$DF$5&lt;=2,計算過程!$DF$5=8),IF(入力データと計算結果!$E$7=バックデータ一覧!$A$16,BU340/BC340+BV340/BD340+BW340/BE340+BX340/BF340+BZ340/BH340,IF(入力データと計算結果!$E$7=バックデータ一覧!$A$17,BU340/BC340+BV340/BD340+BW340/BE340+BY340/BG340+BZ340/BH340,BU340/BC340+BV340/BD340+BW340/BE340+BY340/BG340+CA340/BI340)),0)</f>
        <v>105.12169517947258</v>
      </c>
      <c r="BB340" s="101">
        <f>IF(OR(計算過程!$DF$5=3,計算過程!$DF$5=4),IF(入力データと計算結果!$E$7=バックデータ一覧!$A$16,BU340/BC340+BV340/BD340+BW340/BE340+BX340/BF340+BZ340/BH340,IF(入力データと計算結果!$E$7=バックデータ一覧!$A$17,BU340/BC340+BV340/BD340+BW340/BE340+BY340/BG340+BZ340/BH340,BU340/BC340+BV340/BD340+BW340/BE340+BY340/BG340+CA340/BI340)),0)</f>
        <v>0</v>
      </c>
      <c r="BC340" s="101">
        <f>MIN(1,計算過程!$DF$7*'貼り付けシート（日別）'!AG339+計算過程!$DF$14*(BU340+BW340)+計算過程!$DF$21)</f>
        <v>0.6083840090109025</v>
      </c>
      <c r="BD340" s="101">
        <f>MIN(1,計算過程!$DF$8*'貼り付けシート（日別）'!AG339+計算過程!$DF$15*BV340+計算過程!$DF$22)</f>
        <v>0.68090446235930269</v>
      </c>
      <c r="BE340" s="101">
        <f>MIN(1,計算過程!$DF$9*'貼り付けシート（日別）'!AG339+計算過程!$DF$16*(BU340+BW340)+計算過程!$DF$23)</f>
        <v>0.6083840090109025</v>
      </c>
      <c r="BF340" s="32">
        <f>MIN(1,計算過程!$DF$10*'貼り付けシート（日別）'!AG339+計算過程!$DF$17*BX340+計算過程!$DF$24)</f>
        <v>0.71159348488590612</v>
      </c>
      <c r="BG340" s="32">
        <f>MIN(1,計算過程!$DF$11*'貼り付けシート（日別）'!AG339+計算過程!$DF$18*BY340+計算過程!$DF$25)</f>
        <v>0.69786579741884514</v>
      </c>
      <c r="BH340" s="32">
        <f>MIN(1,計算過程!$DF$12*'貼り付けシート（日別）'!AG339+計算過程!$DF$19*BZ340+計算過程!$DF$26)</f>
        <v>0.71159348488590612</v>
      </c>
      <c r="BI340" s="32">
        <f>MIN(1,計算過程!$DF$13*'貼り付けシート（日別）'!AG339+計算過程!$DF$20*CA340+計算過程!$DF$27)</f>
        <v>0.60860739952026843</v>
      </c>
      <c r="BJ340" s="32">
        <f>IF(計算過程!$DF$5=11,(計算過程!$DF$33*BK340+計算過程!$DF$34*BN340+計算過程!$DF$35*計算過程!$DF$39+計算過程!$DF$36)*(1+計算過程!$DF$37*計算過程!$DF$38)*BL340*BM340*10^3/3600,0)</f>
        <v>0</v>
      </c>
      <c r="BK340" s="32">
        <f>'貼り付けシート（日別）'!AH339</f>
        <v>-7.4874999999999998</v>
      </c>
      <c r="BL340" s="32">
        <f t="shared" si="107"/>
        <v>1.19268375</v>
      </c>
      <c r="BM340" s="32">
        <f t="shared" si="108"/>
        <v>1.080125</v>
      </c>
      <c r="BN340" s="32">
        <f t="shared" si="109"/>
        <v>69.696256336560324</v>
      </c>
      <c r="BO340" s="32">
        <f>IF(計算過程!$DF$5=10,(計算過程!$DF$41*'貼り付けシート（日別）'!AG339+計算過程!$DF$42*BN340+計算過程!$DF$43)/3.6,0)</f>
        <v>0</v>
      </c>
      <c r="BP340" s="32">
        <f>IF(OR(計算過程!$DF$5=5,計算過程!$DF$5=6,計算過程!$DF$5=7),((計算過程!$DF$45*'貼り付けシート（日別）'!AG339+計算過程!$DF$46*SUM(BU340:BW340,BY340)+計算過程!$DF$47)*BQ340+(0.01723*CA340+0.06099))*10^3/3600,0)</f>
        <v>0</v>
      </c>
      <c r="BQ340" s="32">
        <f>IF('貼り付けシート（日別）'!AG339&lt;7,1+(7-'貼り付けシート（日別）'!AG339)*0.0091,1)</f>
        <v>1.0845162500000001</v>
      </c>
      <c r="BR340" s="32">
        <f>IF(OR(計算過程!$DF$5=5,計算過程!$DF$5=6,計算過程!$DF$5=7),((計算過程!$DF$48*'貼り付けシート（日別）'!AG339+計算過程!$DF$49*SUM(BU340:BW340,BY340)+計算過程!$DF$50)*BT340+CA340/BS340),0)</f>
        <v>0</v>
      </c>
      <c r="BS340" s="32">
        <f>計算過程!$DF$51*'貼り付けシート（日別）'!AG339+計算過程!$DF$52*CA340+計算過程!$DF$53</f>
        <v>0.77447093749999996</v>
      </c>
      <c r="BT340" s="32">
        <f>IF('貼り付けシート（日別）'!AG339&lt;7,1+(7-'貼り付けシート（日別）'!AG339)*0.0205,1)</f>
        <v>1.1903937499999999</v>
      </c>
      <c r="BU340" s="109">
        <f>'貼り付けシート（日別）'!T339</f>
        <v>12.822938872252299</v>
      </c>
      <c r="BV340" s="109">
        <f>'貼り付けシート（日別）'!U339</f>
        <v>20.1302023112281</v>
      </c>
      <c r="BW340" s="109">
        <f>'貼り付けシート（日別）'!V339</f>
        <v>3.5227854044649165</v>
      </c>
      <c r="BX340" s="109">
        <f>'貼り付けシート（日別）'!W339</f>
        <v>0</v>
      </c>
      <c r="BY340" s="109">
        <f>'貼り付けシート（日別）'!X339</f>
        <v>28.045173498615</v>
      </c>
      <c r="BZ340" s="109">
        <f>'貼り付けシート（日別）'!Y339</f>
        <v>0</v>
      </c>
      <c r="CA340" s="109">
        <f>'貼り付けシート（日別）'!Z339</f>
        <v>5.1751562500000006</v>
      </c>
      <c r="CB340" s="102">
        <f>IF(入力データと計算結果!$E$9=バックデータ一覧!$A$25,'貼り付けシート（日別）'!AI339,0)</f>
        <v>0</v>
      </c>
      <c r="CC340" s="166"/>
      <c r="CD340" s="32">
        <f>IF(計算過程!$DF$5=9,((CI340*'貼り付けシート（日別）'!AG339+CJ340*(CQ340+CR340+CS340+CU340)+CK340*CX340+CL340)*CE340+(0.01723*CW340+0.06099))*10^3/3600,0)</f>
        <v>0</v>
      </c>
      <c r="CE340" s="32">
        <f>IF(7&lt;='貼り付けシート（日別）'!AG339,1,1+(7-'貼り付けシート（日別）'!AG339)*0.0091)</f>
        <v>1.0845162500000001</v>
      </c>
      <c r="CF340" s="32">
        <f>IF(計算過程!$DF$5=9,((CM340*'貼り付けシート（日別）'!AG339+CN340*(CQ340+CR340+CS340+CU340)+CO340*CX340+CP340)*CH340+CW340/CG340),0)</f>
        <v>0</v>
      </c>
      <c r="CG340" s="32">
        <f>計算過程!$DF$55*'貼り付けシート（日別）'!AG339+計算過程!$DF$56*CW340+計算過程!$DF$57</f>
        <v>0.77447093749999996</v>
      </c>
      <c r="CH340" s="32">
        <f>IF(7&lt;='貼り付けシート（日別）'!AG339,1,1+(7-'貼り付けシート（日別）'!AG339)*0.0205)</f>
        <v>1.1903937499999999</v>
      </c>
      <c r="CI340" s="100">
        <f>IF($CX340&gt;0,バックデータ一覧!$S$4,バックデータ一覧!$T$4)</f>
        <v>-0.18114</v>
      </c>
      <c r="CJ340" s="100">
        <f>IF($CX340&gt;0,バックデータ一覧!$S$5,バックデータ一覧!$T$5)</f>
        <v>0.10483000000000001</v>
      </c>
      <c r="CK340" s="100">
        <f>IF($CX340&gt;0,バックデータ一覧!$S$6,バックデータ一覧!$T$6)</f>
        <v>0</v>
      </c>
      <c r="CL340" s="100">
        <f>IF($CX340&gt;0,バックデータ一覧!$S$7,バックデータ一覧!$T$7)</f>
        <v>5.8528500000000001</v>
      </c>
      <c r="CM340" s="100">
        <f>IF($CX340&gt;0,バックデータ一覧!$S$12,バックデータ一覧!$T$12)</f>
        <v>-5.7700000000000001E-2</v>
      </c>
      <c r="CN340" s="100">
        <f>IF($CX340&gt;0,バックデータ一覧!$S$13,バックデータ一覧!$T$13)</f>
        <v>0.47525000000000001</v>
      </c>
      <c r="CO340" s="100">
        <f>IF($CX340&gt;0,バックデータ一覧!$S$14,バックデータ一覧!$T$14)</f>
        <v>0</v>
      </c>
      <c r="CP340" s="173">
        <f>IF($CX340&gt;0,バックデータ一覧!$S$15,バックデータ一覧!$T$15)</f>
        <v>-6.3459300000000001</v>
      </c>
      <c r="CQ340" s="102">
        <f>IF($DF$4=4,'貼り付けシート（日別）'!T339,'貼り付けシート（日別）'!B339*(INT($DF$4)+1-$DF$4)+'貼り付けシート（日別）'!T339*($DF$4-INT($DF$4)))</f>
        <v>12.822938872252299</v>
      </c>
      <c r="CR340" s="102">
        <f>IF($DF$4=4,'貼り付けシート（日別）'!U339,'貼り付けシート（日別）'!C339*(INT($DF$4)+1-$DF$4)+'貼り付けシート（日別）'!U339*($DF$4-INT($DF$4)))</f>
        <v>20.1302023112281</v>
      </c>
      <c r="CS340" s="102">
        <f>IF($DF$4=4,'貼り付けシート（日別）'!V339,'貼り付けシート（日別）'!D339*(INT($DF$4)+1-$DF$4)+'貼り付けシート（日別）'!V339*($DF$4-INT($DF$4)))</f>
        <v>3.5227854044649165</v>
      </c>
      <c r="CT340" s="102">
        <f>IF($DF$4=4,'貼り付けシート（日別）'!W339,'貼り付けシート（日別）'!E339*(INT($DF$4)+1-$DF$4)+'貼り付けシート（日別）'!W339*($DF$4-INT($DF$4)))</f>
        <v>0</v>
      </c>
      <c r="CU340" s="102">
        <f>IF($DF$4=4,'貼り付けシート（日別）'!X339,'貼り付けシート（日別）'!F339*(INT($DF$4)+1-$DF$4)+'貼り付けシート（日別）'!X339*($DF$4-INT($DF$4)))</f>
        <v>28.045173498615</v>
      </c>
      <c r="CV340" s="102">
        <f>IF($DF$4=4,'貼り付けシート（日別）'!Y339,'貼り付けシート（日別）'!G339*(INT($DF$4)+1-$DF$4)+'貼り付けシート（日別）'!Y339*($DF$4-INT($DF$4)))</f>
        <v>0</v>
      </c>
      <c r="CW340" s="102">
        <f>IF($DF$4=4,'貼り付けシート（日別）'!Z339,'貼り付けシート（日別）'!H339*(INT($DF$4)+1-$DF$4)+'貼り付けシート（日別）'!Z339*($DF$4-INT($DF$4)))</f>
        <v>5.1751562500000006</v>
      </c>
      <c r="CX340" s="32">
        <f>SUMIF('貼り付けシート（時刻別）'!$A$6:$A$8765,AR340,'貼り付けシート（時刻別）'!$C$6:$C$8765)</f>
        <v>0</v>
      </c>
      <c r="CY340" s="102">
        <f t="shared" si="96"/>
        <v>0</v>
      </c>
      <c r="CZ340" s="166"/>
    </row>
    <row r="341" spans="1:104" x14ac:dyDescent="0.15">
      <c r="A341" s="36">
        <v>41973</v>
      </c>
      <c r="B341" s="139">
        <f>IF(計算過程!$DF$5=9,計算過程!CD341+計算過程!CY341,IF($DF$4=4,AS341,G341*(INT($DF$4)+1-$DF$4)+AS341*($DF$4-INT($DF$4))))</f>
        <v>0.14938077375694442</v>
      </c>
      <c r="C341" s="139">
        <f>IF(計算過程!$DF$5=9,CF341,IF($DF$4=4,AT341,H341*(INT($DF$4)+1-$DF$4)+AT341*($DF$4-INT($DF$4))))</f>
        <v>74.583377990954148</v>
      </c>
      <c r="D341" s="139">
        <f>IF(計算過程!$DF$5=9,0,IF($DF$4=4,AU341,I341*(INT($DF$4)+1-$DF$4)+AU341*($DF$4-INT($DF$4))))</f>
        <v>0</v>
      </c>
      <c r="E341" s="139">
        <v>0</v>
      </c>
      <c r="F341" s="138"/>
      <c r="G341" s="104">
        <f t="shared" si="97"/>
        <v>0.14144093310648148</v>
      </c>
      <c r="H341" s="104">
        <f t="shared" si="98"/>
        <v>65.778772156132717</v>
      </c>
      <c r="I341" s="104">
        <f t="shared" si="99"/>
        <v>0</v>
      </c>
      <c r="J341" s="107">
        <v>0</v>
      </c>
      <c r="K341" s="101">
        <f>IF(OR(計算過程!$DF$5&lt;=4,計算過程!$DF$5=8),L341+M341+N341,0)</f>
        <v>0.14144093310648148</v>
      </c>
      <c r="L341" s="101">
        <f>IF(AND($DF$5&gt;4,$DF$5&lt;&gt;8),0,((VLOOKUP(入力データと計算結果!$E$6,バックデータ一覧!$V$12:$AA$15,2)*'貼り付けシート（日別）'!O340+VLOOKUP(入力データと計算結果!$E$6,バックデータ一覧!$V$12:$AA$15,3)*('貼り付けシート（日別）'!I340+'貼り付けシート（日別）'!J340+'貼り付けシート（日別）'!K340+'貼り付けシート（日別）'!L340+'貼り付けシート（日別）'!N340)+(VLOOKUP(入力データと計算結果!$E$6,バックデータ一覧!$V$12:$AA$15,4)))*10^3/3600))</f>
        <v>8.6164639703703708E-2</v>
      </c>
      <c r="M341" s="101">
        <f>IF(AND(OR($DF$5&gt;4,$DF$5&lt;&gt;8),入力データと計算結果!$E$7&lt;&gt;バックデータ一覧!$A$16,SUM(AL341:AM341)&gt;0),0.07*10^3/3600,0)</f>
        <v>1.9444444444444445E-2</v>
      </c>
      <c r="N341" s="101">
        <f>IF(AND(OR($DF$5&lt;=4),入力データと計算結果!$E$7=バックデータ一覧!$A$18,AM341&gt;0),(VLOOKUP(入力データと計算結果!$E$6,バックデータ一覧!$V$12:$AA$15,5,FALSE)*AO341+VLOOKUP(入力データと計算結果!$E$6,バックデータ一覧!$V$12:$AA$15,6,FALSE))*10^3/3600,0)</f>
        <v>3.5831848958333336E-2</v>
      </c>
      <c r="O341" s="101">
        <f>IF(OR(計算過程!$DF$5&lt;=2,計算過程!$DF$5=8),IF(入力データと計算結果!$E$7=バックデータ一覧!$A$16,AI341/Q341+AJ341/R341+AK341/S341+AL341/T341+AN341/V341,IF(入力データと計算結果!$E$7=バックデータ一覧!$A$17,AI341/Q341+AJ341/R341+AK341/S341+AM341/U341+AN341/V341,AI341/Q341+AJ341/R341+AK341/S341+AM341/U341+AO341/W341)),0)</f>
        <v>65.778772156132717</v>
      </c>
      <c r="P341" s="101">
        <f>IF(OR(計算過程!$DF$5=3,計算過程!$DF$5=4),IF(入力データと計算結果!$E$7=バックデータ一覧!$A$16,AI341/Q341+AJ341/R341+AK341/S341+AL341/T341+AN341/V341,IF(入力データと計算結果!$E$7=バックデータ一覧!$A$17,AI341/Q341+AJ341/R341+AK341/S341+AM341/U341+AN341/V341,AI341/Q341+AJ341/R341+AK341/S341+AM341/U341+AO341/W341)),0)</f>
        <v>0</v>
      </c>
      <c r="Q341" s="101">
        <f>MIN(1,$DF$7*'貼り付けシート（日別）'!O340+計算過程!$DF$14*(AI341+AK341)+$DF$21)</f>
        <v>0.60169761909916242</v>
      </c>
      <c r="R341" s="101">
        <f>MIN(1,$DF$8*'貼り付けシート（日別）'!O340+$DF$15*AJ341+$DF$22)</f>
        <v>0.6763433718652534</v>
      </c>
      <c r="S341" s="101">
        <f>MIN(1,$DF$9*'貼り付けシート（日別）'!O340+$DF$16*(AI341+AK341)+$DF$23)</f>
        <v>0.60169761909916242</v>
      </c>
      <c r="T341" s="32">
        <f>MIN(1,$DF$10*'貼り付けシート（日別）'!O340+$DF$17*AL341+$DF$24)</f>
        <v>0.71159348488590612</v>
      </c>
      <c r="U341" s="32">
        <f>MIN(1,$DF$11*'貼り付けシート（日別）'!O340+$DF$18*AM341+$DF$25)</f>
        <v>0.69776665357749024</v>
      </c>
      <c r="V341" s="32">
        <f>MIN(1,$DF$12*'貼り付けシート（日別）'!O340+$DF$19*AN341+$DF$26)</f>
        <v>0.71159348488590612</v>
      </c>
      <c r="W341" s="32">
        <f>MIN(1,$DF$13*'貼り付けシート（日別）'!O340+$DF$20*AO341+$DF$27)</f>
        <v>0.5969495699275168</v>
      </c>
      <c r="X341" s="32">
        <f t="shared" si="100"/>
        <v>0</v>
      </c>
      <c r="Y341" s="32">
        <f>'貼り付けシート（日別）'!P340</f>
        <v>-4.75</v>
      </c>
      <c r="Z341" s="32">
        <f t="shared" si="101"/>
        <v>1.1562749999999999</v>
      </c>
      <c r="AA341" s="32">
        <f t="shared" si="102"/>
        <v>1.1074999999999999</v>
      </c>
      <c r="AB341" s="32">
        <f t="shared" si="103"/>
        <v>44.110594801693587</v>
      </c>
      <c r="AC341" s="32">
        <f>IF($DF$5=10,($DF$41*'貼り付けシート（日別）'!O340+$DF$42*AB341+$DF$43)/3.6,0)</f>
        <v>0</v>
      </c>
      <c r="AD341" s="32">
        <f>IF(OR($DF$5=5,$DF$5=6,$DF$5=7),(($DF$45*'貼り付けシート（日別）'!O340+$DF$46*SUM(AI341:AK341,AM341)+$DF$47)*AE341+(0.01723*AO341+0.06099))*10^3/3600,0)</f>
        <v>0</v>
      </c>
      <c r="AE341" s="32">
        <f>IF('貼り付けシート（日別）'!O340&lt;7,1+(7-'貼り付けシート（日別）'!O340)*0.0091,1)</f>
        <v>1.0542208333333334</v>
      </c>
      <c r="AF341" s="32">
        <f>IF(OR($DF$5=5,$DF$5=6,$DF$5=7),(($DF$48*'貼り付けシート（日別）'!O340+$DF$49*SUM(AI341:AK341,AM341)+$DF$50)*AH341+AO341/AG341),0)</f>
        <v>0</v>
      </c>
      <c r="AG341" s="32">
        <f>$DF$51*'貼り付けシート（日別）'!O340+$DF$52*AO341+$DF$53</f>
        <v>0.78308124999999995</v>
      </c>
      <c r="AH341" s="32">
        <f>IF('貼り付けシート（日別）'!O340&lt;7,1+(7-'貼り付けシート（日別）'!O340)*0.0205,1)</f>
        <v>1.1221458333333334</v>
      </c>
      <c r="AI341" s="109">
        <f>'貼り付けシート（日別）'!B340</f>
        <v>4.5609928949679812</v>
      </c>
      <c r="AJ341" s="109">
        <f>'貼り付けシート（日別）'!C340</f>
        <v>6.0860972695805104</v>
      </c>
      <c r="AK341" s="109">
        <f>'貼り付けシート（日別）'!D340</f>
        <v>1.2530200260901048</v>
      </c>
      <c r="AL341" s="109">
        <f>'貼り付けシート（日別）'!E340</f>
        <v>0</v>
      </c>
      <c r="AM341" s="109">
        <f>'貼り付けシート（日別）'!F340</f>
        <v>28.263609611054996</v>
      </c>
      <c r="AN341" s="109">
        <f>'貼り付けシート（日別）'!G340</f>
        <v>0</v>
      </c>
      <c r="AO341" s="109">
        <f>'貼り付けシート（日別）'!H340</f>
        <v>3.9468750000000004</v>
      </c>
      <c r="AP341" s="102">
        <f>IF(入力データと計算結果!$E$9=バックデータ一覧!$A$25,'貼り付けシート（日別）'!Q340,0)</f>
        <v>0</v>
      </c>
      <c r="AR341" s="36">
        <v>41973</v>
      </c>
      <c r="AS341" s="104">
        <f t="shared" si="104"/>
        <v>0.14938077375694442</v>
      </c>
      <c r="AT341" s="104">
        <f t="shared" si="105"/>
        <v>74.583377990954148</v>
      </c>
      <c r="AU341" s="104">
        <f t="shared" si="106"/>
        <v>0</v>
      </c>
      <c r="AV341" s="107">
        <v>0</v>
      </c>
      <c r="AW341" s="101">
        <f>IF(OR(計算過程!$DF$5&lt;=4,計算過程!$DF$5=8),AX341+AY341+AZ341,0)</f>
        <v>0.14938077375694442</v>
      </c>
      <c r="AX341" s="101">
        <f>IF(AND(計算過程!$DF$5&gt;4,計算過程!$DF$5&lt;&gt;8),0,((VLOOKUP(入力データと計算結果!$E$6,バックデータ一覧!$V$12:$AA$15,2)*'貼り付けシート（日別）'!AG340+VLOOKUP(入力データと計算結果!$E$6,バックデータ一覧!$V$12:$AA$15,3)*('貼り付けシート（日別）'!AA340+'貼り付けシート（日別）'!AB340+'貼り付けシート（日別）'!AC340+'貼り付けシート（日別）'!AD340+'貼り付けシート（日別）'!AF340)+(VLOOKUP(入力データと計算結果!$E$6,バックデータ一覧!$V$12:$AA$15,4)))*10^3/3600))</f>
        <v>8.9619993953703694E-2</v>
      </c>
      <c r="AY341" s="101">
        <f>IF(AND(OR(計算過程!$DF$5&gt;4,計算過程!$DF$5&lt;&gt;8),入力データと計算結果!$E$7&lt;&gt;バックデータ一覧!$A$16,SUM(BX341:BY341)&gt;0),0.07*10^3/3600,0)</f>
        <v>1.9444444444444445E-2</v>
      </c>
      <c r="AZ341" s="101">
        <f>IF(AND(OR(計算過程!$DF$5&lt;=4),入力データと計算結果!$E$7=バックデータ一覧!$A$18,BY341&gt;0),(VLOOKUP(入力データと計算結果!$E$6,バックデータ一覧!$V$12:$AA$15,5,FALSE)*CA341+VLOOKUP(入力データと計算結果!$E$6,バックデータ一覧!$V$12:$AA$15,6,FALSE))*10^3/3600,0)</f>
        <v>4.0316335358796293E-2</v>
      </c>
      <c r="BA341" s="101">
        <f>IF(OR(計算過程!$DF$5&lt;=2,計算過程!$DF$5=8),IF(入力データと計算結果!$E$7=バックデータ一覧!$A$16,BU341/BC341+BV341/BD341+BW341/BE341+BX341/BF341+BZ341/BH341,IF(入力データと計算結果!$E$7=バックデータ一覧!$A$17,BU341/BC341+BV341/BD341+BW341/BE341+BY341/BG341+BZ341/BH341,BU341/BC341+BV341/BD341+BW341/BE341+BY341/BG341+CA341/BI341)),0)</f>
        <v>74.583377990954148</v>
      </c>
      <c r="BB341" s="101">
        <f>IF(OR(計算過程!$DF$5=3,計算過程!$DF$5=4),IF(入力データと計算結果!$E$7=バックデータ一覧!$A$16,BU341/BC341+BV341/BD341+BW341/BE341+BX341/BF341+BZ341/BH341,IF(入力データと計算結果!$E$7=バックデータ一覧!$A$17,BU341/BC341+BV341/BD341+BW341/BE341+BY341/BG341+BZ341/BH341,BU341/BC341+BV341/BD341+BW341/BE341+BY341/BG341+CA341/BI341)),0)</f>
        <v>0</v>
      </c>
      <c r="BC341" s="101">
        <f>MIN(1,計算過程!$DF$7*'貼り付けシート（日別）'!AG340+計算過程!$DF$14*(BU341+BW341)+計算過程!$DF$21)</f>
        <v>0.60277458722414257</v>
      </c>
      <c r="BD341" s="101">
        <f>MIN(1,計算過程!$DF$8*'貼り付けシート（日別）'!AG340+計算過程!$DF$15*BV341+計算過程!$DF$22)</f>
        <v>0.67818494484029923</v>
      </c>
      <c r="BE341" s="101">
        <f>MIN(1,計算過程!$DF$9*'貼り付けシート（日別）'!AG340+計算過程!$DF$16*(BU341+BW341)+計算過程!$DF$23)</f>
        <v>0.60277458722414257</v>
      </c>
      <c r="BF341" s="32">
        <f>MIN(1,計算過程!$DF$10*'貼り付けシート（日別）'!AG340+計算過程!$DF$17*BX341+計算過程!$DF$24)</f>
        <v>0.71159348488590612</v>
      </c>
      <c r="BG341" s="32">
        <f>MIN(1,計算過程!$DF$11*'貼り付けシート（日別）'!AG340+計算過程!$DF$18*BY341+計算過程!$DF$25)</f>
        <v>0.69776665357749024</v>
      </c>
      <c r="BH341" s="32">
        <f>MIN(1,計算過程!$DF$12*'貼り付けシート（日別）'!AG340+計算過程!$DF$19*BZ341+計算過程!$DF$26)</f>
        <v>0.71159348488590612</v>
      </c>
      <c r="BI341" s="32">
        <f>MIN(1,計算過程!$DF$13*'貼り付けシート（日別）'!AG340+計算過程!$DF$20*CA341+計算過程!$DF$27)</f>
        <v>0.61345029252885908</v>
      </c>
      <c r="BJ341" s="32">
        <f>IF(計算過程!$DF$5=11,(計算過程!$DF$33*BK341+計算過程!$DF$34*BN341+計算過程!$DF$35*計算過程!$DF$39+計算過程!$DF$36)*(1+計算過程!$DF$37*計算過程!$DF$38)*BL341*BM341*10^3/3600,0)</f>
        <v>0</v>
      </c>
      <c r="BK341" s="32">
        <f>'貼り付けシート（日別）'!AH340</f>
        <v>-4.75</v>
      </c>
      <c r="BL341" s="32">
        <f t="shared" si="107"/>
        <v>1.1562749999999999</v>
      </c>
      <c r="BM341" s="32">
        <f t="shared" si="108"/>
        <v>1.1074999999999999</v>
      </c>
      <c r="BN341" s="32">
        <f t="shared" si="109"/>
        <v>50.017588400416223</v>
      </c>
      <c r="BO341" s="32">
        <f>IF(計算過程!$DF$5=10,(計算過程!$DF$41*'貼り付けシート（日別）'!AG340+計算過程!$DF$42*BN341+計算過程!$DF$43)/3.6,0)</f>
        <v>0</v>
      </c>
      <c r="BP341" s="32">
        <f>IF(OR(計算過程!$DF$5=5,計算過程!$DF$5=6,計算過程!$DF$5=7),((計算過程!$DF$45*'貼り付けシート（日別）'!AG340+計算過程!$DF$46*SUM(BU341:BW341,BY341)+計算過程!$DF$47)*BQ341+(0.01723*CA341+0.06099))*10^3/3600,0)</f>
        <v>0</v>
      </c>
      <c r="BQ341" s="32">
        <f>IF('貼り付けシート（日別）'!AG340&lt;7,1+(7-'貼り付けシート（日別）'!AG340)*0.0091,1)</f>
        <v>1.0542208333333334</v>
      </c>
      <c r="BR341" s="32">
        <f>IF(OR(計算過程!$DF$5=5,計算過程!$DF$5=6,計算過程!$DF$5=7),((計算過程!$DF$48*'貼り付けシート（日別）'!AG340+計算過程!$DF$49*SUM(BU341:BW341,BY341)+計算過程!$DF$50)*BT341+CA341/BS341),0)</f>
        <v>0</v>
      </c>
      <c r="BS341" s="32">
        <f>計算過程!$DF$51*'貼り付けシート（日別）'!AG340+計算過程!$DF$52*CA341+計算過程!$DF$53</f>
        <v>0.78870312499999995</v>
      </c>
      <c r="BT341" s="32">
        <f>IF('貼り付けシート（日別）'!AG340&lt;7,1+(7-'貼り付けシート（日別）'!AG340)*0.0205,1)</f>
        <v>1.1221458333333334</v>
      </c>
      <c r="BU341" s="109">
        <f>'貼り付けシート（日別）'!T340</f>
        <v>5.8912824893336442</v>
      </c>
      <c r="BV341" s="109">
        <f>'貼り付けシート（日別）'!U340</f>
        <v>10.143495449300849</v>
      </c>
      <c r="BW341" s="109">
        <f>'貼り付けシート（日別）'!V340</f>
        <v>0.83534668406006984</v>
      </c>
      <c r="BX341" s="109">
        <f>'貼り付けシート（日別）'!W340</f>
        <v>0</v>
      </c>
      <c r="BY341" s="109">
        <f>'貼り付けシート（日別）'!X340</f>
        <v>28.263609611054996</v>
      </c>
      <c r="BZ341" s="109">
        <f>'貼り付けシート（日別）'!Y340</f>
        <v>0</v>
      </c>
      <c r="CA341" s="109">
        <f>'貼り付けシート（日別）'!Z340</f>
        <v>4.8838541666666666</v>
      </c>
      <c r="CB341" s="102">
        <f>IF(入力データと計算結果!$E$9=バックデータ一覧!$A$25,'貼り付けシート（日別）'!AI340,0)</f>
        <v>0</v>
      </c>
      <c r="CC341" s="166"/>
      <c r="CD341" s="32">
        <f>IF(計算過程!$DF$5=9,((CI341*'貼り付けシート（日別）'!AG340+CJ341*(CQ341+CR341+CS341+CU341)+CK341*CX341+CL341)*CE341+(0.01723*CW341+0.06099))*10^3/3600,0)</f>
        <v>0</v>
      </c>
      <c r="CE341" s="32">
        <f>IF(7&lt;='貼り付けシート（日別）'!AG340,1,1+(7-'貼り付けシート（日別）'!AG340)*0.0091)</f>
        <v>1.0542208333333334</v>
      </c>
      <c r="CF341" s="32">
        <f>IF(計算過程!$DF$5=9,((CM341*'貼り付けシート（日別）'!AG340+CN341*(CQ341+CR341+CS341+CU341)+CO341*CX341+CP341)*CH341+CW341/CG341),0)</f>
        <v>0</v>
      </c>
      <c r="CG341" s="32">
        <f>計算過程!$DF$55*'貼り付けシート（日別）'!AG340+計算過程!$DF$56*CW341+計算過程!$DF$57</f>
        <v>0.78870312499999995</v>
      </c>
      <c r="CH341" s="32">
        <f>IF(7&lt;='貼り付けシート（日別）'!AG340,1,1+(7-'貼り付けシート（日別）'!AG340)*0.0205)</f>
        <v>1.1221458333333334</v>
      </c>
      <c r="CI341" s="100">
        <f>IF($CX341&gt;0,バックデータ一覧!$S$4,バックデータ一覧!$T$4)</f>
        <v>-0.18114</v>
      </c>
      <c r="CJ341" s="100">
        <f>IF($CX341&gt;0,バックデータ一覧!$S$5,バックデータ一覧!$T$5)</f>
        <v>0.10483000000000001</v>
      </c>
      <c r="CK341" s="100">
        <f>IF($CX341&gt;0,バックデータ一覧!$S$6,バックデータ一覧!$T$6)</f>
        <v>0</v>
      </c>
      <c r="CL341" s="100">
        <f>IF($CX341&gt;0,バックデータ一覧!$S$7,バックデータ一覧!$T$7)</f>
        <v>5.8528500000000001</v>
      </c>
      <c r="CM341" s="100">
        <f>IF($CX341&gt;0,バックデータ一覧!$S$12,バックデータ一覧!$T$12)</f>
        <v>-5.7700000000000001E-2</v>
      </c>
      <c r="CN341" s="100">
        <f>IF($CX341&gt;0,バックデータ一覧!$S$13,バックデータ一覧!$T$13)</f>
        <v>0.47525000000000001</v>
      </c>
      <c r="CO341" s="100">
        <f>IF($CX341&gt;0,バックデータ一覧!$S$14,バックデータ一覧!$T$14)</f>
        <v>0</v>
      </c>
      <c r="CP341" s="173">
        <f>IF($CX341&gt;0,バックデータ一覧!$S$15,バックデータ一覧!$T$15)</f>
        <v>-6.3459300000000001</v>
      </c>
      <c r="CQ341" s="102">
        <f>IF($DF$4=4,'貼り付けシート（日別）'!T340,'貼り付けシート（日別）'!B340*(INT($DF$4)+1-$DF$4)+'貼り付けシート（日別）'!T340*($DF$4-INT($DF$4)))</f>
        <v>5.8912824893336442</v>
      </c>
      <c r="CR341" s="102">
        <f>IF($DF$4=4,'貼り付けシート（日別）'!U340,'貼り付けシート（日別）'!C340*(INT($DF$4)+1-$DF$4)+'貼り付けシート（日別）'!U340*($DF$4-INT($DF$4)))</f>
        <v>10.143495449300849</v>
      </c>
      <c r="CS341" s="102">
        <f>IF($DF$4=4,'貼り付けシート（日別）'!V340,'貼り付けシート（日別）'!D340*(INT($DF$4)+1-$DF$4)+'貼り付けシート（日別）'!V340*($DF$4-INT($DF$4)))</f>
        <v>0.83534668406006984</v>
      </c>
      <c r="CT341" s="102">
        <f>IF($DF$4=4,'貼り付けシート（日別）'!W340,'貼り付けシート（日別）'!E340*(INT($DF$4)+1-$DF$4)+'貼り付けシート（日別）'!W340*($DF$4-INT($DF$4)))</f>
        <v>0</v>
      </c>
      <c r="CU341" s="102">
        <f>IF($DF$4=4,'貼り付けシート（日別）'!X340,'貼り付けシート（日別）'!F340*(INT($DF$4)+1-$DF$4)+'貼り付けシート（日別）'!X340*($DF$4-INT($DF$4)))</f>
        <v>28.263609611054996</v>
      </c>
      <c r="CV341" s="102">
        <f>IF($DF$4=4,'貼り付けシート（日別）'!Y340,'貼り付けシート（日別）'!G340*(INT($DF$4)+1-$DF$4)+'貼り付けシート（日別）'!Y340*($DF$4-INT($DF$4)))</f>
        <v>0</v>
      </c>
      <c r="CW341" s="102">
        <f>IF($DF$4=4,'貼り付けシート（日別）'!Z340,'貼り付けシート（日別）'!H340*(INT($DF$4)+1-$DF$4)+'貼り付けシート（日別）'!Z340*($DF$4-INT($DF$4)))</f>
        <v>4.8838541666666666</v>
      </c>
      <c r="CX341" s="32">
        <f>SUMIF('貼り付けシート（時刻別）'!$A$6:$A$8765,AR341,'貼り付けシート（時刻別）'!$C$6:$C$8765)</f>
        <v>0</v>
      </c>
      <c r="CY341" s="102">
        <f t="shared" si="96"/>
        <v>0</v>
      </c>
      <c r="CZ341" s="166"/>
    </row>
    <row r="342" spans="1:104" x14ac:dyDescent="0.15">
      <c r="A342" s="36">
        <v>41974</v>
      </c>
      <c r="B342" s="139">
        <f>IF(計算過程!$DF$5=9,計算過程!CD342+計算過程!CY342,IF($DF$4=4,AS342,G342*(INT($DF$4)+1-$DF$4)+AS342*($DF$4-INT($DF$4))))</f>
        <v>0.15977372724652777</v>
      </c>
      <c r="C342" s="139">
        <f>IF(計算過程!$DF$5=9,CF342,IF($DF$4=4,AT342,H342*(INT($DF$4)+1-$DF$4)+AT342*($DF$4-INT($DF$4))))</f>
        <v>90.947287453356125</v>
      </c>
      <c r="D342" s="139">
        <f>IF(計算過程!$DF$5=9,0,IF($DF$4=4,AU342,I342*(INT($DF$4)+1-$DF$4)+AU342*($DF$4-INT($DF$4))))</f>
        <v>0</v>
      </c>
      <c r="E342" s="139">
        <v>0</v>
      </c>
      <c r="F342" s="138"/>
      <c r="G342" s="104">
        <f t="shared" si="97"/>
        <v>0.15153946513194444</v>
      </c>
      <c r="H342" s="104">
        <f t="shared" si="98"/>
        <v>81.954120370640254</v>
      </c>
      <c r="I342" s="104">
        <f t="shared" si="99"/>
        <v>0</v>
      </c>
      <c r="J342" s="107">
        <v>0</v>
      </c>
      <c r="K342" s="101">
        <f>IF(OR(計算過程!$DF$5&lt;=4,計算過程!$DF$5=8),L342+M342+N342,0)</f>
        <v>0.15153946513194444</v>
      </c>
      <c r="L342" s="101">
        <f>IF(AND($DF$5&gt;4,$DF$5&lt;&gt;8),0,((VLOOKUP(入力データと計算結果!$E$6,バックデータ一覧!$V$12:$AA$15,2)*'貼り付けシート（日別）'!O341+VLOOKUP(入力データと計算結果!$E$6,バックデータ一覧!$V$12:$AA$15,3)*('貼り付けシート（日別）'!I341+'貼り付けシート（日別）'!J341+'貼り付けシート（日別）'!K341+'貼り付けシート（日別）'!L341+'貼り付けシート（日別）'!N341)+(VLOOKUP(入力データと計算結果!$E$6,バックデータ一覧!$V$12:$AA$15,4)))*10^3/3600))</f>
        <v>9.4888660444444453E-2</v>
      </c>
      <c r="M342" s="101">
        <f>IF(AND(OR($DF$5&gt;4,$DF$5&lt;&gt;8),入力データと計算結果!$E$7&lt;&gt;バックデータ一覧!$A$16,SUM(AL342:AM342)&gt;0),0.07*10^3/3600,0)</f>
        <v>1.9444444444444445E-2</v>
      </c>
      <c r="N342" s="101">
        <f>IF(AND(OR($DF$5&lt;=4),入力データと計算結果!$E$7=バックデータ一覧!$A$18,AM342&gt;0),(VLOOKUP(入力データと計算結果!$E$6,バックデータ一覧!$V$12:$AA$15,5,FALSE)*AO342+VLOOKUP(入力データと計算結果!$E$6,バックデータ一覧!$V$12:$AA$15,6,FALSE))*10^3/3600,0)</f>
        <v>3.7206360243055556E-2</v>
      </c>
      <c r="O342" s="101">
        <f>IF(OR(計算過程!$DF$5&lt;=2,計算過程!$DF$5=8),IF(入力データと計算結果!$E$7=バックデータ一覧!$A$16,AI342/Q342+AJ342/R342+AK342/S342+AL342/T342+AN342/V342,IF(入力データと計算結果!$E$7=バックデータ一覧!$A$17,AI342/Q342+AJ342/R342+AK342/S342+AM342/U342+AN342/V342,AI342/Q342+AJ342/R342+AK342/S342+AM342/U342+AO342/W342)),0)</f>
        <v>81.954120370640254</v>
      </c>
      <c r="P342" s="101">
        <f>IF(OR(計算過程!$DF$5=3,計算過程!$DF$5=4),IF(入力データと計算結果!$E$7=バックデータ一覧!$A$16,AI342/Q342+AJ342/R342+AK342/S342+AL342/T342+AN342/V342,IF(入力データと計算結果!$E$7=バックデータ一覧!$A$17,AI342/Q342+AJ342/R342+AK342/S342+AM342/U342+AN342/V342,AI342/Q342+AJ342/R342+AK342/S342+AM342/U342+AO342/W342)),0)</f>
        <v>0</v>
      </c>
      <c r="Q342" s="101">
        <f>MIN(1,$DF$7*'貼り付けシート（日別）'!O341+計算過程!$DF$14*(AI342+AK342)+$DF$21)</f>
        <v>0.60081843184827277</v>
      </c>
      <c r="R342" s="101">
        <f>MIN(1,$DF$8*'貼り付けシート（日別）'!O341+$DF$15*AJ342+$DF$22)</f>
        <v>0.67656282071462615</v>
      </c>
      <c r="S342" s="101">
        <f>MIN(1,$DF$9*'貼り付けシート（日別）'!O341+$DF$16*(AI342+AK342)+$DF$23)</f>
        <v>0.60081843184827277</v>
      </c>
      <c r="T342" s="32">
        <f>MIN(1,$DF$10*'貼り付けシート（日別）'!O341+$DF$17*AL342+$DF$24)</f>
        <v>0.71159348488590612</v>
      </c>
      <c r="U342" s="32">
        <f>MIN(1,$DF$11*'貼り付けシート（日別）'!O341+$DF$18*AM342+$DF$25)</f>
        <v>0.69775889613952169</v>
      </c>
      <c r="V342" s="32">
        <f>MIN(1,$DF$12*'貼り付けシート（日別）'!O341+$DF$19*AN342+$DF$26)</f>
        <v>0.71159348488590612</v>
      </c>
      <c r="W342" s="32">
        <f>MIN(1,$DF$13*'貼り付けシート（日別）'!O341+$DF$20*AO342+$DF$27)</f>
        <v>0.59053641193932882</v>
      </c>
      <c r="X342" s="32">
        <f t="shared" si="100"/>
        <v>0</v>
      </c>
      <c r="Y342" s="32">
        <f>'貼り付けシート（日別）'!P341</f>
        <v>-1.7125000000000001</v>
      </c>
      <c r="Z342" s="32">
        <f t="shared" si="101"/>
        <v>1.1158762499999999</v>
      </c>
      <c r="AA342" s="32">
        <f t="shared" si="102"/>
        <v>1.1328437500000001</v>
      </c>
      <c r="AB342" s="32">
        <f t="shared" si="103"/>
        <v>54.344825115569527</v>
      </c>
      <c r="AC342" s="32">
        <f>IF($DF$5=10,($DF$41*'貼り付けシート（日別）'!O341+$DF$42*AB342+$DF$43)/3.6,0)</f>
        <v>0</v>
      </c>
      <c r="AD342" s="32">
        <f>IF(OR($DF$5=5,$DF$5=6,$DF$5=7),(($DF$45*'貼り付けシート（日別）'!O341+$DF$46*SUM(AI342:AK342,AM342)+$DF$47)*AE342+(0.01723*AO342+0.06099))*10^3/3600,0)</f>
        <v>0</v>
      </c>
      <c r="AE342" s="32">
        <f>IF('貼り付けシート（日別）'!O341&lt;7,1+(7-'貼り付けシート（日別）'!O341)*0.0091,1)</f>
        <v>1.0890662500000001</v>
      </c>
      <c r="AF342" s="32">
        <f>IF(OR($DF$5=5,$DF$5=6,$DF$5=7),(($DF$48*'貼り付けシート（日別）'!O341+$DF$49*SUM(AI342:AK342,AM342)+$DF$50)*AH342+AO342/AG342),0)</f>
        <v>0</v>
      </c>
      <c r="AG342" s="32">
        <f>$DF$51*'貼り付けシート（日別）'!O341+$DF$52*AO342+$DF$53</f>
        <v>0.76642437499999994</v>
      </c>
      <c r="AH342" s="32">
        <f>IF('貼り付けシート（日別）'!O341&lt;7,1+(7-'貼り付けシート（日別）'!O341)*0.0205,1)</f>
        <v>1.20064375</v>
      </c>
      <c r="AI342" s="109">
        <f>'貼り付けシート（日別）'!B341</f>
        <v>8.3668768097875947</v>
      </c>
      <c r="AJ342" s="109">
        <f>'貼り付けシート（日別）'!C341</f>
        <v>11.164592289355506</v>
      </c>
      <c r="AK342" s="109">
        <f>'貼り付けシート（日別）'!D341</f>
        <v>2.298592530161427</v>
      </c>
      <c r="AL342" s="109">
        <f>'貼り付けシート（日別）'!E341</f>
        <v>0</v>
      </c>
      <c r="AM342" s="109">
        <f>'貼り付けシート（日別）'!F341</f>
        <v>28.280700986265</v>
      </c>
      <c r="AN342" s="109">
        <f>'貼り付けシート（日別）'!G341</f>
        <v>0</v>
      </c>
      <c r="AO342" s="109">
        <f>'貼り付けシート（日別）'!H341</f>
        <v>4.2340625000000003</v>
      </c>
      <c r="AP342" s="102">
        <f>IF(入力データと計算結果!$E$9=バックデータ一覧!$A$25,'貼り付けシート（日別）'!Q341,0)</f>
        <v>0</v>
      </c>
      <c r="AR342" s="36">
        <v>41974</v>
      </c>
      <c r="AS342" s="104">
        <f t="shared" si="104"/>
        <v>0.15977372724652777</v>
      </c>
      <c r="AT342" s="104">
        <f t="shared" si="105"/>
        <v>90.947287453356125</v>
      </c>
      <c r="AU342" s="104">
        <f t="shared" si="106"/>
        <v>0</v>
      </c>
      <c r="AV342" s="107">
        <v>0</v>
      </c>
      <c r="AW342" s="101">
        <f>IF(OR(計算過程!$DF$5&lt;=4,計算過程!$DF$5=8),AX342+AY342+AZ342,0)</f>
        <v>0.15977372724652777</v>
      </c>
      <c r="AX342" s="101">
        <f>IF(AND(計算過程!$DF$5&gt;4,計算過程!$DF$5&lt;&gt;8),0,((VLOOKUP(入力データと計算結果!$E$6,バックデータ一覧!$V$12:$AA$15,2)*'貼り付けシート（日別）'!AG341+VLOOKUP(入力データと計算結果!$E$6,バックデータ一覧!$V$12:$AA$15,3)*('貼り付けシート（日別）'!AA341+'貼り付けシート（日別）'!AB341+'貼り付けシート（日別）'!AC341+'貼り付けシート（日別）'!AD341+'貼り付けシート（日別）'!AF341)+(VLOOKUP(入力データと計算結果!$E$6,バックデータ一覧!$V$12:$AA$15,4)))*10^3/3600))</f>
        <v>9.8409350944444432E-2</v>
      </c>
      <c r="AY342" s="101">
        <f>IF(AND(OR(計算過程!$DF$5&gt;4,計算過程!$DF$5&lt;&gt;8),入力データと計算結果!$E$7&lt;&gt;バックデータ一覧!$A$16,SUM(BX342:BY342)&gt;0),0.07*10^3/3600,0)</f>
        <v>1.9444444444444445E-2</v>
      </c>
      <c r="AZ342" s="101">
        <f>IF(AND(OR(計算過程!$DF$5&lt;=4),入力データと計算結果!$E$7=バックデータ一覧!$A$18,BY342&gt;0),(VLOOKUP(入力データと計算結果!$E$6,バックデータ一覧!$V$12:$AA$15,5,FALSE)*CA342+VLOOKUP(入力データと計算結果!$E$6,バックデータ一覧!$V$12:$AA$15,6,FALSE))*10^3/3600,0)</f>
        <v>4.1919931857638891E-2</v>
      </c>
      <c r="BA342" s="101">
        <f>IF(OR(計算過程!$DF$5&lt;=2,計算過程!$DF$5=8),IF(入力データと計算結果!$E$7=バックデータ一覧!$A$16,BU342/BC342+BV342/BD342+BW342/BE342+BX342/BF342+BZ342/BH342,IF(入力データと計算結果!$E$7=バックデータ一覧!$A$17,BU342/BC342+BV342/BD342+BW342/BE342+BY342/BG342+BZ342/BH342,BU342/BC342+BV342/BD342+BW342/BE342+BY342/BG342+CA342/BI342)),0)</f>
        <v>90.947287453356125</v>
      </c>
      <c r="BB342" s="101">
        <f>IF(OR(計算過程!$DF$5=3,計算過程!$DF$5=4),IF(入力データと計算結果!$E$7=バックデータ一覧!$A$16,BU342/BC342+BV342/BD342+BW342/BE342+BX342/BF342+BZ342/BH342,IF(入力データと計算結果!$E$7=バックデータ一覧!$A$17,BU342/BC342+BV342/BD342+BW342/BE342+BY342/BG342+BZ342/BH342,BU342/BC342+BV342/BD342+BW342/BE342+BY342/BG342+CA342/BI342)),0)</f>
        <v>0</v>
      </c>
      <c r="BC342" s="101">
        <f>MIN(1,計算過程!$DF$7*'貼り付けシート（日別）'!AG341+計算過程!$DF$14*(BU342+BW342)+計算過程!$DF$21)</f>
        <v>0.60200701890088171</v>
      </c>
      <c r="BD342" s="101">
        <f>MIN(1,計算過程!$DF$8*'貼り付けシート（日別）'!AG341+計算過程!$DF$15*BV342+計算過程!$DF$22)</f>
        <v>0.67840550731298932</v>
      </c>
      <c r="BE342" s="101">
        <f>MIN(1,計算過程!$DF$9*'貼り付けシート（日別）'!AG341+計算過程!$DF$16*(BU342+BW342)+計算過程!$DF$23)</f>
        <v>0.60200701890088171</v>
      </c>
      <c r="BF342" s="32">
        <f>MIN(1,計算過程!$DF$10*'貼り付けシート（日別）'!AG341+計算過程!$DF$17*BX342+計算過程!$DF$24)</f>
        <v>0.71159348488590612</v>
      </c>
      <c r="BG342" s="32">
        <f>MIN(1,計算過程!$DF$11*'貼り付けシート（日別）'!AG341+計算過程!$DF$18*BY342+計算過程!$DF$25)</f>
        <v>0.69775889613952169</v>
      </c>
      <c r="BH342" s="32">
        <f>MIN(1,計算過程!$DF$12*'貼り付けシート（日別）'!AG341+計算過程!$DF$19*BZ342+計算過程!$DF$26)</f>
        <v>0.71159348488590612</v>
      </c>
      <c r="BI342" s="32">
        <f>MIN(1,計算過程!$DF$13*'貼り付けシート（日別）'!AG341+計算過程!$DF$20*CA342+計算過程!$DF$27)</f>
        <v>0.60788005639006715</v>
      </c>
      <c r="BJ342" s="32">
        <f>IF(計算過程!$DF$5=11,(計算過程!$DF$33*BK342+計算過程!$DF$34*BN342+計算過程!$DF$35*計算過程!$DF$39+計算過程!$DF$36)*(1+計算過程!$DF$37*計算過程!$DF$38)*BL342*BM342*10^3/3600,0)</f>
        <v>0</v>
      </c>
      <c r="BK342" s="32">
        <f>'貼り付けシート（日別）'!AH341</f>
        <v>-1.7125000000000001</v>
      </c>
      <c r="BL342" s="32">
        <f t="shared" si="107"/>
        <v>1.1158762499999999</v>
      </c>
      <c r="BM342" s="32">
        <f t="shared" si="108"/>
        <v>1.1328437500000001</v>
      </c>
      <c r="BN342" s="32">
        <f t="shared" si="109"/>
        <v>60.396722061278631</v>
      </c>
      <c r="BO342" s="32">
        <f>IF(計算過程!$DF$5=10,(計算過程!$DF$41*'貼り付けシート（日別）'!AG341+計算過程!$DF$42*BN342+計算過程!$DF$43)/3.6,0)</f>
        <v>0</v>
      </c>
      <c r="BP342" s="32">
        <f>IF(OR(計算過程!$DF$5=5,計算過程!$DF$5=6,計算過程!$DF$5=7),((計算過程!$DF$45*'貼り付けシート（日別）'!AG341+計算過程!$DF$46*SUM(BU342:BW342,BY342)+計算過程!$DF$47)*BQ342+(0.01723*CA342+0.06099))*10^3/3600,0)</f>
        <v>0</v>
      </c>
      <c r="BQ342" s="32">
        <f>IF('貼り付けシート（日別）'!AG341&lt;7,1+(7-'貼り付けシート（日別）'!AG341)*0.0091,1)</f>
        <v>1.0890662500000001</v>
      </c>
      <c r="BR342" s="32">
        <f>IF(OR(計算過程!$DF$5=5,計算過程!$DF$5=6,計算過程!$DF$5=7),((計算過程!$DF$48*'貼り付けシート（日別）'!AG341+計算過程!$DF$49*SUM(BU342:BW342,BY342)+計算過程!$DF$50)*BT342+CA342/BS342),0)</f>
        <v>0</v>
      </c>
      <c r="BS342" s="32">
        <f>計算過程!$DF$51*'貼り付けシート（日別）'!AG341+計算過程!$DF$52*CA342+計算過程!$DF$53</f>
        <v>0.77233343749999994</v>
      </c>
      <c r="BT342" s="32">
        <f>IF('貼り付けシート（日別）'!AG341&lt;7,1+(7-'貼り付けシート（日別）'!AG341)*0.0205,1)</f>
        <v>1.20064375</v>
      </c>
      <c r="BU342" s="109">
        <f>'貼り付けシート（日別）'!T341</f>
        <v>8.7471893920506663</v>
      </c>
      <c r="BV342" s="109">
        <f>'貼り付けシート（日別）'!U341</f>
        <v>15.224444030939326</v>
      </c>
      <c r="BW342" s="109">
        <f>'貼り付けシート（日別）'!V341</f>
        <v>2.9254814020236344</v>
      </c>
      <c r="BX342" s="109">
        <f>'貼り付けシート（日別）'!W341</f>
        <v>0</v>
      </c>
      <c r="BY342" s="109">
        <f>'貼り付けシート（日別）'!X341</f>
        <v>28.280700986265</v>
      </c>
      <c r="BZ342" s="109">
        <f>'貼り付けシート（日別）'!Y341</f>
        <v>0</v>
      </c>
      <c r="CA342" s="109">
        <f>'貼り付けシート（日別）'!Z341</f>
        <v>5.2189062500000007</v>
      </c>
      <c r="CB342" s="102">
        <f>IF(入力データと計算結果!$E$9=バックデータ一覧!$A$25,'貼り付けシート（日別）'!AI341,0)</f>
        <v>0</v>
      </c>
      <c r="CC342" s="166"/>
      <c r="CD342" s="32">
        <f>IF(計算過程!$DF$5=9,((CI342*'貼り付けシート（日別）'!AG341+CJ342*(CQ342+CR342+CS342+CU342)+CK342*CX342+CL342)*CE342+(0.01723*CW342+0.06099))*10^3/3600,0)</f>
        <v>0</v>
      </c>
      <c r="CE342" s="32">
        <f>IF(7&lt;='貼り付けシート（日別）'!AG341,1,1+(7-'貼り付けシート（日別）'!AG341)*0.0091)</f>
        <v>1.0890662500000001</v>
      </c>
      <c r="CF342" s="32">
        <f>IF(計算過程!$DF$5=9,((CM342*'貼り付けシート（日別）'!AG341+CN342*(CQ342+CR342+CS342+CU342)+CO342*CX342+CP342)*CH342+CW342/CG342),0)</f>
        <v>0</v>
      </c>
      <c r="CG342" s="32">
        <f>計算過程!$DF$55*'貼り付けシート（日別）'!AG341+計算過程!$DF$56*CW342+計算過程!$DF$57</f>
        <v>0.77233343749999994</v>
      </c>
      <c r="CH342" s="32">
        <f>IF(7&lt;='貼り付けシート（日別）'!AG341,1,1+(7-'貼り付けシート（日別）'!AG341)*0.0205)</f>
        <v>1.20064375</v>
      </c>
      <c r="CI342" s="100">
        <f>IF($CX342&gt;0,バックデータ一覧!$S$4,バックデータ一覧!$T$4)</f>
        <v>-0.18114</v>
      </c>
      <c r="CJ342" s="100">
        <f>IF($CX342&gt;0,バックデータ一覧!$S$5,バックデータ一覧!$T$5)</f>
        <v>0.10483000000000001</v>
      </c>
      <c r="CK342" s="100">
        <f>IF($CX342&gt;0,バックデータ一覧!$S$6,バックデータ一覧!$T$6)</f>
        <v>0</v>
      </c>
      <c r="CL342" s="100">
        <f>IF($CX342&gt;0,バックデータ一覧!$S$7,バックデータ一覧!$T$7)</f>
        <v>5.8528500000000001</v>
      </c>
      <c r="CM342" s="100">
        <f>IF($CX342&gt;0,バックデータ一覧!$S$12,バックデータ一覧!$T$12)</f>
        <v>-5.7700000000000001E-2</v>
      </c>
      <c r="CN342" s="100">
        <f>IF($CX342&gt;0,バックデータ一覧!$S$13,バックデータ一覧!$T$13)</f>
        <v>0.47525000000000001</v>
      </c>
      <c r="CO342" s="100">
        <f>IF($CX342&gt;0,バックデータ一覧!$S$14,バックデータ一覧!$T$14)</f>
        <v>0</v>
      </c>
      <c r="CP342" s="173">
        <f>IF($CX342&gt;0,バックデータ一覧!$S$15,バックデータ一覧!$T$15)</f>
        <v>-6.3459300000000001</v>
      </c>
      <c r="CQ342" s="102">
        <f>IF($DF$4=4,'貼り付けシート（日別）'!T341,'貼り付けシート（日別）'!B341*(INT($DF$4)+1-$DF$4)+'貼り付けシート（日別）'!T341*($DF$4-INT($DF$4)))</f>
        <v>8.7471893920506663</v>
      </c>
      <c r="CR342" s="102">
        <f>IF($DF$4=4,'貼り付けシート（日別）'!U341,'貼り付けシート（日別）'!C341*(INT($DF$4)+1-$DF$4)+'貼り付けシート（日別）'!U341*($DF$4-INT($DF$4)))</f>
        <v>15.224444030939326</v>
      </c>
      <c r="CS342" s="102">
        <f>IF($DF$4=4,'貼り付けシート（日別）'!V341,'貼り付けシート（日別）'!D341*(INT($DF$4)+1-$DF$4)+'貼り付けシート（日別）'!V341*($DF$4-INT($DF$4)))</f>
        <v>2.9254814020236344</v>
      </c>
      <c r="CT342" s="102">
        <f>IF($DF$4=4,'貼り付けシート（日別）'!W341,'貼り付けシート（日別）'!E341*(INT($DF$4)+1-$DF$4)+'貼り付けシート（日別）'!W341*($DF$4-INT($DF$4)))</f>
        <v>0</v>
      </c>
      <c r="CU342" s="102">
        <f>IF($DF$4=4,'貼り付けシート（日別）'!X341,'貼り付けシート（日別）'!F341*(INT($DF$4)+1-$DF$4)+'貼り付けシート（日別）'!X341*($DF$4-INT($DF$4)))</f>
        <v>28.280700986265</v>
      </c>
      <c r="CV342" s="102">
        <f>IF($DF$4=4,'貼り付けシート（日別）'!Y341,'貼り付けシート（日別）'!G341*(INT($DF$4)+1-$DF$4)+'貼り付けシート（日別）'!Y341*($DF$4-INT($DF$4)))</f>
        <v>0</v>
      </c>
      <c r="CW342" s="102">
        <f>IF($DF$4=4,'貼り付けシート（日別）'!Z341,'貼り付けシート（日別）'!H341*(INT($DF$4)+1-$DF$4)+'貼り付けシート（日別）'!Z341*($DF$4-INT($DF$4)))</f>
        <v>5.2189062500000007</v>
      </c>
      <c r="CX342" s="32">
        <f>SUMIF('貼り付けシート（時刻別）'!$A$6:$A$8765,AR342,'貼り付けシート（時刻別）'!$C$6:$C$8765)</f>
        <v>0</v>
      </c>
      <c r="CY342" s="102">
        <f t="shared" ref="CY342:CY372" si="110">IF($DF$4&lt;&gt;9,0,$AP342*(INT($DF$4)+1-$DF$4)+$CB342*($DF$4-INT($DF$4)))</f>
        <v>0</v>
      </c>
      <c r="CZ342" s="166"/>
    </row>
    <row r="343" spans="1:104" x14ac:dyDescent="0.15">
      <c r="A343" s="36">
        <v>41975</v>
      </c>
      <c r="B343" s="139">
        <f>IF(計算過程!$DF$5=9,計算過程!CD343+計算過程!CY343,IF($DF$4=4,AS343,G343*(INT($DF$4)+1-$DF$4)+AS343*($DF$4-INT($DF$4))))</f>
        <v>0.16361250387152776</v>
      </c>
      <c r="C343" s="139">
        <f>IF(計算過程!$DF$5=9,CF343,IF($DF$4=4,AT343,H343*(INT($DF$4)+1-$DF$4)+AT343*($DF$4-INT($DF$4))))</f>
        <v>105.65101748073627</v>
      </c>
      <c r="D343" s="139">
        <f>IF(計算過程!$DF$5=9,0,IF($DF$4=4,AU343,I343*(INT($DF$4)+1-$DF$4)+AU343*($DF$4-INT($DF$4))))</f>
        <v>0</v>
      </c>
      <c r="E343" s="139">
        <v>0</v>
      </c>
      <c r="F343" s="138"/>
      <c r="G343" s="104">
        <f t="shared" si="97"/>
        <v>0.15557866015972222</v>
      </c>
      <c r="H343" s="104">
        <f t="shared" si="98"/>
        <v>96.776504258263742</v>
      </c>
      <c r="I343" s="104">
        <f t="shared" si="99"/>
        <v>0</v>
      </c>
      <c r="J343" s="107">
        <v>0</v>
      </c>
      <c r="K343" s="101">
        <f>IF(OR(計算過程!$DF$5&lt;=4,計算過程!$DF$5=8),L343+M343+N343,0)</f>
        <v>0.15557866015972222</v>
      </c>
      <c r="L343" s="101">
        <f>IF(AND($DF$5&gt;4,$DF$5&lt;&gt;8),0,((VLOOKUP(入力データと計算結果!$E$6,バックデータ一覧!$V$12:$AA$15,2)*'貼り付けシート（日別）'!O342+VLOOKUP(入力データと計算結果!$E$6,バックデータ一覧!$V$12:$AA$15,3)*('貼り付けシート（日別）'!I342+'貼り付けシート（日別）'!J342+'貼り付けシート（日別）'!K342+'貼り付けシート（日別）'!L342+'貼り付けシート（日別）'!N342)+(VLOOKUP(入力データと計算結果!$E$6,バックデータ一覧!$V$12:$AA$15,4)))*10^3/3600))</f>
        <v>0.10013036588888889</v>
      </c>
      <c r="M343" s="101">
        <f>IF(AND(OR($DF$5&gt;4,$DF$5&lt;&gt;8),入力データと計算結果!$E$7&lt;&gt;バックデータ一覧!$A$16,SUM(AL343:AM343)&gt;0),0.07*10^3/3600,0)</f>
        <v>1.9444444444444445E-2</v>
      </c>
      <c r="N343" s="101">
        <f>IF(AND(OR($DF$5&lt;=4),入力データと計算結果!$E$7=バックデータ一覧!$A$18,AM343&gt;0),(VLOOKUP(入力データと計算結果!$E$6,バックデータ一覧!$V$12:$AA$15,5,FALSE)*AO343+VLOOKUP(入力データと計算結果!$E$6,バックデータ一覧!$V$12:$AA$15,6,FALSE))*10^3/3600,0)</f>
        <v>3.6003849826388892E-2</v>
      </c>
      <c r="O343" s="101">
        <f>IF(OR(計算過程!$DF$5&lt;=2,計算過程!$DF$5=8),IF(入力データと計算結果!$E$7=バックデータ一覧!$A$16,AI343/Q343+AJ343/R343+AK343/S343+AL343/T343+AN343/V343,IF(入力データと計算結果!$E$7=バックデータ一覧!$A$17,AI343/Q343+AJ343/R343+AK343/S343+AM343/U343+AN343/V343,AI343/Q343+AJ343/R343+AK343/S343+AM343/U343+AO343/W343)),0)</f>
        <v>96.776504258263742</v>
      </c>
      <c r="P343" s="101">
        <f>IF(OR(計算過程!$DF$5=3,計算過程!$DF$5=4),IF(入力データと計算結果!$E$7=バックデータ一覧!$A$16,AI343/Q343+AJ343/R343+AK343/S343+AL343/T343+AN343/V343,IF(入力データと計算結果!$E$7=バックデータ一覧!$A$17,AI343/Q343+AJ343/R343+AK343/S343+AM343/U343+AN343/V343,AI343/Q343+AJ343/R343+AK343/S343+AM343/U343+AO343/W343)),0)</f>
        <v>0</v>
      </c>
      <c r="Q343" s="101">
        <f>MIN(1,$DF$7*'貼り付けシート（日別）'!O342+計算過程!$DF$14*(AI343+AK343)+$DF$21)</f>
        <v>0.61232871998676719</v>
      </c>
      <c r="R343" s="101">
        <f>MIN(1,$DF$8*'貼り付けシート（日別）'!O342+$DF$15*AJ343+$DF$22)</f>
        <v>0.68073130266590565</v>
      </c>
      <c r="S343" s="101">
        <f>MIN(1,$DF$9*'貼り付けシート（日別）'!O342+$DF$16*(AI343+AK343)+$DF$23)</f>
        <v>0.61232871998676719</v>
      </c>
      <c r="T343" s="32">
        <f>MIN(1,$DF$10*'貼り付けシート（日別）'!O342+$DF$17*AL343+$DF$24)</f>
        <v>0.71159348488590612</v>
      </c>
      <c r="U343" s="32">
        <f>MIN(1,$DF$11*'貼り付けシート（日別）'!O342+$DF$18*AM343+$DF$25)</f>
        <v>0.69768832237458778</v>
      </c>
      <c r="V343" s="32">
        <f>MIN(1,$DF$12*'貼り付けシート（日別）'!O342+$DF$19*AN343+$DF$26)</f>
        <v>0.71159348488590612</v>
      </c>
      <c r="W343" s="32">
        <f>MIN(1,$DF$13*'貼り付けシート（日別）'!O342+$DF$20*AO343+$DF$27)</f>
        <v>0.5961470528778523</v>
      </c>
      <c r="X343" s="32">
        <f t="shared" si="100"/>
        <v>0</v>
      </c>
      <c r="Y343" s="32">
        <f>'貼り付けシート（日別）'!P342</f>
        <v>-1.4750000000000001</v>
      </c>
      <c r="Z343" s="32">
        <f t="shared" si="101"/>
        <v>1.1127175</v>
      </c>
      <c r="AA343" s="32">
        <f t="shared" si="102"/>
        <v>1.1310625000000001</v>
      </c>
      <c r="AB343" s="32">
        <f t="shared" si="103"/>
        <v>64.270759794809692</v>
      </c>
      <c r="AC343" s="32">
        <f>IF($DF$5=10,($DF$41*'貼り付けシート（日別）'!O342+$DF$42*AB343+$DF$43)/3.6,0)</f>
        <v>0</v>
      </c>
      <c r="AD343" s="32">
        <f>IF(OR($DF$5=5,$DF$5=6,$DF$5=7),(($DF$45*'貼り付けシート（日別）'!O342+$DF$46*SUM(AI343:AK343,AM343)+$DF$47)*AE343+(0.01723*AO343+0.06099))*10^3/3600,0)</f>
        <v>0</v>
      </c>
      <c r="AE343" s="32">
        <f>IF('貼り付けシート（日別）'!O342&lt;7,1+(7-'貼り付けシート（日別）'!O342)*0.0091,1)</f>
        <v>1.05858125</v>
      </c>
      <c r="AF343" s="32">
        <f>IF(OR($DF$5=5,$DF$5=6,$DF$5=7),(($DF$48*'貼り付けシート（日別）'!O342+$DF$49*SUM(AI343:AK343,AM343)+$DF$50)*AH343+AO343/AG343),0)</f>
        <v>0</v>
      </c>
      <c r="AG343" s="32">
        <f>$DF$51*'貼り付けシート（日別）'!O342+$DF$52*AO343+$DF$53</f>
        <v>0.78099687499999992</v>
      </c>
      <c r="AH343" s="32">
        <f>IF('貼り付けシート（日別）'!O342&lt;7,1+(7-'貼り付けシート（日別）'!O342)*0.0205,1)</f>
        <v>1.13196875</v>
      </c>
      <c r="AI343" s="109">
        <f>'貼り付けシート（日別）'!B342</f>
        <v>13.001721547227968</v>
      </c>
      <c r="AJ343" s="109">
        <f>'貼り付けシート（日別）'!C342</f>
        <v>16.328692680977042</v>
      </c>
      <c r="AK343" s="109">
        <f>'貼り付けシート（日別）'!D342</f>
        <v>2.5213422522096898</v>
      </c>
      <c r="AL343" s="109">
        <f>'貼り付けシート（日別）'!E342</f>
        <v>0</v>
      </c>
      <c r="AM343" s="109">
        <f>'貼り付けシート（日別）'!F342</f>
        <v>28.436190814395001</v>
      </c>
      <c r="AN343" s="109">
        <f>'貼り付けシート（日別）'!G342</f>
        <v>0</v>
      </c>
      <c r="AO343" s="109">
        <f>'貼り付けシート（日別）'!H342</f>
        <v>3.9828125000000005</v>
      </c>
      <c r="AP343" s="102">
        <f>IF(入力データと計算結果!$E$9=バックデータ一覧!$A$25,'貼り付けシート（日別）'!Q342,0)</f>
        <v>0</v>
      </c>
      <c r="AR343" s="36">
        <v>41975</v>
      </c>
      <c r="AS343" s="104">
        <f t="shared" si="104"/>
        <v>0.16361250387152776</v>
      </c>
      <c r="AT343" s="104">
        <f t="shared" si="105"/>
        <v>105.65101748073627</v>
      </c>
      <c r="AU343" s="104">
        <f t="shared" si="106"/>
        <v>0</v>
      </c>
      <c r="AV343" s="107">
        <v>0</v>
      </c>
      <c r="AW343" s="101">
        <f>IF(OR(計算過程!$DF$5&lt;=4,計算過程!$DF$5=8),AX343+AY343+AZ343,0)</f>
        <v>0.16361250387152776</v>
      </c>
      <c r="AX343" s="101">
        <f>IF(AND(計算過程!$DF$5&gt;4,計算過程!$DF$5&lt;&gt;8),0,((VLOOKUP(入力データと計算結果!$E$6,バックデータ一覧!$V$12:$AA$15,2)*'貼り付けシート（日別）'!AG342+VLOOKUP(入力データと計算結果!$E$6,バックデータ一覧!$V$12:$AA$15,3)*('貼り付けシート（日別）'!AA342+'貼り付けシート（日別）'!AB342+'貼り付けシート（日別）'!AC342+'貼り付けシート（日別）'!AD342+'貼り付けシート（日別）'!AF342)+(VLOOKUP(入力データと計算結果!$E$6,バックデータ一覧!$V$12:$AA$15,4)))*10^3/3600))</f>
        <v>0.10365105638888888</v>
      </c>
      <c r="AY343" s="101">
        <f>IF(AND(OR(計算過程!$DF$5&gt;4,計算過程!$DF$5&lt;&gt;8),入力データと計算結果!$E$7&lt;&gt;バックデータ一覧!$A$16,SUM(BX343:BY343)&gt;0),0.07*10^3/3600,0)</f>
        <v>1.9444444444444445E-2</v>
      </c>
      <c r="AZ343" s="101">
        <f>IF(AND(OR(計算過程!$DF$5&lt;=4),入力データと計算結果!$E$7=バックデータ一覧!$A$18,BY343&gt;0),(VLOOKUP(入力データと計算結果!$E$6,バックデータ一覧!$V$12:$AA$15,5,FALSE)*CA343+VLOOKUP(入力データと計算結果!$E$6,バックデータ一覧!$V$12:$AA$15,6,FALSE))*10^3/3600,0)</f>
        <v>4.0517003038194437E-2</v>
      </c>
      <c r="BA343" s="101">
        <f>IF(OR(計算過程!$DF$5&lt;=2,計算過程!$DF$5=8),IF(入力データと計算結果!$E$7=バックデータ一覧!$A$16,BU343/BC343+BV343/BD343+BW343/BE343+BX343/BF343+BZ343/BH343,IF(入力データと計算結果!$E$7=バックデータ一覧!$A$17,BU343/BC343+BV343/BD343+BW343/BE343+BY343/BG343+BZ343/BH343,BU343/BC343+BV343/BD343+BW343/BE343+BY343/BG343+CA343/BI343)),0)</f>
        <v>105.65101748073627</v>
      </c>
      <c r="BB343" s="101">
        <f>IF(OR(計算過程!$DF$5=3,計算過程!$DF$5=4),IF(入力データと計算結果!$E$7=バックデータ一覧!$A$16,BU343/BC343+BV343/BD343+BW343/BE343+BX343/BF343+BZ343/BH343,IF(入力データと計算結果!$E$7=バックデータ一覧!$A$17,BU343/BC343+BV343/BD343+BW343/BE343+BY343/BG343+BZ343/BH343,BU343/BC343+BV343/BD343+BW343/BE343+BY343/BG343+CA343/BI343)),0)</f>
        <v>0</v>
      </c>
      <c r="BC343" s="101">
        <f>MIN(1,計算過程!$DF$7*'貼り付けシート（日別）'!AG342+計算過程!$DF$14*(BU343+BW343)+計算過程!$DF$21)</f>
        <v>0.61352384199749532</v>
      </c>
      <c r="BD343" s="101">
        <f>MIN(1,計算過程!$DF$8*'貼り付けシート（日別）'!AG342+計算過程!$DF$15*BV343+計算過程!$DF$22)</f>
        <v>0.6825841205203016</v>
      </c>
      <c r="BE343" s="101">
        <f>MIN(1,計算過程!$DF$9*'貼り付けシート（日別）'!AG342+計算過程!$DF$16*(BU343+BW343)+計算過程!$DF$23)</f>
        <v>0.61352384199749532</v>
      </c>
      <c r="BF343" s="32">
        <f>MIN(1,計算過程!$DF$10*'貼り付けシート（日別）'!AG342+計算過程!$DF$17*BX343+計算過程!$DF$24)</f>
        <v>0.71159348488590612</v>
      </c>
      <c r="BG343" s="32">
        <f>MIN(1,計算過程!$DF$11*'貼り付けシート（日別）'!AG342+計算過程!$DF$18*BY343+計算過程!$DF$25)</f>
        <v>0.69768832237458778</v>
      </c>
      <c r="BH343" s="32">
        <f>MIN(1,計算過程!$DF$12*'貼り付けシート（日別）'!AG342+計算過程!$DF$19*BZ343+計算過程!$DF$26)</f>
        <v>0.71159348488590612</v>
      </c>
      <c r="BI343" s="32">
        <f>MIN(1,計算過程!$DF$13*'貼り付けシート（日別）'!AG342+計算過程!$DF$20*CA343+計算過程!$DF$27)</f>
        <v>0.61275325536241609</v>
      </c>
      <c r="BJ343" s="32">
        <f>IF(計算過程!$DF$5=11,(計算過程!$DF$33*BK343+計算過程!$DF$34*BN343+計算過程!$DF$35*計算過程!$DF$39+計算過程!$DF$36)*(1+計算過程!$DF$37*計算過程!$DF$38)*BL343*BM343*10^3/3600,0)</f>
        <v>0</v>
      </c>
      <c r="BK343" s="32">
        <f>'貼り付けシート（日別）'!AH342</f>
        <v>-1.4750000000000001</v>
      </c>
      <c r="BL343" s="32">
        <f t="shared" si="107"/>
        <v>1.1127175</v>
      </c>
      <c r="BM343" s="32">
        <f t="shared" si="108"/>
        <v>1.1310625000000001</v>
      </c>
      <c r="BN343" s="32">
        <f t="shared" si="109"/>
        <v>70.308640853024855</v>
      </c>
      <c r="BO343" s="32">
        <f>IF(計算過程!$DF$5=10,(計算過程!$DF$41*'貼り付けシート（日別）'!AG342+計算過程!$DF$42*BN343+計算過程!$DF$43)/3.6,0)</f>
        <v>0</v>
      </c>
      <c r="BP343" s="32">
        <f>IF(OR(計算過程!$DF$5=5,計算過程!$DF$5=6,計算過程!$DF$5=7),((計算過程!$DF$45*'貼り付けシート（日別）'!AG342+計算過程!$DF$46*SUM(BU343:BW343,BY343)+計算過程!$DF$47)*BQ343+(0.01723*CA343+0.06099))*10^3/3600,0)</f>
        <v>0</v>
      </c>
      <c r="BQ343" s="32">
        <f>IF('貼り付けシート（日別）'!AG342&lt;7,1+(7-'貼り付けシート（日別）'!AG342)*0.0091,1)</f>
        <v>1.05858125</v>
      </c>
      <c r="BR343" s="32">
        <f>IF(OR(計算過程!$DF$5=5,計算過程!$DF$5=6,計算過程!$DF$5=7),((計算過程!$DF$48*'貼り付けシート（日別）'!AG342+計算過程!$DF$49*SUM(BU343:BW343,BY343)+計算過程!$DF$50)*BT343+CA343/BS343),0)</f>
        <v>0</v>
      </c>
      <c r="BS343" s="32">
        <f>計算過程!$DF$51*'貼り付けシート（日別）'!AG342+計算過程!$DF$52*CA343+計算過程!$DF$53</f>
        <v>0.7866546875</v>
      </c>
      <c r="BT343" s="32">
        <f>IF('貼り付けシート（日別）'!AG342&lt;7,1+(7-'貼り付けシート（日別）'!AG342)*0.0205,1)</f>
        <v>1.13196875</v>
      </c>
      <c r="BU343" s="109">
        <f>'貼り付けシート（日別）'!T342</f>
        <v>13.38412512214644</v>
      </c>
      <c r="BV343" s="109">
        <f>'貼り付けシート（日別）'!U342</f>
        <v>20.410865851221299</v>
      </c>
      <c r="BW343" s="109">
        <f>'貼り付けシート（日別）'!V342</f>
        <v>3.1516778152621128</v>
      </c>
      <c r="BX343" s="109">
        <f>'貼り付けシート（日別）'!W342</f>
        <v>0</v>
      </c>
      <c r="BY343" s="109">
        <f>'貼り付けシート（日別）'!X342</f>
        <v>28.436190814395001</v>
      </c>
      <c r="BZ343" s="109">
        <f>'貼り付けシート（日別）'!Y342</f>
        <v>0</v>
      </c>
      <c r="CA343" s="109">
        <f>'貼り付けシート（日別）'!Z342</f>
        <v>4.92578125</v>
      </c>
      <c r="CB343" s="102">
        <f>IF(入力データと計算結果!$E$9=バックデータ一覧!$A$25,'貼り付けシート（日別）'!AI342,0)</f>
        <v>0</v>
      </c>
      <c r="CC343" s="166"/>
      <c r="CD343" s="32">
        <f>IF(計算過程!$DF$5=9,((CI343*'貼り付けシート（日別）'!AG342+CJ343*(CQ343+CR343+CS343+CU343)+CK343*CX343+CL343)*CE343+(0.01723*CW343+0.06099))*10^3/3600,0)</f>
        <v>0</v>
      </c>
      <c r="CE343" s="32">
        <f>IF(7&lt;='貼り付けシート（日別）'!AG342,1,1+(7-'貼り付けシート（日別）'!AG342)*0.0091)</f>
        <v>1.05858125</v>
      </c>
      <c r="CF343" s="32">
        <f>IF(計算過程!$DF$5=9,((CM343*'貼り付けシート（日別）'!AG342+CN343*(CQ343+CR343+CS343+CU343)+CO343*CX343+CP343)*CH343+CW343/CG343),0)</f>
        <v>0</v>
      </c>
      <c r="CG343" s="32">
        <f>計算過程!$DF$55*'貼り付けシート（日別）'!AG342+計算過程!$DF$56*CW343+計算過程!$DF$57</f>
        <v>0.7866546875</v>
      </c>
      <c r="CH343" s="32">
        <f>IF(7&lt;='貼り付けシート（日別）'!AG342,1,1+(7-'貼り付けシート（日別）'!AG342)*0.0205)</f>
        <v>1.13196875</v>
      </c>
      <c r="CI343" s="100">
        <f>IF($CX343&gt;0,バックデータ一覧!$S$4,バックデータ一覧!$T$4)</f>
        <v>-0.18114</v>
      </c>
      <c r="CJ343" s="100">
        <f>IF($CX343&gt;0,バックデータ一覧!$S$5,バックデータ一覧!$T$5)</f>
        <v>0.10483000000000001</v>
      </c>
      <c r="CK343" s="100">
        <f>IF($CX343&gt;0,バックデータ一覧!$S$6,バックデータ一覧!$T$6)</f>
        <v>0</v>
      </c>
      <c r="CL343" s="100">
        <f>IF($CX343&gt;0,バックデータ一覧!$S$7,バックデータ一覧!$T$7)</f>
        <v>5.8528500000000001</v>
      </c>
      <c r="CM343" s="100">
        <f>IF($CX343&gt;0,バックデータ一覧!$S$12,バックデータ一覧!$T$12)</f>
        <v>-5.7700000000000001E-2</v>
      </c>
      <c r="CN343" s="100">
        <f>IF($CX343&gt;0,バックデータ一覧!$S$13,バックデータ一覧!$T$13)</f>
        <v>0.47525000000000001</v>
      </c>
      <c r="CO343" s="100">
        <f>IF($CX343&gt;0,バックデータ一覧!$S$14,バックデータ一覧!$T$14)</f>
        <v>0</v>
      </c>
      <c r="CP343" s="173">
        <f>IF($CX343&gt;0,バックデータ一覧!$S$15,バックデータ一覧!$T$15)</f>
        <v>-6.3459300000000001</v>
      </c>
      <c r="CQ343" s="102">
        <f>IF($DF$4=4,'貼り付けシート（日別）'!T342,'貼り付けシート（日別）'!B342*(INT($DF$4)+1-$DF$4)+'貼り付けシート（日別）'!T342*($DF$4-INT($DF$4)))</f>
        <v>13.38412512214644</v>
      </c>
      <c r="CR343" s="102">
        <f>IF($DF$4=4,'貼り付けシート（日別）'!U342,'貼り付けシート（日別）'!C342*(INT($DF$4)+1-$DF$4)+'貼り付けシート（日別）'!U342*($DF$4-INT($DF$4)))</f>
        <v>20.410865851221299</v>
      </c>
      <c r="CS343" s="102">
        <f>IF($DF$4=4,'貼り付けシート（日別）'!V342,'貼り付けシート（日別）'!D342*(INT($DF$4)+1-$DF$4)+'貼り付けシート（日別）'!V342*($DF$4-INT($DF$4)))</f>
        <v>3.1516778152621128</v>
      </c>
      <c r="CT343" s="102">
        <f>IF($DF$4=4,'貼り付けシート（日別）'!W342,'貼り付けシート（日別）'!E342*(INT($DF$4)+1-$DF$4)+'貼り付けシート（日別）'!W342*($DF$4-INT($DF$4)))</f>
        <v>0</v>
      </c>
      <c r="CU343" s="102">
        <f>IF($DF$4=4,'貼り付けシート（日別）'!X342,'貼り付けシート（日別）'!F342*(INT($DF$4)+1-$DF$4)+'貼り付けシート（日別）'!X342*($DF$4-INT($DF$4)))</f>
        <v>28.436190814395001</v>
      </c>
      <c r="CV343" s="102">
        <f>IF($DF$4=4,'貼り付けシート（日別）'!Y342,'貼り付けシート（日別）'!G342*(INT($DF$4)+1-$DF$4)+'貼り付けシート（日別）'!Y342*($DF$4-INT($DF$4)))</f>
        <v>0</v>
      </c>
      <c r="CW343" s="102">
        <f>IF($DF$4=4,'貼り付けシート（日別）'!Z342,'貼り付けシート（日別）'!H342*(INT($DF$4)+1-$DF$4)+'貼り付けシート（日別）'!Z342*($DF$4-INT($DF$4)))</f>
        <v>4.92578125</v>
      </c>
      <c r="CX343" s="32">
        <f>SUMIF('貼り付けシート（時刻別）'!$A$6:$A$8765,AR343,'貼り付けシート（時刻別）'!$C$6:$C$8765)</f>
        <v>0</v>
      </c>
      <c r="CY343" s="102">
        <f t="shared" si="110"/>
        <v>0</v>
      </c>
      <c r="CZ343" s="166"/>
    </row>
    <row r="344" spans="1:104" x14ac:dyDescent="0.15">
      <c r="A344" s="36">
        <v>41976</v>
      </c>
      <c r="B344" s="139">
        <f>IF(計算過程!$DF$5=9,計算過程!CD344+計算過程!CY344,IF($DF$4=4,AS344,G344*(INT($DF$4)+1-$DF$4)+AS344*($DF$4-INT($DF$4))))</f>
        <v>0.17415886890277779</v>
      </c>
      <c r="C344" s="139">
        <f>IF(計算過程!$DF$5=9,CF344,IF($DF$4=4,AT344,H344*(INT($DF$4)+1-$DF$4)+AT344*($DF$4-INT($DF$4))))</f>
        <v>121.29517782473991</v>
      </c>
      <c r="D344" s="139">
        <f>IF(計算過程!$DF$5=9,0,IF($DF$4=4,AU344,I344*(INT($DF$4)+1-$DF$4)+AU344*($DF$4-INT($DF$4))))</f>
        <v>0</v>
      </c>
      <c r="E344" s="139">
        <v>0</v>
      </c>
      <c r="F344" s="138"/>
      <c r="G344" s="104">
        <f t="shared" si="97"/>
        <v>0.16596477971296297</v>
      </c>
      <c r="H344" s="104">
        <f t="shared" si="98"/>
        <v>112.48925332932656</v>
      </c>
      <c r="I344" s="104">
        <f t="shared" si="99"/>
        <v>0</v>
      </c>
      <c r="J344" s="107">
        <v>0</v>
      </c>
      <c r="K344" s="101">
        <f>IF(OR(計算過程!$DF$5&lt;=4,計算過程!$DF$5=8),L344+M344+N344,0)</f>
        <v>0.16596477971296297</v>
      </c>
      <c r="L344" s="101">
        <f>IF(AND($DF$5&gt;4,$DF$5&lt;&gt;8),0,((VLOOKUP(入力データと計算結果!$E$6,バックデータ一覧!$V$12:$AA$15,2)*'貼り付けシート（日別）'!O343+VLOOKUP(入力データと計算結果!$E$6,バックデータ一覧!$V$12:$AA$15,3)*('貼り付けシート（日別）'!I343+'貼り付けシート（日別）'!J343+'貼り付けシート（日別）'!K343+'貼り付けシート（日別）'!L343+'貼り付けシート（日別）'!N343)+(VLOOKUP(入力データと計算結果!$E$6,バックデータ一覧!$V$12:$AA$15,4)))*10^3/3600))</f>
        <v>0.10905223457407408</v>
      </c>
      <c r="M344" s="101">
        <f>IF(AND(OR($DF$5&gt;4,$DF$5&lt;&gt;8),入力データと計算結果!$E$7&lt;&gt;バックデータ一覧!$A$16,SUM(AL344:AM344)&gt;0),0.07*10^3/3600,0)</f>
        <v>1.9444444444444445E-2</v>
      </c>
      <c r="N344" s="101">
        <f>IF(AND(OR($DF$5&lt;=4),入力データと計算結果!$E$7=バックデータ一覧!$A$18,AM344&gt;0),(VLOOKUP(入力データと計算結果!$E$6,バックデータ一覧!$V$12:$AA$15,5,FALSE)*AO344+VLOOKUP(入力データと計算結果!$E$6,バックデータ一覧!$V$12:$AA$15,6,FALSE))*10^3/3600,0)</f>
        <v>3.7468100694444437E-2</v>
      </c>
      <c r="O344" s="101">
        <f>IF(OR(計算過程!$DF$5&lt;=2,計算過程!$DF$5=8),IF(入力データと計算結果!$E$7=バックデータ一覧!$A$16,AI344/Q344+AJ344/R344+AK344/S344+AL344/T344+AN344/V344,IF(入力データと計算結果!$E$7=バックデータ一覧!$A$17,AI344/Q344+AJ344/R344+AK344/S344+AM344/U344+AN344/V344,AI344/Q344+AJ344/R344+AK344/S344+AM344/U344+AO344/W344)),0)</f>
        <v>112.48925332932656</v>
      </c>
      <c r="P344" s="101">
        <f>IF(OR(計算過程!$DF$5=3,計算過程!$DF$5=4),IF(入力データと計算結果!$E$7=バックデータ一覧!$A$16,AI344/Q344+AJ344/R344+AK344/S344+AL344/T344+AN344/V344,IF(入力データと計算結果!$E$7=バックデータ一覧!$A$17,AI344/Q344+AJ344/R344+AK344/S344+AM344/U344+AN344/V344,AI344/Q344+AJ344/R344+AK344/S344+AM344/U344+AO344/W344)),0)</f>
        <v>0</v>
      </c>
      <c r="Q344" s="101">
        <f>MIN(1,$DF$7*'貼り付けシート（日別）'!O343+計算過程!$DF$14*(AI344+AK344)+$DF$21)</f>
        <v>0.61104453092383304</v>
      </c>
      <c r="R344" s="101">
        <f>MIN(1,$DF$8*'貼り付けシート（日別）'!O343+$DF$15*AJ344+$DF$22)</f>
        <v>0.68077132248982697</v>
      </c>
      <c r="S344" s="101">
        <f>MIN(1,$DF$9*'貼り付けシート（日別）'!O343+$DF$16*(AI344+AK344)+$DF$23)</f>
        <v>0.61104453092383304</v>
      </c>
      <c r="T344" s="32">
        <f>MIN(1,$DF$10*'貼り付けシート（日別）'!O343+$DF$17*AL344+$DF$24)</f>
        <v>0.71159348488590612</v>
      </c>
      <c r="U344" s="32">
        <f>MIN(1,$DF$11*'貼り付けシート（日別）'!O343+$DF$18*AM344+$DF$25)</f>
        <v>0.69776031518305248</v>
      </c>
      <c r="V344" s="32">
        <f>MIN(1,$DF$12*'貼り付けシート（日別）'!O343+$DF$19*AN344+$DF$26)</f>
        <v>0.71159348488590612</v>
      </c>
      <c r="W344" s="32">
        <f>MIN(1,$DF$13*'貼り付けシート（日別）'!O343+$DF$20*AO344+$DF$27)</f>
        <v>0.58931519034201341</v>
      </c>
      <c r="X344" s="32">
        <f t="shared" si="100"/>
        <v>0</v>
      </c>
      <c r="Y344" s="32">
        <f>'貼り付けシート（日別）'!P343</f>
        <v>-4.5000000000000009</v>
      </c>
      <c r="Z344" s="32">
        <f t="shared" si="101"/>
        <v>1.1529499999999999</v>
      </c>
      <c r="AA344" s="32">
        <f t="shared" si="102"/>
        <v>1.1100000000000001</v>
      </c>
      <c r="AB344" s="32">
        <f t="shared" si="103"/>
        <v>74.274898597859789</v>
      </c>
      <c r="AC344" s="32">
        <f>IF($DF$5=10,($DF$41*'貼り付けシート（日別）'!O343+$DF$42*AB344+$DF$43)/3.6,0)</f>
        <v>0</v>
      </c>
      <c r="AD344" s="32">
        <f>IF(OR($DF$5=5,$DF$5=6,$DF$5=7),(($DF$45*'貼り付けシート（日別）'!O343+$DF$46*SUM(AI344:AK344,AM344)+$DF$47)*AE344+(0.01723*AO344+0.06099))*10^3/3600,0)</f>
        <v>0</v>
      </c>
      <c r="AE344" s="32">
        <f>IF('貼り付けシート（日別）'!O343&lt;7,1+(7-'貼り付けシート（日別）'!O343)*0.0091,1)</f>
        <v>1.0957016666666668</v>
      </c>
      <c r="AF344" s="32">
        <f>IF(OR($DF$5=5,$DF$5=6,$DF$5=7),(($DF$48*'貼り付けシート（日別）'!O343+$DF$49*SUM(AI344:AK344,AM344)+$DF$50)*AH344+AO344/AG344),0)</f>
        <v>0</v>
      </c>
      <c r="AG344" s="32">
        <f>$DF$51*'貼り付けシート（日別）'!O343+$DF$52*AO344+$DF$53</f>
        <v>0.7632525</v>
      </c>
      <c r="AH344" s="32">
        <f>IF('貼り付けシート（日別）'!O343&lt;7,1+(7-'貼り付けシート（日別）'!O343)*0.0205,1)</f>
        <v>1.2155916666666666</v>
      </c>
      <c r="AI344" s="109">
        <f>'貼り付けシート（日別）'!B343</f>
        <v>15.591092065167919</v>
      </c>
      <c r="AJ344" s="109">
        <f>'貼り付けシート（日別）'!C343</f>
        <v>21.311865326281531</v>
      </c>
      <c r="AK344" s="109">
        <f>'貼り付けシート（日別）'!D343</f>
        <v>4.8056166912203446</v>
      </c>
      <c r="AL344" s="109">
        <f>'貼り付けシート（日別）'!E343</f>
        <v>0</v>
      </c>
      <c r="AM344" s="109">
        <f>'貼り付けシート（日別）'!F343</f>
        <v>28.277574515189997</v>
      </c>
      <c r="AN344" s="109">
        <f>'貼り付けシート（日別）'!G343</f>
        <v>0</v>
      </c>
      <c r="AO344" s="109">
        <f>'貼り付けシート（日別）'!H343</f>
        <v>4.2887500000000003</v>
      </c>
      <c r="AP344" s="102">
        <f>IF(入力データと計算結果!$E$9=バックデータ一覧!$A$25,'貼り付けシート（日別）'!Q343,0)</f>
        <v>0</v>
      </c>
      <c r="AR344" s="36">
        <v>41976</v>
      </c>
      <c r="AS344" s="104">
        <f t="shared" si="104"/>
        <v>0.17415886890277779</v>
      </c>
      <c r="AT344" s="104">
        <f t="shared" si="105"/>
        <v>121.29517782473991</v>
      </c>
      <c r="AU344" s="104">
        <f t="shared" si="106"/>
        <v>0</v>
      </c>
      <c r="AV344" s="107">
        <v>0</v>
      </c>
      <c r="AW344" s="101">
        <f>IF(OR(計算過程!$DF$5&lt;=4,計算過程!$DF$5=8),AX344+AY344+AZ344,0)</f>
        <v>0.17415886890277779</v>
      </c>
      <c r="AX344" s="101">
        <f>IF(AND(計算過程!$DF$5&gt;4,計算過程!$DF$5&lt;&gt;8),0,((VLOOKUP(入力データと計算結果!$E$6,バックデータ一覧!$V$12:$AA$15,2)*'貼り付けシート（日別）'!AG343+VLOOKUP(入力データと計算結果!$E$6,バックデータ一覧!$V$12:$AA$15,3)*('貼り付けシート（日別）'!AA343+'貼り付けシート（日別）'!AB343+'貼り付けシート（日別）'!AC343+'貼り付けシート（日別）'!AD343+'貼り付けシート（日別）'!AF343)+(VLOOKUP(入力データと計算結果!$E$6,バックデータ一覧!$V$12:$AA$15,4)))*10^3/3600))</f>
        <v>0.11248912874074075</v>
      </c>
      <c r="AY344" s="101">
        <f>IF(AND(OR(計算過程!$DF$5&gt;4,計算過程!$DF$5&lt;&gt;8),入力データと計算結果!$E$7&lt;&gt;バックデータ一覧!$A$16,SUM(BX344:BY344)&gt;0),0.07*10^3/3600,0)</f>
        <v>1.9444444444444445E-2</v>
      </c>
      <c r="AZ344" s="101">
        <f>IF(AND(OR(計算過程!$DF$5&lt;=4),入力データと計算結果!$E$7=バックデータ一覧!$A$18,BY344&gt;0),(VLOOKUP(入力データと計算結果!$E$6,バックデータ一覧!$V$12:$AA$15,5,FALSE)*CA344+VLOOKUP(入力データと計算結果!$E$6,バックデータ一覧!$V$12:$AA$15,6,FALSE))*10^3/3600,0)</f>
        <v>4.2225295717592599E-2</v>
      </c>
      <c r="BA344" s="101">
        <f>IF(OR(計算過程!$DF$5&lt;=2,計算過程!$DF$5=8),IF(入力データと計算結果!$E$7=バックデータ一覧!$A$16,BU344/BC344+BV344/BD344+BW344/BE344+BX344/BF344+BZ344/BH344,IF(入力データと計算結果!$E$7=バックデータ一覧!$A$17,BU344/BC344+BV344/BD344+BW344/BE344+BY344/BG344+BZ344/BH344,BU344/BC344+BV344/BD344+BW344/BE344+BY344/BG344+CA344/BI344)),0)</f>
        <v>121.29517782473991</v>
      </c>
      <c r="BB344" s="101">
        <f>IF(OR(計算過程!$DF$5=3,計算過程!$DF$5=4),IF(入力データと計算結果!$E$7=バックデータ一覧!$A$16,BU344/BC344+BV344/BD344+BW344/BE344+BX344/BF344+BZ344/BH344,IF(入力データと計算結果!$E$7=バックデータ一覧!$A$17,BU344/BC344+BV344/BD344+BW344/BE344+BY344/BG344+BZ344/BH344,BU344/BC344+BV344/BD344+BW344/BE344+BY344/BG344+CA344/BI344)),0)</f>
        <v>0</v>
      </c>
      <c r="BC344" s="101">
        <f>MIN(1,計算過程!$DF$7*'貼り付けシート（日別）'!AG343+計算過程!$DF$14*(BU344+BW344)+計算過程!$DF$21)</f>
        <v>0.61328829574521992</v>
      </c>
      <c r="BD344" s="101">
        <f>MIN(1,計算過程!$DF$8*'貼り付けシート（日別）'!AG343+計算過程!$DF$15*BV344+計算過程!$DF$22)</f>
        <v>0.68215318465491248</v>
      </c>
      <c r="BE344" s="101">
        <f>MIN(1,計算過程!$DF$9*'貼り付けシート（日別）'!AG343+計算過程!$DF$16*(BU344+BW344)+計算過程!$DF$23)</f>
        <v>0.61328829574521992</v>
      </c>
      <c r="BF344" s="32">
        <f>MIN(1,計算過程!$DF$10*'貼り付けシート（日別）'!AG343+計算過程!$DF$17*BX344+計算過程!$DF$24)</f>
        <v>0.71159348488590612</v>
      </c>
      <c r="BG344" s="32">
        <f>MIN(1,計算過程!$DF$11*'貼り付けシート（日別）'!AG343+計算過程!$DF$18*BY344+計算過程!$DF$25)</f>
        <v>0.69776031518305248</v>
      </c>
      <c r="BH344" s="32">
        <f>MIN(1,計算過程!$DF$12*'貼り付けシート（日別）'!AG343+計算過程!$DF$19*BZ344+計算過程!$DF$26)</f>
        <v>0.71159348488590612</v>
      </c>
      <c r="BI344" s="32">
        <f>MIN(1,計算過程!$DF$13*'貼り付けシート（日別）'!AG343+計算過程!$DF$20*CA344+計算過程!$DF$27)</f>
        <v>0.60681934765852352</v>
      </c>
      <c r="BJ344" s="32">
        <f>IF(計算過程!$DF$5=11,(計算過程!$DF$33*BK344+計算過程!$DF$34*BN344+計算過程!$DF$35*計算過程!$DF$39+計算過程!$DF$36)*(1+計算過程!$DF$37*計算過程!$DF$38)*BL344*BM344*10^3/3600,0)</f>
        <v>0</v>
      </c>
      <c r="BK344" s="32">
        <f>'貼り付けシート（日別）'!AH343</f>
        <v>-4.5000000000000009</v>
      </c>
      <c r="BL344" s="32">
        <f t="shared" si="107"/>
        <v>1.1529499999999999</v>
      </c>
      <c r="BM344" s="32">
        <f t="shared" si="108"/>
        <v>1.1100000000000001</v>
      </c>
      <c r="BN344" s="32">
        <f t="shared" si="109"/>
        <v>80.21476181153605</v>
      </c>
      <c r="BO344" s="32">
        <f>IF(計算過程!$DF$5=10,(計算過程!$DF$41*'貼り付けシート（日別）'!AG343+計算過程!$DF$42*BN344+計算過程!$DF$43)/3.6,0)</f>
        <v>0</v>
      </c>
      <c r="BP344" s="32">
        <f>IF(OR(計算過程!$DF$5=5,計算過程!$DF$5=6,計算過程!$DF$5=7),((計算過程!$DF$45*'貼り付けシート（日別）'!AG343+計算過程!$DF$46*SUM(BU344:BW344,BY344)+計算過程!$DF$47)*BQ344+(0.01723*CA344+0.06099))*10^3/3600,0)</f>
        <v>0</v>
      </c>
      <c r="BQ344" s="32">
        <f>IF('貼り付けシート（日別）'!AG343&lt;7,1+(7-'貼り付けシート（日別）'!AG343)*0.0091,1)</f>
        <v>1.0957016666666668</v>
      </c>
      <c r="BR344" s="32">
        <f>IF(OR(計算過程!$DF$5=5,計算過程!$DF$5=6,計算過程!$DF$5=7),((計算過程!$DF$48*'貼り付けシート（日別）'!AG343+計算過程!$DF$49*SUM(BU344:BW344,BY344)+計算過程!$DF$50)*BT344+CA344/BS344),0)</f>
        <v>0</v>
      </c>
      <c r="BS344" s="32">
        <f>計算過程!$DF$51*'貼り付けシート（日別）'!AG343+計算過程!$DF$52*CA344+計算過程!$DF$53</f>
        <v>0.76921624999999993</v>
      </c>
      <c r="BT344" s="32">
        <f>IF('貼り付けシート（日別）'!AG343&lt;7,1+(7-'貼り付けシート（日別）'!AG343)*0.0205,1)</f>
        <v>1.2155916666666666</v>
      </c>
      <c r="BU344" s="109">
        <f>'貼り付けシート（日別）'!T343</f>
        <v>17.492444756042055</v>
      </c>
      <c r="BV344" s="109">
        <f>'貼り付けシート（日別）'!U343</f>
        <v>24.356417515750323</v>
      </c>
      <c r="BW344" s="109">
        <f>'貼り付けシート（日別）'!V343</f>
        <v>4.8056166912203446</v>
      </c>
      <c r="BX344" s="109">
        <f>'貼り付けシート（日別）'!W343</f>
        <v>0</v>
      </c>
      <c r="BY344" s="109">
        <f>'貼り付けシート（日別）'!X343</f>
        <v>28.277574515189997</v>
      </c>
      <c r="BZ344" s="109">
        <f>'貼り付けシート（日別）'!Y343</f>
        <v>0</v>
      </c>
      <c r="CA344" s="109">
        <f>'貼り付けシート（日別）'!Z343</f>
        <v>5.2827083333333338</v>
      </c>
      <c r="CB344" s="102">
        <f>IF(入力データと計算結果!$E$9=バックデータ一覧!$A$25,'貼り付けシート（日別）'!AI343,0)</f>
        <v>0</v>
      </c>
      <c r="CC344" s="166"/>
      <c r="CD344" s="32">
        <f>IF(計算過程!$DF$5=9,((CI344*'貼り付けシート（日別）'!AG343+CJ344*(CQ344+CR344+CS344+CU344)+CK344*CX344+CL344)*CE344+(0.01723*CW344+0.06099))*10^3/3600,0)</f>
        <v>0</v>
      </c>
      <c r="CE344" s="32">
        <f>IF(7&lt;='貼り付けシート（日別）'!AG343,1,1+(7-'貼り付けシート（日別）'!AG343)*0.0091)</f>
        <v>1.0957016666666668</v>
      </c>
      <c r="CF344" s="32">
        <f>IF(計算過程!$DF$5=9,((CM344*'貼り付けシート（日別）'!AG343+CN344*(CQ344+CR344+CS344+CU344)+CO344*CX344+CP344)*CH344+CW344/CG344),0)</f>
        <v>0</v>
      </c>
      <c r="CG344" s="32">
        <f>計算過程!$DF$55*'貼り付けシート（日別）'!AG343+計算過程!$DF$56*CW344+計算過程!$DF$57</f>
        <v>0.76921624999999993</v>
      </c>
      <c r="CH344" s="32">
        <f>IF(7&lt;='貼り付けシート（日別）'!AG343,1,1+(7-'貼り付けシート（日別）'!AG343)*0.0205)</f>
        <v>1.2155916666666666</v>
      </c>
      <c r="CI344" s="100">
        <f>IF($CX344&gt;0,バックデータ一覧!$S$4,バックデータ一覧!$T$4)</f>
        <v>-0.18114</v>
      </c>
      <c r="CJ344" s="100">
        <f>IF($CX344&gt;0,バックデータ一覧!$S$5,バックデータ一覧!$T$5)</f>
        <v>0.10483000000000001</v>
      </c>
      <c r="CK344" s="100">
        <f>IF($CX344&gt;0,バックデータ一覧!$S$6,バックデータ一覧!$T$6)</f>
        <v>0</v>
      </c>
      <c r="CL344" s="100">
        <f>IF($CX344&gt;0,バックデータ一覧!$S$7,バックデータ一覧!$T$7)</f>
        <v>5.8528500000000001</v>
      </c>
      <c r="CM344" s="100">
        <f>IF($CX344&gt;0,バックデータ一覧!$S$12,バックデータ一覧!$T$12)</f>
        <v>-5.7700000000000001E-2</v>
      </c>
      <c r="CN344" s="100">
        <f>IF($CX344&gt;0,バックデータ一覧!$S$13,バックデータ一覧!$T$13)</f>
        <v>0.47525000000000001</v>
      </c>
      <c r="CO344" s="100">
        <f>IF($CX344&gt;0,バックデータ一覧!$S$14,バックデータ一覧!$T$14)</f>
        <v>0</v>
      </c>
      <c r="CP344" s="173">
        <f>IF($CX344&gt;0,バックデータ一覧!$S$15,バックデータ一覧!$T$15)</f>
        <v>-6.3459300000000001</v>
      </c>
      <c r="CQ344" s="102">
        <f>IF($DF$4=4,'貼り付けシート（日別）'!T343,'貼り付けシート（日別）'!B343*(INT($DF$4)+1-$DF$4)+'貼り付けシート（日別）'!T343*($DF$4-INT($DF$4)))</f>
        <v>17.492444756042055</v>
      </c>
      <c r="CR344" s="102">
        <f>IF($DF$4=4,'貼り付けシート（日別）'!U343,'貼り付けシート（日別）'!C343*(INT($DF$4)+1-$DF$4)+'貼り付けシート（日別）'!U343*($DF$4-INT($DF$4)))</f>
        <v>24.356417515750323</v>
      </c>
      <c r="CS344" s="102">
        <f>IF($DF$4=4,'貼り付けシート（日別）'!V343,'貼り付けシート（日別）'!D343*(INT($DF$4)+1-$DF$4)+'貼り付けシート（日別）'!V343*($DF$4-INT($DF$4)))</f>
        <v>4.8056166912203446</v>
      </c>
      <c r="CT344" s="102">
        <f>IF($DF$4=4,'貼り付けシート（日別）'!W343,'貼り付けシート（日別）'!E343*(INT($DF$4)+1-$DF$4)+'貼り付けシート（日別）'!W343*($DF$4-INT($DF$4)))</f>
        <v>0</v>
      </c>
      <c r="CU344" s="102">
        <f>IF($DF$4=4,'貼り付けシート（日別）'!X343,'貼り付けシート（日別）'!F343*(INT($DF$4)+1-$DF$4)+'貼り付けシート（日別）'!X343*($DF$4-INT($DF$4)))</f>
        <v>28.277574515189997</v>
      </c>
      <c r="CV344" s="102">
        <f>IF($DF$4=4,'貼り付けシート（日別）'!Y343,'貼り付けシート（日別）'!G343*(INT($DF$4)+1-$DF$4)+'貼り付けシート（日別）'!Y343*($DF$4-INT($DF$4)))</f>
        <v>0</v>
      </c>
      <c r="CW344" s="102">
        <f>IF($DF$4=4,'貼り付けシート（日別）'!Z343,'貼り付けシート（日別）'!H343*(INT($DF$4)+1-$DF$4)+'貼り付けシート（日別）'!Z343*($DF$4-INT($DF$4)))</f>
        <v>5.2827083333333338</v>
      </c>
      <c r="CX344" s="32">
        <f>SUMIF('貼り付けシート（時刻別）'!$A$6:$A$8765,AR344,'貼り付けシート（時刻別）'!$C$6:$C$8765)</f>
        <v>0</v>
      </c>
      <c r="CY344" s="102">
        <f t="shared" si="110"/>
        <v>0</v>
      </c>
      <c r="CZ344" s="166"/>
    </row>
    <row r="345" spans="1:104" x14ac:dyDescent="0.15">
      <c r="A345" s="36">
        <v>41977</v>
      </c>
      <c r="B345" s="139">
        <f>IF(計算過程!$DF$5=9,計算過程!CD345+計算過程!CY345,IF($DF$4=4,AS345,G345*(INT($DF$4)+1-$DF$4)+AS345*($DF$4-INT($DF$4))))</f>
        <v>0.16217203193402779</v>
      </c>
      <c r="C345" s="139">
        <f>IF(計算過程!$DF$5=9,CF345,IF($DF$4=4,AT345,H345*(INT($DF$4)+1-$DF$4)+AT345*($DF$4-INT($DF$4))))</f>
        <v>91.936499338753094</v>
      </c>
      <c r="D345" s="139">
        <f>IF(計算過程!$DF$5=9,0,IF($DF$4=4,AU345,I345*(INT($DF$4)+1-$DF$4)+AU345*($DF$4-INT($DF$4))))</f>
        <v>0</v>
      </c>
      <c r="E345" s="139">
        <v>0</v>
      </c>
      <c r="F345" s="138"/>
      <c r="G345" s="104">
        <f t="shared" si="97"/>
        <v>0.15377773422916668</v>
      </c>
      <c r="H345" s="104">
        <f t="shared" si="98"/>
        <v>82.841273208345839</v>
      </c>
      <c r="I345" s="104">
        <f t="shared" si="99"/>
        <v>0</v>
      </c>
      <c r="J345" s="107">
        <v>0</v>
      </c>
      <c r="K345" s="101">
        <f>IF(OR(計算過程!$DF$5&lt;=4,計算過程!$DF$5=8),L345+M345+N345,0)</f>
        <v>0.15377773422916668</v>
      </c>
      <c r="L345" s="101">
        <f>IF(AND($DF$5&gt;4,$DF$5&lt;&gt;8),0,((VLOOKUP(入力データと計算結果!$E$6,バックデータ一覧!$V$12:$AA$15,2)*'貼り付けシート（日別）'!O344+VLOOKUP(入力データと計算結果!$E$6,バックデータ一覧!$V$12:$AA$15,3)*('貼り付けシート（日別）'!I344+'貼り付けシート（日別）'!J344+'貼り付けシート（日別）'!K344+'貼り付けシート（日別）'!L344+'貼り付けシート（日別）'!N344)+(VLOOKUP(入力データと計算結果!$E$6,バックデータ一覧!$V$12:$AA$15,4)))*10^3/3600))</f>
        <v>9.6166715999999999E-2</v>
      </c>
      <c r="M345" s="101">
        <f>IF(AND(OR($DF$5&gt;4,$DF$5&lt;&gt;8),入力データと計算結果!$E$7&lt;&gt;バックデータ一覧!$A$16,SUM(AL345:AM345)&gt;0),0.07*10^3/3600,0)</f>
        <v>1.9444444444444445E-2</v>
      </c>
      <c r="N345" s="101">
        <f>IF(AND(OR($DF$5&lt;=4),入力データと計算結果!$E$7=バックデータ一覧!$A$18,AM345&gt;0),(VLOOKUP(入力データと計算結果!$E$6,バックデータ一覧!$V$12:$AA$15,5,FALSE)*AO345+VLOOKUP(入力データと計算結果!$E$6,バックデータ一覧!$V$12:$AA$15,6,FALSE))*10^3/3600,0)</f>
        <v>3.8166573784722227E-2</v>
      </c>
      <c r="O345" s="101">
        <f>IF(OR(計算過程!$DF$5&lt;=2,計算過程!$DF$5=8),IF(入力データと計算結果!$E$7=バックデータ一覧!$A$16,AI345/Q345+AJ345/R345+AK345/S345+AL345/T345+AN345/V345,IF(入力データと計算結果!$E$7=バックデータ一覧!$A$17,AI345/Q345+AJ345/R345+AK345/S345+AM345/U345+AN345/V345,AI345/Q345+AJ345/R345+AK345/S345+AM345/U345+AO345/W345)),0)</f>
        <v>82.841273208345839</v>
      </c>
      <c r="P345" s="101">
        <f>IF(OR(計算過程!$DF$5=3,計算過程!$DF$5=4),IF(入力データと計算結果!$E$7=バックデータ一覧!$A$16,AI345/Q345+AJ345/R345+AK345/S345+AL345/T345+AN345/V345,IF(入力データと計算結果!$E$7=バックデータ一覧!$A$17,AI345/Q345+AJ345/R345+AK345/S345+AM345/U345+AN345/V345,AI345/Q345+AJ345/R345+AK345/S345+AM345/U345+AO345/W345)),0)</f>
        <v>0</v>
      </c>
      <c r="Q345" s="101">
        <f>MIN(1,$DF$7*'貼り付けシート（日別）'!O344+計算過程!$DF$14*(AI345+AK345)+$DF$21)</f>
        <v>0.59625779847858296</v>
      </c>
      <c r="R345" s="101">
        <f>MIN(1,$DF$8*'貼り付けシート（日別）'!O344+$DF$15*AJ345+$DF$22)</f>
        <v>0.67512722760749178</v>
      </c>
      <c r="S345" s="101">
        <f>MIN(1,$DF$9*'貼り付けシート（日別）'!O344+$DF$16*(AI345+AK345)+$DF$23)</f>
        <v>0.59625779847858296</v>
      </c>
      <c r="T345" s="32">
        <f>MIN(1,$DF$10*'貼り付けシート（日別）'!O344+$DF$17*AL345+$DF$24)</f>
        <v>0.71159348488590612</v>
      </c>
      <c r="U345" s="32">
        <f>MIN(1,$DF$11*'貼り付けシート（日別）'!O344+$DF$18*AM345+$DF$25)</f>
        <v>0.69770478327954555</v>
      </c>
      <c r="V345" s="32">
        <f>MIN(1,$DF$12*'貼り付けシート（日別）'!O344+$DF$19*AN345+$DF$26)</f>
        <v>0.71159348488590612</v>
      </c>
      <c r="W345" s="32">
        <f>MIN(1,$DF$13*'貼り付けシート（日別）'!O344+$DF$20*AO345+$DF$27)</f>
        <v>0.58605627327946308</v>
      </c>
      <c r="X345" s="32">
        <f t="shared" si="100"/>
        <v>0</v>
      </c>
      <c r="Y345" s="32">
        <f>'貼り付けシート（日別）'!P344</f>
        <v>-7.8</v>
      </c>
      <c r="Z345" s="32">
        <f t="shared" si="101"/>
        <v>1.1968399999999999</v>
      </c>
      <c r="AA345" s="32">
        <f t="shared" si="102"/>
        <v>1.077</v>
      </c>
      <c r="AB345" s="32">
        <f t="shared" si="103"/>
        <v>54.756701725317107</v>
      </c>
      <c r="AC345" s="32">
        <f>IF($DF$5=10,($DF$41*'貼り付けシート（日別）'!O344+$DF$42*AB345+$DF$43)/3.6,0)</f>
        <v>0</v>
      </c>
      <c r="AD345" s="32">
        <f>IF(OR($DF$5=5,$DF$5=6,$DF$5=7),(($DF$45*'貼り付けシート（日別）'!O344+$DF$46*SUM(AI345:AK345,AM345)+$DF$47)*AE345+(0.01723*AO345+0.06099))*10^3/3600,0)</f>
        <v>0</v>
      </c>
      <c r="AE345" s="32">
        <f>IF('貼り付けシート（日別）'!O344&lt;7,1+(7-'貼り付けシート（日別）'!O344)*0.0091,1)</f>
        <v>1.1134087500000001</v>
      </c>
      <c r="AF345" s="32">
        <f>IF(OR($DF$5=5,$DF$5=6,$DF$5=7),(($DF$48*'貼り付けシート（日別）'!O344+$DF$49*SUM(AI345:AK345,AM345)+$DF$50)*AH345+AO345/AG345),0)</f>
        <v>0</v>
      </c>
      <c r="AG345" s="32">
        <f>$DF$51*'貼り付けシート（日別）'!O344+$DF$52*AO345+$DF$53</f>
        <v>0.75478812499999992</v>
      </c>
      <c r="AH345" s="32">
        <f>IF('貼り付けシート（日別）'!O344&lt;7,1+(7-'貼り付けシート（日別）'!O344)*0.0205,1)</f>
        <v>1.2554812499999999</v>
      </c>
      <c r="AI345" s="109">
        <f>'貼り付けシート（日別）'!B344</f>
        <v>8.4021489968861438</v>
      </c>
      <c r="AJ345" s="109">
        <f>'貼り付けシート（日別）'!C344</f>
        <v>11.211658787053727</v>
      </c>
      <c r="AK345" s="109">
        <f>'貼り付けシート（日別）'!D344</f>
        <v>2.308282691452237</v>
      </c>
      <c r="AL345" s="109">
        <f>'貼り付けシート（日別）'!E344</f>
        <v>0</v>
      </c>
      <c r="AM345" s="109">
        <f>'貼り付けシート（日別）'!F344</f>
        <v>28.399923749925001</v>
      </c>
      <c r="AN345" s="109">
        <f>'貼り付けシート（日別）'!G344</f>
        <v>0</v>
      </c>
      <c r="AO345" s="109">
        <f>'貼り付けシート（日別）'!H344</f>
        <v>4.4346874999999999</v>
      </c>
      <c r="AP345" s="102">
        <f>IF(入力データと計算結果!$E$9=バックデータ一覧!$A$25,'貼り付けシート（日別）'!Q344,0)</f>
        <v>0</v>
      </c>
      <c r="AR345" s="36">
        <v>41977</v>
      </c>
      <c r="AS345" s="104">
        <f t="shared" si="104"/>
        <v>0.16217203193402779</v>
      </c>
      <c r="AT345" s="104">
        <f t="shared" si="105"/>
        <v>91.936499338753094</v>
      </c>
      <c r="AU345" s="104">
        <f t="shared" si="106"/>
        <v>0</v>
      </c>
      <c r="AV345" s="107">
        <v>0</v>
      </c>
      <c r="AW345" s="101">
        <f>IF(OR(計算過程!$DF$5&lt;=4,計算過程!$DF$5=8),AX345+AY345+AZ345,0)</f>
        <v>0.16217203193402779</v>
      </c>
      <c r="AX345" s="101">
        <f>IF(AND(計算過程!$DF$5&gt;4,計算過程!$DF$5&lt;&gt;8),0,((VLOOKUP(入力データと計算結果!$E$6,バックデータ一覧!$V$12:$AA$15,2)*'貼り付けシート（日別）'!AG344+VLOOKUP(入力データと計算結果!$E$6,バックデータ一覧!$V$12:$AA$15,3)*('貼り付けシート（日別）'!AA344+'貼り付けシート（日別）'!AB344+'貼り付けシート（日別）'!AC344+'貼り付けシート（日別）'!AD344+'貼り付けシート（日別）'!AF344)+(VLOOKUP(入力データと計算結果!$E$6,バックデータ一覧!$V$12:$AA$15,4)))*10^3/3600))</f>
        <v>9.9687406500000006E-2</v>
      </c>
      <c r="AY345" s="101">
        <f>IF(AND(OR(計算過程!$DF$5&gt;4,計算過程!$DF$5&lt;&gt;8),入力データと計算結果!$E$7&lt;&gt;バックデータ一覧!$A$16,SUM(BX345:BY345)&gt;0),0.07*10^3/3600,0)</f>
        <v>1.9444444444444445E-2</v>
      </c>
      <c r="AZ345" s="101">
        <f>IF(AND(OR(計算過程!$DF$5&lt;=4),入力データと計算結果!$E$7=バックデータ一覧!$A$18,BY345&gt;0),(VLOOKUP(入力データと計算結果!$E$6,バックデータ一覧!$V$12:$AA$15,5,FALSE)*CA345+VLOOKUP(入力データと計算結果!$E$6,バックデータ一覧!$V$12:$AA$15,6,FALSE))*10^3/3600,0)</f>
        <v>4.3040180989583329E-2</v>
      </c>
      <c r="BA345" s="101">
        <f>IF(OR(計算過程!$DF$5&lt;=2,計算過程!$DF$5=8),IF(入力データと計算結果!$E$7=バックデータ一覧!$A$16,BU345/BC345+BV345/BD345+BW345/BE345+BX345/BF345+BZ345/BH345,IF(入力データと計算結果!$E$7=バックデータ一覧!$A$17,BU345/BC345+BV345/BD345+BW345/BE345+BY345/BG345+BZ345/BH345,BU345/BC345+BV345/BD345+BW345/BE345+BY345/BG345+CA345/BI345)),0)</f>
        <v>91.936499338753094</v>
      </c>
      <c r="BB345" s="101">
        <f>IF(OR(計算過程!$DF$5=3,計算過程!$DF$5=4),IF(入力データと計算結果!$E$7=バックデータ一覧!$A$16,BU345/BC345+BV345/BD345+BW345/BE345+BX345/BF345+BZ345/BH345,IF(入力データと計算結果!$E$7=バックデータ一覧!$A$17,BU345/BC345+BV345/BD345+BW345/BE345+BY345/BG345+BZ345/BH345,BU345/BC345+BV345/BD345+BW345/BE345+BY345/BG345+CA345/BI345)),0)</f>
        <v>0</v>
      </c>
      <c r="BC345" s="101">
        <f>MIN(1,計算過程!$DF$7*'貼り付けシート（日別）'!AG344+計算過程!$DF$14*(BU345+BW345)+計算過程!$DF$21)</f>
        <v>0.59745139624974974</v>
      </c>
      <c r="BD345" s="101">
        <f>MIN(1,計算過程!$DF$8*'貼り付けシート（日別）'!AG344+計算過程!$DF$15*BV345+計算過程!$DF$22)</f>
        <v>0.67697768240753153</v>
      </c>
      <c r="BE345" s="101">
        <f>MIN(1,計算過程!$DF$9*'貼り付けシート（日別）'!AG344+計算過程!$DF$16*(BU345+BW345)+計算過程!$DF$23)</f>
        <v>0.59745139624974974</v>
      </c>
      <c r="BF345" s="32">
        <f>MIN(1,計算過程!$DF$10*'貼り付けシート（日別）'!AG344+計算過程!$DF$17*BX345+計算過程!$DF$24)</f>
        <v>0.71159348488590612</v>
      </c>
      <c r="BG345" s="32">
        <f>MIN(1,計算過程!$DF$11*'貼り付けシート（日別）'!AG344+計算過程!$DF$18*BY345+計算過程!$DF$25)</f>
        <v>0.69770478327954555</v>
      </c>
      <c r="BH345" s="32">
        <f>MIN(1,計算過程!$DF$12*'貼り付けシート（日別）'!AG344+計算過程!$DF$19*BZ345+計算過程!$DF$26)</f>
        <v>0.71159348488590612</v>
      </c>
      <c r="BI345" s="32">
        <f>MIN(1,計算過程!$DF$13*'貼り付けシート（日別）'!AG344+計算過程!$DF$20*CA345+計算過程!$DF$27)</f>
        <v>0.60398877064348988</v>
      </c>
      <c r="BJ345" s="32">
        <f>IF(計算過程!$DF$5=11,(計算過程!$DF$33*BK345+計算過程!$DF$34*BN345+計算過程!$DF$35*計算過程!$DF$39+計算過程!$DF$36)*(1+計算過程!$DF$37*計算過程!$DF$38)*BL345*BM345*10^3/3600,0)</f>
        <v>0</v>
      </c>
      <c r="BK345" s="32">
        <f>'貼り付けシート（日別）'!AH344</f>
        <v>-7.8</v>
      </c>
      <c r="BL345" s="32">
        <f t="shared" si="107"/>
        <v>1.1968399999999999</v>
      </c>
      <c r="BM345" s="32">
        <f t="shared" si="108"/>
        <v>1.077</v>
      </c>
      <c r="BN345" s="32">
        <f t="shared" si="109"/>
        <v>60.863397313591165</v>
      </c>
      <c r="BO345" s="32">
        <f>IF(計算過程!$DF$5=10,(計算過程!$DF$41*'貼り付けシート（日別）'!AG344+計算過程!$DF$42*BN345+計算過程!$DF$43)/3.6,0)</f>
        <v>0</v>
      </c>
      <c r="BP345" s="32">
        <f>IF(OR(計算過程!$DF$5=5,計算過程!$DF$5=6,計算過程!$DF$5=7),((計算過程!$DF$45*'貼り付けシート（日別）'!AG344+計算過程!$DF$46*SUM(BU345:BW345,BY345)+計算過程!$DF$47)*BQ345+(0.01723*CA345+0.06099))*10^3/3600,0)</f>
        <v>0</v>
      </c>
      <c r="BQ345" s="32">
        <f>IF('貼り付けシート（日別）'!AG344&lt;7,1+(7-'貼り付けシート（日別）'!AG344)*0.0091,1)</f>
        <v>1.1134087500000001</v>
      </c>
      <c r="BR345" s="32">
        <f>IF(OR(計算過程!$DF$5=5,計算過程!$DF$5=6,計算過程!$DF$5=7),((計算過程!$DF$48*'貼り付けシート（日別）'!AG344+計算過程!$DF$49*SUM(BU345:BW345,BY345)+計算過程!$DF$50)*BT345+CA345/BS345),0)</f>
        <v>0</v>
      </c>
      <c r="BS345" s="32">
        <f>計算過程!$DF$51*'貼り付けシート（日別）'!AG344+計算過程!$DF$52*CA345+計算過程!$DF$53</f>
        <v>0.76089781249999999</v>
      </c>
      <c r="BT345" s="32">
        <f>IF('貼り付けシート（日別）'!AG344&lt;7,1+(7-'貼り付けシート（日別）'!AG344)*0.0205,1)</f>
        <v>1.2554812499999999</v>
      </c>
      <c r="BU345" s="109">
        <f>'貼り付けシート（日別）'!T344</f>
        <v>8.784064860380969</v>
      </c>
      <c r="BV345" s="109">
        <f>'貼り付けシート（日別）'!U344</f>
        <v>15.288625618709625</v>
      </c>
      <c r="BW345" s="109">
        <f>'貼り付けシート（日別）'!V344</f>
        <v>2.9378143345755747</v>
      </c>
      <c r="BX345" s="109">
        <f>'貼り付けシート（日別）'!W344</f>
        <v>0</v>
      </c>
      <c r="BY345" s="109">
        <f>'貼り付けシート（日別）'!X344</f>
        <v>28.399923749925001</v>
      </c>
      <c r="BZ345" s="109">
        <f>'貼り付けシート（日別）'!Y344</f>
        <v>0</v>
      </c>
      <c r="CA345" s="109">
        <f>'貼り付けシート（日別）'!Z344</f>
        <v>5.4529687500000001</v>
      </c>
      <c r="CB345" s="102">
        <f>IF(入力データと計算結果!$E$9=バックデータ一覧!$A$25,'貼り付けシート（日別）'!AI344,0)</f>
        <v>0</v>
      </c>
      <c r="CC345" s="166"/>
      <c r="CD345" s="32">
        <f>IF(計算過程!$DF$5=9,((CI345*'貼り付けシート（日別）'!AG344+CJ345*(CQ345+CR345+CS345+CU345)+CK345*CX345+CL345)*CE345+(0.01723*CW345+0.06099))*10^3/3600,0)</f>
        <v>0</v>
      </c>
      <c r="CE345" s="32">
        <f>IF(7&lt;='貼り付けシート（日別）'!AG344,1,1+(7-'貼り付けシート（日別）'!AG344)*0.0091)</f>
        <v>1.1134087500000001</v>
      </c>
      <c r="CF345" s="32">
        <f>IF(計算過程!$DF$5=9,((CM345*'貼り付けシート（日別）'!AG344+CN345*(CQ345+CR345+CS345+CU345)+CO345*CX345+CP345)*CH345+CW345/CG345),0)</f>
        <v>0</v>
      </c>
      <c r="CG345" s="32">
        <f>計算過程!$DF$55*'貼り付けシート（日別）'!AG344+計算過程!$DF$56*CW345+計算過程!$DF$57</f>
        <v>0.76089781249999999</v>
      </c>
      <c r="CH345" s="32">
        <f>IF(7&lt;='貼り付けシート（日別）'!AG344,1,1+(7-'貼り付けシート（日別）'!AG344)*0.0205)</f>
        <v>1.2554812499999999</v>
      </c>
      <c r="CI345" s="100">
        <f>IF($CX345&gt;0,バックデータ一覧!$S$4,バックデータ一覧!$T$4)</f>
        <v>-0.18114</v>
      </c>
      <c r="CJ345" s="100">
        <f>IF($CX345&gt;0,バックデータ一覧!$S$5,バックデータ一覧!$T$5)</f>
        <v>0.10483000000000001</v>
      </c>
      <c r="CK345" s="100">
        <f>IF($CX345&gt;0,バックデータ一覧!$S$6,バックデータ一覧!$T$6)</f>
        <v>0</v>
      </c>
      <c r="CL345" s="100">
        <f>IF($CX345&gt;0,バックデータ一覧!$S$7,バックデータ一覧!$T$7)</f>
        <v>5.8528500000000001</v>
      </c>
      <c r="CM345" s="100">
        <f>IF($CX345&gt;0,バックデータ一覧!$S$12,バックデータ一覧!$T$12)</f>
        <v>-5.7700000000000001E-2</v>
      </c>
      <c r="CN345" s="100">
        <f>IF($CX345&gt;0,バックデータ一覧!$S$13,バックデータ一覧!$T$13)</f>
        <v>0.47525000000000001</v>
      </c>
      <c r="CO345" s="100">
        <f>IF($CX345&gt;0,バックデータ一覧!$S$14,バックデータ一覧!$T$14)</f>
        <v>0</v>
      </c>
      <c r="CP345" s="173">
        <f>IF($CX345&gt;0,バックデータ一覧!$S$15,バックデータ一覧!$T$15)</f>
        <v>-6.3459300000000001</v>
      </c>
      <c r="CQ345" s="102">
        <f>IF($DF$4=4,'貼り付けシート（日別）'!T344,'貼り付けシート（日別）'!B344*(INT($DF$4)+1-$DF$4)+'貼り付けシート（日別）'!T344*($DF$4-INT($DF$4)))</f>
        <v>8.784064860380969</v>
      </c>
      <c r="CR345" s="102">
        <f>IF($DF$4=4,'貼り付けシート（日別）'!U344,'貼り付けシート（日別）'!C344*(INT($DF$4)+1-$DF$4)+'貼り付けシート（日別）'!U344*($DF$4-INT($DF$4)))</f>
        <v>15.288625618709625</v>
      </c>
      <c r="CS345" s="102">
        <f>IF($DF$4=4,'貼り付けシート（日別）'!V344,'貼り付けシート（日別）'!D344*(INT($DF$4)+1-$DF$4)+'貼り付けシート（日別）'!V344*($DF$4-INT($DF$4)))</f>
        <v>2.9378143345755747</v>
      </c>
      <c r="CT345" s="102">
        <f>IF($DF$4=4,'貼り付けシート（日別）'!W344,'貼り付けシート（日別）'!E344*(INT($DF$4)+1-$DF$4)+'貼り付けシート（日別）'!W344*($DF$4-INT($DF$4)))</f>
        <v>0</v>
      </c>
      <c r="CU345" s="102">
        <f>IF($DF$4=4,'貼り付けシート（日別）'!X344,'貼り付けシート（日別）'!F344*(INT($DF$4)+1-$DF$4)+'貼り付けシート（日別）'!X344*($DF$4-INT($DF$4)))</f>
        <v>28.399923749925001</v>
      </c>
      <c r="CV345" s="102">
        <f>IF($DF$4=4,'貼り付けシート（日別）'!Y344,'貼り付けシート（日別）'!G344*(INT($DF$4)+1-$DF$4)+'貼り付けシート（日別）'!Y344*($DF$4-INT($DF$4)))</f>
        <v>0</v>
      </c>
      <c r="CW345" s="102">
        <f>IF($DF$4=4,'貼り付けシート（日別）'!Z344,'貼り付けシート（日別）'!H344*(INT($DF$4)+1-$DF$4)+'貼り付けシート（日別）'!Z344*($DF$4-INT($DF$4)))</f>
        <v>5.4529687500000001</v>
      </c>
      <c r="CX345" s="32">
        <f>SUMIF('貼り付けシート（時刻別）'!$A$6:$A$8765,AR345,'貼り付けシート（時刻別）'!$C$6:$C$8765)</f>
        <v>0</v>
      </c>
      <c r="CY345" s="102">
        <f t="shared" si="110"/>
        <v>0</v>
      </c>
      <c r="CZ345" s="166"/>
    </row>
    <row r="346" spans="1:104" x14ac:dyDescent="0.15">
      <c r="A346" s="36">
        <v>41978</v>
      </c>
      <c r="B346" s="139">
        <f>IF(計算過程!$DF$5=9,計算過程!CD346+計算過程!CY346,IF($DF$4=4,AS346,G346*(INT($DF$4)+1-$DF$4)+AS346*($DF$4-INT($DF$4))))</f>
        <v>0.15518601594444445</v>
      </c>
      <c r="C346" s="139">
        <f>IF(計算過程!$DF$5=9,CF346,IF($DF$4=4,AT346,H346*(INT($DF$4)+1-$DF$4)+AT346*($DF$4-INT($DF$4))))</f>
        <v>76.746086026664969</v>
      </c>
      <c r="D346" s="139">
        <f>IF(計算過程!$DF$5=9,0,IF($DF$4=4,AU346,I346*(INT($DF$4)+1-$DF$4)+AU346*($DF$4-INT($DF$4))))</f>
        <v>0</v>
      </c>
      <c r="E346" s="139">
        <v>0</v>
      </c>
      <c r="F346" s="138"/>
      <c r="G346" s="104">
        <f t="shared" si="97"/>
        <v>0.14685879942592595</v>
      </c>
      <c r="H346" s="104">
        <f t="shared" si="98"/>
        <v>67.682098039135354</v>
      </c>
      <c r="I346" s="104">
        <f t="shared" si="99"/>
        <v>0</v>
      </c>
      <c r="J346" s="107">
        <v>0</v>
      </c>
      <c r="K346" s="101">
        <f>IF(OR(計算過程!$DF$5&lt;=4,計算過程!$DF$5=8),L346+M346+N346,0)</f>
        <v>0.14685879942592595</v>
      </c>
      <c r="L346" s="101">
        <f>IF(AND($DF$5&gt;4,$DF$5&lt;&gt;8),0,((VLOOKUP(入力データと計算結果!$E$6,バックデータ一覧!$V$12:$AA$15,2)*'貼り付けシート（日別）'!O345+VLOOKUP(入力データと計算結果!$E$6,バックデータ一覧!$V$12:$AA$15,3)*('貼り付けシート（日別）'!I345+'貼り付けシート（日別）'!J345+'貼り付けシート（日別）'!K345+'貼り付けシート（日別）'!L345+'貼り付けシート（日別）'!N345)+(VLOOKUP(入力データと計算結果!$E$6,バックデータ一覧!$V$12:$AA$15,4)))*10^3/3600))</f>
        <v>8.9258250814814824E-2</v>
      </c>
      <c r="M346" s="101">
        <f>IF(AND(OR($DF$5&gt;4,$DF$5&lt;&gt;8),入力データと計算結果!$E$7&lt;&gt;バックデータ一覧!$A$16,SUM(AL346:AM346)&gt;0),0.07*10^3/3600,0)</f>
        <v>1.9444444444444445E-2</v>
      </c>
      <c r="N346" s="101">
        <f>IF(AND(OR($DF$5&lt;=4),入力データと計算結果!$E$7=バックデータ一覧!$A$18,AM346&gt;0),(VLOOKUP(入力データと計算結果!$E$6,バックデータ一覧!$V$12:$AA$15,5,FALSE)*AO346+VLOOKUP(入力データと計算結果!$E$6,バックデータ一覧!$V$12:$AA$15,6,FALSE))*10^3/3600,0)</f>
        <v>3.815610416666667E-2</v>
      </c>
      <c r="O346" s="101">
        <f>IF(OR(計算過程!$DF$5&lt;=2,計算過程!$DF$5=8),IF(入力データと計算結果!$E$7=バックデータ一覧!$A$16,AI346/Q346+AJ346/R346+AK346/S346+AL346/T346+AN346/V346,IF(入力データと計算結果!$E$7=バックデータ一覧!$A$17,AI346/Q346+AJ346/R346+AK346/S346+AM346/U346+AN346/V346,AI346/Q346+AJ346/R346+AK346/S346+AM346/U346+AO346/W346)),0)</f>
        <v>67.682098039135354</v>
      </c>
      <c r="P346" s="101">
        <f>IF(OR(計算過程!$DF$5=3,計算過程!$DF$5=4),IF(入力データと計算結果!$E$7=バックデータ一覧!$A$16,AI346/Q346+AJ346/R346+AK346/S346+AL346/T346+AN346/V346,IF(入力データと計算結果!$E$7=バックデータ一覧!$A$17,AI346/Q346+AJ346/R346+AK346/S346+AM346/U346+AN346/V346,AI346/Q346+AJ346/R346+AK346/S346+AM346/U346+AO346/W346)),0)</f>
        <v>0</v>
      </c>
      <c r="Q346" s="101">
        <f>MIN(1,$DF$7*'貼り付けシート（日別）'!O345+計算過程!$DF$14*(AI346+AK346)+$DF$21)</f>
        <v>0.59061252026237887</v>
      </c>
      <c r="R346" s="101">
        <f>MIN(1,$DF$8*'貼り付けシート（日別）'!O345+$DF$15*AJ346+$DF$22)</f>
        <v>0.67284998828075782</v>
      </c>
      <c r="S346" s="101">
        <f>MIN(1,$DF$9*'貼り付けシート（日別）'!O345+$DF$16*(AI346+AK346)+$DF$23)</f>
        <v>0.59061252026237887</v>
      </c>
      <c r="T346" s="32">
        <f>MIN(1,$DF$10*'貼り付けシート（日別）'!O345+$DF$17*AL346+$DF$24)</f>
        <v>0.71159348488590612</v>
      </c>
      <c r="U346" s="32">
        <f>MIN(1,$DF$11*'貼り付けシート（日別）'!O345+$DF$18*AM346+$DF$25)</f>
        <v>0.69761216703843265</v>
      </c>
      <c r="V346" s="32">
        <f>MIN(1,$DF$12*'貼り付けシート（日別）'!O345+$DF$19*AN346+$DF$26)</f>
        <v>0.71159348488590612</v>
      </c>
      <c r="W346" s="32">
        <f>MIN(1,$DF$13*'貼り付けシート（日別）'!O345+$DF$20*AO346+$DF$27)</f>
        <v>0.58610512214335575</v>
      </c>
      <c r="X346" s="32">
        <f t="shared" si="100"/>
        <v>0</v>
      </c>
      <c r="Y346" s="32">
        <f>'貼り付けシート（日別）'!P345</f>
        <v>-8.4749999999999996</v>
      </c>
      <c r="Z346" s="32">
        <f t="shared" si="101"/>
        <v>1.2058175</v>
      </c>
      <c r="AA346" s="32">
        <f t="shared" si="102"/>
        <v>1.0702500000000001</v>
      </c>
      <c r="AB346" s="32">
        <f t="shared" si="103"/>
        <v>45.079897032715628</v>
      </c>
      <c r="AC346" s="32">
        <f>IF($DF$5=10,($DF$41*'貼り付けシート（日別）'!O345+$DF$42*AB346+$DF$43)/3.6,0)</f>
        <v>0</v>
      </c>
      <c r="AD346" s="32">
        <f>IF(OR($DF$5=5,$DF$5=6,$DF$5=7),(($DF$45*'貼り付けシート（日別）'!O345+$DF$46*SUM(AI346:AK346,AM346)+$DF$47)*AE346+(0.01723*AO346+0.06099))*10^3/3600,0)</f>
        <v>0</v>
      </c>
      <c r="AE346" s="32">
        <f>IF('貼り付けシート（日別）'!O345&lt;7,1+(7-'貼り付けシート（日別）'!O345)*0.0091,1)</f>
        <v>1.1131433333333334</v>
      </c>
      <c r="AF346" s="32">
        <f>IF(OR($DF$5=5,$DF$5=6,$DF$5=7),(($DF$48*'貼り付けシート（日別）'!O345+$DF$49*SUM(AI346:AK346,AM346)+$DF$50)*AH346+AO346/AG346),0)</f>
        <v>0</v>
      </c>
      <c r="AG346" s="32">
        <f>$DF$51*'貼り付けシート（日別）'!O345+$DF$52*AO346+$DF$53</f>
        <v>0.754915</v>
      </c>
      <c r="AH346" s="32">
        <f>IF('貼り付けシート（日別）'!O345&lt;7,1+(7-'貼り付けシート（日別）'!O345)*0.0205,1)</f>
        <v>1.2548833333333334</v>
      </c>
      <c r="AI346" s="109">
        <f>'貼り付けシート（日別）'!B345</f>
        <v>4.6159192918515766</v>
      </c>
      <c r="AJ346" s="109">
        <f>'貼り付けシート（日別）'!C345</f>
        <v>6.1593899498804401</v>
      </c>
      <c r="AK346" s="109">
        <f>'貼り付けシート（日別）'!D345</f>
        <v>1.2681096955636197</v>
      </c>
      <c r="AL346" s="109">
        <f>'貼り付けシート（日別）'!E345</f>
        <v>0</v>
      </c>
      <c r="AM346" s="109">
        <f>'貼り付けシート（日別）'!F345</f>
        <v>28.603978095419997</v>
      </c>
      <c r="AN346" s="109">
        <f>'貼り付けシート（日別）'!G345</f>
        <v>0</v>
      </c>
      <c r="AO346" s="109">
        <f>'貼り付けシート（日別）'!H345</f>
        <v>4.4325000000000001</v>
      </c>
      <c r="AP346" s="102">
        <f>IF(入力データと計算結果!$E$9=バックデータ一覧!$A$25,'貼り付けシート（日別）'!Q345,0)</f>
        <v>0</v>
      </c>
      <c r="AR346" s="36">
        <v>41978</v>
      </c>
      <c r="AS346" s="104">
        <f t="shared" si="104"/>
        <v>0.15518601594444445</v>
      </c>
      <c r="AT346" s="104">
        <f t="shared" si="105"/>
        <v>76.746086026664969</v>
      </c>
      <c r="AU346" s="104">
        <f t="shared" si="106"/>
        <v>0</v>
      </c>
      <c r="AV346" s="107">
        <v>0</v>
      </c>
      <c r="AW346" s="101">
        <f>IF(OR(計算過程!$DF$5&lt;=4,計算過程!$DF$5=8),AX346+AY346+AZ346,0)</f>
        <v>0.15518601594444445</v>
      </c>
      <c r="AX346" s="101">
        <f>IF(AND(計算過程!$DF$5&gt;4,計算過程!$DF$5&lt;&gt;8),0,((VLOOKUP(入力データと計算結果!$E$6,バックデータ一覧!$V$12:$AA$15,2)*'貼り付けシート（日別）'!AG345+VLOOKUP(入力データと計算結果!$E$6,バックデータ一覧!$V$12:$AA$15,3)*('貼り付けシート（日別）'!AA345+'貼り付けシート（日別）'!AB345+'貼り付けシート（日別）'!AC345+'貼り付けシート（日別）'!AD345+'貼り付けシート（日別）'!AF345)+(VLOOKUP(入力データと計算結果!$E$6,バックデータ一覧!$V$12:$AA$15,4)))*10^3/3600))</f>
        <v>9.2713605064814825E-2</v>
      </c>
      <c r="AY346" s="101">
        <f>IF(AND(OR(計算過程!$DF$5&gt;4,計算過程!$DF$5&lt;&gt;8),入力データと計算結果!$E$7&lt;&gt;バックデータ一覧!$A$16,SUM(BX346:BY346)&gt;0),0.07*10^3/3600,0)</f>
        <v>1.9444444444444445E-2</v>
      </c>
      <c r="AZ346" s="101">
        <f>IF(AND(OR(計算過程!$DF$5&lt;=4),入力データと計算結果!$E$7=バックデータ一覧!$A$18,BY346&gt;0),(VLOOKUP(入力データと計算結果!$E$6,バックデータ一覧!$V$12:$AA$15,5,FALSE)*CA346+VLOOKUP(入力データと計算結果!$E$6,バックデータ一覧!$V$12:$AA$15,6,FALSE))*10^3/3600,0)</f>
        <v>4.3027966435185187E-2</v>
      </c>
      <c r="BA346" s="101">
        <f>IF(OR(計算過程!$DF$5&lt;=2,計算過程!$DF$5=8),IF(入力データと計算結果!$E$7=バックデータ一覧!$A$16,BU346/BC346+BV346/BD346+BW346/BE346+BX346/BF346+BZ346/BH346,IF(入力データと計算結果!$E$7=バックデータ一覧!$A$17,BU346/BC346+BV346/BD346+BW346/BE346+BY346/BG346+BZ346/BH346,BU346/BC346+BV346/BD346+BW346/BE346+BY346/BG346+CA346/BI346)),0)</f>
        <v>76.746086026664969</v>
      </c>
      <c r="BB346" s="101">
        <f>IF(OR(計算過程!$DF$5=3,計算過程!$DF$5=4),IF(入力データと計算結果!$E$7=バックデータ一覧!$A$16,BU346/BC346+BV346/BD346+BW346/BE346+BX346/BF346+BZ346/BH346,IF(入力データと計算結果!$E$7=バックデータ一覧!$A$17,BU346/BC346+BV346/BD346+BW346/BE346+BY346/BG346+BZ346/BH346,BU346/BC346+BV346/BD346+BW346/BE346+BY346/BG346+CA346/BI346)),0)</f>
        <v>0</v>
      </c>
      <c r="BC346" s="101">
        <f>MIN(1,計算過程!$DF$7*'貼り付けシート（日別）'!AG345+計算過程!$DF$14*(BU346+BW346)+計算過程!$DF$21)</f>
        <v>0.59170245792711185</v>
      </c>
      <c r="BD346" s="101">
        <f>MIN(1,計算過程!$DF$8*'貼り付けシート（日別）'!AG345+計算過程!$DF$15*BV346+計算過程!$DF$22)</f>
        <v>0.67471373865674389</v>
      </c>
      <c r="BE346" s="101">
        <f>MIN(1,計算過程!$DF$9*'貼り付けシート（日別）'!AG345+計算過程!$DF$16*(BU346+BW346)+計算過程!$DF$23)</f>
        <v>0.59170245792711185</v>
      </c>
      <c r="BF346" s="32">
        <f>MIN(1,計算過程!$DF$10*'貼り付けシート（日別）'!AG345+計算過程!$DF$17*BX346+計算過程!$DF$24)</f>
        <v>0.71159348488590612</v>
      </c>
      <c r="BG346" s="32">
        <f>MIN(1,計算過程!$DF$11*'貼り付けシート（日別）'!AG345+計算過程!$DF$18*BY346+計算過程!$DF$25)</f>
        <v>0.69761216703843265</v>
      </c>
      <c r="BH346" s="32">
        <f>MIN(1,計算過程!$DF$12*'貼り付けシート（日別）'!AG345+計算過程!$DF$19*BZ346+計算過程!$DF$26)</f>
        <v>0.71159348488590612</v>
      </c>
      <c r="BI346" s="32">
        <f>MIN(1,計算過程!$DF$13*'貼り付けシート（日別）'!AG345+計算過程!$DF$20*CA346+計算過程!$DF$27)</f>
        <v>0.60403119899275171</v>
      </c>
      <c r="BJ346" s="32">
        <f>IF(計算過程!$DF$5=11,(計算過程!$DF$33*BK346+計算過程!$DF$34*BN346+計算過程!$DF$35*計算過程!$DF$39+計算過程!$DF$36)*(1+計算過程!$DF$37*計算過程!$DF$38)*BL346*BM346*10^3/3600,0)</f>
        <v>0</v>
      </c>
      <c r="BK346" s="32">
        <f>'貼り付けシート（日別）'!AH345</f>
        <v>-8.4749999999999996</v>
      </c>
      <c r="BL346" s="32">
        <f t="shared" si="107"/>
        <v>1.2058175</v>
      </c>
      <c r="BM346" s="32">
        <f t="shared" si="108"/>
        <v>1.0702500000000001</v>
      </c>
      <c r="BN346" s="32">
        <f t="shared" si="109"/>
        <v>51.127680227571432</v>
      </c>
      <c r="BO346" s="32">
        <f>IF(計算過程!$DF$5=10,(計算過程!$DF$41*'貼り付けシート（日別）'!AG345+計算過程!$DF$42*BN346+計算過程!$DF$43)/3.6,0)</f>
        <v>0</v>
      </c>
      <c r="BP346" s="32">
        <f>IF(OR(計算過程!$DF$5=5,計算過程!$DF$5=6,計算過程!$DF$5=7),((計算過程!$DF$45*'貼り付けシート（日別）'!AG345+計算過程!$DF$46*SUM(BU346:BW346,BY346)+計算過程!$DF$47)*BQ346+(0.01723*CA346+0.06099))*10^3/3600,0)</f>
        <v>0</v>
      </c>
      <c r="BQ346" s="32">
        <f>IF('貼り付けシート（日別）'!AG345&lt;7,1+(7-'貼り付けシート（日別）'!AG345)*0.0091,1)</f>
        <v>1.1131433333333334</v>
      </c>
      <c r="BR346" s="32">
        <f>IF(OR(計算過程!$DF$5=5,計算過程!$DF$5=6,計算過程!$DF$5=7),((計算過程!$DF$48*'貼り付けシート（日別）'!AG345+計算過程!$DF$49*SUM(BU346:BW346,BY346)+計算過程!$DF$50)*BT346+CA346/BS346),0)</f>
        <v>0</v>
      </c>
      <c r="BS346" s="32">
        <f>計算過程!$DF$51*'貼り付けシート（日別）'!AG345+計算過程!$DF$52*CA346+計算過程!$DF$53</f>
        <v>0.76102249999999994</v>
      </c>
      <c r="BT346" s="32">
        <f>IF('貼り付けシート（日別）'!AG345&lt;7,1+(7-'貼り付けシート（日別）'!AG345)*0.0205,1)</f>
        <v>1.2548833333333334</v>
      </c>
      <c r="BU346" s="109">
        <f>'貼り付けシート（日別）'!T345</f>
        <v>5.9622290853082864</v>
      </c>
      <c r="BV346" s="109">
        <f>'貼り付けシート（日別）'!U345</f>
        <v>10.2656499164674</v>
      </c>
      <c r="BW346" s="109">
        <f>'貼り付けシート（日別）'!V345</f>
        <v>0.8454064637090799</v>
      </c>
      <c r="BX346" s="109">
        <f>'貼り付けシート（日別）'!W345</f>
        <v>0</v>
      </c>
      <c r="BY346" s="109">
        <f>'貼り付けシート（日別）'!X345</f>
        <v>28.603978095419997</v>
      </c>
      <c r="BZ346" s="109">
        <f>'貼り付けシート（日別）'!Y345</f>
        <v>0</v>
      </c>
      <c r="CA346" s="109">
        <f>'貼り付けシート（日別）'!Z345</f>
        <v>5.4504166666666665</v>
      </c>
      <c r="CB346" s="102">
        <f>IF(入力データと計算結果!$E$9=バックデータ一覧!$A$25,'貼り付けシート（日別）'!AI345,0)</f>
        <v>0</v>
      </c>
      <c r="CC346" s="166"/>
      <c r="CD346" s="32">
        <f>IF(計算過程!$DF$5=9,((CI346*'貼り付けシート（日別）'!AG345+CJ346*(CQ346+CR346+CS346+CU346)+CK346*CX346+CL346)*CE346+(0.01723*CW346+0.06099))*10^3/3600,0)</f>
        <v>0</v>
      </c>
      <c r="CE346" s="32">
        <f>IF(7&lt;='貼り付けシート（日別）'!AG345,1,1+(7-'貼り付けシート（日別）'!AG345)*0.0091)</f>
        <v>1.1131433333333334</v>
      </c>
      <c r="CF346" s="32">
        <f>IF(計算過程!$DF$5=9,((CM346*'貼り付けシート（日別）'!AG345+CN346*(CQ346+CR346+CS346+CU346)+CO346*CX346+CP346)*CH346+CW346/CG346),0)</f>
        <v>0</v>
      </c>
      <c r="CG346" s="32">
        <f>計算過程!$DF$55*'貼り付けシート（日別）'!AG345+計算過程!$DF$56*CW346+計算過程!$DF$57</f>
        <v>0.76102249999999994</v>
      </c>
      <c r="CH346" s="32">
        <f>IF(7&lt;='貼り付けシート（日別）'!AG345,1,1+(7-'貼り付けシート（日別）'!AG345)*0.0205)</f>
        <v>1.2548833333333334</v>
      </c>
      <c r="CI346" s="100">
        <f>IF($CX346&gt;0,バックデータ一覧!$S$4,バックデータ一覧!$T$4)</f>
        <v>-0.18114</v>
      </c>
      <c r="CJ346" s="100">
        <f>IF($CX346&gt;0,バックデータ一覧!$S$5,バックデータ一覧!$T$5)</f>
        <v>0.10483000000000001</v>
      </c>
      <c r="CK346" s="100">
        <f>IF($CX346&gt;0,バックデータ一覧!$S$6,バックデータ一覧!$T$6)</f>
        <v>0</v>
      </c>
      <c r="CL346" s="100">
        <f>IF($CX346&gt;0,バックデータ一覧!$S$7,バックデータ一覧!$T$7)</f>
        <v>5.8528500000000001</v>
      </c>
      <c r="CM346" s="100">
        <f>IF($CX346&gt;0,バックデータ一覧!$S$12,バックデータ一覧!$T$12)</f>
        <v>-5.7700000000000001E-2</v>
      </c>
      <c r="CN346" s="100">
        <f>IF($CX346&gt;0,バックデータ一覧!$S$13,バックデータ一覧!$T$13)</f>
        <v>0.47525000000000001</v>
      </c>
      <c r="CO346" s="100">
        <f>IF($CX346&gt;0,バックデータ一覧!$S$14,バックデータ一覧!$T$14)</f>
        <v>0</v>
      </c>
      <c r="CP346" s="173">
        <f>IF($CX346&gt;0,バックデータ一覧!$S$15,バックデータ一覧!$T$15)</f>
        <v>-6.3459300000000001</v>
      </c>
      <c r="CQ346" s="102">
        <f>IF($DF$4=4,'貼り付けシート（日別）'!T345,'貼り付けシート（日別）'!B345*(INT($DF$4)+1-$DF$4)+'貼り付けシート（日別）'!T345*($DF$4-INT($DF$4)))</f>
        <v>5.9622290853082864</v>
      </c>
      <c r="CR346" s="102">
        <f>IF($DF$4=4,'貼り付けシート（日別）'!U345,'貼り付けシート（日別）'!C345*(INT($DF$4)+1-$DF$4)+'貼り付けシート（日別）'!U345*($DF$4-INT($DF$4)))</f>
        <v>10.2656499164674</v>
      </c>
      <c r="CS346" s="102">
        <f>IF($DF$4=4,'貼り付けシート（日別）'!V345,'貼り付けシート（日別）'!D345*(INT($DF$4)+1-$DF$4)+'貼り付けシート（日別）'!V345*($DF$4-INT($DF$4)))</f>
        <v>0.8454064637090799</v>
      </c>
      <c r="CT346" s="102">
        <f>IF($DF$4=4,'貼り付けシート（日別）'!W345,'貼り付けシート（日別）'!E345*(INT($DF$4)+1-$DF$4)+'貼り付けシート（日別）'!W345*($DF$4-INT($DF$4)))</f>
        <v>0</v>
      </c>
      <c r="CU346" s="102">
        <f>IF($DF$4=4,'貼り付けシート（日別）'!X345,'貼り付けシート（日別）'!F345*(INT($DF$4)+1-$DF$4)+'貼り付けシート（日別）'!X345*($DF$4-INT($DF$4)))</f>
        <v>28.603978095419997</v>
      </c>
      <c r="CV346" s="102">
        <f>IF($DF$4=4,'貼り付けシート（日別）'!Y345,'貼り付けシート（日別）'!G345*(INT($DF$4)+1-$DF$4)+'貼り付けシート（日別）'!Y345*($DF$4-INT($DF$4)))</f>
        <v>0</v>
      </c>
      <c r="CW346" s="102">
        <f>IF($DF$4=4,'貼り付けシート（日別）'!Z345,'貼り付けシート（日別）'!H345*(INT($DF$4)+1-$DF$4)+'貼り付けシート（日別）'!Z345*($DF$4-INT($DF$4)))</f>
        <v>5.4504166666666665</v>
      </c>
      <c r="CX346" s="32">
        <f>SUMIF('貼り付けシート（時刻別）'!$A$6:$A$8765,AR346,'貼り付けシート（時刻別）'!$C$6:$C$8765)</f>
        <v>0</v>
      </c>
      <c r="CY346" s="102">
        <f t="shared" si="110"/>
        <v>0</v>
      </c>
      <c r="CZ346" s="166"/>
    </row>
    <row r="347" spans="1:104" x14ac:dyDescent="0.15">
      <c r="A347" s="36">
        <v>41979</v>
      </c>
      <c r="B347" s="139">
        <f>IF(計算過程!$DF$5=9,計算過程!CD347+計算過程!CY347,IF($DF$4=4,AS347,G347*(INT($DF$4)+1-$DF$4)+AS347*($DF$4-INT($DF$4))))</f>
        <v>0.16194415563194445</v>
      </c>
      <c r="C347" s="139">
        <f>IF(計算過程!$DF$5=9,CF347,IF($DF$4=4,AT347,H347*(INT($DF$4)+1-$DF$4)+AT347*($DF$4-INT($DF$4))))</f>
        <v>93.064237088099645</v>
      </c>
      <c r="D347" s="139">
        <f>IF(計算過程!$DF$5=9,0,IF($DF$4=4,AU347,I347*(INT($DF$4)+1-$DF$4)+AU347*($DF$4-INT($DF$4))))</f>
        <v>0</v>
      </c>
      <c r="E347" s="139">
        <v>0</v>
      </c>
      <c r="F347" s="138"/>
      <c r="G347" s="104">
        <f t="shared" si="97"/>
        <v>0.15356506380092594</v>
      </c>
      <c r="H347" s="104">
        <f t="shared" si="98"/>
        <v>83.86896392276131</v>
      </c>
      <c r="I347" s="104">
        <f t="shared" si="99"/>
        <v>0</v>
      </c>
      <c r="J347" s="107">
        <v>0</v>
      </c>
      <c r="K347" s="101">
        <f>IF(OR(計算過程!$DF$5&lt;=4,計算過程!$DF$5=8),L347+M347+N347,0)</f>
        <v>0.15356506380092594</v>
      </c>
      <c r="L347" s="101">
        <f>IF(AND($DF$5&gt;4,$DF$5&lt;&gt;8),0,((VLOOKUP(入力データと計算結果!$E$6,バックデータ一覧!$V$12:$AA$15,2)*'貼り付けシート（日別）'!O346+VLOOKUP(入力データと計算結果!$E$6,バックデータ一覧!$V$12:$AA$15,3)*('貼り付けシート（日別）'!I346+'貼り付けシート（日別）'!J346+'貼り付けシート（日別）'!K346+'貼り付けシート（日別）'!L346+'貼り付けシート（日別）'!N346)+(VLOOKUP(入力データと計算結果!$E$6,バックデータ一覧!$V$12:$AA$15,4)))*10^3/3600))</f>
        <v>9.6045280814814823E-2</v>
      </c>
      <c r="M347" s="101">
        <f>IF(AND(OR($DF$5&gt;4,$DF$5&lt;&gt;8),入力データと計算結果!$E$7&lt;&gt;バックデータ一覧!$A$16,SUM(AL347:AM347)&gt;0),0.07*10^3/3600,0)</f>
        <v>1.9444444444444445E-2</v>
      </c>
      <c r="N347" s="101">
        <f>IF(AND(OR($DF$5&lt;=4),入力データと計算結果!$E$7=バックデータ一覧!$A$18,AM347&gt;0),(VLOOKUP(入力データと計算結果!$E$6,バックデータ一覧!$V$12:$AA$15,5,FALSE)*AO347+VLOOKUP(入力データと計算結果!$E$6,バックデータ一覧!$V$12:$AA$15,6,FALSE))*10^3/3600,0)</f>
        <v>3.807533854166667E-2</v>
      </c>
      <c r="O347" s="101">
        <f>IF(OR(計算過程!$DF$5&lt;=2,計算過程!$DF$5=8),IF(入力データと計算結果!$E$7=バックデータ一覧!$A$16,AI347/Q347+AJ347/R347+AK347/S347+AL347/T347+AN347/V347,IF(入力データと計算結果!$E$7=バックデータ一覧!$A$17,AI347/Q347+AJ347/R347+AK347/S347+AM347/U347+AN347/V347,AI347/Q347+AJ347/R347+AK347/S347+AM347/U347+AO347/W347)),0)</f>
        <v>83.86896392276131</v>
      </c>
      <c r="P347" s="101">
        <f>IF(OR(計算過程!$DF$5=3,計算過程!$DF$5=4),IF(入力データと計算結果!$E$7=バックデータ一覧!$A$16,AI347/Q347+AJ347/R347+AK347/S347+AL347/T347+AN347/V347,IF(入力データと計算結果!$E$7=バックデータ一覧!$A$17,AI347/Q347+AJ347/R347+AK347/S347+AM347/U347+AN347/V347,AI347/Q347+AJ347/R347+AK347/S347+AM347/U347+AO347/W347)),0)</f>
        <v>0</v>
      </c>
      <c r="Q347" s="101">
        <f>MIN(1,$DF$7*'貼り付けシート（日別）'!O346+計算過程!$DF$14*(AI347+AK347)+$DF$21)</f>
        <v>0.59687733431640577</v>
      </c>
      <c r="R347" s="101">
        <f>MIN(1,$DF$8*'貼り付けシート（日別）'!O346+$DF$15*AJ347+$DF$22)</f>
        <v>0.67533860002145918</v>
      </c>
      <c r="S347" s="101">
        <f>MIN(1,$DF$9*'貼り付けシート（日別）'!O346+$DF$16*(AI347+AK347)+$DF$23)</f>
        <v>0.59687733431640577</v>
      </c>
      <c r="T347" s="32">
        <f>MIN(1,$DF$10*'貼り付けシート（日別）'!O346+$DF$17*AL347+$DF$24)</f>
        <v>0.71159348488590612</v>
      </c>
      <c r="U347" s="32">
        <f>MIN(1,$DF$11*'貼り付けシート（日別）'!O346+$DF$18*AM347+$DF$25)</f>
        <v>0.69752002381182987</v>
      </c>
      <c r="V347" s="32">
        <f>MIN(1,$DF$12*'貼り付けシート（日別）'!O346+$DF$19*AN347+$DF$26)</f>
        <v>0.71159348488590612</v>
      </c>
      <c r="W347" s="32">
        <f>MIN(1,$DF$13*'貼り付けシート（日別）'!O346+$DF$20*AO347+$DF$27)</f>
        <v>0.58648195623624155</v>
      </c>
      <c r="X347" s="32">
        <f t="shared" si="100"/>
        <v>0</v>
      </c>
      <c r="Y347" s="32">
        <f>'貼り付けシート（日別）'!P346</f>
        <v>-8.5875000000000004</v>
      </c>
      <c r="Z347" s="32">
        <f t="shared" si="101"/>
        <v>1.20731375</v>
      </c>
      <c r="AA347" s="32">
        <f t="shared" si="102"/>
        <v>1.0691250000000001</v>
      </c>
      <c r="AB347" s="32">
        <f t="shared" si="103"/>
        <v>55.45892313062658</v>
      </c>
      <c r="AC347" s="32">
        <f>IF($DF$5=10,($DF$41*'貼り付けシート（日別）'!O346+$DF$42*AB347+$DF$43)/3.6,0)</f>
        <v>0</v>
      </c>
      <c r="AD347" s="32">
        <f>IF(OR($DF$5=5,$DF$5=6,$DF$5=7),(($DF$45*'貼り付けシート（日別）'!O346+$DF$46*SUM(AI347:AK347,AM347)+$DF$47)*AE347+(0.01723*AO347+0.06099))*10^3/3600,0)</f>
        <v>0</v>
      </c>
      <c r="AE347" s="32">
        <f>IF('貼り付けシート（日別）'!O346&lt;7,1+(7-'貼り付けシート（日別）'!O346)*0.0091,1)</f>
        <v>1.1110958333333334</v>
      </c>
      <c r="AF347" s="32">
        <f>IF(OR($DF$5=5,$DF$5=6,$DF$5=7),(($DF$48*'貼り付けシート（日別）'!O346+$DF$49*SUM(AI347:AK347,AM347)+$DF$50)*AH347+AO347/AG347),0)</f>
        <v>0</v>
      </c>
      <c r="AG347" s="32">
        <f>$DF$51*'貼り付けシート（日別）'!O346+$DF$52*AO347+$DF$53</f>
        <v>0.75589374999999992</v>
      </c>
      <c r="AH347" s="32">
        <f>IF('貼り付けシート（日別）'!O346&lt;7,1+(7-'貼り付けシート（日別）'!O346)*0.0205,1)</f>
        <v>1.2502708333333334</v>
      </c>
      <c r="AI347" s="109">
        <f>'貼り付けシート（日別）'!B346</f>
        <v>8.5225800832558374</v>
      </c>
      <c r="AJ347" s="109">
        <f>'貼り付けシート（日別）'!C346</f>
        <v>11.372359608740132</v>
      </c>
      <c r="AK347" s="109">
        <f>'貼り付けシート（日別）'!D346</f>
        <v>2.3413681547406147</v>
      </c>
      <c r="AL347" s="109">
        <f>'貼り付けシート（日別）'!E346</f>
        <v>0</v>
      </c>
      <c r="AM347" s="109">
        <f>'貼り付けシート（日別）'!F346</f>
        <v>28.806990283889998</v>
      </c>
      <c r="AN347" s="109">
        <f>'貼り付けシート（日別）'!G346</f>
        <v>0</v>
      </c>
      <c r="AO347" s="109">
        <f>'貼り付けシート（日別）'!H346</f>
        <v>4.4156250000000004</v>
      </c>
      <c r="AP347" s="102">
        <f>IF(入力データと計算結果!$E$9=バックデータ一覧!$A$25,'貼り付けシート（日別）'!Q346,0)</f>
        <v>0</v>
      </c>
      <c r="AR347" s="36">
        <v>41979</v>
      </c>
      <c r="AS347" s="104">
        <f t="shared" si="104"/>
        <v>0.16194415563194445</v>
      </c>
      <c r="AT347" s="104">
        <f t="shared" si="105"/>
        <v>93.064237088099645</v>
      </c>
      <c r="AU347" s="104">
        <f t="shared" si="106"/>
        <v>0</v>
      </c>
      <c r="AV347" s="107">
        <v>0</v>
      </c>
      <c r="AW347" s="101">
        <f>IF(OR(計算過程!$DF$5&lt;=4,計算過程!$DF$5=8),AX347+AY347+AZ347,0)</f>
        <v>0.16194415563194445</v>
      </c>
      <c r="AX347" s="101">
        <f>IF(AND(計算過程!$DF$5&gt;4,計算過程!$DF$5&lt;&gt;8),0,((VLOOKUP(入力データと計算結果!$E$6,バックデータ一覧!$V$12:$AA$15,2)*'貼り付けシート（日別）'!AG346+VLOOKUP(入力データと計算結果!$E$6,バックデータ一覧!$V$12:$AA$15,3)*('貼り付けシート（日別）'!AA346+'貼り付けシート（日別）'!AB346+'貼り付けシート（日別）'!AC346+'貼り付けシート（日別）'!AD346+'貼り付けシート（日別）'!AF346)+(VLOOKUP(入力データと計算結果!$E$6,バックデータ一覧!$V$12:$AA$15,4)))*10^3/3600))</f>
        <v>9.956597131481483E-2</v>
      </c>
      <c r="AY347" s="101">
        <f>IF(AND(OR(計算過程!$DF$5&gt;4,計算過程!$DF$5&lt;&gt;8),入力データと計算結果!$E$7&lt;&gt;バックデータ一覧!$A$16,SUM(BX347:BY347)&gt;0),0.07*10^3/3600,0)</f>
        <v>1.9444444444444445E-2</v>
      </c>
      <c r="AZ347" s="101">
        <f>IF(AND(OR(計算過程!$DF$5&lt;=4),入力データと計算結果!$E$7=バックデータ一覧!$A$18,BY347&gt;0),(VLOOKUP(入力データと計算結果!$E$6,バックデータ一覧!$V$12:$AA$15,5,FALSE)*CA347+VLOOKUP(入力データと計算結果!$E$6,バックデータ一覧!$V$12:$AA$15,6,FALSE))*10^3/3600,0)</f>
        <v>4.293373987268518E-2</v>
      </c>
      <c r="BA347" s="101">
        <f>IF(OR(計算過程!$DF$5&lt;=2,計算過程!$DF$5=8),IF(入力データと計算結果!$E$7=バックデータ一覧!$A$16,BU347/BC347+BV347/BD347+BW347/BE347+BX347/BF347+BZ347/BH347,IF(入力データと計算結果!$E$7=バックデータ一覧!$A$17,BU347/BC347+BV347/BD347+BW347/BE347+BY347/BG347+BZ347/BH347,BU347/BC347+BV347/BD347+BW347/BE347+BY347/BG347+CA347/BI347)),0)</f>
        <v>93.064237088099645</v>
      </c>
      <c r="BB347" s="101">
        <f>IF(OR(計算過程!$DF$5=3,計算過程!$DF$5=4),IF(入力データと計算結果!$E$7=バックデータ一覧!$A$16,BU347/BC347+BV347/BD347+BW347/BE347+BX347/BF347+BZ347/BH347,IF(入力データと計算結果!$E$7=バックデータ一覧!$A$17,BU347/BC347+BV347/BD347+BW347/BE347+BY347/BG347+BZ347/BH347,BU347/BC347+BV347/BD347+BW347/BE347+BY347/BG347+CA347/BI347)),0)</f>
        <v>0</v>
      </c>
      <c r="BC347" s="101">
        <f>MIN(1,計算過程!$DF$7*'貼り付けシート（日別）'!AG346+計算過程!$DF$14*(BU347+BW347)+計算過程!$DF$21)</f>
        <v>0.59808804036264873</v>
      </c>
      <c r="BD347" s="101">
        <f>MIN(1,計算過程!$DF$8*'貼り付けシート（日別）'!AG346+計算過程!$DF$15*BV347+計算過程!$DF$22)</f>
        <v>0.67721557806953092</v>
      </c>
      <c r="BE347" s="101">
        <f>MIN(1,計算過程!$DF$9*'貼り付けシート（日別）'!AG346+計算過程!$DF$16*(BU347+BW347)+計算過程!$DF$23)</f>
        <v>0.59808804036264873</v>
      </c>
      <c r="BF347" s="32">
        <f>MIN(1,計算過程!$DF$10*'貼り付けシート（日別）'!AG346+計算過程!$DF$17*BX347+計算過程!$DF$24)</f>
        <v>0.71159348488590612</v>
      </c>
      <c r="BG347" s="32">
        <f>MIN(1,計算過程!$DF$11*'貼り付けシート（日別）'!AG346+計算過程!$DF$18*BY347+計算過程!$DF$25)</f>
        <v>0.69752002381182987</v>
      </c>
      <c r="BH347" s="32">
        <f>MIN(1,計算過程!$DF$12*'貼り付けシート（日別）'!AG346+計算過程!$DF$19*BZ347+計算過程!$DF$26)</f>
        <v>0.71159348488590612</v>
      </c>
      <c r="BI347" s="32">
        <f>MIN(1,計算過程!$DF$13*'貼り付けシート（日別）'!AG346+計算過程!$DF$20*CA347+計算過程!$DF$27)</f>
        <v>0.60435850340134223</v>
      </c>
      <c r="BJ347" s="32">
        <f>IF(計算過程!$DF$5=11,(計算過程!$DF$33*BK347+計算過程!$DF$34*BN347+計算過程!$DF$35*計算過程!$DF$39+計算過程!$DF$36)*(1+計算過程!$DF$37*計算過程!$DF$38)*BL347*BM347*10^3/3600,0)</f>
        <v>0</v>
      </c>
      <c r="BK347" s="32">
        <f>'貼り付けシート（日別）'!AH346</f>
        <v>-8.5875000000000004</v>
      </c>
      <c r="BL347" s="32">
        <f t="shared" si="107"/>
        <v>1.20731375</v>
      </c>
      <c r="BM347" s="32">
        <f t="shared" si="108"/>
        <v>1.0691250000000001</v>
      </c>
      <c r="BN347" s="32">
        <f t="shared" si="109"/>
        <v>61.635375746457818</v>
      </c>
      <c r="BO347" s="32">
        <f>IF(計算過程!$DF$5=10,(計算過程!$DF$41*'貼り付けシート（日別）'!AG346+計算過程!$DF$42*BN347+計算過程!$DF$43)/3.6,0)</f>
        <v>0</v>
      </c>
      <c r="BP347" s="32">
        <f>IF(OR(計算過程!$DF$5=5,計算過程!$DF$5=6,計算過程!$DF$5=7),((計算過程!$DF$45*'貼り付けシート（日別）'!AG346+計算過程!$DF$46*SUM(BU347:BW347,BY347)+計算過程!$DF$47)*BQ347+(0.01723*CA347+0.06099))*10^3/3600,0)</f>
        <v>0</v>
      </c>
      <c r="BQ347" s="32">
        <f>IF('貼り付けシート（日別）'!AG346&lt;7,1+(7-'貼り付けシート（日別）'!AG346)*0.0091,1)</f>
        <v>1.1110958333333334</v>
      </c>
      <c r="BR347" s="32">
        <f>IF(OR(計算過程!$DF$5=5,計算過程!$DF$5=6,計算過程!$DF$5=7),((計算過程!$DF$48*'貼り付けシート（日別）'!AG346+計算過程!$DF$49*SUM(BU347:BW347,BY347)+計算過程!$DF$50)*BT347+CA347/BS347),0)</f>
        <v>0</v>
      </c>
      <c r="BS347" s="32">
        <f>計算過程!$DF$51*'貼り付けシート（日別）'!AG346+計算過程!$DF$52*CA347+計算過程!$DF$53</f>
        <v>0.76198437499999994</v>
      </c>
      <c r="BT347" s="32">
        <f>IF('貼り付けシート（日別）'!AG346&lt;7,1+(7-'貼り付けシート（日別）'!AG346)*0.0205,1)</f>
        <v>1.2502708333333334</v>
      </c>
      <c r="BU347" s="109">
        <f>'貼り付けシート（日別）'!T346</f>
        <v>8.9099700870401932</v>
      </c>
      <c r="BV347" s="109">
        <f>'貼り付けシート（日別）'!U346</f>
        <v>15.50776310282745</v>
      </c>
      <c r="BW347" s="109">
        <f>'貼り付けシート（日別）'!V346</f>
        <v>2.9799231060335098</v>
      </c>
      <c r="BX347" s="109">
        <f>'貼り付けシート（日別）'!W346</f>
        <v>0</v>
      </c>
      <c r="BY347" s="109">
        <f>'貼り付けシート（日別）'!X346</f>
        <v>28.806990283889998</v>
      </c>
      <c r="BZ347" s="109">
        <f>'貼り付けシート（日別）'!Y346</f>
        <v>0</v>
      </c>
      <c r="CA347" s="109">
        <f>'貼り付けシート（日別）'!Z346</f>
        <v>5.4307291666666666</v>
      </c>
      <c r="CB347" s="102">
        <f>IF(入力データと計算結果!$E$9=バックデータ一覧!$A$25,'貼り付けシート（日別）'!AI346,0)</f>
        <v>0</v>
      </c>
      <c r="CC347" s="166"/>
      <c r="CD347" s="32">
        <f>IF(計算過程!$DF$5=9,((CI347*'貼り付けシート（日別）'!AG346+CJ347*(CQ347+CR347+CS347+CU347)+CK347*CX347+CL347)*CE347+(0.01723*CW347+0.06099))*10^3/3600,0)</f>
        <v>0</v>
      </c>
      <c r="CE347" s="32">
        <f>IF(7&lt;='貼り付けシート（日別）'!AG346,1,1+(7-'貼り付けシート（日別）'!AG346)*0.0091)</f>
        <v>1.1110958333333334</v>
      </c>
      <c r="CF347" s="32">
        <f>IF(計算過程!$DF$5=9,((CM347*'貼り付けシート（日別）'!AG346+CN347*(CQ347+CR347+CS347+CU347)+CO347*CX347+CP347)*CH347+CW347/CG347),0)</f>
        <v>0</v>
      </c>
      <c r="CG347" s="32">
        <f>計算過程!$DF$55*'貼り付けシート（日別）'!AG346+計算過程!$DF$56*CW347+計算過程!$DF$57</f>
        <v>0.76198437499999994</v>
      </c>
      <c r="CH347" s="32">
        <f>IF(7&lt;='貼り付けシート（日別）'!AG346,1,1+(7-'貼り付けシート（日別）'!AG346)*0.0205)</f>
        <v>1.2502708333333334</v>
      </c>
      <c r="CI347" s="100">
        <f>IF($CX347&gt;0,バックデータ一覧!$S$4,バックデータ一覧!$T$4)</f>
        <v>-0.18114</v>
      </c>
      <c r="CJ347" s="100">
        <f>IF($CX347&gt;0,バックデータ一覧!$S$5,バックデータ一覧!$T$5)</f>
        <v>0.10483000000000001</v>
      </c>
      <c r="CK347" s="100">
        <f>IF($CX347&gt;0,バックデータ一覧!$S$6,バックデータ一覧!$T$6)</f>
        <v>0</v>
      </c>
      <c r="CL347" s="100">
        <f>IF($CX347&gt;0,バックデータ一覧!$S$7,バックデータ一覧!$T$7)</f>
        <v>5.8528500000000001</v>
      </c>
      <c r="CM347" s="100">
        <f>IF($CX347&gt;0,バックデータ一覧!$S$12,バックデータ一覧!$T$12)</f>
        <v>-5.7700000000000001E-2</v>
      </c>
      <c r="CN347" s="100">
        <f>IF($CX347&gt;0,バックデータ一覧!$S$13,バックデータ一覧!$T$13)</f>
        <v>0.47525000000000001</v>
      </c>
      <c r="CO347" s="100">
        <f>IF($CX347&gt;0,バックデータ一覧!$S$14,バックデータ一覧!$T$14)</f>
        <v>0</v>
      </c>
      <c r="CP347" s="173">
        <f>IF($CX347&gt;0,バックデータ一覧!$S$15,バックデータ一覧!$T$15)</f>
        <v>-6.3459300000000001</v>
      </c>
      <c r="CQ347" s="102">
        <f>IF($DF$4=4,'貼り付けシート（日別）'!T346,'貼り付けシート（日別）'!B346*(INT($DF$4)+1-$DF$4)+'貼り付けシート（日別）'!T346*($DF$4-INT($DF$4)))</f>
        <v>8.9099700870401932</v>
      </c>
      <c r="CR347" s="102">
        <f>IF($DF$4=4,'貼り付けシート（日別）'!U346,'貼り付けシート（日別）'!C346*(INT($DF$4)+1-$DF$4)+'貼り付けシート（日別）'!U346*($DF$4-INT($DF$4)))</f>
        <v>15.50776310282745</v>
      </c>
      <c r="CS347" s="102">
        <f>IF($DF$4=4,'貼り付けシート（日別）'!V346,'貼り付けシート（日別）'!D346*(INT($DF$4)+1-$DF$4)+'貼り付けシート（日別）'!V346*($DF$4-INT($DF$4)))</f>
        <v>2.9799231060335098</v>
      </c>
      <c r="CT347" s="102">
        <f>IF($DF$4=4,'貼り付けシート（日別）'!W346,'貼り付けシート（日別）'!E346*(INT($DF$4)+1-$DF$4)+'貼り付けシート（日別）'!W346*($DF$4-INT($DF$4)))</f>
        <v>0</v>
      </c>
      <c r="CU347" s="102">
        <f>IF($DF$4=4,'貼り付けシート（日別）'!X346,'貼り付けシート（日別）'!F346*(INT($DF$4)+1-$DF$4)+'貼り付けシート（日別）'!X346*($DF$4-INT($DF$4)))</f>
        <v>28.806990283889998</v>
      </c>
      <c r="CV347" s="102">
        <f>IF($DF$4=4,'貼り付けシート（日別）'!Y346,'貼り付けシート（日別）'!G346*(INT($DF$4)+1-$DF$4)+'貼り付けシート（日別）'!Y346*($DF$4-INT($DF$4)))</f>
        <v>0</v>
      </c>
      <c r="CW347" s="102">
        <f>IF($DF$4=4,'貼り付けシート（日別）'!Z346,'貼り付けシート（日別）'!H346*(INT($DF$4)+1-$DF$4)+'貼り付けシート（日別）'!Z346*($DF$4-INT($DF$4)))</f>
        <v>5.4307291666666666</v>
      </c>
      <c r="CX347" s="32">
        <f>SUMIF('貼り付けシート（時刻別）'!$A$6:$A$8765,AR347,'貼り付けシート（時刻別）'!$C$6:$C$8765)</f>
        <v>0</v>
      </c>
      <c r="CY347" s="102">
        <f t="shared" si="110"/>
        <v>0</v>
      </c>
      <c r="CZ347" s="166"/>
    </row>
    <row r="348" spans="1:104" x14ac:dyDescent="0.15">
      <c r="A348" s="36">
        <v>41980</v>
      </c>
      <c r="B348" s="139">
        <f>IF(計算過程!$DF$5=9,計算過程!CD348+計算過程!CY348,IF($DF$4=4,AS348,G348*(INT($DF$4)+1-$DF$4)+AS348*($DF$4-INT($DF$4))))</f>
        <v>0.15510413089236114</v>
      </c>
      <c r="C348" s="139">
        <f>IF(計算過程!$DF$5=9,CF348,IF($DF$4=4,AT348,H348*(INT($DF$4)+1-$DF$4)+AT348*($DF$4-INT($DF$4))))</f>
        <v>91.471347396058832</v>
      </c>
      <c r="D348" s="139">
        <f>IF(計算過程!$DF$5=9,0,IF($DF$4=4,AU348,I348*(INT($DF$4)+1-$DF$4)+AU348*($DF$4-INT($DF$4))))</f>
        <v>0</v>
      </c>
      <c r="E348" s="139">
        <v>0</v>
      </c>
      <c r="F348" s="138"/>
      <c r="G348" s="104">
        <f t="shared" si="97"/>
        <v>0.14718146455324077</v>
      </c>
      <c r="H348" s="104">
        <f t="shared" si="98"/>
        <v>82.459601980008316</v>
      </c>
      <c r="I348" s="104">
        <f t="shared" si="99"/>
        <v>0</v>
      </c>
      <c r="J348" s="107">
        <v>0</v>
      </c>
      <c r="K348" s="101">
        <f>IF(OR(計算過程!$DF$5&lt;=4,計算過程!$DF$5=8),L348+M348+N348,0)</f>
        <v>0.14718146455324077</v>
      </c>
      <c r="L348" s="101">
        <f>IF(AND($DF$5&gt;4,$DF$5&lt;&gt;8),0,((VLOOKUP(入力データと計算結果!$E$6,バックデータ一覧!$V$12:$AA$15,2)*'貼り付けシート（日別）'!O347+VLOOKUP(入力データと計算結果!$E$6,バックデータ一覧!$V$12:$AA$15,3)*('貼り付けシート（日別）'!I347+'貼り付けシート（日別）'!J347+'貼り付けシート（日別）'!K347+'貼り付けシート（日別）'!L347+'貼り付けシート（日別）'!N347)+(VLOOKUP(入力データと計算結果!$E$6,バックデータ一覧!$V$12:$AA$15,4)))*10^3/3600))</f>
        <v>9.2400234518518531E-2</v>
      </c>
      <c r="M348" s="101">
        <f>IF(AND(OR($DF$5&gt;4,$DF$5&lt;&gt;8),入力データと計算結果!$E$7&lt;&gt;バックデータ一覧!$A$16,SUM(AL348:AM348)&gt;0),0.07*10^3/3600,0)</f>
        <v>1.9444444444444445E-2</v>
      </c>
      <c r="N348" s="101">
        <f>IF(AND(OR($DF$5&lt;=4),入力データと計算結果!$E$7=バックデータ一覧!$A$18,AM348&gt;0),(VLOOKUP(入力データと計算結果!$E$6,バックデータ一覧!$V$12:$AA$15,5,FALSE)*AO348+VLOOKUP(入力データと計算結果!$E$6,バックデータ一覧!$V$12:$AA$15,6,FALSE))*10^3/3600,0)</f>
        <v>3.5336785590277781E-2</v>
      </c>
      <c r="O348" s="101">
        <f>IF(OR(計算過程!$DF$5&lt;=2,計算過程!$DF$5=8),IF(入力データと計算結果!$E$7=バックデータ一覧!$A$16,AI348/Q348+AJ348/R348+AK348/S348+AL348/T348+AN348/V348,IF(入力データと計算結果!$E$7=バックデータ一覧!$A$17,AI348/Q348+AJ348/R348+AK348/S348+AM348/U348+AN348/V348,AI348/Q348+AJ348/R348+AK348/S348+AM348/U348+AO348/W348)),0)</f>
        <v>82.459601980008316</v>
      </c>
      <c r="P348" s="101">
        <f>IF(OR(計算過程!$DF$5=3,計算過程!$DF$5=4),IF(入力データと計算結果!$E$7=バックデータ一覧!$A$16,AI348/Q348+AJ348/R348+AK348/S348+AL348/T348+AN348/V348,IF(入力データと計算結果!$E$7=バックデータ一覧!$A$17,AI348/Q348+AJ348/R348+AK348/S348+AM348/U348+AN348/V348,AI348/Q348+AJ348/R348+AK348/S348+AM348/U348+AO348/W348)),0)</f>
        <v>0</v>
      </c>
      <c r="Q348" s="101">
        <f>MIN(1,$DF$7*'貼り付けシート（日別）'!O347+計算過程!$DF$14*(AI348+AK348)+$DF$21)</f>
        <v>0.61006965222946408</v>
      </c>
      <c r="R348" s="101">
        <f>MIN(1,$DF$8*'貼り付けシート（日別）'!O347+$DF$15*AJ348+$DF$22)</f>
        <v>0.67950754292635818</v>
      </c>
      <c r="S348" s="101">
        <f>MIN(1,$DF$9*'貼り付けシート（日別）'!O347+$DF$16*(AI348+AK348)+$DF$23)</f>
        <v>0.61006965222946408</v>
      </c>
      <c r="T348" s="32">
        <f>MIN(1,$DF$10*'貼り付けシート（日別）'!O347+$DF$17*AL348+$DF$24)</f>
        <v>0.71159348488590612</v>
      </c>
      <c r="U348" s="32">
        <f>MIN(1,$DF$11*'貼り付けシート（日別）'!O347+$DF$18*AM348+$DF$25)</f>
        <v>0.69748539914967733</v>
      </c>
      <c r="V348" s="32">
        <f>MIN(1,$DF$12*'貼り付けシート（日別）'!O347+$DF$19*AN348+$DF$26)</f>
        <v>0.71159348488590612</v>
      </c>
      <c r="W348" s="32">
        <f>MIN(1,$DF$13*'貼り付けシート（日別）'!O347+$DF$20*AO348+$DF$27)</f>
        <v>0.59925942334872484</v>
      </c>
      <c r="X348" s="32">
        <f t="shared" si="100"/>
        <v>0</v>
      </c>
      <c r="Y348" s="32">
        <f>'貼り付けシート（日別）'!P347</f>
        <v>-1.7250000000000001</v>
      </c>
      <c r="Z348" s="32">
        <f t="shared" si="101"/>
        <v>1.1160425</v>
      </c>
      <c r="AA348" s="32">
        <f t="shared" si="102"/>
        <v>1.1329375000000002</v>
      </c>
      <c r="AB348" s="32">
        <f t="shared" si="103"/>
        <v>55.02190711518535</v>
      </c>
      <c r="AC348" s="32">
        <f>IF($DF$5=10,($DF$41*'貼り付けシート（日別）'!O347+$DF$42*AB348+$DF$43)/3.6,0)</f>
        <v>0</v>
      </c>
      <c r="AD348" s="32">
        <f>IF(OR($DF$5=5,$DF$5=6,$DF$5=7),(($DF$45*'貼り付けシート（日別）'!O347+$DF$46*SUM(AI348:AK348,AM348)+$DF$47)*AE348+(0.01723*AO348+0.06099))*10^3/3600,0)</f>
        <v>0</v>
      </c>
      <c r="AE348" s="32">
        <f>IF('貼り付けシート（日別）'!O347&lt;7,1+(7-'貼り付けシート（日別）'!O347)*0.0091,1)</f>
        <v>1.0416704166666666</v>
      </c>
      <c r="AF348" s="32">
        <f>IF(OR($DF$5=5,$DF$5=6,$DF$5=7),(($DF$48*'貼り付けシート（日別）'!O347+$DF$49*SUM(AI348:AK348,AM348)+$DF$50)*AH348+AO348/AG348),0)</f>
        <v>0</v>
      </c>
      <c r="AG348" s="32">
        <f>$DF$51*'貼り付けシート（日別）'!O347+$DF$52*AO348+$DF$53</f>
        <v>0.78908062499999998</v>
      </c>
      <c r="AH348" s="32">
        <f>IF('貼り付けシート（日別）'!O347&lt;7,1+(7-'貼り付けシート（日別）'!O347)*0.0205,1)</f>
        <v>1.0938729166666668</v>
      </c>
      <c r="AI348" s="109">
        <f>'貼り付けシート（日別）'!B347</f>
        <v>8.5451493498258859</v>
      </c>
      <c r="AJ348" s="109">
        <f>'貼り付けシート（日別）'!C347</f>
        <v>11.40247558454004</v>
      </c>
      <c r="AK348" s="109">
        <f>'貼り付けシート（日別）'!D347</f>
        <v>2.3475685026994197</v>
      </c>
      <c r="AL348" s="109">
        <f>'貼り付けシート（日別）'!E347</f>
        <v>0</v>
      </c>
      <c r="AM348" s="109">
        <f>'貼り付けシート（日別）'!F347</f>
        <v>28.883276178119999</v>
      </c>
      <c r="AN348" s="109">
        <f>'貼り付けシート（日別）'!G347</f>
        <v>0</v>
      </c>
      <c r="AO348" s="109">
        <f>'貼り付けシート（日別）'!H347</f>
        <v>3.8434375000000003</v>
      </c>
      <c r="AP348" s="102">
        <f>IF(入力データと計算結果!$E$9=バックデータ一覧!$A$25,'貼り付けシート（日別）'!Q347,0)</f>
        <v>0</v>
      </c>
      <c r="AR348" s="36">
        <v>41980</v>
      </c>
      <c r="AS348" s="104">
        <f t="shared" si="104"/>
        <v>0.15510413089236114</v>
      </c>
      <c r="AT348" s="104">
        <f t="shared" si="105"/>
        <v>91.471347396058832</v>
      </c>
      <c r="AU348" s="104">
        <f t="shared" si="106"/>
        <v>0</v>
      </c>
      <c r="AV348" s="107">
        <v>0</v>
      </c>
      <c r="AW348" s="101">
        <f>IF(OR(計算過程!$DF$5&lt;=4,計算過程!$DF$5=8),AX348+AY348+AZ348,0)</f>
        <v>0.15510413089236114</v>
      </c>
      <c r="AX348" s="101">
        <f>IF(AND(計算過程!$DF$5&gt;4,計算過程!$DF$5&lt;&gt;8),0,((VLOOKUP(入力データと計算結果!$E$6,バックデータ一覧!$V$12:$AA$15,2)*'貼り付けシート（日別）'!AG347+VLOOKUP(入力データと計算結果!$E$6,バックデータ一覧!$V$12:$AA$15,3)*('貼り付けシート（日別）'!AA347+'貼り付けシート（日別）'!AB347+'貼り付けシート（日別）'!AC347+'貼り付けシート（日別）'!AD347+'貼り付けシート（日別）'!AF347)+(VLOOKUP(入力データと計算結果!$E$6,バックデータ一覧!$V$12:$AA$15,4)))*10^3/3600))</f>
        <v>9.5920925018518538E-2</v>
      </c>
      <c r="AY348" s="101">
        <f>IF(AND(OR(計算過程!$DF$5&gt;4,計算過程!$DF$5&lt;&gt;8),入力データと計算結果!$E$7&lt;&gt;バックデータ一覧!$A$16,SUM(BX348:BY348)&gt;0),0.07*10^3/3600,0)</f>
        <v>1.9444444444444445E-2</v>
      </c>
      <c r="AZ348" s="101">
        <f>IF(AND(OR(計算過程!$DF$5&lt;=4),入力データと計算結果!$E$7=バックデータ一覧!$A$18,BY348&gt;0),(VLOOKUP(入力データと計算結果!$E$6,バックデータ一覧!$V$12:$AA$15,5,FALSE)*CA348+VLOOKUP(入力データと計算結果!$E$6,バックデータ一覧!$V$12:$AA$15,6,FALSE))*10^3/3600,0)</f>
        <v>3.9738761429398139E-2</v>
      </c>
      <c r="BA348" s="101">
        <f>IF(OR(計算過程!$DF$5&lt;=2,計算過程!$DF$5=8),IF(入力データと計算結果!$E$7=バックデータ一覧!$A$16,BU348/BC348+BV348/BD348+BW348/BE348+BX348/BF348+BZ348/BH348,IF(入力データと計算結果!$E$7=バックデータ一覧!$A$17,BU348/BC348+BV348/BD348+BW348/BE348+BY348/BG348+BZ348/BH348,BU348/BC348+BV348/BD348+BW348/BE348+BY348/BG348+CA348/BI348)),0)</f>
        <v>91.471347396058832</v>
      </c>
      <c r="BB348" s="101">
        <f>IF(OR(計算過程!$DF$5=3,計算過程!$DF$5=4),IF(入力データと計算結果!$E$7=バックデータ一覧!$A$16,BU348/BC348+BV348/BD348+BW348/BE348+BX348/BF348+BZ348/BH348,IF(入力データと計算結果!$E$7=バックデータ一覧!$A$17,BU348/BC348+BV348/BD348+BW348/BE348+BY348/BG348+BZ348/BH348,BU348/BC348+BV348/BD348+BW348/BE348+BY348/BG348+CA348/BI348)),0)</f>
        <v>0</v>
      </c>
      <c r="BC348" s="101">
        <f>MIN(1,計算過程!$DF$7*'貼り付けシート（日別）'!AG347+計算過程!$DF$14*(BU348+BW348)+計算過程!$DF$21)</f>
        <v>0.61128356443478438</v>
      </c>
      <c r="BD348" s="101">
        <f>MIN(1,計算過程!$DF$8*'貼り付けシート（日別）'!AG347+計算過程!$DF$15*BV348+計算過程!$DF$22)</f>
        <v>0.6813894915370412</v>
      </c>
      <c r="BE348" s="101">
        <f>MIN(1,計算過程!$DF$9*'貼り付けシート（日別）'!AG347+計算過程!$DF$16*(BU348+BW348)+計算過程!$DF$23)</f>
        <v>0.61128356443478438</v>
      </c>
      <c r="BF348" s="32">
        <f>MIN(1,計算過程!$DF$10*'貼り付けシート（日別）'!AG347+計算過程!$DF$17*BX348+計算過程!$DF$24)</f>
        <v>0.71159348488590612</v>
      </c>
      <c r="BG348" s="32">
        <f>MIN(1,計算過程!$DF$11*'貼り付けシート（日別）'!AG347+計算過程!$DF$18*BY348+計算過程!$DF$25)</f>
        <v>0.69748539914967733</v>
      </c>
      <c r="BH348" s="32">
        <f>MIN(1,計算過程!$DF$12*'貼り付けシート（日別）'!AG347+計算過程!$DF$19*BZ348+計算過程!$DF$26)</f>
        <v>0.71159348488590612</v>
      </c>
      <c r="BI348" s="32">
        <f>MIN(1,計算過程!$DF$13*'貼り付けシート（日別）'!AG347+計算過程!$DF$20*CA348+計算過程!$DF$27)</f>
        <v>0.61545654732966437</v>
      </c>
      <c r="BJ348" s="32">
        <f>IF(計算過程!$DF$5=11,(計算過程!$DF$33*BK348+計算過程!$DF$34*BN348+計算過程!$DF$35*計算過程!$DF$39+計算過程!$DF$36)*(1+計算過程!$DF$37*計算過程!$DF$38)*BL348*BM348*10^3/3600,0)</f>
        <v>0</v>
      </c>
      <c r="BK348" s="32">
        <f>'貼り付けシート（日別）'!AH347</f>
        <v>-1.7250000000000001</v>
      </c>
      <c r="BL348" s="32">
        <f t="shared" si="107"/>
        <v>1.1160425</v>
      </c>
      <c r="BM348" s="32">
        <f t="shared" si="108"/>
        <v>1.1329375000000002</v>
      </c>
      <c r="BN348" s="32">
        <f t="shared" si="109"/>
        <v>61.116663291352438</v>
      </c>
      <c r="BO348" s="32">
        <f>IF(計算過程!$DF$5=10,(計算過程!$DF$41*'貼り付けシート（日別）'!AG347+計算過程!$DF$42*BN348+計算過程!$DF$43)/3.6,0)</f>
        <v>0</v>
      </c>
      <c r="BP348" s="32">
        <f>IF(OR(計算過程!$DF$5=5,計算過程!$DF$5=6,計算過程!$DF$5=7),((計算過程!$DF$45*'貼り付けシート（日別）'!AG347+計算過程!$DF$46*SUM(BU348:BW348,BY348)+計算過程!$DF$47)*BQ348+(0.01723*CA348+0.06099))*10^3/3600,0)</f>
        <v>0</v>
      </c>
      <c r="BQ348" s="32">
        <f>IF('貼り付けシート（日別）'!AG347&lt;7,1+(7-'貼り付けシート（日別）'!AG347)*0.0091,1)</f>
        <v>1.0416704166666666</v>
      </c>
      <c r="BR348" s="32">
        <f>IF(OR(計算過程!$DF$5=5,計算過程!$DF$5=6,計算過程!$DF$5=7),((計算過程!$DF$48*'貼り付けシート（日別）'!AG347+計算過程!$DF$49*SUM(BU348:BW348,BY348)+計算過程!$DF$50)*BT348+CA348/BS348),0)</f>
        <v>0</v>
      </c>
      <c r="BS348" s="32">
        <f>計算過程!$DF$51*'貼り付けシート（日別）'!AG347+計算過程!$DF$52*CA348+計算過程!$DF$53</f>
        <v>0.7945990624999999</v>
      </c>
      <c r="BT348" s="32">
        <f>IF('貼り付けシート（日別）'!AG347&lt;7,1+(7-'貼り付けシート（日別）'!AG347)*0.0205,1)</f>
        <v>1.0938729166666668</v>
      </c>
      <c r="BU348" s="109">
        <f>'貼り付けシート（日別）'!T347</f>
        <v>8.9335652293634293</v>
      </c>
      <c r="BV348" s="109">
        <f>'貼り付けシート（日別）'!U347</f>
        <v>15.5488303425546</v>
      </c>
      <c r="BW348" s="109">
        <f>'貼り付けシート（日別）'!V347</f>
        <v>2.9878144579810795</v>
      </c>
      <c r="BX348" s="109">
        <f>'貼り付けシート（日別）'!W347</f>
        <v>0</v>
      </c>
      <c r="BY348" s="109">
        <f>'貼り付けシート（日別）'!X347</f>
        <v>28.883276178119999</v>
      </c>
      <c r="BZ348" s="109">
        <f>'貼り付けシート（日別）'!Y347</f>
        <v>0</v>
      </c>
      <c r="CA348" s="109">
        <f>'貼り付けシート（日別）'!Z347</f>
        <v>4.7631770833333329</v>
      </c>
      <c r="CB348" s="102">
        <f>IF(入力データと計算結果!$E$9=バックデータ一覧!$A$25,'貼り付けシート（日別）'!AI347,0)</f>
        <v>0</v>
      </c>
      <c r="CC348" s="166"/>
      <c r="CD348" s="32">
        <f>IF(計算過程!$DF$5=9,((CI348*'貼り付けシート（日別）'!AG347+CJ348*(CQ348+CR348+CS348+CU348)+CK348*CX348+CL348)*CE348+(0.01723*CW348+0.06099))*10^3/3600,0)</f>
        <v>0</v>
      </c>
      <c r="CE348" s="32">
        <f>IF(7&lt;='貼り付けシート（日別）'!AG347,1,1+(7-'貼り付けシート（日別）'!AG347)*0.0091)</f>
        <v>1.0416704166666666</v>
      </c>
      <c r="CF348" s="32">
        <f>IF(計算過程!$DF$5=9,((CM348*'貼り付けシート（日別）'!AG347+CN348*(CQ348+CR348+CS348+CU348)+CO348*CX348+CP348)*CH348+CW348/CG348),0)</f>
        <v>0</v>
      </c>
      <c r="CG348" s="32">
        <f>計算過程!$DF$55*'貼り付けシート（日別）'!AG347+計算過程!$DF$56*CW348+計算過程!$DF$57</f>
        <v>0.7945990624999999</v>
      </c>
      <c r="CH348" s="32">
        <f>IF(7&lt;='貼り付けシート（日別）'!AG347,1,1+(7-'貼り付けシート（日別）'!AG347)*0.0205)</f>
        <v>1.0938729166666668</v>
      </c>
      <c r="CI348" s="100">
        <f>IF($CX348&gt;0,バックデータ一覧!$S$4,バックデータ一覧!$T$4)</f>
        <v>-0.18114</v>
      </c>
      <c r="CJ348" s="100">
        <f>IF($CX348&gt;0,バックデータ一覧!$S$5,バックデータ一覧!$T$5)</f>
        <v>0.10483000000000001</v>
      </c>
      <c r="CK348" s="100">
        <f>IF($CX348&gt;0,バックデータ一覧!$S$6,バックデータ一覧!$T$6)</f>
        <v>0</v>
      </c>
      <c r="CL348" s="100">
        <f>IF($CX348&gt;0,バックデータ一覧!$S$7,バックデータ一覧!$T$7)</f>
        <v>5.8528500000000001</v>
      </c>
      <c r="CM348" s="100">
        <f>IF($CX348&gt;0,バックデータ一覧!$S$12,バックデータ一覧!$T$12)</f>
        <v>-5.7700000000000001E-2</v>
      </c>
      <c r="CN348" s="100">
        <f>IF($CX348&gt;0,バックデータ一覧!$S$13,バックデータ一覧!$T$13)</f>
        <v>0.47525000000000001</v>
      </c>
      <c r="CO348" s="100">
        <f>IF($CX348&gt;0,バックデータ一覧!$S$14,バックデータ一覧!$T$14)</f>
        <v>0</v>
      </c>
      <c r="CP348" s="173">
        <f>IF($CX348&gt;0,バックデータ一覧!$S$15,バックデータ一覧!$T$15)</f>
        <v>-6.3459300000000001</v>
      </c>
      <c r="CQ348" s="102">
        <f>IF($DF$4=4,'貼り付けシート（日別）'!T347,'貼り付けシート（日別）'!B347*(INT($DF$4)+1-$DF$4)+'貼り付けシート（日別）'!T347*($DF$4-INT($DF$4)))</f>
        <v>8.9335652293634293</v>
      </c>
      <c r="CR348" s="102">
        <f>IF($DF$4=4,'貼り付けシート（日別）'!U347,'貼り付けシート（日別）'!C347*(INT($DF$4)+1-$DF$4)+'貼り付けシート（日別）'!U347*($DF$4-INT($DF$4)))</f>
        <v>15.5488303425546</v>
      </c>
      <c r="CS348" s="102">
        <f>IF($DF$4=4,'貼り付けシート（日別）'!V347,'貼り付けシート（日別）'!D347*(INT($DF$4)+1-$DF$4)+'貼り付けシート（日別）'!V347*($DF$4-INT($DF$4)))</f>
        <v>2.9878144579810795</v>
      </c>
      <c r="CT348" s="102">
        <f>IF($DF$4=4,'貼り付けシート（日別）'!W347,'貼り付けシート（日別）'!E347*(INT($DF$4)+1-$DF$4)+'貼り付けシート（日別）'!W347*($DF$4-INT($DF$4)))</f>
        <v>0</v>
      </c>
      <c r="CU348" s="102">
        <f>IF($DF$4=4,'貼り付けシート（日別）'!X347,'貼り付けシート（日別）'!F347*(INT($DF$4)+1-$DF$4)+'貼り付けシート（日別）'!X347*($DF$4-INT($DF$4)))</f>
        <v>28.883276178119999</v>
      </c>
      <c r="CV348" s="102">
        <f>IF($DF$4=4,'貼り付けシート（日別）'!Y347,'貼り付けシート（日別）'!G347*(INT($DF$4)+1-$DF$4)+'貼り付けシート（日別）'!Y347*($DF$4-INT($DF$4)))</f>
        <v>0</v>
      </c>
      <c r="CW348" s="102">
        <f>IF($DF$4=4,'貼り付けシート（日別）'!Z347,'貼り付けシート（日別）'!H347*(INT($DF$4)+1-$DF$4)+'貼り付けシート（日別）'!Z347*($DF$4-INT($DF$4)))</f>
        <v>4.7631770833333329</v>
      </c>
      <c r="CX348" s="32">
        <f>SUMIF('貼り付けシート（時刻別）'!$A$6:$A$8765,AR348,'貼り付けシート（時刻別）'!$C$6:$C$8765)</f>
        <v>0</v>
      </c>
      <c r="CY348" s="102">
        <f t="shared" si="110"/>
        <v>0</v>
      </c>
      <c r="CZ348" s="166"/>
    </row>
    <row r="349" spans="1:104" x14ac:dyDescent="0.15">
      <c r="A349" s="36">
        <v>41981</v>
      </c>
      <c r="B349" s="139">
        <f>IF(計算過程!$DF$5=9,計算過程!CD349+計算過程!CY349,IF($DF$4=4,AS349,G349*(INT($DF$4)+1-$DF$4)+AS349*($DF$4-INT($DF$4))))</f>
        <v>0.15296358792361112</v>
      </c>
      <c r="C349" s="139">
        <f>IF(計算過程!$DF$5=9,CF349,IF($DF$4=4,AT349,H349*(INT($DF$4)+1-$DF$4)+AT349*($DF$4-INT($DF$4))))</f>
        <v>90.091177653371318</v>
      </c>
      <c r="D349" s="139">
        <f>IF(計算過程!$DF$5=9,0,IF($DF$4=4,AU349,I349*(INT($DF$4)+1-$DF$4)+AU349*($DF$4-INT($DF$4))))</f>
        <v>0</v>
      </c>
      <c r="E349" s="139">
        <v>0</v>
      </c>
      <c r="F349" s="138"/>
      <c r="G349" s="104">
        <f t="shared" si="97"/>
        <v>0.14518375708796297</v>
      </c>
      <c r="H349" s="104">
        <f t="shared" si="98"/>
        <v>81.217097760977353</v>
      </c>
      <c r="I349" s="104">
        <f t="shared" si="99"/>
        <v>0</v>
      </c>
      <c r="J349" s="107">
        <v>0</v>
      </c>
      <c r="K349" s="101">
        <f>IF(OR(計算過程!$DF$5&lt;=4,計算過程!$DF$5=8),L349+M349+N349,0)</f>
        <v>0.14518375708796297</v>
      </c>
      <c r="L349" s="101">
        <f>IF(AND($DF$5&gt;4,$DF$5&lt;&gt;8),0,((VLOOKUP(入力データと計算結果!$E$6,バックデータ一覧!$V$12:$AA$15,2)*'貼り付けシート（日別）'!O348+VLOOKUP(入力データと計算結果!$E$6,バックデータ一覧!$V$12:$AA$15,3)*('貼り付けシート（日別）'!I348+'貼り付けシート（日別）'!J348+'貼り付けシート（日別）'!K348+'貼り付けシート（日別）'!L348+'貼り付けシート（日別）'!N348)+(VLOOKUP(入力データと計算結果!$E$6,バックデータ一覧!$V$12:$AA$15,4)))*10^3/3600))</f>
        <v>9.125954007407408E-2</v>
      </c>
      <c r="M349" s="101">
        <f>IF(AND(OR($DF$5&gt;4,$DF$5&lt;&gt;8),入力データと計算結果!$E$7&lt;&gt;バックデータ一覧!$A$16,SUM(AL349:AM349)&gt;0),0.07*10^3/3600,0)</f>
        <v>1.9444444444444445E-2</v>
      </c>
      <c r="N349" s="101">
        <f>IF(AND(OR($DF$5&lt;=4),入力データと計算結果!$E$7=バックデータ一覧!$A$18,AM349&gt;0),(VLOOKUP(入力データと計算結果!$E$6,バックデータ一覧!$V$12:$AA$15,5,FALSE)*AO349+VLOOKUP(入力データと計算結果!$E$6,バックデータ一覧!$V$12:$AA$15,6,FALSE))*10^3/3600,0)</f>
        <v>3.4479772569444442E-2</v>
      </c>
      <c r="O349" s="101">
        <f>IF(OR(計算過程!$DF$5&lt;=2,計算過程!$DF$5=8),IF(入力データと計算結果!$E$7=バックデータ一覧!$A$16,AI349/Q349+AJ349/R349+AK349/S349+AL349/T349+AN349/V349,IF(入力データと計算結果!$E$7=バックデータ一覧!$A$17,AI349/Q349+AJ349/R349+AK349/S349+AM349/U349+AN349/V349,AI349/Q349+AJ349/R349+AK349/S349+AM349/U349+AO349/W349)),0)</f>
        <v>81.217097760977353</v>
      </c>
      <c r="P349" s="101">
        <f>IF(OR(計算過程!$DF$5=3,計算過程!$DF$5=4),IF(入力データと計算結果!$E$7=バックデータ一覧!$A$16,AI349/Q349+AJ349/R349+AK349/S349+AL349/T349+AN349/V349,IF(入力データと計算結果!$E$7=バックデータ一覧!$A$17,AI349/Q349+AJ349/R349+AK349/S349+AM349/U349+AN349/V349,AI349/Q349+AJ349/R349+AK349/S349+AM349/U349+AO349/W349)),0)</f>
        <v>0</v>
      </c>
      <c r="Q349" s="101">
        <f>MIN(1,$DF$7*'貼り付けシート（日別）'!O348+計算過程!$DF$14*(AI349+AK349)+$DF$21)</f>
        <v>0.61406067603953751</v>
      </c>
      <c r="R349" s="101">
        <f>MIN(1,$DF$8*'貼り付けシート（日別）'!O348+$DF$15*AJ349+$DF$22)</f>
        <v>0.68075685637773631</v>
      </c>
      <c r="S349" s="101">
        <f>MIN(1,$DF$9*'貼り付けシート（日別）'!O348+$DF$16*(AI349+AK349)+$DF$23)</f>
        <v>0.61406067603953751</v>
      </c>
      <c r="T349" s="32">
        <f>MIN(1,$DF$10*'貼り付けシート（日別）'!O348+$DF$17*AL349+$DF$24)</f>
        <v>0.71159348488590612</v>
      </c>
      <c r="U349" s="32">
        <f>MIN(1,$DF$11*'貼り付けシート（日別）'!O348+$DF$18*AM349+$DF$25)</f>
        <v>0.69761472131678814</v>
      </c>
      <c r="V349" s="32">
        <f>MIN(1,$DF$12*'貼り付けシート（日別）'!O348+$DF$19*AN349+$DF$26)</f>
        <v>0.71159348488590612</v>
      </c>
      <c r="W349" s="32">
        <f>MIN(1,$DF$13*'貼り付けシート（日別）'!O348+$DF$20*AO349+$DF$27)</f>
        <v>0.60325805177879199</v>
      </c>
      <c r="X349" s="32">
        <f t="shared" si="100"/>
        <v>0</v>
      </c>
      <c r="Y349" s="32">
        <f>'貼り付けシート（日別）'!P348</f>
        <v>5.5250000000000004</v>
      </c>
      <c r="Z349" s="32">
        <f t="shared" si="101"/>
        <v>1.0196175000000001</v>
      </c>
      <c r="AA349" s="32">
        <f t="shared" si="102"/>
        <v>1</v>
      </c>
      <c r="AB349" s="32">
        <f t="shared" si="103"/>
        <v>54.337982813568324</v>
      </c>
      <c r="AC349" s="32">
        <f>IF($DF$5=10,($DF$41*'貼り付けシート（日別）'!O348+$DF$42*AB349+$DF$43)/3.6,0)</f>
        <v>0</v>
      </c>
      <c r="AD349" s="32">
        <f>IF(OR($DF$5=5,$DF$5=6,$DF$5=7),(($DF$45*'貼り付けシート（日別）'!O348+$DF$46*SUM(AI349:AK349,AM349)+$DF$47)*AE349+(0.01723*AO349+0.06099))*10^3/3600,0)</f>
        <v>0</v>
      </c>
      <c r="AE349" s="32">
        <f>IF('貼り付けシート（日別）'!O348&lt;7,1+(7-'貼り付けシート（日別）'!O348)*0.0091,1)</f>
        <v>1.0199441666666667</v>
      </c>
      <c r="AF349" s="32">
        <f>IF(OR($DF$5=5,$DF$5=6,$DF$5=7),(($DF$48*'貼り付けシート（日別）'!O348+$DF$49*SUM(AI349:AK349,AM349)+$DF$50)*AH349+AO349/AG349),0)</f>
        <v>0</v>
      </c>
      <c r="AG349" s="32">
        <f>$DF$51*'貼り付けシート（日別）'!O348+$DF$52*AO349+$DF$53</f>
        <v>0.79946624999999993</v>
      </c>
      <c r="AH349" s="32">
        <f>IF('貼り付けシート（日別）'!O348&lt;7,1+(7-'貼り付けシート（日別）'!O348)*0.0205,1)</f>
        <v>1.0449291666666667</v>
      </c>
      <c r="AI349" s="109">
        <f>'貼り付けシート（日別）'!B348</f>
        <v>8.4608537558333783</v>
      </c>
      <c r="AJ349" s="109">
        <f>'貼り付けシート（日別）'!C348</f>
        <v>11.289993237768245</v>
      </c>
      <c r="AK349" s="109">
        <f>'貼り付けシート（日別）'!D348</f>
        <v>2.3244103724816969</v>
      </c>
      <c r="AL349" s="109">
        <f>'貼り付けシート（日別）'!E348</f>
        <v>0</v>
      </c>
      <c r="AM349" s="109">
        <f>'貼り付けシート（日別）'!F348</f>
        <v>28.598350447485</v>
      </c>
      <c r="AN349" s="109">
        <f>'貼り付けシート（日別）'!G348</f>
        <v>0</v>
      </c>
      <c r="AO349" s="109">
        <f>'貼り付けシート（日別）'!H348</f>
        <v>3.6643750000000002</v>
      </c>
      <c r="AP349" s="102">
        <f>IF(入力データと計算結果!$E$9=バックデータ一覧!$A$25,'貼り付けシート（日別）'!Q348,0)</f>
        <v>0</v>
      </c>
      <c r="AR349" s="36">
        <v>41981</v>
      </c>
      <c r="AS349" s="104">
        <f t="shared" si="104"/>
        <v>0.15296358792361112</v>
      </c>
      <c r="AT349" s="104">
        <f t="shared" si="105"/>
        <v>90.091177653371318</v>
      </c>
      <c r="AU349" s="104">
        <f t="shared" si="106"/>
        <v>0</v>
      </c>
      <c r="AV349" s="107">
        <v>0</v>
      </c>
      <c r="AW349" s="101">
        <f>IF(OR(計算過程!$DF$5&lt;=4,計算過程!$DF$5=8),AX349+AY349+AZ349,0)</f>
        <v>0.15296358792361112</v>
      </c>
      <c r="AX349" s="101">
        <f>IF(AND(計算過程!$DF$5&gt;4,計算過程!$DF$5&lt;&gt;8),0,((VLOOKUP(入力データと計算結果!$E$6,バックデータ一覧!$V$12:$AA$15,2)*'貼り付けシート（日別）'!AG348+VLOOKUP(入力データと計算結果!$E$6,バックデータ一覧!$V$12:$AA$15,3)*('貼り付けシート（日別）'!AA348+'貼り付けシート（日別）'!AB348+'貼り付けシート（日別）'!AC348+'貼り付けシート（日別）'!AD348+'貼り付けシート（日別）'!AF348)+(VLOOKUP(入力データと計算結果!$E$6,バックデータ一覧!$V$12:$AA$15,4)))*10^3/3600))</f>
        <v>9.4780230574074073E-2</v>
      </c>
      <c r="AY349" s="101">
        <f>IF(AND(OR(計算過程!$DF$5&gt;4,計算過程!$DF$5&lt;&gt;8),入力データと計算結果!$E$7&lt;&gt;バックデータ一覧!$A$16,SUM(BX349:BY349)&gt;0),0.07*10^3/3600,0)</f>
        <v>1.9444444444444445E-2</v>
      </c>
      <c r="AZ349" s="101">
        <f>IF(AND(OR(計算過程!$DF$5&lt;=4),入力データと計算結果!$E$7=バックデータ一覧!$A$18,BY349&gt;0),(VLOOKUP(入力データと計算結果!$E$6,バックデータ一覧!$V$12:$AA$15,5,FALSE)*CA349+VLOOKUP(入力データと計算結果!$E$6,バックデータ一覧!$V$12:$AA$15,6,FALSE))*10^3/3600,0)</f>
        <v>3.8738912905092591E-2</v>
      </c>
      <c r="BA349" s="101">
        <f>IF(OR(計算過程!$DF$5&lt;=2,計算過程!$DF$5=8),IF(入力データと計算結果!$E$7=バックデータ一覧!$A$16,BU349/BC349+BV349/BD349+BW349/BE349+BX349/BF349+BZ349/BH349,IF(入力データと計算結果!$E$7=バックデータ一覧!$A$17,BU349/BC349+BV349/BD349+BW349/BE349+BY349/BG349+BZ349/BH349,BU349/BC349+BV349/BD349+BW349/BE349+BY349/BG349+CA349/BI349)),0)</f>
        <v>90.091177653371318</v>
      </c>
      <c r="BB349" s="101">
        <f>IF(OR(計算過程!$DF$5=3,計算過程!$DF$5=4),IF(入力データと計算結果!$E$7=バックデータ一覧!$A$16,BU349/BC349+BV349/BD349+BW349/BE349+BX349/BF349+BZ349/BH349,IF(入力データと計算結果!$E$7=バックデータ一覧!$A$17,BU349/BC349+BV349/BD349+BW349/BE349+BY349/BG349+BZ349/BH349,BU349/BC349+BV349/BD349+BW349/BE349+BY349/BG349+CA349/BI349)),0)</f>
        <v>0</v>
      </c>
      <c r="BC349" s="101">
        <f>MIN(1,計算過程!$DF$7*'貼り付けシート（日別）'!AG348+計算過程!$DF$14*(BU349+BW349)+計算過程!$DF$21)</f>
        <v>0.61526261332830412</v>
      </c>
      <c r="BD349" s="101">
        <f>MIN(1,計算過程!$DF$8*'貼り付けシート（日別）'!AG348+計算過程!$DF$15*BV349+計算過程!$DF$22)</f>
        <v>0.68262024007287414</v>
      </c>
      <c r="BE349" s="101">
        <f>MIN(1,計算過程!$DF$9*'貼り付けシート（日別）'!AG348+計算過程!$DF$16*(BU349+BW349)+計算過程!$DF$23)</f>
        <v>0.61526261332830412</v>
      </c>
      <c r="BF349" s="32">
        <f>MIN(1,計算過程!$DF$10*'貼り付けシート（日別）'!AG348+計算過程!$DF$17*BX349+計算過程!$DF$24)</f>
        <v>0.71159348488590612</v>
      </c>
      <c r="BG349" s="32">
        <f>MIN(1,計算過程!$DF$11*'貼り付けシート（日別）'!AG348+計算過程!$DF$18*BY349+計算過程!$DF$25)</f>
        <v>0.69761472131678814</v>
      </c>
      <c r="BH349" s="32">
        <f>MIN(1,計算過程!$DF$12*'貼り付けシート（日別）'!AG348+計算過程!$DF$19*BZ349+計算過程!$DF$26)</f>
        <v>0.71159348488590612</v>
      </c>
      <c r="BI349" s="32">
        <f>MIN(1,計算過程!$DF$13*'貼り付けシート（日別）'!AG348+計算過程!$DF$20*CA349+計算過程!$DF$27)</f>
        <v>0.61892961077637576</v>
      </c>
      <c r="BJ349" s="32">
        <f>IF(計算過程!$DF$5=11,(計算過程!$DF$33*BK349+計算過程!$DF$34*BN349+計算過程!$DF$35*計算過程!$DF$39+計算過程!$DF$36)*(1+計算過程!$DF$37*計算過程!$DF$38)*BL349*BM349*10^3/3600,0)</f>
        <v>0</v>
      </c>
      <c r="BK349" s="32">
        <f>'貼り付けシート（日別）'!AH348</f>
        <v>5.5250000000000004</v>
      </c>
      <c r="BL349" s="32">
        <f t="shared" si="107"/>
        <v>1.0196175000000001</v>
      </c>
      <c r="BM349" s="32">
        <f t="shared" si="108"/>
        <v>1</v>
      </c>
      <c r="BN349" s="32">
        <f t="shared" si="109"/>
        <v>60.351845096577541</v>
      </c>
      <c r="BO349" s="32">
        <f>IF(計算過程!$DF$5=10,(計算過程!$DF$41*'貼り付けシート（日別）'!AG348+計算過程!$DF$42*BN349+計算過程!$DF$43)/3.6,0)</f>
        <v>0</v>
      </c>
      <c r="BP349" s="32">
        <f>IF(OR(計算過程!$DF$5=5,計算過程!$DF$5=6,計算過程!$DF$5=7),((計算過程!$DF$45*'貼り付けシート（日別）'!AG348+計算過程!$DF$46*SUM(BU349:BW349,BY349)+計算過程!$DF$47)*BQ349+(0.01723*CA349+0.06099))*10^3/3600,0)</f>
        <v>0</v>
      </c>
      <c r="BQ349" s="32">
        <f>IF('貼り付けシート（日別）'!AG348&lt;7,1+(7-'貼り付けシート（日別）'!AG348)*0.0091,1)</f>
        <v>1.0199441666666667</v>
      </c>
      <c r="BR349" s="32">
        <f>IF(OR(計算過程!$DF$5=5,計算過程!$DF$5=6,計算過程!$DF$5=7),((計算過程!$DF$48*'貼り付けシート（日別）'!AG348+計算過程!$DF$49*SUM(BU349:BW349,BY349)+計算過程!$DF$50)*BT349+CA349/BS349),0)</f>
        <v>0</v>
      </c>
      <c r="BS349" s="32">
        <f>計算過程!$DF$51*'貼り付けシート（日別）'!AG348+計算過程!$DF$52*CA349+計算過程!$DF$53</f>
        <v>0.80480562499999997</v>
      </c>
      <c r="BT349" s="32">
        <f>IF('貼り付けシート（日別）'!AG348&lt;7,1+(7-'貼り付けシート（日別）'!AG348)*0.0205,1)</f>
        <v>1.0449291666666667</v>
      </c>
      <c r="BU349" s="109">
        <f>'貼り付けシート（日別）'!T348</f>
        <v>8.8454380174621683</v>
      </c>
      <c r="BV349" s="109">
        <f>'貼り付けシート（日別）'!U348</f>
        <v>15.395445324229424</v>
      </c>
      <c r="BW349" s="109">
        <f>'貼り付けシート（日別）'!V348</f>
        <v>2.9583404740676142</v>
      </c>
      <c r="BX349" s="109">
        <f>'貼り付けシート（日別）'!W348</f>
        <v>0</v>
      </c>
      <c r="BY349" s="109">
        <f>'貼り付けシート（日別）'!X348</f>
        <v>28.598350447485</v>
      </c>
      <c r="BZ349" s="109">
        <f>'貼り付けシート（日別）'!Y348</f>
        <v>0</v>
      </c>
      <c r="CA349" s="109">
        <f>'貼り付けシート（日別）'!Z348</f>
        <v>4.5542708333333328</v>
      </c>
      <c r="CB349" s="102">
        <f>IF(入力データと計算結果!$E$9=バックデータ一覧!$A$25,'貼り付けシート（日別）'!AI348,0)</f>
        <v>0</v>
      </c>
      <c r="CC349" s="166"/>
      <c r="CD349" s="32">
        <f>IF(計算過程!$DF$5=9,((CI349*'貼り付けシート（日別）'!AG348+CJ349*(CQ349+CR349+CS349+CU349)+CK349*CX349+CL349)*CE349+(0.01723*CW349+0.06099))*10^3/3600,0)</f>
        <v>0</v>
      </c>
      <c r="CE349" s="32">
        <f>IF(7&lt;='貼り付けシート（日別）'!AG348,1,1+(7-'貼り付けシート（日別）'!AG348)*0.0091)</f>
        <v>1.0199441666666667</v>
      </c>
      <c r="CF349" s="32">
        <f>IF(計算過程!$DF$5=9,((CM349*'貼り付けシート（日別）'!AG348+CN349*(CQ349+CR349+CS349+CU349)+CO349*CX349+CP349)*CH349+CW349/CG349),0)</f>
        <v>0</v>
      </c>
      <c r="CG349" s="32">
        <f>計算過程!$DF$55*'貼り付けシート（日別）'!AG348+計算過程!$DF$56*CW349+計算過程!$DF$57</f>
        <v>0.80480562499999997</v>
      </c>
      <c r="CH349" s="32">
        <f>IF(7&lt;='貼り付けシート（日別）'!AG348,1,1+(7-'貼り付けシート（日別）'!AG348)*0.0205)</f>
        <v>1.0449291666666667</v>
      </c>
      <c r="CI349" s="100">
        <f>IF($CX349&gt;0,バックデータ一覧!$S$4,バックデータ一覧!$T$4)</f>
        <v>-0.18114</v>
      </c>
      <c r="CJ349" s="100">
        <f>IF($CX349&gt;0,バックデータ一覧!$S$5,バックデータ一覧!$T$5)</f>
        <v>0.10483000000000001</v>
      </c>
      <c r="CK349" s="100">
        <f>IF($CX349&gt;0,バックデータ一覧!$S$6,バックデータ一覧!$T$6)</f>
        <v>0</v>
      </c>
      <c r="CL349" s="100">
        <f>IF($CX349&gt;0,バックデータ一覧!$S$7,バックデータ一覧!$T$7)</f>
        <v>5.8528500000000001</v>
      </c>
      <c r="CM349" s="100">
        <f>IF($CX349&gt;0,バックデータ一覧!$S$12,バックデータ一覧!$T$12)</f>
        <v>-5.7700000000000001E-2</v>
      </c>
      <c r="CN349" s="100">
        <f>IF($CX349&gt;0,バックデータ一覧!$S$13,バックデータ一覧!$T$13)</f>
        <v>0.47525000000000001</v>
      </c>
      <c r="CO349" s="100">
        <f>IF($CX349&gt;0,バックデータ一覧!$S$14,バックデータ一覧!$T$14)</f>
        <v>0</v>
      </c>
      <c r="CP349" s="173">
        <f>IF($CX349&gt;0,バックデータ一覧!$S$15,バックデータ一覧!$T$15)</f>
        <v>-6.3459300000000001</v>
      </c>
      <c r="CQ349" s="102">
        <f>IF($DF$4=4,'貼り付けシート（日別）'!T348,'貼り付けシート（日別）'!B348*(INT($DF$4)+1-$DF$4)+'貼り付けシート（日別）'!T348*($DF$4-INT($DF$4)))</f>
        <v>8.8454380174621683</v>
      </c>
      <c r="CR349" s="102">
        <f>IF($DF$4=4,'貼り付けシート（日別）'!U348,'貼り付けシート（日別）'!C348*(INT($DF$4)+1-$DF$4)+'貼り付けシート（日別）'!U348*($DF$4-INT($DF$4)))</f>
        <v>15.395445324229424</v>
      </c>
      <c r="CS349" s="102">
        <f>IF($DF$4=4,'貼り付けシート（日別）'!V348,'貼り付けシート（日別）'!D348*(INT($DF$4)+1-$DF$4)+'貼り付けシート（日別）'!V348*($DF$4-INT($DF$4)))</f>
        <v>2.9583404740676142</v>
      </c>
      <c r="CT349" s="102">
        <f>IF($DF$4=4,'貼り付けシート（日別）'!W348,'貼り付けシート（日別）'!E348*(INT($DF$4)+1-$DF$4)+'貼り付けシート（日別）'!W348*($DF$4-INT($DF$4)))</f>
        <v>0</v>
      </c>
      <c r="CU349" s="102">
        <f>IF($DF$4=4,'貼り付けシート（日別）'!X348,'貼り付けシート（日別）'!F348*(INT($DF$4)+1-$DF$4)+'貼り付けシート（日別）'!X348*($DF$4-INT($DF$4)))</f>
        <v>28.598350447485</v>
      </c>
      <c r="CV349" s="102">
        <f>IF($DF$4=4,'貼り付けシート（日別）'!Y348,'貼り付けシート（日別）'!G348*(INT($DF$4)+1-$DF$4)+'貼り付けシート（日別）'!Y348*($DF$4-INT($DF$4)))</f>
        <v>0</v>
      </c>
      <c r="CW349" s="102">
        <f>IF($DF$4=4,'貼り付けシート（日別）'!Z348,'貼り付けシート（日別）'!H348*(INT($DF$4)+1-$DF$4)+'貼り付けシート（日別）'!Z348*($DF$4-INT($DF$4)))</f>
        <v>4.5542708333333328</v>
      </c>
      <c r="CX349" s="32">
        <f>SUMIF('貼り付けシート（時刻別）'!$A$6:$A$8765,AR349,'貼り付けシート（時刻別）'!$C$6:$C$8765)</f>
        <v>0</v>
      </c>
      <c r="CY349" s="102">
        <f t="shared" si="110"/>
        <v>0</v>
      </c>
      <c r="CZ349" s="166"/>
    </row>
    <row r="350" spans="1:104" x14ac:dyDescent="0.15">
      <c r="A350" s="36">
        <v>41982</v>
      </c>
      <c r="B350" s="139">
        <f>IF(計算過程!$DF$5=9,計算過程!CD350+計算過程!CY350,IF($DF$4=4,AS350,G350*(INT($DF$4)+1-$DF$4)+AS350*($DF$4-INT($DF$4))))</f>
        <v>0.16373204553819445</v>
      </c>
      <c r="C350" s="139">
        <f>IF(計算過程!$DF$5=9,CF350,IF($DF$4=4,AT350,H350*(INT($DF$4)+1-$DF$4)+AT350*($DF$4-INT($DF$4))))</f>
        <v>105.2929542939968</v>
      </c>
      <c r="D350" s="139">
        <f>IF(計算過程!$DF$5=9,0,IF($DF$4=4,AU350,I350*(INT($DF$4)+1-$DF$4)+AU350*($DF$4-INT($DF$4))))</f>
        <v>0</v>
      </c>
      <c r="E350" s="139">
        <v>0</v>
      </c>
      <c r="F350" s="138"/>
      <c r="G350" s="104">
        <f t="shared" si="97"/>
        <v>0.15569022497453702</v>
      </c>
      <c r="H350" s="104">
        <f t="shared" si="98"/>
        <v>96.44436559768684</v>
      </c>
      <c r="I350" s="104">
        <f t="shared" si="99"/>
        <v>0</v>
      </c>
      <c r="J350" s="107">
        <v>0</v>
      </c>
      <c r="K350" s="101">
        <f>IF(OR(計算過程!$DF$5&lt;=4,計算過程!$DF$5=8),L350+M350+N350,0)</f>
        <v>0.15569022497453702</v>
      </c>
      <c r="L350" s="101">
        <f>IF(AND($DF$5&gt;4,$DF$5&lt;&gt;8),0,((VLOOKUP(入力データと計算結果!$E$6,バックデータ一覧!$V$12:$AA$15,2)*'貼り付けシート（日別）'!O349+VLOOKUP(入力データと計算結果!$E$6,バックデータ一覧!$V$12:$AA$15,3)*('貼り付けシート（日別）'!I349+'貼り付けシート（日別）'!J349+'貼り付けシート（日別）'!K349+'貼り付けシート（日別）'!L349+'貼り付けシート（日別）'!N349)+(VLOOKUP(入力データと計算結果!$E$6,バックデータ一覧!$V$12:$AA$15,4)))*10^3/3600))</f>
        <v>0.10019406959259258</v>
      </c>
      <c r="M350" s="101">
        <f>IF(AND(OR($DF$5&gt;4,$DF$5&lt;&gt;8),入力データと計算結果!$E$7&lt;&gt;バックデータ一覧!$A$16,SUM(AL350:AM350)&gt;0),0.07*10^3/3600,0)</f>
        <v>1.9444444444444445E-2</v>
      </c>
      <c r="N350" s="101">
        <f>IF(AND(OR($DF$5&lt;=4),入力データと計算結果!$E$7=バックデータ一覧!$A$18,AM350&gt;0),(VLOOKUP(入力データと計算結果!$E$6,バックデータ一覧!$V$12:$AA$15,5,FALSE)*AO350+VLOOKUP(入力データと計算結果!$E$6,バックデータ一覧!$V$12:$AA$15,6,FALSE))*10^3/3600,0)</f>
        <v>3.6051710937499995E-2</v>
      </c>
      <c r="O350" s="101">
        <f>IF(OR(計算過程!$DF$5&lt;=2,計算過程!$DF$5=8),IF(入力データと計算結果!$E$7=バックデータ一覧!$A$16,AI350/Q350+AJ350/R350+AK350/S350+AL350/T350+AN350/V350,IF(入力データと計算結果!$E$7=バックデータ一覧!$A$17,AI350/Q350+AJ350/R350+AK350/S350+AM350/U350+AN350/V350,AI350/Q350+AJ350/R350+AK350/S350+AM350/U350+AO350/W350)),0)</f>
        <v>96.44436559768684</v>
      </c>
      <c r="P350" s="101">
        <f>IF(OR(計算過程!$DF$5=3,計算過程!$DF$5=4),IF(入力データと計算結果!$E$7=バックデータ一覧!$A$16,AI350/Q350+AJ350/R350+AK350/S350+AL350/T350+AN350/V350,IF(入力データと計算結果!$E$7=バックデータ一覧!$A$17,AI350/Q350+AJ350/R350+AK350/S350+AM350/U350+AN350/V350,AI350/Q350+AJ350/R350+AK350/S350+AM350/U350+AO350/W350)),0)</f>
        <v>0</v>
      </c>
      <c r="Q350" s="101">
        <f>MIN(1,$DF$7*'貼り付けシート（日別）'!O349+計算過程!$DF$14*(AI350+AK350)+$DF$21)</f>
        <v>0.612024636117945</v>
      </c>
      <c r="R350" s="101">
        <f>MIN(1,$DF$8*'貼り付けシート（日別）'!O349+$DF$15*AJ350+$DF$22)</f>
        <v>0.6806286954780193</v>
      </c>
      <c r="S350" s="101">
        <f>MIN(1,$DF$9*'貼り付けシート（日別）'!O349+$DF$16*(AI350+AK350)+$DF$23)</f>
        <v>0.612024636117945</v>
      </c>
      <c r="T350" s="32">
        <f>MIN(1,$DF$10*'貼り付けシート（日別）'!O349+$DF$17*AL350+$DF$24)</f>
        <v>0.71159348488590612</v>
      </c>
      <c r="U350" s="32">
        <f>MIN(1,$DF$11*'貼り付けシート（日別）'!O349+$DF$18*AM350+$DF$25)</f>
        <v>0.69774054317652279</v>
      </c>
      <c r="V350" s="32">
        <f>MIN(1,$DF$12*'貼り付けシート（日別）'!O349+$DF$19*AN350+$DF$26)</f>
        <v>0.71159348488590612</v>
      </c>
      <c r="W350" s="32">
        <f>MIN(1,$DF$13*'貼り付けシート（日別）'!O349+$DF$20*AO350+$DF$27)</f>
        <v>0.59592374378577184</v>
      </c>
      <c r="X350" s="32">
        <f t="shared" si="100"/>
        <v>0</v>
      </c>
      <c r="Y350" s="32">
        <f>'貼り付けシート（日別）'!P349</f>
        <v>1.1000000000000001</v>
      </c>
      <c r="Z350" s="32">
        <f t="shared" si="101"/>
        <v>1.07847</v>
      </c>
      <c r="AA350" s="32">
        <f t="shared" si="102"/>
        <v>1.11175</v>
      </c>
      <c r="AB350" s="32">
        <f t="shared" si="103"/>
        <v>64.036831987953803</v>
      </c>
      <c r="AC350" s="32">
        <f>IF($DF$5=10,($DF$41*'貼り付けシート（日別）'!O349+$DF$42*AB350+$DF$43)/3.6,0)</f>
        <v>0</v>
      </c>
      <c r="AD350" s="32">
        <f>IF(OR($DF$5=5,$DF$5=6,$DF$5=7),(($DF$45*'貼り付けシート（日別）'!O349+$DF$46*SUM(AI350:AK350,AM350)+$DF$47)*AE350+(0.01723*AO350+0.06099))*10^3/3600,0)</f>
        <v>0</v>
      </c>
      <c r="AE350" s="32">
        <f>IF('貼り付けシート（日別）'!O349&lt;7,1+(7-'貼り付けシート（日別）'!O349)*0.0091,1)</f>
        <v>1.0597945833333333</v>
      </c>
      <c r="AF350" s="32">
        <f>IF(OR($DF$5=5,$DF$5=6,$DF$5=7),(($DF$48*'貼り付けシート（日別）'!O349+$DF$49*SUM(AI350:AK350,AM350)+$DF$50)*AH350+AO350/AG350),0)</f>
        <v>0</v>
      </c>
      <c r="AG350" s="32">
        <f>$DF$51*'貼り付けシート（日別）'!O349+$DF$52*AO350+$DF$53</f>
        <v>0.78041687500000001</v>
      </c>
      <c r="AH350" s="32">
        <f>IF('貼り付けシート（日別）'!O349&lt;7,1+(7-'貼り付けシート（日別）'!O349)*0.0205,1)</f>
        <v>1.1347020833333334</v>
      </c>
      <c r="AI350" s="109">
        <f>'貼り付けシート（日別）'!B349</f>
        <v>12.949115984015512</v>
      </c>
      <c r="AJ350" s="109">
        <f>'貼り付けシート（日別）'!C349</f>
        <v>16.262626039579921</v>
      </c>
      <c r="AK350" s="109">
        <f>'貼り付けシート（日別）'!D349</f>
        <v>2.5111407855233692</v>
      </c>
      <c r="AL350" s="109">
        <f>'貼り付けシート（日別）'!E349</f>
        <v>0</v>
      </c>
      <c r="AM350" s="109">
        <f>'貼り付けシート（日別）'!F349</f>
        <v>28.321136678835</v>
      </c>
      <c r="AN350" s="109">
        <f>'貼り付けシート（日別）'!G349</f>
        <v>0</v>
      </c>
      <c r="AO350" s="109">
        <f>'貼り付けシート（日別）'!H349</f>
        <v>3.9928125000000003</v>
      </c>
      <c r="AP350" s="102">
        <f>IF(入力データと計算結果!$E$9=バックデータ一覧!$A$25,'貼り付けシート（日別）'!Q349,0)</f>
        <v>0</v>
      </c>
      <c r="AR350" s="36">
        <v>41982</v>
      </c>
      <c r="AS350" s="104">
        <f t="shared" si="104"/>
        <v>0.16373204553819445</v>
      </c>
      <c r="AT350" s="104">
        <f t="shared" si="105"/>
        <v>105.2929542939968</v>
      </c>
      <c r="AU350" s="104">
        <f t="shared" si="106"/>
        <v>0</v>
      </c>
      <c r="AV350" s="107">
        <v>0</v>
      </c>
      <c r="AW350" s="101">
        <f>IF(OR(計算過程!$DF$5&lt;=4,計算過程!$DF$5=8),AX350+AY350+AZ350,0)</f>
        <v>0.16373204553819445</v>
      </c>
      <c r="AX350" s="101">
        <f>IF(AND(計算過程!$DF$5&gt;4,計算過程!$DF$5&lt;&gt;8),0,((VLOOKUP(入力データと計算結果!$E$6,バックデータ一覧!$V$12:$AA$15,2)*'貼り付けシート（日別）'!AG349+VLOOKUP(入力データと計算結果!$E$6,バックデータ一覧!$V$12:$AA$15,3)*('貼り付けシート（日別）'!AA349+'貼り付けシート（日別）'!AB349+'貼り付けシート（日別）'!AC349+'貼り付けシート（日別）'!AD349+'貼り付けシート（日別）'!AF349)+(VLOOKUP(入力データと計算結果!$E$6,バックデータ一覧!$V$12:$AA$15,4)))*10^3/3600))</f>
        <v>0.1037147600925926</v>
      </c>
      <c r="AY350" s="101">
        <f>IF(AND(OR(計算過程!$DF$5&gt;4,計算過程!$DF$5&lt;&gt;8),入力データと計算結果!$E$7&lt;&gt;バックデータ一覧!$A$16,SUM(BX350:BY350)&gt;0),0.07*10^3/3600,0)</f>
        <v>1.9444444444444445E-2</v>
      </c>
      <c r="AZ350" s="101">
        <f>IF(AND(OR(計算過程!$DF$5&lt;=4),入力データと計算結果!$E$7=バックデータ一覧!$A$18,BY350&gt;0),(VLOOKUP(入力データと計算結果!$E$6,バックデータ一覧!$V$12:$AA$15,5,FALSE)*CA350+VLOOKUP(入力データと計算結果!$E$6,バックデータ一覧!$V$12:$AA$15,6,FALSE))*10^3/3600,0)</f>
        <v>4.0572841001157406E-2</v>
      </c>
      <c r="BA350" s="101">
        <f>IF(OR(計算過程!$DF$5&lt;=2,計算過程!$DF$5=8),IF(入力データと計算結果!$E$7=バックデータ一覧!$A$16,BU350/BC350+BV350/BD350+BW350/BE350+BX350/BF350+BZ350/BH350,IF(入力データと計算結果!$E$7=バックデータ一覧!$A$17,BU350/BC350+BV350/BD350+BW350/BE350+BY350/BG350+BZ350/BH350,BU350/BC350+BV350/BD350+BW350/BE350+BY350/BG350+CA350/BI350)),0)</f>
        <v>105.2929542939968</v>
      </c>
      <c r="BB350" s="101">
        <f>IF(OR(計算過程!$DF$5=3,計算過程!$DF$5=4),IF(入力データと計算結果!$E$7=バックデータ一覧!$A$16,BU350/BC350+BV350/BD350+BW350/BE350+BX350/BF350+BZ350/BH350,IF(入力データと計算結果!$E$7=バックデータ一覧!$A$17,BU350/BC350+BV350/BD350+BW350/BE350+BY350/BG350+BZ350/BH350,BU350/BC350+BV350/BD350+BW350/BE350+BY350/BG350+CA350/BI350)),0)</f>
        <v>0</v>
      </c>
      <c r="BC350" s="101">
        <f>MIN(1,計算過程!$DF$7*'貼り付けシート（日別）'!AG349+計算過程!$DF$14*(BU350+BW350)+計算過程!$DF$21)</f>
        <v>0.61321492261006472</v>
      </c>
      <c r="BD350" s="101">
        <f>MIN(1,計算過程!$DF$8*'貼り付けシート（日別）'!AG349+計算過程!$DF$15*BV350+計算過程!$DF$22)</f>
        <v>0.68247401674618191</v>
      </c>
      <c r="BE350" s="101">
        <f>MIN(1,計算過程!$DF$9*'貼り付けシート（日別）'!AG349+計算過程!$DF$16*(BU350+BW350)+計算過程!$DF$23)</f>
        <v>0.61321492261006472</v>
      </c>
      <c r="BF350" s="32">
        <f>MIN(1,計算過程!$DF$10*'貼り付けシート（日別）'!AG349+計算過程!$DF$17*BX350+計算過程!$DF$24)</f>
        <v>0.71159348488590612</v>
      </c>
      <c r="BG350" s="32">
        <f>MIN(1,計算過程!$DF$11*'貼り付けシート（日別）'!AG349+計算過程!$DF$18*BY350+計算過程!$DF$25)</f>
        <v>0.69774054317652279</v>
      </c>
      <c r="BH350" s="32">
        <f>MIN(1,計算過程!$DF$12*'貼り付けシート（日別）'!AG349+計算過程!$DF$19*BZ350+計算過程!$DF$26)</f>
        <v>0.71159348488590612</v>
      </c>
      <c r="BI350" s="32">
        <f>MIN(1,計算過程!$DF$13*'貼り付けシート（日別）'!AG349+計算過程!$DF$20*CA350+計算過程!$DF$27)</f>
        <v>0.61255929719436242</v>
      </c>
      <c r="BJ350" s="32">
        <f>IF(計算過程!$DF$5=11,(計算過程!$DF$33*BK350+計算過程!$DF$34*BN350+計算過程!$DF$35*計算過程!$DF$39+計算過程!$DF$36)*(1+計算過程!$DF$37*計算過程!$DF$38)*BL350*BM350*10^3/3600,0)</f>
        <v>0</v>
      </c>
      <c r="BK350" s="32">
        <f>'貼り付けシート（日別）'!AH349</f>
        <v>1.1000000000000001</v>
      </c>
      <c r="BL350" s="32">
        <f t="shared" si="107"/>
        <v>1.07847</v>
      </c>
      <c r="BM350" s="32">
        <f t="shared" si="108"/>
        <v>1.11175</v>
      </c>
      <c r="BN350" s="32">
        <f t="shared" si="109"/>
        <v>70.055765463367337</v>
      </c>
      <c r="BO350" s="32">
        <f>IF(計算過程!$DF$5=10,(計算過程!$DF$41*'貼り付けシート（日別）'!AG349+計算過程!$DF$42*BN350+計算過程!$DF$43)/3.6,0)</f>
        <v>0</v>
      </c>
      <c r="BP350" s="32">
        <f>IF(OR(計算過程!$DF$5=5,計算過程!$DF$5=6,計算過程!$DF$5=7),((計算過程!$DF$45*'貼り付けシート（日別）'!AG349+計算過程!$DF$46*SUM(BU350:BW350,BY350)+計算過程!$DF$47)*BQ350+(0.01723*CA350+0.06099))*10^3/3600,0)</f>
        <v>0</v>
      </c>
      <c r="BQ350" s="32">
        <f>IF('貼り付けシート（日別）'!AG349&lt;7,1+(7-'貼り付けシート（日別）'!AG349)*0.0091,1)</f>
        <v>1.0597945833333333</v>
      </c>
      <c r="BR350" s="32">
        <f>IF(OR(計算過程!$DF$5=5,計算過程!$DF$5=6,計算過程!$DF$5=7),((計算過程!$DF$48*'貼り付けシート（日別）'!AG349+計算過程!$DF$49*SUM(BU350:BW350,BY350)+計算過程!$DF$50)*BT350+CA350/BS350),0)</f>
        <v>0</v>
      </c>
      <c r="BS350" s="32">
        <f>計算過程!$DF$51*'貼り付けシート（日別）'!AG349+計算過程!$DF$52*CA350+計算過程!$DF$53</f>
        <v>0.78608468749999993</v>
      </c>
      <c r="BT350" s="32">
        <f>IF('貼り付けシート（日別）'!AG349&lt;7,1+(7-'貼り付けシート（日別）'!AG349)*0.0205,1)</f>
        <v>1.1347020833333334</v>
      </c>
      <c r="BU350" s="109">
        <f>'貼り付けシート（日別）'!T349</f>
        <v>13.329972336486557</v>
      </c>
      <c r="BV350" s="109">
        <f>'貼り付けシート（日別）'!U349</f>
        <v>20.328282549474899</v>
      </c>
      <c r="BW350" s="109">
        <f>'貼り付けシート（日別）'!V349</f>
        <v>3.1389259819042121</v>
      </c>
      <c r="BX350" s="109">
        <f>'貼り付けシート（日別）'!W349</f>
        <v>0</v>
      </c>
      <c r="BY350" s="109">
        <f>'貼り付けシート（日別）'!X349</f>
        <v>28.321136678835</v>
      </c>
      <c r="BZ350" s="109">
        <f>'貼り付けシート（日別）'!Y349</f>
        <v>0</v>
      </c>
      <c r="CA350" s="109">
        <f>'貼り付けシート（日別）'!Z349</f>
        <v>4.9374479166666667</v>
      </c>
      <c r="CB350" s="102">
        <f>IF(入力データと計算結果!$E$9=バックデータ一覧!$A$25,'貼り付けシート（日別）'!AI349,0)</f>
        <v>0</v>
      </c>
      <c r="CC350" s="166"/>
      <c r="CD350" s="32">
        <f>IF(計算過程!$DF$5=9,((CI350*'貼り付けシート（日別）'!AG349+CJ350*(CQ350+CR350+CS350+CU350)+CK350*CX350+CL350)*CE350+(0.01723*CW350+0.06099))*10^3/3600,0)</f>
        <v>0</v>
      </c>
      <c r="CE350" s="32">
        <f>IF(7&lt;='貼り付けシート（日別）'!AG349,1,1+(7-'貼り付けシート（日別）'!AG349)*0.0091)</f>
        <v>1.0597945833333333</v>
      </c>
      <c r="CF350" s="32">
        <f>IF(計算過程!$DF$5=9,((CM350*'貼り付けシート（日別）'!AG349+CN350*(CQ350+CR350+CS350+CU350)+CO350*CX350+CP350)*CH350+CW350/CG350),0)</f>
        <v>0</v>
      </c>
      <c r="CG350" s="32">
        <f>計算過程!$DF$55*'貼り付けシート（日別）'!AG349+計算過程!$DF$56*CW350+計算過程!$DF$57</f>
        <v>0.78608468749999993</v>
      </c>
      <c r="CH350" s="32">
        <f>IF(7&lt;='貼り付けシート（日別）'!AG349,1,1+(7-'貼り付けシート（日別）'!AG349)*0.0205)</f>
        <v>1.1347020833333334</v>
      </c>
      <c r="CI350" s="100">
        <f>IF($CX350&gt;0,バックデータ一覧!$S$4,バックデータ一覧!$T$4)</f>
        <v>-0.18114</v>
      </c>
      <c r="CJ350" s="100">
        <f>IF($CX350&gt;0,バックデータ一覧!$S$5,バックデータ一覧!$T$5)</f>
        <v>0.10483000000000001</v>
      </c>
      <c r="CK350" s="100">
        <f>IF($CX350&gt;0,バックデータ一覧!$S$6,バックデータ一覧!$T$6)</f>
        <v>0</v>
      </c>
      <c r="CL350" s="100">
        <f>IF($CX350&gt;0,バックデータ一覧!$S$7,バックデータ一覧!$T$7)</f>
        <v>5.8528500000000001</v>
      </c>
      <c r="CM350" s="100">
        <f>IF($CX350&gt;0,バックデータ一覧!$S$12,バックデータ一覧!$T$12)</f>
        <v>-5.7700000000000001E-2</v>
      </c>
      <c r="CN350" s="100">
        <f>IF($CX350&gt;0,バックデータ一覧!$S$13,バックデータ一覧!$T$13)</f>
        <v>0.47525000000000001</v>
      </c>
      <c r="CO350" s="100">
        <f>IF($CX350&gt;0,バックデータ一覧!$S$14,バックデータ一覧!$T$14)</f>
        <v>0</v>
      </c>
      <c r="CP350" s="173">
        <f>IF($CX350&gt;0,バックデータ一覧!$S$15,バックデータ一覧!$T$15)</f>
        <v>-6.3459300000000001</v>
      </c>
      <c r="CQ350" s="102">
        <f>IF($DF$4=4,'貼り付けシート（日別）'!T349,'貼り付けシート（日別）'!B349*(INT($DF$4)+1-$DF$4)+'貼り付けシート（日別）'!T349*($DF$4-INT($DF$4)))</f>
        <v>13.329972336486557</v>
      </c>
      <c r="CR350" s="102">
        <f>IF($DF$4=4,'貼り付けシート（日別）'!U349,'貼り付けシート（日別）'!C349*(INT($DF$4)+1-$DF$4)+'貼り付けシート（日別）'!U349*($DF$4-INT($DF$4)))</f>
        <v>20.328282549474899</v>
      </c>
      <c r="CS350" s="102">
        <f>IF($DF$4=4,'貼り付けシート（日別）'!V349,'貼り付けシート（日別）'!D349*(INT($DF$4)+1-$DF$4)+'貼り付けシート（日別）'!V349*($DF$4-INT($DF$4)))</f>
        <v>3.1389259819042121</v>
      </c>
      <c r="CT350" s="102">
        <f>IF($DF$4=4,'貼り付けシート（日別）'!W349,'貼り付けシート（日別）'!E349*(INT($DF$4)+1-$DF$4)+'貼り付けシート（日別）'!W349*($DF$4-INT($DF$4)))</f>
        <v>0</v>
      </c>
      <c r="CU350" s="102">
        <f>IF($DF$4=4,'貼り付けシート（日別）'!X349,'貼り付けシート（日別）'!F349*(INT($DF$4)+1-$DF$4)+'貼り付けシート（日別）'!X349*($DF$4-INT($DF$4)))</f>
        <v>28.321136678835</v>
      </c>
      <c r="CV350" s="102">
        <f>IF($DF$4=4,'貼り付けシート（日別）'!Y349,'貼り付けシート（日別）'!G349*(INT($DF$4)+1-$DF$4)+'貼り付けシート（日別）'!Y349*($DF$4-INT($DF$4)))</f>
        <v>0</v>
      </c>
      <c r="CW350" s="102">
        <f>IF($DF$4=4,'貼り付けシート（日別）'!Z349,'貼り付けシート（日別）'!H349*(INT($DF$4)+1-$DF$4)+'貼り付けシート（日別）'!Z349*($DF$4-INT($DF$4)))</f>
        <v>4.9374479166666667</v>
      </c>
      <c r="CX350" s="32">
        <f>SUMIF('貼り付けシート（時刻別）'!$A$6:$A$8765,AR350,'貼り付けシート（時刻別）'!$C$6:$C$8765)</f>
        <v>0</v>
      </c>
      <c r="CY350" s="102">
        <f t="shared" si="110"/>
        <v>0</v>
      </c>
      <c r="CZ350" s="166"/>
    </row>
    <row r="351" spans="1:104" x14ac:dyDescent="0.15">
      <c r="A351" s="36">
        <v>41983</v>
      </c>
      <c r="B351" s="139">
        <f>IF(計算過程!$DF$5=9,計算過程!CD351+計算過程!CY351,IF($DF$4=4,AS351,G351*(INT($DF$4)+1-$DF$4)+AS351*($DF$4-INT($DF$4))))</f>
        <v>9.6442318444444453E-2</v>
      </c>
      <c r="C351" s="139">
        <f>IF(計算過程!$DF$5=9,CF351,IF($DF$4=4,AT351,H351*(INT($DF$4)+1-$DF$4)+AT351*($DF$4-INT($DF$4))))</f>
        <v>38.15792680463494</v>
      </c>
      <c r="D351" s="139">
        <f>IF(計算過程!$DF$5=9,0,IF($DF$4=4,AU351,I351*(INT($DF$4)+1-$DF$4)+AU351*($DF$4-INT($DF$4))))</f>
        <v>0</v>
      </c>
      <c r="E351" s="139">
        <v>0</v>
      </c>
      <c r="F351" s="138"/>
      <c r="G351" s="104">
        <f t="shared" si="97"/>
        <v>9.2808585861111112E-2</v>
      </c>
      <c r="H351" s="104">
        <f t="shared" si="98"/>
        <v>31.097486808883076</v>
      </c>
      <c r="I351" s="104">
        <f t="shared" si="99"/>
        <v>0</v>
      </c>
      <c r="J351" s="107">
        <v>0</v>
      </c>
      <c r="K351" s="101">
        <f>IF(OR(計算過程!$DF$5&lt;=4,計算過程!$DF$5=8),L351+M351+N351,0)</f>
        <v>9.2808585861111112E-2</v>
      </c>
      <c r="L351" s="101">
        <f>IF(AND($DF$5&gt;4,$DF$5&lt;&gt;8),0,((VLOOKUP(入力データと計算結果!$E$6,バックデータ一覧!$V$12:$AA$15,2)*'貼り付けシート（日別）'!O350+VLOOKUP(入力データと計算結果!$E$6,バックデータ一覧!$V$12:$AA$15,3)*('貼り付けシート（日別）'!I350+'貼り付けシート（日別）'!J350+'貼り付けシート（日別）'!K350+'貼り付けシート（日別）'!L350+'貼り付けシート（日別）'!N350)+(VLOOKUP(入力データと計算結果!$E$6,バックデータ一覧!$V$12:$AA$15,4)))*10^3/3600))</f>
        <v>9.2808585861111112E-2</v>
      </c>
      <c r="M351" s="101">
        <f>IF(AND(OR($DF$5&gt;4,$DF$5&lt;&gt;8),入力データと計算結果!$E$7&lt;&gt;バックデータ一覧!$A$16,SUM(AL351:AM351)&gt;0),0.07*10^3/3600,0)</f>
        <v>0</v>
      </c>
      <c r="N351" s="101">
        <f>IF(AND(OR($DF$5&lt;=4),入力データと計算結果!$E$7=バックデータ一覧!$A$18,AM351&gt;0),(VLOOKUP(入力データと計算結果!$E$6,バックデータ一覧!$V$12:$AA$15,5,FALSE)*AO351+VLOOKUP(入力データと計算結果!$E$6,バックデータ一覧!$V$12:$AA$15,6,FALSE))*10^3/3600,0)</f>
        <v>0</v>
      </c>
      <c r="O351" s="101">
        <f>IF(OR(計算過程!$DF$5&lt;=2,計算過程!$DF$5=8),IF(入力データと計算結果!$E$7=バックデータ一覧!$A$16,AI351/Q351+AJ351/R351+AK351/S351+AL351/T351+AN351/V351,IF(入力データと計算結果!$E$7=バックデータ一覧!$A$17,AI351/Q351+AJ351/R351+AK351/S351+AM351/U351+AN351/V351,AI351/Q351+AJ351/R351+AK351/S351+AM351/U351+AO351/W351)),0)</f>
        <v>31.097486808883076</v>
      </c>
      <c r="P351" s="101">
        <f>IF(OR(計算過程!$DF$5=3,計算過程!$DF$5=4),IF(入力データと計算結果!$E$7=バックデータ一覧!$A$16,AI351/Q351+AJ351/R351+AK351/S351+AL351/T351+AN351/V351,IF(入力データと計算結果!$E$7=バックデータ一覧!$A$17,AI351/Q351+AJ351/R351+AK351/S351+AM351/U351+AN351/V351,AI351/Q351+AJ351/R351+AK351/S351+AM351/U351+AO351/W351)),0)</f>
        <v>0</v>
      </c>
      <c r="Q351" s="101">
        <f>MIN(1,$DF$7*'貼り付けシート（日別）'!O350+計算過程!$DF$14*(AI351+AK351)+$DF$21)</f>
        <v>0.60162528712681762</v>
      </c>
      <c r="R351" s="101">
        <f>MIN(1,$DF$8*'貼り付けシート（日別）'!O350+$DF$15*AJ351+$DF$22)</f>
        <v>0.67748524788779307</v>
      </c>
      <c r="S351" s="101">
        <f>MIN(1,$DF$9*'貼り付けシート（日別）'!O350+$DF$16*(AI351+AK351)+$DF$23)</f>
        <v>0.60162528712681762</v>
      </c>
      <c r="T351" s="32">
        <f>MIN(1,$DF$10*'貼り付けシート（日別）'!O350+$DF$17*AL351+$DF$24)</f>
        <v>0.71159348488590612</v>
      </c>
      <c r="U351" s="32">
        <f>MIN(1,$DF$11*'貼り付けシート（日別）'!O350+$DF$18*AM351+$DF$25)</f>
        <v>0.71059494829530212</v>
      </c>
      <c r="V351" s="32">
        <f>MIN(1,$DF$12*'貼り付けシート（日別）'!O350+$DF$19*AN351+$DF$26)</f>
        <v>0.71159348488590612</v>
      </c>
      <c r="W351" s="32">
        <f>MIN(1,$DF$13*'貼り付けシート（日別）'!O350+$DF$20*AO351+$DF$27)</f>
        <v>0.52113965073825497</v>
      </c>
      <c r="X351" s="32">
        <f t="shared" si="100"/>
        <v>0</v>
      </c>
      <c r="Y351" s="32">
        <f>'貼り付けシート（日別）'!P350</f>
        <v>-4.2375000000000007</v>
      </c>
      <c r="Z351" s="32">
        <f t="shared" si="101"/>
        <v>1.14945875</v>
      </c>
      <c r="AA351" s="32">
        <f t="shared" si="102"/>
        <v>1.112625</v>
      </c>
      <c r="AB351" s="32">
        <f t="shared" si="103"/>
        <v>19.954945937102341</v>
      </c>
      <c r="AC351" s="32">
        <f>IF($DF$5=10,($DF$41*'貼り付けシート（日別）'!O350+$DF$42*AB351+$DF$43)/3.6,0)</f>
        <v>0</v>
      </c>
      <c r="AD351" s="32">
        <f>IF(OR($DF$5=5,$DF$5=6,$DF$5=7),(($DF$45*'貼り付けシート（日別）'!O350+$DF$46*SUM(AI351:AK351,AM351)+$DF$47)*AE351+(0.01723*AO351+0.06099))*10^3/3600,0)</f>
        <v>0</v>
      </c>
      <c r="AE351" s="32">
        <f>IF('貼り付けシート（日別）'!O350&lt;7,1+(7-'貼り付けシート（日別）'!O350)*0.0091,1)</f>
        <v>1.07336875</v>
      </c>
      <c r="AF351" s="32">
        <f>IF(OR($DF$5=5,$DF$5=6,$DF$5=7),(($DF$48*'貼り付けシート（日別）'!O350+$DF$49*SUM(AI351:AK351,AM351)+$DF$50)*AH351+AO351/AG351),0)</f>
        <v>0</v>
      </c>
      <c r="AG351" s="32">
        <f>$DF$51*'貼り付けシート（日別）'!O350+$DF$52*AO351+$DF$53</f>
        <v>0.74929999999999997</v>
      </c>
      <c r="AH351" s="32">
        <f>IF('貼り付けシート（日別）'!O350&lt;7,1+(7-'貼り付けシート（日別）'!O350)*0.0205,1)</f>
        <v>1.16528125</v>
      </c>
      <c r="AI351" s="109">
        <f>'貼り付けシート（日別）'!B350</f>
        <v>5.49591812347877</v>
      </c>
      <c r="AJ351" s="109">
        <f>'貼り付けシート（日別）'!C350</f>
        <v>11.126906177562175</v>
      </c>
      <c r="AK351" s="109">
        <f>'貼り付けシート（日別）'!D350</f>
        <v>3.3321216360613994</v>
      </c>
      <c r="AL351" s="109">
        <f>'貼り付けシート（日別）'!E350</f>
        <v>0</v>
      </c>
      <c r="AM351" s="109">
        <f>'貼り付けシート（日別）'!F350</f>
        <v>0</v>
      </c>
      <c r="AN351" s="109">
        <f>'貼り付けシート（日別）'!G350</f>
        <v>0</v>
      </c>
      <c r="AO351" s="109">
        <f>'貼り付けシート（日別）'!H350</f>
        <v>0</v>
      </c>
      <c r="AP351" s="102">
        <f>IF(入力データと計算結果!$E$9=バックデータ一覧!$A$25,'貼り付けシート（日別）'!Q350,0)</f>
        <v>0</v>
      </c>
      <c r="AR351" s="36">
        <v>41983</v>
      </c>
      <c r="AS351" s="104">
        <f t="shared" si="104"/>
        <v>9.6442318444444453E-2</v>
      </c>
      <c r="AT351" s="104">
        <f t="shared" si="105"/>
        <v>38.15792680463494</v>
      </c>
      <c r="AU351" s="104">
        <f t="shared" si="106"/>
        <v>0</v>
      </c>
      <c r="AV351" s="107">
        <v>0</v>
      </c>
      <c r="AW351" s="101">
        <f>IF(OR(計算過程!$DF$5&lt;=4,計算過程!$DF$5=8),AX351+AY351+AZ351,0)</f>
        <v>9.6442318444444453E-2</v>
      </c>
      <c r="AX351" s="101">
        <f>IF(AND(計算過程!$DF$5&gt;4,計算過程!$DF$5&lt;&gt;8),0,((VLOOKUP(入力データと計算結果!$E$6,バックデータ一覧!$V$12:$AA$15,2)*'貼り付けシート（日別）'!AG350+VLOOKUP(入力データと計算結果!$E$6,バックデータ一覧!$V$12:$AA$15,3)*('貼り付けシート（日別）'!AA350+'貼り付けシート（日別）'!AB350+'貼り付けシート（日別）'!AC350+'貼り付けシート（日別）'!AD350+'貼り付けシート（日別）'!AF350)+(VLOOKUP(入力データと計算結果!$E$6,バックデータ一覧!$V$12:$AA$15,4)))*10^3/3600))</f>
        <v>9.6442318444444453E-2</v>
      </c>
      <c r="AY351" s="101">
        <f>IF(AND(OR(計算過程!$DF$5&gt;4,計算過程!$DF$5&lt;&gt;8),入力データと計算結果!$E$7&lt;&gt;バックデータ一覧!$A$16,SUM(BX351:BY351)&gt;0),0.07*10^3/3600,0)</f>
        <v>0</v>
      </c>
      <c r="AZ351" s="101">
        <f>IF(AND(OR(計算過程!$DF$5&lt;=4),入力データと計算結果!$E$7=バックデータ一覧!$A$18,BY351&gt;0),(VLOOKUP(入力データと計算結果!$E$6,バックデータ一覧!$V$12:$AA$15,5,FALSE)*CA351+VLOOKUP(入力データと計算結果!$E$6,バックデータ一覧!$V$12:$AA$15,6,FALSE))*10^3/3600,0)</f>
        <v>0</v>
      </c>
      <c r="BA351" s="101">
        <f>IF(OR(計算過程!$DF$5&lt;=2,計算過程!$DF$5=8),IF(入力データと計算結果!$E$7=バックデータ一覧!$A$16,BU351/BC351+BV351/BD351+BW351/BE351+BX351/BF351+BZ351/BH351,IF(入力データと計算結果!$E$7=バックデータ一覧!$A$17,BU351/BC351+BV351/BD351+BW351/BE351+BY351/BG351+BZ351/BH351,BU351/BC351+BV351/BD351+BW351/BE351+BY351/BG351+CA351/BI351)),0)</f>
        <v>38.15792680463494</v>
      </c>
      <c r="BB351" s="101">
        <f>IF(OR(計算過程!$DF$5=3,計算過程!$DF$5=4),IF(入力データと計算結果!$E$7=バックデータ一覧!$A$16,BU351/BC351+BV351/BD351+BW351/BE351+BX351/BF351+BZ351/BH351,IF(入力データと計算結果!$E$7=バックデータ一覧!$A$17,BU351/BC351+BV351/BD351+BW351/BE351+BY351/BG351+BZ351/BH351,BU351/BC351+BV351/BD351+BW351/BE351+BY351/BG351+CA351/BI351)),0)</f>
        <v>0</v>
      </c>
      <c r="BC351" s="101">
        <f>MIN(1,計算過程!$DF$7*'貼り付けシート（日別）'!AG350+計算過程!$DF$14*(BU351+BW351)+計算過程!$DF$21)</f>
        <v>0.59822639254442134</v>
      </c>
      <c r="BD351" s="101">
        <f>MIN(1,計算過程!$DF$8*'貼り付けシート（日別）'!AG350+計算過程!$DF$15*BV351+計算過程!$DF$22)</f>
        <v>0.68115818109721915</v>
      </c>
      <c r="BE351" s="101">
        <f>MIN(1,計算過程!$DF$9*'貼り付けシート（日別）'!AG350+計算過程!$DF$16*(BU351+BW351)+計算過程!$DF$23)</f>
        <v>0.59822639254442134</v>
      </c>
      <c r="BF351" s="32">
        <f>MIN(1,計算過程!$DF$10*'貼り付けシート（日別）'!AG350+計算過程!$DF$17*BX351+計算過程!$DF$24)</f>
        <v>0.71159348488590612</v>
      </c>
      <c r="BG351" s="32">
        <f>MIN(1,計算過程!$DF$11*'貼り付けシート（日別）'!AG350+計算過程!$DF$18*BY351+計算過程!$DF$25)</f>
        <v>0.71059494829530212</v>
      </c>
      <c r="BH351" s="32">
        <f>MIN(1,計算過程!$DF$12*'貼り付けシート（日別）'!AG350+計算過程!$DF$19*BZ351+計算過程!$DF$26)</f>
        <v>0.71159348488590612</v>
      </c>
      <c r="BI351" s="32">
        <f>MIN(1,計算過程!$DF$13*'貼り付けシート（日別）'!AG350+計算過程!$DF$20*CA351+計算過程!$DF$27)</f>
        <v>0.52113965073825497</v>
      </c>
      <c r="BJ351" s="32">
        <f>IF(計算過程!$DF$5=11,(計算過程!$DF$33*BK351+計算過程!$DF$34*BN351+計算過程!$DF$35*計算過程!$DF$39+計算過程!$DF$36)*(1+計算過程!$DF$37*計算過程!$DF$38)*BL351*BM351*10^3/3600,0)</f>
        <v>0</v>
      </c>
      <c r="BK351" s="32">
        <f>'貼り付けシート（日別）'!AH350</f>
        <v>-4.2375000000000007</v>
      </c>
      <c r="BL351" s="32">
        <f t="shared" si="107"/>
        <v>1.14945875</v>
      </c>
      <c r="BM351" s="32">
        <f t="shared" si="108"/>
        <v>1.112625</v>
      </c>
      <c r="BN351" s="32">
        <f t="shared" si="109"/>
        <v>25.167038699795174</v>
      </c>
      <c r="BO351" s="32">
        <f>IF(計算過程!$DF$5=10,(計算過程!$DF$41*'貼り付けシート（日別）'!AG350+計算過程!$DF$42*BN351+計算過程!$DF$43)/3.6,0)</f>
        <v>0</v>
      </c>
      <c r="BP351" s="32">
        <f>IF(OR(計算過程!$DF$5=5,計算過程!$DF$5=6,計算過程!$DF$5=7),((計算過程!$DF$45*'貼り付けシート（日別）'!AG350+計算過程!$DF$46*SUM(BU351:BW351,BY351)+計算過程!$DF$47)*BQ351+(0.01723*CA351+0.06099))*10^3/3600,0)</f>
        <v>0</v>
      </c>
      <c r="BQ351" s="32">
        <f>IF('貼り付けシート（日別）'!AG350&lt;7,1+(7-'貼り付けシート（日別）'!AG350)*0.0091,1)</f>
        <v>1.07336875</v>
      </c>
      <c r="BR351" s="32">
        <f>IF(OR(計算過程!$DF$5=5,計算過程!$DF$5=6,計算過程!$DF$5=7),((計算過程!$DF$48*'貼り付けシート（日別）'!AG350+計算過程!$DF$49*SUM(BU351:BW351,BY351)+計算過程!$DF$50)*BT351+CA351/BS351),0)</f>
        <v>0</v>
      </c>
      <c r="BS351" s="32">
        <f>計算過程!$DF$51*'貼り付けシート（日別）'!AG350+計算過程!$DF$52*CA351+計算過程!$DF$53</f>
        <v>0.74929999999999997</v>
      </c>
      <c r="BT351" s="32">
        <f>IF('貼り付けシート（日別）'!AG350&lt;7,1+(7-'貼り付けシート（日別）'!AG350)*0.0205,1)</f>
        <v>1.16528125</v>
      </c>
      <c r="BU351" s="109">
        <f>'貼り付けシート（日別）'!T350</f>
        <v>3.0322306888158739</v>
      </c>
      <c r="BV351" s="109">
        <f>'貼り付けシート（日別）'!U350</f>
        <v>19.219201579425576</v>
      </c>
      <c r="BW351" s="109">
        <f>'貼り付けシート（日別）'!V350</f>
        <v>2.9156064315537242</v>
      </c>
      <c r="BX351" s="109">
        <f>'貼り付けシート（日別）'!W350</f>
        <v>0</v>
      </c>
      <c r="BY351" s="109">
        <f>'貼り付けシート（日別）'!X350</f>
        <v>0</v>
      </c>
      <c r="BZ351" s="109">
        <f>'貼り付けシート（日別）'!Y350</f>
        <v>0</v>
      </c>
      <c r="CA351" s="109">
        <f>'貼り付けシート（日別）'!Z350</f>
        <v>0</v>
      </c>
      <c r="CB351" s="102">
        <f>IF(入力データと計算結果!$E$9=バックデータ一覧!$A$25,'貼り付けシート（日別）'!AI350,0)</f>
        <v>0</v>
      </c>
      <c r="CC351" s="166"/>
      <c r="CD351" s="32">
        <f>IF(計算過程!$DF$5=9,((CI351*'貼り付けシート（日別）'!AG350+CJ351*(CQ351+CR351+CS351+CU351)+CK351*CX351+CL351)*CE351+(0.01723*CW351+0.06099))*10^3/3600,0)</f>
        <v>0</v>
      </c>
      <c r="CE351" s="32">
        <f>IF(7&lt;='貼り付けシート（日別）'!AG350,1,1+(7-'貼り付けシート（日別）'!AG350)*0.0091)</f>
        <v>1.07336875</v>
      </c>
      <c r="CF351" s="32">
        <f>IF(計算過程!$DF$5=9,((CM351*'貼り付けシート（日別）'!AG350+CN351*(CQ351+CR351+CS351+CU351)+CO351*CX351+CP351)*CH351+CW351/CG351),0)</f>
        <v>0</v>
      </c>
      <c r="CG351" s="32">
        <f>計算過程!$DF$55*'貼り付けシート（日別）'!AG350+計算過程!$DF$56*CW351+計算過程!$DF$57</f>
        <v>0.74929999999999997</v>
      </c>
      <c r="CH351" s="32">
        <f>IF(7&lt;='貼り付けシート（日別）'!AG350,1,1+(7-'貼り付けシート（日別）'!AG350)*0.0205)</f>
        <v>1.16528125</v>
      </c>
      <c r="CI351" s="100">
        <f>IF($CX351&gt;0,バックデータ一覧!$S$4,バックデータ一覧!$T$4)</f>
        <v>-0.18114</v>
      </c>
      <c r="CJ351" s="100">
        <f>IF($CX351&gt;0,バックデータ一覧!$S$5,バックデータ一覧!$T$5)</f>
        <v>0.10483000000000001</v>
      </c>
      <c r="CK351" s="100">
        <f>IF($CX351&gt;0,バックデータ一覧!$S$6,バックデータ一覧!$T$6)</f>
        <v>0</v>
      </c>
      <c r="CL351" s="100">
        <f>IF($CX351&gt;0,バックデータ一覧!$S$7,バックデータ一覧!$T$7)</f>
        <v>5.8528500000000001</v>
      </c>
      <c r="CM351" s="100">
        <f>IF($CX351&gt;0,バックデータ一覧!$S$12,バックデータ一覧!$T$12)</f>
        <v>-5.7700000000000001E-2</v>
      </c>
      <c r="CN351" s="100">
        <f>IF($CX351&gt;0,バックデータ一覧!$S$13,バックデータ一覧!$T$13)</f>
        <v>0.47525000000000001</v>
      </c>
      <c r="CO351" s="100">
        <f>IF($CX351&gt;0,バックデータ一覧!$S$14,バックデータ一覧!$T$14)</f>
        <v>0</v>
      </c>
      <c r="CP351" s="173">
        <f>IF($CX351&gt;0,バックデータ一覧!$S$15,バックデータ一覧!$T$15)</f>
        <v>-6.3459300000000001</v>
      </c>
      <c r="CQ351" s="102">
        <f>IF($DF$4=4,'貼り付けシート（日別）'!T350,'貼り付けシート（日別）'!B350*(INT($DF$4)+1-$DF$4)+'貼り付けシート（日別）'!T350*($DF$4-INT($DF$4)))</f>
        <v>3.0322306888158739</v>
      </c>
      <c r="CR351" s="102">
        <f>IF($DF$4=4,'貼り付けシート（日別）'!U350,'貼り付けシート（日別）'!C350*(INT($DF$4)+1-$DF$4)+'貼り付けシート（日別）'!U350*($DF$4-INT($DF$4)))</f>
        <v>19.219201579425576</v>
      </c>
      <c r="CS351" s="102">
        <f>IF($DF$4=4,'貼り付けシート（日別）'!V350,'貼り付けシート（日別）'!D350*(INT($DF$4)+1-$DF$4)+'貼り付けシート（日別）'!V350*($DF$4-INT($DF$4)))</f>
        <v>2.9156064315537242</v>
      </c>
      <c r="CT351" s="102">
        <f>IF($DF$4=4,'貼り付けシート（日別）'!W350,'貼り付けシート（日別）'!E350*(INT($DF$4)+1-$DF$4)+'貼り付けシート（日別）'!W350*($DF$4-INT($DF$4)))</f>
        <v>0</v>
      </c>
      <c r="CU351" s="102">
        <f>IF($DF$4=4,'貼り付けシート（日別）'!X350,'貼り付けシート（日別）'!F350*(INT($DF$4)+1-$DF$4)+'貼り付けシート（日別）'!X350*($DF$4-INT($DF$4)))</f>
        <v>0</v>
      </c>
      <c r="CV351" s="102">
        <f>IF($DF$4=4,'貼り付けシート（日別）'!Y350,'貼り付けシート（日別）'!G350*(INT($DF$4)+1-$DF$4)+'貼り付けシート（日別）'!Y350*($DF$4-INT($DF$4)))</f>
        <v>0</v>
      </c>
      <c r="CW351" s="102">
        <f>IF($DF$4=4,'貼り付けシート（日別）'!Z350,'貼り付けシート（日別）'!H350*(INT($DF$4)+1-$DF$4)+'貼り付けシート（日別）'!Z350*($DF$4-INT($DF$4)))</f>
        <v>0</v>
      </c>
      <c r="CX351" s="32">
        <f>SUMIF('貼り付けシート（時刻別）'!$A$6:$A$8765,AR351,'貼り付けシート（時刻別）'!$C$6:$C$8765)</f>
        <v>0</v>
      </c>
      <c r="CY351" s="102">
        <f t="shared" si="110"/>
        <v>0</v>
      </c>
      <c r="CZ351" s="166"/>
    </row>
    <row r="352" spans="1:104" x14ac:dyDescent="0.15">
      <c r="A352" s="36">
        <v>41984</v>
      </c>
      <c r="B352" s="139">
        <f>IF(計算過程!$DF$5=9,計算過程!CD352+計算過程!CY352,IF($DF$4=4,AS352,G352*(INT($DF$4)+1-$DF$4)+AS352*($DF$4-INT($DF$4))))</f>
        <v>0.15410296943402779</v>
      </c>
      <c r="C352" s="139">
        <f>IF(計算過程!$DF$5=9,CF352,IF($DF$4=4,AT352,H352*(INT($DF$4)+1-$DF$4)+AT352*($DF$4-INT($DF$4))))</f>
        <v>89.492325679741327</v>
      </c>
      <c r="D352" s="139">
        <f>IF(計算過程!$DF$5=9,0,IF($DF$4=4,AU352,I352*(INT($DF$4)+1-$DF$4)+AU352*($DF$4-INT($DF$4))))</f>
        <v>0</v>
      </c>
      <c r="E352" s="139">
        <v>0</v>
      </c>
      <c r="F352" s="138"/>
      <c r="G352" s="104">
        <f t="shared" si="97"/>
        <v>0.14624710922916667</v>
      </c>
      <c r="H352" s="104">
        <f t="shared" si="98"/>
        <v>80.664324854553499</v>
      </c>
      <c r="I352" s="104">
        <f t="shared" si="99"/>
        <v>0</v>
      </c>
      <c r="J352" s="107">
        <v>0</v>
      </c>
      <c r="K352" s="101">
        <f>IF(OR(計算過程!$DF$5&lt;=4,計算過程!$DF$5=8),L352+M352+N352,0)</f>
        <v>0.14624710922916667</v>
      </c>
      <c r="L352" s="101">
        <f>IF(AND($DF$5&gt;4,$DF$5&lt;&gt;8),0,((VLOOKUP(入力データと計算結果!$E$6,バックデータ一覧!$V$12:$AA$15,2)*'貼り付けシート（日別）'!O351+VLOOKUP(入力データと計算結果!$E$6,バックデータ一覧!$V$12:$AA$15,3)*('貼り付けシート（日別）'!I351+'貼り付けシート（日別）'!J351+'貼り付けシート（日別）'!K351+'貼り付けシート（日別）'!L351+'貼り付けシート（日別）'!N351)+(VLOOKUP(入力データと計算結果!$E$6,バックデータ一覧!$V$12:$AA$15,4)))*10^3/3600))</f>
        <v>9.1866716000000001E-2</v>
      </c>
      <c r="M352" s="101">
        <f>IF(AND(OR($DF$5&gt;4,$DF$5&lt;&gt;8),入力データと計算結果!$E$7&lt;&gt;バックデータ一覧!$A$16,SUM(AL352:AM352)&gt;0),0.07*10^3/3600,0)</f>
        <v>1.9444444444444445E-2</v>
      </c>
      <c r="N352" s="101">
        <f>IF(AND(OR($DF$5&lt;=4),入力データと計算結果!$E$7=バックデータ一覧!$A$18,AM352&gt;0),(VLOOKUP(入力データと計算結果!$E$6,バックデータ一覧!$V$12:$AA$15,5,FALSE)*AO352+VLOOKUP(入力データと計算結果!$E$6,バックデータ一覧!$V$12:$AA$15,6,FALSE))*10^3/3600,0)</f>
        <v>3.4935948784722219E-2</v>
      </c>
      <c r="O352" s="101">
        <f>IF(OR(計算過程!$DF$5&lt;=2,計算過程!$DF$5=8),IF(入力データと計算結果!$E$7=バックデータ一覧!$A$16,AI352/Q352+AJ352/R352+AK352/S352+AL352/T352+AN352/V352,IF(入力データと計算結果!$E$7=バックデータ一覧!$A$17,AI352/Q352+AJ352/R352+AK352/S352+AM352/U352+AN352/V352,AI352/Q352+AJ352/R352+AK352/S352+AM352/U352+AO352/W352)),0)</f>
        <v>80.664324854553499</v>
      </c>
      <c r="P352" s="101">
        <f>IF(OR(計算過程!$DF$5=3,計算過程!$DF$5=4),IF(入力データと計算結果!$E$7=バックデータ一覧!$A$16,AI352/Q352+AJ352/R352+AK352/S352+AL352/T352+AN352/V352,IF(入力データと計算結果!$E$7=バックデータ一覧!$A$17,AI352/Q352+AJ352/R352+AK352/S352+AM352/U352+AN352/V352,AI352/Q352+AJ352/R352+AK352/S352+AM352/U352+AO352/W352)),0)</f>
        <v>0</v>
      </c>
      <c r="Q352" s="101">
        <f>MIN(1,$DF$7*'貼り付けシート（日別）'!O351+計算過程!$DF$14*(AI352+AK352)+$DF$21)</f>
        <v>0.61173180388957449</v>
      </c>
      <c r="R352" s="101">
        <f>MIN(1,$DF$8*'貼り付けシート（日別）'!O351+$DF$15*AJ352+$DF$22)</f>
        <v>0.68000952726701203</v>
      </c>
      <c r="S352" s="101">
        <f>MIN(1,$DF$9*'貼り付けシート（日別）'!O351+$DF$16*(AI352+AK352)+$DF$23)</f>
        <v>0.61173180388957449</v>
      </c>
      <c r="T352" s="32">
        <f>MIN(1,$DF$10*'貼り付けシート（日別）'!O351+$DF$17*AL352+$DF$24)</f>
        <v>0.71159348488590612</v>
      </c>
      <c r="U352" s="32">
        <f>MIN(1,$DF$11*'貼り付けシート（日別）'!O351+$DF$18*AM352+$DF$25)</f>
        <v>0.69775444980312507</v>
      </c>
      <c r="V352" s="32">
        <f>MIN(1,$DF$12*'貼り付けシート（日別）'!O351+$DF$19*AN352+$DF$26)</f>
        <v>0.71159348488590612</v>
      </c>
      <c r="W352" s="32">
        <f>MIN(1,$DF$13*'貼り付けシート（日別）'!O351+$DF$20*AO352+$DF$27)</f>
        <v>0.6011296369948993</v>
      </c>
      <c r="X352" s="32">
        <f t="shared" si="100"/>
        <v>0</v>
      </c>
      <c r="Y352" s="32">
        <f>'貼り付けシート（日別）'!P351</f>
        <v>5.0874999999999995</v>
      </c>
      <c r="Z352" s="32">
        <f t="shared" si="101"/>
        <v>1.02543625</v>
      </c>
      <c r="AA352" s="32">
        <f t="shared" si="102"/>
        <v>1</v>
      </c>
      <c r="AB352" s="32">
        <f t="shared" si="103"/>
        <v>53.887808202384448</v>
      </c>
      <c r="AC352" s="32">
        <f>IF($DF$5=10,($DF$41*'貼り付けシート（日別）'!O351+$DF$42*AB352+$DF$43)/3.6,0)</f>
        <v>0</v>
      </c>
      <c r="AD352" s="32">
        <f>IF(OR($DF$5=5,$DF$5=6,$DF$5=7),(($DF$45*'貼り付けシート（日別）'!O351+$DF$46*SUM(AI352:AK352,AM352)+$DF$47)*AE352+(0.01723*AO352+0.06099))*10^3/3600,0)</f>
        <v>0</v>
      </c>
      <c r="AE352" s="32">
        <f>IF('貼り付けシート（日別）'!O351&lt;7,1+(7-'貼り付けシート（日別）'!O351)*0.0091,1)</f>
        <v>1.03150875</v>
      </c>
      <c r="AF352" s="32">
        <f>IF(OR($DF$5=5,$DF$5=6,$DF$5=7),(($DF$48*'貼り付けシート（日別）'!O351+$DF$49*SUM(AI352:AK352,AM352)+$DF$50)*AH352+AO352/AG352),0)</f>
        <v>0</v>
      </c>
      <c r="AG352" s="32">
        <f>$DF$51*'貼り付けシート（日別）'!O351+$DF$52*AO352+$DF$53</f>
        <v>0.79393812499999994</v>
      </c>
      <c r="AH352" s="32">
        <f>IF('貼り付けシート（日別）'!O351&lt;7,1+(7-'貼り付けシート（日別）'!O351)*0.0205,1)</f>
        <v>1.07098125</v>
      </c>
      <c r="AI352" s="109">
        <f>'貼り付けシート（日別）'!B351</f>
        <v>8.3697750489373011</v>
      </c>
      <c r="AJ352" s="109">
        <f>'貼り付けシート（日別）'!C351</f>
        <v>11.1684596414391</v>
      </c>
      <c r="AK352" s="109">
        <f>'貼り付けシート（日別）'!D351</f>
        <v>2.2993887497080494</v>
      </c>
      <c r="AL352" s="109">
        <f>'貼り付けシート（日別）'!E351</f>
        <v>0</v>
      </c>
      <c r="AM352" s="109">
        <f>'貼り付けシート（日別）'!F351</f>
        <v>28.290497262299997</v>
      </c>
      <c r="AN352" s="109">
        <f>'貼り付けシート（日別）'!G351</f>
        <v>0</v>
      </c>
      <c r="AO352" s="109">
        <f>'貼り付けシート（日別）'!H351</f>
        <v>3.7596875000000001</v>
      </c>
      <c r="AP352" s="102">
        <f>IF(入力データと計算結果!$E$9=バックデータ一覧!$A$25,'貼り付けシート（日別）'!Q351,0)</f>
        <v>0</v>
      </c>
      <c r="AR352" s="36">
        <v>41984</v>
      </c>
      <c r="AS352" s="104">
        <f t="shared" si="104"/>
        <v>0.15410296943402779</v>
      </c>
      <c r="AT352" s="104">
        <f t="shared" si="105"/>
        <v>89.492325679741327</v>
      </c>
      <c r="AU352" s="104">
        <f t="shared" si="106"/>
        <v>0</v>
      </c>
      <c r="AV352" s="107">
        <v>0</v>
      </c>
      <c r="AW352" s="101">
        <f>IF(OR(計算過程!$DF$5&lt;=4,計算過程!$DF$5=8),AX352+AY352+AZ352,0)</f>
        <v>0.15410296943402779</v>
      </c>
      <c r="AX352" s="101">
        <f>IF(AND(計算過程!$DF$5&gt;4,計算過程!$DF$5&lt;&gt;8),0,((VLOOKUP(入力データと計算結果!$E$6,バックデータ一覧!$V$12:$AA$15,2)*'貼り付けシート（日別）'!AG351+VLOOKUP(入力データと計算結果!$E$6,バックデータ一覧!$V$12:$AA$15,3)*('貼り付けシート（日別）'!AA351+'貼り付けシート（日別）'!AB351+'貼り付けシート（日別）'!AC351+'貼り付けシート（日別）'!AD351+'貼り付けシート（日別）'!AF351)+(VLOOKUP(入力データと計算結果!$E$6,バックデータ一覧!$V$12:$AA$15,4)))*10^3/3600))</f>
        <v>9.5387406500000008E-2</v>
      </c>
      <c r="AY352" s="101">
        <f>IF(AND(OR(計算過程!$DF$5&gt;4,計算過程!$DF$5&lt;&gt;8),入力データと計算結果!$E$7&lt;&gt;バックデータ一覧!$A$16,SUM(BX352:BY352)&gt;0),0.07*10^3/3600,0)</f>
        <v>1.9444444444444445E-2</v>
      </c>
      <c r="AZ352" s="101">
        <f>IF(AND(OR(計算過程!$DF$5&lt;=4),入力データと計算結果!$E$7=バックデータ一覧!$A$18,BY352&gt;0),(VLOOKUP(入力データと計算結果!$E$6,バックデータ一覧!$V$12:$AA$15,5,FALSE)*CA352+VLOOKUP(入力データと計算結果!$E$6,バックデータ一覧!$V$12:$AA$15,6,FALSE))*10^3/3600,0)</f>
        <v>3.9271118489583333E-2</v>
      </c>
      <c r="BA352" s="101">
        <f>IF(OR(計算過程!$DF$5&lt;=2,計算過程!$DF$5=8),IF(入力データと計算結果!$E$7=バックデータ一覧!$A$16,BU352/BC352+BV352/BD352+BW352/BE352+BX352/BF352+BZ352/BH352,IF(入力データと計算結果!$E$7=バックデータ一覧!$A$17,BU352/BC352+BV352/BD352+BW352/BE352+BY352/BG352+BZ352/BH352,BU352/BC352+BV352/BD352+BW352/BE352+BY352/BG352+CA352/BI352)),0)</f>
        <v>89.492325679741327</v>
      </c>
      <c r="BB352" s="101">
        <f>IF(OR(計算過程!$DF$5=3,計算過程!$DF$5=4),IF(入力データと計算結果!$E$7=バックデータ一覧!$A$16,BU352/BC352+BV352/BD352+BW352/BE352+BX352/BF352+BZ352/BH352,IF(入力データと計算結果!$E$7=バックデータ一覧!$A$17,BU352/BC352+BV352/BD352+BW352/BE352+BY352/BG352+BZ352/BH352,BU352/BC352+BV352/BD352+BW352/BE352+BY352/BG352+CA352/BI352)),0)</f>
        <v>0</v>
      </c>
      <c r="BC352" s="101">
        <f>MIN(1,計算過程!$DF$7*'貼り付けシート（日別）'!AG351+計算過程!$DF$14*(BU352+BW352)+計算過程!$DF$21)</f>
        <v>0.61292080266206483</v>
      </c>
      <c r="BD352" s="101">
        <f>MIN(1,計算過程!$DF$8*'貼り付けシート（日別）'!AG351+計算過程!$DF$15*BV352+計算過程!$DF$22)</f>
        <v>0.6818528521616668</v>
      </c>
      <c r="BE352" s="101">
        <f>MIN(1,計算過程!$DF$9*'貼り付けシート（日別）'!AG351+計算過程!$DF$16*(BU352+BW352)+計算過程!$DF$23)</f>
        <v>0.61292080266206483</v>
      </c>
      <c r="BF352" s="32">
        <f>MIN(1,計算過程!$DF$10*'貼り付けシート（日別）'!AG351+計算過程!$DF$17*BX352+計算過程!$DF$24)</f>
        <v>0.71159348488590612</v>
      </c>
      <c r="BG352" s="32">
        <f>MIN(1,計算過程!$DF$11*'貼り付けシート（日別）'!AG351+計算過程!$DF$18*BY352+計算過程!$DF$25)</f>
        <v>0.69775444980312507</v>
      </c>
      <c r="BH352" s="32">
        <f>MIN(1,計算過程!$DF$12*'貼り付けシート（日別）'!AG351+計算過程!$DF$19*BZ352+計算過程!$DF$26)</f>
        <v>0.71159348488590612</v>
      </c>
      <c r="BI352" s="32">
        <f>MIN(1,計算過程!$DF$13*'貼り付けシート（日別）'!AG351+計算過程!$DF$20*CA352+計算過程!$DF$27)</f>
        <v>0.61708094698711413</v>
      </c>
      <c r="BJ352" s="32">
        <f>IF(計算過程!$DF$5=11,(計算過程!$DF$33*BK352+計算過程!$DF$34*BN352+計算過程!$DF$35*計算過程!$DF$39+計算過程!$DF$36)*(1+計算過程!$DF$37*計算過程!$DF$38)*BL352*BM352*10^3/3600,0)</f>
        <v>0</v>
      </c>
      <c r="BK352" s="32">
        <f>'貼り付けシート（日別）'!AH351</f>
        <v>5.0874999999999995</v>
      </c>
      <c r="BL352" s="32">
        <f t="shared" si="107"/>
        <v>1.02543625</v>
      </c>
      <c r="BM352" s="32">
        <f t="shared" si="108"/>
        <v>1</v>
      </c>
      <c r="BN352" s="32">
        <f t="shared" si="109"/>
        <v>59.862397846870742</v>
      </c>
      <c r="BO352" s="32">
        <f>IF(計算過程!$DF$5=10,(計算過程!$DF$41*'貼り付けシート（日別）'!AG351+計算過程!$DF$42*BN352+計算過程!$DF$43)/3.6,0)</f>
        <v>0</v>
      </c>
      <c r="BP352" s="32">
        <f>IF(OR(計算過程!$DF$5=5,計算過程!$DF$5=6,計算過程!$DF$5=7),((計算過程!$DF$45*'貼り付けシート（日別）'!AG351+計算過程!$DF$46*SUM(BU352:BW352,BY352)+計算過程!$DF$47)*BQ352+(0.01723*CA352+0.06099))*10^3/3600,0)</f>
        <v>0</v>
      </c>
      <c r="BQ352" s="32">
        <f>IF('貼り付けシート（日別）'!AG351&lt;7,1+(7-'貼り付けシート（日別）'!AG351)*0.0091,1)</f>
        <v>1.03150875</v>
      </c>
      <c r="BR352" s="32">
        <f>IF(OR(計算過程!$DF$5=5,計算過程!$DF$5=6,計算過程!$DF$5=7),((計算過程!$DF$48*'貼り付けシート（日別）'!AG351+計算過程!$DF$49*SUM(BU352:BW352,BY352)+計算過程!$DF$50)*BT352+CA352/BS352),0)</f>
        <v>0</v>
      </c>
      <c r="BS352" s="32">
        <f>計算過程!$DF$51*'貼り付けシート（日別）'!AG351+計算過程!$DF$52*CA352+計算過程!$DF$53</f>
        <v>0.79937281249999992</v>
      </c>
      <c r="BT352" s="32">
        <f>IF('貼り付けシート（日別）'!AG351&lt;7,1+(7-'貼り付けシート（日別）'!AG351)*0.0205,1)</f>
        <v>1.07098125</v>
      </c>
      <c r="BU352" s="109">
        <f>'貼り付けシート（日別）'!T351</f>
        <v>8.7502193693435437</v>
      </c>
      <c r="BV352" s="109">
        <f>'貼り付けシート（日別）'!U351</f>
        <v>15.2297176928715</v>
      </c>
      <c r="BW352" s="109">
        <f>'貼り付けシート（日別）'!V351</f>
        <v>2.9264947723556998</v>
      </c>
      <c r="BX352" s="109">
        <f>'貼り付けシート（日別）'!W351</f>
        <v>0</v>
      </c>
      <c r="BY352" s="109">
        <f>'貼り付けシート（日別）'!X351</f>
        <v>28.290497262299997</v>
      </c>
      <c r="BZ352" s="109">
        <f>'貼り付けシート（日別）'!Y351</f>
        <v>0</v>
      </c>
      <c r="CA352" s="109">
        <f>'貼り付けシート（日別）'!Z351</f>
        <v>4.6654687499999996</v>
      </c>
      <c r="CB352" s="102">
        <f>IF(入力データと計算結果!$E$9=バックデータ一覧!$A$25,'貼り付けシート（日別）'!AI351,0)</f>
        <v>0</v>
      </c>
      <c r="CC352" s="166"/>
      <c r="CD352" s="32">
        <f>IF(計算過程!$DF$5=9,((CI352*'貼り付けシート（日別）'!AG351+CJ352*(CQ352+CR352+CS352+CU352)+CK352*CX352+CL352)*CE352+(0.01723*CW352+0.06099))*10^3/3600,0)</f>
        <v>0</v>
      </c>
      <c r="CE352" s="32">
        <f>IF(7&lt;='貼り付けシート（日別）'!AG351,1,1+(7-'貼り付けシート（日別）'!AG351)*0.0091)</f>
        <v>1.03150875</v>
      </c>
      <c r="CF352" s="32">
        <f>IF(計算過程!$DF$5=9,((CM352*'貼り付けシート（日別）'!AG351+CN352*(CQ352+CR352+CS352+CU352)+CO352*CX352+CP352)*CH352+CW352/CG352),0)</f>
        <v>0</v>
      </c>
      <c r="CG352" s="32">
        <f>計算過程!$DF$55*'貼り付けシート（日別）'!AG351+計算過程!$DF$56*CW352+計算過程!$DF$57</f>
        <v>0.79937281249999992</v>
      </c>
      <c r="CH352" s="32">
        <f>IF(7&lt;='貼り付けシート（日別）'!AG351,1,1+(7-'貼り付けシート（日別）'!AG351)*0.0205)</f>
        <v>1.07098125</v>
      </c>
      <c r="CI352" s="100">
        <f>IF($CX352&gt;0,バックデータ一覧!$S$4,バックデータ一覧!$T$4)</f>
        <v>-0.18114</v>
      </c>
      <c r="CJ352" s="100">
        <f>IF($CX352&gt;0,バックデータ一覧!$S$5,バックデータ一覧!$T$5)</f>
        <v>0.10483000000000001</v>
      </c>
      <c r="CK352" s="100">
        <f>IF($CX352&gt;0,バックデータ一覧!$S$6,バックデータ一覧!$T$6)</f>
        <v>0</v>
      </c>
      <c r="CL352" s="100">
        <f>IF($CX352&gt;0,バックデータ一覧!$S$7,バックデータ一覧!$T$7)</f>
        <v>5.8528500000000001</v>
      </c>
      <c r="CM352" s="100">
        <f>IF($CX352&gt;0,バックデータ一覧!$S$12,バックデータ一覧!$T$12)</f>
        <v>-5.7700000000000001E-2</v>
      </c>
      <c r="CN352" s="100">
        <f>IF($CX352&gt;0,バックデータ一覧!$S$13,バックデータ一覧!$T$13)</f>
        <v>0.47525000000000001</v>
      </c>
      <c r="CO352" s="100">
        <f>IF($CX352&gt;0,バックデータ一覧!$S$14,バックデータ一覧!$T$14)</f>
        <v>0</v>
      </c>
      <c r="CP352" s="173">
        <f>IF($CX352&gt;0,バックデータ一覧!$S$15,バックデータ一覧!$T$15)</f>
        <v>-6.3459300000000001</v>
      </c>
      <c r="CQ352" s="102">
        <f>IF($DF$4=4,'貼り付けシート（日別）'!T351,'貼り付けシート（日別）'!B351*(INT($DF$4)+1-$DF$4)+'貼り付けシート（日別）'!T351*($DF$4-INT($DF$4)))</f>
        <v>8.7502193693435437</v>
      </c>
      <c r="CR352" s="102">
        <f>IF($DF$4=4,'貼り付けシート（日別）'!U351,'貼り付けシート（日別）'!C351*(INT($DF$4)+1-$DF$4)+'貼り付けシート（日別）'!U351*($DF$4-INT($DF$4)))</f>
        <v>15.2297176928715</v>
      </c>
      <c r="CS352" s="102">
        <f>IF($DF$4=4,'貼り付けシート（日別）'!V351,'貼り付けシート（日別）'!D351*(INT($DF$4)+1-$DF$4)+'貼り付けシート（日別）'!V351*($DF$4-INT($DF$4)))</f>
        <v>2.9264947723556998</v>
      </c>
      <c r="CT352" s="102">
        <f>IF($DF$4=4,'貼り付けシート（日別）'!W351,'貼り付けシート（日別）'!E351*(INT($DF$4)+1-$DF$4)+'貼り付けシート（日別）'!W351*($DF$4-INT($DF$4)))</f>
        <v>0</v>
      </c>
      <c r="CU352" s="102">
        <f>IF($DF$4=4,'貼り付けシート（日別）'!X351,'貼り付けシート（日別）'!F351*(INT($DF$4)+1-$DF$4)+'貼り付けシート（日別）'!X351*($DF$4-INT($DF$4)))</f>
        <v>28.290497262299997</v>
      </c>
      <c r="CV352" s="102">
        <f>IF($DF$4=4,'貼り付けシート（日別）'!Y351,'貼り付けシート（日別）'!G351*(INT($DF$4)+1-$DF$4)+'貼り付けシート（日別）'!Y351*($DF$4-INT($DF$4)))</f>
        <v>0</v>
      </c>
      <c r="CW352" s="102">
        <f>IF($DF$4=4,'貼り付けシート（日別）'!Z351,'貼り付けシート（日別）'!H351*(INT($DF$4)+1-$DF$4)+'貼り付けシート（日別）'!Z351*($DF$4-INT($DF$4)))</f>
        <v>4.6654687499999996</v>
      </c>
      <c r="CX352" s="32">
        <f>SUMIF('貼り付けシート（時刻別）'!$A$6:$A$8765,AR352,'貼り付けシート（時刻別）'!$C$6:$C$8765)</f>
        <v>0</v>
      </c>
      <c r="CY352" s="102">
        <f t="shared" si="110"/>
        <v>0</v>
      </c>
      <c r="CZ352" s="166"/>
    </row>
    <row r="353" spans="1:104" x14ac:dyDescent="0.15">
      <c r="A353" s="36">
        <v>41985</v>
      </c>
      <c r="B353" s="139">
        <f>IF(計算過程!$DF$5=9,計算過程!CD353+計算過程!CY353,IF($DF$4=4,AS353,G353*(INT($DF$4)+1-$DF$4)+AS353*($DF$4-INT($DF$4))))</f>
        <v>0.15312018651736112</v>
      </c>
      <c r="C353" s="139">
        <f>IF(計算過程!$DF$5=9,CF353,IF($DF$4=4,AT353,H353*(INT($DF$4)+1-$DF$4)+AT353*($DF$4-INT($DF$4))))</f>
        <v>74.759505333611656</v>
      </c>
      <c r="D353" s="139">
        <f>IF(計算過程!$DF$5=9,0,IF($DF$4=4,AU353,I353*(INT($DF$4)+1-$DF$4)+AU353*($DF$4-INT($DF$4))))</f>
        <v>0</v>
      </c>
      <c r="E353" s="139">
        <v>0</v>
      </c>
      <c r="F353" s="138"/>
      <c r="G353" s="104">
        <f t="shared" si="97"/>
        <v>0.14493081996990742</v>
      </c>
      <c r="H353" s="104">
        <f t="shared" si="98"/>
        <v>65.920926632787825</v>
      </c>
      <c r="I353" s="104">
        <f t="shared" si="99"/>
        <v>0</v>
      </c>
      <c r="J353" s="107">
        <v>0</v>
      </c>
      <c r="K353" s="101">
        <f>IF(OR(計算過程!$DF$5&lt;=4,計算過程!$DF$5=8),L353+M353+N353,0)</f>
        <v>0.14493081996990742</v>
      </c>
      <c r="L353" s="101">
        <f>IF(AND($DF$5&gt;4,$DF$5&lt;&gt;8),0,((VLOOKUP(入力データと計算結果!$E$6,バックデータ一覧!$V$12:$AA$15,2)*'貼り付けシート（日別）'!O352+VLOOKUP(入力データと計算結果!$E$6,バックデータ一覧!$V$12:$AA$15,3)*('貼り付けシート（日別）'!I352+'貼り付けシート（日別）'!J352+'貼り付けシート（日別）'!K352+'貼り付けシート（日別）'!L352+'貼り付けシート（日別）'!N352)+(VLOOKUP(入力データと計算結果!$E$6,バックデータ一覧!$V$12:$AA$15,4)))*10^3/3600))</f>
        <v>8.8157371185185185E-2</v>
      </c>
      <c r="M353" s="101">
        <f>IF(AND(OR($DF$5&gt;4,$DF$5&lt;&gt;8),入力データと計算結果!$E$7&lt;&gt;バックデータ一覧!$A$16,SUM(AL353:AM353)&gt;0),0.07*10^3/3600,0)</f>
        <v>1.9444444444444445E-2</v>
      </c>
      <c r="N353" s="101">
        <f>IF(AND(OR($DF$5&lt;=4),入力データと計算結果!$E$7=バックデータ一覧!$A$18,AM353&gt;0),(VLOOKUP(入力データと計算結果!$E$6,バックデータ一覧!$V$12:$AA$15,5,FALSE)*AO353+VLOOKUP(入力データと計算結果!$E$6,バックデータ一覧!$V$12:$AA$15,6,FALSE))*10^3/3600,0)</f>
        <v>3.7329004340277777E-2</v>
      </c>
      <c r="O353" s="101">
        <f>IF(OR(計算過程!$DF$5&lt;=2,計算過程!$DF$5=8),IF(入力データと計算結果!$E$7=バックデータ一覧!$A$16,AI353/Q353+AJ353/R353+AK353/S353+AL353/T353+AN353/V353,IF(入力データと計算結果!$E$7=バックデータ一覧!$A$17,AI353/Q353+AJ353/R353+AK353/S353+AM353/U353+AN353/V353,AI353/Q353+AJ353/R353+AK353/S353+AM353/U353+AO353/W353)),0)</f>
        <v>65.920926632787825</v>
      </c>
      <c r="P353" s="101">
        <f>IF(OR(計算過程!$DF$5=3,計算過程!$DF$5=4),IF(入力データと計算結果!$E$7=バックデータ一覧!$A$16,AI353/Q353+AJ353/R353+AK353/S353+AL353/T353+AN353/V353,IF(入力データと計算結果!$E$7=バックデータ一覧!$A$17,AI353/Q353+AJ353/R353+AK353/S353+AM353/U353+AN353/V353,AI353/Q353+AJ353/R353+AK353/S353+AM353/U353+AO353/W353)),0)</f>
        <v>0</v>
      </c>
      <c r="Q353" s="101">
        <f>MIN(1,$DF$7*'貼り付けシート（日別）'!O352+計算過程!$DF$14*(AI353+AK353)+$DF$21)</f>
        <v>0.59443371561708258</v>
      </c>
      <c r="R353" s="101">
        <f>MIN(1,$DF$8*'貼り付けシート（日別）'!O352+$DF$15*AJ353+$DF$22)</f>
        <v>0.67404340558283005</v>
      </c>
      <c r="S353" s="101">
        <f>MIN(1,$DF$9*'貼り付けシート（日別）'!O352+$DF$16*(AI353+AK353)+$DF$23)</f>
        <v>0.59443371561708258</v>
      </c>
      <c r="T353" s="32">
        <f>MIN(1,$DF$10*'貼り付けシート（日別）'!O352+$DF$17*AL353+$DF$24)</f>
        <v>0.71159348488590612</v>
      </c>
      <c r="U353" s="32">
        <f>MIN(1,$DF$11*'貼り付けシート（日別）'!O352+$DF$18*AM353+$DF$25)</f>
        <v>0.6978980570084462</v>
      </c>
      <c r="V353" s="32">
        <f>MIN(1,$DF$12*'貼り付けシート（日別）'!O352+$DF$19*AN353+$DF$26)</f>
        <v>0.71159348488590612</v>
      </c>
      <c r="W353" s="32">
        <f>MIN(1,$DF$13*'貼り付けシート（日別）'!O352+$DF$20*AO353+$DF$27)</f>
        <v>0.58996418239087245</v>
      </c>
      <c r="X353" s="32">
        <f t="shared" si="100"/>
        <v>0</v>
      </c>
      <c r="Y353" s="32">
        <f>'貼り付けシート（日別）'!P352</f>
        <v>-2.9</v>
      </c>
      <c r="Z353" s="32">
        <f t="shared" si="101"/>
        <v>1.13167</v>
      </c>
      <c r="AA353" s="32">
        <f t="shared" si="102"/>
        <v>1.1260000000000001</v>
      </c>
      <c r="AB353" s="32">
        <f t="shared" si="103"/>
        <v>44.012000275429294</v>
      </c>
      <c r="AC353" s="32">
        <f>IF($DF$5=10,($DF$41*'貼り付けシート（日別）'!O352+$DF$42*AB353+$DF$43)/3.6,0)</f>
        <v>0</v>
      </c>
      <c r="AD353" s="32">
        <f>IF(OR($DF$5=5,$DF$5=6,$DF$5=7),(($DF$45*'貼り付けシート（日別）'!O352+$DF$46*SUM(AI353:AK353,AM353)+$DF$47)*AE353+(0.01723*AO353+0.06099))*10^3/3600,0)</f>
        <v>0</v>
      </c>
      <c r="AE353" s="32">
        <f>IF('貼り付けシート（日別）'!O352&lt;7,1+(7-'貼り付けシート（日別）'!O352)*0.0091,1)</f>
        <v>1.0921754166666666</v>
      </c>
      <c r="AF353" s="32">
        <f>IF(OR($DF$5=5,$DF$5=6,$DF$5=7),(($DF$48*'貼り付けシート（日別）'!O352+$DF$49*SUM(AI353:AK353,AM353)+$DF$50)*AH353+AO353/AG353),0)</f>
        <v>0</v>
      </c>
      <c r="AG353" s="32">
        <f>$DF$51*'貼り付けシート（日別）'!O352+$DF$52*AO353+$DF$53</f>
        <v>0.76493812499999991</v>
      </c>
      <c r="AH353" s="32">
        <f>IF('貼り付けシート（日別）'!O352&lt;7,1+(7-'貼り付けシート（日別）'!O352)*0.0205,1)</f>
        <v>1.2076479166666667</v>
      </c>
      <c r="AI353" s="109">
        <f>'貼り付けシート（日別）'!B352</f>
        <v>4.5142735041098607</v>
      </c>
      <c r="AJ353" s="109">
        <f>'貼り付けシート（日別）'!C352</f>
        <v>6.0237558532078213</v>
      </c>
      <c r="AK353" s="109">
        <f>'貼り付けシート（日別）'!D352</f>
        <v>1.2401850286016096</v>
      </c>
      <c r="AL353" s="109">
        <f>'貼り付けシート（日別）'!E352</f>
        <v>0</v>
      </c>
      <c r="AM353" s="109">
        <f>'貼り付けシート（日別）'!F352</f>
        <v>27.974098389510001</v>
      </c>
      <c r="AN353" s="109">
        <f>'貼り付けシート（日別）'!G352</f>
        <v>0</v>
      </c>
      <c r="AO353" s="109">
        <f>'貼り付けシート（日別）'!H352</f>
        <v>4.2596875000000001</v>
      </c>
      <c r="AP353" s="102">
        <f>IF(入力データと計算結果!$E$9=バックデータ一覧!$A$25,'貼り付けシート（日別）'!Q352,0)</f>
        <v>0</v>
      </c>
      <c r="AR353" s="36">
        <v>41985</v>
      </c>
      <c r="AS353" s="104">
        <f t="shared" si="104"/>
        <v>0.15312018651736112</v>
      </c>
      <c r="AT353" s="104">
        <f t="shared" si="105"/>
        <v>74.759505333611656</v>
      </c>
      <c r="AU353" s="104">
        <f t="shared" si="106"/>
        <v>0</v>
      </c>
      <c r="AV353" s="107">
        <v>0</v>
      </c>
      <c r="AW353" s="101">
        <f>IF(OR(計算過程!$DF$5&lt;=4,計算過程!$DF$5=8),AX353+AY353+AZ353,0)</f>
        <v>0.15312018651736112</v>
      </c>
      <c r="AX353" s="101">
        <f>IF(AND(計算過程!$DF$5&gt;4,計算過程!$DF$5&lt;&gt;8),0,((VLOOKUP(入力データと計算結果!$E$6,バックデータ一覧!$V$12:$AA$15,2)*'貼り付けシート（日別）'!AG352+VLOOKUP(入力データと計算結果!$E$6,バックデータ一覧!$V$12:$AA$15,3)*('貼り付けシート（日別）'!AA352+'貼り付けシート（日別）'!AB352+'貼り付けシート（日別）'!AC352+'貼り付けシート（日別）'!AD352+'貼り付けシート（日別）'!AF352)+(VLOOKUP(入力データと計算結果!$E$6,バックデータ一覧!$V$12:$AA$15,4)))*10^3/3600))</f>
        <v>9.1612725435185186E-2</v>
      </c>
      <c r="AY353" s="101">
        <f>IF(AND(OR(計算過程!$DF$5&gt;4,計算過程!$DF$5&lt;&gt;8),入力データと計算結果!$E$7&lt;&gt;バックデータ一覧!$A$16,SUM(BX353:BY353)&gt;0),0.07*10^3/3600,0)</f>
        <v>1.9444444444444445E-2</v>
      </c>
      <c r="AZ353" s="101">
        <f>IF(AND(OR(計算過程!$DF$5&lt;=4),入力データと計算結果!$E$7=バックデータ一覧!$A$18,BY353&gt;0),(VLOOKUP(入力データと計算結果!$E$6,バックデータ一覧!$V$12:$AA$15,5,FALSE)*CA353+VLOOKUP(入力データと計算結果!$E$6,バックデータ一覧!$V$12:$AA$15,6,FALSE))*10^3/3600,0)</f>
        <v>4.206301663773148E-2</v>
      </c>
      <c r="BA353" s="101">
        <f>IF(OR(計算過程!$DF$5&lt;=2,計算過程!$DF$5=8),IF(入力データと計算結果!$E$7=バックデータ一覧!$A$16,BU353/BC353+BV353/BD353+BW353/BE353+BX353/BF353+BZ353/BH353,IF(入力データと計算結果!$E$7=バックデータ一覧!$A$17,BU353/BC353+BV353/BD353+BW353/BE353+BY353/BG353+BZ353/BH353,BU353/BC353+BV353/BD353+BW353/BE353+BY353/BG353+CA353/BI353)),0)</f>
        <v>74.759505333611656</v>
      </c>
      <c r="BB353" s="101">
        <f>IF(OR(計算過程!$DF$5=3,計算過程!$DF$5=4),IF(入力データと計算結果!$E$7=バックデータ一覧!$A$16,BU353/BC353+BV353/BD353+BW353/BE353+BX353/BF353+BZ353/BH353,IF(入力データと計算結果!$E$7=バックデータ一覧!$A$17,BU353/BC353+BV353/BD353+BW353/BE353+BY353/BG353+BZ353/BH353,BU353/BC353+BV353/BD353+BW353/BE353+BY353/BG353+CA353/BI353)),0)</f>
        <v>0</v>
      </c>
      <c r="BC353" s="101">
        <f>MIN(1,計算過程!$DF$7*'貼り付けシート（日別）'!AG352+計算過程!$DF$14*(BU353+BW353)+計算過程!$DF$21)</f>
        <v>0.5954996520882252</v>
      </c>
      <c r="BD353" s="101">
        <f>MIN(1,計算過程!$DF$8*'貼り付けシート（日別）'!AG352+計算過程!$DF$15*BV353+計算過程!$DF$22)</f>
        <v>0.67586611486534309</v>
      </c>
      <c r="BE353" s="101">
        <f>MIN(1,計算過程!$DF$9*'貼り付けシート（日別）'!AG352+計算過程!$DF$16*(BU353+BW353)+計算過程!$DF$23)</f>
        <v>0.5954996520882252</v>
      </c>
      <c r="BF353" s="32">
        <f>MIN(1,計算過程!$DF$10*'貼り付けシート（日別）'!AG352+計算過程!$DF$17*BX353+計算過程!$DF$24)</f>
        <v>0.71159348488590612</v>
      </c>
      <c r="BG353" s="32">
        <f>MIN(1,計算過程!$DF$11*'貼り付けシート（日別）'!AG352+計算過程!$DF$18*BY353+計算過程!$DF$25)</f>
        <v>0.6978980570084462</v>
      </c>
      <c r="BH353" s="32">
        <f>MIN(1,計算過程!$DF$12*'貼り付けシート（日別）'!AG352+計算過程!$DF$19*BZ353+計算過程!$DF$26)</f>
        <v>0.71159348488590612</v>
      </c>
      <c r="BI353" s="32">
        <f>MIN(1,計算過程!$DF$13*'貼り付けシート（日別）'!AG352+計算過程!$DF$20*CA353+計算過程!$DF$27)</f>
        <v>0.60738303858442955</v>
      </c>
      <c r="BJ353" s="32">
        <f>IF(計算過程!$DF$5=11,(計算過程!$DF$33*BK353+計算過程!$DF$34*BN353+計算過程!$DF$35*計算過程!$DF$39+計算過程!$DF$36)*(1+計算過程!$DF$37*計算過程!$DF$38)*BL353*BM353*10^3/3600,0)</f>
        <v>0</v>
      </c>
      <c r="BK353" s="32">
        <f>'貼り付けシート（日別）'!AH352</f>
        <v>-2.9</v>
      </c>
      <c r="BL353" s="32">
        <f t="shared" si="107"/>
        <v>1.13167</v>
      </c>
      <c r="BM353" s="32">
        <f t="shared" si="108"/>
        <v>1.1260000000000001</v>
      </c>
      <c r="BN353" s="32">
        <f t="shared" si="109"/>
        <v>49.920220190066004</v>
      </c>
      <c r="BO353" s="32">
        <f>IF(計算過程!$DF$5=10,(計算過程!$DF$41*'貼り付けシート（日別）'!AG352+計算過程!$DF$42*BN353+計算過程!$DF$43)/3.6,0)</f>
        <v>0</v>
      </c>
      <c r="BP353" s="32">
        <f>IF(OR(計算過程!$DF$5=5,計算過程!$DF$5=6,計算過程!$DF$5=7),((計算過程!$DF$45*'貼り付けシート（日別）'!AG352+計算過程!$DF$46*SUM(BU353:BW353,BY353)+計算過程!$DF$47)*BQ353+(0.01723*CA353+0.06099))*10^3/3600,0)</f>
        <v>0</v>
      </c>
      <c r="BQ353" s="32">
        <f>IF('貼り付けシート（日別）'!AG352&lt;7,1+(7-'貼り付けシート（日別）'!AG352)*0.0091,1)</f>
        <v>1.0921754166666666</v>
      </c>
      <c r="BR353" s="32">
        <f>IF(OR(計算過程!$DF$5=5,計算過程!$DF$5=6,計算過程!$DF$5=7),((計算過程!$DF$48*'貼り付けシート（日別）'!AG352+計算過程!$DF$49*SUM(BU353:BW353,BY353)+計算過程!$DF$50)*BT353+CA353/BS353),0)</f>
        <v>0</v>
      </c>
      <c r="BS353" s="32">
        <f>計算過程!$DF$51*'貼り付けシート（日別）'!AG352+計算過程!$DF$52*CA353+計算過程!$DF$53</f>
        <v>0.77087281249999995</v>
      </c>
      <c r="BT353" s="32">
        <f>IF('貼り付けシート（日別）'!AG352&lt;7,1+(7-'貼り付けシート（日別）'!AG352)*0.0205,1)</f>
        <v>1.2076479166666667</v>
      </c>
      <c r="BU353" s="109">
        <f>'貼り付けシート（日別）'!T352</f>
        <v>5.8309366094752368</v>
      </c>
      <c r="BV353" s="109">
        <f>'貼り付けシート（日別）'!U352</f>
        <v>10.039593088679698</v>
      </c>
      <c r="BW353" s="109">
        <f>'貼り付けシート（日別）'!V352</f>
        <v>0.82679001906773986</v>
      </c>
      <c r="BX353" s="109">
        <f>'貼り付けシート（日別）'!W352</f>
        <v>0</v>
      </c>
      <c r="BY353" s="109">
        <f>'貼り付けシート（日別）'!X352</f>
        <v>27.974098389510001</v>
      </c>
      <c r="BZ353" s="109">
        <f>'貼り付けシート（日別）'!Y352</f>
        <v>0</v>
      </c>
      <c r="CA353" s="109">
        <f>'貼り付けシート（日別）'!Z352</f>
        <v>5.2488020833333335</v>
      </c>
      <c r="CB353" s="102">
        <f>IF(入力データと計算結果!$E$9=バックデータ一覧!$A$25,'貼り付けシート（日別）'!AI352,0)</f>
        <v>0</v>
      </c>
      <c r="CC353" s="166"/>
      <c r="CD353" s="32">
        <f>IF(計算過程!$DF$5=9,((CI353*'貼り付けシート（日別）'!AG352+CJ353*(CQ353+CR353+CS353+CU353)+CK353*CX353+CL353)*CE353+(0.01723*CW353+0.06099))*10^3/3600,0)</f>
        <v>0</v>
      </c>
      <c r="CE353" s="32">
        <f>IF(7&lt;='貼り付けシート（日別）'!AG352,1,1+(7-'貼り付けシート（日別）'!AG352)*0.0091)</f>
        <v>1.0921754166666666</v>
      </c>
      <c r="CF353" s="32">
        <f>IF(計算過程!$DF$5=9,((CM353*'貼り付けシート（日別）'!AG352+CN353*(CQ353+CR353+CS353+CU353)+CO353*CX353+CP353)*CH353+CW353/CG353),0)</f>
        <v>0</v>
      </c>
      <c r="CG353" s="32">
        <f>計算過程!$DF$55*'貼り付けシート（日別）'!AG352+計算過程!$DF$56*CW353+計算過程!$DF$57</f>
        <v>0.77087281249999995</v>
      </c>
      <c r="CH353" s="32">
        <f>IF(7&lt;='貼り付けシート（日別）'!AG352,1,1+(7-'貼り付けシート（日別）'!AG352)*0.0205)</f>
        <v>1.2076479166666667</v>
      </c>
      <c r="CI353" s="100">
        <f>IF($CX353&gt;0,バックデータ一覧!$S$4,バックデータ一覧!$T$4)</f>
        <v>-0.18114</v>
      </c>
      <c r="CJ353" s="100">
        <f>IF($CX353&gt;0,バックデータ一覧!$S$5,バックデータ一覧!$T$5)</f>
        <v>0.10483000000000001</v>
      </c>
      <c r="CK353" s="100">
        <f>IF($CX353&gt;0,バックデータ一覧!$S$6,バックデータ一覧!$T$6)</f>
        <v>0</v>
      </c>
      <c r="CL353" s="100">
        <f>IF($CX353&gt;0,バックデータ一覧!$S$7,バックデータ一覧!$T$7)</f>
        <v>5.8528500000000001</v>
      </c>
      <c r="CM353" s="100">
        <f>IF($CX353&gt;0,バックデータ一覧!$S$12,バックデータ一覧!$T$12)</f>
        <v>-5.7700000000000001E-2</v>
      </c>
      <c r="CN353" s="100">
        <f>IF($CX353&gt;0,バックデータ一覧!$S$13,バックデータ一覧!$T$13)</f>
        <v>0.47525000000000001</v>
      </c>
      <c r="CO353" s="100">
        <f>IF($CX353&gt;0,バックデータ一覧!$S$14,バックデータ一覧!$T$14)</f>
        <v>0</v>
      </c>
      <c r="CP353" s="173">
        <f>IF($CX353&gt;0,バックデータ一覧!$S$15,バックデータ一覧!$T$15)</f>
        <v>-6.3459300000000001</v>
      </c>
      <c r="CQ353" s="102">
        <f>IF($DF$4=4,'貼り付けシート（日別）'!T352,'貼り付けシート（日別）'!B352*(INT($DF$4)+1-$DF$4)+'貼り付けシート（日別）'!T352*($DF$4-INT($DF$4)))</f>
        <v>5.8309366094752368</v>
      </c>
      <c r="CR353" s="102">
        <f>IF($DF$4=4,'貼り付けシート（日別）'!U352,'貼り付けシート（日別）'!C352*(INT($DF$4)+1-$DF$4)+'貼り付けシート（日別）'!U352*($DF$4-INT($DF$4)))</f>
        <v>10.039593088679698</v>
      </c>
      <c r="CS353" s="102">
        <f>IF($DF$4=4,'貼り付けシート（日別）'!V352,'貼り付けシート（日別）'!D352*(INT($DF$4)+1-$DF$4)+'貼り付けシート（日別）'!V352*($DF$4-INT($DF$4)))</f>
        <v>0.82679001906773986</v>
      </c>
      <c r="CT353" s="102">
        <f>IF($DF$4=4,'貼り付けシート（日別）'!W352,'貼り付けシート（日別）'!E352*(INT($DF$4)+1-$DF$4)+'貼り付けシート（日別）'!W352*($DF$4-INT($DF$4)))</f>
        <v>0</v>
      </c>
      <c r="CU353" s="102">
        <f>IF($DF$4=4,'貼り付けシート（日別）'!X352,'貼り付けシート（日別）'!F352*(INT($DF$4)+1-$DF$4)+'貼り付けシート（日別）'!X352*($DF$4-INT($DF$4)))</f>
        <v>27.974098389510001</v>
      </c>
      <c r="CV353" s="102">
        <f>IF($DF$4=4,'貼り付けシート（日別）'!Y352,'貼り付けシート（日別）'!G352*(INT($DF$4)+1-$DF$4)+'貼り付けシート（日別）'!Y352*($DF$4-INT($DF$4)))</f>
        <v>0</v>
      </c>
      <c r="CW353" s="102">
        <f>IF($DF$4=4,'貼り付けシート（日別）'!Z352,'貼り付けシート（日別）'!H352*(INT($DF$4)+1-$DF$4)+'貼り付けシート（日別）'!Z352*($DF$4-INT($DF$4)))</f>
        <v>5.2488020833333335</v>
      </c>
      <c r="CX353" s="32">
        <f>SUMIF('貼り付けシート（時刻別）'!$A$6:$A$8765,AR353,'貼り付けシート（時刻別）'!$C$6:$C$8765)</f>
        <v>0</v>
      </c>
      <c r="CY353" s="102">
        <f t="shared" si="110"/>
        <v>0</v>
      </c>
      <c r="CZ353" s="166"/>
    </row>
    <row r="354" spans="1:104" x14ac:dyDescent="0.15">
      <c r="A354" s="36">
        <v>41986</v>
      </c>
      <c r="B354" s="139">
        <f>IF(計算過程!$DF$5=9,計算過程!CD354+計算過程!CY354,IF($DF$4=4,AS354,G354*(INT($DF$4)+1-$DF$4)+AS354*($DF$4-INT($DF$4))))</f>
        <v>0.16669815790277778</v>
      </c>
      <c r="C354" s="139">
        <f>IF(計算過程!$DF$5=9,CF354,IF($DF$4=4,AT354,H354*(INT($DF$4)+1-$DF$4)+AT354*($DF$4-INT($DF$4))))</f>
        <v>105.65980998297026</v>
      </c>
      <c r="D354" s="139">
        <f>IF(計算過程!$DF$5=9,0,IF($DF$4=4,AU354,I354*(INT($DF$4)+1-$DF$4)+AU354*($DF$4-INT($DF$4))))</f>
        <v>0</v>
      </c>
      <c r="E354" s="139">
        <v>0</v>
      </c>
      <c r="F354" s="138"/>
      <c r="G354" s="104">
        <f t="shared" si="97"/>
        <v>0.15846015663888888</v>
      </c>
      <c r="H354" s="104">
        <f t="shared" si="98"/>
        <v>96.766997055882925</v>
      </c>
      <c r="I354" s="104">
        <f t="shared" si="99"/>
        <v>0</v>
      </c>
      <c r="J354" s="107">
        <v>0</v>
      </c>
      <c r="K354" s="101">
        <f>IF(OR(計算過程!$DF$5&lt;=4,計算過程!$DF$5=8),L354+M354+N354,0)</f>
        <v>0.15846015663888888</v>
      </c>
      <c r="L354" s="101">
        <f>IF(AND($DF$5&gt;4,$DF$5&lt;&gt;8),0,((VLOOKUP(入力データと計算結果!$E$6,バックデータ一覧!$V$12:$AA$15,2)*'貼り付けシート（日別）'!O353+VLOOKUP(入力データと計算結果!$E$6,バックデータ一覧!$V$12:$AA$15,3)*('貼り付けシート（日別）'!I353+'貼り付けシート（日別）'!J353+'貼り付けシート（日別）'!K353+'貼り付けシート（日別）'!L353+'貼り付けシート（日別）'!N353)+(VLOOKUP(入力データと計算結果!$E$6,バックデータ一覧!$V$12:$AA$15,4)))*10^3/3600))</f>
        <v>0.10178691705555555</v>
      </c>
      <c r="M354" s="101">
        <f>IF(AND(OR($DF$5&gt;4,$DF$5&lt;&gt;8),入力データと計算結果!$E$7&lt;&gt;バックデータ一覧!$A$16,SUM(AL354:AM354)&gt;0),0.07*10^3/3600,0)</f>
        <v>1.9444444444444445E-2</v>
      </c>
      <c r="N354" s="101">
        <f>IF(AND(OR($DF$5&lt;=4),入力データと計算結果!$E$7=バックデータ一覧!$A$18,AM354&gt;0),(VLOOKUP(入力データと計算結果!$E$6,バックデータ一覧!$V$12:$AA$15,5,FALSE)*AO354+VLOOKUP(入力データと計算結果!$E$6,バックデータ一覧!$V$12:$AA$15,6,FALSE))*10^3/3600,0)</f>
        <v>3.7228795138888882E-2</v>
      </c>
      <c r="O354" s="101">
        <f>IF(OR(計算過程!$DF$5&lt;=2,計算過程!$DF$5=8),IF(入力データと計算結果!$E$7=バックデータ一覧!$A$16,AI354/Q354+AJ354/R354+AK354/S354+AL354/T354+AN354/V354,IF(入力データと計算結果!$E$7=バックデータ一覧!$A$17,AI354/Q354+AJ354/R354+AK354/S354+AM354/U354+AN354/V354,AI354/Q354+AJ354/R354+AK354/S354+AM354/U354+AO354/W354)),0)</f>
        <v>96.766997055882925</v>
      </c>
      <c r="P354" s="101">
        <f>IF(OR(計算過程!$DF$5=3,計算過程!$DF$5=4),IF(入力データと計算結果!$E$7=バックデータ一覧!$A$16,AI354/Q354+AJ354/R354+AK354/S354+AL354/T354+AN354/V354,IF(入力データと計算結果!$E$7=バックデータ一覧!$A$17,AI354/Q354+AJ354/R354+AK354/S354+AM354/U354+AN354/V354,AI354/Q354+AJ354/R354+AK354/S354+AM354/U354+AO354/W354)),0)</f>
        <v>0</v>
      </c>
      <c r="Q354" s="101">
        <f>MIN(1,$DF$7*'貼り付けシート（日別）'!O353+計算過程!$DF$14*(AI354+AK354)+$DF$21)</f>
        <v>0.60630850793685576</v>
      </c>
      <c r="R354" s="101">
        <f>MIN(1,$DF$8*'貼り付けシート（日別）'!O353+$DF$15*AJ354+$DF$22)</f>
        <v>0.67880035893558721</v>
      </c>
      <c r="S354" s="101">
        <f>MIN(1,$DF$9*'貼り付けシート（日別）'!O353+$DF$16*(AI354+AK354)+$DF$23)</f>
        <v>0.60630850793685576</v>
      </c>
      <c r="T354" s="32">
        <f>MIN(1,$DF$10*'貼り付けシート（日別）'!O353+$DF$17*AL354+$DF$24)</f>
        <v>0.71159348488590612</v>
      </c>
      <c r="U354" s="32">
        <f>MIN(1,$DF$11*'貼り付けシート（日別）'!O353+$DF$18*AM354+$DF$25)</f>
        <v>0.69781423883722449</v>
      </c>
      <c r="V354" s="32">
        <f>MIN(1,$DF$12*'貼り付けシート（日別）'!O353+$DF$19*AN354+$DF$26)</f>
        <v>0.71159348488590612</v>
      </c>
      <c r="W354" s="32">
        <f>MIN(1,$DF$13*'貼り付けシート（日別）'!O353+$DF$20*AO354+$DF$27)</f>
        <v>0.59043173580241604</v>
      </c>
      <c r="X354" s="32">
        <f t="shared" si="100"/>
        <v>0</v>
      </c>
      <c r="Y354" s="32">
        <f>'貼り付けシート（日別）'!P353</f>
        <v>-7.95</v>
      </c>
      <c r="Z354" s="32">
        <f t="shared" si="101"/>
        <v>1.1988349999999999</v>
      </c>
      <c r="AA354" s="32">
        <f t="shared" si="102"/>
        <v>1.0755000000000001</v>
      </c>
      <c r="AB354" s="32">
        <f t="shared" si="103"/>
        <v>63.975981951767494</v>
      </c>
      <c r="AC354" s="32">
        <f>IF($DF$5=10,($DF$41*'貼り付けシート（日別）'!O353+$DF$42*AB354+$DF$43)/3.6,0)</f>
        <v>0</v>
      </c>
      <c r="AD354" s="32">
        <f>IF(OR($DF$5=5,$DF$5=6,$DF$5=7),(($DF$45*'貼り付けシート（日別）'!O353+$DF$46*SUM(AI354:AK354,AM354)+$DF$47)*AE354+(0.01723*AO354+0.06099))*10^3/3600,0)</f>
        <v>0</v>
      </c>
      <c r="AE354" s="32">
        <f>IF('貼り付けシート（日別）'!O353&lt;7,1+(7-'貼り付けシート（日別）'!O353)*0.0091,1)</f>
        <v>1.0896349999999999</v>
      </c>
      <c r="AF354" s="32">
        <f>IF(OR($DF$5=5,$DF$5=6,$DF$5=7),(($DF$48*'貼り付けシート（日別）'!O353+$DF$49*SUM(AI354:AK354,AM354)+$DF$50)*AH354+AO354/AG354),0)</f>
        <v>0</v>
      </c>
      <c r="AG354" s="32">
        <f>$DF$51*'貼り付けシート（日別）'!O353+$DF$52*AO354+$DF$53</f>
        <v>0.7661524999999999</v>
      </c>
      <c r="AH354" s="32">
        <f>IF('貼り付けシート（日別）'!O353&lt;7,1+(7-'貼り付けシート（日別）'!O353)*0.0205,1)</f>
        <v>1.2019249999999999</v>
      </c>
      <c r="AI354" s="109">
        <f>'貼り付けシート（日別）'!B353</f>
        <v>12.496204473109758</v>
      </c>
      <c r="AJ354" s="109">
        <f>'貼り付けシート（日別）'!C353</f>
        <v>16.169390688767677</v>
      </c>
      <c r="AK354" s="109">
        <f>'貼り付けシート（日別）'!D353</f>
        <v>2.9128681755500594</v>
      </c>
      <c r="AL354" s="109">
        <f>'貼り付けシート（日別）'!E353</f>
        <v>0</v>
      </c>
      <c r="AM354" s="109">
        <f>'貼り付けシート（日別）'!F353</f>
        <v>28.158768614339998</v>
      </c>
      <c r="AN354" s="109">
        <f>'貼り付けシート（日別）'!G353</f>
        <v>0</v>
      </c>
      <c r="AO354" s="109">
        <f>'貼り付けシート（日別）'!H353</f>
        <v>4.2387499999999996</v>
      </c>
      <c r="AP354" s="102">
        <f>IF(入力データと計算結果!$E$9=バックデータ一覧!$A$25,'貼り付けシート（日別）'!Q353,0)</f>
        <v>0</v>
      </c>
      <c r="AR354" s="36">
        <v>41986</v>
      </c>
      <c r="AS354" s="104">
        <f t="shared" si="104"/>
        <v>0.16669815790277778</v>
      </c>
      <c r="AT354" s="104">
        <f t="shared" si="105"/>
        <v>105.65980998297026</v>
      </c>
      <c r="AU354" s="104">
        <f t="shared" si="106"/>
        <v>0</v>
      </c>
      <c r="AV354" s="107">
        <v>0</v>
      </c>
      <c r="AW354" s="101">
        <f>IF(OR(計算過程!$DF$5&lt;=4,計算過程!$DF$5=8),AX354+AY354+AZ354,0)</f>
        <v>0.16669815790277778</v>
      </c>
      <c r="AX354" s="101">
        <f>IF(AND(計算過程!$DF$5&gt;4,計算過程!$DF$5&lt;&gt;8),0,((VLOOKUP(入力データと計算結果!$E$6,バックデータ一覧!$V$12:$AA$15,2)*'貼り付けシート（日別）'!AG353+VLOOKUP(入力データと計算結果!$E$6,バックデータ一覧!$V$12:$AA$15,3)*('貼り付けシート（日別）'!AA353+'貼り付けシート（日別）'!AB353+'貼り付けシート（日別）'!AC353+'貼り付けシート（日別）'!AD353+'貼り付けシート（日別）'!AF353)+(VLOOKUP(入力データと計算結果!$E$6,バックデータ一覧!$V$12:$AA$15,4)))*10^3/3600))</f>
        <v>0.10530760755555557</v>
      </c>
      <c r="AY354" s="101">
        <f>IF(AND(OR(計算過程!$DF$5&gt;4,計算過程!$DF$5&lt;&gt;8),入力データと計算結果!$E$7&lt;&gt;バックデータ一覧!$A$16,SUM(BX354:BY354)&gt;0),0.07*10^3/3600,0)</f>
        <v>1.9444444444444445E-2</v>
      </c>
      <c r="AZ354" s="101">
        <f>IF(AND(OR(計算過程!$DF$5&lt;=4),入力データと計算結果!$E$7=バックデータ一覧!$A$18,BY354&gt;0),(VLOOKUP(入力データと計算結果!$E$6,バックデータ一覧!$V$12:$AA$15,5,FALSE)*CA354+VLOOKUP(入力データと計算結果!$E$6,バックデータ一覧!$V$12:$AA$15,6,FALSE))*10^3/3600,0)</f>
        <v>4.1946105902777774E-2</v>
      </c>
      <c r="BA354" s="101">
        <f>IF(OR(計算過程!$DF$5&lt;=2,計算過程!$DF$5=8),IF(入力データと計算結果!$E$7=バックデータ一覧!$A$16,BU354/BC354+BV354/BD354+BW354/BE354+BX354/BF354+BZ354/BH354,IF(入力データと計算結果!$E$7=バックデータ一覧!$A$17,BU354/BC354+BV354/BD354+BW354/BE354+BY354/BG354+BZ354/BH354,BU354/BC354+BV354/BD354+BW354/BE354+BY354/BG354+CA354/BI354)),0)</f>
        <v>105.65980998297026</v>
      </c>
      <c r="BB354" s="101">
        <f>IF(OR(計算過程!$DF$5=3,計算過程!$DF$5=4),IF(入力データと計算結果!$E$7=バックデータ一覧!$A$16,BU354/BC354+BV354/BD354+BW354/BE354+BX354/BF354+BZ354/BH354,IF(入力データと計算結果!$E$7=バックデータ一覧!$A$17,BU354/BC354+BV354/BD354+BW354/BE354+BY354/BG354+BZ354/BH354,BU354/BC354+BV354/BD354+BW354/BE354+BY354/BG354+CA354/BI354)),0)</f>
        <v>0</v>
      </c>
      <c r="BC354" s="101">
        <f>MIN(1,計算過程!$DF$7*'貼り付けシート（日別）'!AG353+計算過程!$DF$14*(BU354+BW354)+計算過程!$DF$21)</f>
        <v>0.6074919703909395</v>
      </c>
      <c r="BD354" s="101">
        <f>MIN(1,計算過程!$DF$8*'貼り付けシート（日別）'!AG353+計算過程!$DF$15*BV354+計算過程!$DF$22)</f>
        <v>0.68063510078223566</v>
      </c>
      <c r="BE354" s="101">
        <f>MIN(1,計算過程!$DF$9*'貼り付けシート（日別）'!AG353+計算過程!$DF$16*(BU354+BW354)+計算過程!$DF$23)</f>
        <v>0.6074919703909395</v>
      </c>
      <c r="BF354" s="32">
        <f>MIN(1,計算過程!$DF$10*'貼り付けシート（日別）'!AG353+計算過程!$DF$17*BX354+計算過程!$DF$24)</f>
        <v>0.71159348488590612</v>
      </c>
      <c r="BG354" s="32">
        <f>MIN(1,計算過程!$DF$11*'貼り付けシート（日別）'!AG353+計算過程!$DF$18*BY354+計算過程!$DF$25)</f>
        <v>0.69781423883722449</v>
      </c>
      <c r="BH354" s="32">
        <f>MIN(1,計算過程!$DF$12*'貼り付けシート（日別）'!AG353+計算過程!$DF$19*BZ354+計算過程!$DF$26)</f>
        <v>0.71159348488590612</v>
      </c>
      <c r="BI354" s="32">
        <f>MIN(1,計算過程!$DF$13*'貼り付けシート（日別）'!AG353+計算過程!$DF$20*CA354+計算過程!$DF$27)</f>
        <v>0.6077891384987919</v>
      </c>
      <c r="BJ354" s="32">
        <f>IF(計算過程!$DF$5=11,(計算過程!$DF$33*BK354+計算過程!$DF$34*BN354+計算過程!$DF$35*計算過程!$DF$39+計算過程!$DF$36)*(1+計算過程!$DF$37*計算過程!$DF$38)*BL354*BM354*10^3/3600,0)</f>
        <v>0</v>
      </c>
      <c r="BK354" s="32">
        <f>'貼り付けシート（日別）'!AH353</f>
        <v>-7.95</v>
      </c>
      <c r="BL354" s="32">
        <f t="shared" si="107"/>
        <v>1.1988349999999999</v>
      </c>
      <c r="BM354" s="32">
        <f t="shared" si="108"/>
        <v>1.0755000000000001</v>
      </c>
      <c r="BN354" s="32">
        <f t="shared" si="109"/>
        <v>70.00681352439878</v>
      </c>
      <c r="BO354" s="32">
        <f>IF(計算過程!$DF$5=10,(計算過程!$DF$41*'貼り付けシート（日別）'!AG353+計算過程!$DF$42*BN354+計算過程!$DF$43)/3.6,0)</f>
        <v>0</v>
      </c>
      <c r="BP354" s="32">
        <f>IF(OR(計算過程!$DF$5=5,計算過程!$DF$5=6,計算過程!$DF$5=7),((計算過程!$DF$45*'貼り付けシート（日別）'!AG353+計算過程!$DF$46*SUM(BU354:BW354,BY354)+計算過程!$DF$47)*BQ354+(0.01723*CA354+0.06099))*10^3/3600,0)</f>
        <v>0</v>
      </c>
      <c r="BQ354" s="32">
        <f>IF('貼り付けシート（日別）'!AG353&lt;7,1+(7-'貼り付けシート（日別）'!AG353)*0.0091,1)</f>
        <v>1.0896349999999999</v>
      </c>
      <c r="BR354" s="32">
        <f>IF(OR(計算過程!$DF$5=5,計算過程!$DF$5=6,計算過程!$DF$5=7),((計算過程!$DF$48*'貼り付けシート（日別）'!AG353+計算過程!$DF$49*SUM(BU354:BW354,BY354)+計算過程!$DF$50)*BT354+CA354/BS354),0)</f>
        <v>0</v>
      </c>
      <c r="BS354" s="32">
        <f>計算過程!$DF$51*'貼り付けシート（日別）'!AG353+計算過程!$DF$52*CA354+計算過程!$DF$53</f>
        <v>0.77206624999999995</v>
      </c>
      <c r="BT354" s="32">
        <f>IF('貼り付けシート（日別）'!AG353&lt;7,1+(7-'貼り付けシート（日別）'!AG353)*0.0205,1)</f>
        <v>1.2019249999999999</v>
      </c>
      <c r="BU354" s="109">
        <f>'貼り付けシート（日別）'!T353</f>
        <v>12.874877335931265</v>
      </c>
      <c r="BV354" s="109">
        <f>'貼り付けシート（日別）'!U353</f>
        <v>20.211738360959597</v>
      </c>
      <c r="BW354" s="109">
        <f>'貼り付けシート（日別）'!V353</f>
        <v>3.537054213167929</v>
      </c>
      <c r="BX354" s="109">
        <f>'貼り付けシート（日別）'!W353</f>
        <v>0</v>
      </c>
      <c r="BY354" s="109">
        <f>'貼り付けシート（日別）'!X353</f>
        <v>28.158768614339998</v>
      </c>
      <c r="BZ354" s="109">
        <f>'貼り付けシート（日別）'!Y353</f>
        <v>0</v>
      </c>
      <c r="CA354" s="109">
        <f>'貼り付けシート（日別）'!Z353</f>
        <v>5.2243750000000002</v>
      </c>
      <c r="CB354" s="102">
        <f>IF(入力データと計算結果!$E$9=バックデータ一覧!$A$25,'貼り付けシート（日別）'!AI353,0)</f>
        <v>0</v>
      </c>
      <c r="CC354" s="166"/>
      <c r="CD354" s="32">
        <f>IF(計算過程!$DF$5=9,((CI354*'貼り付けシート（日別）'!AG353+CJ354*(CQ354+CR354+CS354+CU354)+CK354*CX354+CL354)*CE354+(0.01723*CW354+0.06099))*10^3/3600,0)</f>
        <v>0</v>
      </c>
      <c r="CE354" s="32">
        <f>IF(7&lt;='貼り付けシート（日別）'!AG353,1,1+(7-'貼り付けシート（日別）'!AG353)*0.0091)</f>
        <v>1.0896349999999999</v>
      </c>
      <c r="CF354" s="32">
        <f>IF(計算過程!$DF$5=9,((CM354*'貼り付けシート（日別）'!AG353+CN354*(CQ354+CR354+CS354+CU354)+CO354*CX354+CP354)*CH354+CW354/CG354),0)</f>
        <v>0</v>
      </c>
      <c r="CG354" s="32">
        <f>計算過程!$DF$55*'貼り付けシート（日別）'!AG353+計算過程!$DF$56*CW354+計算過程!$DF$57</f>
        <v>0.77206624999999995</v>
      </c>
      <c r="CH354" s="32">
        <f>IF(7&lt;='貼り付けシート（日別）'!AG353,1,1+(7-'貼り付けシート（日別）'!AG353)*0.0205)</f>
        <v>1.2019249999999999</v>
      </c>
      <c r="CI354" s="100">
        <f>IF($CX354&gt;0,バックデータ一覧!$S$4,バックデータ一覧!$T$4)</f>
        <v>-0.18114</v>
      </c>
      <c r="CJ354" s="100">
        <f>IF($CX354&gt;0,バックデータ一覧!$S$5,バックデータ一覧!$T$5)</f>
        <v>0.10483000000000001</v>
      </c>
      <c r="CK354" s="100">
        <f>IF($CX354&gt;0,バックデータ一覧!$S$6,バックデータ一覧!$T$6)</f>
        <v>0</v>
      </c>
      <c r="CL354" s="100">
        <f>IF($CX354&gt;0,バックデータ一覧!$S$7,バックデータ一覧!$T$7)</f>
        <v>5.8528500000000001</v>
      </c>
      <c r="CM354" s="100">
        <f>IF($CX354&gt;0,バックデータ一覧!$S$12,バックデータ一覧!$T$12)</f>
        <v>-5.7700000000000001E-2</v>
      </c>
      <c r="CN354" s="100">
        <f>IF($CX354&gt;0,バックデータ一覧!$S$13,バックデータ一覧!$T$13)</f>
        <v>0.47525000000000001</v>
      </c>
      <c r="CO354" s="100">
        <f>IF($CX354&gt;0,バックデータ一覧!$S$14,バックデータ一覧!$T$14)</f>
        <v>0</v>
      </c>
      <c r="CP354" s="173">
        <f>IF($CX354&gt;0,バックデータ一覧!$S$15,バックデータ一覧!$T$15)</f>
        <v>-6.3459300000000001</v>
      </c>
      <c r="CQ354" s="102">
        <f>IF($DF$4=4,'貼り付けシート（日別）'!T353,'貼り付けシート（日別）'!B353*(INT($DF$4)+1-$DF$4)+'貼り付けシート（日別）'!T353*($DF$4-INT($DF$4)))</f>
        <v>12.874877335931265</v>
      </c>
      <c r="CR354" s="102">
        <f>IF($DF$4=4,'貼り付けシート（日別）'!U353,'貼り付けシート（日別）'!C353*(INT($DF$4)+1-$DF$4)+'貼り付けシート（日別）'!U353*($DF$4-INT($DF$4)))</f>
        <v>20.211738360959597</v>
      </c>
      <c r="CS354" s="102">
        <f>IF($DF$4=4,'貼り付けシート（日別）'!V353,'貼り付けシート（日別）'!D353*(INT($DF$4)+1-$DF$4)+'貼り付けシート（日別）'!V353*($DF$4-INT($DF$4)))</f>
        <v>3.537054213167929</v>
      </c>
      <c r="CT354" s="102">
        <f>IF($DF$4=4,'貼り付けシート（日別）'!W353,'貼り付けシート（日別）'!E353*(INT($DF$4)+1-$DF$4)+'貼り付けシート（日別）'!W353*($DF$4-INT($DF$4)))</f>
        <v>0</v>
      </c>
      <c r="CU354" s="102">
        <f>IF($DF$4=4,'貼り付けシート（日別）'!X353,'貼り付けシート（日別）'!F353*(INT($DF$4)+1-$DF$4)+'貼り付けシート（日別）'!X353*($DF$4-INT($DF$4)))</f>
        <v>28.158768614339998</v>
      </c>
      <c r="CV354" s="102">
        <f>IF($DF$4=4,'貼り付けシート（日別）'!Y353,'貼り付けシート（日別）'!G353*(INT($DF$4)+1-$DF$4)+'貼り付けシート（日別）'!Y353*($DF$4-INT($DF$4)))</f>
        <v>0</v>
      </c>
      <c r="CW354" s="102">
        <f>IF($DF$4=4,'貼り付けシート（日別）'!Z353,'貼り付けシート（日別）'!H353*(INT($DF$4)+1-$DF$4)+'貼り付けシート（日別）'!Z353*($DF$4-INT($DF$4)))</f>
        <v>5.2243750000000002</v>
      </c>
      <c r="CX354" s="32">
        <f>SUMIF('貼り付けシート（時刻別）'!$A$6:$A$8765,AR354,'貼り付けシート（時刻別）'!$C$6:$C$8765)</f>
        <v>0</v>
      </c>
      <c r="CY354" s="102">
        <f t="shared" si="110"/>
        <v>0</v>
      </c>
      <c r="CZ354" s="166"/>
    </row>
    <row r="355" spans="1:104" x14ac:dyDescent="0.15">
      <c r="A355" s="36">
        <v>41987</v>
      </c>
      <c r="B355" s="139">
        <f>IF(計算過程!$DF$5=9,計算過程!CD355+計算過程!CY355,IF($DF$4=4,AS355,G355*(INT($DF$4)+1-$DF$4)+AS355*($DF$4-INT($DF$4))))</f>
        <v>0.15210408235069445</v>
      </c>
      <c r="C355" s="139">
        <f>IF(計算過程!$DF$5=9,CF355,IF($DF$4=4,AT355,H355*(INT($DF$4)+1-$DF$4)+AT355*($DF$4-INT($DF$4))))</f>
        <v>74.883161114531504</v>
      </c>
      <c r="D355" s="139">
        <f>IF(計算過程!$DF$5=9,0,IF($DF$4=4,AU355,I355*(INT($DF$4)+1-$DF$4)+AU355*($DF$4-INT($DF$4))))</f>
        <v>0</v>
      </c>
      <c r="E355" s="139">
        <v>0</v>
      </c>
      <c r="F355" s="138"/>
      <c r="G355" s="104">
        <f t="shared" si="97"/>
        <v>0.14398251904398152</v>
      </c>
      <c r="H355" s="104">
        <f t="shared" si="98"/>
        <v>66.034738816570908</v>
      </c>
      <c r="I355" s="104">
        <f t="shared" si="99"/>
        <v>0</v>
      </c>
      <c r="J355" s="107">
        <v>0</v>
      </c>
      <c r="K355" s="101">
        <f>IF(OR(計算過程!$DF$5&lt;=4,計算過程!$DF$5=8),L355+M355+N355,0)</f>
        <v>0.14398251904398152</v>
      </c>
      <c r="L355" s="101">
        <f>IF(AND($DF$5&gt;4,$DF$5&lt;&gt;8),0,((VLOOKUP(入力データと計算結果!$E$6,バックデータ一覧!$V$12:$AA$15,2)*'貼り付けシート（日別）'!O354+VLOOKUP(入力データと計算結果!$E$6,バックデータ一覧!$V$12:$AA$15,3)*('貼り付けシート（日別）'!I354+'貼り付けシート（日別）'!J354+'貼り付けシート（日別）'!K354+'貼り付けシート（日別）'!L354+'貼り付けシート（日別）'!N354)+(VLOOKUP(入力データと計算結果!$E$6,バックデータ一覧!$V$12:$AA$15,4)))*10^3/3600))</f>
        <v>8.7615889703703723E-2</v>
      </c>
      <c r="M355" s="101">
        <f>IF(AND(OR($DF$5&gt;4,$DF$5&lt;&gt;8),入力データと計算結果!$E$7&lt;&gt;バックデータ一覧!$A$16,SUM(AL355:AM355)&gt;0),0.07*10^3/3600,0)</f>
        <v>1.9444444444444445E-2</v>
      </c>
      <c r="N355" s="101">
        <f>IF(AND(OR($DF$5&lt;=4),入力データと計算結果!$E$7=バックデータ一覧!$A$18,AM355&gt;0),(VLOOKUP(入力データと計算結果!$E$6,バックデータ一覧!$V$12:$AA$15,5,FALSE)*AO355+VLOOKUP(入力データと計算結果!$E$6,バックデータ一覧!$V$12:$AA$15,6,FALSE))*10^3/3600,0)</f>
        <v>3.6922184895833335E-2</v>
      </c>
      <c r="O355" s="101">
        <f>IF(OR(計算過程!$DF$5&lt;=2,計算過程!$DF$5=8),IF(入力データと計算結果!$E$7=バックデータ一覧!$A$16,AI355/Q355+AJ355/R355+AK355/S355+AL355/T355+AN355/V355,IF(入力データと計算結果!$E$7=バックデータ一覧!$A$17,AI355/Q355+AJ355/R355+AK355/S355+AM355/U355+AN355/V355,AI355/Q355+AJ355/R355+AK355/S355+AM355/U355+AO355/W355)),0)</f>
        <v>66.034738816570908</v>
      </c>
      <c r="P355" s="101">
        <f>IF(OR(計算過程!$DF$5=3,計算過程!$DF$5=4),IF(入力データと計算結果!$E$7=バックデータ一覧!$A$16,AI355/Q355+AJ355/R355+AK355/S355+AL355/T355+AN355/V355,IF(入力データと計算結果!$E$7=バックデータ一覧!$A$17,AI355/Q355+AJ355/R355+AK355/S355+AM355/U355+AN355/V355,AI355/Q355+AJ355/R355+AK355/S355+AM355/U355+AO355/W355)),0)</f>
        <v>0</v>
      </c>
      <c r="Q355" s="101">
        <f>MIN(1,$DF$7*'貼り付けシート（日別）'!O354+計算過程!$DF$14*(AI355+AK355)+$DF$21)</f>
        <v>0.59642516018086467</v>
      </c>
      <c r="R355" s="101">
        <f>MIN(1,$DF$8*'貼り付けシート（日別）'!O354+$DF$15*AJ355+$DF$22)</f>
        <v>0.67467547220881496</v>
      </c>
      <c r="S355" s="101">
        <f>MIN(1,$DF$9*'貼り付けシート（日別）'!O354+$DF$16*(AI355+AK355)+$DF$23)</f>
        <v>0.59642516018086467</v>
      </c>
      <c r="T355" s="32">
        <f>MIN(1,$DF$10*'貼り付けシート（日別）'!O354+$DF$17*AL355+$DF$24)</f>
        <v>0.71159348488590612</v>
      </c>
      <c r="U355" s="32">
        <f>MIN(1,$DF$11*'貼り付けシート（日別）'!O354+$DF$18*AM355+$DF$25)</f>
        <v>0.69782937530155353</v>
      </c>
      <c r="V355" s="32">
        <f>MIN(1,$DF$12*'貼り付けシート（日別）'!O354+$DF$19*AN355+$DF$26)</f>
        <v>0.71159348488590612</v>
      </c>
      <c r="W355" s="32">
        <f>MIN(1,$DF$13*'貼り付けシート（日別）'!O354+$DF$20*AO355+$DF$27)</f>
        <v>0.59186230967355702</v>
      </c>
      <c r="X355" s="32">
        <f t="shared" si="100"/>
        <v>0</v>
      </c>
      <c r="Y355" s="32">
        <f>'貼り付けシート（日別）'!P354</f>
        <v>-2.15</v>
      </c>
      <c r="Z355" s="32">
        <f t="shared" si="101"/>
        <v>1.1216949999999999</v>
      </c>
      <c r="AA355" s="32">
        <f t="shared" si="102"/>
        <v>1.1335</v>
      </c>
      <c r="AB355" s="32">
        <f t="shared" si="103"/>
        <v>44.142033753519918</v>
      </c>
      <c r="AC355" s="32">
        <f>IF($DF$5=10,($DF$41*'貼り付けシート（日別）'!O354+$DF$42*AB355+$DF$43)/3.6,0)</f>
        <v>0</v>
      </c>
      <c r="AD355" s="32">
        <f>IF(OR($DF$5=5,$DF$5=6,$DF$5=7),(($DF$45*'貼り付けシート（日別）'!O354+$DF$46*SUM(AI355:AK355,AM355)+$DF$47)*AE355+(0.01723*AO355+0.06099))*10^3/3600,0)</f>
        <v>0</v>
      </c>
      <c r="AE355" s="32">
        <f>IF('貼り付けシート（日別）'!O354&lt;7,1+(7-'貼り付けシート（日別）'!O354)*0.0091,1)</f>
        <v>1.0818620833333332</v>
      </c>
      <c r="AF355" s="32">
        <f>IF(OR($DF$5=5,$DF$5=6,$DF$5=7),(($DF$48*'貼り付けシート（日別）'!O354+$DF$49*SUM(AI355:AK355,AM355)+$DF$50)*AH355+AO355/AG355),0)</f>
        <v>0</v>
      </c>
      <c r="AG355" s="32">
        <f>$DF$51*'貼り付けシート（日別）'!O354+$DF$52*AO355+$DF$53</f>
        <v>0.76986812500000001</v>
      </c>
      <c r="AH355" s="32">
        <f>IF('貼り付けシート（日別）'!O354&lt;7,1+(7-'貼り付けシート（日別）'!O354)*0.0205,1)</f>
        <v>1.1844145833333333</v>
      </c>
      <c r="AI355" s="109">
        <f>'貼り付けシート（日別）'!B354</f>
        <v>4.5386927105627013</v>
      </c>
      <c r="AJ355" s="109">
        <f>'貼り付けシート（日別）'!C354</f>
        <v>6.0563403516142795</v>
      </c>
      <c r="AK355" s="109">
        <f>'貼り付けシート（日別）'!D354</f>
        <v>1.2468936018029397</v>
      </c>
      <c r="AL355" s="109">
        <f>'貼り付けシート（日別）'!E354</f>
        <v>0</v>
      </c>
      <c r="AM355" s="109">
        <f>'貼り付けシート（日別）'!F354</f>
        <v>28.125419589539998</v>
      </c>
      <c r="AN355" s="109">
        <f>'貼り付けシート（日別）'!G354</f>
        <v>0</v>
      </c>
      <c r="AO355" s="109">
        <f>'貼り付けシート（日別）'!H354</f>
        <v>4.1746875000000001</v>
      </c>
      <c r="AP355" s="102">
        <f>IF(入力データと計算結果!$E$9=バックデータ一覧!$A$25,'貼り付けシート（日別）'!Q354,0)</f>
        <v>0</v>
      </c>
      <c r="AR355" s="36">
        <v>41987</v>
      </c>
      <c r="AS355" s="104">
        <f t="shared" si="104"/>
        <v>0.15210408235069445</v>
      </c>
      <c r="AT355" s="104">
        <f t="shared" si="105"/>
        <v>74.883161114531504</v>
      </c>
      <c r="AU355" s="104">
        <f t="shared" si="106"/>
        <v>0</v>
      </c>
      <c r="AV355" s="107">
        <v>0</v>
      </c>
      <c r="AW355" s="101">
        <f>IF(OR(計算過程!$DF$5&lt;=4,計算過程!$DF$5=8),AX355+AY355+AZ355,0)</f>
        <v>0.15210408235069445</v>
      </c>
      <c r="AX355" s="101">
        <f>IF(AND(計算過程!$DF$5&gt;4,計算過程!$DF$5&lt;&gt;8),0,((VLOOKUP(入力データと計算結果!$E$6,バックデータ一覧!$V$12:$AA$15,2)*'貼り付けシート（日別）'!AG354+VLOOKUP(入力データと計算結果!$E$6,バックデータ一覧!$V$12:$AA$15,3)*('貼り付けシート（日別）'!AA354+'貼り付けシート（日別）'!AB354+'貼り付けシート（日別）'!AC354+'貼り付けシート（日別）'!AD354+'貼り付けシート（日別）'!AF354)+(VLOOKUP(入力データと計算結果!$E$6,バックデータ一覧!$V$12:$AA$15,4)))*10^3/3600))</f>
        <v>9.1071243953703709E-2</v>
      </c>
      <c r="AY355" s="101">
        <f>IF(AND(OR(計算過程!$DF$5&gt;4,計算過程!$DF$5&lt;&gt;8),入力データと計算結果!$E$7&lt;&gt;バックデータ一覧!$A$16,SUM(BX355:BY355)&gt;0),0.07*10^3/3600,0)</f>
        <v>1.9444444444444445E-2</v>
      </c>
      <c r="AZ355" s="101">
        <f>IF(AND(OR(計算過程!$DF$5&lt;=4),入力データと計算結果!$E$7=バックデータ一覧!$A$18,BY355&gt;0),(VLOOKUP(入力データと計算結果!$E$6,バックデータ一覧!$V$12:$AA$15,5,FALSE)*CA355+VLOOKUP(入力データと計算結果!$E$6,バックデータ一覧!$V$12:$AA$15,6,FALSE))*10^3/3600,0)</f>
        <v>4.1588393952546293E-2</v>
      </c>
      <c r="BA355" s="101">
        <f>IF(OR(計算過程!$DF$5&lt;=2,計算過程!$DF$5=8),IF(入力データと計算結果!$E$7=バックデータ一覧!$A$16,BU355/BC355+BV355/BD355+BW355/BE355+BX355/BF355+BZ355/BH355,IF(入力データと計算結果!$E$7=バックデータ一覧!$A$17,BU355/BC355+BV355/BD355+BW355/BE355+BY355/BG355+BZ355/BH355,BU355/BC355+BV355/BD355+BW355/BE355+BY355/BG355+CA355/BI355)),0)</f>
        <v>74.883161114531504</v>
      </c>
      <c r="BB355" s="101">
        <f>IF(OR(計算過程!$DF$5=3,計算過程!$DF$5=4),IF(入力データと計算結果!$E$7=バックデータ一覧!$A$16,BU355/BC355+BV355/BD355+BW355/BE355+BX355/BF355+BZ355/BH355,IF(入力データと計算結果!$E$7=バックデータ一覧!$A$17,BU355/BC355+BV355/BD355+BW355/BE355+BY355/BG355+BZ355/BH355,BU355/BC355+BV355/BD355+BW355/BE355+BY355/BG355+CA355/BI355)),0)</f>
        <v>0</v>
      </c>
      <c r="BC355" s="101">
        <f>MIN(1,計算過程!$DF$7*'貼り付けシート（日別）'!AG354+計算過程!$DF$14*(BU355+BW355)+計算過程!$DF$21)</f>
        <v>0.59749686265682089</v>
      </c>
      <c r="BD355" s="101">
        <f>MIN(1,計算過程!$DF$8*'貼り付けシート（日別）'!AG354+計算過程!$DF$15*BV355+計算過程!$DF$22)</f>
        <v>0.67650804113191754</v>
      </c>
      <c r="BE355" s="101">
        <f>MIN(1,計算過程!$DF$9*'貼り付けシート（日別）'!AG354+計算過程!$DF$16*(BU355+BW355)+計算過程!$DF$23)</f>
        <v>0.59749686265682089</v>
      </c>
      <c r="BF355" s="32">
        <f>MIN(1,計算過程!$DF$10*'貼り付けシート（日別）'!AG354+計算過程!$DF$17*BX355+計算過程!$DF$24)</f>
        <v>0.71159348488590612</v>
      </c>
      <c r="BG355" s="32">
        <f>MIN(1,計算過程!$DF$11*'貼り付けシート（日別）'!AG354+計算過程!$DF$18*BY355+計算過程!$DF$25)</f>
        <v>0.69782937530155353</v>
      </c>
      <c r="BH355" s="32">
        <f>MIN(1,計算過程!$DF$12*'貼り付けシート（日別）'!AG354+計算過程!$DF$19*BZ355+計算過程!$DF$26)</f>
        <v>0.71159348488590612</v>
      </c>
      <c r="BI355" s="32">
        <f>MIN(1,計算過程!$DF$13*'貼り付けシート（日別）'!AG354+計算過程!$DF$20*CA355+計算過程!$DF$27)</f>
        <v>0.6090316830128859</v>
      </c>
      <c r="BJ355" s="32">
        <f>IF(計算過程!$DF$5=11,(計算過程!$DF$33*BK355+計算過程!$DF$34*BN355+計算過程!$DF$35*計算過程!$DF$39+計算過程!$DF$36)*(1+計算過程!$DF$37*計算過程!$DF$38)*BL355*BM355*10^3/3600,0)</f>
        <v>0</v>
      </c>
      <c r="BK355" s="32">
        <f>'貼り付けシート（日別）'!AH354</f>
        <v>-2.15</v>
      </c>
      <c r="BL355" s="32">
        <f t="shared" si="107"/>
        <v>1.1216949999999999</v>
      </c>
      <c r="BM355" s="32">
        <f t="shared" si="108"/>
        <v>1.1335</v>
      </c>
      <c r="BN355" s="32">
        <f t="shared" si="109"/>
        <v>50.062696077909251</v>
      </c>
      <c r="BO355" s="32">
        <f>IF(計算過程!$DF$5=10,(計算過程!$DF$41*'貼り付けシート（日別）'!AG354+計算過程!$DF$42*BN355+計算過程!$DF$43)/3.6,0)</f>
        <v>0</v>
      </c>
      <c r="BP355" s="32">
        <f>IF(OR(計算過程!$DF$5=5,計算過程!$DF$5=6,計算過程!$DF$5=7),((計算過程!$DF$45*'貼り付けシート（日別）'!AG354+計算過程!$DF$46*SUM(BU355:BW355,BY355)+計算過程!$DF$47)*BQ355+(0.01723*CA355+0.06099))*10^3/3600,0)</f>
        <v>0</v>
      </c>
      <c r="BQ355" s="32">
        <f>IF('貼り付けシート（日別）'!AG354&lt;7,1+(7-'貼り付けシート（日別）'!AG354)*0.0091,1)</f>
        <v>1.0818620833333332</v>
      </c>
      <c r="BR355" s="32">
        <f>IF(OR(計算過程!$DF$5=5,計算過程!$DF$5=6,計算過程!$DF$5=7),((計算過程!$DF$48*'貼り付けシート（日別）'!AG354+計算過程!$DF$49*SUM(BU355:BW355,BY355)+計算過程!$DF$50)*BT355+CA355/BS355),0)</f>
        <v>0</v>
      </c>
      <c r="BS355" s="32">
        <f>計算過程!$DF$51*'貼り付けシート（日別）'!AG354+計算過程!$DF$52*CA355+計算過程!$DF$53</f>
        <v>0.77571781249999994</v>
      </c>
      <c r="BT355" s="32">
        <f>IF('貼り付けシート（日別）'!AG354&lt;7,1+(7-'貼り付けシート（日別）'!AG354)*0.0205,1)</f>
        <v>1.1844145833333333</v>
      </c>
      <c r="BU355" s="109">
        <f>'貼り付けシート（日別）'!T354</f>
        <v>5.8624780844768223</v>
      </c>
      <c r="BV355" s="109">
        <f>'貼り付けシート（日別）'!U354</f>
        <v>10.093900586023798</v>
      </c>
      <c r="BW355" s="109">
        <f>'貼り付けシート（日別）'!V354</f>
        <v>0.83126240120195982</v>
      </c>
      <c r="BX355" s="109">
        <f>'貼り付けシート（日別）'!W354</f>
        <v>0</v>
      </c>
      <c r="BY355" s="109">
        <f>'貼り付けシート（日別）'!X354</f>
        <v>28.125419589539998</v>
      </c>
      <c r="BZ355" s="109">
        <f>'貼り付けシート（日別）'!Y354</f>
        <v>0</v>
      </c>
      <c r="CA355" s="109">
        <f>'貼り付けシート（日別）'!Z354</f>
        <v>5.1496354166666674</v>
      </c>
      <c r="CB355" s="102">
        <f>IF(入力データと計算結果!$E$9=バックデータ一覧!$A$25,'貼り付けシート（日別）'!AI354,0)</f>
        <v>0</v>
      </c>
      <c r="CC355" s="166"/>
      <c r="CD355" s="32">
        <f>IF(計算過程!$DF$5=9,((CI355*'貼り付けシート（日別）'!AG354+CJ355*(CQ355+CR355+CS355+CU355)+CK355*CX355+CL355)*CE355+(0.01723*CW355+0.06099))*10^3/3600,0)</f>
        <v>0</v>
      </c>
      <c r="CE355" s="32">
        <f>IF(7&lt;='貼り付けシート（日別）'!AG354,1,1+(7-'貼り付けシート（日別）'!AG354)*0.0091)</f>
        <v>1.0818620833333332</v>
      </c>
      <c r="CF355" s="32">
        <f>IF(計算過程!$DF$5=9,((CM355*'貼り付けシート（日別）'!AG354+CN355*(CQ355+CR355+CS355+CU355)+CO355*CX355+CP355)*CH355+CW355/CG355),0)</f>
        <v>0</v>
      </c>
      <c r="CG355" s="32">
        <f>計算過程!$DF$55*'貼り付けシート（日別）'!AG354+計算過程!$DF$56*CW355+計算過程!$DF$57</f>
        <v>0.77571781249999994</v>
      </c>
      <c r="CH355" s="32">
        <f>IF(7&lt;='貼り付けシート（日別）'!AG354,1,1+(7-'貼り付けシート（日別）'!AG354)*0.0205)</f>
        <v>1.1844145833333333</v>
      </c>
      <c r="CI355" s="100">
        <f>IF($CX355&gt;0,バックデータ一覧!$S$4,バックデータ一覧!$T$4)</f>
        <v>-0.18114</v>
      </c>
      <c r="CJ355" s="100">
        <f>IF($CX355&gt;0,バックデータ一覧!$S$5,バックデータ一覧!$T$5)</f>
        <v>0.10483000000000001</v>
      </c>
      <c r="CK355" s="100">
        <f>IF($CX355&gt;0,バックデータ一覧!$S$6,バックデータ一覧!$T$6)</f>
        <v>0</v>
      </c>
      <c r="CL355" s="100">
        <f>IF($CX355&gt;0,バックデータ一覧!$S$7,バックデータ一覧!$T$7)</f>
        <v>5.8528500000000001</v>
      </c>
      <c r="CM355" s="100">
        <f>IF($CX355&gt;0,バックデータ一覧!$S$12,バックデータ一覧!$T$12)</f>
        <v>-5.7700000000000001E-2</v>
      </c>
      <c r="CN355" s="100">
        <f>IF($CX355&gt;0,バックデータ一覧!$S$13,バックデータ一覧!$T$13)</f>
        <v>0.47525000000000001</v>
      </c>
      <c r="CO355" s="100">
        <f>IF($CX355&gt;0,バックデータ一覧!$S$14,バックデータ一覧!$T$14)</f>
        <v>0</v>
      </c>
      <c r="CP355" s="173">
        <f>IF($CX355&gt;0,バックデータ一覧!$S$15,バックデータ一覧!$T$15)</f>
        <v>-6.3459300000000001</v>
      </c>
      <c r="CQ355" s="102">
        <f>IF($DF$4=4,'貼り付けシート（日別）'!T354,'貼り付けシート（日別）'!B354*(INT($DF$4)+1-$DF$4)+'貼り付けシート（日別）'!T354*($DF$4-INT($DF$4)))</f>
        <v>5.8624780844768223</v>
      </c>
      <c r="CR355" s="102">
        <f>IF($DF$4=4,'貼り付けシート（日別）'!U354,'貼り付けシート（日別）'!C354*(INT($DF$4)+1-$DF$4)+'貼り付けシート（日別）'!U354*($DF$4-INT($DF$4)))</f>
        <v>10.093900586023798</v>
      </c>
      <c r="CS355" s="102">
        <f>IF($DF$4=4,'貼り付けシート（日別）'!V354,'貼り付けシート（日別）'!D354*(INT($DF$4)+1-$DF$4)+'貼り付けシート（日別）'!V354*($DF$4-INT($DF$4)))</f>
        <v>0.83126240120195982</v>
      </c>
      <c r="CT355" s="102">
        <f>IF($DF$4=4,'貼り付けシート（日別）'!W354,'貼り付けシート（日別）'!E354*(INT($DF$4)+1-$DF$4)+'貼り付けシート（日別）'!W354*($DF$4-INT($DF$4)))</f>
        <v>0</v>
      </c>
      <c r="CU355" s="102">
        <f>IF($DF$4=4,'貼り付けシート（日別）'!X354,'貼り付けシート（日別）'!F354*(INT($DF$4)+1-$DF$4)+'貼り付けシート（日別）'!X354*($DF$4-INT($DF$4)))</f>
        <v>28.125419589539998</v>
      </c>
      <c r="CV355" s="102">
        <f>IF($DF$4=4,'貼り付けシート（日別）'!Y354,'貼り付けシート（日別）'!G354*(INT($DF$4)+1-$DF$4)+'貼り付けシート（日別）'!Y354*($DF$4-INT($DF$4)))</f>
        <v>0</v>
      </c>
      <c r="CW355" s="102">
        <f>IF($DF$4=4,'貼り付けシート（日別）'!Z354,'貼り付けシート（日別）'!H354*(INT($DF$4)+1-$DF$4)+'貼り付けシート（日別）'!Z354*($DF$4-INT($DF$4)))</f>
        <v>5.1496354166666674</v>
      </c>
      <c r="CX355" s="32">
        <f>SUMIF('貼り付けシート（時刻別）'!$A$6:$A$8765,AR355,'貼り付けシート（時刻別）'!$C$6:$C$8765)</f>
        <v>0</v>
      </c>
      <c r="CY355" s="102">
        <f t="shared" si="110"/>
        <v>0</v>
      </c>
      <c r="CZ355" s="166"/>
    </row>
    <row r="356" spans="1:104" x14ac:dyDescent="0.15">
      <c r="A356" s="36">
        <v>41988</v>
      </c>
      <c r="B356" s="139">
        <f>IF(計算過程!$DF$5=9,計算過程!CD356+計算過程!CY356,IF($DF$4=4,AS356,G356*(INT($DF$4)+1-$DF$4)+AS356*($DF$4-INT($DF$4))))</f>
        <v>0.1617947285486111</v>
      </c>
      <c r="C356" s="139">
        <f>IF(計算過程!$DF$5=9,CF356,IF($DF$4=4,AT356,H356*(INT($DF$4)+1-$DF$4)+AT356*($DF$4-INT($DF$4))))</f>
        <v>90.526841592956927</v>
      </c>
      <c r="D356" s="139">
        <f>IF(計算過程!$DF$5=9,0,IF($DF$4=4,AU356,I356*(INT($DF$4)+1-$DF$4)+AU356*($DF$4-INT($DF$4))))</f>
        <v>0</v>
      </c>
      <c r="E356" s="139">
        <v>0</v>
      </c>
      <c r="F356" s="138"/>
      <c r="G356" s="104">
        <f t="shared" si="97"/>
        <v>0.15342560778240741</v>
      </c>
      <c r="H356" s="104">
        <f t="shared" si="98"/>
        <v>81.560306214885117</v>
      </c>
      <c r="I356" s="104">
        <f t="shared" si="99"/>
        <v>0</v>
      </c>
      <c r="J356" s="107">
        <v>0</v>
      </c>
      <c r="K356" s="101">
        <f>IF(OR(計算過程!$DF$5&lt;=4,計算過程!$DF$5=8),L356+M356+N356,0)</f>
        <v>0.15342560778240741</v>
      </c>
      <c r="L356" s="101">
        <f>IF(AND($DF$5&gt;4,$DF$5&lt;&gt;8),0,((VLOOKUP(入力データと計算結果!$E$6,バックデータ一覧!$V$12:$AA$15,2)*'貼り付けシート（日別）'!O355+VLOOKUP(入力データと計算結果!$E$6,バックデータ一覧!$V$12:$AA$15,3)*('貼り付けシート（日別）'!I355+'貼り付けシート（日別）'!J355+'貼り付けシート（日別）'!K355+'貼り付けシート（日別）'!L355+'貼り付けシート（日別）'!N355)+(VLOOKUP(入力データと計算結果!$E$6,バックデータ一覧!$V$12:$AA$15,4)))*10^3/3600))</f>
        <v>9.5965651185185186E-2</v>
      </c>
      <c r="M356" s="101">
        <f>IF(AND(OR($DF$5&gt;4,$DF$5&lt;&gt;8),入力データと計算結果!$E$7&lt;&gt;バックデータ一覧!$A$16,SUM(AL356:AM356)&gt;0),0.07*10^3/3600,0)</f>
        <v>1.9444444444444445E-2</v>
      </c>
      <c r="N356" s="101">
        <f>IF(AND(OR($DF$5&lt;=4),入力データと計算結果!$E$7=バックデータ一覧!$A$18,AM356&gt;0),(VLOOKUP(入力データと計算結果!$E$6,バックデータ一覧!$V$12:$AA$15,5,FALSE)*AO356+VLOOKUP(入力データと計算結果!$E$6,バックデータ一覧!$V$12:$AA$15,6,FALSE))*10^3/3600,0)</f>
        <v>3.8015512152777778E-2</v>
      </c>
      <c r="O356" s="101">
        <f>IF(OR(計算過程!$DF$5&lt;=2,計算過程!$DF$5=8),IF(入力データと計算結果!$E$7=バックデータ一覧!$A$16,AI356/Q356+AJ356/R356+AK356/S356+AL356/T356+AN356/V356,IF(入力データと計算結果!$E$7=バックデータ一覧!$A$17,AI356/Q356+AJ356/R356+AK356/S356+AM356/U356+AN356/V356,AI356/Q356+AJ356/R356+AK356/S356+AM356/U356+AO356/W356)),0)</f>
        <v>81.560306214885117</v>
      </c>
      <c r="P356" s="101">
        <f>IF(OR(計算過程!$DF$5=3,計算過程!$DF$5=4),IF(入力データと計算結果!$E$7=バックデータ一覧!$A$16,AI356/Q356+AJ356/R356+AK356/S356+AL356/T356+AN356/V356,IF(入力データと計算結果!$E$7=バックデータ一覧!$A$17,AI356/Q356+AJ356/R356+AK356/S356+AM356/U356+AN356/V356,AI356/Q356+AJ356/R356+AK356/S356+AM356/U356+AO356/W356)),0)</f>
        <v>0</v>
      </c>
      <c r="Q356" s="101">
        <f>MIN(1,$DF$7*'貼り付けシート（日別）'!O355+計算過程!$DF$14*(AI356+AK356)+$DF$21)</f>
        <v>0.59678428428180319</v>
      </c>
      <c r="R356" s="101">
        <f>MIN(1,$DF$8*'貼り付けシート（日別）'!O355+$DF$15*AJ356+$DF$22)</f>
        <v>0.67527617817477881</v>
      </c>
      <c r="S356" s="101">
        <f>MIN(1,$DF$9*'貼り付けシート（日別）'!O355+$DF$16*(AI356+AK356)+$DF$23)</f>
        <v>0.59678428428180319</v>
      </c>
      <c r="T356" s="32">
        <f>MIN(1,$DF$10*'貼り付けシート（日別）'!O355+$DF$17*AL356+$DF$24)</f>
        <v>0.71159348488590612</v>
      </c>
      <c r="U356" s="32">
        <f>MIN(1,$DF$11*'貼り付けシート（日別）'!O355+$DF$18*AM356+$DF$25)</f>
        <v>0.69790808491606415</v>
      </c>
      <c r="V356" s="32">
        <f>MIN(1,$DF$12*'貼り付けシート（日別）'!O355+$DF$19*AN356+$DF$26)</f>
        <v>0.71159348488590612</v>
      </c>
      <c r="W356" s="32">
        <f>MIN(1,$DF$13*'貼り付けシート（日別）'!O355+$DF$20*AO356+$DF$27)</f>
        <v>0.58676109260134224</v>
      </c>
      <c r="X356" s="32">
        <f t="shared" si="100"/>
        <v>0</v>
      </c>
      <c r="Y356" s="32">
        <f>'貼り付けシート（日別）'!P355</f>
        <v>-8.1624999999999996</v>
      </c>
      <c r="Z356" s="32">
        <f t="shared" si="101"/>
        <v>1.2016612499999999</v>
      </c>
      <c r="AA356" s="32">
        <f t="shared" si="102"/>
        <v>1.073375</v>
      </c>
      <c r="AB356" s="32">
        <f t="shared" si="103"/>
        <v>53.931468404779437</v>
      </c>
      <c r="AC356" s="32">
        <f>IF($DF$5=10,($DF$41*'貼り付けシート（日別）'!O355+$DF$42*AB356+$DF$43)/3.6,0)</f>
        <v>0</v>
      </c>
      <c r="AD356" s="32">
        <f>IF(OR($DF$5=5,$DF$5=6,$DF$5=7),(($DF$45*'貼り付けシート（日別）'!O355+$DF$46*SUM(AI356:AK356,AM356)+$DF$47)*AE356+(0.01723*AO356+0.06099))*10^3/3600,0)</f>
        <v>0</v>
      </c>
      <c r="AE356" s="32">
        <f>IF('貼り付けシート（日別）'!O355&lt;7,1+(7-'貼り付けシート（日別）'!O355)*0.0091,1)</f>
        <v>1.1095791666666668</v>
      </c>
      <c r="AF356" s="32">
        <f>IF(OR($DF$5=5,$DF$5=6,$DF$5=7),(($DF$48*'貼り付けシート（日別）'!O355+$DF$49*SUM(AI356:AK356,AM356)+$DF$50)*AH356+AO356/AG356),0)</f>
        <v>0</v>
      </c>
      <c r="AG356" s="32">
        <f>$DF$51*'貼り付けシート（日別）'!O355+$DF$52*AO356+$DF$53</f>
        <v>0.75661875000000001</v>
      </c>
      <c r="AH356" s="32">
        <f>IF('貼り付けシート（日別）'!O355&lt;7,1+(7-'貼り付けシート（日別）'!O355)*0.0205,1)</f>
        <v>1.2468541666666666</v>
      </c>
      <c r="AI356" s="109">
        <f>'貼り付けシート（日別）'!B355</f>
        <v>8.2696316366155482</v>
      </c>
      <c r="AJ356" s="109">
        <f>'貼り付けシート（日別）'!C355</f>
        <v>11.034830284337861</v>
      </c>
      <c r="AK356" s="109">
        <f>'貼り付けシート（日別）'!D355</f>
        <v>2.2718768232460298</v>
      </c>
      <c r="AL356" s="109">
        <f>'貼り付けシート（日別）'!E355</f>
        <v>0</v>
      </c>
      <c r="AM356" s="109">
        <f>'貼り付けシート（日別）'!F355</f>
        <v>27.952004660580002</v>
      </c>
      <c r="AN356" s="109">
        <f>'貼り付けシート（日別）'!G355</f>
        <v>0</v>
      </c>
      <c r="AO356" s="109">
        <f>'貼り付けシート（日別）'!H355</f>
        <v>4.4031250000000002</v>
      </c>
      <c r="AP356" s="102">
        <f>IF(入力データと計算結果!$E$9=バックデータ一覧!$A$25,'貼り付けシート（日別）'!Q355,0)</f>
        <v>0</v>
      </c>
      <c r="AR356" s="36">
        <v>41988</v>
      </c>
      <c r="AS356" s="104">
        <f t="shared" si="104"/>
        <v>0.1617947285486111</v>
      </c>
      <c r="AT356" s="104">
        <f t="shared" si="105"/>
        <v>90.526841592956927</v>
      </c>
      <c r="AU356" s="104">
        <f t="shared" si="106"/>
        <v>0</v>
      </c>
      <c r="AV356" s="107">
        <v>0</v>
      </c>
      <c r="AW356" s="101">
        <f>IF(OR(計算過程!$DF$5&lt;=4,計算過程!$DF$5=8),AX356+AY356+AZ356,0)</f>
        <v>0.1617947285486111</v>
      </c>
      <c r="AX356" s="101">
        <f>IF(AND(計算過程!$DF$5&gt;4,計算過程!$DF$5&lt;&gt;8),0,((VLOOKUP(入力データと計算結果!$E$6,バックデータ一覧!$V$12:$AA$15,2)*'貼り付けシート（日別）'!AG355+VLOOKUP(入力データと計算結果!$E$6,バックデータ一覧!$V$12:$AA$15,3)*('貼り付けシート（日別）'!AA355+'貼り付けシート（日別）'!AB355+'貼り付けシート（日別）'!AC355+'貼り付けシート（日別）'!AD355+'貼り付けシート（日別）'!AF355)+(VLOOKUP(入力データと計算結果!$E$6,バックデータ一覧!$V$12:$AA$15,4)))*10^3/3600))</f>
        <v>9.9486341685185192E-2</v>
      </c>
      <c r="AY356" s="101">
        <f>IF(AND(OR(計算過程!$DF$5&gt;4,計算過程!$DF$5&lt;&gt;8),入力データと計算結果!$E$7&lt;&gt;バックデータ一覧!$A$16,SUM(BX356:BY356)&gt;0),0.07*10^3/3600,0)</f>
        <v>1.9444444444444445E-2</v>
      </c>
      <c r="AZ356" s="101">
        <f>IF(AND(OR(計算過程!$DF$5&lt;=4),入力データと計算結果!$E$7=バックデータ一覧!$A$18,BY356&gt;0),(VLOOKUP(入力データと計算結果!$E$6,バックデータ一覧!$V$12:$AA$15,5,FALSE)*CA356+VLOOKUP(入力データと計算結果!$E$6,バックデータ一覧!$V$12:$AA$15,6,FALSE))*10^3/3600,0)</f>
        <v>4.2863942418981477E-2</v>
      </c>
      <c r="BA356" s="101">
        <f>IF(OR(計算過程!$DF$5&lt;=2,計算過程!$DF$5=8),IF(入力データと計算結果!$E$7=バックデータ一覧!$A$16,BU356/BC356+BV356/BD356+BW356/BE356+BX356/BF356+BZ356/BH356,IF(入力データと計算結果!$E$7=バックデータ一覧!$A$17,BU356/BC356+BV356/BD356+BW356/BE356+BY356/BG356+BZ356/BH356,BU356/BC356+BV356/BD356+BW356/BE356+BY356/BG356+CA356/BI356)),0)</f>
        <v>90.526841592956927</v>
      </c>
      <c r="BB356" s="101">
        <f>IF(OR(計算過程!$DF$5=3,計算過程!$DF$5=4),IF(入力データと計算結果!$E$7=バックデータ一覧!$A$16,BU356/BC356+BV356/BD356+BW356/BE356+BX356/BF356+BZ356/BH356,IF(入力データと計算結果!$E$7=バックデータ一覧!$A$17,BU356/BC356+BV356/BD356+BW356/BE356+BY356/BG356+BZ356/BH356,BU356/BC356+BV356/BD356+BW356/BE356+BY356/BG356+CA356/BI356)),0)</f>
        <v>0</v>
      </c>
      <c r="BC356" s="101">
        <f>MIN(1,計算過程!$DF$7*'貼り付けシート（日別）'!AG355+計算過程!$DF$14*(BU356+BW356)+計算過程!$DF$21)</f>
        <v>0.5979590568183879</v>
      </c>
      <c r="BD356" s="101">
        <f>MIN(1,計算過程!$DF$8*'貼り付けシート（日別）'!AG355+計算過程!$DF$15*BV356+計算過程!$DF$22)</f>
        <v>0.67709744789544279</v>
      </c>
      <c r="BE356" s="101">
        <f>MIN(1,計算過程!$DF$9*'貼り付けシート（日別）'!AG355+計算過程!$DF$16*(BU356+BW356)+計算過程!$DF$23)</f>
        <v>0.5979590568183879</v>
      </c>
      <c r="BF356" s="32">
        <f>MIN(1,計算過程!$DF$10*'貼り付けシート（日別）'!AG355+計算過程!$DF$17*BX356+計算過程!$DF$24)</f>
        <v>0.71159348488590612</v>
      </c>
      <c r="BG356" s="32">
        <f>MIN(1,計算過程!$DF$11*'貼り付けシート（日別）'!AG355+計算過程!$DF$18*BY356+計算過程!$DF$25)</f>
        <v>0.69790808491606415</v>
      </c>
      <c r="BH356" s="32">
        <f>MIN(1,計算過程!$DF$12*'貼り付けシート（日別）'!AG355+計算過程!$DF$19*BZ356+計算過程!$DF$26)</f>
        <v>0.71159348488590612</v>
      </c>
      <c r="BI356" s="32">
        <f>MIN(1,計算過程!$DF$13*'貼り付けシート（日別）'!AG355+計算過程!$DF$20*CA356+計算過程!$DF$27)</f>
        <v>0.60460095111140943</v>
      </c>
      <c r="BJ356" s="32">
        <f>IF(計算過程!$DF$5=11,(計算過程!$DF$33*BK356+計算過程!$DF$34*BN356+計算過程!$DF$35*計算過程!$DF$39+計算過程!$DF$36)*(1+計算過程!$DF$37*計算過程!$DF$38)*BL356*BM356*10^3/3600,0)</f>
        <v>0</v>
      </c>
      <c r="BK356" s="32">
        <f>'貼り付けシート（日別）'!AH355</f>
        <v>-8.1624999999999996</v>
      </c>
      <c r="BL356" s="32">
        <f t="shared" si="107"/>
        <v>1.2016612499999999</v>
      </c>
      <c r="BM356" s="32">
        <f t="shared" si="108"/>
        <v>1.073375</v>
      </c>
      <c r="BN356" s="32">
        <f t="shared" si="109"/>
        <v>59.952649913148889</v>
      </c>
      <c r="BO356" s="32">
        <f>IF(計算過程!$DF$5=10,(計算過程!$DF$41*'貼り付けシート（日別）'!AG355+計算過程!$DF$42*BN356+計算過程!$DF$43)/3.6,0)</f>
        <v>0</v>
      </c>
      <c r="BP356" s="32">
        <f>IF(OR(計算過程!$DF$5=5,計算過程!$DF$5=6,計算過程!$DF$5=7),((計算過程!$DF$45*'貼り付けシート（日別）'!AG355+計算過程!$DF$46*SUM(BU356:BW356,BY356)+計算過程!$DF$47)*BQ356+(0.01723*CA356+0.06099))*10^3/3600,0)</f>
        <v>0</v>
      </c>
      <c r="BQ356" s="32">
        <f>IF('貼り付けシート（日別）'!AG355&lt;7,1+(7-'貼り付けシート（日別）'!AG355)*0.0091,1)</f>
        <v>1.1095791666666668</v>
      </c>
      <c r="BR356" s="32">
        <f>IF(OR(計算過程!$DF$5=5,計算過程!$DF$5=6,計算過程!$DF$5=7),((計算過程!$DF$48*'貼り付けシート（日別）'!AG355+計算過程!$DF$49*SUM(BU356:BW356,BY356)+計算過程!$DF$50)*BT356+CA356/BS356),0)</f>
        <v>0</v>
      </c>
      <c r="BS356" s="32">
        <f>計算過程!$DF$51*'貼り付けシート（日別）'!AG355+計算過程!$DF$52*CA356+計算過程!$DF$53</f>
        <v>0.76269687499999994</v>
      </c>
      <c r="BT356" s="32">
        <f>IF('貼り付けシート（日別）'!AG355&lt;7,1+(7-'貼り付けシート（日別）'!AG355)*0.0205,1)</f>
        <v>1.2468541666666666</v>
      </c>
      <c r="BU356" s="109">
        <f>'貼り付けシート（日別）'!T355</f>
        <v>8.6455239837344386</v>
      </c>
      <c r="BV356" s="109">
        <f>'貼り付けシート（日別）'!U355</f>
        <v>15.0474958422789</v>
      </c>
      <c r="BW356" s="109">
        <f>'貼り付けシート（日別）'!V355</f>
        <v>2.8914795932222197</v>
      </c>
      <c r="BX356" s="109">
        <f>'貼り付けシート（日別）'!W355</f>
        <v>0</v>
      </c>
      <c r="BY356" s="109">
        <f>'貼り付けシート（日別）'!X355</f>
        <v>27.952004660580002</v>
      </c>
      <c r="BZ356" s="109">
        <f>'貼り付けシート（日別）'!Y355</f>
        <v>0</v>
      </c>
      <c r="CA356" s="109">
        <f>'貼り付けシート（日別）'!Z355</f>
        <v>5.4161458333333332</v>
      </c>
      <c r="CB356" s="102">
        <f>IF(入力データと計算結果!$E$9=バックデータ一覧!$A$25,'貼り付けシート（日別）'!AI355,0)</f>
        <v>0</v>
      </c>
      <c r="CC356" s="166"/>
      <c r="CD356" s="32">
        <f>IF(計算過程!$DF$5=9,((CI356*'貼り付けシート（日別）'!AG355+CJ356*(CQ356+CR356+CS356+CU356)+CK356*CX356+CL356)*CE356+(0.01723*CW356+0.06099))*10^3/3600,0)</f>
        <v>0</v>
      </c>
      <c r="CE356" s="32">
        <f>IF(7&lt;='貼り付けシート（日別）'!AG355,1,1+(7-'貼り付けシート（日別）'!AG355)*0.0091)</f>
        <v>1.1095791666666668</v>
      </c>
      <c r="CF356" s="32">
        <f>IF(計算過程!$DF$5=9,((CM356*'貼り付けシート（日別）'!AG355+CN356*(CQ356+CR356+CS356+CU356)+CO356*CX356+CP356)*CH356+CW356/CG356),0)</f>
        <v>0</v>
      </c>
      <c r="CG356" s="32">
        <f>計算過程!$DF$55*'貼り付けシート（日別）'!AG355+計算過程!$DF$56*CW356+計算過程!$DF$57</f>
        <v>0.76269687499999994</v>
      </c>
      <c r="CH356" s="32">
        <f>IF(7&lt;='貼り付けシート（日別）'!AG355,1,1+(7-'貼り付けシート（日別）'!AG355)*0.0205)</f>
        <v>1.2468541666666666</v>
      </c>
      <c r="CI356" s="100">
        <f>IF($CX356&gt;0,バックデータ一覧!$S$4,バックデータ一覧!$T$4)</f>
        <v>-0.18114</v>
      </c>
      <c r="CJ356" s="100">
        <f>IF($CX356&gt;0,バックデータ一覧!$S$5,バックデータ一覧!$T$5)</f>
        <v>0.10483000000000001</v>
      </c>
      <c r="CK356" s="100">
        <f>IF($CX356&gt;0,バックデータ一覧!$S$6,バックデータ一覧!$T$6)</f>
        <v>0</v>
      </c>
      <c r="CL356" s="100">
        <f>IF($CX356&gt;0,バックデータ一覧!$S$7,バックデータ一覧!$T$7)</f>
        <v>5.8528500000000001</v>
      </c>
      <c r="CM356" s="100">
        <f>IF($CX356&gt;0,バックデータ一覧!$S$12,バックデータ一覧!$T$12)</f>
        <v>-5.7700000000000001E-2</v>
      </c>
      <c r="CN356" s="100">
        <f>IF($CX356&gt;0,バックデータ一覧!$S$13,バックデータ一覧!$T$13)</f>
        <v>0.47525000000000001</v>
      </c>
      <c r="CO356" s="100">
        <f>IF($CX356&gt;0,バックデータ一覧!$S$14,バックデータ一覧!$T$14)</f>
        <v>0</v>
      </c>
      <c r="CP356" s="173">
        <f>IF($CX356&gt;0,バックデータ一覧!$S$15,バックデータ一覧!$T$15)</f>
        <v>-6.3459300000000001</v>
      </c>
      <c r="CQ356" s="102">
        <f>IF($DF$4=4,'貼り付けシート（日別）'!T355,'貼り付けシート（日別）'!B355*(INT($DF$4)+1-$DF$4)+'貼り付けシート（日別）'!T355*($DF$4-INT($DF$4)))</f>
        <v>8.6455239837344386</v>
      </c>
      <c r="CR356" s="102">
        <f>IF($DF$4=4,'貼り付けシート（日別）'!U355,'貼り付けシート（日別）'!C355*(INT($DF$4)+1-$DF$4)+'貼り付けシート（日別）'!U355*($DF$4-INT($DF$4)))</f>
        <v>15.0474958422789</v>
      </c>
      <c r="CS356" s="102">
        <f>IF($DF$4=4,'貼り付けシート（日別）'!V355,'貼り付けシート（日別）'!D355*(INT($DF$4)+1-$DF$4)+'貼り付けシート（日別）'!V355*($DF$4-INT($DF$4)))</f>
        <v>2.8914795932222197</v>
      </c>
      <c r="CT356" s="102">
        <f>IF($DF$4=4,'貼り付けシート（日別）'!W355,'貼り付けシート（日別）'!E355*(INT($DF$4)+1-$DF$4)+'貼り付けシート（日別）'!W355*($DF$4-INT($DF$4)))</f>
        <v>0</v>
      </c>
      <c r="CU356" s="102">
        <f>IF($DF$4=4,'貼り付けシート（日別）'!X355,'貼り付けシート（日別）'!F355*(INT($DF$4)+1-$DF$4)+'貼り付けシート（日別）'!X355*($DF$4-INT($DF$4)))</f>
        <v>27.952004660580002</v>
      </c>
      <c r="CV356" s="102">
        <f>IF($DF$4=4,'貼り付けシート（日別）'!Y355,'貼り付けシート（日別）'!G355*(INT($DF$4)+1-$DF$4)+'貼り付けシート（日別）'!Y355*($DF$4-INT($DF$4)))</f>
        <v>0</v>
      </c>
      <c r="CW356" s="102">
        <f>IF($DF$4=4,'貼り付けシート（日別）'!Z355,'貼り付けシート（日別）'!H355*(INT($DF$4)+1-$DF$4)+'貼り付けシート（日別）'!Z355*($DF$4-INT($DF$4)))</f>
        <v>5.4161458333333332</v>
      </c>
      <c r="CX356" s="32">
        <f>SUMIF('貼り付けシート（時刻別）'!$A$6:$A$8765,AR356,'貼り付けシート（時刻別）'!$C$6:$C$8765)</f>
        <v>0</v>
      </c>
      <c r="CY356" s="102">
        <f t="shared" si="110"/>
        <v>0</v>
      </c>
      <c r="CZ356" s="166"/>
    </row>
    <row r="357" spans="1:104" x14ac:dyDescent="0.15">
      <c r="A357" s="36">
        <v>41989</v>
      </c>
      <c r="B357" s="139">
        <f>IF(計算過程!$DF$5=9,計算過程!CD357+計算過程!CY357,IF($DF$4=4,AS357,G357*(INT($DF$4)+1-$DF$4)+AS357*($DF$4-INT($DF$4))))</f>
        <v>0.16950366663194444</v>
      </c>
      <c r="C357" s="139">
        <f>IF(計算過程!$DF$5=9,CF357,IF($DF$4=4,AT357,H357*(INT($DF$4)+1-$DF$4)+AT357*($DF$4-INT($DF$4))))</f>
        <v>105.66483975717075</v>
      </c>
      <c r="D357" s="139">
        <f>IF(計算過程!$DF$5=9,0,IF($DF$4=4,AU357,I357*(INT($DF$4)+1-$DF$4)+AU357*($DF$4-INT($DF$4))))</f>
        <v>0</v>
      </c>
      <c r="E357" s="139">
        <v>0</v>
      </c>
      <c r="F357" s="138"/>
      <c r="G357" s="104">
        <f t="shared" si="97"/>
        <v>0.1610767136898148</v>
      </c>
      <c r="H357" s="104">
        <f t="shared" si="98"/>
        <v>96.747508279899122</v>
      </c>
      <c r="I357" s="104">
        <f t="shared" si="99"/>
        <v>0</v>
      </c>
      <c r="J357" s="107">
        <v>0</v>
      </c>
      <c r="K357" s="101">
        <f>IF(OR(計算過程!$DF$5&lt;=4,計算過程!$DF$5=8),L357+M357+N357,0)</f>
        <v>0.1610767136898148</v>
      </c>
      <c r="L357" s="101">
        <f>IF(AND($DF$5&gt;4,$DF$5&lt;&gt;8),0,((VLOOKUP(入力データと計算結果!$E$6,バックデータ一覧!$V$12:$AA$15,2)*'貼り付けシート（日別）'!O356+VLOOKUP(入力データと計算結果!$E$6,バックデータ一覧!$V$12:$AA$15,3)*('貼り付けシート（日別）'!I356+'貼り付けシート（日別）'!J356+'貼り付けシート（日別）'!K356+'貼り付けシート（日別）'!L356+'貼り付けシート（日別）'!N356)+(VLOOKUP(入力データと計算結果!$E$6,バックデータ一覧!$V$12:$AA$15,4)))*10^3/3600))</f>
        <v>0.10326976403703703</v>
      </c>
      <c r="M357" s="101">
        <f>IF(AND(OR($DF$5&gt;4,$DF$5&lt;&gt;8),入力データと計算結果!$E$7&lt;&gt;バックデータ一覧!$A$16,SUM(AL357:AM357)&gt;0),0.07*10^3/3600,0)</f>
        <v>1.9444444444444445E-2</v>
      </c>
      <c r="N357" s="101">
        <f>IF(AND(OR($DF$5&lt;=4),入力データと計算結果!$E$7=バックデータ一覧!$A$18,AM357&gt;0),(VLOOKUP(入力データと計算結果!$E$6,バックデータ一覧!$V$12:$AA$15,5,FALSE)*AO357+VLOOKUP(入力データと計算結果!$E$6,バックデータ一覧!$V$12:$AA$15,6,FALSE))*10^3/3600,0)</f>
        <v>3.8362505208333335E-2</v>
      </c>
      <c r="O357" s="101">
        <f>IF(OR(計算過程!$DF$5&lt;=2,計算過程!$DF$5=8),IF(入力データと計算結果!$E$7=バックデータ一覧!$A$16,AI357/Q357+AJ357/R357+AK357/S357+AL357/T357+AN357/V357,IF(入力データと計算結果!$E$7=バックデータ一覧!$A$17,AI357/Q357+AJ357/R357+AK357/S357+AM357/U357+AN357/V357,AI357/Q357+AJ357/R357+AK357/S357+AM357/U357+AO357/W357)),0)</f>
        <v>96.747508279899122</v>
      </c>
      <c r="P357" s="101">
        <f>IF(OR(計算過程!$DF$5=3,計算過程!$DF$5=4),IF(入力データと計算結果!$E$7=バックデータ一覧!$A$16,AI357/Q357+AJ357/R357+AK357/S357+AL357/T357+AN357/V357,IF(入力データと計算結果!$E$7=バックデータ一覧!$A$17,AI357/Q357+AJ357/R357+AK357/S357+AM357/U357+AN357/V357,AI357/Q357+AJ357/R357+AK357/S357+AM357/U357+AO357/W357)),0)</f>
        <v>0</v>
      </c>
      <c r="Q357" s="101">
        <f>MIN(1,$DF$7*'貼り付けシート（日別）'!O356+計算過程!$DF$14*(AI357+AK357)+$DF$21)</f>
        <v>0.60067117370962309</v>
      </c>
      <c r="R357" s="101">
        <f>MIN(1,$DF$8*'貼り付けシート（日別）'!O356+$DF$15*AJ357+$DF$22)</f>
        <v>0.67702115784386652</v>
      </c>
      <c r="S357" s="101">
        <f>MIN(1,$DF$9*'貼り付けシート（日別）'!O356+$DF$16*(AI357+AK357)+$DF$23)</f>
        <v>0.60067117370962309</v>
      </c>
      <c r="T357" s="32">
        <f>MIN(1,$DF$10*'貼り付けシート（日別）'!O356+$DF$17*AL357+$DF$24)</f>
        <v>0.71159348488590612</v>
      </c>
      <c r="U357" s="32">
        <f>MIN(1,$DF$11*'貼り付けシート（日別）'!O356+$DF$18*AM357+$DF$25)</f>
        <v>0.69791697758885751</v>
      </c>
      <c r="V357" s="32">
        <f>MIN(1,$DF$12*'貼り付けシート（日別）'!O356+$DF$19*AN357+$DF$26)</f>
        <v>0.71159348488590612</v>
      </c>
      <c r="W357" s="32">
        <f>MIN(1,$DF$13*'貼り付けシート（日別）'!O356+$DF$20*AO357+$DF$27)</f>
        <v>0.58514210168375835</v>
      </c>
      <c r="X357" s="32">
        <f t="shared" si="100"/>
        <v>0</v>
      </c>
      <c r="Y357" s="32">
        <f>'貼り付けシート（日別）'!P356</f>
        <v>-9.5249999999999986</v>
      </c>
      <c r="Z357" s="32">
        <f t="shared" si="101"/>
        <v>1.2197825</v>
      </c>
      <c r="AA357" s="32">
        <f t="shared" si="102"/>
        <v>1.05975</v>
      </c>
      <c r="AB357" s="32">
        <f t="shared" si="103"/>
        <v>63.695504343413482</v>
      </c>
      <c r="AC357" s="32">
        <f>IF($DF$5=10,($DF$41*'貼り付けシート（日別）'!O356+$DF$42*AB357+$DF$43)/3.6,0)</f>
        <v>0</v>
      </c>
      <c r="AD357" s="32">
        <f>IF(OR($DF$5=5,$DF$5=6,$DF$5=7),(($DF$45*'貼り付けシート（日別）'!O356+$DF$46*SUM(AI357:AK357,AM357)+$DF$47)*AE357+(0.01723*AO357+0.06099))*10^3/3600,0)</f>
        <v>0</v>
      </c>
      <c r="AE357" s="32">
        <f>IF('貼り付けシート（日別）'!O356&lt;7,1+(7-'貼り付けシート（日別）'!O356)*0.0091,1)</f>
        <v>1.1183758333333333</v>
      </c>
      <c r="AF357" s="32">
        <f>IF(OR($DF$5=5,$DF$5=6,$DF$5=7),(($DF$48*'貼り付けシート（日別）'!O356+$DF$49*SUM(AI357:AK357,AM357)+$DF$50)*AH357+AO357/AG357),0)</f>
        <v>0</v>
      </c>
      <c r="AG357" s="32">
        <f>$DF$51*'貼り付けシート（日別）'!O356+$DF$52*AO357+$DF$53</f>
        <v>0.75241374999999999</v>
      </c>
      <c r="AH357" s="32">
        <f>IF('貼り付けシート（日別）'!O356&lt;7,1+(7-'貼り付けシート（日別）'!O356)*0.0205,1)</f>
        <v>1.2666708333333334</v>
      </c>
      <c r="AI357" s="109">
        <f>'貼り付けシート（日別）'!B356</f>
        <v>12.771381608306756</v>
      </c>
      <c r="AJ357" s="109">
        <f>'貼り付けシート（日別）'!C356</f>
        <v>16.039411752975518</v>
      </c>
      <c r="AK357" s="109">
        <f>'貼り付けシート（日別）'!D356</f>
        <v>2.4766738736212197</v>
      </c>
      <c r="AL357" s="109">
        <f>'貼り付けシート（日別）'!E356</f>
        <v>0</v>
      </c>
      <c r="AM357" s="109">
        <f>'貼り付けシート（日別）'!F356</f>
        <v>27.932412108509993</v>
      </c>
      <c r="AN357" s="109">
        <f>'貼り付けシート（日別）'!G356</f>
        <v>0</v>
      </c>
      <c r="AO357" s="109">
        <f>'貼り付けシート（日別）'!H356</f>
        <v>4.475625</v>
      </c>
      <c r="AP357" s="102">
        <f>IF(入力データと計算結果!$E$9=バックデータ一覧!$A$25,'貼り付けシート（日別）'!Q356,0)</f>
        <v>0</v>
      </c>
      <c r="AR357" s="36">
        <v>41989</v>
      </c>
      <c r="AS357" s="104">
        <f t="shared" si="104"/>
        <v>0.16950366663194444</v>
      </c>
      <c r="AT357" s="104">
        <f t="shared" si="105"/>
        <v>105.66483975717075</v>
      </c>
      <c r="AU357" s="104">
        <f t="shared" si="106"/>
        <v>0</v>
      </c>
      <c r="AV357" s="107">
        <v>0</v>
      </c>
      <c r="AW357" s="101">
        <f>IF(OR(計算過程!$DF$5&lt;=4,計算過程!$DF$5=8),AX357+AY357+AZ357,0)</f>
        <v>0.16950366663194444</v>
      </c>
      <c r="AX357" s="101">
        <f>IF(AND(計算過程!$DF$5&gt;4,計算過程!$DF$5&lt;&gt;8),0,((VLOOKUP(入力データと計算結果!$E$6,バックデータ一覧!$V$12:$AA$15,2)*'貼り付けシート（日別）'!AG356+VLOOKUP(入力データと計算結果!$E$6,バックデータ一覧!$V$12:$AA$15,3)*('貼り付けシート（日別）'!AA356+'貼り付けシート（日別）'!AB356+'貼り付けシート（日別）'!AC356+'貼り付けシート（日別）'!AD356+'貼り付けシート（日別）'!AF356)+(VLOOKUP(入力データと計算結果!$E$6,バックデータ一覧!$V$12:$AA$15,4)))*10^3/3600))</f>
        <v>0.10679045453703705</v>
      </c>
      <c r="AY357" s="101">
        <f>IF(AND(OR(計算過程!$DF$5&gt;4,計算過程!$DF$5&lt;&gt;8),入力データと計算結果!$E$7&lt;&gt;バックデータ一覧!$A$16,SUM(BX357:BY357)&gt;0),0.07*10^3/3600,0)</f>
        <v>1.9444444444444445E-2</v>
      </c>
      <c r="AZ357" s="101">
        <f>IF(AND(OR(計算過程!$DF$5&lt;=4),入力データと計算結果!$E$7=バックデータ一覧!$A$18,BY357&gt;0),(VLOOKUP(入力データと計算結果!$E$6,バックデータ一覧!$V$12:$AA$15,5,FALSE)*CA357+VLOOKUP(入力データと計算結果!$E$6,バックデータ一覧!$V$12:$AA$15,6,FALSE))*10^3/3600,0)</f>
        <v>4.3268767650462954E-2</v>
      </c>
      <c r="BA357" s="101">
        <f>IF(OR(計算過程!$DF$5&lt;=2,計算過程!$DF$5=8),IF(入力データと計算結果!$E$7=バックデータ一覧!$A$16,BU357/BC357+BV357/BD357+BW357/BE357+BX357/BF357+BZ357/BH357,IF(入力データと計算結果!$E$7=バックデータ一覧!$A$17,BU357/BC357+BV357/BD357+BW357/BE357+BY357/BG357+BZ357/BH357,BU357/BC357+BV357/BD357+BW357/BE357+BY357/BG357+CA357/BI357)),0)</f>
        <v>105.66483975717075</v>
      </c>
      <c r="BB357" s="101">
        <f>IF(OR(計算過程!$DF$5=3,計算過程!$DF$5=4),IF(入力データと計算結果!$E$7=バックデータ一覧!$A$16,BU357/BC357+BV357/BD357+BW357/BE357+BX357/BF357+BZ357/BH357,IF(入力データと計算結果!$E$7=バックデータ一覧!$A$17,BU357/BC357+BV357/BD357+BW357/BE357+BY357/BG357+BZ357/BH357,BU357/BC357+BV357/BD357+BW357/BE357+BY357/BG357+CA357/BI357)),0)</f>
        <v>0</v>
      </c>
      <c r="BC357" s="101">
        <f>MIN(1,計算過程!$DF$7*'貼り付けシート（日別）'!AG356+計算過程!$DF$14*(BU357+BW357)+計算過程!$DF$21)</f>
        <v>0.60184512280644475</v>
      </c>
      <c r="BD357" s="101">
        <f>MIN(1,計算過程!$DF$8*'貼り付けシート（日別）'!AG356+計算過程!$DF$15*BV357+計算過程!$DF$22)</f>
        <v>0.67884115097194719</v>
      </c>
      <c r="BE357" s="101">
        <f>MIN(1,計算過程!$DF$9*'貼り付けシート（日別）'!AG356+計算過程!$DF$16*(BU357+BW357)+計算過程!$DF$23)</f>
        <v>0.60184512280644475</v>
      </c>
      <c r="BF357" s="32">
        <f>MIN(1,計算過程!$DF$10*'貼り付けシート（日別）'!AG356+計算過程!$DF$17*BX357+計算過程!$DF$24)</f>
        <v>0.71159348488590612</v>
      </c>
      <c r="BG357" s="32">
        <f>MIN(1,計算過程!$DF$11*'貼り付けシート（日別）'!AG356+計算過程!$DF$18*BY357+計算過程!$DF$25)</f>
        <v>0.69791697758885751</v>
      </c>
      <c r="BH357" s="32">
        <f>MIN(1,計算過程!$DF$12*'貼り付けシート（日別）'!AG356+計算過程!$DF$19*BZ357+計算過程!$DF$26)</f>
        <v>0.71159348488590612</v>
      </c>
      <c r="BI357" s="32">
        <f>MIN(1,計算過程!$DF$13*'貼り付けシート（日別）'!AG356+計算過程!$DF$20*CA357+計算過程!$DF$27)</f>
        <v>0.60319475439302017</v>
      </c>
      <c r="BJ357" s="32">
        <f>IF(計算過程!$DF$5=11,(計算過程!$DF$33*BK357+計算過程!$DF$34*BN357+計算過程!$DF$35*計算過程!$DF$39+計算過程!$DF$36)*(1+計算過程!$DF$37*計算過程!$DF$38)*BL357*BM357*10^3/3600,0)</f>
        <v>0</v>
      </c>
      <c r="BK357" s="32">
        <f>'貼り付けシート（日別）'!AH356</f>
        <v>-9.5249999999999986</v>
      </c>
      <c r="BL357" s="32">
        <f t="shared" si="107"/>
        <v>1.2197825</v>
      </c>
      <c r="BM357" s="32">
        <f t="shared" si="108"/>
        <v>1.05975</v>
      </c>
      <c r="BN357" s="32">
        <f t="shared" si="109"/>
        <v>69.725258787561899</v>
      </c>
      <c r="BO357" s="32">
        <f>IF(計算過程!$DF$5=10,(計算過程!$DF$41*'貼り付けシート（日別）'!AG356+計算過程!$DF$42*BN357+計算過程!$DF$43)/3.6,0)</f>
        <v>0</v>
      </c>
      <c r="BP357" s="32">
        <f>IF(OR(計算過程!$DF$5=5,計算過程!$DF$5=6,計算過程!$DF$5=7),((計算過程!$DF$45*'貼り付けシート（日別）'!AG356+計算過程!$DF$46*SUM(BU357:BW357,BY357)+計算過程!$DF$47)*BQ357+(0.01723*CA357+0.06099))*10^3/3600,0)</f>
        <v>0</v>
      </c>
      <c r="BQ357" s="32">
        <f>IF('貼り付けシート（日別）'!AG356&lt;7,1+(7-'貼り付けシート（日別）'!AG356)*0.0091,1)</f>
        <v>1.1183758333333333</v>
      </c>
      <c r="BR357" s="32">
        <f>IF(OR(計算過程!$DF$5=5,計算過程!$DF$5=6,計算過程!$DF$5=7),((計算過程!$DF$48*'貼り付けシート（日別）'!AG356+計算過程!$DF$49*SUM(BU357:BW357,BY357)+計算過程!$DF$50)*BT357+CA357/BS357),0)</f>
        <v>0</v>
      </c>
      <c r="BS357" s="32">
        <f>計算過程!$DF$51*'貼り付けシート（日別）'!AG356+計算過程!$DF$52*CA357+計算過程!$DF$53</f>
        <v>0.75856437499999996</v>
      </c>
      <c r="BT357" s="32">
        <f>IF('貼り付けシート（日別）'!AG356&lt;7,1+(7-'貼り付けシート（日別）'!AG356)*0.0205,1)</f>
        <v>1.2666708333333334</v>
      </c>
      <c r="BU357" s="109">
        <f>'貼り付けシート（日別）'!T356</f>
        <v>13.147010479139308</v>
      </c>
      <c r="BV357" s="109">
        <f>'貼り付けシート（日別）'!U356</f>
        <v>20.049264691219395</v>
      </c>
      <c r="BW357" s="109">
        <f>'貼り付けシート（日別）'!V356</f>
        <v>3.0958423420265246</v>
      </c>
      <c r="BX357" s="109">
        <f>'貼り付けシート（日別）'!W356</f>
        <v>0</v>
      </c>
      <c r="BY357" s="109">
        <f>'貼り付けシート（日別）'!X356</f>
        <v>27.932412108509993</v>
      </c>
      <c r="BZ357" s="109">
        <f>'貼り付けシート（日別）'!Y356</f>
        <v>0</v>
      </c>
      <c r="CA357" s="109">
        <f>'貼り付けシート（日別）'!Z356</f>
        <v>5.5007291666666669</v>
      </c>
      <c r="CB357" s="102">
        <f>IF(入力データと計算結果!$E$9=バックデータ一覧!$A$25,'貼り付けシート（日別）'!AI356,0)</f>
        <v>0</v>
      </c>
      <c r="CC357" s="166"/>
      <c r="CD357" s="32">
        <f>IF(計算過程!$DF$5=9,((CI357*'貼り付けシート（日別）'!AG356+CJ357*(CQ357+CR357+CS357+CU357)+CK357*CX357+CL357)*CE357+(0.01723*CW357+0.06099))*10^3/3600,0)</f>
        <v>0</v>
      </c>
      <c r="CE357" s="32">
        <f>IF(7&lt;='貼り付けシート（日別）'!AG356,1,1+(7-'貼り付けシート（日別）'!AG356)*0.0091)</f>
        <v>1.1183758333333333</v>
      </c>
      <c r="CF357" s="32">
        <f>IF(計算過程!$DF$5=9,((CM357*'貼り付けシート（日別）'!AG356+CN357*(CQ357+CR357+CS357+CU357)+CO357*CX357+CP357)*CH357+CW357/CG357),0)</f>
        <v>0</v>
      </c>
      <c r="CG357" s="32">
        <f>計算過程!$DF$55*'貼り付けシート（日別）'!AG356+計算過程!$DF$56*CW357+計算過程!$DF$57</f>
        <v>0.75856437499999996</v>
      </c>
      <c r="CH357" s="32">
        <f>IF(7&lt;='貼り付けシート（日別）'!AG356,1,1+(7-'貼り付けシート（日別）'!AG356)*0.0205)</f>
        <v>1.2666708333333334</v>
      </c>
      <c r="CI357" s="100">
        <f>IF($CX357&gt;0,バックデータ一覧!$S$4,バックデータ一覧!$T$4)</f>
        <v>-0.18114</v>
      </c>
      <c r="CJ357" s="100">
        <f>IF($CX357&gt;0,バックデータ一覧!$S$5,バックデータ一覧!$T$5)</f>
        <v>0.10483000000000001</v>
      </c>
      <c r="CK357" s="100">
        <f>IF($CX357&gt;0,バックデータ一覧!$S$6,バックデータ一覧!$T$6)</f>
        <v>0</v>
      </c>
      <c r="CL357" s="100">
        <f>IF($CX357&gt;0,バックデータ一覧!$S$7,バックデータ一覧!$T$7)</f>
        <v>5.8528500000000001</v>
      </c>
      <c r="CM357" s="100">
        <f>IF($CX357&gt;0,バックデータ一覧!$S$12,バックデータ一覧!$T$12)</f>
        <v>-5.7700000000000001E-2</v>
      </c>
      <c r="CN357" s="100">
        <f>IF($CX357&gt;0,バックデータ一覧!$S$13,バックデータ一覧!$T$13)</f>
        <v>0.47525000000000001</v>
      </c>
      <c r="CO357" s="100">
        <f>IF($CX357&gt;0,バックデータ一覧!$S$14,バックデータ一覧!$T$14)</f>
        <v>0</v>
      </c>
      <c r="CP357" s="173">
        <f>IF($CX357&gt;0,バックデータ一覧!$S$15,バックデータ一覧!$T$15)</f>
        <v>-6.3459300000000001</v>
      </c>
      <c r="CQ357" s="102">
        <f>IF($DF$4=4,'貼り付けシート（日別）'!T356,'貼り付けシート（日別）'!B356*(INT($DF$4)+1-$DF$4)+'貼り付けシート（日別）'!T356*($DF$4-INT($DF$4)))</f>
        <v>13.147010479139308</v>
      </c>
      <c r="CR357" s="102">
        <f>IF($DF$4=4,'貼り付けシート（日別）'!U356,'貼り付けシート（日別）'!C356*(INT($DF$4)+1-$DF$4)+'貼り付けシート（日別）'!U356*($DF$4-INT($DF$4)))</f>
        <v>20.049264691219395</v>
      </c>
      <c r="CS357" s="102">
        <f>IF($DF$4=4,'貼り付けシート（日別）'!V356,'貼り付けシート（日別）'!D356*(INT($DF$4)+1-$DF$4)+'貼り付けシート（日別）'!V356*($DF$4-INT($DF$4)))</f>
        <v>3.0958423420265246</v>
      </c>
      <c r="CT357" s="102">
        <f>IF($DF$4=4,'貼り付けシート（日別）'!W356,'貼り付けシート（日別）'!E356*(INT($DF$4)+1-$DF$4)+'貼り付けシート（日別）'!W356*($DF$4-INT($DF$4)))</f>
        <v>0</v>
      </c>
      <c r="CU357" s="102">
        <f>IF($DF$4=4,'貼り付けシート（日別）'!X356,'貼り付けシート（日別）'!F356*(INT($DF$4)+1-$DF$4)+'貼り付けシート（日別）'!X356*($DF$4-INT($DF$4)))</f>
        <v>27.932412108509993</v>
      </c>
      <c r="CV357" s="102">
        <f>IF($DF$4=4,'貼り付けシート（日別）'!Y356,'貼り付けシート（日別）'!G356*(INT($DF$4)+1-$DF$4)+'貼り付けシート（日別）'!Y356*($DF$4-INT($DF$4)))</f>
        <v>0</v>
      </c>
      <c r="CW357" s="102">
        <f>IF($DF$4=4,'貼り付けシート（日別）'!Z356,'貼り付けシート（日別）'!H356*(INT($DF$4)+1-$DF$4)+'貼り付けシート（日別）'!Z356*($DF$4-INT($DF$4)))</f>
        <v>5.5007291666666669</v>
      </c>
      <c r="CX357" s="32">
        <f>SUMIF('貼り付けシート（時刻別）'!$A$6:$A$8765,AR357,'貼り付けシート（時刻別）'!$C$6:$C$8765)</f>
        <v>0</v>
      </c>
      <c r="CY357" s="102">
        <f t="shared" si="110"/>
        <v>0</v>
      </c>
      <c r="CZ357" s="166"/>
    </row>
    <row r="358" spans="1:104" x14ac:dyDescent="0.15">
      <c r="A358" s="36">
        <v>41990</v>
      </c>
      <c r="B358" s="139">
        <f>IF(計算過程!$DF$5=9,計算過程!CD358+計算過程!CY358,IF($DF$4=4,AS358,G358*(INT($DF$4)+1-$DF$4)+AS358*($DF$4-INT($DF$4))))</f>
        <v>0.17685229207986111</v>
      </c>
      <c r="C358" s="139">
        <f>IF(計算過程!$DF$5=9,CF358,IF($DF$4=4,AT358,H358*(INT($DF$4)+1-$DF$4)+AT358*($DF$4-INT($DF$4))))</f>
        <v>120.98626846472057</v>
      </c>
      <c r="D358" s="139">
        <f>IF(計算過程!$DF$5=9,0,IF($DF$4=4,AU358,I358*(INT($DF$4)+1-$DF$4)+AU358*($DF$4-INT($DF$4))))</f>
        <v>0</v>
      </c>
      <c r="E358" s="139">
        <v>0</v>
      </c>
      <c r="F358" s="138"/>
      <c r="G358" s="104">
        <f t="shared" si="97"/>
        <v>0.16847847444675926</v>
      </c>
      <c r="H358" s="104">
        <f t="shared" si="98"/>
        <v>112.17030272132325</v>
      </c>
      <c r="I358" s="104">
        <f t="shared" si="99"/>
        <v>0</v>
      </c>
      <c r="J358" s="107">
        <v>0</v>
      </c>
      <c r="K358" s="101">
        <f>IF(OR(計算過程!$DF$5&lt;=4,計算過程!$DF$5=8),L358+M358+N358,0)</f>
        <v>0.16847847444675926</v>
      </c>
      <c r="L358" s="101">
        <f>IF(AND($DF$5&gt;4,$DF$5&lt;&gt;8),0,((VLOOKUP(入力データと計算結果!$E$6,バックデータ一覧!$V$12:$AA$15,2)*'貼り付けシート（日別）'!O357+VLOOKUP(入力データと計算結果!$E$6,バックデータ一覧!$V$12:$AA$15,3)*('貼り付けシート（日別）'!I357+'貼り付けシート（日別）'!J357+'貼り付けシート（日別）'!K357+'貼り付けシート（日別）'!L357+'貼り付けシート（日別）'!N357)+(VLOOKUP(入力データと計算結果!$E$6,バックデータ一覧!$V$12:$AA$15,4)))*10^3/3600))</f>
        <v>0.11048755864814815</v>
      </c>
      <c r="M358" s="101">
        <f>IF(AND(OR($DF$5&gt;4,$DF$5&lt;&gt;8),入力データと計算結果!$E$7&lt;&gt;バックデータ一覧!$A$16,SUM(AL358:AM358)&gt;0),0.07*10^3/3600,0)</f>
        <v>1.9444444444444445E-2</v>
      </c>
      <c r="N358" s="101">
        <f>IF(AND(OR($DF$5&lt;=4),入力データと計算結果!$E$7=バックデータ一覧!$A$18,AM358&gt;0),(VLOOKUP(入力データと計算結果!$E$6,バックデータ一覧!$V$12:$AA$15,5,FALSE)*AO358+VLOOKUP(入力データと計算結果!$E$6,バックデータ一覧!$V$12:$AA$15,6,FALSE))*10^3/3600,0)</f>
        <v>3.8546471354166667E-2</v>
      </c>
      <c r="O358" s="101">
        <f>IF(OR(計算過程!$DF$5&lt;=2,計算過程!$DF$5=8),IF(入力データと計算結果!$E$7=バックデータ一覧!$A$16,AI358/Q358+AJ358/R358+AK358/S358+AL358/T358+AN358/V358,IF(入力データと計算結果!$E$7=バックデータ一覧!$A$17,AI358/Q358+AJ358/R358+AK358/S358+AM358/U358+AN358/V358,AI358/Q358+AJ358/R358+AK358/S358+AM358/U358+AO358/W358)),0)</f>
        <v>112.17030272132325</v>
      </c>
      <c r="P358" s="101">
        <f>IF(OR(計算過程!$DF$5=3,計算過程!$DF$5=4),IF(入力データと計算結果!$E$7=バックデータ一覧!$A$16,AI358/Q358+AJ358/R358+AK358/S358+AL358/T358+AN358/V358,IF(入力データと計算結果!$E$7=バックデータ一覧!$A$17,AI358/Q358+AJ358/R358+AK358/S358+AM358/U358+AN358/V358,AI358/Q358+AJ358/R358+AK358/S358+AM358/U358+AO358/W358)),0)</f>
        <v>0</v>
      </c>
      <c r="Q358" s="101">
        <f>MIN(1,$DF$7*'貼り付けシート（日別）'!O357+計算過程!$DF$14*(AI358+AK358)+$DF$21)</f>
        <v>0.60560337062989422</v>
      </c>
      <c r="R358" s="101">
        <f>MIN(1,$DF$8*'貼り付けシート（日別）'!O357+$DF$15*AJ358+$DF$22)</f>
        <v>0.67903070230720586</v>
      </c>
      <c r="S358" s="101">
        <f>MIN(1,$DF$9*'貼り付けシート（日別）'!O357+$DF$16*(AI358+AK358)+$DF$23)</f>
        <v>0.60560337062989422</v>
      </c>
      <c r="T358" s="32">
        <f>MIN(1,$DF$10*'貼り付けシート（日別）'!O357+$DF$17*AL358+$DF$24)</f>
        <v>0.71159348488590612</v>
      </c>
      <c r="U358" s="32">
        <f>MIN(1,$DF$11*'貼り付けシート（日別）'!O357+$DF$18*AM358+$DF$25)</f>
        <v>0.69789881383166275</v>
      </c>
      <c r="V358" s="32">
        <f>MIN(1,$DF$12*'貼り付けシート（日別）'!O357+$DF$19*AN358+$DF$26)</f>
        <v>0.71159348488590612</v>
      </c>
      <c r="W358" s="32">
        <f>MIN(1,$DF$13*'貼り付けシート（日別）'!O357+$DF$20*AO358+$DF$27)</f>
        <v>0.58428375736107385</v>
      </c>
      <c r="X358" s="32">
        <f t="shared" si="100"/>
        <v>0</v>
      </c>
      <c r="Y358" s="32">
        <f>'貼り付けシート（日別）'!P357</f>
        <v>-10.75</v>
      </c>
      <c r="Z358" s="32">
        <f t="shared" si="101"/>
        <v>1.236075</v>
      </c>
      <c r="AA358" s="32">
        <f t="shared" si="102"/>
        <v>1.0475000000000001</v>
      </c>
      <c r="AB358" s="32">
        <f t="shared" si="103"/>
        <v>73.744989899290104</v>
      </c>
      <c r="AC358" s="32">
        <f>IF($DF$5=10,($DF$41*'貼り付けシート（日別）'!O357+$DF$42*AB358+$DF$43)/3.6,0)</f>
        <v>0</v>
      </c>
      <c r="AD358" s="32">
        <f>IF(OR($DF$5=5,$DF$5=6,$DF$5=7),(($DF$45*'貼り付けシート（日別）'!O357+$DF$46*SUM(AI358:AK358,AM358)+$DF$47)*AE358+(0.01723*AO358+0.06099))*10^3/3600,0)</f>
        <v>0</v>
      </c>
      <c r="AE358" s="32">
        <f>IF('貼り付けシート（日別）'!O357&lt;7,1+(7-'貼り付けシート（日別）'!O357)*0.0091,1)</f>
        <v>1.1230395833333333</v>
      </c>
      <c r="AF358" s="32">
        <f>IF(OR($DF$5=5,$DF$5=6,$DF$5=7),(($DF$48*'貼り付けシート（日別）'!O357+$DF$49*SUM(AI358:AK358,AM358)+$DF$50)*AH358+AO358/AG358),0)</f>
        <v>0</v>
      </c>
      <c r="AG358" s="32">
        <f>$DF$51*'貼り付けシート（日別）'!O357+$DF$52*AO358+$DF$53</f>
        <v>0.75018437500000001</v>
      </c>
      <c r="AH358" s="32">
        <f>IF('貼り付けシート（日別）'!O357&lt;7,1+(7-'貼り付けシート（日別）'!O357)*0.0205,1)</f>
        <v>1.2771770833333334</v>
      </c>
      <c r="AI358" s="109">
        <f>'貼り付けシート（日別）'!B357</f>
        <v>15.422848441645728</v>
      </c>
      <c r="AJ358" s="109">
        <f>'貼り付けシート（日別）'!C357</f>
        <v>21.081888783809493</v>
      </c>
      <c r="AK358" s="109">
        <f>'貼り付けシート（日別）'!D357</f>
        <v>4.7537592355648837</v>
      </c>
      <c r="AL358" s="109">
        <f>'貼り付けシート（日別）'!E357</f>
        <v>0</v>
      </c>
      <c r="AM358" s="109">
        <f>'貼り付けシート（日別）'!F357</f>
        <v>27.972430938270005</v>
      </c>
      <c r="AN358" s="109">
        <f>'貼り付けシート（日別）'!G357</f>
        <v>0</v>
      </c>
      <c r="AO358" s="109">
        <f>'貼り付けシート（日別）'!H357</f>
        <v>4.5140624999999996</v>
      </c>
      <c r="AP358" s="102">
        <f>IF(入力データと計算結果!$E$9=バックデータ一覧!$A$25,'貼り付けシート（日別）'!Q357,0)</f>
        <v>0</v>
      </c>
      <c r="AR358" s="36">
        <v>41990</v>
      </c>
      <c r="AS358" s="104">
        <f t="shared" si="104"/>
        <v>0.17685229207986111</v>
      </c>
      <c r="AT358" s="104">
        <f t="shared" si="105"/>
        <v>120.98626846472057</v>
      </c>
      <c r="AU358" s="104">
        <f t="shared" si="106"/>
        <v>0</v>
      </c>
      <c r="AV358" s="107">
        <v>0</v>
      </c>
      <c r="AW358" s="101">
        <f>IF(OR(計算過程!$DF$5&lt;=4,計算過程!$DF$5=8),AX358+AY358+AZ358,0)</f>
        <v>0.17685229207986111</v>
      </c>
      <c r="AX358" s="101">
        <f>IF(AND(計算過程!$DF$5&gt;4,計算過程!$DF$5&lt;&gt;8),0,((VLOOKUP(入力データと計算結果!$E$6,バックデータ一覧!$V$12:$AA$15,2)*'貼り付けシート（日別）'!AG357+VLOOKUP(入力データと計算結果!$E$6,バックデータ一覧!$V$12:$AA$15,3)*('貼り付けシート（日別）'!AA357+'貼り付けシート（日別）'!AB357+'貼り付けシート（日別）'!AC357+'貼り付けシート（日別）'!AD357+'貼り付けシート（日別）'!AF357)+(VLOOKUP(入力データと計算結果!$E$6,バックデータ一覧!$V$12:$AA$15,4)))*10^3/3600))</f>
        <v>0.11392445281481481</v>
      </c>
      <c r="AY358" s="101">
        <f>IF(AND(OR(計算過程!$DF$5&gt;4,計算過程!$DF$5&lt;&gt;8),入力データと計算結果!$E$7&lt;&gt;バックデータ一覧!$A$16,SUM(BX358:BY358)&gt;0),0.07*10^3/3600,0)</f>
        <v>1.9444444444444445E-2</v>
      </c>
      <c r="AZ358" s="101">
        <f>IF(AND(OR(計算過程!$DF$5&lt;=4),入力データと計算結果!$E$7=バックデータ一覧!$A$18,BY358&gt;0),(VLOOKUP(入力データと計算結果!$E$6,バックデータ一覧!$V$12:$AA$15,5,FALSE)*CA358+VLOOKUP(入力データと計算結果!$E$6,バックデータ一覧!$V$12:$AA$15,6,FALSE))*10^3/3600,0)</f>
        <v>4.3483394820601852E-2</v>
      </c>
      <c r="BA358" s="101">
        <f>IF(OR(計算過程!$DF$5&lt;=2,計算過程!$DF$5=8),IF(入力データと計算結果!$E$7=バックデータ一覧!$A$16,BU358/BC358+BV358/BD358+BW358/BE358+BX358/BF358+BZ358/BH358,IF(入力データと計算結果!$E$7=バックデータ一覧!$A$17,BU358/BC358+BV358/BD358+BW358/BE358+BY358/BG358+BZ358/BH358,BU358/BC358+BV358/BD358+BW358/BE358+BY358/BG358+CA358/BI358)),0)</f>
        <v>120.98626846472057</v>
      </c>
      <c r="BB358" s="101">
        <f>IF(OR(計算過程!$DF$5=3,計算過程!$DF$5=4),IF(入力データと計算結果!$E$7=バックデータ一覧!$A$16,BU358/BC358+BV358/BD358+BW358/BE358+BX358/BF358+BZ358/BH358,IF(入力データと計算結果!$E$7=バックデータ一覧!$A$17,BU358/BC358+BV358/BD358+BW358/BE358+BY358/BG358+BZ358/BH358,BU358/BC358+BV358/BD358+BW358/BE358+BY358/BG358+CA358/BI358)),0)</f>
        <v>0</v>
      </c>
      <c r="BC358" s="101">
        <f>MIN(1,計算過程!$DF$7*'貼り付けシート（日別）'!AG357+計算過程!$DF$14*(BU358+BW358)+計算過程!$DF$21)</f>
        <v>0.60782292296364371</v>
      </c>
      <c r="BD358" s="101">
        <f>MIN(1,計算過程!$DF$8*'貼り付けシート（日別）'!AG357+計算過程!$DF$15*BV358+計算過程!$DF$22)</f>
        <v>0.68039765278445774</v>
      </c>
      <c r="BE358" s="101">
        <f>MIN(1,計算過程!$DF$9*'貼り付けシート（日別）'!AG357+計算過程!$DF$16*(BU358+BW358)+計算過程!$DF$23)</f>
        <v>0.60782292296364371</v>
      </c>
      <c r="BF358" s="32">
        <f>MIN(1,計算過程!$DF$10*'貼り付けシート（日別）'!AG357+計算過程!$DF$17*BX358+計算過程!$DF$24)</f>
        <v>0.71159348488590612</v>
      </c>
      <c r="BG358" s="32">
        <f>MIN(1,計算過程!$DF$11*'貼り付けシート（日別）'!AG357+計算過程!$DF$18*BY358+計算過程!$DF$25)</f>
        <v>0.69789881383166275</v>
      </c>
      <c r="BH358" s="32">
        <f>MIN(1,計算過程!$DF$12*'貼り付けシート（日別）'!AG357+計算過程!$DF$19*BZ358+計算過程!$DF$26)</f>
        <v>0.71159348488590612</v>
      </c>
      <c r="BI358" s="32">
        <f>MIN(1,計算過程!$DF$13*'貼り付けシート（日別）'!AG357+計算過程!$DF$20*CA358+計算過程!$DF$27)</f>
        <v>0.60244922768456377</v>
      </c>
      <c r="BJ358" s="32">
        <f>IF(計算過程!$DF$5=11,(計算過程!$DF$33*BK358+計算過程!$DF$34*BN358+計算過程!$DF$35*計算過程!$DF$39+計算過程!$DF$36)*(1+計算過程!$DF$37*計算過程!$DF$38)*BL358*BM358*10^3/3600,0)</f>
        <v>0</v>
      </c>
      <c r="BK358" s="32">
        <f>'貼り付けシート（日別）'!AH357</f>
        <v>-10.75</v>
      </c>
      <c r="BL358" s="32">
        <f t="shared" si="107"/>
        <v>1.236075</v>
      </c>
      <c r="BM358" s="32">
        <f t="shared" si="108"/>
        <v>1.0475000000000001</v>
      </c>
      <c r="BN358" s="32">
        <f t="shared" si="109"/>
        <v>79.669033889454312</v>
      </c>
      <c r="BO358" s="32">
        <f>IF(計算過程!$DF$5=10,(計算過程!$DF$41*'貼り付けシート（日別）'!AG357+計算過程!$DF$42*BN358+計算過程!$DF$43)/3.6,0)</f>
        <v>0</v>
      </c>
      <c r="BP358" s="32">
        <f>IF(OR(計算過程!$DF$5=5,計算過程!$DF$5=6,計算過程!$DF$5=7),((計算過程!$DF$45*'貼り付けシート（日別）'!AG357+計算過程!$DF$46*SUM(BU358:BW358,BY358)+計算過程!$DF$47)*BQ358+(0.01723*CA358+0.06099))*10^3/3600,0)</f>
        <v>0</v>
      </c>
      <c r="BQ358" s="32">
        <f>IF('貼り付けシート（日別）'!AG357&lt;7,1+(7-'貼り付けシート（日別）'!AG357)*0.0091,1)</f>
        <v>1.1230395833333333</v>
      </c>
      <c r="BR358" s="32">
        <f>IF(OR(計算過程!$DF$5=5,計算過程!$DF$5=6,計算過程!$DF$5=7),((計算過程!$DF$48*'貼り付けシート（日別）'!AG357+計算過程!$DF$49*SUM(BU358:BW358,BY358)+計算過程!$DF$50)*BT358+CA358/BS358),0)</f>
        <v>0</v>
      </c>
      <c r="BS358" s="32">
        <f>計算過程!$DF$51*'貼り付けシート（日別）'!AG357+計算過程!$DF$52*CA358+計算過程!$DF$53</f>
        <v>0.75637343749999997</v>
      </c>
      <c r="BT358" s="32">
        <f>IF('貼り付けシート（日別）'!AG357&lt;7,1+(7-'貼り付けシート（日別）'!AG357)*0.0205,1)</f>
        <v>1.2771770833333334</v>
      </c>
      <c r="BU358" s="109">
        <f>'貼り付けシート（日別）'!T357</f>
        <v>17.303683617456183</v>
      </c>
      <c r="BV358" s="109">
        <f>'貼り付けシート（日別）'!U357</f>
        <v>24.093587181496567</v>
      </c>
      <c r="BW358" s="109">
        <f>'貼り付けシート（日別）'!V357</f>
        <v>4.7537592355648837</v>
      </c>
      <c r="BX358" s="109">
        <f>'貼り付けシート（日別）'!W357</f>
        <v>0</v>
      </c>
      <c r="BY358" s="109">
        <f>'貼り付けシート（日別）'!X357</f>
        <v>27.972430938270005</v>
      </c>
      <c r="BZ358" s="109">
        <f>'貼り付けシート（日別）'!Y357</f>
        <v>0</v>
      </c>
      <c r="CA358" s="109">
        <f>'貼り付けシート（日別）'!Z357</f>
        <v>5.545572916666667</v>
      </c>
      <c r="CB358" s="102">
        <f>IF(入力データと計算結果!$E$9=バックデータ一覧!$A$25,'貼り付けシート（日別）'!AI357,0)</f>
        <v>0</v>
      </c>
      <c r="CC358" s="166"/>
      <c r="CD358" s="32">
        <f>IF(計算過程!$DF$5=9,((CI358*'貼り付けシート（日別）'!AG357+CJ358*(CQ358+CR358+CS358+CU358)+CK358*CX358+CL358)*CE358+(0.01723*CW358+0.06099))*10^3/3600,0)</f>
        <v>0</v>
      </c>
      <c r="CE358" s="32">
        <f>IF(7&lt;='貼り付けシート（日別）'!AG357,1,1+(7-'貼り付けシート（日別）'!AG357)*0.0091)</f>
        <v>1.1230395833333333</v>
      </c>
      <c r="CF358" s="32">
        <f>IF(計算過程!$DF$5=9,((CM358*'貼り付けシート（日別）'!AG357+CN358*(CQ358+CR358+CS358+CU358)+CO358*CX358+CP358)*CH358+CW358/CG358),0)</f>
        <v>0</v>
      </c>
      <c r="CG358" s="32">
        <f>計算過程!$DF$55*'貼り付けシート（日別）'!AG357+計算過程!$DF$56*CW358+計算過程!$DF$57</f>
        <v>0.75637343749999997</v>
      </c>
      <c r="CH358" s="32">
        <f>IF(7&lt;='貼り付けシート（日別）'!AG357,1,1+(7-'貼り付けシート（日別）'!AG357)*0.0205)</f>
        <v>1.2771770833333334</v>
      </c>
      <c r="CI358" s="100">
        <f>IF($CX358&gt;0,バックデータ一覧!$S$4,バックデータ一覧!$T$4)</f>
        <v>-0.18114</v>
      </c>
      <c r="CJ358" s="100">
        <f>IF($CX358&gt;0,バックデータ一覧!$S$5,バックデータ一覧!$T$5)</f>
        <v>0.10483000000000001</v>
      </c>
      <c r="CK358" s="100">
        <f>IF($CX358&gt;0,バックデータ一覧!$S$6,バックデータ一覧!$T$6)</f>
        <v>0</v>
      </c>
      <c r="CL358" s="100">
        <f>IF($CX358&gt;0,バックデータ一覧!$S$7,バックデータ一覧!$T$7)</f>
        <v>5.8528500000000001</v>
      </c>
      <c r="CM358" s="100">
        <f>IF($CX358&gt;0,バックデータ一覧!$S$12,バックデータ一覧!$T$12)</f>
        <v>-5.7700000000000001E-2</v>
      </c>
      <c r="CN358" s="100">
        <f>IF($CX358&gt;0,バックデータ一覧!$S$13,バックデータ一覧!$T$13)</f>
        <v>0.47525000000000001</v>
      </c>
      <c r="CO358" s="100">
        <f>IF($CX358&gt;0,バックデータ一覧!$S$14,バックデータ一覧!$T$14)</f>
        <v>0</v>
      </c>
      <c r="CP358" s="173">
        <f>IF($CX358&gt;0,バックデータ一覧!$S$15,バックデータ一覧!$T$15)</f>
        <v>-6.3459300000000001</v>
      </c>
      <c r="CQ358" s="102">
        <f>IF($DF$4=4,'貼り付けシート（日別）'!T357,'貼り付けシート（日別）'!B357*(INT($DF$4)+1-$DF$4)+'貼り付けシート（日別）'!T357*($DF$4-INT($DF$4)))</f>
        <v>17.303683617456183</v>
      </c>
      <c r="CR358" s="102">
        <f>IF($DF$4=4,'貼り付けシート（日別）'!U357,'貼り付けシート（日別）'!C357*(INT($DF$4)+1-$DF$4)+'貼り付けシート（日別）'!U357*($DF$4-INT($DF$4)))</f>
        <v>24.093587181496567</v>
      </c>
      <c r="CS358" s="102">
        <f>IF($DF$4=4,'貼り付けシート（日別）'!V357,'貼り付けシート（日別）'!D357*(INT($DF$4)+1-$DF$4)+'貼り付けシート（日別）'!V357*($DF$4-INT($DF$4)))</f>
        <v>4.7537592355648837</v>
      </c>
      <c r="CT358" s="102">
        <f>IF($DF$4=4,'貼り付けシート（日別）'!W357,'貼り付けシート（日別）'!E357*(INT($DF$4)+1-$DF$4)+'貼り付けシート（日別）'!W357*($DF$4-INT($DF$4)))</f>
        <v>0</v>
      </c>
      <c r="CU358" s="102">
        <f>IF($DF$4=4,'貼り付けシート（日別）'!X357,'貼り付けシート（日別）'!F357*(INT($DF$4)+1-$DF$4)+'貼り付けシート（日別）'!X357*($DF$4-INT($DF$4)))</f>
        <v>27.972430938270005</v>
      </c>
      <c r="CV358" s="102">
        <f>IF($DF$4=4,'貼り付けシート（日別）'!Y357,'貼り付けシート（日別）'!G357*(INT($DF$4)+1-$DF$4)+'貼り付けシート（日別）'!Y357*($DF$4-INT($DF$4)))</f>
        <v>0</v>
      </c>
      <c r="CW358" s="102">
        <f>IF($DF$4=4,'貼り付けシート（日別）'!Z357,'貼り付けシート（日別）'!H357*(INT($DF$4)+1-$DF$4)+'貼り付けシート（日別）'!Z357*($DF$4-INT($DF$4)))</f>
        <v>5.545572916666667</v>
      </c>
      <c r="CX358" s="32">
        <f>SUMIF('貼り付けシート（時刻別）'!$A$6:$A$8765,AR358,'貼り付けシート（時刻別）'!$C$6:$C$8765)</f>
        <v>0</v>
      </c>
      <c r="CY358" s="102">
        <f t="shared" si="110"/>
        <v>0</v>
      </c>
      <c r="CZ358" s="166"/>
    </row>
    <row r="359" spans="1:104" x14ac:dyDescent="0.15">
      <c r="A359" s="36">
        <v>41991</v>
      </c>
      <c r="B359" s="139">
        <f>IF(計算過程!$DF$5=9,計算過程!CD359+計算過程!CY359,IF($DF$4=4,AS359,G359*(INT($DF$4)+1-$DF$4)+AS359*($DF$4-INT($DF$4))))</f>
        <v>0.1617723144861111</v>
      </c>
      <c r="C359" s="139">
        <f>IF(計算過程!$DF$5=9,CF359,IF($DF$4=4,AT359,H359*(INT($DF$4)+1-$DF$4)+AT359*($DF$4-INT($DF$4))))</f>
        <v>91.886809091758323</v>
      </c>
      <c r="D359" s="139">
        <f>IF(計算過程!$DF$5=9,0,IF($DF$4=4,AU359,I359*(INT($DF$4)+1-$DF$4)+AU359*($DF$4-INT($DF$4))))</f>
        <v>0</v>
      </c>
      <c r="E359" s="139">
        <v>0</v>
      </c>
      <c r="F359" s="138"/>
      <c r="G359" s="104">
        <f t="shared" si="97"/>
        <v>0.15340468937962964</v>
      </c>
      <c r="H359" s="104">
        <f t="shared" si="98"/>
        <v>82.798190533881879</v>
      </c>
      <c r="I359" s="104">
        <f t="shared" si="99"/>
        <v>0</v>
      </c>
      <c r="J359" s="107">
        <v>0</v>
      </c>
      <c r="K359" s="101">
        <f>IF(OR(計算過程!$DF$5&lt;=4,計算過程!$DF$5=8),L359+M359+N359,0)</f>
        <v>0.15340468937962964</v>
      </c>
      <c r="L359" s="101">
        <f>IF(AND($DF$5&gt;4,$DF$5&lt;&gt;8),0,((VLOOKUP(入力データと計算結果!$E$6,バックデータ一覧!$V$12:$AA$15,2)*'貼り付けシート（日別）'!O358+VLOOKUP(入力データと計算結果!$E$6,バックデータ一覧!$V$12:$AA$15,3)*('貼り付けシート（日別）'!I358+'貼り付けシート（日別）'!J358+'貼り付けシート（日別）'!K358+'貼り付けシート（日別）'!L358+'貼り付けシート（日別）'!N358)+(VLOOKUP(入力データと計算結果!$E$6,バックデータ一覧!$V$12:$AA$15,4)))*10^3/3600))</f>
        <v>9.5953706740740746E-2</v>
      </c>
      <c r="M359" s="101">
        <f>IF(AND(OR($DF$5&gt;4,$DF$5&lt;&gt;8),入力データと計算結果!$E$7&lt;&gt;バックデータ一覧!$A$16,SUM(AL359:AM359)&gt;0),0.07*10^3/3600,0)</f>
        <v>1.9444444444444445E-2</v>
      </c>
      <c r="N359" s="101">
        <f>IF(AND(OR($DF$5&lt;=4),入力データと計算結果!$E$7=バックデータ一覧!$A$18,AM359&gt;0),(VLOOKUP(入力データと計算結果!$E$6,バックデータ一覧!$V$12:$AA$15,5,FALSE)*AO359+VLOOKUP(入力データと計算結果!$E$6,バックデータ一覧!$V$12:$AA$15,6,FALSE))*10^3/3600,0)</f>
        <v>3.8006538194444439E-2</v>
      </c>
      <c r="O359" s="101">
        <f>IF(OR(計算過程!$DF$5&lt;=2,計算過程!$DF$5=8),IF(入力データと計算結果!$E$7=バックデータ一覧!$A$16,AI359/Q359+AJ359/R359+AK359/S359+AL359/T359+AN359/V359,IF(入力データと計算結果!$E$7=バックデータ一覧!$A$17,AI359/Q359+AJ359/R359+AK359/S359+AM359/U359+AN359/V359,AI359/Q359+AJ359/R359+AK359/S359+AM359/U359+AO359/W359)),0)</f>
        <v>82.798190533881879</v>
      </c>
      <c r="P359" s="101">
        <f>IF(OR(計算過程!$DF$5=3,計算過程!$DF$5=4),IF(入力データと計算結果!$E$7=バックデータ一覧!$A$16,AI359/Q359+AJ359/R359+AK359/S359+AL359/T359+AN359/V359,IF(入力データと計算結果!$E$7=バックデータ一覧!$A$17,AI359/Q359+AJ359/R359+AK359/S359+AM359/U359+AN359/V359,AI359/Q359+AJ359/R359+AK359/S359+AM359/U359+AO359/W359)),0)</f>
        <v>0</v>
      </c>
      <c r="Q359" s="101">
        <f>MIN(1,$DF$7*'貼り付けシート（日別）'!O358+計算過程!$DF$14*(AI359+AK359)+$DF$21)</f>
        <v>0.597035559639432</v>
      </c>
      <c r="R359" s="101">
        <f>MIN(1,$DF$8*'貼り付けシート（日別）'!O358+$DF$15*AJ359+$DF$22)</f>
        <v>0.6753736015278432</v>
      </c>
      <c r="S359" s="101">
        <f>MIN(1,$DF$9*'貼り付けシート（日別）'!O358+$DF$16*(AI359+AK359)+$DF$23)</f>
        <v>0.597035559639432</v>
      </c>
      <c r="T359" s="32">
        <f>MIN(1,$DF$10*'貼り付けシート（日別）'!O358+$DF$17*AL359+$DF$24)</f>
        <v>0.71159348488590612</v>
      </c>
      <c r="U359" s="32">
        <f>MIN(1,$DF$11*'貼り付けシート（日別）'!O358+$DF$18*AM359+$DF$25)</f>
        <v>0.69769579600385023</v>
      </c>
      <c r="V359" s="32">
        <f>MIN(1,$DF$12*'貼り付けシート（日別）'!O358+$DF$19*AN359+$DF$26)</f>
        <v>0.71159348488590612</v>
      </c>
      <c r="W359" s="32">
        <f>MIN(1,$DF$13*'貼り付けシート（日別）'!O358+$DF$20*AO359+$DF$27)</f>
        <v>0.58680296305610735</v>
      </c>
      <c r="X359" s="32">
        <f t="shared" si="100"/>
        <v>0</v>
      </c>
      <c r="Y359" s="32">
        <f>'貼り付けシート（日別）'!P358</f>
        <v>-7.7999999999999989</v>
      </c>
      <c r="Z359" s="32">
        <f t="shared" si="101"/>
        <v>1.1968399999999999</v>
      </c>
      <c r="AA359" s="32">
        <f t="shared" si="102"/>
        <v>1.077</v>
      </c>
      <c r="AB359" s="32">
        <f t="shared" si="103"/>
        <v>54.758349719943013</v>
      </c>
      <c r="AC359" s="32">
        <f>IF($DF$5=10,($DF$41*'貼り付けシート（日別）'!O358+$DF$42*AB359+$DF$43)/3.6,0)</f>
        <v>0</v>
      </c>
      <c r="AD359" s="32">
        <f>IF(OR($DF$5=5,$DF$5=6,$DF$5=7),(($DF$45*'貼り付けシート（日別）'!O358+$DF$46*SUM(AI359:AK359,AM359)+$DF$47)*AE359+(0.01723*AO359+0.06099))*10^3/3600,0)</f>
        <v>0</v>
      </c>
      <c r="AE359" s="32">
        <f>IF('貼り付けシート（日別）'!O358&lt;7,1+(7-'貼り付けシート（日別）'!O358)*0.0091,1)</f>
        <v>1.1093516666666667</v>
      </c>
      <c r="AF359" s="32">
        <f>IF(OR($DF$5=5,$DF$5=6,$DF$5=7),(($DF$48*'貼り付けシート（日別）'!O358+$DF$49*SUM(AI359:AK359,AM359)+$DF$50)*AH359+AO359/AG359),0)</f>
        <v>0</v>
      </c>
      <c r="AG359" s="32">
        <f>$DF$51*'貼り付けシート（日別）'!O358+$DF$52*AO359+$DF$53</f>
        <v>0.7567275</v>
      </c>
      <c r="AH359" s="32">
        <f>IF('貼り付けシート（日別）'!O358&lt;7,1+(7-'貼り付けシート（日別）'!O358)*0.0205,1)</f>
        <v>1.2463416666666667</v>
      </c>
      <c r="AI359" s="109">
        <f>'貼り付けシート（日別）'!B358</f>
        <v>8.4080071398483156</v>
      </c>
      <c r="AJ359" s="109">
        <f>'貼り付けシート（日別）'!C358</f>
        <v>11.219475775307801</v>
      </c>
      <c r="AK359" s="109">
        <f>'貼り付けシート（日別）'!D358</f>
        <v>2.3098920713868996</v>
      </c>
      <c r="AL359" s="109">
        <f>'貼り付けシート（日別）'!E358</f>
        <v>0</v>
      </c>
      <c r="AM359" s="109">
        <f>'貼り付けシート（日別）'!F358</f>
        <v>28.419724733400002</v>
      </c>
      <c r="AN359" s="109">
        <f>'貼り付けシート（日別）'!G358</f>
        <v>0</v>
      </c>
      <c r="AO359" s="109">
        <f>'貼り付けシート（日別）'!H358</f>
        <v>4.4012500000000001</v>
      </c>
      <c r="AP359" s="102">
        <f>IF(入力データと計算結果!$E$9=バックデータ一覧!$A$25,'貼り付けシート（日別）'!Q358,0)</f>
        <v>0</v>
      </c>
      <c r="AR359" s="36">
        <v>41991</v>
      </c>
      <c r="AS359" s="104">
        <f t="shared" si="104"/>
        <v>0.1617723144861111</v>
      </c>
      <c r="AT359" s="104">
        <f t="shared" si="105"/>
        <v>91.886809091758323</v>
      </c>
      <c r="AU359" s="104">
        <f t="shared" si="106"/>
        <v>0</v>
      </c>
      <c r="AV359" s="107">
        <v>0</v>
      </c>
      <c r="AW359" s="101">
        <f>IF(OR(計算過程!$DF$5&lt;=4,計算過程!$DF$5=8),AX359+AY359+AZ359,0)</f>
        <v>0.1617723144861111</v>
      </c>
      <c r="AX359" s="101">
        <f>IF(AND(計算過程!$DF$5&gt;4,計算過程!$DF$5&lt;&gt;8),0,((VLOOKUP(入力データと計算結果!$E$6,バックデータ一覧!$V$12:$AA$15,2)*'貼り付けシート（日別）'!AG358+VLOOKUP(入力データと計算結果!$E$6,バックデータ一覧!$V$12:$AA$15,3)*('貼り付けシート（日別）'!AA358+'貼り付けシート（日別）'!AB358+'貼り付けシート（日別）'!AC358+'貼り付けシート（日別）'!AD358+'貼り付けシート（日別）'!AF358)+(VLOOKUP(入力データと計算結果!$E$6,バックデータ一覧!$V$12:$AA$15,4)))*10^3/3600))</f>
        <v>9.9474397240740739E-2</v>
      </c>
      <c r="AY359" s="101">
        <f>IF(AND(OR(計算過程!$DF$5&gt;4,計算過程!$DF$5&lt;&gt;8),入力データと計算結果!$E$7&lt;&gt;バックデータ一覧!$A$16,SUM(BX359:BY359)&gt;0),0.07*10^3/3600,0)</f>
        <v>1.9444444444444445E-2</v>
      </c>
      <c r="AZ359" s="101">
        <f>IF(AND(OR(計算過程!$DF$5&lt;=4),入力データと計算結果!$E$7=バックデータ一覧!$A$18,BY359&gt;0),(VLOOKUP(入力データと計算結果!$E$6,バックデータ一覧!$V$12:$AA$15,5,FALSE)*CA359+VLOOKUP(入力データと計算結果!$E$6,バックデータ一覧!$V$12:$AA$15,6,FALSE))*10^3/3600,0)</f>
        <v>4.2853472800925919E-2</v>
      </c>
      <c r="BA359" s="101">
        <f>IF(OR(計算過程!$DF$5&lt;=2,計算過程!$DF$5=8),IF(入力データと計算結果!$E$7=バックデータ一覧!$A$16,BU359/BC359+BV359/BD359+BW359/BE359+BX359/BF359+BZ359/BH359,IF(入力データと計算結果!$E$7=バックデータ一覧!$A$17,BU359/BC359+BV359/BD359+BW359/BE359+BY359/BG359+BZ359/BH359,BU359/BC359+BV359/BD359+BW359/BE359+BY359/BG359+CA359/BI359)),0)</f>
        <v>91.886809091758323</v>
      </c>
      <c r="BB359" s="101">
        <f>IF(OR(計算過程!$DF$5=3,計算過程!$DF$5=4),IF(入力データと計算結果!$E$7=バックデータ一覧!$A$16,BU359/BC359+BV359/BD359+BW359/BE359+BX359/BF359+BZ359/BH359,IF(入力データと計算結果!$E$7=バックデータ一覧!$A$17,BU359/BC359+BV359/BD359+BW359/BE359+BY359/BG359+BZ359/BH359,BU359/BC359+BV359/BD359+BW359/BE359+BY359/BG359+CA359/BI359)),0)</f>
        <v>0</v>
      </c>
      <c r="BC359" s="101">
        <f>MIN(1,計算過程!$DF$7*'貼り付けシート（日別）'!AG358+計算過程!$DF$14*(BU359+BW359)+計算過程!$DF$21)</f>
        <v>0.59822998961035923</v>
      </c>
      <c r="BD359" s="101">
        <f>MIN(1,計算過程!$DF$8*'貼り付けシート（日別）'!AG358+計算過程!$DF$15*BV359+計算過程!$DF$22)</f>
        <v>0.67722534650123833</v>
      </c>
      <c r="BE359" s="101">
        <f>MIN(1,計算過程!$DF$9*'貼り付けシート（日別）'!AG358+計算過程!$DF$16*(BU359+BW359)+計算過程!$DF$23)</f>
        <v>0.59822998961035923</v>
      </c>
      <c r="BF359" s="32">
        <f>MIN(1,計算過程!$DF$10*'貼り付けシート（日別）'!AG358+計算過程!$DF$17*BX359+計算過程!$DF$24)</f>
        <v>0.71159348488590612</v>
      </c>
      <c r="BG359" s="32">
        <f>MIN(1,計算過程!$DF$11*'貼り付けシート（日別）'!AG358+計算過程!$DF$18*BY359+計算過程!$DF$25)</f>
        <v>0.69769579600385023</v>
      </c>
      <c r="BH359" s="32">
        <f>MIN(1,計算過程!$DF$12*'貼り付けシート（日別）'!AG358+計算過程!$DF$19*BZ359+計算過程!$DF$26)</f>
        <v>0.71159348488590612</v>
      </c>
      <c r="BI359" s="32">
        <f>MIN(1,計算過程!$DF$13*'貼り付けシート（日別）'!AG358+計算過程!$DF$20*CA359+計算過程!$DF$27)</f>
        <v>0.60463731826791944</v>
      </c>
      <c r="BJ359" s="32">
        <f>IF(計算過程!$DF$5=11,(計算過程!$DF$33*BK359+計算過程!$DF$34*BN359+計算過程!$DF$35*計算過程!$DF$39+計算過程!$DF$36)*(1+計算過程!$DF$37*計算過程!$DF$38)*BL359*BM359*10^3/3600,0)</f>
        <v>0</v>
      </c>
      <c r="BK359" s="32">
        <f>'貼り付けシート（日別）'!AH358</f>
        <v>-7.7999999999999989</v>
      </c>
      <c r="BL359" s="32">
        <f t="shared" si="107"/>
        <v>1.1968399999999999</v>
      </c>
      <c r="BM359" s="32">
        <f t="shared" si="108"/>
        <v>1.077</v>
      </c>
      <c r="BN359" s="32">
        <f t="shared" si="109"/>
        <v>60.863020133759633</v>
      </c>
      <c r="BO359" s="32">
        <f>IF(計算過程!$DF$5=10,(計算過程!$DF$41*'貼り付けシート（日別）'!AG358+計算過程!$DF$42*BN359+計算過程!$DF$43)/3.6,0)</f>
        <v>0</v>
      </c>
      <c r="BP359" s="32">
        <f>IF(OR(計算過程!$DF$5=5,計算過程!$DF$5=6,計算過程!$DF$5=7),((計算過程!$DF$45*'貼り付けシート（日別）'!AG358+計算過程!$DF$46*SUM(BU359:BW359,BY359)+計算過程!$DF$47)*BQ359+(0.01723*CA359+0.06099))*10^3/3600,0)</f>
        <v>0</v>
      </c>
      <c r="BQ359" s="32">
        <f>IF('貼り付けシート（日別）'!AG358&lt;7,1+(7-'貼り付けシート（日別）'!AG358)*0.0091,1)</f>
        <v>1.1093516666666667</v>
      </c>
      <c r="BR359" s="32">
        <f>IF(OR(計算過程!$DF$5=5,計算過程!$DF$5=6,計算過程!$DF$5=7),((計算過程!$DF$48*'貼り付けシート（日別）'!AG358+計算過程!$DF$49*SUM(BU359:BW359,BY359)+計算過程!$DF$50)*BT359+CA359/BS359),0)</f>
        <v>0</v>
      </c>
      <c r="BS359" s="32">
        <f>計算過程!$DF$51*'貼り付けシート（日別）'!AG358+計算過程!$DF$52*CA359+計算過程!$DF$53</f>
        <v>0.76280375</v>
      </c>
      <c r="BT359" s="32">
        <f>IF('貼り付けシート（日別）'!AG358&lt;7,1+(7-'貼り付けシート（日別）'!AG358)*0.0205,1)</f>
        <v>1.2463416666666667</v>
      </c>
      <c r="BU359" s="109">
        <f>'貼り付けシート（日別）'!T358</f>
        <v>8.7901892825686936</v>
      </c>
      <c r="BV359" s="109">
        <f>'貼り付けシート（日別）'!U358</f>
        <v>15.299285148147003</v>
      </c>
      <c r="BW359" s="109">
        <f>'貼り付けシート（日別）'!V358</f>
        <v>2.9398626363105995</v>
      </c>
      <c r="BX359" s="109">
        <f>'貼り付けシート（日別）'!W358</f>
        <v>0</v>
      </c>
      <c r="BY359" s="109">
        <f>'貼り付けシート（日別）'!X358</f>
        <v>28.419724733400002</v>
      </c>
      <c r="BZ359" s="109">
        <f>'貼り付けシート（日別）'!Y358</f>
        <v>0</v>
      </c>
      <c r="CA359" s="109">
        <f>'貼り付けシート（日別）'!Z358</f>
        <v>5.4139583333333334</v>
      </c>
      <c r="CB359" s="102">
        <f>IF(入力データと計算結果!$E$9=バックデータ一覧!$A$25,'貼り付けシート（日別）'!AI358,0)</f>
        <v>0</v>
      </c>
      <c r="CC359" s="166"/>
      <c r="CD359" s="32">
        <f>IF(計算過程!$DF$5=9,((CI359*'貼り付けシート（日別）'!AG358+CJ359*(CQ359+CR359+CS359+CU359)+CK359*CX359+CL359)*CE359+(0.01723*CW359+0.06099))*10^3/3600,0)</f>
        <v>0</v>
      </c>
      <c r="CE359" s="32">
        <f>IF(7&lt;='貼り付けシート（日別）'!AG358,1,1+(7-'貼り付けシート（日別）'!AG358)*0.0091)</f>
        <v>1.1093516666666667</v>
      </c>
      <c r="CF359" s="32">
        <f>IF(計算過程!$DF$5=9,((CM359*'貼り付けシート（日別）'!AG358+CN359*(CQ359+CR359+CS359+CU359)+CO359*CX359+CP359)*CH359+CW359/CG359),0)</f>
        <v>0</v>
      </c>
      <c r="CG359" s="32">
        <f>計算過程!$DF$55*'貼り付けシート（日別）'!AG358+計算過程!$DF$56*CW359+計算過程!$DF$57</f>
        <v>0.76280375</v>
      </c>
      <c r="CH359" s="32">
        <f>IF(7&lt;='貼り付けシート（日別）'!AG358,1,1+(7-'貼り付けシート（日別）'!AG358)*0.0205)</f>
        <v>1.2463416666666667</v>
      </c>
      <c r="CI359" s="100">
        <f>IF($CX359&gt;0,バックデータ一覧!$S$4,バックデータ一覧!$T$4)</f>
        <v>-0.18114</v>
      </c>
      <c r="CJ359" s="100">
        <f>IF($CX359&gt;0,バックデータ一覧!$S$5,バックデータ一覧!$T$5)</f>
        <v>0.10483000000000001</v>
      </c>
      <c r="CK359" s="100">
        <f>IF($CX359&gt;0,バックデータ一覧!$S$6,バックデータ一覧!$T$6)</f>
        <v>0</v>
      </c>
      <c r="CL359" s="100">
        <f>IF($CX359&gt;0,バックデータ一覧!$S$7,バックデータ一覧!$T$7)</f>
        <v>5.8528500000000001</v>
      </c>
      <c r="CM359" s="100">
        <f>IF($CX359&gt;0,バックデータ一覧!$S$12,バックデータ一覧!$T$12)</f>
        <v>-5.7700000000000001E-2</v>
      </c>
      <c r="CN359" s="100">
        <f>IF($CX359&gt;0,バックデータ一覧!$S$13,バックデータ一覧!$T$13)</f>
        <v>0.47525000000000001</v>
      </c>
      <c r="CO359" s="100">
        <f>IF($CX359&gt;0,バックデータ一覧!$S$14,バックデータ一覧!$T$14)</f>
        <v>0</v>
      </c>
      <c r="CP359" s="173">
        <f>IF($CX359&gt;0,バックデータ一覧!$S$15,バックデータ一覧!$T$15)</f>
        <v>-6.3459300000000001</v>
      </c>
      <c r="CQ359" s="102">
        <f>IF($DF$4=4,'貼り付けシート（日別）'!T358,'貼り付けシート（日別）'!B358*(INT($DF$4)+1-$DF$4)+'貼り付けシート（日別）'!T358*($DF$4-INT($DF$4)))</f>
        <v>8.7901892825686936</v>
      </c>
      <c r="CR359" s="102">
        <f>IF($DF$4=4,'貼り付けシート（日別）'!U358,'貼り付けシート（日別）'!C358*(INT($DF$4)+1-$DF$4)+'貼り付けシート（日別）'!U358*($DF$4-INT($DF$4)))</f>
        <v>15.299285148147003</v>
      </c>
      <c r="CS359" s="102">
        <f>IF($DF$4=4,'貼り付けシート（日別）'!V358,'貼り付けシート（日別）'!D358*(INT($DF$4)+1-$DF$4)+'貼り付けシート（日別）'!V358*($DF$4-INT($DF$4)))</f>
        <v>2.9398626363105995</v>
      </c>
      <c r="CT359" s="102">
        <f>IF($DF$4=4,'貼り付けシート（日別）'!W358,'貼り付けシート（日別）'!E358*(INT($DF$4)+1-$DF$4)+'貼り付けシート（日別）'!W358*($DF$4-INT($DF$4)))</f>
        <v>0</v>
      </c>
      <c r="CU359" s="102">
        <f>IF($DF$4=4,'貼り付けシート（日別）'!X358,'貼り付けシート（日別）'!F358*(INT($DF$4)+1-$DF$4)+'貼り付けシート（日別）'!X358*($DF$4-INT($DF$4)))</f>
        <v>28.419724733400002</v>
      </c>
      <c r="CV359" s="102">
        <f>IF($DF$4=4,'貼り付けシート（日別）'!Y358,'貼り付けシート（日別）'!G358*(INT($DF$4)+1-$DF$4)+'貼り付けシート（日別）'!Y358*($DF$4-INT($DF$4)))</f>
        <v>0</v>
      </c>
      <c r="CW359" s="102">
        <f>IF($DF$4=4,'貼り付けシート（日別）'!Z358,'貼り付けシート（日別）'!H358*(INT($DF$4)+1-$DF$4)+'貼り付けシート（日別）'!Z358*($DF$4-INT($DF$4)))</f>
        <v>5.4139583333333334</v>
      </c>
      <c r="CX359" s="32">
        <f>SUMIF('貼り付けシート（時刻別）'!$A$6:$A$8765,AR359,'貼り付けシート（時刻別）'!$C$6:$C$8765)</f>
        <v>0</v>
      </c>
      <c r="CY359" s="102">
        <f t="shared" si="110"/>
        <v>0</v>
      </c>
      <c r="CZ359" s="166"/>
    </row>
    <row r="360" spans="1:104" x14ac:dyDescent="0.15">
      <c r="A360" s="36">
        <v>41992</v>
      </c>
      <c r="B360" s="139">
        <f>IF(計算過程!$DF$5=9,計算過程!CD360+計算過程!CY360,IF($DF$4=4,AS360,G360*(INT($DF$4)+1-$DF$4)+AS360*($DF$4-INT($DF$4))))</f>
        <v>0.15558946906944443</v>
      </c>
      <c r="C360" s="139">
        <f>IF(計算過程!$DF$5=9,CF360,IF($DF$4=4,AT360,H360*(INT($DF$4)+1-$DF$4)+AT360*($DF$4-INT($DF$4))))</f>
        <v>77.574831086194479</v>
      </c>
      <c r="D360" s="139">
        <f>IF(計算過程!$DF$5=9,0,IF($DF$4=4,AU360,I360*(INT($DF$4)+1-$DF$4)+AU360*($DF$4-INT($DF$4))))</f>
        <v>0</v>
      </c>
      <c r="E360" s="139">
        <v>0</v>
      </c>
      <c r="F360" s="138"/>
      <c r="G360" s="104">
        <f t="shared" si="97"/>
        <v>0.14723533067592592</v>
      </c>
      <c r="H360" s="104">
        <f t="shared" si="98"/>
        <v>68.418439842351574</v>
      </c>
      <c r="I360" s="104">
        <f t="shared" si="99"/>
        <v>0</v>
      </c>
      <c r="J360" s="107">
        <v>0</v>
      </c>
      <c r="K360" s="101">
        <f>IF(OR(計算過程!$DF$5&lt;=4,計算過程!$DF$5=8),L360+M360+N360,0)</f>
        <v>0.14723533067592592</v>
      </c>
      <c r="L360" s="101">
        <f>IF(AND($DF$5&gt;4,$DF$5&lt;&gt;8),0,((VLOOKUP(入力データと計算結果!$E$6,バックデータ一覧!$V$12:$AA$15,2)*'貼り付けシート（日別）'!O359+VLOOKUP(入力データと計算結果!$E$6,バックデータ一覧!$V$12:$AA$15,3)*('貼り付けシート（日別）'!I359+'貼り付けシート（日別）'!J359+'貼り付けシート（日別）'!K359+'貼り付けシート（日別）'!L359+'貼り付けシート（日別）'!N359)+(VLOOKUP(入力データと計算結果!$E$6,バックデータ一覧!$V$12:$AA$15,4)))*10^3/3600))</f>
        <v>8.9473250814814817E-2</v>
      </c>
      <c r="M360" s="101">
        <f>IF(AND(OR($DF$5&gt;4,$DF$5&lt;&gt;8),入力データと計算結果!$E$7&lt;&gt;バックデータ一覧!$A$16,SUM(AL360:AM360)&gt;0),0.07*10^3/3600,0)</f>
        <v>1.9444444444444445E-2</v>
      </c>
      <c r="N360" s="101">
        <f>IF(AND(OR($DF$5&lt;=4),入力データと計算結果!$E$7=バックデータ一覧!$A$18,AM360&gt;0),(VLOOKUP(入力データと計算結果!$E$6,バックデータ一覧!$V$12:$AA$15,5,FALSE)*AO360+VLOOKUP(入力データと計算結果!$E$6,バックデータ一覧!$V$12:$AA$15,6,FALSE))*10^3/3600,0)</f>
        <v>3.8317635416666669E-2</v>
      </c>
      <c r="O360" s="101">
        <f>IF(OR(計算過程!$DF$5&lt;=2,計算過程!$DF$5=8),IF(入力データと計算結果!$E$7=バックデータ一覧!$A$16,AI360/Q360+AJ360/R360+AK360/S360+AL360/T360+AN360/V360,IF(入力データと計算結果!$E$7=バックデータ一覧!$A$17,AI360/Q360+AJ360/R360+AK360/S360+AM360/U360+AN360/V360,AI360/Q360+AJ360/R360+AK360/S360+AM360/U360+AO360/W360)),0)</f>
        <v>68.418439842351574</v>
      </c>
      <c r="P360" s="101">
        <f>IF(OR(計算過程!$DF$5=3,計算過程!$DF$5=4),IF(入力データと計算結果!$E$7=バックデータ一覧!$A$16,AI360/Q360+AJ360/R360+AK360/S360+AL360/T360+AN360/V360,IF(入力データと計算結果!$E$7=バックデータ一覧!$A$17,AI360/Q360+AJ360/R360+AK360/S360+AM360/U360+AN360/V360,AI360/Q360+AJ360/R360+AK360/S360+AM360/U360+AO360/W360)),0)</f>
        <v>0</v>
      </c>
      <c r="Q360" s="101">
        <f>MIN(1,$DF$7*'貼り付けシート（日別）'!O359+計算過程!$DF$14*(AI360+AK360)+$DF$21)</f>
        <v>0.58991096522285003</v>
      </c>
      <c r="R360" s="101">
        <f>MIN(1,$DF$8*'貼り付けシート（日別）'!O359+$DF$15*AJ360+$DF$22)</f>
        <v>0.67263492002304115</v>
      </c>
      <c r="S360" s="101">
        <f>MIN(1,$DF$9*'貼り付けシート（日別）'!O359+$DF$16*(AI360+AK360)+$DF$23)</f>
        <v>0.58991096522285003</v>
      </c>
      <c r="T360" s="32">
        <f>MIN(1,$DF$10*'貼り付けシート（日別）'!O359+$DF$17*AL360+$DF$24)</f>
        <v>0.71159348488590612</v>
      </c>
      <c r="U360" s="32">
        <f>MIN(1,$DF$11*'貼り付けシート（日別）'!O359+$DF$18*AM360+$DF$25)</f>
        <v>0.69747272236080182</v>
      </c>
      <c r="V360" s="32">
        <f>MIN(1,$DF$12*'貼り付けシート（日別）'!O359+$DF$19*AN360+$DF$26)</f>
        <v>0.71159348488590612</v>
      </c>
      <c r="W360" s="32">
        <f>MIN(1,$DF$13*'貼り付けシート（日別）'!O359+$DF$20*AO360+$DF$27)</f>
        <v>0.58535145395758392</v>
      </c>
      <c r="X360" s="32">
        <f t="shared" si="100"/>
        <v>0</v>
      </c>
      <c r="Y360" s="32">
        <f>'貼り付けシート（日別）'!P359</f>
        <v>-3.3</v>
      </c>
      <c r="Z360" s="32">
        <f t="shared" si="101"/>
        <v>1.1369899999999999</v>
      </c>
      <c r="AA360" s="32">
        <f t="shared" si="102"/>
        <v>1.1220000000000001</v>
      </c>
      <c r="AB360" s="32">
        <f t="shared" si="103"/>
        <v>45.550230154899651</v>
      </c>
      <c r="AC360" s="32">
        <f>IF($DF$5=10,($DF$41*'貼り付けシート（日別）'!O359+$DF$42*AB360+$DF$43)/3.6,0)</f>
        <v>0</v>
      </c>
      <c r="AD360" s="32">
        <f>IF(OR($DF$5=5,$DF$5=6,$DF$5=7),(($DF$45*'貼り付けシート（日別）'!O359+$DF$46*SUM(AI360:AK360,AM360)+$DF$47)*AE360+(0.01723*AO360+0.06099))*10^3/3600,0)</f>
        <v>0</v>
      </c>
      <c r="AE360" s="32">
        <f>IF('貼り付けシート（日別）'!O359&lt;7,1+(7-'貼り付けシート（日別）'!O359)*0.0091,1)</f>
        <v>1.1172383333333333</v>
      </c>
      <c r="AF360" s="32">
        <f>IF(OR($DF$5=5,$DF$5=6,$DF$5=7),(($DF$48*'貼り付けシート（日別）'!O359+$DF$49*SUM(AI360:AK360,AM360)+$DF$50)*AH360+AO360/AG360),0)</f>
        <v>0</v>
      </c>
      <c r="AG360" s="32">
        <f>$DF$51*'貼り付けシート（日別）'!O359+$DF$52*AO360+$DF$53</f>
        <v>0.75295749999999995</v>
      </c>
      <c r="AH360" s="32">
        <f>IF('貼り付けシート（日別）'!O359&lt;7,1+(7-'貼り付けシート（日別）'!O359)*0.0205,1)</f>
        <v>1.2641083333333334</v>
      </c>
      <c r="AI360" s="109">
        <f>'貼り付けシート（日別）'!B359</f>
        <v>4.6654976807103763</v>
      </c>
      <c r="AJ360" s="109">
        <f>'貼り付けシート（日別）'!C359</f>
        <v>6.2255463557359798</v>
      </c>
      <c r="AK360" s="109">
        <f>'貼り付けシート（日別）'!D359</f>
        <v>1.2817301320632897</v>
      </c>
      <c r="AL360" s="109">
        <f>'貼り付けシート（日別）'!E359</f>
        <v>0</v>
      </c>
      <c r="AM360" s="109">
        <f>'貼り付けシート（日別）'!F359</f>
        <v>28.911205986390001</v>
      </c>
      <c r="AN360" s="109">
        <f>'貼り付けシート（日別）'!G359</f>
        <v>0</v>
      </c>
      <c r="AO360" s="109">
        <f>'貼り付けシート（日別）'!H359</f>
        <v>4.4662500000000005</v>
      </c>
      <c r="AP360" s="102">
        <f>IF(入力データと計算結果!$E$9=バックデータ一覧!$A$25,'貼り付けシート（日別）'!Q359,0)</f>
        <v>0</v>
      </c>
      <c r="AR360" s="36">
        <v>41992</v>
      </c>
      <c r="AS360" s="104">
        <f t="shared" si="104"/>
        <v>0.15558946906944443</v>
      </c>
      <c r="AT360" s="104">
        <f t="shared" si="105"/>
        <v>77.574831086194479</v>
      </c>
      <c r="AU360" s="104">
        <f t="shared" si="106"/>
        <v>0</v>
      </c>
      <c r="AV360" s="107">
        <v>0</v>
      </c>
      <c r="AW360" s="101">
        <f>IF(OR(計算過程!$DF$5&lt;=4,計算過程!$DF$5=8),AX360+AY360+AZ360,0)</f>
        <v>0.15558946906944443</v>
      </c>
      <c r="AX360" s="101">
        <f>IF(AND(計算過程!$DF$5&gt;4,計算過程!$DF$5&lt;&gt;8),0,((VLOOKUP(入力データと計算結果!$E$6,バックデータ一覧!$V$12:$AA$15,2)*'貼り付けシート（日別）'!AG359+VLOOKUP(入力データと計算結果!$E$6,バックデータ一覧!$V$12:$AA$15,3)*('貼り付けシート（日別）'!AA359+'貼り付けシート（日別）'!AB359+'貼り付けシート（日別）'!AC359+'貼り付けシート（日別）'!AD359+'貼り付けシート（日別）'!AF359)+(VLOOKUP(入力データと計算結果!$E$6,バックデータ一覧!$V$12:$AA$15,4)))*10^3/3600))</f>
        <v>9.2928605064814804E-2</v>
      </c>
      <c r="AY360" s="101">
        <f>IF(AND(OR(計算過程!$DF$5&gt;4,計算過程!$DF$5&lt;&gt;8),入力データと計算結果!$E$7&lt;&gt;バックデータ一覧!$A$16,SUM(BX360:BY360)&gt;0),0.07*10^3/3600,0)</f>
        <v>1.9444444444444445E-2</v>
      </c>
      <c r="AZ360" s="101">
        <f>IF(AND(OR(計算過程!$DF$5&lt;=4),入力データと計算結果!$E$7=バックデータ一覧!$A$18,BY360&gt;0),(VLOOKUP(入力データと計算結果!$E$6,バックデータ一覧!$V$12:$AA$15,5,FALSE)*CA360+VLOOKUP(入力データと計算結果!$E$6,バックデータ一覧!$V$12:$AA$15,6,FALSE))*10^3/3600,0)</f>
        <v>4.3216419560185189E-2</v>
      </c>
      <c r="BA360" s="101">
        <f>IF(OR(計算過程!$DF$5&lt;=2,計算過程!$DF$5=8),IF(入力データと計算結果!$E$7=バックデータ一覧!$A$16,BU360/BC360+BV360/BD360+BW360/BE360+BX360/BF360+BZ360/BH360,IF(入力データと計算結果!$E$7=バックデータ一覧!$A$17,BU360/BC360+BV360/BD360+BW360/BE360+BY360/BG360+BZ360/BH360,BU360/BC360+BV360/BD360+BW360/BE360+BY360/BG360+CA360/BI360)),0)</f>
        <v>77.574831086194479</v>
      </c>
      <c r="BB360" s="101">
        <f>IF(OR(計算過程!$DF$5=3,計算過程!$DF$5=4),IF(入力データと計算結果!$E$7=バックデータ一覧!$A$16,BU360/BC360+BV360/BD360+BW360/BE360+BX360/BF360+BZ360/BH360,IF(入力データと計算結果!$E$7=バックデータ一覧!$A$17,BU360/BC360+BV360/BD360+BW360/BE360+BY360/BG360+BZ360/BH360,BU360/BC360+BV360/BD360+BW360/BE360+BY360/BG360+CA360/BI360)),0)</f>
        <v>0</v>
      </c>
      <c r="BC360" s="101">
        <f>MIN(1,計算過程!$DF$7*'貼り付けシート（日別）'!AG359+計算過程!$DF$14*(BU360+BW360)+計算過程!$DF$21)</f>
        <v>0.59101260962462865</v>
      </c>
      <c r="BD360" s="101">
        <f>MIN(1,計算過程!$DF$8*'貼り付けシート（日別）'!AG359+計算過程!$DF$15*BV360+計算過程!$DF$22)</f>
        <v>0.67451868845719387</v>
      </c>
      <c r="BE360" s="101">
        <f>MIN(1,計算過程!$DF$9*'貼り付けシート（日別）'!AG359+計算過程!$DF$16*(BU360+BW360)+計算過程!$DF$23)</f>
        <v>0.59101260962462865</v>
      </c>
      <c r="BF360" s="32">
        <f>MIN(1,計算過程!$DF$10*'貼り付けシート（日別）'!AG359+計算過程!$DF$17*BX360+計算過程!$DF$24)</f>
        <v>0.71159348488590612</v>
      </c>
      <c r="BG360" s="32">
        <f>MIN(1,計算過程!$DF$11*'貼り付けシート（日別）'!AG359+計算過程!$DF$18*BY360+計算過程!$DF$25)</f>
        <v>0.69747272236080182</v>
      </c>
      <c r="BH360" s="32">
        <f>MIN(1,計算過程!$DF$12*'貼り付けシート（日別）'!AG359+計算過程!$DF$19*BZ360+計算過程!$DF$26)</f>
        <v>0.71159348488590612</v>
      </c>
      <c r="BI360" s="32">
        <f>MIN(1,計算過程!$DF$13*'貼り付けシート（日別）'!AG359+計算過程!$DF$20*CA360+計算過程!$DF$27)</f>
        <v>0.60337659017557044</v>
      </c>
      <c r="BJ360" s="32">
        <f>IF(計算過程!$DF$5=11,(計算過程!$DF$33*BK360+計算過程!$DF$34*BN360+計算過程!$DF$35*計算過程!$DF$39+計算過程!$DF$36)*(1+計算過程!$DF$37*計算過程!$DF$38)*BL360*BM360*10^3/3600,0)</f>
        <v>0</v>
      </c>
      <c r="BK360" s="32">
        <f>'貼り付けシート（日別）'!AH359</f>
        <v>-3.3</v>
      </c>
      <c r="BL360" s="32">
        <f t="shared" si="107"/>
        <v>1.1369899999999999</v>
      </c>
      <c r="BM360" s="32">
        <f t="shared" si="108"/>
        <v>1.1220000000000001</v>
      </c>
      <c r="BN360" s="32">
        <f t="shared" si="109"/>
        <v>51.657662838243063</v>
      </c>
      <c r="BO360" s="32">
        <f>IF(計算過程!$DF$5=10,(計算過程!$DF$41*'貼り付けシート（日別）'!AG359+計算過程!$DF$42*BN360+計算過程!$DF$43)/3.6,0)</f>
        <v>0</v>
      </c>
      <c r="BP360" s="32">
        <f>IF(OR(計算過程!$DF$5=5,計算過程!$DF$5=6,計算過程!$DF$5=7),((計算過程!$DF$45*'貼り付けシート（日別）'!AG359+計算過程!$DF$46*SUM(BU360:BW360,BY360)+計算過程!$DF$47)*BQ360+(0.01723*CA360+0.06099))*10^3/3600,0)</f>
        <v>0</v>
      </c>
      <c r="BQ360" s="32">
        <f>IF('貼り付けシート（日別）'!AG359&lt;7,1+(7-'貼り付けシート（日別）'!AG359)*0.0091,1)</f>
        <v>1.1172383333333333</v>
      </c>
      <c r="BR360" s="32">
        <f>IF(OR(計算過程!$DF$5=5,計算過程!$DF$5=6,計算過程!$DF$5=7),((計算過程!$DF$48*'貼り付けシート（日別）'!AG359+計算過程!$DF$49*SUM(BU360:BW360,BY360)+計算過程!$DF$50)*BT360+CA360/BS360),0)</f>
        <v>0</v>
      </c>
      <c r="BS360" s="32">
        <f>計算過程!$DF$51*'貼り付けシート（日別）'!AG359+計算過程!$DF$52*CA360+計算過程!$DF$53</f>
        <v>0.75909874999999993</v>
      </c>
      <c r="BT360" s="32">
        <f>IF('貼り付けシート（日別）'!AG359&lt;7,1+(7-'貼り付けシート（日別）'!AG359)*0.0205,1)</f>
        <v>1.2641083333333334</v>
      </c>
      <c r="BU360" s="109">
        <f>'貼り付けシート（日別）'!T359</f>
        <v>6.0262678375842347</v>
      </c>
      <c r="BV360" s="109">
        <f>'貼り付けシート（日別）'!U359</f>
        <v>10.375910592893298</v>
      </c>
      <c r="BW360" s="109">
        <f>'貼り付けシート（日別）'!V359</f>
        <v>0.85448675470885982</v>
      </c>
      <c r="BX360" s="109">
        <f>'貼り付けシート（日別）'!W359</f>
        <v>0</v>
      </c>
      <c r="BY360" s="109">
        <f>'貼り付けシート（日別）'!X359</f>
        <v>28.911205986390001</v>
      </c>
      <c r="BZ360" s="109">
        <f>'貼り付けシート（日別）'!Y359</f>
        <v>0</v>
      </c>
      <c r="CA360" s="109">
        <f>'貼り付けシート（日別）'!Z359</f>
        <v>5.4897916666666671</v>
      </c>
      <c r="CB360" s="102">
        <f>IF(入力データと計算結果!$E$9=バックデータ一覧!$A$25,'貼り付けシート（日別）'!AI359,0)</f>
        <v>0</v>
      </c>
      <c r="CC360" s="166"/>
      <c r="CD360" s="32">
        <f>IF(計算過程!$DF$5=9,((CI360*'貼り付けシート（日別）'!AG359+CJ360*(CQ360+CR360+CS360+CU360)+CK360*CX360+CL360)*CE360+(0.01723*CW360+0.06099))*10^3/3600,0)</f>
        <v>0</v>
      </c>
      <c r="CE360" s="32">
        <f>IF(7&lt;='貼り付けシート（日別）'!AG359,1,1+(7-'貼り付けシート（日別）'!AG359)*0.0091)</f>
        <v>1.1172383333333333</v>
      </c>
      <c r="CF360" s="32">
        <f>IF(計算過程!$DF$5=9,((CM360*'貼り付けシート（日別）'!AG359+CN360*(CQ360+CR360+CS360+CU360)+CO360*CX360+CP360)*CH360+CW360/CG360),0)</f>
        <v>0</v>
      </c>
      <c r="CG360" s="32">
        <f>計算過程!$DF$55*'貼り付けシート（日別）'!AG359+計算過程!$DF$56*CW360+計算過程!$DF$57</f>
        <v>0.75909874999999993</v>
      </c>
      <c r="CH360" s="32">
        <f>IF(7&lt;='貼り付けシート（日別）'!AG359,1,1+(7-'貼り付けシート（日別）'!AG359)*0.0205)</f>
        <v>1.2641083333333334</v>
      </c>
      <c r="CI360" s="100">
        <f>IF($CX360&gt;0,バックデータ一覧!$S$4,バックデータ一覧!$T$4)</f>
        <v>-0.18114</v>
      </c>
      <c r="CJ360" s="100">
        <f>IF($CX360&gt;0,バックデータ一覧!$S$5,バックデータ一覧!$T$5)</f>
        <v>0.10483000000000001</v>
      </c>
      <c r="CK360" s="100">
        <f>IF($CX360&gt;0,バックデータ一覧!$S$6,バックデータ一覧!$T$6)</f>
        <v>0</v>
      </c>
      <c r="CL360" s="100">
        <f>IF($CX360&gt;0,バックデータ一覧!$S$7,バックデータ一覧!$T$7)</f>
        <v>5.8528500000000001</v>
      </c>
      <c r="CM360" s="100">
        <f>IF($CX360&gt;0,バックデータ一覧!$S$12,バックデータ一覧!$T$12)</f>
        <v>-5.7700000000000001E-2</v>
      </c>
      <c r="CN360" s="100">
        <f>IF($CX360&gt;0,バックデータ一覧!$S$13,バックデータ一覧!$T$13)</f>
        <v>0.47525000000000001</v>
      </c>
      <c r="CO360" s="100">
        <f>IF($CX360&gt;0,バックデータ一覧!$S$14,バックデータ一覧!$T$14)</f>
        <v>0</v>
      </c>
      <c r="CP360" s="173">
        <f>IF($CX360&gt;0,バックデータ一覧!$S$15,バックデータ一覧!$T$15)</f>
        <v>-6.3459300000000001</v>
      </c>
      <c r="CQ360" s="102">
        <f>IF($DF$4=4,'貼り付けシート（日別）'!T359,'貼り付けシート（日別）'!B359*(INT($DF$4)+1-$DF$4)+'貼り付けシート（日別）'!T359*($DF$4-INT($DF$4)))</f>
        <v>6.0262678375842347</v>
      </c>
      <c r="CR360" s="102">
        <f>IF($DF$4=4,'貼り付けシート（日別）'!U359,'貼り付けシート（日別）'!C359*(INT($DF$4)+1-$DF$4)+'貼り付けシート（日別）'!U359*($DF$4-INT($DF$4)))</f>
        <v>10.375910592893298</v>
      </c>
      <c r="CS360" s="102">
        <f>IF($DF$4=4,'貼り付けシート（日別）'!V359,'貼り付けシート（日別）'!D359*(INT($DF$4)+1-$DF$4)+'貼り付けシート（日別）'!V359*($DF$4-INT($DF$4)))</f>
        <v>0.85448675470885982</v>
      </c>
      <c r="CT360" s="102">
        <f>IF($DF$4=4,'貼り付けシート（日別）'!W359,'貼り付けシート（日別）'!E359*(INT($DF$4)+1-$DF$4)+'貼り付けシート（日別）'!W359*($DF$4-INT($DF$4)))</f>
        <v>0</v>
      </c>
      <c r="CU360" s="102">
        <f>IF($DF$4=4,'貼り付けシート（日別）'!X359,'貼り付けシート（日別）'!F359*(INT($DF$4)+1-$DF$4)+'貼り付けシート（日別）'!X359*($DF$4-INT($DF$4)))</f>
        <v>28.911205986390001</v>
      </c>
      <c r="CV360" s="102">
        <f>IF($DF$4=4,'貼り付けシート（日別）'!Y359,'貼り付けシート（日別）'!G359*(INT($DF$4)+1-$DF$4)+'貼り付けシート（日別）'!Y359*($DF$4-INT($DF$4)))</f>
        <v>0</v>
      </c>
      <c r="CW360" s="102">
        <f>IF($DF$4=4,'貼り付けシート（日別）'!Z359,'貼り付けシート（日別）'!H359*(INT($DF$4)+1-$DF$4)+'貼り付けシート（日別）'!Z359*($DF$4-INT($DF$4)))</f>
        <v>5.4897916666666671</v>
      </c>
      <c r="CX360" s="32">
        <f>SUMIF('貼り付けシート（時刻別）'!$A$6:$A$8765,AR360,'貼り付けシート（時刻別）'!$C$6:$C$8765)</f>
        <v>0</v>
      </c>
      <c r="CY360" s="102">
        <f t="shared" si="110"/>
        <v>0</v>
      </c>
      <c r="CZ360" s="166"/>
    </row>
    <row r="361" spans="1:104" x14ac:dyDescent="0.15">
      <c r="A361" s="36">
        <v>41993</v>
      </c>
      <c r="B361" s="139">
        <f>IF(計算過程!$DF$5=9,計算過程!CD361+計算過程!CY361,IF($DF$4=4,AS361,G361*(INT($DF$4)+1-$DF$4)+AS361*($DF$4-INT($DF$4))))</f>
        <v>0.16592265172569445</v>
      </c>
      <c r="C361" s="139">
        <f>IF(計算過程!$DF$5=9,CF361,IF($DF$4=4,AT361,H361*(INT($DF$4)+1-$DF$4)+AT361*($DF$4-INT($DF$4))))</f>
        <v>95.381967703325685</v>
      </c>
      <c r="D361" s="139">
        <f>IF(計算過程!$DF$5=9,0,IF($DF$4=4,AU361,I361*(INT($DF$4)+1-$DF$4)+AU361*($DF$4-INT($DF$4))))</f>
        <v>0</v>
      </c>
      <c r="E361" s="139">
        <v>0</v>
      </c>
      <c r="F361" s="138"/>
      <c r="G361" s="104">
        <f t="shared" si="97"/>
        <v>0.15727808029398149</v>
      </c>
      <c r="H361" s="104">
        <f t="shared" si="98"/>
        <v>85.958182115709619</v>
      </c>
      <c r="I361" s="104">
        <f t="shared" si="99"/>
        <v>0</v>
      </c>
      <c r="J361" s="107">
        <v>0</v>
      </c>
      <c r="K361" s="101">
        <f>IF(OR(計算過程!$DF$5&lt;=4,計算過程!$DF$5=8),L361+M361+N361,0)</f>
        <v>0.15727808029398149</v>
      </c>
      <c r="L361" s="101">
        <f>IF(AND($DF$5&gt;4,$DF$5&lt;&gt;8),0,((VLOOKUP(入力データと計算結果!$E$6,バックデータ一覧!$V$12:$AA$15,2)*'貼り付けシート（日別）'!O360+VLOOKUP(入力データと計算結果!$E$6,バックデータ一覧!$V$12:$AA$15,3)*('貼り付けシート（日別）'!I360+'貼り付けシート（日別）'!J360+'貼り付けシート（日別）'!K360+'貼り付けシート（日別）'!L360+'貼り付けシート（日別）'!N360)+(VLOOKUP(入力データと計算結果!$E$6,バックデータ一覧!$V$12:$AA$15,4)))*10^3/3600))</f>
        <v>9.8165419703703696E-2</v>
      </c>
      <c r="M361" s="101">
        <f>IF(AND(OR($DF$5&gt;4,$DF$5&lt;&gt;8),入力データと計算結果!$E$7&lt;&gt;バックデータ一覧!$A$16,SUM(AL361:AM361)&gt;0),0.07*10^3/3600,0)</f>
        <v>1.9444444444444445E-2</v>
      </c>
      <c r="N361" s="101">
        <f>IF(AND(OR($DF$5&lt;=4),入力データと計算結果!$E$7=バックデータ一覧!$A$18,AM361&gt;0),(VLOOKUP(入力データと計算結果!$E$6,バックデータ一覧!$V$12:$AA$15,5,FALSE)*AO361+VLOOKUP(入力データと計算結果!$E$6,バックデータ一覧!$V$12:$AA$15,6,FALSE))*10^3/3600,0)</f>
        <v>3.9668216145833338E-2</v>
      </c>
      <c r="O361" s="101">
        <f>IF(OR(計算過程!$DF$5&lt;=2,計算過程!$DF$5=8),IF(入力データと計算結果!$E$7=バックデータ一覧!$A$16,AI361/Q361+AJ361/R361+AK361/S361+AL361/T361+AN361/V361,IF(入力データと計算結果!$E$7=バックデータ一覧!$A$17,AI361/Q361+AJ361/R361+AK361/S361+AM361/U361+AN361/V361,AI361/Q361+AJ361/R361+AK361/S361+AM361/U361+AO361/W361)),0)</f>
        <v>85.958182115709619</v>
      </c>
      <c r="P361" s="101">
        <f>IF(OR(計算過程!$DF$5=3,計算過程!$DF$5=4),IF(入力データと計算結果!$E$7=バックデータ一覧!$A$16,AI361/Q361+AJ361/R361+AK361/S361+AL361/T361+AN361/V361,IF(入力データと計算結果!$E$7=バックデータ一覧!$A$17,AI361/Q361+AJ361/R361+AK361/S361+AM361/U361+AN361/V361,AI361/Q361+AJ361/R361+AK361/S361+AM361/U361+AO361/W361)),0)</f>
        <v>0</v>
      </c>
      <c r="Q361" s="101">
        <f>MIN(1,$DF$7*'貼り付けシート（日別）'!O360+計算過程!$DF$14*(AI361+AK361)+$DF$21)</f>
        <v>0.58941069264572443</v>
      </c>
      <c r="R361" s="101">
        <f>MIN(1,$DF$8*'貼り付けシート（日別）'!O360+$DF$15*AJ361+$DF$22)</f>
        <v>0.67299694204567073</v>
      </c>
      <c r="S361" s="101">
        <f>MIN(1,$DF$9*'貼り付けシート（日別）'!O360+$DF$16*(AI361+AK361)+$DF$23)</f>
        <v>0.58941069264572443</v>
      </c>
      <c r="T361" s="32">
        <f>MIN(1,$DF$10*'貼り付けシート（日別）'!O360+$DF$17*AL361+$DF$24)</f>
        <v>0.71159348488590612</v>
      </c>
      <c r="U361" s="32">
        <f>MIN(1,$DF$11*'貼り付けシート（日別）'!O360+$DF$18*AM361+$DF$25)</f>
        <v>0.69732939896418678</v>
      </c>
      <c r="V361" s="32">
        <f>MIN(1,$DF$12*'貼り付けシート（日別）'!O360+$DF$19*AN361+$DF$26)</f>
        <v>0.71159348488590612</v>
      </c>
      <c r="W361" s="32">
        <f>MIN(1,$DF$13*'貼り付けシート（日別）'!O360+$DF$20*AO361+$DF$27)</f>
        <v>0.57904995051543617</v>
      </c>
      <c r="X361" s="32">
        <f t="shared" si="100"/>
        <v>0</v>
      </c>
      <c r="Y361" s="32">
        <f>'貼り付けシート（日別）'!P360</f>
        <v>-15.075000000000001</v>
      </c>
      <c r="Z361" s="32">
        <f t="shared" si="101"/>
        <v>1.2935975</v>
      </c>
      <c r="AA361" s="32">
        <f t="shared" si="102"/>
        <v>1.0042500000000001</v>
      </c>
      <c r="AB361" s="32">
        <f t="shared" si="103"/>
        <v>56.535917437691921</v>
      </c>
      <c r="AC361" s="32">
        <f>IF($DF$5=10,($DF$41*'貼り付けシート（日別）'!O360+$DF$42*AB361+$DF$43)/3.6,0)</f>
        <v>0</v>
      </c>
      <c r="AD361" s="32">
        <f>IF(OR($DF$5=5,$DF$5=6,$DF$5=7),(($DF$45*'貼り付けシート（日別）'!O360+$DF$46*SUM(AI361:AK361,AM361)+$DF$47)*AE361+(0.01723*AO361+0.06099))*10^3/3600,0)</f>
        <v>0</v>
      </c>
      <c r="AE361" s="32">
        <f>IF('貼り付けシート（日別）'!O360&lt;7,1+(7-'貼り付けシート（日別）'!O360)*0.0091,1)</f>
        <v>1.1514770833333334</v>
      </c>
      <c r="AF361" s="32">
        <f>IF(OR($DF$5=5,$DF$5=6,$DF$5=7),(($DF$48*'貼り付けシート（日別）'!O360+$DF$49*SUM(AI361:AK361,AM361)+$DF$50)*AH361+AO361/AG361),0)</f>
        <v>0</v>
      </c>
      <c r="AG361" s="32">
        <f>$DF$51*'貼り付けシート（日別）'!O360+$DF$52*AO361+$DF$53</f>
        <v>0.73659062499999994</v>
      </c>
      <c r="AH361" s="32">
        <f>IF('貼り付けシート（日別）'!O360&lt;7,1+(7-'貼り付けシート（日別）'!O360)*0.0205,1)</f>
        <v>1.3412395833333335</v>
      </c>
      <c r="AI361" s="109">
        <f>'貼り付けシート（日別）'!B360</f>
        <v>8.6468343787166351</v>
      </c>
      <c r="AJ361" s="109">
        <f>'貼り付けシート（日別）'!C360</f>
        <v>11.538162043813406</v>
      </c>
      <c r="AK361" s="109">
        <f>'貼り付けシート（日別）'!D360</f>
        <v>2.3755039501968769</v>
      </c>
      <c r="AL361" s="109">
        <f>'貼り付けシート（日別）'!E360</f>
        <v>0</v>
      </c>
      <c r="AM361" s="109">
        <f>'貼り付けシート（日別）'!F360</f>
        <v>29.226979564965003</v>
      </c>
      <c r="AN361" s="109">
        <f>'貼り付けシート（日別）'!G360</f>
        <v>0</v>
      </c>
      <c r="AO361" s="109">
        <f>'貼り付けシート（日別）'!H360</f>
        <v>4.7484374999999996</v>
      </c>
      <c r="AP361" s="102">
        <f>IF(入力データと計算結果!$E$9=バックデータ一覧!$A$25,'貼り付けシート（日別）'!Q360,0)</f>
        <v>0</v>
      </c>
      <c r="AR361" s="36">
        <v>41993</v>
      </c>
      <c r="AS361" s="104">
        <f t="shared" si="104"/>
        <v>0.16592265172569445</v>
      </c>
      <c r="AT361" s="104">
        <f t="shared" si="105"/>
        <v>95.381967703325685</v>
      </c>
      <c r="AU361" s="104">
        <f t="shared" si="106"/>
        <v>0</v>
      </c>
      <c r="AV361" s="107">
        <v>0</v>
      </c>
      <c r="AW361" s="101">
        <f>IF(OR(計算過程!$DF$5&lt;=4,計算過程!$DF$5=8),AX361+AY361+AZ361,0)</f>
        <v>0.16592265172569445</v>
      </c>
      <c r="AX361" s="101">
        <f>IF(AND(計算過程!$DF$5&gt;4,計算過程!$DF$5&lt;&gt;8),0,((VLOOKUP(入力データと計算結果!$E$6,バックデータ一覧!$V$12:$AA$15,2)*'貼り付けシート（日別）'!AG360+VLOOKUP(入力データと計算結果!$E$6,バックデータ一覧!$V$12:$AA$15,3)*('貼り付けシート（日別）'!AA360+'貼り付けシート（日別）'!AB360+'貼り付けシート（日別）'!AC360+'貼り付けシート（日別）'!AD360+'貼り付けシート（日別）'!AF360)+(VLOOKUP(入力データと計算結果!$E$6,バックデータ一覧!$V$12:$AA$15,4)))*10^3/3600))</f>
        <v>0.10168611020370372</v>
      </c>
      <c r="AY361" s="101">
        <f>IF(AND(OR(計算過程!$DF$5&gt;4,計算過程!$DF$5&lt;&gt;8),入力データと計算結果!$E$7&lt;&gt;バックデータ一覧!$A$16,SUM(BX361:BY361)&gt;0),0.07*10^3/3600,0)</f>
        <v>1.9444444444444445E-2</v>
      </c>
      <c r="AZ361" s="101">
        <f>IF(AND(OR(計算過程!$DF$5&lt;=4),入力データと計算結果!$E$7=バックデータ一覧!$A$18,BY361&gt;0),(VLOOKUP(入力データと計算結果!$E$6,バックデータ一覧!$V$12:$AA$15,5,FALSE)*CA361+VLOOKUP(入力データと計算結果!$E$6,バックデータ一覧!$V$12:$AA$15,6,FALSE))*10^3/3600,0)</f>
        <v>4.4792097077546299E-2</v>
      </c>
      <c r="BA361" s="101">
        <f>IF(OR(計算過程!$DF$5&lt;=2,計算過程!$DF$5=8),IF(入力データと計算結果!$E$7=バックデータ一覧!$A$16,BU361/BC361+BV361/BD361+BW361/BE361+BX361/BF361+BZ361/BH361,IF(入力データと計算結果!$E$7=バックデータ一覧!$A$17,BU361/BC361+BV361/BD361+BW361/BE361+BY361/BG361+BZ361/BH361,BU361/BC361+BV361/BD361+BW361/BE361+BY361/BG361+CA361/BI361)),0)</f>
        <v>95.381967703325685</v>
      </c>
      <c r="BB361" s="101">
        <f>IF(OR(計算過程!$DF$5=3,計算過程!$DF$5=4),IF(入力データと計算結果!$E$7=バックデータ一覧!$A$16,BU361/BC361+BV361/BD361+BW361/BE361+BX361/BF361+BZ361/BH361,IF(入力データと計算結果!$E$7=バックデータ一覧!$A$17,BU361/BC361+BV361/BD361+BW361/BE361+BY361/BG361+BZ361/BH361,BU361/BC361+BV361/BD361+BW361/BE361+BY361/BG361+CA361/BI361)),0)</f>
        <v>0</v>
      </c>
      <c r="BC361" s="101">
        <f>MIN(1,計算過程!$DF$7*'貼り付けシート（日別）'!AG360+計算過程!$DF$14*(BU361+BW361)+計算過程!$DF$21)</f>
        <v>0.59063905008688733</v>
      </c>
      <c r="BD361" s="101">
        <f>MIN(1,計算過程!$DF$8*'貼り付けシート（日別）'!AG360+計算過程!$DF$15*BV361+計算過程!$DF$22)</f>
        <v>0.67490128534964866</v>
      </c>
      <c r="BE361" s="101">
        <f>MIN(1,計算過程!$DF$9*'貼り付けシート（日別）'!AG360+計算過程!$DF$16*(BU361+BW361)+計算過程!$DF$23)</f>
        <v>0.59063905008688733</v>
      </c>
      <c r="BF361" s="32">
        <f>MIN(1,計算過程!$DF$10*'貼り付けシート（日別）'!AG360+計算過程!$DF$17*BX361+計算過程!$DF$24)</f>
        <v>0.71159348488590612</v>
      </c>
      <c r="BG361" s="32">
        <f>MIN(1,計算過程!$DF$11*'貼り付けシート（日別）'!AG360+計算過程!$DF$18*BY361+計算過程!$DF$25)</f>
        <v>0.69732939896418678</v>
      </c>
      <c r="BH361" s="32">
        <f>MIN(1,計算過程!$DF$12*'貼り付けシート（日別）'!AG360+計算過程!$DF$19*BZ361+計算過程!$DF$26)</f>
        <v>0.71159348488590612</v>
      </c>
      <c r="BI361" s="32">
        <f>MIN(1,計算過程!$DF$13*'貼り付けシート（日別）'!AG360+計算過程!$DF$20*CA361+計算過程!$DF$27)</f>
        <v>0.59790333312080535</v>
      </c>
      <c r="BJ361" s="32">
        <f>IF(計算過程!$DF$5=11,(計算過程!$DF$33*BK361+計算過程!$DF$34*BN361+計算過程!$DF$35*計算過程!$DF$39+計算過程!$DF$36)*(1+計算過程!$DF$37*計算過程!$DF$38)*BL361*BM361*10^3/3600,0)</f>
        <v>0</v>
      </c>
      <c r="BK361" s="32">
        <f>'貼り付けシート（日別）'!AH360</f>
        <v>-15.075000000000001</v>
      </c>
      <c r="BL361" s="32">
        <f t="shared" si="107"/>
        <v>1.2935975</v>
      </c>
      <c r="BM361" s="32">
        <f t="shared" si="108"/>
        <v>1.0042500000000001</v>
      </c>
      <c r="BN361" s="32">
        <f t="shared" si="109"/>
        <v>62.843088283013365</v>
      </c>
      <c r="BO361" s="32">
        <f>IF(計算過程!$DF$5=10,(計算過程!$DF$41*'貼り付けシート（日別）'!AG360+計算過程!$DF$42*BN361+計算過程!$DF$43)/3.6,0)</f>
        <v>0</v>
      </c>
      <c r="BP361" s="32">
        <f>IF(OR(計算過程!$DF$5=5,計算過程!$DF$5=6,計算過程!$DF$5=7),((計算過程!$DF$45*'貼り付けシート（日別）'!AG360+計算過程!$DF$46*SUM(BU361:BW361,BY361)+計算過程!$DF$47)*BQ361+(0.01723*CA361+0.06099))*10^3/3600,0)</f>
        <v>0</v>
      </c>
      <c r="BQ361" s="32">
        <f>IF('貼り付けシート（日別）'!AG360&lt;7,1+(7-'貼り付けシート（日別）'!AG360)*0.0091,1)</f>
        <v>1.1514770833333334</v>
      </c>
      <c r="BR361" s="32">
        <f>IF(OR(計算過程!$DF$5=5,計算過程!$DF$5=6,計算過程!$DF$5=7),((計算過程!$DF$48*'貼り付けシート（日別）'!AG360+計算過程!$DF$49*SUM(BU361:BW361,BY361)+計算過程!$DF$50)*BT361+CA361/BS361),0)</f>
        <v>0</v>
      </c>
      <c r="BS361" s="32">
        <f>計算過程!$DF$51*'貼り付けシート（日別）'!AG360+計算過程!$DF$52*CA361+計算過程!$DF$53</f>
        <v>0.74301406249999991</v>
      </c>
      <c r="BT361" s="32">
        <f>IF('貼り付けシート（日別）'!AG360&lt;7,1+(7-'貼り付けシート（日別）'!AG360)*0.0205,1)</f>
        <v>1.3412395833333335</v>
      </c>
      <c r="BU361" s="109">
        <f>'貼り付けシート（日別）'!T360</f>
        <v>9.0398723050219356</v>
      </c>
      <c r="BV361" s="109">
        <f>'貼り付けシート（日別）'!U360</f>
        <v>15.733857332472827</v>
      </c>
      <c r="BW361" s="109">
        <f>'貼り付けシート（日別）'!V360</f>
        <v>3.0233686638869348</v>
      </c>
      <c r="BX361" s="109">
        <f>'貼り付けシート（日別）'!W360</f>
        <v>0</v>
      </c>
      <c r="BY361" s="109">
        <f>'貼り付けシート（日別）'!X360</f>
        <v>29.226979564965003</v>
      </c>
      <c r="BZ361" s="109">
        <f>'貼り付けシート（日別）'!Y360</f>
        <v>0</v>
      </c>
      <c r="CA361" s="109">
        <f>'貼り付けシート（日別）'!Z360</f>
        <v>5.819010416666667</v>
      </c>
      <c r="CB361" s="102">
        <f>IF(入力データと計算結果!$E$9=バックデータ一覧!$A$25,'貼り付けシート（日別）'!AI360,0)</f>
        <v>0</v>
      </c>
      <c r="CC361" s="166"/>
      <c r="CD361" s="32">
        <f>IF(計算過程!$DF$5=9,((CI361*'貼り付けシート（日別）'!AG360+CJ361*(CQ361+CR361+CS361+CU361)+CK361*CX361+CL361)*CE361+(0.01723*CW361+0.06099))*10^3/3600,0)</f>
        <v>0</v>
      </c>
      <c r="CE361" s="32">
        <f>IF(7&lt;='貼り付けシート（日別）'!AG360,1,1+(7-'貼り付けシート（日別）'!AG360)*0.0091)</f>
        <v>1.1514770833333334</v>
      </c>
      <c r="CF361" s="32">
        <f>IF(計算過程!$DF$5=9,((CM361*'貼り付けシート（日別）'!AG360+CN361*(CQ361+CR361+CS361+CU361)+CO361*CX361+CP361)*CH361+CW361/CG361),0)</f>
        <v>0</v>
      </c>
      <c r="CG361" s="32">
        <f>計算過程!$DF$55*'貼り付けシート（日別）'!AG360+計算過程!$DF$56*CW361+計算過程!$DF$57</f>
        <v>0.74301406249999991</v>
      </c>
      <c r="CH361" s="32">
        <f>IF(7&lt;='貼り付けシート（日別）'!AG360,1,1+(7-'貼り付けシート（日別）'!AG360)*0.0205)</f>
        <v>1.3412395833333335</v>
      </c>
      <c r="CI361" s="100">
        <f>IF($CX361&gt;0,バックデータ一覧!$S$4,バックデータ一覧!$T$4)</f>
        <v>-0.18114</v>
      </c>
      <c r="CJ361" s="100">
        <f>IF($CX361&gt;0,バックデータ一覧!$S$5,バックデータ一覧!$T$5)</f>
        <v>0.10483000000000001</v>
      </c>
      <c r="CK361" s="100">
        <f>IF($CX361&gt;0,バックデータ一覧!$S$6,バックデータ一覧!$T$6)</f>
        <v>0</v>
      </c>
      <c r="CL361" s="100">
        <f>IF($CX361&gt;0,バックデータ一覧!$S$7,バックデータ一覧!$T$7)</f>
        <v>5.8528500000000001</v>
      </c>
      <c r="CM361" s="100">
        <f>IF($CX361&gt;0,バックデータ一覧!$S$12,バックデータ一覧!$T$12)</f>
        <v>-5.7700000000000001E-2</v>
      </c>
      <c r="CN361" s="100">
        <f>IF($CX361&gt;0,バックデータ一覧!$S$13,バックデータ一覧!$T$13)</f>
        <v>0.47525000000000001</v>
      </c>
      <c r="CO361" s="100">
        <f>IF($CX361&gt;0,バックデータ一覧!$S$14,バックデータ一覧!$T$14)</f>
        <v>0</v>
      </c>
      <c r="CP361" s="173">
        <f>IF($CX361&gt;0,バックデータ一覧!$S$15,バックデータ一覧!$T$15)</f>
        <v>-6.3459300000000001</v>
      </c>
      <c r="CQ361" s="102">
        <f>IF($DF$4=4,'貼り付けシート（日別）'!T360,'貼り付けシート（日別）'!B360*(INT($DF$4)+1-$DF$4)+'貼り付けシート（日別）'!T360*($DF$4-INT($DF$4)))</f>
        <v>9.0398723050219356</v>
      </c>
      <c r="CR361" s="102">
        <f>IF($DF$4=4,'貼り付けシート（日別）'!U360,'貼り付けシート（日別）'!C360*(INT($DF$4)+1-$DF$4)+'貼り付けシート（日別）'!U360*($DF$4-INT($DF$4)))</f>
        <v>15.733857332472827</v>
      </c>
      <c r="CS361" s="102">
        <f>IF($DF$4=4,'貼り付けシート（日別）'!V360,'貼り付けシート（日別）'!D360*(INT($DF$4)+1-$DF$4)+'貼り付けシート（日別）'!V360*($DF$4-INT($DF$4)))</f>
        <v>3.0233686638869348</v>
      </c>
      <c r="CT361" s="102">
        <f>IF($DF$4=4,'貼り付けシート（日別）'!W360,'貼り付けシート（日別）'!E360*(INT($DF$4)+1-$DF$4)+'貼り付けシート（日別）'!W360*($DF$4-INT($DF$4)))</f>
        <v>0</v>
      </c>
      <c r="CU361" s="102">
        <f>IF($DF$4=4,'貼り付けシート（日別）'!X360,'貼り付けシート（日別）'!F360*(INT($DF$4)+1-$DF$4)+'貼り付けシート（日別）'!X360*($DF$4-INT($DF$4)))</f>
        <v>29.226979564965003</v>
      </c>
      <c r="CV361" s="102">
        <f>IF($DF$4=4,'貼り付けシート（日別）'!Y360,'貼り付けシート（日別）'!G360*(INT($DF$4)+1-$DF$4)+'貼り付けシート（日別）'!Y360*($DF$4-INT($DF$4)))</f>
        <v>0</v>
      </c>
      <c r="CW361" s="102">
        <f>IF($DF$4=4,'貼り付けシート（日別）'!Z360,'貼り付けシート（日別）'!H360*(INT($DF$4)+1-$DF$4)+'貼り付けシート（日別）'!Z360*($DF$4-INT($DF$4)))</f>
        <v>5.819010416666667</v>
      </c>
      <c r="CX361" s="32">
        <f>SUMIF('貼り付けシート（時刻別）'!$A$6:$A$8765,AR361,'貼り付けシート（時刻別）'!$C$6:$C$8765)</f>
        <v>0</v>
      </c>
      <c r="CY361" s="102">
        <f t="shared" si="110"/>
        <v>0</v>
      </c>
      <c r="CZ361" s="166"/>
    </row>
    <row r="362" spans="1:104" x14ac:dyDescent="0.15">
      <c r="A362" s="36">
        <v>41994</v>
      </c>
      <c r="B362" s="139">
        <f>IF(計算過程!$DF$5=9,計算過程!CD362+計算過程!CY362,IF($DF$4=4,AS362,G362*(INT($DF$4)+1-$DF$4)+AS362*($DF$4-INT($DF$4))))</f>
        <v>0.16193294860069446</v>
      </c>
      <c r="C362" s="139">
        <f>IF(計算過程!$DF$5=9,CF362,IF($DF$4=4,AT362,H362*(INT($DF$4)+1-$DF$4)+AT362*($DF$4-INT($DF$4))))</f>
        <v>95.542327519102741</v>
      </c>
      <c r="D362" s="139">
        <f>IF(計算過程!$DF$5=9,0,IF($DF$4=4,AU362,I362*(INT($DF$4)+1-$DF$4)+AU362*($DF$4-INT($DF$4))))</f>
        <v>0</v>
      </c>
      <c r="E362" s="139">
        <v>0</v>
      </c>
      <c r="F362" s="138"/>
      <c r="G362" s="104">
        <f t="shared" si="97"/>
        <v>0.15355460459953704</v>
      </c>
      <c r="H362" s="104">
        <f t="shared" si="98"/>
        <v>86.124833251931108</v>
      </c>
      <c r="I362" s="104">
        <f t="shared" si="99"/>
        <v>0</v>
      </c>
      <c r="J362" s="107">
        <v>0</v>
      </c>
      <c r="K362" s="101">
        <f>IF(OR(計算過程!$DF$5&lt;=4,計算過程!$DF$5=8),L362+M362+N362,0)</f>
        <v>0.15355460459953704</v>
      </c>
      <c r="L362" s="101">
        <f>IF(AND($DF$5&gt;4,$DF$5&lt;&gt;8),0,((VLOOKUP(入力データと計算結果!$E$6,バックデータ一覧!$V$12:$AA$15,2)*'貼り付けシート（日別）'!O361+VLOOKUP(入力データと計算結果!$E$6,バックデータ一覧!$V$12:$AA$15,3)*('貼り付けシート（日別）'!I361+'貼り付けシート（日別）'!J361+'貼り付けシート（日別）'!K361+'貼り付けシート（日別）'!L361+'貼り付けシート（日別）'!N361)+(VLOOKUP(入力データと計算結果!$E$6,バックデータ一覧!$V$12:$AA$15,4)))*10^3/3600))</f>
        <v>9.603930859259259E-2</v>
      </c>
      <c r="M362" s="101">
        <f>IF(AND(OR($DF$5&gt;4,$DF$5&lt;&gt;8),入力データと計算結果!$E$7&lt;&gt;バックデータ一覧!$A$16,SUM(AL362:AM362)&gt;0),0.07*10^3/3600,0)</f>
        <v>1.9444444444444445E-2</v>
      </c>
      <c r="N362" s="101">
        <f>IF(AND(OR($DF$5&lt;=4),入力データと計算結果!$E$7=バックデータ一覧!$A$18,AM362&gt;0),(VLOOKUP(入力データと計算結果!$E$6,バックデータ一覧!$V$12:$AA$15,5,FALSE)*AO362+VLOOKUP(入力データと計算結果!$E$6,バックデータ一覧!$V$12:$AA$15,6,FALSE))*10^3/3600,0)</f>
        <v>3.8070851562500001E-2</v>
      </c>
      <c r="O362" s="101">
        <f>IF(OR(計算過程!$DF$5&lt;=2,計算過程!$DF$5=8),IF(入力データと計算結果!$E$7=バックデータ一覧!$A$16,AI362/Q362+AJ362/R362+AK362/S362+AL362/T362+AN362/V362,IF(入力データと計算結果!$E$7=バックデータ一覧!$A$17,AI362/Q362+AJ362/R362+AK362/S362+AM362/U362+AN362/V362,AI362/Q362+AJ362/R362+AK362/S362+AM362/U362+AO362/W362)),0)</f>
        <v>86.124833251931108</v>
      </c>
      <c r="P362" s="101">
        <f>IF(OR(計算過程!$DF$5=3,計算過程!$DF$5=4),IF(入力データと計算結果!$E$7=バックデータ一覧!$A$16,AI362/Q362+AJ362/R362+AK362/S362+AL362/T362+AN362/V362,IF(入力データと計算結果!$E$7=バックデータ一覧!$A$17,AI362/Q362+AJ362/R362+AK362/S362+AM362/U362+AN362/V362,AI362/Q362+AJ362/R362+AK362/S362+AM362/U362+AO362/W362)),0)</f>
        <v>0</v>
      </c>
      <c r="Q362" s="101">
        <f>MIN(1,$DF$7*'貼り付けシート（日別）'!O361+計算過程!$DF$14*(AI362+AK362)+$DF$21)</f>
        <v>0.5972768966075046</v>
      </c>
      <c r="R362" s="101">
        <f>MIN(1,$DF$8*'貼り付けシート（日別）'!O361+$DF$15*AJ362+$DF$22)</f>
        <v>0.67549759775352458</v>
      </c>
      <c r="S362" s="101">
        <f>MIN(1,$DF$9*'貼り付けシート（日別）'!O361+$DF$16*(AI362+AK362)+$DF$23)</f>
        <v>0.5972768966075046</v>
      </c>
      <c r="T362" s="32">
        <f>MIN(1,$DF$10*'貼り付けシート（日別）'!O361+$DF$17*AL362+$DF$24)</f>
        <v>0.71159348488590612</v>
      </c>
      <c r="U362" s="32">
        <f>MIN(1,$DF$11*'貼り付けシート（日別）'!O361+$DF$18*AM362+$DF$25)</f>
        <v>0.69713451698595119</v>
      </c>
      <c r="V362" s="32">
        <f>MIN(1,$DF$12*'貼り付けシート（日別）'!O361+$DF$19*AN362+$DF$26)</f>
        <v>0.71159348488590612</v>
      </c>
      <c r="W362" s="32">
        <f>MIN(1,$DF$13*'貼り付けシート（日別）'!O361+$DF$20*AO362+$DF$27)</f>
        <v>0.58650289146362411</v>
      </c>
      <c r="X362" s="32">
        <f t="shared" si="100"/>
        <v>0</v>
      </c>
      <c r="Y362" s="32">
        <f>'貼り付けシート（日別）'!P361</f>
        <v>-4.45</v>
      </c>
      <c r="Z362" s="32">
        <f t="shared" si="101"/>
        <v>1.152285</v>
      </c>
      <c r="AA362" s="32">
        <f t="shared" si="102"/>
        <v>1.1105</v>
      </c>
      <c r="AB362" s="32">
        <f t="shared" si="103"/>
        <v>56.962968689580052</v>
      </c>
      <c r="AC362" s="32">
        <f>IF($DF$5=10,($DF$41*'貼り付けシート（日別）'!O361+$DF$42*AB362+$DF$43)/3.6,0)</f>
        <v>0</v>
      </c>
      <c r="AD362" s="32">
        <f>IF(OR($DF$5=5,$DF$5=6,$DF$5=7),(($DF$45*'貼り付けシート（日別）'!O361+$DF$46*SUM(AI362:AK362,AM362)+$DF$47)*AE362+(0.01723*AO362+0.06099))*10^3/3600,0)</f>
        <v>0</v>
      </c>
      <c r="AE362" s="32">
        <f>IF('貼り付けシート（日別）'!O361&lt;7,1+(7-'貼り付けシート（日別）'!O361)*0.0091,1)</f>
        <v>1.1109820833333333</v>
      </c>
      <c r="AF362" s="32">
        <f>IF(OR($DF$5=5,$DF$5=6,$DF$5=7),(($DF$48*'貼り付けシート（日別）'!O361+$DF$49*SUM(AI362:AK362,AM362)+$DF$50)*AH362+AO362/AG362),0)</f>
        <v>0</v>
      </c>
      <c r="AG362" s="32">
        <f>$DF$51*'貼り付けシート（日別）'!O361+$DF$52*AO362+$DF$53</f>
        <v>0.75594812499999997</v>
      </c>
      <c r="AH362" s="32">
        <f>IF('貼り付けシート（日別）'!O361&lt;7,1+(7-'貼り付けシート（日別）'!O361)*0.0205,1)</f>
        <v>1.2500145833333334</v>
      </c>
      <c r="AI362" s="109">
        <f>'貼り付けシート（日別）'!B361</f>
        <v>8.7738635840016155</v>
      </c>
      <c r="AJ362" s="109">
        <f>'貼り付けシート（日別）'!C361</f>
        <v>11.707667262796505</v>
      </c>
      <c r="AK362" s="109">
        <f>'貼り付けシート（日別）'!D361</f>
        <v>2.4104020835169271</v>
      </c>
      <c r="AL362" s="109">
        <f>'貼り付けシート（日別）'!E361</f>
        <v>0</v>
      </c>
      <c r="AM362" s="109">
        <f>'貼り付けシート（日別）'!F361</f>
        <v>29.656348259265002</v>
      </c>
      <c r="AN362" s="109">
        <f>'貼り付けシート（日別）'!G361</f>
        <v>0</v>
      </c>
      <c r="AO362" s="109">
        <f>'貼り付けシート（日別）'!H361</f>
        <v>4.4146875000000003</v>
      </c>
      <c r="AP362" s="102">
        <f>IF(入力データと計算結果!$E$9=バックデータ一覧!$A$25,'貼り付けシート（日別）'!Q361,0)</f>
        <v>0</v>
      </c>
      <c r="AR362" s="36">
        <v>41994</v>
      </c>
      <c r="AS362" s="104">
        <f t="shared" si="104"/>
        <v>0.16193294860069446</v>
      </c>
      <c r="AT362" s="104">
        <f t="shared" si="105"/>
        <v>95.542327519102741</v>
      </c>
      <c r="AU362" s="104">
        <f t="shared" si="106"/>
        <v>0</v>
      </c>
      <c r="AV362" s="107">
        <v>0</v>
      </c>
      <c r="AW362" s="101">
        <f>IF(OR(計算過程!$DF$5&lt;=4,計算過程!$DF$5=8),AX362+AY362+AZ362,0)</f>
        <v>0.16193294860069446</v>
      </c>
      <c r="AX362" s="101">
        <f>IF(AND(計算過程!$DF$5&gt;4,計算過程!$DF$5&lt;&gt;8),0,((VLOOKUP(入力データと計算結果!$E$6,バックデータ一覧!$V$12:$AA$15,2)*'貼り付けシート（日別）'!AG361+VLOOKUP(入力データと計算結果!$E$6,バックデータ一覧!$V$12:$AA$15,3)*('貼り付けシート（日別）'!AA361+'貼り付けシート（日別）'!AB361+'貼り付けシート（日別）'!AC361+'貼り付けシート（日別）'!AD361+'貼り付けシート（日別）'!AF361)+(VLOOKUP(入力データと計算結果!$E$6,バックデータ一覧!$V$12:$AA$15,4)))*10^3/3600))</f>
        <v>9.955999909259261E-2</v>
      </c>
      <c r="AY362" s="101">
        <f>IF(AND(OR(計算過程!$DF$5&gt;4,計算過程!$DF$5&lt;&gt;8),入力データと計算結果!$E$7&lt;&gt;バックデータ一覧!$A$16,SUM(BX362:BY362)&gt;0),0.07*10^3/3600,0)</f>
        <v>1.9444444444444445E-2</v>
      </c>
      <c r="AZ362" s="101">
        <f>IF(AND(OR(計算過程!$DF$5&lt;=4),入力データと計算結果!$E$7=バックデータ一覧!$A$18,BY362&gt;0),(VLOOKUP(入力データと計算結果!$E$6,バックデータ一覧!$V$12:$AA$15,5,FALSE)*CA362+VLOOKUP(入力データと計算結果!$E$6,バックデータ一覧!$V$12:$AA$15,6,FALSE))*10^3/3600,0)</f>
        <v>4.2928505063657404E-2</v>
      </c>
      <c r="BA362" s="101">
        <f>IF(OR(計算過程!$DF$5&lt;=2,計算過程!$DF$5=8),IF(入力データと計算結果!$E$7=バックデータ一覧!$A$16,BU362/BC362+BV362/BD362+BW362/BE362+BX362/BF362+BZ362/BH362,IF(入力データと計算結果!$E$7=バックデータ一覧!$A$17,BU362/BC362+BV362/BD362+BW362/BE362+BY362/BG362+BZ362/BH362,BU362/BC362+BV362/BD362+BW362/BE362+BY362/BG362+CA362/BI362)),0)</f>
        <v>95.542327519102741</v>
      </c>
      <c r="BB362" s="101">
        <f>IF(OR(計算過程!$DF$5=3,計算過程!$DF$5=4),IF(入力データと計算結果!$E$7=バックデータ一覧!$A$16,BU362/BC362+BV362/BD362+BW362/BE362+BX362/BF362+BZ362/BH362,IF(入力データと計算結果!$E$7=バックデータ一覧!$A$17,BU362/BC362+BV362/BD362+BW362/BE362+BY362/BG362+BZ362/BH362,BU362/BC362+BV362/BD362+BW362/BE362+BY362/BG362+CA362/BI362)),0)</f>
        <v>0</v>
      </c>
      <c r="BC362" s="101">
        <f>MIN(1,計算過程!$DF$7*'貼り付けシート（日別）'!AG361+計算過程!$DF$14*(BU362+BW362)+計算過程!$DF$21)</f>
        <v>0.59852329964347395</v>
      </c>
      <c r="BD362" s="101">
        <f>MIN(1,計算過程!$DF$8*'貼り付けシート（日別）'!AG361+計算過程!$DF$15*BV362+計算過程!$DF$22)</f>
        <v>0.67742991744815584</v>
      </c>
      <c r="BE362" s="101">
        <f>MIN(1,計算過程!$DF$9*'貼り付けシート（日別）'!AG361+計算過程!$DF$16*(BU362+BW362)+計算過程!$DF$23)</f>
        <v>0.59852329964347395</v>
      </c>
      <c r="BF362" s="32">
        <f>MIN(1,計算過程!$DF$10*'貼り付けシート（日別）'!AG361+計算過程!$DF$17*BX362+計算過程!$DF$24)</f>
        <v>0.71159348488590612</v>
      </c>
      <c r="BG362" s="32">
        <f>MIN(1,計算過程!$DF$11*'貼り付けシート（日別）'!AG361+計算過程!$DF$18*BY362+計算過程!$DF$25)</f>
        <v>0.69713451698595119</v>
      </c>
      <c r="BH362" s="32">
        <f>MIN(1,計算過程!$DF$12*'貼り付けシート（日別）'!AG361+計算過程!$DF$19*BZ362+計算過程!$DF$26)</f>
        <v>0.71159348488590612</v>
      </c>
      <c r="BI362" s="32">
        <f>MIN(1,計算過程!$DF$13*'貼り付けシート（日別）'!AG361+計算過程!$DF$20*CA362+計算過程!$DF$27)</f>
        <v>0.60437668697959734</v>
      </c>
      <c r="BJ362" s="32">
        <f>IF(計算過程!$DF$5=11,(計算過程!$DF$33*BK362+計算過程!$DF$34*BN362+計算過程!$DF$35*計算過程!$DF$39+計算過程!$DF$36)*(1+計算過程!$DF$37*計算過程!$DF$38)*BL362*BM362*10^3/3600,0)</f>
        <v>0</v>
      </c>
      <c r="BK362" s="32">
        <f>'貼り付けシート（日別）'!AH361</f>
        <v>-4.45</v>
      </c>
      <c r="BL362" s="32">
        <f t="shared" si="107"/>
        <v>1.152285</v>
      </c>
      <c r="BM362" s="32">
        <f t="shared" si="108"/>
        <v>1.1105</v>
      </c>
      <c r="BN362" s="32">
        <f t="shared" si="109"/>
        <v>63.291444523859226</v>
      </c>
      <c r="BO362" s="32">
        <f>IF(計算過程!$DF$5=10,(計算過程!$DF$41*'貼り付けシート（日別）'!AG361+計算過程!$DF$42*BN362+計算過程!$DF$43)/3.6,0)</f>
        <v>0</v>
      </c>
      <c r="BP362" s="32">
        <f>IF(OR(計算過程!$DF$5=5,計算過程!$DF$5=6,計算過程!$DF$5=7),((計算過程!$DF$45*'貼り付けシート（日別）'!AG361+計算過程!$DF$46*SUM(BU362:BW362,BY362)+計算過程!$DF$47)*BQ362+(0.01723*CA362+0.06099))*10^3/3600,0)</f>
        <v>0</v>
      </c>
      <c r="BQ362" s="32">
        <f>IF('貼り付けシート（日別）'!AG361&lt;7,1+(7-'貼り付けシート（日別）'!AG361)*0.0091,1)</f>
        <v>1.1109820833333333</v>
      </c>
      <c r="BR362" s="32">
        <f>IF(OR(計算過程!$DF$5=5,計算過程!$DF$5=6,計算過程!$DF$5=7),((計算過程!$DF$48*'貼り付けシート（日別）'!AG361+計算過程!$DF$49*SUM(BU362:BW362,BY362)+計算過程!$DF$50)*BT362+CA362/BS362),0)</f>
        <v>0</v>
      </c>
      <c r="BS362" s="32">
        <f>計算過程!$DF$51*'貼り付けシート（日別）'!AG361+計算過程!$DF$52*CA362+計算過程!$DF$53</f>
        <v>0.76203781250000002</v>
      </c>
      <c r="BT362" s="32">
        <f>IF('貼り付けシート（日別）'!AG361&lt;7,1+(7-'貼り付けシート（日別）'!AG361)*0.0205,1)</f>
        <v>1.2500145833333334</v>
      </c>
      <c r="BU362" s="109">
        <f>'貼り付けシート（日別）'!T361</f>
        <v>9.1726755650925984</v>
      </c>
      <c r="BV362" s="109">
        <f>'貼り付けシート（日別）'!U361</f>
        <v>15.965000812904327</v>
      </c>
      <c r="BW362" s="109">
        <f>'貼り付けシート（日別）'!V361</f>
        <v>3.0677844699306349</v>
      </c>
      <c r="BX362" s="109">
        <f>'貼り付けシート（日別）'!W361</f>
        <v>0</v>
      </c>
      <c r="BY362" s="109">
        <f>'貼り付けシート（日別）'!X361</f>
        <v>29.656348259265002</v>
      </c>
      <c r="BZ362" s="109">
        <f>'貼り付けシート（日別）'!Y361</f>
        <v>0</v>
      </c>
      <c r="CA362" s="109">
        <f>'貼り付けシート（日別）'!Z361</f>
        <v>5.4296354166666667</v>
      </c>
      <c r="CB362" s="102">
        <f>IF(入力データと計算結果!$E$9=バックデータ一覧!$A$25,'貼り付けシート（日別）'!AI361,0)</f>
        <v>0</v>
      </c>
      <c r="CC362" s="166"/>
      <c r="CD362" s="32">
        <f>IF(計算過程!$DF$5=9,((CI362*'貼り付けシート（日別）'!AG361+CJ362*(CQ362+CR362+CS362+CU362)+CK362*CX362+CL362)*CE362+(0.01723*CW362+0.06099))*10^3/3600,0)</f>
        <v>0</v>
      </c>
      <c r="CE362" s="32">
        <f>IF(7&lt;='貼り付けシート（日別）'!AG361,1,1+(7-'貼り付けシート（日別）'!AG361)*0.0091)</f>
        <v>1.1109820833333333</v>
      </c>
      <c r="CF362" s="32">
        <f>IF(計算過程!$DF$5=9,((CM362*'貼り付けシート（日別）'!AG361+CN362*(CQ362+CR362+CS362+CU362)+CO362*CX362+CP362)*CH362+CW362/CG362),0)</f>
        <v>0</v>
      </c>
      <c r="CG362" s="32">
        <f>計算過程!$DF$55*'貼り付けシート（日別）'!AG361+計算過程!$DF$56*CW362+計算過程!$DF$57</f>
        <v>0.76203781250000002</v>
      </c>
      <c r="CH362" s="32">
        <f>IF(7&lt;='貼り付けシート（日別）'!AG361,1,1+(7-'貼り付けシート（日別）'!AG361)*0.0205)</f>
        <v>1.2500145833333334</v>
      </c>
      <c r="CI362" s="100">
        <f>IF($CX362&gt;0,バックデータ一覧!$S$4,バックデータ一覧!$T$4)</f>
        <v>-0.18114</v>
      </c>
      <c r="CJ362" s="100">
        <f>IF($CX362&gt;0,バックデータ一覧!$S$5,バックデータ一覧!$T$5)</f>
        <v>0.10483000000000001</v>
      </c>
      <c r="CK362" s="100">
        <f>IF($CX362&gt;0,バックデータ一覧!$S$6,バックデータ一覧!$T$6)</f>
        <v>0</v>
      </c>
      <c r="CL362" s="100">
        <f>IF($CX362&gt;0,バックデータ一覧!$S$7,バックデータ一覧!$T$7)</f>
        <v>5.8528500000000001</v>
      </c>
      <c r="CM362" s="100">
        <f>IF($CX362&gt;0,バックデータ一覧!$S$12,バックデータ一覧!$T$12)</f>
        <v>-5.7700000000000001E-2</v>
      </c>
      <c r="CN362" s="100">
        <f>IF($CX362&gt;0,バックデータ一覧!$S$13,バックデータ一覧!$T$13)</f>
        <v>0.47525000000000001</v>
      </c>
      <c r="CO362" s="100">
        <f>IF($CX362&gt;0,バックデータ一覧!$S$14,バックデータ一覧!$T$14)</f>
        <v>0</v>
      </c>
      <c r="CP362" s="173">
        <f>IF($CX362&gt;0,バックデータ一覧!$S$15,バックデータ一覧!$T$15)</f>
        <v>-6.3459300000000001</v>
      </c>
      <c r="CQ362" s="102">
        <f>IF($DF$4=4,'貼り付けシート（日別）'!T361,'貼り付けシート（日別）'!B361*(INT($DF$4)+1-$DF$4)+'貼り付けシート（日別）'!T361*($DF$4-INT($DF$4)))</f>
        <v>9.1726755650925984</v>
      </c>
      <c r="CR362" s="102">
        <f>IF($DF$4=4,'貼り付けシート（日別）'!U361,'貼り付けシート（日別）'!C361*(INT($DF$4)+1-$DF$4)+'貼り付けシート（日別）'!U361*($DF$4-INT($DF$4)))</f>
        <v>15.965000812904327</v>
      </c>
      <c r="CS362" s="102">
        <f>IF($DF$4=4,'貼り付けシート（日別）'!V361,'貼り付けシート（日別）'!D361*(INT($DF$4)+1-$DF$4)+'貼り付けシート（日別）'!V361*($DF$4-INT($DF$4)))</f>
        <v>3.0677844699306349</v>
      </c>
      <c r="CT362" s="102">
        <f>IF($DF$4=4,'貼り付けシート（日別）'!W361,'貼り付けシート（日別）'!E361*(INT($DF$4)+1-$DF$4)+'貼り付けシート（日別）'!W361*($DF$4-INT($DF$4)))</f>
        <v>0</v>
      </c>
      <c r="CU362" s="102">
        <f>IF($DF$4=4,'貼り付けシート（日別）'!X361,'貼り付けシート（日別）'!F361*(INT($DF$4)+1-$DF$4)+'貼り付けシート（日別）'!X361*($DF$4-INT($DF$4)))</f>
        <v>29.656348259265002</v>
      </c>
      <c r="CV362" s="102">
        <f>IF($DF$4=4,'貼り付けシート（日別）'!Y361,'貼り付けシート（日別）'!G361*(INT($DF$4)+1-$DF$4)+'貼り付けシート（日別）'!Y361*($DF$4-INT($DF$4)))</f>
        <v>0</v>
      </c>
      <c r="CW362" s="102">
        <f>IF($DF$4=4,'貼り付けシート（日別）'!Z361,'貼り付けシート（日別）'!H361*(INT($DF$4)+1-$DF$4)+'貼り付けシート（日別）'!Z361*($DF$4-INT($DF$4)))</f>
        <v>5.4296354166666667</v>
      </c>
      <c r="CX362" s="32">
        <f>SUMIF('貼り付けシート（時刻別）'!$A$6:$A$8765,AR362,'貼り付けシート（時刻別）'!$C$6:$C$8765)</f>
        <v>0</v>
      </c>
      <c r="CY362" s="102">
        <f t="shared" si="110"/>
        <v>0</v>
      </c>
      <c r="CZ362" s="166"/>
    </row>
    <row r="363" spans="1:104" x14ac:dyDescent="0.15">
      <c r="A363" s="36">
        <v>41995</v>
      </c>
      <c r="B363" s="139">
        <f>IF(計算過程!$DF$5=9,計算過程!CD363+計算過程!CY363,IF($DF$4=4,AS363,G363*(INT($DF$4)+1-$DF$4)+AS363*($DF$4-INT($DF$4))))</f>
        <v>0.1640025137048611</v>
      </c>
      <c r="C363" s="139">
        <f>IF(計算過程!$DF$5=9,CF363,IF($DF$4=4,AT363,H363*(INT($DF$4)+1-$DF$4)+AT363*($DF$4-INT($DF$4))))</f>
        <v>96.419951927621455</v>
      </c>
      <c r="D363" s="139">
        <f>IF(計算過程!$DF$5=9,0,IF($DF$4=4,AU363,I363*(INT($DF$4)+1-$DF$4)+AU363*($DF$4-INT($DF$4))))</f>
        <v>0</v>
      </c>
      <c r="E363" s="139">
        <v>0</v>
      </c>
      <c r="F363" s="138"/>
      <c r="G363" s="104">
        <f t="shared" si="97"/>
        <v>0.15548607045601853</v>
      </c>
      <c r="H363" s="104">
        <f t="shared" si="98"/>
        <v>86.912638121470607</v>
      </c>
      <c r="I363" s="104">
        <f t="shared" si="99"/>
        <v>0</v>
      </c>
      <c r="J363" s="107">
        <v>0</v>
      </c>
      <c r="K363" s="101">
        <f>IF(OR(計算過程!$DF$5&lt;=4,計算過程!$DF$5=8),L363+M363+N363,0)</f>
        <v>0.15548607045601853</v>
      </c>
      <c r="L363" s="101">
        <f>IF(AND($DF$5&gt;4,$DF$5&lt;&gt;8),0,((VLOOKUP(入力データと計算結果!$E$6,バックデータ一覧!$V$12:$AA$15,2)*'貼り付けシート（日別）'!O362+VLOOKUP(入力データと計算結果!$E$6,バックデータ一覧!$V$12:$AA$15,3)*('貼り付けシート（日別）'!I362+'貼り付けシート（日別）'!J362+'貼り付けシート（日別）'!K362+'貼り付けシート（日別）'!L362+'貼り付けシート（日別）'!N362)+(VLOOKUP(入力データと計算結果!$E$6,バックデータ一覧!$V$12:$AA$15,4)))*10^3/3600))</f>
        <v>9.7142178962962969E-2</v>
      </c>
      <c r="M363" s="101">
        <f>IF(AND(OR($DF$5&gt;4,$DF$5&lt;&gt;8),入力データと計算結果!$E$7&lt;&gt;バックデータ一覧!$A$16,SUM(AL363:AM363)&gt;0),0.07*10^3/3600,0)</f>
        <v>1.9444444444444445E-2</v>
      </c>
      <c r="N363" s="101">
        <f>IF(AND(OR($DF$5&lt;=4),入力データと計算結果!$E$7=バックデータ一覧!$A$18,AM363&gt;0),(VLOOKUP(入力データと計算結果!$E$6,バックデータ一覧!$V$12:$AA$15,5,FALSE)*AO363+VLOOKUP(入力データと計算結果!$E$6,バックデータ一覧!$V$12:$AA$15,6,FALSE))*10^3/3600,0)</f>
        <v>3.8899447048611112E-2</v>
      </c>
      <c r="O363" s="101">
        <f>IF(OR(計算過程!$DF$5&lt;=2,計算過程!$DF$5=8),IF(入力データと計算結果!$E$7=バックデータ一覧!$A$16,AI363/Q363+AJ363/R363+AK363/S363+AL363/T363+AN363/V363,IF(入力データと計算結果!$E$7=バックデータ一覧!$A$17,AI363/Q363+AJ363/R363+AK363/S363+AM363/U363+AN363/V363,AI363/Q363+AJ363/R363+AK363/S363+AM363/U363+AO363/W363)),0)</f>
        <v>86.912638121470607</v>
      </c>
      <c r="P363" s="101">
        <f>IF(OR(計算過程!$DF$5=3,計算過程!$DF$5=4),IF(入力データと計算結果!$E$7=バックデータ一覧!$A$16,AI363/Q363+AJ363/R363+AK363/S363+AL363/T363+AN363/V363,IF(入力データと計算結果!$E$7=バックデータ一覧!$A$17,AI363/Q363+AJ363/R363+AK363/S363+AM363/U363+AN363/V363,AI363/Q363+AJ363/R363+AK363/S363+AM363/U363+AO363/W363)),0)</f>
        <v>0</v>
      </c>
      <c r="Q363" s="101">
        <f>MIN(1,$DF$7*'貼り付けシート（日別）'!O362+計算過程!$DF$14*(AI363+AK363)+$DF$21)</f>
        <v>0.59334283474292671</v>
      </c>
      <c r="R363" s="101">
        <f>MIN(1,$DF$8*'貼り付けシート（日別）'!O362+$DF$15*AJ363+$DF$22)</f>
        <v>0.67425936270724973</v>
      </c>
      <c r="S363" s="101">
        <f>MIN(1,$DF$9*'貼り付けシート（日別）'!O362+$DF$16*(AI363+AK363)+$DF$23)</f>
        <v>0.59334283474292671</v>
      </c>
      <c r="T363" s="32">
        <f>MIN(1,$DF$10*'貼り付けシート（日別）'!O362+$DF$17*AL363+$DF$24)</f>
        <v>0.71159348488590612</v>
      </c>
      <c r="U363" s="32">
        <f>MIN(1,$DF$11*'貼り付けシート（日別）'!O362+$DF$18*AM363+$DF$25)</f>
        <v>0.69708635496058002</v>
      </c>
      <c r="V363" s="32">
        <f>MIN(1,$DF$12*'貼り付けシート（日別）'!O362+$DF$19*AN363+$DF$26)</f>
        <v>0.71159348488590612</v>
      </c>
      <c r="W363" s="32">
        <f>MIN(1,$DF$13*'貼り付けシート（日別）'!O362+$DF$20*AO363+$DF$27)</f>
        <v>0.58263685280697985</v>
      </c>
      <c r="X363" s="32">
        <f t="shared" si="100"/>
        <v>0</v>
      </c>
      <c r="Y363" s="32">
        <f>'貼り付けシート（日別）'!P362</f>
        <v>-14.987499999999999</v>
      </c>
      <c r="Z363" s="32">
        <f t="shared" si="101"/>
        <v>1.2924337499999998</v>
      </c>
      <c r="AA363" s="32">
        <f t="shared" si="102"/>
        <v>1.005125</v>
      </c>
      <c r="AB363" s="32">
        <f t="shared" si="103"/>
        <v>57.324113790399998</v>
      </c>
      <c r="AC363" s="32">
        <f>IF($DF$5=10,($DF$41*'貼り付けシート（日別）'!O362+$DF$42*AB363+$DF$43)/3.6,0)</f>
        <v>0</v>
      </c>
      <c r="AD363" s="32">
        <f>IF(OR($DF$5=5,$DF$5=6,$DF$5=7),(($DF$45*'貼り付けシート（日別）'!O362+$DF$46*SUM(AI363:AK363,AM363)+$DF$47)*AE363+(0.01723*AO363+0.06099))*10^3/3600,0)</f>
        <v>0</v>
      </c>
      <c r="AE363" s="32">
        <f>IF('貼り付けシート（日別）'!O362&lt;7,1+(7-'貼り付けシート（日別）'!O362)*0.0091,1)</f>
        <v>1.1319879166666666</v>
      </c>
      <c r="AF363" s="32">
        <f>IF(OR($DF$5=5,$DF$5=6,$DF$5=7),(($DF$48*'貼り付けシート（日別）'!O362+$DF$49*SUM(AI363:AK363,AM363)+$DF$50)*AH363+AO363/AG363),0)</f>
        <v>0</v>
      </c>
      <c r="AG363" s="32">
        <f>$DF$51*'貼り付けシート（日別）'!O362+$DF$52*AO363+$DF$53</f>
        <v>0.74590687499999997</v>
      </c>
      <c r="AH363" s="32">
        <f>IF('貼り付けシート（日別）'!O362&lt;7,1+(7-'貼り付けシート（日別）'!O362)*0.0205,1)</f>
        <v>1.2973354166666666</v>
      </c>
      <c r="AI363" s="109">
        <f>'貼り付けシート（日別）'!B362</f>
        <v>8.8052568603999983</v>
      </c>
      <c r="AJ363" s="109">
        <f>'貼り付けシート（日別）'!C362</f>
        <v>11.74955782</v>
      </c>
      <c r="AK363" s="109">
        <f>'貼り付けシート（日別）'!D362</f>
        <v>2.4190266099999995</v>
      </c>
      <c r="AL363" s="109">
        <f>'貼り付けシート（日別）'!E362</f>
        <v>0</v>
      </c>
      <c r="AM363" s="109">
        <f>'貼り付けシート（日別）'!F362</f>
        <v>29.762460000000001</v>
      </c>
      <c r="AN363" s="109">
        <f>'貼り付けシート（日別）'!G362</f>
        <v>0</v>
      </c>
      <c r="AO363" s="109">
        <f>'貼り付けシート（日別）'!H362</f>
        <v>4.5878125000000001</v>
      </c>
      <c r="AP363" s="102">
        <f>IF(入力データと計算結果!$E$9=バックデータ一覧!$A$25,'貼り付けシート（日別）'!Q362,0)</f>
        <v>0</v>
      </c>
      <c r="AR363" s="36">
        <v>41995</v>
      </c>
      <c r="AS363" s="104">
        <f t="shared" si="104"/>
        <v>0.1640025137048611</v>
      </c>
      <c r="AT363" s="104">
        <f t="shared" si="105"/>
        <v>96.419951927621455</v>
      </c>
      <c r="AU363" s="104">
        <f t="shared" si="106"/>
        <v>0</v>
      </c>
      <c r="AV363" s="107">
        <v>0</v>
      </c>
      <c r="AW363" s="101">
        <f>IF(OR(計算過程!$DF$5&lt;=4,計算過程!$DF$5=8),AX363+AY363+AZ363,0)</f>
        <v>0.1640025137048611</v>
      </c>
      <c r="AX363" s="101">
        <f>IF(AND(計算過程!$DF$5&gt;4,計算過程!$DF$5&lt;&gt;8),0,((VLOOKUP(入力データと計算結果!$E$6,バックデータ一覧!$V$12:$AA$15,2)*'貼り付けシート（日別）'!AG362+VLOOKUP(入力データと計算結果!$E$6,バックデータ一覧!$V$12:$AA$15,3)*('貼り付けシート（日別）'!AA362+'貼り付けシート（日別）'!AB362+'貼り付けシート（日別）'!AC362+'貼り付けシート（日別）'!AD362+'貼り付けシート（日別）'!AF362)+(VLOOKUP(入力データと計算結果!$E$6,バックデータ一覧!$V$12:$AA$15,4)))*10^3/3600))</f>
        <v>0.10066286946296295</v>
      </c>
      <c r="AY363" s="101">
        <f>IF(AND(OR(計算過程!$DF$5&gt;4,計算過程!$DF$5&lt;&gt;8),入力データと計算結果!$E$7&lt;&gt;バックデータ一覧!$A$16,SUM(BX363:BY363)&gt;0),0.07*10^3/3600,0)</f>
        <v>1.9444444444444445E-2</v>
      </c>
      <c r="AZ363" s="101">
        <f>IF(AND(OR(計算過程!$DF$5&lt;=4),入力データと計算結果!$E$7=バックデータ一覧!$A$18,BY363&gt;0),(VLOOKUP(入力データと計算結果!$E$6,バックデータ一覧!$V$12:$AA$15,5,FALSE)*CA363+VLOOKUP(入力データと計算結果!$E$6,バックデータ一覧!$V$12:$AA$15,6,FALSE))*10^3/3600,0)</f>
        <v>4.3895199797453703E-2</v>
      </c>
      <c r="BA363" s="101">
        <f>IF(OR(計算過程!$DF$5&lt;=2,計算過程!$DF$5=8),IF(入力データと計算結果!$E$7=バックデータ一覧!$A$16,BU363/BC363+BV363/BD363+BW363/BE363+BX363/BF363+BZ363/BH363,IF(入力データと計算結果!$E$7=バックデータ一覧!$A$17,BU363/BC363+BV363/BD363+BW363/BE363+BY363/BG363+BZ363/BH363,BU363/BC363+BV363/BD363+BW363/BE363+BY363/BG363+CA363/BI363)),0)</f>
        <v>96.419951927621455</v>
      </c>
      <c r="BB363" s="101">
        <f>IF(OR(計算過程!$DF$5=3,計算過程!$DF$5=4),IF(入力データと計算結果!$E$7=バックデータ一覧!$A$16,BU363/BC363+BV363/BD363+BW363/BE363+BX363/BF363+BZ363/BH363,IF(入力データと計算結果!$E$7=バックデータ一覧!$A$17,BU363/BC363+BV363/BD363+BW363/BE363+BY363/BG363+BZ363/BH363,BU363/BC363+BV363/BD363+BW363/BE363+BY363/BG363+CA363/BI363)),0)</f>
        <v>0</v>
      </c>
      <c r="BC363" s="101">
        <f>MIN(1,計算過程!$DF$7*'貼り付けシート（日別）'!AG362+計算過程!$DF$14*(BU363+BW363)+計算過程!$DF$21)</f>
        <v>0.59459369746471602</v>
      </c>
      <c r="BD363" s="101">
        <f>MIN(1,計算過程!$DF$8*'貼り付けシート（日別）'!AG362+計算過程!$DF$15*BV363+計算過程!$DF$22)</f>
        <v>0.6761985963281899</v>
      </c>
      <c r="BE363" s="101">
        <f>MIN(1,計算過程!$DF$9*'貼り付けシート（日別）'!AG362+計算過程!$DF$16*(BU363+BW363)+計算過程!$DF$23)</f>
        <v>0.59459369746471602</v>
      </c>
      <c r="BF363" s="32">
        <f>MIN(1,計算過程!$DF$10*'貼り付けシート（日別）'!AG362+計算過程!$DF$17*BX363+計算過程!$DF$24)</f>
        <v>0.71159348488590612</v>
      </c>
      <c r="BG363" s="32">
        <f>MIN(1,計算過程!$DF$11*'貼り付けシート（日別）'!AG362+計算過程!$DF$18*BY363+計算過程!$DF$25)</f>
        <v>0.69708635496058002</v>
      </c>
      <c r="BH363" s="32">
        <f>MIN(1,計算過程!$DF$12*'貼り付けシート（日別）'!AG362+計算過程!$DF$19*BZ363+計算過程!$DF$26)</f>
        <v>0.71159348488590612</v>
      </c>
      <c r="BI363" s="32">
        <f>MIN(1,計算過程!$DF$13*'貼り付けシート（日別）'!AG362+計算過程!$DF$20*CA363+計算過程!$DF$27)</f>
        <v>0.6010187861951678</v>
      </c>
      <c r="BJ363" s="32">
        <f>IF(計算過程!$DF$5=11,(計算過程!$DF$33*BK363+計算過程!$DF$34*BN363+計算過程!$DF$35*計算過程!$DF$39+計算過程!$DF$36)*(1+計算過程!$DF$37*計算過程!$DF$38)*BL363*BM363*10^3/3600,0)</f>
        <v>0</v>
      </c>
      <c r="BK363" s="32">
        <f>'貼り付けシート（日別）'!AH362</f>
        <v>-14.987499999999999</v>
      </c>
      <c r="BL363" s="32">
        <f t="shared" si="107"/>
        <v>1.2924337499999998</v>
      </c>
      <c r="BM363" s="32">
        <f t="shared" si="108"/>
        <v>1.005125</v>
      </c>
      <c r="BN363" s="32">
        <f t="shared" si="109"/>
        <v>63.700455831933333</v>
      </c>
      <c r="BO363" s="32">
        <f>IF(計算過程!$DF$5=10,(計算過程!$DF$41*'貼り付けシート（日別）'!AG362+計算過程!$DF$42*BN363+計算過程!$DF$43)/3.6,0)</f>
        <v>0</v>
      </c>
      <c r="BP363" s="32">
        <f>IF(OR(計算過程!$DF$5=5,計算過程!$DF$5=6,計算過程!$DF$5=7),((計算過程!$DF$45*'貼り付けシート（日別）'!AG362+計算過程!$DF$46*SUM(BU363:BW363,BY363)+計算過程!$DF$47)*BQ363+(0.01723*CA363+0.06099))*10^3/3600,0)</f>
        <v>0</v>
      </c>
      <c r="BQ363" s="32">
        <f>IF('貼り付けシート（日別）'!AG362&lt;7,1+(7-'貼り付けシート（日別）'!AG362)*0.0091,1)</f>
        <v>1.1319879166666666</v>
      </c>
      <c r="BR363" s="32">
        <f>IF(OR(計算過程!$DF$5=5,計算過程!$DF$5=6,計算過程!$DF$5=7),((計算過程!$DF$48*'貼り付けシート（日別）'!AG362+計算過程!$DF$49*SUM(BU363:BW363,BY363)+計算過程!$DF$50)*BT363+CA363/BS363),0)</f>
        <v>0</v>
      </c>
      <c r="BS363" s="32">
        <f>計算過程!$DF$51*'貼り付けシート（日別）'!AG362+計算過程!$DF$52*CA363+計算過程!$DF$53</f>
        <v>0.75216968750000002</v>
      </c>
      <c r="BT363" s="32">
        <f>IF('貼り付けシート（日別）'!AG362&lt;7,1+(7-'貼り付けシート（日別）'!AG362)*0.0205,1)</f>
        <v>1.2973354166666666</v>
      </c>
      <c r="BU363" s="109">
        <f>'貼り付けシート（日別）'!T362</f>
        <v>9.2054958086000003</v>
      </c>
      <c r="BV363" s="109">
        <f>'貼り付けシート（日別）'!U362</f>
        <v>16.022124300000002</v>
      </c>
      <c r="BW363" s="109">
        <f>'貼り付けシート（日別）'!V362</f>
        <v>3.0787611399999997</v>
      </c>
      <c r="BX363" s="109">
        <f>'貼り付けシート（日別）'!W362</f>
        <v>0</v>
      </c>
      <c r="BY363" s="109">
        <f>'貼り付けシート（日別）'!X362</f>
        <v>29.762460000000001</v>
      </c>
      <c r="BZ363" s="109">
        <f>'貼り付けシート（日別）'!Y362</f>
        <v>0</v>
      </c>
      <c r="CA363" s="109">
        <f>'貼り付けシート（日別）'!Z362</f>
        <v>5.6316145833333326</v>
      </c>
      <c r="CB363" s="102">
        <f>IF(入力データと計算結果!$E$9=バックデータ一覧!$A$25,'貼り付けシート（日別）'!AI362,0)</f>
        <v>0</v>
      </c>
      <c r="CC363" s="166"/>
      <c r="CD363" s="32">
        <f>IF(計算過程!$DF$5=9,((CI363*'貼り付けシート（日別）'!AG362+CJ363*(CQ363+CR363+CS363+CU363)+CK363*CX363+CL363)*CE363+(0.01723*CW363+0.06099))*10^3/3600,0)</f>
        <v>0</v>
      </c>
      <c r="CE363" s="32">
        <f>IF(7&lt;='貼り付けシート（日別）'!AG362,1,1+(7-'貼り付けシート（日別）'!AG362)*0.0091)</f>
        <v>1.1319879166666666</v>
      </c>
      <c r="CF363" s="32">
        <f>IF(計算過程!$DF$5=9,((CM363*'貼り付けシート（日別）'!AG362+CN363*(CQ363+CR363+CS363+CU363)+CO363*CX363+CP363)*CH363+CW363/CG363),0)</f>
        <v>0</v>
      </c>
      <c r="CG363" s="32">
        <f>計算過程!$DF$55*'貼り付けシート（日別）'!AG362+計算過程!$DF$56*CW363+計算過程!$DF$57</f>
        <v>0.75216968750000002</v>
      </c>
      <c r="CH363" s="32">
        <f>IF(7&lt;='貼り付けシート（日別）'!AG362,1,1+(7-'貼り付けシート（日別）'!AG362)*0.0205)</f>
        <v>1.2973354166666666</v>
      </c>
      <c r="CI363" s="100">
        <f>IF($CX363&gt;0,バックデータ一覧!$S$4,バックデータ一覧!$T$4)</f>
        <v>-0.18114</v>
      </c>
      <c r="CJ363" s="100">
        <f>IF($CX363&gt;0,バックデータ一覧!$S$5,バックデータ一覧!$T$5)</f>
        <v>0.10483000000000001</v>
      </c>
      <c r="CK363" s="100">
        <f>IF($CX363&gt;0,バックデータ一覧!$S$6,バックデータ一覧!$T$6)</f>
        <v>0</v>
      </c>
      <c r="CL363" s="100">
        <f>IF($CX363&gt;0,バックデータ一覧!$S$7,バックデータ一覧!$T$7)</f>
        <v>5.8528500000000001</v>
      </c>
      <c r="CM363" s="100">
        <f>IF($CX363&gt;0,バックデータ一覧!$S$12,バックデータ一覧!$T$12)</f>
        <v>-5.7700000000000001E-2</v>
      </c>
      <c r="CN363" s="100">
        <f>IF($CX363&gt;0,バックデータ一覧!$S$13,バックデータ一覧!$T$13)</f>
        <v>0.47525000000000001</v>
      </c>
      <c r="CO363" s="100">
        <f>IF($CX363&gt;0,バックデータ一覧!$S$14,バックデータ一覧!$T$14)</f>
        <v>0</v>
      </c>
      <c r="CP363" s="173">
        <f>IF($CX363&gt;0,バックデータ一覧!$S$15,バックデータ一覧!$T$15)</f>
        <v>-6.3459300000000001</v>
      </c>
      <c r="CQ363" s="102">
        <f>IF($DF$4=4,'貼り付けシート（日別）'!T362,'貼り付けシート（日別）'!B362*(INT($DF$4)+1-$DF$4)+'貼り付けシート（日別）'!T362*($DF$4-INT($DF$4)))</f>
        <v>9.2054958086000003</v>
      </c>
      <c r="CR363" s="102">
        <f>IF($DF$4=4,'貼り付けシート（日別）'!U362,'貼り付けシート（日別）'!C362*(INT($DF$4)+1-$DF$4)+'貼り付けシート（日別）'!U362*($DF$4-INT($DF$4)))</f>
        <v>16.022124300000002</v>
      </c>
      <c r="CS363" s="102">
        <f>IF($DF$4=4,'貼り付けシート（日別）'!V362,'貼り付けシート（日別）'!D362*(INT($DF$4)+1-$DF$4)+'貼り付けシート（日別）'!V362*($DF$4-INT($DF$4)))</f>
        <v>3.0787611399999997</v>
      </c>
      <c r="CT363" s="102">
        <f>IF($DF$4=4,'貼り付けシート（日別）'!W362,'貼り付けシート（日別）'!E362*(INT($DF$4)+1-$DF$4)+'貼り付けシート（日別）'!W362*($DF$4-INT($DF$4)))</f>
        <v>0</v>
      </c>
      <c r="CU363" s="102">
        <f>IF($DF$4=4,'貼り付けシート（日別）'!X362,'貼り付けシート（日別）'!F362*(INT($DF$4)+1-$DF$4)+'貼り付けシート（日別）'!X362*($DF$4-INT($DF$4)))</f>
        <v>29.762460000000001</v>
      </c>
      <c r="CV363" s="102">
        <f>IF($DF$4=4,'貼り付けシート（日別）'!Y362,'貼り付けシート（日別）'!G362*(INT($DF$4)+1-$DF$4)+'貼り付けシート（日別）'!Y362*($DF$4-INT($DF$4)))</f>
        <v>0</v>
      </c>
      <c r="CW363" s="102">
        <f>IF($DF$4=4,'貼り付けシート（日別）'!Z362,'貼り付けシート（日別）'!H362*(INT($DF$4)+1-$DF$4)+'貼り付けシート（日別）'!Z362*($DF$4-INT($DF$4)))</f>
        <v>5.6316145833333326</v>
      </c>
      <c r="CX363" s="32">
        <f>SUMIF('貼り付けシート（時刻別）'!$A$6:$A$8765,AR363,'貼り付けシート（時刻別）'!$C$6:$C$8765)</f>
        <v>0</v>
      </c>
      <c r="CY363" s="102">
        <f t="shared" si="110"/>
        <v>0</v>
      </c>
      <c r="CZ363" s="166"/>
    </row>
    <row r="364" spans="1:104" x14ac:dyDescent="0.15">
      <c r="A364" s="36">
        <v>41996</v>
      </c>
      <c r="B364" s="139">
        <f>IF(計算過程!$DF$5=9,計算過程!CD364+計算過程!CY364,IF($DF$4=4,AS364,G364*(INT($DF$4)+1-$DF$4)+AS364*($DF$4-INT($DF$4))))</f>
        <v>0.16584270309027777</v>
      </c>
      <c r="C364" s="139">
        <f>IF(計算過程!$DF$5=9,CF364,IF($DF$4=4,AT364,H364*(INT($DF$4)+1-$DF$4)+AT364*($DF$4-INT($DF$4))))</f>
        <v>110.84422749432862</v>
      </c>
      <c r="D364" s="139">
        <f>IF(計算過程!$DF$5=9,0,IF($DF$4=4,AU364,I364*(INT($DF$4)+1-$DF$4)+AU364*($DF$4-INT($DF$4))))</f>
        <v>0</v>
      </c>
      <c r="E364" s="139">
        <v>0</v>
      </c>
      <c r="F364" s="138"/>
      <c r="G364" s="104">
        <f t="shared" si="97"/>
        <v>0.1576600412361111</v>
      </c>
      <c r="H364" s="104">
        <f t="shared" si="98"/>
        <v>101.5645819611056</v>
      </c>
      <c r="I364" s="104">
        <f t="shared" si="99"/>
        <v>0</v>
      </c>
      <c r="J364" s="107">
        <v>0</v>
      </c>
      <c r="K364" s="101">
        <f>IF(OR(計算過程!$DF$5&lt;=4,計算過程!$DF$5=8),L364+M364+N364,0)</f>
        <v>0.1576600412361111</v>
      </c>
      <c r="L364" s="101">
        <f>IF(AND($DF$5&gt;4,$DF$5&lt;&gt;8),0,((VLOOKUP(入力データと計算結果!$E$6,バックデータ一覧!$V$12:$AA$15,2)*'貼り付けシート（日別）'!O363+VLOOKUP(入力データと計算結果!$E$6,バックデータ一覧!$V$12:$AA$15,3)*('貼り付けシート（日別）'!I363+'貼り付けシート（日別）'!J363+'貼り付けシート（日別）'!K363+'貼り付けシート（日別）'!L363+'貼り付けシート（日別）'!N363)+(VLOOKUP(入力データと計算結果!$E$6,バックデータ一覧!$V$12:$AA$15,4)))*10^3/3600))</f>
        <v>0.1013188381111111</v>
      </c>
      <c r="M364" s="101">
        <f>IF(AND(OR($DF$5&gt;4,$DF$5&lt;&gt;8),入力データと計算結果!$E$7&lt;&gt;バックデータ一覧!$A$16,SUM(AL364:AM364)&gt;0),0.07*10^3/3600,0)</f>
        <v>1.9444444444444445E-2</v>
      </c>
      <c r="N364" s="101">
        <f>IF(AND(OR($DF$5&lt;=4),入力データと計算結果!$E$7=バックデータ一覧!$A$18,AM364&gt;0),(VLOOKUP(入力データと計算結果!$E$6,バックデータ一覧!$V$12:$AA$15,5,FALSE)*AO364+VLOOKUP(入力データと計算結果!$E$6,バックデータ一覧!$V$12:$AA$15,6,FALSE))*10^3/3600,0)</f>
        <v>3.6896758680555551E-2</v>
      </c>
      <c r="O364" s="101">
        <f>IF(OR(計算過程!$DF$5&lt;=2,計算過程!$DF$5=8),IF(入力データと計算結果!$E$7=バックデータ一覧!$A$16,AI364/Q364+AJ364/R364+AK364/S364+AL364/T364+AN364/V364,IF(入力データと計算結果!$E$7=バックデータ一覧!$A$17,AI364/Q364+AJ364/R364+AK364/S364+AM364/U364+AN364/V364,AI364/Q364+AJ364/R364+AK364/S364+AM364/U364+AO364/W364)),0)</f>
        <v>101.5645819611056</v>
      </c>
      <c r="P364" s="101">
        <f>IF(OR(計算過程!$DF$5=3,計算過程!$DF$5=4),IF(入力データと計算結果!$E$7=バックデータ一覧!$A$16,AI364/Q364+AJ364/R364+AK364/S364+AL364/T364+AN364/V364,IF(入力データと計算結果!$E$7=バックデータ一覧!$A$17,AI364/Q364+AJ364/R364+AK364/S364+AM364/U364+AN364/V364,AI364/Q364+AJ364/R364+AK364/S364+AM364/U364+AO364/W364)),0)</f>
        <v>0</v>
      </c>
      <c r="Q364" s="101">
        <f>MIN(1,$DF$7*'貼り付けシート（日別）'!O363+計算過程!$DF$14*(AI364+AK364)+$DF$21)</f>
        <v>0.60889279926644535</v>
      </c>
      <c r="R364" s="101">
        <f>MIN(1,$DF$8*'貼り付けシート（日別）'!O363+$DF$15*AJ364+$DF$22)</f>
        <v>0.67972213313074037</v>
      </c>
      <c r="S364" s="101">
        <f>MIN(1,$DF$9*'貼り付けシート（日別）'!O363+$DF$16*(AI364+AK364)+$DF$23)</f>
        <v>0.60889279926644535</v>
      </c>
      <c r="T364" s="32">
        <f>MIN(1,$DF$10*'貼り付けシート（日別）'!O363+$DF$17*AL364+$DF$24)</f>
        <v>0.71159348488590612</v>
      </c>
      <c r="U364" s="32">
        <f>MIN(1,$DF$11*'貼り付けシート（日別）'!O363+$DF$18*AM364+$DF$25)</f>
        <v>0.69708635496058002</v>
      </c>
      <c r="V364" s="32">
        <f>MIN(1,$DF$12*'貼り付けシート（日別）'!O363+$DF$19*AN364+$DF$26)</f>
        <v>0.71159348488590612</v>
      </c>
      <c r="W364" s="32">
        <f>MIN(1,$DF$13*'貼り付けシート（日別）'!O363+$DF$20*AO364+$DF$27)</f>
        <v>0.5919809426287248</v>
      </c>
      <c r="X364" s="32">
        <f t="shared" si="100"/>
        <v>0</v>
      </c>
      <c r="Y364" s="32">
        <f>'貼り付けシート（日別）'!P363</f>
        <v>-1.9125000000000001</v>
      </c>
      <c r="Z364" s="32">
        <f t="shared" si="101"/>
        <v>1.11853625</v>
      </c>
      <c r="AA364" s="32">
        <f t="shared" si="102"/>
        <v>1.1343437500000002</v>
      </c>
      <c r="AB364" s="32">
        <f t="shared" si="103"/>
        <v>67.269163278799994</v>
      </c>
      <c r="AC364" s="32">
        <f>IF($DF$5=10,($DF$41*'貼り付けシート（日別）'!O363+$DF$42*AB364+$DF$43)/3.6,0)</f>
        <v>0</v>
      </c>
      <c r="AD364" s="32">
        <f>IF(OR($DF$5=5,$DF$5=6,$DF$5=7),(($DF$45*'貼り付けシート（日別）'!O363+$DF$46*SUM(AI364:AK364,AM364)+$DF$47)*AE364+(0.01723*AO364+0.06099))*10^3/3600,0)</f>
        <v>0</v>
      </c>
      <c r="AE364" s="32">
        <f>IF('貼り付けシート（日別）'!O363&lt;7,1+(7-'貼り付けシート（日別）'!O363)*0.0091,1)</f>
        <v>1.0812174999999999</v>
      </c>
      <c r="AF364" s="32">
        <f>IF(OR($DF$5=5,$DF$5=6,$DF$5=7),(($DF$48*'貼り付けシート（日別）'!O363+$DF$49*SUM(AI364:AK364,AM364)+$DF$50)*AH364+AO364/AG364),0)</f>
        <v>0</v>
      </c>
      <c r="AG364" s="32">
        <f>$DF$51*'貼り付けシート（日別）'!O363+$DF$52*AO364+$DF$53</f>
        <v>0.77017625000000001</v>
      </c>
      <c r="AH364" s="32">
        <f>IF('貼り付けシート（日別）'!O363&lt;7,1+(7-'貼り付けシート（日別）'!O363)*0.0205,1)</f>
        <v>1.1829624999999999</v>
      </c>
      <c r="AI364" s="109">
        <f>'貼り付けシート（日別）'!B363</f>
        <v>13.608124238799999</v>
      </c>
      <c r="AJ364" s="109">
        <f>'貼り付けシート（日別）'!C363</f>
        <v>17.090265919999997</v>
      </c>
      <c r="AK364" s="109">
        <f>'貼り付けシート（日別）'!D363</f>
        <v>2.6389381199999993</v>
      </c>
      <c r="AL364" s="109">
        <f>'貼り付けシート（日別）'!E363</f>
        <v>0</v>
      </c>
      <c r="AM364" s="109">
        <f>'貼り付けシート（日別）'!F363</f>
        <v>29.762460000000001</v>
      </c>
      <c r="AN364" s="109">
        <f>'貼り付けシート（日別）'!G363</f>
        <v>0</v>
      </c>
      <c r="AO364" s="109">
        <f>'貼り付けシート（日別）'!H363</f>
        <v>4.1693750000000005</v>
      </c>
      <c r="AP364" s="102">
        <f>IF(入力データと計算結果!$E$9=バックデータ一覧!$A$25,'貼り付けシート（日別）'!Q363,0)</f>
        <v>0</v>
      </c>
      <c r="AR364" s="36">
        <v>41996</v>
      </c>
      <c r="AS364" s="104">
        <f t="shared" si="104"/>
        <v>0.16584270309027777</v>
      </c>
      <c r="AT364" s="104">
        <f t="shared" si="105"/>
        <v>110.84422749432862</v>
      </c>
      <c r="AU364" s="104">
        <f t="shared" si="106"/>
        <v>0</v>
      </c>
      <c r="AV364" s="107">
        <v>0</v>
      </c>
      <c r="AW364" s="101">
        <f>IF(OR(計算過程!$DF$5&lt;=4,計算過程!$DF$5=8),AX364+AY364+AZ364,0)</f>
        <v>0.16584270309027777</v>
      </c>
      <c r="AX364" s="101">
        <f>IF(AND(計算過程!$DF$5&gt;4,計算過程!$DF$5&lt;&gt;8),0,((VLOOKUP(入力データと計算結果!$E$6,バックデータ一覧!$V$12:$AA$15,2)*'貼り付けシート（日別）'!AG363+VLOOKUP(入力データと計算結果!$E$6,バックデータ一覧!$V$12:$AA$15,3)*('貼り付けシート（日別）'!AA363+'貼り付けシート（日別）'!AB363+'貼り付けシート（日別）'!AC363+'貼り付けシート（日別）'!AD363+'貼り付けシート（日別）'!AF363)+(VLOOKUP(入力データと計算結果!$E$6,バックデータ一覧!$V$12:$AA$15,4)))*10^3/3600))</f>
        <v>0.10483952861111111</v>
      </c>
      <c r="AY364" s="101">
        <f>IF(AND(OR(計算過程!$DF$5&gt;4,計算過程!$DF$5&lt;&gt;8),入力データと計算結果!$E$7&lt;&gt;バックデータ一覧!$A$16,SUM(BX364:BY364)&gt;0),0.07*10^3/3600,0)</f>
        <v>1.9444444444444445E-2</v>
      </c>
      <c r="AZ364" s="101">
        <f>IF(AND(OR(計算過程!$DF$5&lt;=4),入力データと計算結果!$E$7=バックデータ一覧!$A$18,BY364&gt;0),(VLOOKUP(入力データと計算結果!$E$6,バックデータ一覧!$V$12:$AA$15,5,FALSE)*CA364+VLOOKUP(入力データと計算結果!$E$6,バックデータ一覧!$V$12:$AA$15,6,FALSE))*10^3/3600,0)</f>
        <v>4.155873003472222E-2</v>
      </c>
      <c r="BA364" s="101">
        <f>IF(OR(計算過程!$DF$5&lt;=2,計算過程!$DF$5=8),IF(入力データと計算結果!$E$7=バックデータ一覧!$A$16,BU364/BC364+BV364/BD364+BW364/BE364+BX364/BF364+BZ364/BH364,IF(入力データと計算結果!$E$7=バックデータ一覧!$A$17,BU364/BC364+BV364/BD364+BW364/BE364+BY364/BG364+BZ364/BH364,BU364/BC364+BV364/BD364+BW364/BE364+BY364/BG364+CA364/BI364)),0)</f>
        <v>110.84422749432862</v>
      </c>
      <c r="BB364" s="101">
        <f>IF(OR(計算過程!$DF$5=3,計算過程!$DF$5=4),IF(入力データと計算結果!$E$7=バックデータ一覧!$A$16,BU364/BC364+BV364/BD364+BW364/BE364+BX364/BF364+BZ364/BH364,IF(入力データと計算結果!$E$7=バックデータ一覧!$A$17,BU364/BC364+BV364/BD364+BW364/BE364+BY364/BG364+BZ364/BH364,BU364/BC364+BV364/BD364+BW364/BE364+BY364/BG364+CA364/BI364)),0)</f>
        <v>0</v>
      </c>
      <c r="BC364" s="101">
        <f>MIN(1,計算過程!$DF$7*'貼り付けシート（日別）'!AG363+計算過程!$DF$14*(BU364+BW364)+計算過程!$DF$21)</f>
        <v>0.61014366198823466</v>
      </c>
      <c r="BD364" s="101">
        <f>MIN(1,計算過程!$DF$8*'貼り付けシート（日別）'!AG363+計算過程!$DF$15*BV364+計算過程!$DF$22)</f>
        <v>0.68166136675168043</v>
      </c>
      <c r="BE364" s="101">
        <f>MIN(1,計算過程!$DF$9*'貼り付けシート（日別）'!AG363+計算過程!$DF$16*(BU364+BW364)+計算過程!$DF$23)</f>
        <v>0.61014366198823466</v>
      </c>
      <c r="BF364" s="32">
        <f>MIN(1,計算過程!$DF$10*'貼り付けシート（日別）'!AG363+計算過程!$DF$17*BX364+計算過程!$DF$24)</f>
        <v>0.71159348488590612</v>
      </c>
      <c r="BG364" s="32">
        <f>MIN(1,計算過程!$DF$11*'貼り付けシート（日別）'!AG363+計算過程!$DF$18*BY364+計算過程!$DF$25)</f>
        <v>0.69708635496058002</v>
      </c>
      <c r="BH364" s="32">
        <f>MIN(1,計算過程!$DF$12*'貼り付けシート（日別）'!AG363+計算過程!$DF$19*BZ364+計算過程!$DF$26)</f>
        <v>0.71159348488590612</v>
      </c>
      <c r="BI364" s="32">
        <f>MIN(1,計算過程!$DF$13*'貼り付けシート（日別）'!AG363+計算過程!$DF$20*CA364+計算過程!$DF$27)</f>
        <v>0.60913472328966445</v>
      </c>
      <c r="BJ364" s="32">
        <f>IF(計算過程!$DF$5=11,(計算過程!$DF$33*BK364+計算過程!$DF$34*BN364+計算過程!$DF$35*計算過程!$DF$39+計算過程!$DF$36)*(1+計算過程!$DF$37*計算過程!$DF$38)*BL364*BM364*10^3/3600,0)</f>
        <v>0</v>
      </c>
      <c r="BK364" s="32">
        <f>'貼り付けシート（日別）'!AH363</f>
        <v>-1.9125000000000001</v>
      </c>
      <c r="BL364" s="32">
        <f t="shared" si="107"/>
        <v>1.11853625</v>
      </c>
      <c r="BM364" s="32">
        <f t="shared" si="108"/>
        <v>1.1343437500000002</v>
      </c>
      <c r="BN364" s="32">
        <f t="shared" si="109"/>
        <v>73.575765737000012</v>
      </c>
      <c r="BO364" s="32">
        <f>IF(計算過程!$DF$5=10,(計算過程!$DF$41*'貼り付けシート（日別）'!AG363+計算過程!$DF$42*BN364+計算過程!$DF$43)/3.6,0)</f>
        <v>0</v>
      </c>
      <c r="BP364" s="32">
        <f>IF(OR(計算過程!$DF$5=5,計算過程!$DF$5=6,計算過程!$DF$5=7),((計算過程!$DF$45*'貼り付けシート（日別）'!AG363+計算過程!$DF$46*SUM(BU364:BW364,BY364)+計算過程!$DF$47)*BQ364+(0.01723*CA364+0.06099))*10^3/3600,0)</f>
        <v>0</v>
      </c>
      <c r="BQ364" s="32">
        <f>IF('貼り付けシート（日別）'!AG363&lt;7,1+(7-'貼り付けシート（日別）'!AG363)*0.0091,1)</f>
        <v>1.0812174999999999</v>
      </c>
      <c r="BR364" s="32">
        <f>IF(OR(計算過程!$DF$5=5,計算過程!$DF$5=6,計算過程!$DF$5=7),((計算過程!$DF$48*'貼り付けシート（日別）'!AG363+計算過程!$DF$49*SUM(BU364:BW364,BY364)+計算過程!$DF$50)*BT364+CA364/BS364),0)</f>
        <v>0</v>
      </c>
      <c r="BS364" s="32">
        <f>計算過程!$DF$51*'貼り付けシート（日別）'!AG363+計算過程!$DF$52*CA364+計算過程!$DF$53</f>
        <v>0.77602062499999991</v>
      </c>
      <c r="BT364" s="32">
        <f>IF('貼り付けシート（日別）'!AG363&lt;7,1+(7-'貼り付けシート（日別）'!AG363)*0.0205,1)</f>
        <v>1.1829624999999999</v>
      </c>
      <c r="BU364" s="109">
        <f>'貼り付けシート（日別）'!T363</f>
        <v>14.008363187</v>
      </c>
      <c r="BV364" s="109">
        <f>'貼り付けシート（日別）'!U363</f>
        <v>21.362832399999999</v>
      </c>
      <c r="BW364" s="109">
        <f>'貼り付けシート（日別）'!V363</f>
        <v>3.2986726499999999</v>
      </c>
      <c r="BX364" s="109">
        <f>'貼り付けシート（日別）'!W363</f>
        <v>0</v>
      </c>
      <c r="BY364" s="109">
        <f>'貼り付けシート（日別）'!X363</f>
        <v>29.762460000000001</v>
      </c>
      <c r="BZ364" s="109">
        <f>'貼り付けシート（日別）'!Y363</f>
        <v>0</v>
      </c>
      <c r="CA364" s="109">
        <f>'貼り付けシート（日別）'!Z363</f>
        <v>5.1434375000000001</v>
      </c>
      <c r="CB364" s="102">
        <f>IF(入力データと計算結果!$E$9=バックデータ一覧!$A$25,'貼り付けシート（日別）'!AI363,0)</f>
        <v>0</v>
      </c>
      <c r="CC364" s="166"/>
      <c r="CD364" s="32">
        <f>IF(計算過程!$DF$5=9,((CI364*'貼り付けシート（日別）'!AG363+CJ364*(CQ364+CR364+CS364+CU364)+CK364*CX364+CL364)*CE364+(0.01723*CW364+0.06099))*10^3/3600,0)</f>
        <v>0</v>
      </c>
      <c r="CE364" s="32">
        <f>IF(7&lt;='貼り付けシート（日別）'!AG363,1,1+(7-'貼り付けシート（日別）'!AG363)*0.0091)</f>
        <v>1.0812174999999999</v>
      </c>
      <c r="CF364" s="32">
        <f>IF(計算過程!$DF$5=9,((CM364*'貼り付けシート（日別）'!AG363+CN364*(CQ364+CR364+CS364+CU364)+CO364*CX364+CP364)*CH364+CW364/CG364),0)</f>
        <v>0</v>
      </c>
      <c r="CG364" s="32">
        <f>計算過程!$DF$55*'貼り付けシート（日別）'!AG363+計算過程!$DF$56*CW364+計算過程!$DF$57</f>
        <v>0.77602062499999991</v>
      </c>
      <c r="CH364" s="32">
        <f>IF(7&lt;='貼り付けシート（日別）'!AG363,1,1+(7-'貼り付けシート（日別）'!AG363)*0.0205)</f>
        <v>1.1829624999999999</v>
      </c>
      <c r="CI364" s="100">
        <f>IF($CX364&gt;0,バックデータ一覧!$S$4,バックデータ一覧!$T$4)</f>
        <v>-0.18114</v>
      </c>
      <c r="CJ364" s="100">
        <f>IF($CX364&gt;0,バックデータ一覧!$S$5,バックデータ一覧!$T$5)</f>
        <v>0.10483000000000001</v>
      </c>
      <c r="CK364" s="100">
        <f>IF($CX364&gt;0,バックデータ一覧!$S$6,バックデータ一覧!$T$6)</f>
        <v>0</v>
      </c>
      <c r="CL364" s="100">
        <f>IF($CX364&gt;0,バックデータ一覧!$S$7,バックデータ一覧!$T$7)</f>
        <v>5.8528500000000001</v>
      </c>
      <c r="CM364" s="100">
        <f>IF($CX364&gt;0,バックデータ一覧!$S$12,バックデータ一覧!$T$12)</f>
        <v>-5.7700000000000001E-2</v>
      </c>
      <c r="CN364" s="100">
        <f>IF($CX364&gt;0,バックデータ一覧!$S$13,バックデータ一覧!$T$13)</f>
        <v>0.47525000000000001</v>
      </c>
      <c r="CO364" s="100">
        <f>IF($CX364&gt;0,バックデータ一覧!$S$14,バックデータ一覧!$T$14)</f>
        <v>0</v>
      </c>
      <c r="CP364" s="173">
        <f>IF($CX364&gt;0,バックデータ一覧!$S$15,バックデータ一覧!$T$15)</f>
        <v>-6.3459300000000001</v>
      </c>
      <c r="CQ364" s="102">
        <f>IF($DF$4=4,'貼り付けシート（日別）'!T363,'貼り付けシート（日別）'!B363*(INT($DF$4)+1-$DF$4)+'貼り付けシート（日別）'!T363*($DF$4-INT($DF$4)))</f>
        <v>14.008363187</v>
      </c>
      <c r="CR364" s="102">
        <f>IF($DF$4=4,'貼り付けシート（日別）'!U363,'貼り付けシート（日別）'!C363*(INT($DF$4)+1-$DF$4)+'貼り付けシート（日別）'!U363*($DF$4-INT($DF$4)))</f>
        <v>21.362832399999999</v>
      </c>
      <c r="CS364" s="102">
        <f>IF($DF$4=4,'貼り付けシート（日別）'!V363,'貼り付けシート（日別）'!D363*(INT($DF$4)+1-$DF$4)+'貼り付けシート（日別）'!V363*($DF$4-INT($DF$4)))</f>
        <v>3.2986726499999999</v>
      </c>
      <c r="CT364" s="102">
        <f>IF($DF$4=4,'貼り付けシート（日別）'!W363,'貼り付けシート（日別）'!E363*(INT($DF$4)+1-$DF$4)+'貼り付けシート（日別）'!W363*($DF$4-INT($DF$4)))</f>
        <v>0</v>
      </c>
      <c r="CU364" s="102">
        <f>IF($DF$4=4,'貼り付けシート（日別）'!X363,'貼り付けシート（日別）'!F363*(INT($DF$4)+1-$DF$4)+'貼り付けシート（日別）'!X363*($DF$4-INT($DF$4)))</f>
        <v>29.762460000000001</v>
      </c>
      <c r="CV364" s="102">
        <f>IF($DF$4=4,'貼り付けシート（日別）'!Y363,'貼り付けシート（日別）'!G363*(INT($DF$4)+1-$DF$4)+'貼り付けシート（日別）'!Y363*($DF$4-INT($DF$4)))</f>
        <v>0</v>
      </c>
      <c r="CW364" s="102">
        <f>IF($DF$4=4,'貼り付けシート（日別）'!Z363,'貼り付けシート（日別）'!H363*(INT($DF$4)+1-$DF$4)+'貼り付けシート（日別）'!Z363*($DF$4-INT($DF$4)))</f>
        <v>5.1434375000000001</v>
      </c>
      <c r="CX364" s="32">
        <f>SUMIF('貼り付けシート（時刻別）'!$A$6:$A$8765,AR364,'貼り付けシート（時刻別）'!$C$6:$C$8765)</f>
        <v>0</v>
      </c>
      <c r="CY364" s="102">
        <f t="shared" si="110"/>
        <v>0</v>
      </c>
      <c r="CZ364" s="166"/>
    </row>
    <row r="365" spans="1:104" x14ac:dyDescent="0.15">
      <c r="A365" s="36">
        <v>41997</v>
      </c>
      <c r="B365" s="139">
        <f>IF(計算過程!$DF$5=9,計算過程!CD365+計算過程!CY365,IF($DF$4=4,AS365,G365*(INT($DF$4)+1-$DF$4)+AS365*($DF$4-INT($DF$4))))</f>
        <v>9.8291716592592587E-2</v>
      </c>
      <c r="C365" s="139">
        <f>IF(計算過程!$DF$5=9,CF365,IF($DF$4=4,AT365,H365*(INT($DF$4)+1-$DF$4)+AT365*($DF$4-INT($DF$4))))</f>
        <v>40.475688844719421</v>
      </c>
      <c r="D365" s="139">
        <f>IF(計算過程!$DF$5=9,0,IF($DF$4=4,AU365,I365*(INT($DF$4)+1-$DF$4)+AU365*($DF$4-INT($DF$4))))</f>
        <v>0</v>
      </c>
      <c r="E365" s="139">
        <v>0</v>
      </c>
      <c r="F365" s="138"/>
      <c r="G365" s="104">
        <f t="shared" si="97"/>
        <v>9.4657984009259261E-2</v>
      </c>
      <c r="H365" s="104">
        <f t="shared" si="98"/>
        <v>33.043071317409634</v>
      </c>
      <c r="I365" s="104">
        <f t="shared" si="99"/>
        <v>0</v>
      </c>
      <c r="J365" s="107">
        <v>0</v>
      </c>
      <c r="K365" s="101">
        <f>IF(OR(計算過程!$DF$5&lt;=4,計算過程!$DF$5=8),L365+M365+N365,0)</f>
        <v>9.4657984009259261E-2</v>
      </c>
      <c r="L365" s="101">
        <f>IF(AND($DF$5&gt;4,$DF$5&lt;&gt;8),0,((VLOOKUP(入力データと計算結果!$E$6,バックデータ一覧!$V$12:$AA$15,2)*'貼り付けシート（日別）'!O364+VLOOKUP(入力データと計算結果!$E$6,バックデータ一覧!$V$12:$AA$15,3)*('貼り付けシート（日別）'!I364+'貼り付けシート（日別）'!J364+'貼り付けシート（日別）'!K364+'貼り付けシート（日別）'!L364+'貼り付けシート（日別）'!N364)+(VLOOKUP(入力データと計算結果!$E$6,バックデータ一覧!$V$12:$AA$15,4)))*10^3/3600))</f>
        <v>9.4657984009259261E-2</v>
      </c>
      <c r="M365" s="101">
        <f>IF(AND(OR($DF$5&gt;4,$DF$5&lt;&gt;8),入力データと計算結果!$E$7&lt;&gt;バックデータ一覧!$A$16,SUM(AL365:AM365)&gt;0),0.07*10^3/3600,0)</f>
        <v>0</v>
      </c>
      <c r="N365" s="101">
        <f>IF(AND(OR($DF$5&lt;=4),入力データと計算結果!$E$7=バックデータ一覧!$A$18,AM365&gt;0),(VLOOKUP(入力データと計算結果!$E$6,バックデータ一覧!$V$12:$AA$15,5,FALSE)*AO365+VLOOKUP(入力データと計算結果!$E$6,バックデータ一覧!$V$12:$AA$15,6,FALSE))*10^3/3600,0)</f>
        <v>0</v>
      </c>
      <c r="O365" s="101">
        <f>IF(OR(計算過程!$DF$5&lt;=2,計算過程!$DF$5=8),IF(入力データと計算結果!$E$7=バックデータ一覧!$A$16,AI365/Q365+AJ365/R365+AK365/S365+AL365/T365+AN365/V365,IF(入力データと計算結果!$E$7=バックデータ一覧!$A$17,AI365/Q365+AJ365/R365+AK365/S365+AM365/U365+AN365/V365,AI365/Q365+AJ365/R365+AK365/S365+AM365/U365+AO365/W365)),0)</f>
        <v>33.043071317409634</v>
      </c>
      <c r="P365" s="101">
        <f>IF(OR(計算過程!$DF$5=3,計算過程!$DF$5=4),IF(入力データと計算結果!$E$7=バックデータ一覧!$A$16,AI365/Q365+AJ365/R365+AK365/S365+AL365/T365+AN365/V365,IF(入力データと計算結果!$E$7=バックデータ一覧!$A$17,AI365/Q365+AJ365/R365+AK365/S365+AM365/U365+AN365/V365,AI365/Q365+AJ365/R365+AK365/S365+AM365/U365+AO365/W365)),0)</f>
        <v>0</v>
      </c>
      <c r="Q365" s="101">
        <f>MIN(1,$DF$7*'貼り付けシート（日別）'!O364+計算過程!$DF$14*(AI365+AK365)+$DF$21)</f>
        <v>0.59553206122524283</v>
      </c>
      <c r="R365" s="101">
        <f>MIN(1,$DF$8*'貼り付けシート（日別）'!O364+$DF$15*AJ365+$DF$22)</f>
        <v>0.67565958333543763</v>
      </c>
      <c r="S365" s="101">
        <f>MIN(1,$DF$9*'貼り付けシート（日別）'!O364+$DF$16*(AI365+AK365)+$DF$23)</f>
        <v>0.59553206122524283</v>
      </c>
      <c r="T365" s="32">
        <f>MIN(1,$DF$10*'貼り付けシート（日別）'!O364+$DF$17*AL365+$DF$24)</f>
        <v>0.71159348488590612</v>
      </c>
      <c r="U365" s="32">
        <f>MIN(1,$DF$11*'貼り付けシート（日別）'!O364+$DF$18*AM365+$DF$25)</f>
        <v>0.71059494829530212</v>
      </c>
      <c r="V365" s="32">
        <f>MIN(1,$DF$12*'貼り付けシート（日別）'!O364+$DF$19*AN365+$DF$26)</f>
        <v>0.71159348488590612</v>
      </c>
      <c r="W365" s="32">
        <f>MIN(1,$DF$13*'貼り付けシート（日別）'!O364+$DF$20*AO365+$DF$27)</f>
        <v>0.50954414457986574</v>
      </c>
      <c r="X365" s="32">
        <f t="shared" si="100"/>
        <v>0</v>
      </c>
      <c r="Y365" s="32">
        <f>'貼り付けシート（日別）'!P364</f>
        <v>-6.125</v>
      </c>
      <c r="Z365" s="32">
        <f t="shared" si="101"/>
        <v>1.1745625</v>
      </c>
      <c r="AA365" s="32">
        <f t="shared" si="102"/>
        <v>1.09375</v>
      </c>
      <c r="AB365" s="32">
        <f t="shared" si="103"/>
        <v>21.071606728899997</v>
      </c>
      <c r="AC365" s="32">
        <f>IF($DF$5=10,($DF$41*'貼り付けシート（日別）'!O364+$DF$42*AB365+$DF$43)/3.6,0)</f>
        <v>0</v>
      </c>
      <c r="AD365" s="32">
        <f>IF(OR($DF$5=5,$DF$5=6,$DF$5=7),(($DF$45*'貼り付けシート（日別）'!O364+$DF$46*SUM(AI365:AK365,AM365)+$DF$47)*AE365+(0.01723*AO365+0.06099))*10^3/3600,0)</f>
        <v>0</v>
      </c>
      <c r="AE365" s="32">
        <f>IF('貼り付けシート（日別）'!O364&lt;7,1+(7-'貼り付けシート（日別）'!O364)*0.0091,1)</f>
        <v>1.1085933333333333</v>
      </c>
      <c r="AF365" s="32">
        <f>IF(OR($DF$5=5,$DF$5=6,$DF$5=7),(($DF$48*'貼り付けシート（日別）'!O364+$DF$49*SUM(AI365:AK365,AM365)+$DF$50)*AH365+AO365/AG365),0)</f>
        <v>0</v>
      </c>
      <c r="AG365" s="32">
        <f>$DF$51*'貼り付けシート（日別）'!O364+$DF$52*AO365+$DF$53</f>
        <v>0.73071999999999993</v>
      </c>
      <c r="AH365" s="32">
        <f>IF('貼り付けシート（日別）'!O364&lt;7,1+(7-'貼り付けシート（日別）'!O364)*0.0205,1)</f>
        <v>1.2446333333333333</v>
      </c>
      <c r="AI365" s="109">
        <f>'貼り付けシート（日別）'!B364</f>
        <v>5.8034647488999989</v>
      </c>
      <c r="AJ365" s="109">
        <f>'貼り付けシート（日別）'!C364</f>
        <v>11.74955782</v>
      </c>
      <c r="AK365" s="109">
        <f>'貼り付けシート（日別）'!D364</f>
        <v>3.5185841600000001</v>
      </c>
      <c r="AL365" s="109">
        <f>'貼り付けシート（日別）'!E364</f>
        <v>0</v>
      </c>
      <c r="AM365" s="109">
        <f>'貼り付けシート（日別）'!F364</f>
        <v>0</v>
      </c>
      <c r="AN365" s="109">
        <f>'貼り付けシート（日別）'!G364</f>
        <v>0</v>
      </c>
      <c r="AO365" s="109">
        <f>'貼り付けシート（日別）'!H364</f>
        <v>0</v>
      </c>
      <c r="AP365" s="102">
        <f>IF(入力データと計算結果!$E$9=バックデータ一覧!$A$25,'貼り付けシート（日別）'!Q364,0)</f>
        <v>0</v>
      </c>
      <c r="AR365" s="36">
        <v>41997</v>
      </c>
      <c r="AS365" s="104">
        <f t="shared" si="104"/>
        <v>9.8291716592592587E-2</v>
      </c>
      <c r="AT365" s="104">
        <f t="shared" si="105"/>
        <v>40.475688844719421</v>
      </c>
      <c r="AU365" s="104">
        <f t="shared" si="106"/>
        <v>0</v>
      </c>
      <c r="AV365" s="107">
        <v>0</v>
      </c>
      <c r="AW365" s="101">
        <f>IF(OR(計算過程!$DF$5&lt;=4,計算過程!$DF$5=8),AX365+AY365+AZ365,0)</f>
        <v>9.8291716592592587E-2</v>
      </c>
      <c r="AX365" s="101">
        <f>IF(AND(計算過程!$DF$5&gt;4,計算過程!$DF$5&lt;&gt;8),0,((VLOOKUP(入力データと計算結果!$E$6,バックデータ一覧!$V$12:$AA$15,2)*'貼り付けシート（日別）'!AG364+VLOOKUP(入力データと計算結果!$E$6,バックデータ一覧!$V$12:$AA$15,3)*('貼り付けシート（日別）'!AA364+'貼り付けシート（日別）'!AB364+'貼り付けシート（日別）'!AC364+'貼り付けシート（日別）'!AD364+'貼り付けシート（日別）'!AF364)+(VLOOKUP(入力データと計算結果!$E$6,バックデータ一覧!$V$12:$AA$15,4)))*10^3/3600))</f>
        <v>9.8291716592592587E-2</v>
      </c>
      <c r="AY365" s="101">
        <f>IF(AND(OR(計算過程!$DF$5&gt;4,計算過程!$DF$5&lt;&gt;8),入力データと計算結果!$E$7&lt;&gt;バックデータ一覧!$A$16,SUM(BX365:BY365)&gt;0),0.07*10^3/3600,0)</f>
        <v>0</v>
      </c>
      <c r="AZ365" s="101">
        <f>IF(AND(OR(計算過程!$DF$5&lt;=4),入力データと計算結果!$E$7=バックデータ一覧!$A$18,BY365&gt;0),(VLOOKUP(入力データと計算結果!$E$6,バックデータ一覧!$V$12:$AA$15,5,FALSE)*CA365+VLOOKUP(入力データと計算結果!$E$6,バックデータ一覧!$V$12:$AA$15,6,FALSE))*10^3/3600,0)</f>
        <v>0</v>
      </c>
      <c r="BA365" s="101">
        <f>IF(OR(計算過程!$DF$5&lt;=2,計算過程!$DF$5=8),IF(入力データと計算結果!$E$7=バックデータ一覧!$A$16,BU365/BC365+BV365/BD365+BW365/BE365+BX365/BF365+BZ365/BH365,IF(入力データと計算結果!$E$7=バックデータ一覧!$A$17,BU365/BC365+BV365/BD365+BW365/BE365+BY365/BG365+BZ365/BH365,BU365/BC365+BV365/BD365+BW365/BE365+BY365/BG365+CA365/BI365)),0)</f>
        <v>40.475688844719421</v>
      </c>
      <c r="BB365" s="101">
        <f>IF(OR(計算過程!$DF$5=3,計算過程!$DF$5=4),IF(入力データと計算結果!$E$7=バックデータ一覧!$A$16,BU365/BC365+BV365/BD365+BW365/BE365+BX365/BF365+BZ365/BH365,IF(入力データと計算結果!$E$7=バックデータ一覧!$A$17,BU365/BC365+BV365/BD365+BW365/BE365+BY365/BG365+BZ365/BH365,BU365/BC365+BV365/BD365+BW365/BE365+BY365/BG365+CA365/BI365)),0)</f>
        <v>0</v>
      </c>
      <c r="BC365" s="101">
        <f>MIN(1,計算過程!$DF$7*'貼り付けシート（日別）'!AG364+計算過程!$DF$14*(BU365+BW365)+計算過程!$DF$21)</f>
        <v>0.59194296756500497</v>
      </c>
      <c r="BD365" s="101">
        <f>MIN(1,計算過程!$DF$8*'貼り付けシート（日別）'!AG364+計算過程!$DF$15*BV365+計算過程!$DF$22)</f>
        <v>0.67953805057731786</v>
      </c>
      <c r="BE365" s="101">
        <f>MIN(1,計算過程!$DF$9*'貼り付けシート（日別）'!AG364+計算過程!$DF$16*(BU365+BW365)+計算過程!$DF$23)</f>
        <v>0.59194296756500497</v>
      </c>
      <c r="BF365" s="32">
        <f>MIN(1,計算過程!$DF$10*'貼り付けシート（日別）'!AG364+計算過程!$DF$17*BX365+計算過程!$DF$24)</f>
        <v>0.71159348488590612</v>
      </c>
      <c r="BG365" s="32">
        <f>MIN(1,計算過程!$DF$11*'貼り付けシート（日別）'!AG364+計算過程!$DF$18*BY365+計算過程!$DF$25)</f>
        <v>0.71059494829530212</v>
      </c>
      <c r="BH365" s="32">
        <f>MIN(1,計算過程!$DF$12*'貼り付けシート（日別）'!AG364+計算過程!$DF$19*BZ365+計算過程!$DF$26)</f>
        <v>0.71159348488590612</v>
      </c>
      <c r="BI365" s="32">
        <f>MIN(1,計算過程!$DF$13*'貼り付けシート（日別）'!AG364+計算過程!$DF$20*CA365+計算過程!$DF$27)</f>
        <v>0.50954414457986574</v>
      </c>
      <c r="BJ365" s="32">
        <f>IF(計算過程!$DF$5=11,(計算過程!$DF$33*BK365+計算過程!$DF$34*BN365+計算過程!$DF$35*計算過程!$DF$39+計算過程!$DF$36)*(1+計算過程!$DF$37*計算過程!$DF$38)*BL365*BM365*10^3/3600,0)</f>
        <v>0</v>
      </c>
      <c r="BK365" s="32">
        <f>'貼り付けシート（日別）'!AH364</f>
        <v>-6.125</v>
      </c>
      <c r="BL365" s="32">
        <f t="shared" si="107"/>
        <v>1.1745625</v>
      </c>
      <c r="BM365" s="32">
        <f t="shared" si="108"/>
        <v>1.09375</v>
      </c>
      <c r="BN365" s="32">
        <f t="shared" si="109"/>
        <v>26.575363505600002</v>
      </c>
      <c r="BO365" s="32">
        <f>IF(計算過程!$DF$5=10,(計算過程!$DF$41*'貼り付けシート（日別）'!AG364+計算過程!$DF$42*BN365+計算過程!$DF$43)/3.6,0)</f>
        <v>0</v>
      </c>
      <c r="BP365" s="32">
        <f>IF(OR(計算過程!$DF$5=5,計算過程!$DF$5=6,計算過程!$DF$5=7),((計算過程!$DF$45*'貼り付けシート（日別）'!AG364+計算過程!$DF$46*SUM(BU365:BW365,BY365)+計算過程!$DF$47)*BQ365+(0.01723*CA365+0.06099))*10^3/3600,0)</f>
        <v>0</v>
      </c>
      <c r="BQ365" s="32">
        <f>IF('貼り付けシート（日別）'!AG364&lt;7,1+(7-'貼り付けシート（日別）'!AG364)*0.0091,1)</f>
        <v>1.1085933333333333</v>
      </c>
      <c r="BR365" s="32">
        <f>IF(OR(計算過程!$DF$5=5,計算過程!$DF$5=6,計算過程!$DF$5=7),((計算過程!$DF$48*'貼り付けシート（日別）'!AG364+計算過程!$DF$49*SUM(BU365:BW365,BY365)+計算過程!$DF$50)*BT365+CA365/BS365),0)</f>
        <v>0</v>
      </c>
      <c r="BS365" s="32">
        <f>計算過程!$DF$51*'貼り付けシート（日別）'!AG364+計算過程!$DF$52*CA365+計算過程!$DF$53</f>
        <v>0.73071999999999993</v>
      </c>
      <c r="BT365" s="32">
        <f>IF('貼り付けシート（日別）'!AG364&lt;7,1+(7-'貼り付けシート（日別）'!AG364)*0.0205,1)</f>
        <v>1.2446333333333333</v>
      </c>
      <c r="BU365" s="109">
        <f>'貼り付けシート（日別）'!T364</f>
        <v>3.2019115856</v>
      </c>
      <c r="BV365" s="109">
        <f>'貼り付けシート（日別）'!U364</f>
        <v>20.29469078</v>
      </c>
      <c r="BW365" s="109">
        <f>'貼り付けシート（日別）'!V364</f>
        <v>3.0787611399999997</v>
      </c>
      <c r="BX365" s="109">
        <f>'貼り付けシート（日別）'!W364</f>
        <v>0</v>
      </c>
      <c r="BY365" s="109">
        <f>'貼り付けシート（日別）'!X364</f>
        <v>0</v>
      </c>
      <c r="BZ365" s="109">
        <f>'貼り付けシート（日別）'!Y364</f>
        <v>0</v>
      </c>
      <c r="CA365" s="109">
        <f>'貼り付けシート（日別）'!Z364</f>
        <v>0</v>
      </c>
      <c r="CB365" s="102">
        <f>IF(入力データと計算結果!$E$9=バックデータ一覧!$A$25,'貼り付けシート（日別）'!AI364,0)</f>
        <v>0</v>
      </c>
      <c r="CC365" s="166"/>
      <c r="CD365" s="32">
        <f>IF(計算過程!$DF$5=9,((CI365*'貼り付けシート（日別）'!AG364+CJ365*(CQ365+CR365+CS365+CU365)+CK365*CX365+CL365)*CE365+(0.01723*CW365+0.06099))*10^3/3600,0)</f>
        <v>0</v>
      </c>
      <c r="CE365" s="32">
        <f>IF(7&lt;='貼り付けシート（日別）'!AG364,1,1+(7-'貼り付けシート（日別）'!AG364)*0.0091)</f>
        <v>1.1085933333333333</v>
      </c>
      <c r="CF365" s="32">
        <f>IF(計算過程!$DF$5=9,((CM365*'貼り付けシート（日別）'!AG364+CN365*(CQ365+CR365+CS365+CU365)+CO365*CX365+CP365)*CH365+CW365/CG365),0)</f>
        <v>0</v>
      </c>
      <c r="CG365" s="32">
        <f>計算過程!$DF$55*'貼り付けシート（日別）'!AG364+計算過程!$DF$56*CW365+計算過程!$DF$57</f>
        <v>0.73071999999999993</v>
      </c>
      <c r="CH365" s="32">
        <f>IF(7&lt;='貼り付けシート（日別）'!AG364,1,1+(7-'貼り付けシート（日別）'!AG364)*0.0205)</f>
        <v>1.2446333333333333</v>
      </c>
      <c r="CI365" s="100">
        <f>IF($CX365&gt;0,バックデータ一覧!$S$4,バックデータ一覧!$T$4)</f>
        <v>-0.18114</v>
      </c>
      <c r="CJ365" s="100">
        <f>IF($CX365&gt;0,バックデータ一覧!$S$5,バックデータ一覧!$T$5)</f>
        <v>0.10483000000000001</v>
      </c>
      <c r="CK365" s="100">
        <f>IF($CX365&gt;0,バックデータ一覧!$S$6,バックデータ一覧!$T$6)</f>
        <v>0</v>
      </c>
      <c r="CL365" s="100">
        <f>IF($CX365&gt;0,バックデータ一覧!$S$7,バックデータ一覧!$T$7)</f>
        <v>5.8528500000000001</v>
      </c>
      <c r="CM365" s="100">
        <f>IF($CX365&gt;0,バックデータ一覧!$S$12,バックデータ一覧!$T$12)</f>
        <v>-5.7700000000000001E-2</v>
      </c>
      <c r="CN365" s="100">
        <f>IF($CX365&gt;0,バックデータ一覧!$S$13,バックデータ一覧!$T$13)</f>
        <v>0.47525000000000001</v>
      </c>
      <c r="CO365" s="100">
        <f>IF($CX365&gt;0,バックデータ一覧!$S$14,バックデータ一覧!$T$14)</f>
        <v>0</v>
      </c>
      <c r="CP365" s="173">
        <f>IF($CX365&gt;0,バックデータ一覧!$S$15,バックデータ一覧!$T$15)</f>
        <v>-6.3459300000000001</v>
      </c>
      <c r="CQ365" s="102">
        <f>IF($DF$4=4,'貼り付けシート（日別）'!T364,'貼り付けシート（日別）'!B364*(INT($DF$4)+1-$DF$4)+'貼り付けシート（日別）'!T364*($DF$4-INT($DF$4)))</f>
        <v>3.2019115856</v>
      </c>
      <c r="CR365" s="102">
        <f>IF($DF$4=4,'貼り付けシート（日別）'!U364,'貼り付けシート（日別）'!C364*(INT($DF$4)+1-$DF$4)+'貼り付けシート（日別）'!U364*($DF$4-INT($DF$4)))</f>
        <v>20.29469078</v>
      </c>
      <c r="CS365" s="102">
        <f>IF($DF$4=4,'貼り付けシート（日別）'!V364,'貼り付けシート（日別）'!D364*(INT($DF$4)+1-$DF$4)+'貼り付けシート（日別）'!V364*($DF$4-INT($DF$4)))</f>
        <v>3.0787611399999997</v>
      </c>
      <c r="CT365" s="102">
        <f>IF($DF$4=4,'貼り付けシート（日別）'!W364,'貼り付けシート（日別）'!E364*(INT($DF$4)+1-$DF$4)+'貼り付けシート（日別）'!W364*($DF$4-INT($DF$4)))</f>
        <v>0</v>
      </c>
      <c r="CU365" s="102">
        <f>IF($DF$4=4,'貼り付けシート（日別）'!X364,'貼り付けシート（日別）'!F364*(INT($DF$4)+1-$DF$4)+'貼り付けシート（日別）'!X364*($DF$4-INT($DF$4)))</f>
        <v>0</v>
      </c>
      <c r="CV365" s="102">
        <f>IF($DF$4=4,'貼り付けシート（日別）'!Y364,'貼り付けシート（日別）'!G364*(INT($DF$4)+1-$DF$4)+'貼り付けシート（日別）'!Y364*($DF$4-INT($DF$4)))</f>
        <v>0</v>
      </c>
      <c r="CW365" s="102">
        <f>IF($DF$4=4,'貼り付けシート（日別）'!Z364,'貼り付けシート（日別）'!H364*(INT($DF$4)+1-$DF$4)+'貼り付けシート（日別）'!Z364*($DF$4-INT($DF$4)))</f>
        <v>0</v>
      </c>
      <c r="CX365" s="32">
        <f>SUMIF('貼り付けシート（時刻別）'!$A$6:$A$8765,AR365,'貼り付けシート（時刻別）'!$C$6:$C$8765)</f>
        <v>0</v>
      </c>
      <c r="CY365" s="102">
        <f t="shared" si="110"/>
        <v>0</v>
      </c>
      <c r="CZ365" s="166"/>
    </row>
    <row r="366" spans="1:104" x14ac:dyDescent="0.15">
      <c r="A366" s="36">
        <v>41998</v>
      </c>
      <c r="B366" s="139">
        <f>IF(計算過程!$DF$5=9,計算過程!CD366+計算過程!CY366,IF($DF$4=4,AS366,G366*(INT($DF$4)+1-$DF$4)+AS366*($DF$4-INT($DF$4))))</f>
        <v>0.16144731057986111</v>
      </c>
      <c r="C366" s="139">
        <f>IF(計算過程!$DF$5=9,CF366,IF($DF$4=4,AT366,H366*(INT($DF$4)+1-$DF$4)+AT366*($DF$4-INT($DF$4))))</f>
        <v>95.720017645522631</v>
      </c>
      <c r="D366" s="139">
        <f>IF(計算過程!$DF$5=9,0,IF($DF$4=4,AU366,I366*(INT($DF$4)+1-$DF$4)+AU366*($DF$4-INT($DF$4))))</f>
        <v>0</v>
      </c>
      <c r="E366" s="139">
        <v>0</v>
      </c>
      <c r="F366" s="138"/>
      <c r="G366" s="104">
        <f t="shared" si="97"/>
        <v>0.15310137253935185</v>
      </c>
      <c r="H366" s="104">
        <f t="shared" si="98"/>
        <v>86.289312424550403</v>
      </c>
      <c r="I366" s="104">
        <f t="shared" si="99"/>
        <v>0</v>
      </c>
      <c r="J366" s="107">
        <v>0</v>
      </c>
      <c r="K366" s="101">
        <f>IF(OR(計算過程!$DF$5&lt;=4,計算過程!$DF$5=8),L366+M366+N366,0)</f>
        <v>0.15310137253935185</v>
      </c>
      <c r="L366" s="101">
        <f>IF(AND($DF$5&gt;4,$DF$5&lt;&gt;8),0,((VLOOKUP(入力データと計算結果!$E$6,バックデータ一覧!$V$12:$AA$15,2)*'貼り付けシート（日別）'!O365+VLOOKUP(入力データと計算結果!$E$6,バックデータ一覧!$V$12:$AA$15,3)*('貼り付けシート（日別）'!I365+'貼り付けシート（日別）'!J365+'貼り付けシート（日別）'!K365+'貼り付けシート（日別）'!L365+'貼り付けシート（日別）'!N365)+(VLOOKUP(入力データと計算結果!$E$6,バックデータ一覧!$V$12:$AA$15,4)))*10^3/3600))</f>
        <v>9.5780512296296305E-2</v>
      </c>
      <c r="M366" s="101">
        <f>IF(AND(OR($DF$5&gt;4,$DF$5&lt;&gt;8),入力データと計算結果!$E$7&lt;&gt;バックデータ一覧!$A$16,SUM(AL366:AM366)&gt;0),0.07*10^3/3600,0)</f>
        <v>1.9444444444444445E-2</v>
      </c>
      <c r="N366" s="101">
        <f>IF(AND(OR($DF$5&lt;=4),入力データと計算結果!$E$7=バックデータ一覧!$A$18,AM366&gt;0),(VLOOKUP(入力データと計算結果!$E$6,バックデータ一覧!$V$12:$AA$15,5,FALSE)*AO366+VLOOKUP(入力データと計算結果!$E$6,バックデータ一覧!$V$12:$AA$15,6,FALSE))*10^3/3600,0)</f>
        <v>3.7876415798611104E-2</v>
      </c>
      <c r="O366" s="101">
        <f>IF(OR(計算過程!$DF$5&lt;=2,計算過程!$DF$5=8),IF(入力データと計算結果!$E$7=バックデータ一覧!$A$16,AI366/Q366+AJ366/R366+AK366/S366+AL366/T366+AN366/V366,IF(入力データと計算結果!$E$7=バックデータ一覧!$A$17,AI366/Q366+AJ366/R366+AK366/S366+AM366/U366+AN366/V366,AI366/Q366+AJ366/R366+AK366/S366+AM366/U366+AO366/W366)),0)</f>
        <v>86.289312424550403</v>
      </c>
      <c r="P366" s="101">
        <f>IF(OR(計算過程!$DF$5=3,計算過程!$DF$5=4),IF(入力データと計算結果!$E$7=バックデータ一覧!$A$16,AI366/Q366+AJ366/R366+AK366/S366+AL366/T366+AN366/V366,IF(入力データと計算結果!$E$7=バックデータ一覧!$A$17,AI366/Q366+AJ366/R366+AK366/S366+AM366/U366+AN366/V366,AI366/Q366+AJ366/R366+AK366/S366+AM366/U366+AO366/W366)),0)</f>
        <v>0</v>
      </c>
      <c r="Q366" s="101">
        <f>MIN(1,$DF$7*'貼り付けシート（日別）'!O365+計算過程!$DF$14*(AI366+AK366)+$DF$21)</f>
        <v>0.59825835805030925</v>
      </c>
      <c r="R366" s="101">
        <f>MIN(1,$DF$8*'貼り付けシート（日別）'!O365+$DF$15*AJ366+$DF$22)</f>
        <v>0.67581163322537052</v>
      </c>
      <c r="S366" s="101">
        <f>MIN(1,$DF$9*'貼り付けシート（日別）'!O365+$DF$16*(AI366+AK366)+$DF$23)</f>
        <v>0.59825835805030925</v>
      </c>
      <c r="T366" s="32">
        <f>MIN(1,$DF$10*'貼り付けシート（日別）'!O365+$DF$17*AL366+$DF$24)</f>
        <v>0.71159348488590612</v>
      </c>
      <c r="U366" s="32">
        <f>MIN(1,$DF$11*'貼り付けシート（日別）'!O365+$DF$18*AM366+$DF$25)</f>
        <v>0.69708635496058002</v>
      </c>
      <c r="V366" s="32">
        <f>MIN(1,$DF$12*'貼り付けシート（日別）'!O365+$DF$19*AN366+$DF$26)</f>
        <v>0.71159348488590612</v>
      </c>
      <c r="W366" s="32">
        <f>MIN(1,$DF$13*'貼り付けシート（日別）'!O365+$DF$20*AO366+$DF$27)</f>
        <v>0.58741008465020128</v>
      </c>
      <c r="X366" s="32">
        <f t="shared" si="100"/>
        <v>0</v>
      </c>
      <c r="Y366" s="32">
        <f>'貼り付けシート（日別）'!P365</f>
        <v>-4.45</v>
      </c>
      <c r="Z366" s="32">
        <f t="shared" si="101"/>
        <v>1.152285</v>
      </c>
      <c r="AA366" s="32">
        <f t="shared" si="102"/>
        <v>1.1105</v>
      </c>
      <c r="AB366" s="32">
        <f t="shared" si="103"/>
        <v>57.110363790400001</v>
      </c>
      <c r="AC366" s="32">
        <f>IF($DF$5=10,($DF$41*'貼り付けシート（日別）'!O365+$DF$42*AB366+$DF$43)/3.6,0)</f>
        <v>0</v>
      </c>
      <c r="AD366" s="32">
        <f>IF(OR($DF$5=5,$DF$5=6,$DF$5=7),(($DF$45*'貼り付けシート（日別）'!O365+$DF$46*SUM(AI366:AK366,AM366)+$DF$47)*AE366+(0.01723*AO366+0.06099))*10^3/3600,0)</f>
        <v>0</v>
      </c>
      <c r="AE366" s="32">
        <f>IF('貼り付けシート（日別）'!O365&lt;7,1+(7-'貼り付けシート（日別）'!O365)*0.0091,1)</f>
        <v>1.1060529166666666</v>
      </c>
      <c r="AF366" s="32">
        <f>IF(OR($DF$5=5,$DF$5=6,$DF$5=7),(($DF$48*'貼り付けシート（日別）'!O365+$DF$49*SUM(AI366:AK366,AM366)+$DF$50)*AH366+AO366/AG366),0)</f>
        <v>0</v>
      </c>
      <c r="AG366" s="32">
        <f>$DF$51*'貼り付けシート（日別）'!O365+$DF$52*AO366+$DF$53</f>
        <v>0.75830437499999992</v>
      </c>
      <c r="AH366" s="32">
        <f>IF('貼り付けシート（日別）'!O365&lt;7,1+(7-'貼り付けシート（日別）'!O365)*0.0205,1)</f>
        <v>1.2389104166666667</v>
      </c>
      <c r="AI366" s="109">
        <f>'貼り付けシート（日別）'!B365</f>
        <v>8.8052568603999983</v>
      </c>
      <c r="AJ366" s="109">
        <f>'貼り付けシート（日別）'!C365</f>
        <v>11.74955782</v>
      </c>
      <c r="AK366" s="109">
        <f>'貼り付けシート（日別）'!D365</f>
        <v>2.4190266099999995</v>
      </c>
      <c r="AL366" s="109">
        <f>'貼り付けシート（日別）'!E365</f>
        <v>0</v>
      </c>
      <c r="AM366" s="109">
        <f>'貼り付けシート（日別）'!F365</f>
        <v>29.762460000000001</v>
      </c>
      <c r="AN366" s="109">
        <f>'貼り付けシート（日別）'!G365</f>
        <v>0</v>
      </c>
      <c r="AO366" s="109">
        <f>'貼り付けシート（日別）'!H365</f>
        <v>4.3740625</v>
      </c>
      <c r="AP366" s="102">
        <f>IF(入力データと計算結果!$E$9=バックデータ一覧!$A$25,'貼り付けシート（日別）'!Q365,0)</f>
        <v>0</v>
      </c>
      <c r="AR366" s="36">
        <v>41998</v>
      </c>
      <c r="AS366" s="104">
        <f t="shared" si="104"/>
        <v>0.16144731057986111</v>
      </c>
      <c r="AT366" s="104">
        <f t="shared" si="105"/>
        <v>95.720017645522631</v>
      </c>
      <c r="AU366" s="104">
        <f t="shared" si="106"/>
        <v>0</v>
      </c>
      <c r="AV366" s="107">
        <v>0</v>
      </c>
      <c r="AW366" s="101">
        <f>IF(OR(計算過程!$DF$5&lt;=4,計算過程!$DF$5=8),AX366+AY366+AZ366,0)</f>
        <v>0.16144731057986111</v>
      </c>
      <c r="AX366" s="101">
        <f>IF(AND(計算過程!$DF$5&gt;4,計算過程!$DF$5&lt;&gt;8),0,((VLOOKUP(入力データと計算結果!$E$6,バックデータ一覧!$V$12:$AA$15,2)*'貼り付けシート（日別）'!AG365+VLOOKUP(入力データと計算結果!$E$6,バックデータ一覧!$V$12:$AA$15,3)*('貼り付けシート（日別）'!AA365+'貼り付けシート（日別）'!AB365+'貼り付けシート（日別）'!AC365+'貼り付けシート（日別）'!AD365+'貼り付けシート（日別）'!AF365)+(VLOOKUP(入力データと計算結果!$E$6,バックデータ一覧!$V$12:$AA$15,4)))*10^3/3600))</f>
        <v>9.9301202796296312E-2</v>
      </c>
      <c r="AY366" s="101">
        <f>IF(AND(OR(計算過程!$DF$5&gt;4,計算過程!$DF$5&lt;&gt;8),入力データと計算結果!$E$7&lt;&gt;バックデータ一覧!$A$16,SUM(BX366:BY366)&gt;0),0.07*10^3/3600,0)</f>
        <v>1.9444444444444445E-2</v>
      </c>
      <c r="AZ366" s="101">
        <f>IF(AND(OR(計算過程!$DF$5&lt;=4),入力データと計算結果!$E$7=バックデータ一覧!$A$18,BY366&gt;0),(VLOOKUP(入力データと計算結果!$E$6,バックデータ一覧!$V$12:$AA$15,5,FALSE)*CA366+VLOOKUP(入力データと計算結果!$E$6,バックデータ一覧!$V$12:$AA$15,6,FALSE))*10^3/3600,0)</f>
        <v>4.2701663339120371E-2</v>
      </c>
      <c r="BA366" s="101">
        <f>IF(OR(計算過程!$DF$5&lt;=2,計算過程!$DF$5=8),IF(入力データと計算結果!$E$7=バックデータ一覧!$A$16,BU366/BC366+BV366/BD366+BW366/BE366+BX366/BF366+BZ366/BH366,IF(入力データと計算結果!$E$7=バックデータ一覧!$A$17,BU366/BC366+BV366/BD366+BW366/BE366+BY366/BG366+BZ366/BH366,BU366/BC366+BV366/BD366+BW366/BE366+BY366/BG366+CA366/BI366)),0)</f>
        <v>95.720017645522631</v>
      </c>
      <c r="BB366" s="101">
        <f>IF(OR(計算過程!$DF$5=3,計算過程!$DF$5=4),IF(入力データと計算結果!$E$7=バックデータ一覧!$A$16,BU366/BC366+BV366/BD366+BW366/BE366+BX366/BF366+BZ366/BH366,IF(入力データと計算結果!$E$7=バックデータ一覧!$A$17,BU366/BC366+BV366/BD366+BW366/BE366+BY366/BG366+BZ366/BH366,BU366/BC366+BV366/BD366+BW366/BE366+BY366/BG366+CA366/BI366)),0)</f>
        <v>0</v>
      </c>
      <c r="BC366" s="101">
        <f>MIN(1,計算過程!$DF$7*'貼り付けシート（日別）'!AG365+計算過程!$DF$14*(BU366+BW366)+計算過程!$DF$21)</f>
        <v>0.59950922077209867</v>
      </c>
      <c r="BD366" s="101">
        <f>MIN(1,計算過程!$DF$8*'貼り付けシート（日別）'!AG365+計算過程!$DF$15*BV366+計算過程!$DF$22)</f>
        <v>0.6777508668463107</v>
      </c>
      <c r="BE366" s="101">
        <f>MIN(1,計算過程!$DF$9*'貼り付けシート（日別）'!AG365+計算過程!$DF$16*(BU366+BW366)+計算過程!$DF$23)</f>
        <v>0.59950922077209867</v>
      </c>
      <c r="BF366" s="32">
        <f>MIN(1,計算過程!$DF$10*'貼り付けシート（日別）'!AG365+計算過程!$DF$17*BX366+計算過程!$DF$24)</f>
        <v>0.71159348488590612</v>
      </c>
      <c r="BG366" s="32">
        <f>MIN(1,計算過程!$DF$11*'貼り付けシート（日別）'!AG365+計算過程!$DF$18*BY366+計算過程!$DF$25)</f>
        <v>0.69708635496058002</v>
      </c>
      <c r="BH366" s="32">
        <f>MIN(1,計算過程!$DF$12*'貼り付けシート（日別）'!AG365+計算過程!$DF$19*BZ366+計算過程!$DF$26)</f>
        <v>0.71159348488590612</v>
      </c>
      <c r="BI366" s="32">
        <f>MIN(1,計算過程!$DF$13*'貼り付けシート（日別）'!AG365+計算過程!$DF$20*CA366+計算過程!$DF$27)</f>
        <v>0.60516464203731546</v>
      </c>
      <c r="BJ366" s="32">
        <f>IF(計算過程!$DF$5=11,(計算過程!$DF$33*BK366+計算過程!$DF$34*BN366+計算過程!$DF$35*計算過程!$DF$39+計算過程!$DF$36)*(1+計算過程!$DF$37*計算過程!$DF$38)*BL366*BM366*10^3/3600,0)</f>
        <v>0</v>
      </c>
      <c r="BK366" s="32">
        <f>'貼り付けシート（日別）'!AH365</f>
        <v>-4.45</v>
      </c>
      <c r="BL366" s="32">
        <f t="shared" si="107"/>
        <v>1.152285</v>
      </c>
      <c r="BM366" s="32">
        <f t="shared" si="108"/>
        <v>1.1105</v>
      </c>
      <c r="BN366" s="32">
        <f t="shared" si="109"/>
        <v>63.451080831933339</v>
      </c>
      <c r="BO366" s="32">
        <f>IF(計算過程!$DF$5=10,(計算過程!$DF$41*'貼り付けシート（日別）'!AG365+計算過程!$DF$42*BN366+計算過程!$DF$43)/3.6,0)</f>
        <v>0</v>
      </c>
      <c r="BP366" s="32">
        <f>IF(OR(計算過程!$DF$5=5,計算過程!$DF$5=6,計算過程!$DF$5=7),((計算過程!$DF$45*'貼り付けシート（日別）'!AG365+計算過程!$DF$46*SUM(BU366:BW366,BY366)+計算過程!$DF$47)*BQ366+(0.01723*CA366+0.06099))*10^3/3600,0)</f>
        <v>0</v>
      </c>
      <c r="BQ366" s="32">
        <f>IF('貼り付けシート（日別）'!AG365&lt;7,1+(7-'貼り付けシート（日別）'!AG365)*0.0091,1)</f>
        <v>1.1060529166666666</v>
      </c>
      <c r="BR366" s="32">
        <f>IF(OR(計算過程!$DF$5=5,計算過程!$DF$5=6,計算過程!$DF$5=7),((計算過程!$DF$48*'貼り付けシート（日別）'!AG365+計算過程!$DF$49*SUM(BU366:BW366,BY366)+計算過程!$DF$50)*BT366+CA366/BS366),0)</f>
        <v>0</v>
      </c>
      <c r="BS366" s="32">
        <f>計算過程!$DF$51*'貼り付けシート（日別）'!AG365+計算過程!$DF$52*CA366+計算過程!$DF$53</f>
        <v>0.76435343749999995</v>
      </c>
      <c r="BT366" s="32">
        <f>IF('貼り付けシート（日別）'!AG365&lt;7,1+(7-'貼り付けシート（日別）'!AG365)*0.0205,1)</f>
        <v>1.2389104166666667</v>
      </c>
      <c r="BU366" s="109">
        <f>'貼り付けシート（日別）'!T365</f>
        <v>9.2054958086000003</v>
      </c>
      <c r="BV366" s="109">
        <f>'貼り付けシート（日別）'!U365</f>
        <v>16.022124300000002</v>
      </c>
      <c r="BW366" s="109">
        <f>'貼り付けシート（日別）'!V365</f>
        <v>3.0787611399999997</v>
      </c>
      <c r="BX366" s="109">
        <f>'貼り付けシート（日別）'!W365</f>
        <v>0</v>
      </c>
      <c r="BY366" s="109">
        <f>'貼り付けシート（日別）'!X365</f>
        <v>29.762460000000001</v>
      </c>
      <c r="BZ366" s="109">
        <f>'貼り付けシート（日別）'!Y365</f>
        <v>0</v>
      </c>
      <c r="CA366" s="109">
        <f>'貼り付けシート（日別）'!Z365</f>
        <v>5.3822395833333339</v>
      </c>
      <c r="CB366" s="102">
        <f>IF(入力データと計算結果!$E$9=バックデータ一覧!$A$25,'貼り付けシート（日別）'!AI365,0)</f>
        <v>0</v>
      </c>
      <c r="CC366" s="166"/>
      <c r="CD366" s="32">
        <f>IF(計算過程!$DF$5=9,((CI366*'貼り付けシート（日別）'!AG365+CJ366*(CQ366+CR366+CS366+CU366)+CK366*CX366+CL366)*CE366+(0.01723*CW366+0.06099))*10^3/3600,0)</f>
        <v>0</v>
      </c>
      <c r="CE366" s="32">
        <f>IF(7&lt;='貼り付けシート（日別）'!AG365,1,1+(7-'貼り付けシート（日別）'!AG365)*0.0091)</f>
        <v>1.1060529166666666</v>
      </c>
      <c r="CF366" s="32">
        <f>IF(計算過程!$DF$5=9,((CM366*'貼り付けシート（日別）'!AG365+CN366*(CQ366+CR366+CS366+CU366)+CO366*CX366+CP366)*CH366+CW366/CG366),0)</f>
        <v>0</v>
      </c>
      <c r="CG366" s="32">
        <f>計算過程!$DF$55*'貼り付けシート（日別）'!AG365+計算過程!$DF$56*CW366+計算過程!$DF$57</f>
        <v>0.76435343749999995</v>
      </c>
      <c r="CH366" s="32">
        <f>IF(7&lt;='貼り付けシート（日別）'!AG365,1,1+(7-'貼り付けシート（日別）'!AG365)*0.0205)</f>
        <v>1.2389104166666667</v>
      </c>
      <c r="CI366" s="100">
        <f>IF($CX366&gt;0,バックデータ一覧!$S$4,バックデータ一覧!$T$4)</f>
        <v>-0.18114</v>
      </c>
      <c r="CJ366" s="100">
        <f>IF($CX366&gt;0,バックデータ一覧!$S$5,バックデータ一覧!$T$5)</f>
        <v>0.10483000000000001</v>
      </c>
      <c r="CK366" s="100">
        <f>IF($CX366&gt;0,バックデータ一覧!$S$6,バックデータ一覧!$T$6)</f>
        <v>0</v>
      </c>
      <c r="CL366" s="100">
        <f>IF($CX366&gt;0,バックデータ一覧!$S$7,バックデータ一覧!$T$7)</f>
        <v>5.8528500000000001</v>
      </c>
      <c r="CM366" s="100">
        <f>IF($CX366&gt;0,バックデータ一覧!$S$12,バックデータ一覧!$T$12)</f>
        <v>-5.7700000000000001E-2</v>
      </c>
      <c r="CN366" s="100">
        <f>IF($CX366&gt;0,バックデータ一覧!$S$13,バックデータ一覧!$T$13)</f>
        <v>0.47525000000000001</v>
      </c>
      <c r="CO366" s="100">
        <f>IF($CX366&gt;0,バックデータ一覧!$S$14,バックデータ一覧!$T$14)</f>
        <v>0</v>
      </c>
      <c r="CP366" s="173">
        <f>IF($CX366&gt;0,バックデータ一覧!$S$15,バックデータ一覧!$T$15)</f>
        <v>-6.3459300000000001</v>
      </c>
      <c r="CQ366" s="102">
        <f>IF($DF$4=4,'貼り付けシート（日別）'!T365,'貼り付けシート（日別）'!B365*(INT($DF$4)+1-$DF$4)+'貼り付けシート（日別）'!T365*($DF$4-INT($DF$4)))</f>
        <v>9.2054958086000003</v>
      </c>
      <c r="CR366" s="102">
        <f>IF($DF$4=4,'貼り付けシート（日別）'!U365,'貼り付けシート（日別）'!C365*(INT($DF$4)+1-$DF$4)+'貼り付けシート（日別）'!U365*($DF$4-INT($DF$4)))</f>
        <v>16.022124300000002</v>
      </c>
      <c r="CS366" s="102">
        <f>IF($DF$4=4,'貼り付けシート（日別）'!V365,'貼り付けシート（日別）'!D365*(INT($DF$4)+1-$DF$4)+'貼り付けシート（日別）'!V365*($DF$4-INT($DF$4)))</f>
        <v>3.0787611399999997</v>
      </c>
      <c r="CT366" s="102">
        <f>IF($DF$4=4,'貼り付けシート（日別）'!W365,'貼り付けシート（日別）'!E365*(INT($DF$4)+1-$DF$4)+'貼り付けシート（日別）'!W365*($DF$4-INT($DF$4)))</f>
        <v>0</v>
      </c>
      <c r="CU366" s="102">
        <f>IF($DF$4=4,'貼り付けシート（日別）'!X365,'貼り付けシート（日別）'!F365*(INT($DF$4)+1-$DF$4)+'貼り付けシート（日別）'!X365*($DF$4-INT($DF$4)))</f>
        <v>29.762460000000001</v>
      </c>
      <c r="CV366" s="102">
        <f>IF($DF$4=4,'貼り付けシート（日別）'!Y365,'貼り付けシート（日別）'!G365*(INT($DF$4)+1-$DF$4)+'貼り付けシート（日別）'!Y365*($DF$4-INT($DF$4)))</f>
        <v>0</v>
      </c>
      <c r="CW366" s="102">
        <f>IF($DF$4=4,'貼り付けシート（日別）'!Z365,'貼り付けシート（日別）'!H365*(INT($DF$4)+1-$DF$4)+'貼り付けシート（日別）'!Z365*($DF$4-INT($DF$4)))</f>
        <v>5.3822395833333339</v>
      </c>
      <c r="CX366" s="32">
        <f>SUMIF('貼り付けシート（時刻別）'!$A$6:$A$8765,AR366,'貼り付けシート（時刻別）'!$C$6:$C$8765)</f>
        <v>0</v>
      </c>
      <c r="CY366" s="102">
        <f t="shared" si="110"/>
        <v>0</v>
      </c>
      <c r="CZ366" s="166"/>
    </row>
    <row r="367" spans="1:104" x14ac:dyDescent="0.15">
      <c r="A367" s="36">
        <v>41999</v>
      </c>
      <c r="B367" s="139">
        <f>IF(計算過程!$DF$5=9,計算過程!CD367+計算過程!CY367,IF($DF$4=4,AS367,G367*(INT($DF$4)+1-$DF$4)+AS367*($DF$4-INT($DF$4))))</f>
        <v>0.15906364875694445</v>
      </c>
      <c r="C367" s="139">
        <f>IF(計算過程!$DF$5=9,CF367,IF($DF$4=4,AT367,H367*(INT($DF$4)+1-$DF$4)+AT367*($DF$4-INT($DF$4))))</f>
        <v>80.44627973550449</v>
      </c>
      <c r="D367" s="139">
        <f>IF(計算過程!$DF$5=9,0,IF($DF$4=4,AU367,I367*(INT($DF$4)+1-$DF$4)+AU367*($DF$4-INT($DF$4))))</f>
        <v>0</v>
      </c>
      <c r="E367" s="139">
        <v>0</v>
      </c>
      <c r="F367" s="138"/>
      <c r="G367" s="104">
        <f t="shared" si="97"/>
        <v>0.15047768310648152</v>
      </c>
      <c r="H367" s="104">
        <f t="shared" si="98"/>
        <v>70.963552470460343</v>
      </c>
      <c r="I367" s="104">
        <f t="shared" si="99"/>
        <v>0</v>
      </c>
      <c r="J367" s="107">
        <v>0</v>
      </c>
      <c r="K367" s="101">
        <f>IF(OR(計算過程!$DF$5&lt;=4,計算過程!$DF$5=8),L367+M367+N367,0)</f>
        <v>0.15047768310648152</v>
      </c>
      <c r="L367" s="101">
        <f>IF(AND($DF$5&gt;4,$DF$5&lt;&gt;8),0,((VLOOKUP(入力データと計算結果!$E$6,バックデータ一覧!$V$12:$AA$15,2)*'貼り付けシート（日別）'!O366+VLOOKUP(入力データと計算結果!$E$6,バックデータ一覧!$V$12:$AA$15,3)*('貼り付けシート（日別）'!I366+'貼り付けシート（日別）'!J366+'貼り付けシート（日別）'!K366+'貼り付けシート（日別）'!L366+'貼り付けシート（日別）'!N366)+(VLOOKUP(入力データと計算結果!$E$6,バックデータ一覧!$V$12:$AA$15,4)))*10^3/3600))</f>
        <v>9.1324639703703719E-2</v>
      </c>
      <c r="M367" s="101">
        <f>IF(AND(OR($DF$5&gt;4,$DF$5&lt;&gt;8),入力データと計算結果!$E$7&lt;&gt;バックデータ一覧!$A$16,SUM(AL367:AM367)&gt;0),0.07*10^3/3600,0)</f>
        <v>1.9444444444444445E-2</v>
      </c>
      <c r="N367" s="101">
        <f>IF(AND(OR($DF$5&lt;=4),入力データと計算結果!$E$7=バックデータ一覧!$A$18,AM367&gt;0),(VLOOKUP(入力データと計算結果!$E$6,バックデータ一覧!$V$12:$AA$15,5,FALSE)*AO367+VLOOKUP(入力データと計算結果!$E$6,バックデータ一覧!$V$12:$AA$15,6,FALSE))*10^3/3600,0)</f>
        <v>3.9708598958333341E-2</v>
      </c>
      <c r="O367" s="101">
        <f>IF(OR(計算過程!$DF$5&lt;=2,計算過程!$DF$5=8),IF(入力データと計算結果!$E$7=バックデータ一覧!$A$16,AI367/Q367+AJ367/R367+AK367/S367+AL367/T367+AN367/V367,IF(入力データと計算結果!$E$7=バックデータ一覧!$A$17,AI367/Q367+AJ367/R367+AK367/S367+AM367/U367+AN367/V367,AI367/Q367+AJ367/R367+AK367/S367+AM367/U367+AO367/W367)),0)</f>
        <v>70.963552470460343</v>
      </c>
      <c r="P367" s="101">
        <f>IF(OR(計算過程!$DF$5=3,計算過程!$DF$5=4),IF(入力データと計算結果!$E$7=バックデータ一覧!$A$16,AI367/Q367+AJ367/R367+AK367/S367+AL367/T367+AN367/V367,IF(入力データと計算結果!$E$7=バックデータ一覧!$A$17,AI367/Q367+AJ367/R367+AK367/S367+AM367/U367+AN367/V367,AI367/Q367+AJ367/R367+AK367/S367+AM367/U367+AO367/W367)),0)</f>
        <v>0</v>
      </c>
      <c r="Q367" s="101">
        <f>MIN(1,$DF$7*'貼り付けシート（日別）'!O366+計算過程!$DF$14*(AI367+AK367)+$DF$21)</f>
        <v>0.58343422197985151</v>
      </c>
      <c r="R367" s="101">
        <f>MIN(1,$DF$8*'貼り付けシート（日別）'!O366+$DF$15*AJ367+$DF$22)</f>
        <v>0.67060757455490017</v>
      </c>
      <c r="S367" s="101">
        <f>MIN(1,$DF$9*'貼り付けシート（日別）'!O366+$DF$16*(AI367+AK367)+$DF$23)</f>
        <v>0.58343422197985151</v>
      </c>
      <c r="T367" s="32">
        <f>MIN(1,$DF$10*'貼り付けシート（日別）'!O366+$DF$17*AL367+$DF$24)</f>
        <v>0.71159348488590612</v>
      </c>
      <c r="U367" s="32">
        <f>MIN(1,$DF$11*'貼り付けシート（日別）'!O366+$DF$18*AM367+$DF$25)</f>
        <v>0.69708635496058002</v>
      </c>
      <c r="V367" s="32">
        <f>MIN(1,$DF$12*'貼り付けシート（日別）'!O366+$DF$19*AN367+$DF$26)</f>
        <v>0.71159348488590612</v>
      </c>
      <c r="W367" s="32">
        <f>MIN(1,$DF$13*'貼り付けシート（日別）'!O366+$DF$20*AO367+$DF$27)</f>
        <v>0.57886153346899327</v>
      </c>
      <c r="X367" s="32">
        <f t="shared" si="100"/>
        <v>0</v>
      </c>
      <c r="Y367" s="32">
        <f>'貼り付けシート（日別）'!P366</f>
        <v>-13.0875</v>
      </c>
      <c r="Z367" s="32">
        <f t="shared" si="101"/>
        <v>1.2671637499999999</v>
      </c>
      <c r="AA367" s="32">
        <f t="shared" si="102"/>
        <v>1.024125</v>
      </c>
      <c r="AB367" s="32">
        <f t="shared" si="103"/>
        <v>47.050521158400002</v>
      </c>
      <c r="AC367" s="32">
        <f>IF($DF$5=10,($DF$41*'貼り付けシート（日別）'!O366+$DF$42*AB367+$DF$43)/3.6,0)</f>
        <v>0</v>
      </c>
      <c r="AD367" s="32">
        <f>IF(OR($DF$5=5,$DF$5=6,$DF$5=7),(($DF$45*'貼り付けシート（日別）'!O366+$DF$46*SUM(AI367:AK367,AM367)+$DF$47)*AE367+(0.01723*AO367+0.06099))*10^3/3600,0)</f>
        <v>0</v>
      </c>
      <c r="AE367" s="32">
        <f>IF('貼り付けシート（日別）'!O366&lt;7,1+(7-'貼り付けシート（日別）'!O366)*0.0091,1)</f>
        <v>1.1525008333333333</v>
      </c>
      <c r="AF367" s="32">
        <f>IF(OR($DF$5=5,$DF$5=6,$DF$5=7),(($DF$48*'貼り付けシート（日別）'!O366+$DF$49*SUM(AI367:AK367,AM367)+$DF$50)*AH367+AO367/AG367),0)</f>
        <v>0</v>
      </c>
      <c r="AG367" s="32">
        <f>$DF$51*'貼り付けシート（日別）'!O366+$DF$52*AO367+$DF$53</f>
        <v>0.73610124999999993</v>
      </c>
      <c r="AH367" s="32">
        <f>IF('貼り付けシート（日別）'!O366&lt;7,1+(7-'貼り付けシート（日別）'!O366)*0.0205,1)</f>
        <v>1.3435458333333332</v>
      </c>
      <c r="AI367" s="109">
        <f>'貼り付けシート（日別）'!B366</f>
        <v>4.8028673783999993</v>
      </c>
      <c r="AJ367" s="109">
        <f>'貼り付けシート（日別）'!C366</f>
        <v>6.408849720000001</v>
      </c>
      <c r="AK367" s="109">
        <f>'貼り付けシート（日別）'!D366</f>
        <v>1.3194690599999996</v>
      </c>
      <c r="AL367" s="109">
        <f>'貼り付けシート（日別）'!E366</f>
        <v>0</v>
      </c>
      <c r="AM367" s="109">
        <f>'貼り付けシート（日別）'!F366</f>
        <v>29.762460000000001</v>
      </c>
      <c r="AN367" s="109">
        <f>'貼り付けシート（日別）'!G366</f>
        <v>0</v>
      </c>
      <c r="AO367" s="109">
        <f>'貼り付けシート（日別）'!H366</f>
        <v>4.7568750000000009</v>
      </c>
      <c r="AP367" s="102">
        <f>IF(入力データと計算結果!$E$9=バックデータ一覧!$A$25,'貼り付けシート（日別）'!Q366,0)</f>
        <v>0</v>
      </c>
      <c r="AR367" s="36">
        <v>41999</v>
      </c>
      <c r="AS367" s="104">
        <f t="shared" si="104"/>
        <v>0.15906364875694445</v>
      </c>
      <c r="AT367" s="104">
        <f t="shared" si="105"/>
        <v>80.44627973550449</v>
      </c>
      <c r="AU367" s="104">
        <f t="shared" si="106"/>
        <v>0</v>
      </c>
      <c r="AV367" s="107">
        <v>0</v>
      </c>
      <c r="AW367" s="101">
        <f>IF(OR(計算過程!$DF$5&lt;=4,計算過程!$DF$5=8),AX367+AY367+AZ367,0)</f>
        <v>0.15906364875694445</v>
      </c>
      <c r="AX367" s="101">
        <f>IF(AND(計算過程!$DF$5&gt;4,計算過程!$DF$5&lt;&gt;8),0,((VLOOKUP(入力データと計算結果!$E$6,バックデータ一覧!$V$12:$AA$15,2)*'貼り付けシート（日別）'!AG366+VLOOKUP(入力データと計算結果!$E$6,バックデータ一覧!$V$12:$AA$15,3)*('貼り付けシート（日別）'!AA366+'貼り付けシート（日別）'!AB366+'貼り付けシート（日別）'!AC366+'貼り付けシート（日別）'!AD366+'貼り付けシート（日別）'!AF366)+(VLOOKUP(入力データと計算結果!$E$6,バックデータ一覧!$V$12:$AA$15,4)))*10^3/3600))</f>
        <v>9.4779993953703706E-2</v>
      </c>
      <c r="AY367" s="101">
        <f>IF(AND(OR(計算過程!$DF$5&gt;4,計算過程!$DF$5&lt;&gt;8),入力データと計算結果!$E$7&lt;&gt;バックデータ一覧!$A$16,SUM(BX367:BY367)&gt;0),0.07*10^3/3600,0)</f>
        <v>1.9444444444444445E-2</v>
      </c>
      <c r="AZ367" s="101">
        <f>IF(AND(OR(計算過程!$DF$5&lt;=4),入力データと計算結果!$E$7=バックデータ一覧!$A$18,BY367&gt;0),(VLOOKUP(入力データと計算結果!$E$6,バックデータ一覧!$V$12:$AA$15,5,FALSE)*CA367+VLOOKUP(入力データと計算結果!$E$6,バックデータ一覧!$V$12:$AA$15,6,FALSE))*10^3/3600,0)</f>
        <v>4.4839210358796296E-2</v>
      </c>
      <c r="BA367" s="101">
        <f>IF(OR(計算過程!$DF$5&lt;=2,計算過程!$DF$5=8),IF(入力データと計算結果!$E$7=バックデータ一覧!$A$16,BU367/BC367+BV367/BD367+BW367/BE367+BX367/BF367+BZ367/BH367,IF(入力データと計算結果!$E$7=バックデータ一覧!$A$17,BU367/BC367+BV367/BD367+BW367/BE367+BY367/BG367+BZ367/BH367,BU367/BC367+BV367/BD367+BW367/BE367+BY367/BG367+CA367/BI367)),0)</f>
        <v>80.44627973550449</v>
      </c>
      <c r="BB367" s="101">
        <f>IF(OR(計算過程!$DF$5=3,計算過程!$DF$5=4),IF(入力データと計算結果!$E$7=バックデータ一覧!$A$16,BU367/BC367+BV367/BD367+BW367/BE367+BX367/BF367+BZ367/BH367,IF(入力データと計算結果!$E$7=バックデータ一覧!$A$17,BU367/BC367+BV367/BD367+BW367/BE367+BY367/BG367+BZ367/BH367,BU367/BC367+BV367/BD367+BW367/BE367+BY367/BG367+CA367/BI367)),0)</f>
        <v>0</v>
      </c>
      <c r="BC367" s="101">
        <f>MIN(1,計算過程!$DF$7*'貼り付けシート（日別）'!AG366+計算過程!$DF$14*(BU367+BW367)+計算過程!$DF$21)</f>
        <v>0.58456830291226214</v>
      </c>
      <c r="BD367" s="101">
        <f>MIN(1,計算過程!$DF$8*'貼り付けシート（日別）'!AG366+計算過程!$DF$15*BV367+計算過程!$DF$22)</f>
        <v>0.67254680817584023</v>
      </c>
      <c r="BE367" s="101">
        <f>MIN(1,計算過程!$DF$9*'貼り付けシート（日別）'!AG366+計算過程!$DF$16*(BU367+BW367)+計算過程!$DF$23)</f>
        <v>0.58456830291226214</v>
      </c>
      <c r="BF367" s="32">
        <f>MIN(1,計算過程!$DF$10*'貼り付けシート（日別）'!AG366+計算過程!$DF$17*BX367+計算過程!$DF$24)</f>
        <v>0.71159348488590612</v>
      </c>
      <c r="BG367" s="32">
        <f>MIN(1,計算過程!$DF$11*'貼り付けシート（日別）'!AG366+計算過程!$DF$18*BY367+計算過程!$DF$25)</f>
        <v>0.69708635496058002</v>
      </c>
      <c r="BH367" s="32">
        <f>MIN(1,計算過程!$DF$12*'貼り付けシート（日別）'!AG366+計算過程!$DF$19*BZ367+計算過程!$DF$26)</f>
        <v>0.71159348488590612</v>
      </c>
      <c r="BI367" s="32">
        <f>MIN(1,計算過程!$DF$13*'貼り付けシート（日別）'!AG366+計算過程!$DF$20*CA367+計算過程!$DF$27)</f>
        <v>0.59773968091651009</v>
      </c>
      <c r="BJ367" s="32">
        <f>IF(計算過程!$DF$5=11,(計算過程!$DF$33*BK367+計算過程!$DF$34*BN367+計算過程!$DF$35*計算過程!$DF$39+計算過程!$DF$36)*(1+計算過程!$DF$37*計算過程!$DF$38)*BL367*BM367*10^3/3600,0)</f>
        <v>0</v>
      </c>
      <c r="BK367" s="32">
        <f>'貼り付けシート（日別）'!AH366</f>
        <v>-13.0875</v>
      </c>
      <c r="BL367" s="32">
        <f t="shared" si="107"/>
        <v>1.2671637499999999</v>
      </c>
      <c r="BM367" s="32">
        <f t="shared" si="108"/>
        <v>1.024125</v>
      </c>
      <c r="BN367" s="32">
        <f t="shared" si="109"/>
        <v>53.356080103766665</v>
      </c>
      <c r="BO367" s="32">
        <f>IF(計算過程!$DF$5=10,(計算過程!$DF$41*'貼り付けシート（日別）'!AG366+計算過程!$DF$42*BN367+計算過程!$DF$43)/3.6,0)</f>
        <v>0</v>
      </c>
      <c r="BP367" s="32">
        <f>IF(OR(計算過程!$DF$5=5,計算過程!$DF$5=6,計算過程!$DF$5=7),((計算過程!$DF$45*'貼り付けシート（日別）'!AG366+計算過程!$DF$46*SUM(BU367:BW367,BY367)+計算過程!$DF$47)*BQ367+(0.01723*CA367+0.06099))*10^3/3600,0)</f>
        <v>0</v>
      </c>
      <c r="BQ367" s="32">
        <f>IF('貼り付けシート（日別）'!AG366&lt;7,1+(7-'貼り付けシート（日別）'!AG366)*0.0091,1)</f>
        <v>1.1525008333333333</v>
      </c>
      <c r="BR367" s="32">
        <f>IF(OR(計算過程!$DF$5=5,計算過程!$DF$5=6,計算過程!$DF$5=7),((計算過程!$DF$48*'貼り付けシート（日別）'!AG366+計算過程!$DF$49*SUM(BU367:BW367,BY367)+計算過程!$DF$50)*BT367+CA367/BS367),0)</f>
        <v>0</v>
      </c>
      <c r="BS367" s="32">
        <f>計算過程!$DF$51*'貼り付けシート（日別）'!AG366+計算過程!$DF$52*CA367+計算過程!$DF$53</f>
        <v>0.74253312500000002</v>
      </c>
      <c r="BT367" s="32">
        <f>IF('貼り付けシート（日別）'!AG366&lt;7,1+(7-'貼り付けシート（日別）'!AG366)*0.0205,1)</f>
        <v>1.3435458333333332</v>
      </c>
      <c r="BU367" s="109">
        <f>'貼り付けシート（日別）'!T366</f>
        <v>6.2037036970999999</v>
      </c>
      <c r="BV367" s="109">
        <f>'貼り付けシート（日別）'!U366</f>
        <v>10.681416199999999</v>
      </c>
      <c r="BW367" s="109">
        <f>'貼り付けシート（日別）'!V366</f>
        <v>0.87964604000000002</v>
      </c>
      <c r="BX367" s="109">
        <f>'貼り付けシート（日別）'!W366</f>
        <v>0</v>
      </c>
      <c r="BY367" s="109">
        <f>'貼り付けシート（日別）'!X366</f>
        <v>29.762460000000001</v>
      </c>
      <c r="BZ367" s="109">
        <f>'貼り付けシート（日別）'!Y366</f>
        <v>0</v>
      </c>
      <c r="CA367" s="109">
        <f>'貼り付けシート（日別）'!Z366</f>
        <v>5.8288541666666669</v>
      </c>
      <c r="CB367" s="102">
        <f>IF(入力データと計算結果!$E$9=バックデータ一覧!$A$25,'貼り付けシート（日別）'!AI366,0)</f>
        <v>0</v>
      </c>
      <c r="CC367" s="166"/>
      <c r="CD367" s="32">
        <f>IF(計算過程!$DF$5=9,((CI367*'貼り付けシート（日別）'!AG366+CJ367*(CQ367+CR367+CS367+CU367)+CK367*CX367+CL367)*CE367+(0.01723*CW367+0.06099))*10^3/3600,0)</f>
        <v>0</v>
      </c>
      <c r="CE367" s="32">
        <f>IF(7&lt;='貼り付けシート（日別）'!AG366,1,1+(7-'貼り付けシート（日別）'!AG366)*0.0091)</f>
        <v>1.1525008333333333</v>
      </c>
      <c r="CF367" s="32">
        <f>IF(計算過程!$DF$5=9,((CM367*'貼り付けシート（日別）'!AG366+CN367*(CQ367+CR367+CS367+CU367)+CO367*CX367+CP367)*CH367+CW367/CG367),0)</f>
        <v>0</v>
      </c>
      <c r="CG367" s="32">
        <f>計算過程!$DF$55*'貼り付けシート（日別）'!AG366+計算過程!$DF$56*CW367+計算過程!$DF$57</f>
        <v>0.74253312500000002</v>
      </c>
      <c r="CH367" s="32">
        <f>IF(7&lt;='貼り付けシート（日別）'!AG366,1,1+(7-'貼り付けシート（日別）'!AG366)*0.0205)</f>
        <v>1.3435458333333332</v>
      </c>
      <c r="CI367" s="100">
        <f>IF($CX367&gt;0,バックデータ一覧!$S$4,バックデータ一覧!$T$4)</f>
        <v>-0.18114</v>
      </c>
      <c r="CJ367" s="100">
        <f>IF($CX367&gt;0,バックデータ一覧!$S$5,バックデータ一覧!$T$5)</f>
        <v>0.10483000000000001</v>
      </c>
      <c r="CK367" s="100">
        <f>IF($CX367&gt;0,バックデータ一覧!$S$6,バックデータ一覧!$T$6)</f>
        <v>0</v>
      </c>
      <c r="CL367" s="100">
        <f>IF($CX367&gt;0,バックデータ一覧!$S$7,バックデータ一覧!$T$7)</f>
        <v>5.8528500000000001</v>
      </c>
      <c r="CM367" s="100">
        <f>IF($CX367&gt;0,バックデータ一覧!$S$12,バックデータ一覧!$T$12)</f>
        <v>-5.7700000000000001E-2</v>
      </c>
      <c r="CN367" s="100">
        <f>IF($CX367&gt;0,バックデータ一覧!$S$13,バックデータ一覧!$T$13)</f>
        <v>0.47525000000000001</v>
      </c>
      <c r="CO367" s="100">
        <f>IF($CX367&gt;0,バックデータ一覧!$S$14,バックデータ一覧!$T$14)</f>
        <v>0</v>
      </c>
      <c r="CP367" s="173">
        <f>IF($CX367&gt;0,バックデータ一覧!$S$15,バックデータ一覧!$T$15)</f>
        <v>-6.3459300000000001</v>
      </c>
      <c r="CQ367" s="102">
        <f>IF($DF$4=4,'貼り付けシート（日別）'!T366,'貼り付けシート（日別）'!B366*(INT($DF$4)+1-$DF$4)+'貼り付けシート（日別）'!T366*($DF$4-INT($DF$4)))</f>
        <v>6.2037036970999999</v>
      </c>
      <c r="CR367" s="102">
        <f>IF($DF$4=4,'貼り付けシート（日別）'!U366,'貼り付けシート（日別）'!C366*(INT($DF$4)+1-$DF$4)+'貼り付けシート（日別）'!U366*($DF$4-INT($DF$4)))</f>
        <v>10.681416199999999</v>
      </c>
      <c r="CS367" s="102">
        <f>IF($DF$4=4,'貼り付けシート（日別）'!V366,'貼り付けシート（日別）'!D366*(INT($DF$4)+1-$DF$4)+'貼り付けシート（日別）'!V366*($DF$4-INT($DF$4)))</f>
        <v>0.87964604000000002</v>
      </c>
      <c r="CT367" s="102">
        <f>IF($DF$4=4,'貼り付けシート（日別）'!W366,'貼り付けシート（日別）'!E366*(INT($DF$4)+1-$DF$4)+'貼り付けシート（日別）'!W366*($DF$4-INT($DF$4)))</f>
        <v>0</v>
      </c>
      <c r="CU367" s="102">
        <f>IF($DF$4=4,'貼り付けシート（日別）'!X366,'貼り付けシート（日別）'!F366*(INT($DF$4)+1-$DF$4)+'貼り付けシート（日別）'!X366*($DF$4-INT($DF$4)))</f>
        <v>29.762460000000001</v>
      </c>
      <c r="CV367" s="102">
        <f>IF($DF$4=4,'貼り付けシート（日別）'!Y366,'貼り付けシート（日別）'!G366*(INT($DF$4)+1-$DF$4)+'貼り付けシート（日別）'!Y366*($DF$4-INT($DF$4)))</f>
        <v>0</v>
      </c>
      <c r="CW367" s="102">
        <f>IF($DF$4=4,'貼り付けシート（日別）'!Z366,'貼り付けシート（日別）'!H366*(INT($DF$4)+1-$DF$4)+'貼り付けシート（日別）'!Z366*($DF$4-INT($DF$4)))</f>
        <v>5.8288541666666669</v>
      </c>
      <c r="CX367" s="32">
        <f>SUMIF('貼り付けシート（時刻別）'!$A$6:$A$8765,AR367,'貼り付けシート（時刻別）'!$C$6:$C$8765)</f>
        <v>0</v>
      </c>
      <c r="CY367" s="102">
        <f t="shared" si="110"/>
        <v>0</v>
      </c>
      <c r="CZ367" s="166"/>
    </row>
    <row r="368" spans="1:104" x14ac:dyDescent="0.15">
      <c r="A368" s="36">
        <v>42000</v>
      </c>
      <c r="B368" s="139">
        <f>IF(計算過程!$DF$5=9,計算過程!CD368+計算過程!CY368,IF($DF$4=4,AS368,G368*(INT($DF$4)+1-$DF$4)+AS368*($DF$4-INT($DF$4))))</f>
        <v>0.17110625686111111</v>
      </c>
      <c r="C368" s="139">
        <f>IF(計算過程!$DF$5=9,CF368,IF($DF$4=4,AT368,H368*(INT($DF$4)+1-$DF$4)+AT368*($DF$4-INT($DF$4))))</f>
        <v>112.50164559451733</v>
      </c>
      <c r="D368" s="139">
        <f>IF(計算過程!$DF$5=9,0,IF($DF$4=4,AU368,I368*(INT($DF$4)+1-$DF$4)+AU368*($DF$4-INT($DF$4))))</f>
        <v>0</v>
      </c>
      <c r="E368" s="139">
        <v>0</v>
      </c>
      <c r="F368" s="138"/>
      <c r="G368" s="104">
        <f t="shared" si="97"/>
        <v>0.16257410918518519</v>
      </c>
      <c r="H368" s="104">
        <f t="shared" si="98"/>
        <v>103.06665772133852</v>
      </c>
      <c r="I368" s="104">
        <f t="shared" si="99"/>
        <v>0</v>
      </c>
      <c r="J368" s="107">
        <v>0</v>
      </c>
      <c r="K368" s="101">
        <f>IF(OR(計算過程!$DF$5&lt;=4,計算過程!$DF$5=8),L368+M368+N368,0)</f>
        <v>0.16257410918518519</v>
      </c>
      <c r="L368" s="101">
        <f>IF(AND($DF$5&gt;4,$DF$5&lt;&gt;8),0,((VLOOKUP(入力データと計算結果!$E$6,バックデータ一覧!$V$12:$AA$15,2)*'貼り付けシート（日別）'!O367+VLOOKUP(入力データと計算結果!$E$6,バックデータ一覧!$V$12:$AA$15,3)*('貼り付けシート（日別）'!I367+'貼り付けシート（日別）'!J367+'貼り付けシート（日別）'!K367+'貼り付けシート（日別）'!L367+'貼り付けシート（日別）'!N367)+(VLOOKUP(入力データと計算結果!$E$6,バックデータ一覧!$V$12:$AA$15,4)))*10^3/3600))</f>
        <v>0.10413599112962964</v>
      </c>
      <c r="M368" s="101">
        <f>IF(AND(OR($DF$5&gt;4,$DF$5&lt;&gt;8),入力データと計算結果!$E$7&lt;&gt;バックデータ一覧!$A$16,SUM(AL368:AM368)&gt;0),0.07*10^3/3600,0)</f>
        <v>1.9444444444444445E-2</v>
      </c>
      <c r="N368" s="101">
        <f>IF(AND(OR($DF$5&lt;=4),入力データと計算結果!$E$7=バックデータ一覧!$A$18,AM368&gt;0),(VLOOKUP(入力データと計算結果!$E$6,バックデータ一覧!$V$12:$AA$15,5,FALSE)*AO368+VLOOKUP(入力データと計算結果!$E$6,バックデータ一覧!$V$12:$AA$15,6,FALSE))*10^3/3600,0)</f>
        <v>3.8993673611111106E-2</v>
      </c>
      <c r="O368" s="101">
        <f>IF(OR(計算過程!$DF$5&lt;=2,計算過程!$DF$5=8),IF(入力データと計算結果!$E$7=バックデータ一覧!$A$16,AI368/Q368+AJ368/R368+AK368/S368+AL368/T368+AN368/V368,IF(入力データと計算結果!$E$7=バックデータ一覧!$A$17,AI368/Q368+AJ368/R368+AK368/S368+AM368/U368+AN368/V368,AI368/Q368+AJ368/R368+AK368/S368+AM368/U368+AO368/W368)),0)</f>
        <v>103.06665772133852</v>
      </c>
      <c r="P368" s="101">
        <f>IF(OR(計算過程!$DF$5=3,計算過程!$DF$5=4),IF(入力データと計算結果!$E$7=バックデータ一覧!$A$16,AI368/Q368+AJ368/R368+AK368/S368+AL368/T368+AN368/V368,IF(入力データと計算結果!$E$7=バックデータ一覧!$A$17,AI368/Q368+AJ368/R368+AK368/S368+AM368/U368+AN368/V368,AI368/Q368+AJ368/R368+AK368/S368+AM368/U368+AO368/W368)),0)</f>
        <v>0</v>
      </c>
      <c r="Q368" s="101">
        <f>MIN(1,$DF$7*'貼り付けシート（日別）'!O367+計算過程!$DF$14*(AI368+AK368)+$DF$21)</f>
        <v>0.59886412648957943</v>
      </c>
      <c r="R368" s="101">
        <f>MIN(1,$DF$8*'貼り付けシート（日別）'!O367+$DF$15*AJ368+$DF$22)</f>
        <v>0.67654043244886108</v>
      </c>
      <c r="S368" s="101">
        <f>MIN(1,$DF$9*'貼り付けシート（日別）'!O367+$DF$16*(AI368+AK368)+$DF$23)</f>
        <v>0.59886412648957943</v>
      </c>
      <c r="T368" s="32">
        <f>MIN(1,$DF$10*'貼り付けシート（日別）'!O367+$DF$17*AL368+$DF$24)</f>
        <v>0.71159348488590612</v>
      </c>
      <c r="U368" s="32">
        <f>MIN(1,$DF$11*'貼り付けシート（日別）'!O367+$DF$18*AM368+$DF$25)</f>
        <v>0.69708635496058002</v>
      </c>
      <c r="V368" s="32">
        <f>MIN(1,$DF$12*'貼り付けシート（日別）'!O367+$DF$19*AN368+$DF$26)</f>
        <v>0.71159348488590612</v>
      </c>
      <c r="W368" s="32">
        <f>MIN(1,$DF$13*'貼り付けシート（日別）'!O367+$DF$20*AO368+$DF$27)</f>
        <v>0.58219721303194627</v>
      </c>
      <c r="X368" s="32">
        <f t="shared" si="100"/>
        <v>0</v>
      </c>
      <c r="Y368" s="32">
        <f>'貼り付けシート（日別）'!P367</f>
        <v>-12.950000000000001</v>
      </c>
      <c r="Z368" s="32">
        <f t="shared" si="101"/>
        <v>1.2653350000000001</v>
      </c>
      <c r="AA368" s="32">
        <f t="shared" si="102"/>
        <v>1.0255000000000001</v>
      </c>
      <c r="AB368" s="32">
        <f t="shared" si="103"/>
        <v>67.7468723506</v>
      </c>
      <c r="AC368" s="32">
        <f>IF($DF$5=10,($DF$41*'貼り付けシート（日別）'!O367+$DF$42*AB368+$DF$43)/3.6,0)</f>
        <v>0</v>
      </c>
      <c r="AD368" s="32">
        <f>IF(OR($DF$5=5,$DF$5=6,$DF$5=7),(($DF$45*'貼り付けシート（日別）'!O367+$DF$46*SUM(AI368:AK368,AM368)+$DF$47)*AE368+(0.01723*AO368+0.06099))*10^3/3600,0)</f>
        <v>0</v>
      </c>
      <c r="AE368" s="32">
        <f>IF('貼り付けシート（日別）'!O367&lt;7,1+(7-'貼り付けシート（日別）'!O367)*0.0091,1)</f>
        <v>1.1343766666666666</v>
      </c>
      <c r="AF368" s="32">
        <f>IF(OR($DF$5=5,$DF$5=6,$DF$5=7),(($DF$48*'貼り付けシート（日別）'!O367+$DF$49*SUM(AI368:AK368,AM368)+$DF$50)*AH368+AO368/AG368),0)</f>
        <v>0</v>
      </c>
      <c r="AG368" s="32">
        <f>$DF$51*'貼り付けシート（日別）'!O367+$DF$52*AO368+$DF$53</f>
        <v>0.74476500000000001</v>
      </c>
      <c r="AH368" s="32">
        <f>IF('貼り付けシート（日別）'!O367&lt;7,1+(7-'貼り付けシート（日別）'!O367)*0.0205,1)</f>
        <v>1.3027166666666665</v>
      </c>
      <c r="AI368" s="109">
        <f>'貼り付けシート（日別）'!B367</f>
        <v>13.207885290600002</v>
      </c>
      <c r="AJ368" s="109">
        <f>'貼り付けシート（日別）'!C367</f>
        <v>17.090265919999997</v>
      </c>
      <c r="AK368" s="109">
        <f>'貼り付けシート（日別）'!D367</f>
        <v>3.0787611399999997</v>
      </c>
      <c r="AL368" s="109">
        <f>'貼り付けシート（日別）'!E367</f>
        <v>0</v>
      </c>
      <c r="AM368" s="109">
        <f>'貼り付けシート（日別）'!F367</f>
        <v>29.762460000000001</v>
      </c>
      <c r="AN368" s="109">
        <f>'貼り付けシート（日別）'!G367</f>
        <v>0</v>
      </c>
      <c r="AO368" s="109">
        <f>'貼り付けシート（日別）'!H367</f>
        <v>4.6074999999999999</v>
      </c>
      <c r="AP368" s="102">
        <f>IF(入力データと計算結果!$E$9=バックデータ一覧!$A$25,'貼り付けシート（日別）'!Q367,0)</f>
        <v>0</v>
      </c>
      <c r="AR368" s="36">
        <v>42000</v>
      </c>
      <c r="AS368" s="104">
        <f t="shared" si="104"/>
        <v>0.17110625686111111</v>
      </c>
      <c r="AT368" s="104">
        <f t="shared" si="105"/>
        <v>112.50164559451733</v>
      </c>
      <c r="AU368" s="104">
        <f t="shared" si="106"/>
        <v>0</v>
      </c>
      <c r="AV368" s="107">
        <v>0</v>
      </c>
      <c r="AW368" s="101">
        <f>IF(OR(計算過程!$DF$5&lt;=4,計算過程!$DF$5=8),AX368+AY368+AZ368,0)</f>
        <v>0.17110625686111111</v>
      </c>
      <c r="AX368" s="101">
        <f>IF(AND(計算過程!$DF$5&gt;4,計算過程!$DF$5&lt;&gt;8),0,((VLOOKUP(入力データと計算結果!$E$6,バックデータ一覧!$V$12:$AA$15,2)*'貼り付けシート（日別）'!AG367+VLOOKUP(入力データと計算結果!$E$6,バックデータ一覧!$V$12:$AA$15,3)*('貼り付けシート（日別）'!AA367+'貼り付けシート（日別）'!AB367+'貼り付けシート（日別）'!AC367+'貼り付けシート（日別）'!AD367+'貼り付けシート（日別）'!AF367)+(VLOOKUP(入力データと計算結果!$E$6,バックデータ一覧!$V$12:$AA$15,4)))*10^3/3600))</f>
        <v>0.10765668162962963</v>
      </c>
      <c r="AY368" s="101">
        <f>IF(AND(OR(計算過程!$DF$5&gt;4,計算過程!$DF$5&lt;&gt;8),入力データと計算結果!$E$7&lt;&gt;バックデータ一覧!$A$16,SUM(BX368:BY368)&gt;0),0.07*10^3/3600,0)</f>
        <v>1.9444444444444445E-2</v>
      </c>
      <c r="AZ368" s="101">
        <f>IF(AND(OR(計算過程!$DF$5&lt;=4),入力データと計算結果!$E$7=バックデータ一覧!$A$18,BY368&gt;0),(VLOOKUP(入力データと計算結果!$E$6,バックデータ一覧!$V$12:$AA$15,5,FALSE)*CA368+VLOOKUP(入力データと計算結果!$E$6,バックデータ一覧!$V$12:$AA$15,6,FALSE))*10^3/3600,0)</f>
        <v>4.4005130787037029E-2</v>
      </c>
      <c r="BA368" s="101">
        <f>IF(OR(計算過程!$DF$5&lt;=2,計算過程!$DF$5=8),IF(入力データと計算結果!$E$7=バックデータ一覧!$A$16,BU368/BC368+BV368/BD368+BW368/BE368+BX368/BF368+BZ368/BH368,IF(入力データと計算結果!$E$7=バックデータ一覧!$A$17,BU368/BC368+BV368/BD368+BW368/BE368+BY368/BG368+BZ368/BH368,BU368/BC368+BV368/BD368+BW368/BE368+BY368/BG368+CA368/BI368)),0)</f>
        <v>112.50164559451733</v>
      </c>
      <c r="BB368" s="101">
        <f>IF(OR(計算過程!$DF$5=3,計算過程!$DF$5=4),IF(入力データと計算結果!$E$7=バックデータ一覧!$A$16,BU368/BC368+BV368/BD368+BW368/BE368+BX368/BF368+BZ368/BH368,IF(入力データと計算結果!$E$7=バックデータ一覧!$A$17,BU368/BC368+BV368/BD368+BW368/BE368+BY368/BG368+BZ368/BH368,BU368/BC368+BV368/BD368+BW368/BE368+BY368/BG368+CA368/BI368)),0)</f>
        <v>0</v>
      </c>
      <c r="BC368" s="101">
        <f>MIN(1,計算過程!$DF$7*'貼り付けシート（日別）'!AG367+計算過程!$DF$14*(BU368+BW368)+計算過程!$DF$21)</f>
        <v>0.60011498921136874</v>
      </c>
      <c r="BD368" s="101">
        <f>MIN(1,計算過程!$DF$8*'貼り付けシート（日別）'!AG367+計算過程!$DF$15*BV368+計算過程!$DF$22)</f>
        <v>0.67847966606980126</v>
      </c>
      <c r="BE368" s="101">
        <f>MIN(1,計算過程!$DF$9*'貼り付けシート（日別）'!AG367+計算過程!$DF$16*(BU368+BW368)+計算過程!$DF$23)</f>
        <v>0.60011498921136874</v>
      </c>
      <c r="BF368" s="32">
        <f>MIN(1,計算過程!$DF$10*'貼り付けシート（日別）'!AG367+計算過程!$DF$17*BX368+計算過程!$DF$24)</f>
        <v>0.71159348488590612</v>
      </c>
      <c r="BG368" s="32">
        <f>MIN(1,計算過程!$DF$11*'貼り付けシート（日別）'!AG367+計算過程!$DF$18*BY368+計算過程!$DF$25)</f>
        <v>0.69708635496058002</v>
      </c>
      <c r="BH368" s="32">
        <f>MIN(1,計算過程!$DF$12*'貼り付けシート（日別）'!AG367+計算過程!$DF$19*BZ368+計算過程!$DF$26)</f>
        <v>0.71159348488590612</v>
      </c>
      <c r="BI368" s="32">
        <f>MIN(1,計算過程!$DF$13*'貼り付けシート（日別）'!AG367+計算過程!$DF$20*CA368+計算過程!$DF$27)</f>
        <v>0.60063693105181204</v>
      </c>
      <c r="BJ368" s="32">
        <f>IF(計算過程!$DF$5=11,(計算過程!$DF$33*BK368+計算過程!$DF$34*BN368+計算過程!$DF$35*計算過程!$DF$39+計算過程!$DF$36)*(1+計算過程!$DF$37*計算過程!$DF$38)*BL368*BM368*10^3/3600,0)</f>
        <v>0</v>
      </c>
      <c r="BK368" s="32">
        <f>'貼り付けシート（日別）'!AH367</f>
        <v>-12.950000000000001</v>
      </c>
      <c r="BL368" s="32">
        <f t="shared" si="107"/>
        <v>1.2653350000000001</v>
      </c>
      <c r="BM368" s="32">
        <f t="shared" si="108"/>
        <v>1.0255000000000001</v>
      </c>
      <c r="BN368" s="32">
        <f t="shared" si="109"/>
        <v>74.126495642133335</v>
      </c>
      <c r="BO368" s="32">
        <f>IF(計算過程!$DF$5=10,(計算過程!$DF$41*'貼り付けシート（日別）'!AG367+計算過程!$DF$42*BN368+計算過程!$DF$43)/3.6,0)</f>
        <v>0</v>
      </c>
      <c r="BP368" s="32">
        <f>IF(OR(計算過程!$DF$5=5,計算過程!$DF$5=6,計算過程!$DF$5=7),((計算過程!$DF$45*'貼り付けシート（日別）'!AG367+計算過程!$DF$46*SUM(BU368:BW368,BY368)+計算過程!$DF$47)*BQ368+(0.01723*CA368+0.06099))*10^3/3600,0)</f>
        <v>0</v>
      </c>
      <c r="BQ368" s="32">
        <f>IF('貼り付けシート（日別）'!AG367&lt;7,1+(7-'貼り付けシート（日別）'!AG367)*0.0091,1)</f>
        <v>1.1343766666666666</v>
      </c>
      <c r="BR368" s="32">
        <f>IF(OR(計算過程!$DF$5=5,計算過程!$DF$5=6,計算過程!$DF$5=7),((計算過程!$DF$48*'貼り付けシート（日別）'!AG367+計算過程!$DF$49*SUM(BU368:BW368,BY368)+計算過程!$DF$50)*BT368+CA368/BS368),0)</f>
        <v>0</v>
      </c>
      <c r="BS368" s="32">
        <f>計算過程!$DF$51*'貼り付けシート（日別）'!AG367+計算過程!$DF$52*CA368+計算過程!$DF$53</f>
        <v>0.75104749999999998</v>
      </c>
      <c r="BT368" s="32">
        <f>IF('貼り付けシート（日別）'!AG367&lt;7,1+(7-'貼り付けシート（日別）'!AG367)*0.0205,1)</f>
        <v>1.3027166666666665</v>
      </c>
      <c r="BU368" s="109">
        <f>'貼り付けシート（日別）'!T367</f>
        <v>13.608124238799999</v>
      </c>
      <c r="BV368" s="109">
        <f>'貼り付けシート（日別）'!U367</f>
        <v>21.362832399999999</v>
      </c>
      <c r="BW368" s="109">
        <f>'貼り付けシート（日別）'!V367</f>
        <v>3.7384956699999994</v>
      </c>
      <c r="BX368" s="109">
        <f>'貼り付けシート（日別）'!W367</f>
        <v>0</v>
      </c>
      <c r="BY368" s="109">
        <f>'貼り付けシート（日別）'!X367</f>
        <v>29.762460000000001</v>
      </c>
      <c r="BZ368" s="109">
        <f>'貼り付けシート（日別）'!Y367</f>
        <v>0</v>
      </c>
      <c r="CA368" s="109">
        <f>'貼り付けシート（日別）'!Z367</f>
        <v>5.6545833333333331</v>
      </c>
      <c r="CB368" s="102">
        <f>IF(入力データと計算結果!$E$9=バックデータ一覧!$A$25,'貼り付けシート（日別）'!AI367,0)</f>
        <v>0</v>
      </c>
      <c r="CC368" s="166"/>
      <c r="CD368" s="32">
        <f>IF(計算過程!$DF$5=9,((CI368*'貼り付けシート（日別）'!AG367+CJ368*(CQ368+CR368+CS368+CU368)+CK368*CX368+CL368)*CE368+(0.01723*CW368+0.06099))*10^3/3600,0)</f>
        <v>0</v>
      </c>
      <c r="CE368" s="32">
        <f>IF(7&lt;='貼り付けシート（日別）'!AG367,1,1+(7-'貼り付けシート（日別）'!AG367)*0.0091)</f>
        <v>1.1343766666666666</v>
      </c>
      <c r="CF368" s="32">
        <f>IF(計算過程!$DF$5=9,((CM368*'貼り付けシート（日別）'!AG367+CN368*(CQ368+CR368+CS368+CU368)+CO368*CX368+CP368)*CH368+CW368/CG368),0)</f>
        <v>0</v>
      </c>
      <c r="CG368" s="32">
        <f>計算過程!$DF$55*'貼り付けシート（日別）'!AG367+計算過程!$DF$56*CW368+計算過程!$DF$57</f>
        <v>0.75104749999999998</v>
      </c>
      <c r="CH368" s="32">
        <f>IF(7&lt;='貼り付けシート（日別）'!AG367,1,1+(7-'貼り付けシート（日別）'!AG367)*0.0205)</f>
        <v>1.3027166666666665</v>
      </c>
      <c r="CI368" s="100">
        <f>IF($CX368&gt;0,バックデータ一覧!$S$4,バックデータ一覧!$T$4)</f>
        <v>-0.18114</v>
      </c>
      <c r="CJ368" s="100">
        <f>IF($CX368&gt;0,バックデータ一覧!$S$5,バックデータ一覧!$T$5)</f>
        <v>0.10483000000000001</v>
      </c>
      <c r="CK368" s="100">
        <f>IF($CX368&gt;0,バックデータ一覧!$S$6,バックデータ一覧!$T$6)</f>
        <v>0</v>
      </c>
      <c r="CL368" s="100">
        <f>IF($CX368&gt;0,バックデータ一覧!$S$7,バックデータ一覧!$T$7)</f>
        <v>5.8528500000000001</v>
      </c>
      <c r="CM368" s="100">
        <f>IF($CX368&gt;0,バックデータ一覧!$S$12,バックデータ一覧!$T$12)</f>
        <v>-5.7700000000000001E-2</v>
      </c>
      <c r="CN368" s="100">
        <f>IF($CX368&gt;0,バックデータ一覧!$S$13,バックデータ一覧!$T$13)</f>
        <v>0.47525000000000001</v>
      </c>
      <c r="CO368" s="100">
        <f>IF($CX368&gt;0,バックデータ一覧!$S$14,バックデータ一覧!$T$14)</f>
        <v>0</v>
      </c>
      <c r="CP368" s="173">
        <f>IF($CX368&gt;0,バックデータ一覧!$S$15,バックデータ一覧!$T$15)</f>
        <v>-6.3459300000000001</v>
      </c>
      <c r="CQ368" s="102">
        <f>IF($DF$4=4,'貼り付けシート（日別）'!T367,'貼り付けシート（日別）'!B367*(INT($DF$4)+1-$DF$4)+'貼り付けシート（日別）'!T367*($DF$4-INT($DF$4)))</f>
        <v>13.608124238799999</v>
      </c>
      <c r="CR368" s="102">
        <f>IF($DF$4=4,'貼り付けシート（日別）'!U367,'貼り付けシート（日別）'!C367*(INT($DF$4)+1-$DF$4)+'貼り付けシート（日別）'!U367*($DF$4-INT($DF$4)))</f>
        <v>21.362832399999999</v>
      </c>
      <c r="CS368" s="102">
        <f>IF($DF$4=4,'貼り付けシート（日別）'!V367,'貼り付けシート（日別）'!D367*(INT($DF$4)+1-$DF$4)+'貼り付けシート（日別）'!V367*($DF$4-INT($DF$4)))</f>
        <v>3.7384956699999994</v>
      </c>
      <c r="CT368" s="102">
        <f>IF($DF$4=4,'貼り付けシート（日別）'!W367,'貼り付けシート（日別）'!E367*(INT($DF$4)+1-$DF$4)+'貼り付けシート（日別）'!W367*($DF$4-INT($DF$4)))</f>
        <v>0</v>
      </c>
      <c r="CU368" s="102">
        <f>IF($DF$4=4,'貼り付けシート（日別）'!X367,'貼り付けシート（日別）'!F367*(INT($DF$4)+1-$DF$4)+'貼り付けシート（日別）'!X367*($DF$4-INT($DF$4)))</f>
        <v>29.762460000000001</v>
      </c>
      <c r="CV368" s="102">
        <f>IF($DF$4=4,'貼り付けシート（日別）'!Y367,'貼り付けシート（日別）'!G367*(INT($DF$4)+1-$DF$4)+'貼り付けシート（日別）'!Y367*($DF$4-INT($DF$4)))</f>
        <v>0</v>
      </c>
      <c r="CW368" s="102">
        <f>IF($DF$4=4,'貼り付けシート（日別）'!Z367,'貼り付けシート（日別）'!H367*(INT($DF$4)+1-$DF$4)+'貼り付けシート（日別）'!Z367*($DF$4-INT($DF$4)))</f>
        <v>5.6545833333333331</v>
      </c>
      <c r="CX368" s="32">
        <f>SUMIF('貼り付けシート（時刻別）'!$A$6:$A$8765,AR368,'貼り付けシート（時刻別）'!$C$6:$C$8765)</f>
        <v>0</v>
      </c>
      <c r="CY368" s="102">
        <f t="shared" si="110"/>
        <v>0</v>
      </c>
      <c r="CZ368" s="166"/>
    </row>
    <row r="369" spans="1:104" x14ac:dyDescent="0.15">
      <c r="A369" s="36">
        <v>42001</v>
      </c>
      <c r="B369" s="139">
        <f>IF(計算過程!$DF$5=9,計算過程!CD369+計算過程!CY369,IF($DF$4=4,AS369,G369*(INT($DF$4)+1-$DF$4)+AS369*($DF$4-INT($DF$4))))</f>
        <v>0.15825674250694444</v>
      </c>
      <c r="C369" s="139">
        <f>IF(計算過程!$DF$5=9,CF369,IF($DF$4=4,AT369,H369*(INT($DF$4)+1-$DF$4)+AT369*($DF$4-INT($DF$4))))</f>
        <v>80.249851167871199</v>
      </c>
      <c r="D369" s="139">
        <f>IF(計算過程!$DF$5=9,0,IF($DF$4=4,AU369,I369*(INT($DF$4)+1-$DF$4)+AU369*($DF$4-INT($DF$4))))</f>
        <v>0</v>
      </c>
      <c r="E369" s="139">
        <v>0</v>
      </c>
      <c r="F369" s="138"/>
      <c r="G369" s="104">
        <f t="shared" si="97"/>
        <v>0.14972462060648145</v>
      </c>
      <c r="H369" s="104">
        <f t="shared" si="98"/>
        <v>70.791078696431242</v>
      </c>
      <c r="I369" s="104">
        <f t="shared" si="99"/>
        <v>0</v>
      </c>
      <c r="J369" s="107">
        <v>0</v>
      </c>
      <c r="K369" s="101">
        <f>IF(OR(計算過程!$DF$5&lt;=4,計算過程!$DF$5=8),L369+M369+N369,0)</f>
        <v>0.14972462060648145</v>
      </c>
      <c r="L369" s="101">
        <f>IF(AND($DF$5&gt;4,$DF$5&lt;&gt;8),0,((VLOOKUP(入力データと計算結果!$E$6,バックデータ一覧!$V$12:$AA$15,2)*'貼り付けシート（日別）'!O368+VLOOKUP(入力データと計算結果!$E$6,バックデータ一覧!$V$12:$AA$15,3)*('貼り付けシート（日別）'!I368+'貼り付けシート（日別）'!J368+'貼り付けシート（日別）'!K368+'貼り付けシート（日別）'!L368+'貼り付けシート（日別）'!N368)+(VLOOKUP(入力データと計算結果!$E$6,バックデータ一覧!$V$12:$AA$15,4)))*10^3/3600))</f>
        <v>9.0894639703703692E-2</v>
      </c>
      <c r="M369" s="101">
        <f>IF(AND(OR($DF$5&gt;4,$DF$5&lt;&gt;8),入力データと計算結果!$E$7&lt;&gt;バックデータ一覧!$A$16,SUM(AL369:AM369)&gt;0),0.07*10^3/3600,0)</f>
        <v>1.9444444444444445E-2</v>
      </c>
      <c r="N369" s="101">
        <f>IF(AND(OR($DF$5&lt;=4),入力データと計算結果!$E$7=バックデータ一覧!$A$18,AM369&gt;0),(VLOOKUP(入力データと計算結果!$E$6,バックデータ一覧!$V$12:$AA$15,5,FALSE)*AO369+VLOOKUP(入力データと計算結果!$E$6,バックデータ一覧!$V$12:$AA$15,6,FALSE))*10^3/3600,0)</f>
        <v>3.9385536458333328E-2</v>
      </c>
      <c r="O369" s="101">
        <f>IF(OR(計算過程!$DF$5&lt;=2,計算過程!$DF$5=8),IF(入力データと計算結果!$E$7=バックデータ一覧!$A$16,AI369/Q369+AJ369/R369+AK369/S369+AL369/T369+AN369/V369,IF(入力データと計算結果!$E$7=バックデータ一覧!$A$17,AI369/Q369+AJ369/R369+AK369/S369+AM369/U369+AN369/V369,AI369/Q369+AJ369/R369+AK369/S369+AM369/U369+AO369/W369)),0)</f>
        <v>70.791078696431242</v>
      </c>
      <c r="P369" s="101">
        <f>IF(OR(計算過程!$DF$5=3,計算過程!$DF$5=4),IF(入力データと計算結果!$E$7=バックデータ一覧!$A$16,AI369/Q369+AJ369/R369+AK369/S369+AL369/T369+AN369/V369,IF(入力データと計算結果!$E$7=バックデータ一覧!$A$17,AI369/Q369+AJ369/R369+AK369/S369+AM369/U369+AN369/V369,AI369/Q369+AJ369/R369+AK369/S369+AM369/U369+AO369/W369)),0)</f>
        <v>0</v>
      </c>
      <c r="Q369" s="101">
        <f>MIN(1,$DF$7*'貼り付けシート（日別）'!O368+計算過程!$DF$14*(AI369+AK369)+$DF$21)</f>
        <v>0.5849864924979723</v>
      </c>
      <c r="R369" s="101">
        <f>MIN(1,$DF$8*'貼り付けシート（日別）'!O368+$DF$15*AJ369+$DF$22)</f>
        <v>0.671097765244833</v>
      </c>
      <c r="S369" s="101">
        <f>MIN(1,$DF$9*'貼り付けシート（日別）'!O368+$DF$16*(AI369+AK369)+$DF$23)</f>
        <v>0.5849864924979723</v>
      </c>
      <c r="T369" s="32">
        <f>MIN(1,$DF$10*'貼り付けシート（日別）'!O368+$DF$17*AL369+$DF$24)</f>
        <v>0.71159348488590612</v>
      </c>
      <c r="U369" s="32">
        <f>MIN(1,$DF$11*'貼り付けシート（日別）'!O368+$DF$18*AM369+$DF$25)</f>
        <v>0.69708635496058002</v>
      </c>
      <c r="V369" s="32">
        <f>MIN(1,$DF$12*'貼り付けシート（日別）'!O368+$DF$19*AN369+$DF$26)</f>
        <v>0.71159348488590612</v>
      </c>
      <c r="W369" s="32">
        <f>MIN(1,$DF$13*'貼り付けシート（日別）'!O368+$DF$20*AO369+$DF$27)</f>
        <v>0.58036886984053693</v>
      </c>
      <c r="X369" s="32">
        <f t="shared" si="100"/>
        <v>0</v>
      </c>
      <c r="Y369" s="32">
        <f>'貼り付けシート（日別）'!P368</f>
        <v>-10.3375</v>
      </c>
      <c r="Z369" s="32">
        <f t="shared" si="101"/>
        <v>1.2305887499999999</v>
      </c>
      <c r="AA369" s="32">
        <f t="shared" si="102"/>
        <v>1.051625</v>
      </c>
      <c r="AB369" s="32">
        <f t="shared" si="103"/>
        <v>46.9830211584</v>
      </c>
      <c r="AC369" s="32">
        <f>IF($DF$5=10,($DF$41*'貼り付けシート（日別）'!O368+$DF$42*AB369+$DF$43)/3.6,0)</f>
        <v>0</v>
      </c>
      <c r="AD369" s="32">
        <f>IF(OR($DF$5=5,$DF$5=6,$DF$5=7),(($DF$45*'貼り付けシート（日別）'!O368+$DF$46*SUM(AI369:AK369,AM369)+$DF$47)*AE369+(0.01723*AO369+0.06099))*10^3/3600,0)</f>
        <v>0</v>
      </c>
      <c r="AE369" s="32">
        <f>IF('貼り付けシート（日別）'!O368&lt;7,1+(7-'貼り付けシート（日別）'!O368)*0.0091,1)</f>
        <v>1.1443108333333334</v>
      </c>
      <c r="AF369" s="32">
        <f>IF(OR($DF$5=5,$DF$5=6,$DF$5=7),(($DF$48*'貼り付けシート（日別）'!O368+$DF$49*SUM(AI369:AK369,AM369)+$DF$50)*AH369+AO369/AG369),0)</f>
        <v>0</v>
      </c>
      <c r="AG369" s="32">
        <f>$DF$51*'貼り付けシート（日別）'!O368+$DF$52*AO369+$DF$53</f>
        <v>0.74001624999999993</v>
      </c>
      <c r="AH369" s="32">
        <f>IF('貼り付けシート（日別）'!O368&lt;7,1+(7-'貼り付けシート（日別）'!O368)*0.0205,1)</f>
        <v>1.3250958333333334</v>
      </c>
      <c r="AI369" s="109">
        <f>'貼り付けシート（日別）'!B368</f>
        <v>4.8028673783999993</v>
      </c>
      <c r="AJ369" s="109">
        <f>'貼り付けシート（日別）'!C368</f>
        <v>6.408849720000001</v>
      </c>
      <c r="AK369" s="109">
        <f>'貼り付けシート（日別）'!D368</f>
        <v>1.3194690599999996</v>
      </c>
      <c r="AL369" s="109">
        <f>'貼り付けシート（日別）'!E368</f>
        <v>0</v>
      </c>
      <c r="AM369" s="109">
        <f>'貼り付けシート（日別）'!F368</f>
        <v>29.762460000000001</v>
      </c>
      <c r="AN369" s="109">
        <f>'貼り付けシート（日別）'!G368</f>
        <v>0</v>
      </c>
      <c r="AO369" s="109">
        <f>'貼り付けシート（日別）'!H368</f>
        <v>4.6893750000000001</v>
      </c>
      <c r="AP369" s="102">
        <f>IF(入力データと計算結果!$E$9=バックデータ一覧!$A$25,'貼り付けシート（日別）'!Q368,0)</f>
        <v>0</v>
      </c>
      <c r="AR369" s="36">
        <v>42001</v>
      </c>
      <c r="AS369" s="104">
        <f t="shared" si="104"/>
        <v>0.15825674250694444</v>
      </c>
      <c r="AT369" s="104">
        <f t="shared" si="105"/>
        <v>80.249851167871199</v>
      </c>
      <c r="AU369" s="104">
        <f t="shared" si="106"/>
        <v>0</v>
      </c>
      <c r="AV369" s="107">
        <v>0</v>
      </c>
      <c r="AW369" s="101">
        <f>IF(OR(計算過程!$DF$5&lt;=4,計算過程!$DF$5=8),AX369+AY369+AZ369,0)</f>
        <v>0.15825674250694444</v>
      </c>
      <c r="AX369" s="101">
        <f>IF(AND(計算過程!$DF$5&gt;4,計算過程!$DF$5&lt;&gt;8),0,((VLOOKUP(入力データと計算結果!$E$6,バックデータ一覧!$V$12:$AA$15,2)*'貼り付けシート（日別）'!AG368+VLOOKUP(入力データと計算結果!$E$6,バックデータ一覧!$V$12:$AA$15,3)*('貼り付けシート（日別）'!AA368+'貼り付けシート（日別）'!AB368+'貼り付けシート（日別）'!AC368+'貼り付けシート（日別）'!AD368+'貼り付けシート（日別）'!AF368)+(VLOOKUP(入力データと計算結果!$E$6,バックデータ一覧!$V$12:$AA$15,4)))*10^3/3600))</f>
        <v>9.4349993953703706E-2</v>
      </c>
      <c r="AY369" s="101">
        <f>IF(AND(OR(計算過程!$DF$5&gt;4,計算過程!$DF$5&lt;&gt;8),入力データと計算結果!$E$7&lt;&gt;バックデータ一覧!$A$16,SUM(BX369:BY369)&gt;0),0.07*10^3/3600,0)</f>
        <v>1.9444444444444445E-2</v>
      </c>
      <c r="AZ369" s="101">
        <f>IF(AND(OR(計算過程!$DF$5&lt;=4),入力データと計算結果!$E$7=バックデータ一覧!$A$18,BY369&gt;0),(VLOOKUP(入力データと計算結果!$E$6,バックデータ一覧!$V$12:$AA$15,5,FALSE)*CA369+VLOOKUP(入力データと計算結果!$E$6,バックデータ一覧!$V$12:$AA$15,6,FALSE))*10^3/3600,0)</f>
        <v>4.4462304108796299E-2</v>
      </c>
      <c r="BA369" s="101">
        <f>IF(OR(計算過程!$DF$5&lt;=2,計算過程!$DF$5=8),IF(入力データと計算結果!$E$7=バックデータ一覧!$A$16,BU369/BC369+BV369/BD369+BW369/BE369+BX369/BF369+BZ369/BH369,IF(入力データと計算結果!$E$7=バックデータ一覧!$A$17,BU369/BC369+BV369/BD369+BW369/BE369+BY369/BG369+BZ369/BH369,BU369/BC369+BV369/BD369+BW369/BE369+BY369/BG369+CA369/BI369)),0)</f>
        <v>80.249851167871199</v>
      </c>
      <c r="BB369" s="101">
        <f>IF(OR(計算過程!$DF$5=3,計算過程!$DF$5=4),IF(入力データと計算結果!$E$7=バックデータ一覧!$A$16,BU369/BC369+BV369/BD369+BW369/BE369+BX369/BF369+BZ369/BH369,IF(入力データと計算結果!$E$7=バックデータ一覧!$A$17,BU369/BC369+BV369/BD369+BW369/BE369+BY369/BG369+BZ369/BH369,BU369/BC369+BV369/BD369+BW369/BE369+BY369/BG369+CA369/BI369)),0)</f>
        <v>0</v>
      </c>
      <c r="BC369" s="101">
        <f>MIN(1,計算過程!$DF$7*'貼り付けシート（日別）'!AG368+計算過程!$DF$14*(BU369+BW369)+計算過程!$DF$21)</f>
        <v>0.58612057343038293</v>
      </c>
      <c r="BD369" s="101">
        <f>MIN(1,計算過程!$DF$8*'貼り付けシート（日別）'!AG368+計算過程!$DF$15*BV369+計算過程!$DF$22)</f>
        <v>0.67303699886577306</v>
      </c>
      <c r="BE369" s="101">
        <f>MIN(1,計算過程!$DF$9*'貼り付けシート（日別）'!AG368+計算過程!$DF$16*(BU369+BW369)+計算過程!$DF$23)</f>
        <v>0.58612057343038293</v>
      </c>
      <c r="BF369" s="32">
        <f>MIN(1,計算過程!$DF$10*'貼り付けシート（日別）'!AG368+計算過程!$DF$17*BX369+計算過程!$DF$24)</f>
        <v>0.71159348488590612</v>
      </c>
      <c r="BG369" s="32">
        <f>MIN(1,計算過程!$DF$11*'貼り付けシート（日別）'!AG368+計算過程!$DF$18*BY369+計算過程!$DF$25)</f>
        <v>0.69708635496058002</v>
      </c>
      <c r="BH369" s="32">
        <f>MIN(1,計算過程!$DF$12*'貼り付けシート（日別）'!AG368+計算過程!$DF$19*BZ369+計算過程!$DF$26)</f>
        <v>0.71159348488590612</v>
      </c>
      <c r="BI369" s="32">
        <f>MIN(1,計算過程!$DF$13*'貼り付けシート（日別）'!AG368+計算過程!$DF$20*CA369+計算過程!$DF$27)</f>
        <v>0.59904889855087251</v>
      </c>
      <c r="BJ369" s="32">
        <f>IF(計算過程!$DF$5=11,(計算過程!$DF$33*BK369+計算過程!$DF$34*BN369+計算過程!$DF$35*計算過程!$DF$39+計算過程!$DF$36)*(1+計算過程!$DF$37*計算過程!$DF$38)*BL369*BM369*10^3/3600,0)</f>
        <v>0</v>
      </c>
      <c r="BK369" s="32">
        <f>'貼り付けシート（日別）'!AH368</f>
        <v>-10.3375</v>
      </c>
      <c r="BL369" s="32">
        <f t="shared" si="107"/>
        <v>1.2305887499999999</v>
      </c>
      <c r="BM369" s="32">
        <f t="shared" si="108"/>
        <v>1.051625</v>
      </c>
      <c r="BN369" s="32">
        <f t="shared" si="109"/>
        <v>53.277330103766666</v>
      </c>
      <c r="BO369" s="32">
        <f>IF(計算過程!$DF$5=10,(計算過程!$DF$41*'貼り付けシート（日別）'!AG368+計算過程!$DF$42*BN369+計算過程!$DF$43)/3.6,0)</f>
        <v>0</v>
      </c>
      <c r="BP369" s="32">
        <f>IF(OR(計算過程!$DF$5=5,計算過程!$DF$5=6,計算過程!$DF$5=7),((計算過程!$DF$45*'貼り付けシート（日別）'!AG368+計算過程!$DF$46*SUM(BU369:BW369,BY369)+計算過程!$DF$47)*BQ369+(0.01723*CA369+0.06099))*10^3/3600,0)</f>
        <v>0</v>
      </c>
      <c r="BQ369" s="32">
        <f>IF('貼り付けシート（日別）'!AG368&lt;7,1+(7-'貼り付けシート（日別）'!AG368)*0.0091,1)</f>
        <v>1.1443108333333334</v>
      </c>
      <c r="BR369" s="32">
        <f>IF(OR(計算過程!$DF$5=5,計算過程!$DF$5=6,計算過程!$DF$5=7),((計算過程!$DF$48*'貼り付けシート（日別）'!AG368+計算過程!$DF$49*SUM(BU369:BW369,BY369)+計算過程!$DF$50)*BT369+CA369/BS369),0)</f>
        <v>0</v>
      </c>
      <c r="BS369" s="32">
        <f>計算過程!$DF$51*'貼り付けシート（日別）'!AG368+計算過程!$DF$52*CA369+計算過程!$DF$53</f>
        <v>0.74638062500000002</v>
      </c>
      <c r="BT369" s="32">
        <f>IF('貼り付けシート（日別）'!AG368&lt;7,1+(7-'貼り付けシート（日別）'!AG368)*0.0205,1)</f>
        <v>1.3250958333333334</v>
      </c>
      <c r="BU369" s="109">
        <f>'貼り付けシート（日別）'!T368</f>
        <v>6.2037036970999999</v>
      </c>
      <c r="BV369" s="109">
        <f>'貼り付けシート（日別）'!U368</f>
        <v>10.681416199999999</v>
      </c>
      <c r="BW369" s="109">
        <f>'貼り付けシート（日別）'!V368</f>
        <v>0.87964604000000002</v>
      </c>
      <c r="BX369" s="109">
        <f>'貼り付けシート（日別）'!W368</f>
        <v>0</v>
      </c>
      <c r="BY369" s="109">
        <f>'貼り付けシート（日別）'!X368</f>
        <v>29.762460000000001</v>
      </c>
      <c r="BZ369" s="109">
        <f>'貼り付けシート（日別）'!Y368</f>
        <v>0</v>
      </c>
      <c r="CA369" s="109">
        <f>'貼り付けシート（日別）'!Z368</f>
        <v>5.7501041666666666</v>
      </c>
      <c r="CB369" s="102">
        <f>IF(入力データと計算結果!$E$9=バックデータ一覧!$A$25,'貼り付けシート（日別）'!AI368,0)</f>
        <v>0</v>
      </c>
      <c r="CC369" s="166"/>
      <c r="CD369" s="32">
        <f>IF(計算過程!$DF$5=9,((CI369*'貼り付けシート（日別）'!AG368+CJ369*(CQ369+CR369+CS369+CU369)+CK369*CX369+CL369)*CE369+(0.01723*CW369+0.06099))*10^3/3600,0)</f>
        <v>0</v>
      </c>
      <c r="CE369" s="32">
        <f>IF(7&lt;='貼り付けシート（日別）'!AG368,1,1+(7-'貼り付けシート（日別）'!AG368)*0.0091)</f>
        <v>1.1443108333333334</v>
      </c>
      <c r="CF369" s="32">
        <f>IF(計算過程!$DF$5=9,((CM369*'貼り付けシート（日別）'!AG368+CN369*(CQ369+CR369+CS369+CU369)+CO369*CX369+CP369)*CH369+CW369/CG369),0)</f>
        <v>0</v>
      </c>
      <c r="CG369" s="32">
        <f>計算過程!$DF$55*'貼り付けシート（日別）'!AG368+計算過程!$DF$56*CW369+計算過程!$DF$57</f>
        <v>0.74638062500000002</v>
      </c>
      <c r="CH369" s="32">
        <f>IF(7&lt;='貼り付けシート（日別）'!AG368,1,1+(7-'貼り付けシート（日別）'!AG368)*0.0205)</f>
        <v>1.3250958333333334</v>
      </c>
      <c r="CI369" s="100">
        <f>IF($CX369&gt;0,バックデータ一覧!$S$4,バックデータ一覧!$T$4)</f>
        <v>-0.18114</v>
      </c>
      <c r="CJ369" s="100">
        <f>IF($CX369&gt;0,バックデータ一覧!$S$5,バックデータ一覧!$T$5)</f>
        <v>0.10483000000000001</v>
      </c>
      <c r="CK369" s="100">
        <f>IF($CX369&gt;0,バックデータ一覧!$S$6,バックデータ一覧!$T$6)</f>
        <v>0</v>
      </c>
      <c r="CL369" s="100">
        <f>IF($CX369&gt;0,バックデータ一覧!$S$7,バックデータ一覧!$T$7)</f>
        <v>5.8528500000000001</v>
      </c>
      <c r="CM369" s="100">
        <f>IF($CX369&gt;0,バックデータ一覧!$S$12,バックデータ一覧!$T$12)</f>
        <v>-5.7700000000000001E-2</v>
      </c>
      <c r="CN369" s="100">
        <f>IF($CX369&gt;0,バックデータ一覧!$S$13,バックデータ一覧!$T$13)</f>
        <v>0.47525000000000001</v>
      </c>
      <c r="CO369" s="100">
        <f>IF($CX369&gt;0,バックデータ一覧!$S$14,バックデータ一覧!$T$14)</f>
        <v>0</v>
      </c>
      <c r="CP369" s="173">
        <f>IF($CX369&gt;0,バックデータ一覧!$S$15,バックデータ一覧!$T$15)</f>
        <v>-6.3459300000000001</v>
      </c>
      <c r="CQ369" s="102">
        <f>IF($DF$4=4,'貼り付けシート（日別）'!T368,'貼り付けシート（日別）'!B368*(INT($DF$4)+1-$DF$4)+'貼り付けシート（日別）'!T368*($DF$4-INT($DF$4)))</f>
        <v>6.2037036970999999</v>
      </c>
      <c r="CR369" s="102">
        <f>IF($DF$4=4,'貼り付けシート（日別）'!U368,'貼り付けシート（日別）'!C368*(INT($DF$4)+1-$DF$4)+'貼り付けシート（日別）'!U368*($DF$4-INT($DF$4)))</f>
        <v>10.681416199999999</v>
      </c>
      <c r="CS369" s="102">
        <f>IF($DF$4=4,'貼り付けシート（日別）'!V368,'貼り付けシート（日別）'!D368*(INT($DF$4)+1-$DF$4)+'貼り付けシート（日別）'!V368*($DF$4-INT($DF$4)))</f>
        <v>0.87964604000000002</v>
      </c>
      <c r="CT369" s="102">
        <f>IF($DF$4=4,'貼り付けシート（日別）'!W368,'貼り付けシート（日別）'!E368*(INT($DF$4)+1-$DF$4)+'貼り付けシート（日別）'!W368*($DF$4-INT($DF$4)))</f>
        <v>0</v>
      </c>
      <c r="CU369" s="102">
        <f>IF($DF$4=4,'貼り付けシート（日別）'!X368,'貼り付けシート（日別）'!F368*(INT($DF$4)+1-$DF$4)+'貼り付けシート（日別）'!X368*($DF$4-INT($DF$4)))</f>
        <v>29.762460000000001</v>
      </c>
      <c r="CV369" s="102">
        <f>IF($DF$4=4,'貼り付けシート（日別）'!Y368,'貼り付けシート（日別）'!G368*(INT($DF$4)+1-$DF$4)+'貼り付けシート（日別）'!Y368*($DF$4-INT($DF$4)))</f>
        <v>0</v>
      </c>
      <c r="CW369" s="102">
        <f>IF($DF$4=4,'貼り付けシート（日別）'!Z368,'貼り付けシート（日別）'!H368*(INT($DF$4)+1-$DF$4)+'貼り付けシート（日別）'!Z368*($DF$4-INT($DF$4)))</f>
        <v>5.7501041666666666</v>
      </c>
      <c r="CX369" s="32">
        <f>SUMIF('貼り付けシート（時刻別）'!$A$6:$A$8765,AR369,'貼り付けシート（時刻別）'!$C$6:$C$8765)</f>
        <v>0</v>
      </c>
      <c r="CY369" s="102">
        <f t="shared" si="110"/>
        <v>0</v>
      </c>
      <c r="CZ369" s="166"/>
    </row>
    <row r="370" spans="1:104" x14ac:dyDescent="0.15">
      <c r="A370" s="36">
        <v>42002</v>
      </c>
      <c r="B370" s="139">
        <f>IF(計算過程!$DF$5=9,計算過程!CD370+計算過程!CY370,IF($DF$4=4,AS370,G370*(INT($DF$4)+1-$DF$4)+AS370*($DF$4-INT($DF$4))))</f>
        <v>0.16709191865277778</v>
      </c>
      <c r="C370" s="139">
        <f>IF(計算過程!$DF$5=9,CF370,IF($DF$4=4,AT370,H370*(INT($DF$4)+1-$DF$4)+AT370*($DF$4-INT($DF$4))))</f>
        <v>97.279177857914235</v>
      </c>
      <c r="D370" s="139">
        <f>IF(計算過程!$DF$5=9,0,IF($DF$4=4,AU370,I370*(INT($DF$4)+1-$DF$4)+AU370*($DF$4-INT($DF$4))))</f>
        <v>0</v>
      </c>
      <c r="E370" s="139">
        <v>0</v>
      </c>
      <c r="F370" s="138"/>
      <c r="G370" s="104">
        <f t="shared" si="97"/>
        <v>0.15836932363888889</v>
      </c>
      <c r="H370" s="104">
        <f t="shared" si="98"/>
        <v>87.679455781138358</v>
      </c>
      <c r="I370" s="104">
        <f t="shared" si="99"/>
        <v>0</v>
      </c>
      <c r="J370" s="107">
        <v>0</v>
      </c>
      <c r="K370" s="101">
        <f>IF(OR(計算過程!$DF$5&lt;=4,計算過程!$DF$5=8),L370+M370+N370,0)</f>
        <v>0.15836932363888889</v>
      </c>
      <c r="L370" s="101">
        <f>IF(AND($DF$5&gt;4,$DF$5&lt;&gt;8),0,((VLOOKUP(入力データと計算結果!$E$6,バックデータ一覧!$V$12:$AA$15,2)*'貼り付けシート（日別）'!O369+VLOOKUP(入力データと計算結果!$E$6,バックデータ一覧!$V$12:$AA$15,3)*('貼り付けシート（日別）'!I369+'貼り付けシート（日別）'!J369+'貼り付けシート（日別）'!K369+'貼り付けシート（日別）'!L369+'貼り付けシート（日別）'!N369)+(VLOOKUP(入力データと計算結果!$E$6,バックデータ一覧!$V$12:$AA$15,4)))*10^3/3600))</f>
        <v>9.878852155555555E-2</v>
      </c>
      <c r="M370" s="101">
        <f>IF(AND(OR($DF$5&gt;4,$DF$5&lt;&gt;8),入力データと計算結果!$E$7&lt;&gt;バックデータ一覧!$A$16,SUM(AL370:AM370)&gt;0),0.07*10^3/3600,0)</f>
        <v>1.9444444444444445E-2</v>
      </c>
      <c r="N370" s="101">
        <f>IF(AND(OR($DF$5&lt;=4),入力データと計算結果!$E$7=バックデータ一覧!$A$18,AM370&gt;0),(VLOOKUP(入力データと計算結果!$E$6,バックデータ一覧!$V$12:$AA$15,5,FALSE)*AO370+VLOOKUP(入力データと計算結果!$E$6,バックデータ一覧!$V$12:$AA$15,6,FALSE))*10^3/3600,0)</f>
        <v>4.0136357638888884E-2</v>
      </c>
      <c r="O370" s="101">
        <f>IF(OR(計算過程!$DF$5&lt;=2,計算過程!$DF$5=8),IF(入力データと計算結果!$E$7=バックデータ一覧!$A$16,AI370/Q370+AJ370/R370+AK370/S370+AL370/T370+AN370/V370,IF(入力データと計算結果!$E$7=バックデータ一覧!$A$17,AI370/Q370+AJ370/R370+AK370/S370+AM370/U370+AN370/V370,AI370/Q370+AJ370/R370+AK370/S370+AM370/U370+AO370/W370)),0)</f>
        <v>87.679455781138358</v>
      </c>
      <c r="P370" s="101">
        <f>IF(OR(計算過程!$DF$5=3,計算過程!$DF$5=4),IF(入力データと計算結果!$E$7=バックデータ一覧!$A$16,AI370/Q370+AJ370/R370+AK370/S370+AL370/T370+AN370/V370,IF(入力データと計算結果!$E$7=バックデータ一覧!$A$17,AI370/Q370+AJ370/R370+AK370/S370+AM370/U370+AN370/V370,AI370/Q370+AJ370/R370+AK370/S370+AM370/U370+AO370/W370)),0)</f>
        <v>0</v>
      </c>
      <c r="Q370" s="101">
        <f>MIN(1,$DF$7*'貼り付けシート（日別）'!O369+計算過程!$DF$14*(AI370+AK370)+$DF$21)</f>
        <v>0.58739965086104751</v>
      </c>
      <c r="R370" s="101">
        <f>MIN(1,$DF$8*'貼り付けシート（日別）'!O369+$DF$15*AJ370+$DF$22)</f>
        <v>0.67238256779718264</v>
      </c>
      <c r="S370" s="101">
        <f>MIN(1,$DF$9*'貼り付けシート（日別）'!O369+$DF$16*(AI370+AK370)+$DF$23)</f>
        <v>0.58739965086104751</v>
      </c>
      <c r="T370" s="32">
        <f>MIN(1,$DF$10*'貼り付けシート（日別）'!O369+$DF$17*AL370+$DF$24)</f>
        <v>0.71159348488590612</v>
      </c>
      <c r="U370" s="32">
        <f>MIN(1,$DF$11*'貼り付けシート（日別）'!O369+$DF$18*AM370+$DF$25)</f>
        <v>0.69708635496058002</v>
      </c>
      <c r="V370" s="32">
        <f>MIN(1,$DF$12*'貼り付けシート（日別）'!O369+$DF$19*AN370+$DF$26)</f>
        <v>0.71159348488590612</v>
      </c>
      <c r="W370" s="32">
        <f>MIN(1,$DF$13*'貼り付けシート（日別）'!O369+$DF$20*AO370+$DF$27)</f>
        <v>0.57686570845852347</v>
      </c>
      <c r="X370" s="32">
        <f t="shared" si="100"/>
        <v>0</v>
      </c>
      <c r="Y370" s="32">
        <f>'貼り付けシート（日別）'!P369</f>
        <v>-14.4</v>
      </c>
      <c r="Z370" s="32">
        <f t="shared" si="101"/>
        <v>1.2846199999999999</v>
      </c>
      <c r="AA370" s="32">
        <f t="shared" si="102"/>
        <v>1.0110000000000001</v>
      </c>
      <c r="AB370" s="32">
        <f t="shared" si="103"/>
        <v>57.582551290399998</v>
      </c>
      <c r="AC370" s="32">
        <f>IF($DF$5=10,($DF$41*'貼り付けシート（日別）'!O369+$DF$42*AB370+$DF$43)/3.6,0)</f>
        <v>0</v>
      </c>
      <c r="AD370" s="32">
        <f>IF(OR($DF$5=5,$DF$5=6,$DF$5=7),(($DF$45*'貼り付けシート（日別）'!O369+$DF$46*SUM(AI370:AK370,AM370)+$DF$47)*AE370+(0.01723*AO370+0.06099))*10^3/3600,0)</f>
        <v>0</v>
      </c>
      <c r="AE370" s="32">
        <f>IF('貼り付けシート（日別）'!O369&lt;7,1+(7-'貼り付けシート（日別）'!O369)*0.0091,1)</f>
        <v>1.1633450000000001</v>
      </c>
      <c r="AF370" s="32">
        <f>IF(OR($DF$5=5,$DF$5=6,$DF$5=7),(($DF$48*'貼り付けシート（日別）'!O369+$DF$49*SUM(AI370:AK370,AM370)+$DF$50)*AH370+AO370/AG370),0)</f>
        <v>0</v>
      </c>
      <c r="AG370" s="32">
        <f>$DF$51*'貼り付けシート（日別）'!O369+$DF$52*AO370+$DF$53</f>
        <v>0.7309175</v>
      </c>
      <c r="AH370" s="32">
        <f>IF('貼り付けシート（日別）'!O369&lt;7,1+(7-'貼り付けシート（日別）'!O369)*0.0205,1)</f>
        <v>1.3679749999999999</v>
      </c>
      <c r="AI370" s="109">
        <f>'貼り付けシート（日別）'!B369</f>
        <v>8.8052568603999983</v>
      </c>
      <c r="AJ370" s="109">
        <f>'貼り付けシート（日別）'!C369</f>
        <v>11.74955782</v>
      </c>
      <c r="AK370" s="109">
        <f>'貼り付けシート（日別）'!D369</f>
        <v>2.4190266099999995</v>
      </c>
      <c r="AL370" s="109">
        <f>'貼り付けシート（日別）'!E369</f>
        <v>0</v>
      </c>
      <c r="AM370" s="109">
        <f>'貼り付けシート（日別）'!F369</f>
        <v>29.762460000000001</v>
      </c>
      <c r="AN370" s="109">
        <f>'貼り付けシート（日別）'!G369</f>
        <v>0</v>
      </c>
      <c r="AO370" s="109">
        <f>'貼り付けシート（日別）'!H369</f>
        <v>4.8462499999999995</v>
      </c>
      <c r="AP370" s="102">
        <f>IF(入力データと計算結果!$E$9=バックデータ一覧!$A$25,'貼り付けシート（日別）'!Q369,0)</f>
        <v>0</v>
      </c>
      <c r="AR370" s="36">
        <v>42002</v>
      </c>
      <c r="AS370" s="104">
        <f t="shared" si="104"/>
        <v>0.16709191865277778</v>
      </c>
      <c r="AT370" s="104">
        <f t="shared" si="105"/>
        <v>97.279177857914235</v>
      </c>
      <c r="AU370" s="104">
        <f t="shared" si="106"/>
        <v>0</v>
      </c>
      <c r="AV370" s="107">
        <v>0</v>
      </c>
      <c r="AW370" s="101">
        <f>IF(OR(計算過程!$DF$5&lt;=4,計算過程!$DF$5=8),AX370+AY370+AZ370,0)</f>
        <v>0.16709191865277778</v>
      </c>
      <c r="AX370" s="101">
        <f>IF(AND(計算過程!$DF$5&gt;4,計算過程!$DF$5&lt;&gt;8),0,((VLOOKUP(入力データと計算結果!$E$6,バックデータ一覧!$V$12:$AA$15,2)*'貼り付けシート（日別）'!AG369+VLOOKUP(入力データと計算結果!$E$6,バックデータ一覧!$V$12:$AA$15,3)*('貼り付けシート（日別）'!AA369+'貼り付けシート（日別）'!AB369+'貼り付けシート（日別）'!AC369+'貼り付けシート（日別）'!AD369+'貼り付けシート（日別）'!AF369)+(VLOOKUP(入力データと計算結果!$E$6,バックデータ一覧!$V$12:$AA$15,4)))*10^3/3600))</f>
        <v>0.10230921205555554</v>
      </c>
      <c r="AY370" s="101">
        <f>IF(AND(OR(計算過程!$DF$5&gt;4,計算過程!$DF$5&lt;&gt;8),入力データと計算結果!$E$7&lt;&gt;バックデータ一覧!$A$16,SUM(BX370:BY370)&gt;0),0.07*10^3/3600,0)</f>
        <v>1.9444444444444445E-2</v>
      </c>
      <c r="AZ370" s="101">
        <f>IF(AND(OR(計算過程!$DF$5&lt;=4),入力データと計算結果!$E$7=バックデータ一覧!$A$18,BY370&gt;0),(VLOOKUP(入力データと計算結果!$E$6,バックデータ一覧!$V$12:$AA$15,5,FALSE)*CA370+VLOOKUP(入力データと計算結果!$E$6,バックデータ一覧!$V$12:$AA$15,6,FALSE))*10^3/3600,0)</f>
        <v>4.5338262152777781E-2</v>
      </c>
      <c r="BA370" s="101">
        <f>IF(OR(計算過程!$DF$5&lt;=2,計算過程!$DF$5=8),IF(入力データと計算結果!$E$7=バックデータ一覧!$A$16,BU370/BC370+BV370/BD370+BW370/BE370+BX370/BF370+BZ370/BH370,IF(入力データと計算結果!$E$7=バックデータ一覧!$A$17,BU370/BC370+BV370/BD370+BW370/BE370+BY370/BG370+BZ370/BH370,BU370/BC370+BV370/BD370+BW370/BE370+BY370/BG370+CA370/BI370)),0)</f>
        <v>97.279177857914235</v>
      </c>
      <c r="BB370" s="101">
        <f>IF(OR(計算過程!$DF$5=3,計算過程!$DF$5=4),IF(入力データと計算結果!$E$7=バックデータ一覧!$A$16,BU370/BC370+BV370/BD370+BW370/BE370+BX370/BF370+BZ370/BH370,IF(入力データと計算結果!$E$7=バックデータ一覧!$A$17,BU370/BC370+BV370/BD370+BW370/BE370+BY370/BG370+BZ370/BH370,BU370/BC370+BV370/BD370+BW370/BE370+BY370/BG370+CA370/BI370)),0)</f>
        <v>0</v>
      </c>
      <c r="BC370" s="101">
        <f>MIN(1,計算過程!$DF$7*'貼り付けシート（日別）'!AG369+計算過程!$DF$14*(BU370+BW370)+計算過程!$DF$21)</f>
        <v>0.58865051358283693</v>
      </c>
      <c r="BD370" s="101">
        <f>MIN(1,計算過程!$DF$8*'貼り付けシート（日別）'!AG369+計算過程!$DF$15*BV370+計算過程!$DF$22)</f>
        <v>0.6743218014181227</v>
      </c>
      <c r="BE370" s="101">
        <f>MIN(1,計算過程!$DF$9*'貼り付けシート（日別）'!AG369+計算過程!$DF$16*(BU370+BW370)+計算過程!$DF$23)</f>
        <v>0.58865051358283693</v>
      </c>
      <c r="BF370" s="32">
        <f>MIN(1,計算過程!$DF$10*'貼り付けシート（日別）'!AG369+計算過程!$DF$17*BX370+計算過程!$DF$24)</f>
        <v>0.71159348488590612</v>
      </c>
      <c r="BG370" s="32">
        <f>MIN(1,計算過程!$DF$11*'貼り付けシート（日別）'!AG369+計算過程!$DF$18*BY370+計算過程!$DF$25)</f>
        <v>0.69708635496058002</v>
      </c>
      <c r="BH370" s="32">
        <f>MIN(1,計算過程!$DF$12*'貼り付けシート（日別）'!AG369+計算過程!$DF$19*BZ370+計算過程!$DF$26)</f>
        <v>0.71159348488590612</v>
      </c>
      <c r="BI370" s="32">
        <f>MIN(1,計算過程!$DF$13*'貼り付けシート（日別）'!AG369+計算過程!$DF$20*CA370+計算過程!$DF$27)</f>
        <v>0.59600617978953019</v>
      </c>
      <c r="BJ370" s="32">
        <f>IF(計算過程!$DF$5=11,(計算過程!$DF$33*BK370+計算過程!$DF$34*BN370+計算過程!$DF$35*計算過程!$DF$39+計算過程!$DF$36)*(1+計算過程!$DF$37*計算過程!$DF$38)*BL370*BM370*10^3/3600,0)</f>
        <v>0</v>
      </c>
      <c r="BK370" s="32">
        <f>'貼り付けシート（日別）'!AH369</f>
        <v>-14.4</v>
      </c>
      <c r="BL370" s="32">
        <f t="shared" si="107"/>
        <v>1.2846199999999999</v>
      </c>
      <c r="BM370" s="32">
        <f t="shared" si="108"/>
        <v>1.0110000000000001</v>
      </c>
      <c r="BN370" s="32">
        <f t="shared" si="109"/>
        <v>64.001966248599999</v>
      </c>
      <c r="BO370" s="32">
        <f>IF(計算過程!$DF$5=10,(計算過程!$DF$41*'貼り付けシート（日別）'!AG369+計算過程!$DF$42*BN370+計算過程!$DF$43)/3.6,0)</f>
        <v>0</v>
      </c>
      <c r="BP370" s="32">
        <f>IF(OR(計算過程!$DF$5=5,計算過程!$DF$5=6,計算過程!$DF$5=7),((計算過程!$DF$45*'貼り付けシート（日別）'!AG369+計算過程!$DF$46*SUM(BU370:BW370,BY370)+計算過程!$DF$47)*BQ370+(0.01723*CA370+0.06099))*10^3/3600,0)</f>
        <v>0</v>
      </c>
      <c r="BQ370" s="32">
        <f>IF('貼り付けシート（日別）'!AG369&lt;7,1+(7-'貼り付けシート（日別）'!AG369)*0.0091,1)</f>
        <v>1.1633450000000001</v>
      </c>
      <c r="BR370" s="32">
        <f>IF(OR(計算過程!$DF$5=5,計算過程!$DF$5=6,計算過程!$DF$5=7),((計算過程!$DF$48*'貼り付けシート（日別）'!AG369+計算過程!$DF$49*SUM(BU370:BW370,BY370)+計算過程!$DF$50)*BT370+CA370/BS370),0)</f>
        <v>0</v>
      </c>
      <c r="BS370" s="32">
        <f>計算過程!$DF$51*'貼り付けシート（日別）'!AG369+計算過程!$DF$52*CA370+計算過程!$DF$53</f>
        <v>0.73743875000000003</v>
      </c>
      <c r="BT370" s="32">
        <f>IF('貼り付けシート（日別）'!AG369&lt;7,1+(7-'貼り付けシート（日別）'!AG369)*0.0205,1)</f>
        <v>1.3679749999999999</v>
      </c>
      <c r="BU370" s="109">
        <f>'貼り付けシート（日別）'!T369</f>
        <v>9.2054958086000003</v>
      </c>
      <c r="BV370" s="109">
        <f>'貼り付けシート（日別）'!U369</f>
        <v>16.022124300000002</v>
      </c>
      <c r="BW370" s="109">
        <f>'貼り付けシート（日別）'!V369</f>
        <v>3.0787611399999997</v>
      </c>
      <c r="BX370" s="109">
        <f>'貼り付けシート（日別）'!W369</f>
        <v>0</v>
      </c>
      <c r="BY370" s="109">
        <f>'貼り付けシート（日別）'!X369</f>
        <v>29.762460000000001</v>
      </c>
      <c r="BZ370" s="109">
        <f>'貼り付けシート（日別）'!Y369</f>
        <v>0</v>
      </c>
      <c r="CA370" s="109">
        <f>'貼り付けシート（日別）'!Z369</f>
        <v>5.9331250000000004</v>
      </c>
      <c r="CB370" s="102">
        <f>IF(入力データと計算結果!$E$9=バックデータ一覧!$A$25,'貼り付けシート（日別）'!AI369,0)</f>
        <v>0</v>
      </c>
      <c r="CC370" s="166"/>
      <c r="CD370" s="32">
        <f>IF(計算過程!$DF$5=9,((CI370*'貼り付けシート（日別）'!AG369+CJ370*(CQ370+CR370+CS370+CU370)+CK370*CX370+CL370)*CE370+(0.01723*CW370+0.06099))*10^3/3600,0)</f>
        <v>0</v>
      </c>
      <c r="CE370" s="32">
        <f>IF(7&lt;='貼り付けシート（日別）'!AG369,1,1+(7-'貼り付けシート（日別）'!AG369)*0.0091)</f>
        <v>1.1633450000000001</v>
      </c>
      <c r="CF370" s="32">
        <f>IF(計算過程!$DF$5=9,((CM370*'貼り付けシート（日別）'!AG369+CN370*(CQ370+CR370+CS370+CU370)+CO370*CX370+CP370)*CH370+CW370/CG370),0)</f>
        <v>0</v>
      </c>
      <c r="CG370" s="32">
        <f>計算過程!$DF$55*'貼り付けシート（日別）'!AG369+計算過程!$DF$56*CW370+計算過程!$DF$57</f>
        <v>0.73743875000000003</v>
      </c>
      <c r="CH370" s="32">
        <f>IF(7&lt;='貼り付けシート（日別）'!AG369,1,1+(7-'貼り付けシート（日別）'!AG369)*0.0205)</f>
        <v>1.3679749999999999</v>
      </c>
      <c r="CI370" s="100">
        <f>IF($CX370&gt;0,バックデータ一覧!$S$4,バックデータ一覧!$T$4)</f>
        <v>-0.18114</v>
      </c>
      <c r="CJ370" s="100">
        <f>IF($CX370&gt;0,バックデータ一覧!$S$5,バックデータ一覧!$T$5)</f>
        <v>0.10483000000000001</v>
      </c>
      <c r="CK370" s="100">
        <f>IF($CX370&gt;0,バックデータ一覧!$S$6,バックデータ一覧!$T$6)</f>
        <v>0</v>
      </c>
      <c r="CL370" s="100">
        <f>IF($CX370&gt;0,バックデータ一覧!$S$7,バックデータ一覧!$T$7)</f>
        <v>5.8528500000000001</v>
      </c>
      <c r="CM370" s="100">
        <f>IF($CX370&gt;0,バックデータ一覧!$S$12,バックデータ一覧!$T$12)</f>
        <v>-5.7700000000000001E-2</v>
      </c>
      <c r="CN370" s="100">
        <f>IF($CX370&gt;0,バックデータ一覧!$S$13,バックデータ一覧!$T$13)</f>
        <v>0.47525000000000001</v>
      </c>
      <c r="CO370" s="100">
        <f>IF($CX370&gt;0,バックデータ一覧!$S$14,バックデータ一覧!$T$14)</f>
        <v>0</v>
      </c>
      <c r="CP370" s="173">
        <f>IF($CX370&gt;0,バックデータ一覧!$S$15,バックデータ一覧!$T$15)</f>
        <v>-6.3459300000000001</v>
      </c>
      <c r="CQ370" s="102">
        <f>IF($DF$4=4,'貼り付けシート（日別）'!T369,'貼り付けシート（日別）'!B369*(INT($DF$4)+1-$DF$4)+'貼り付けシート（日別）'!T369*($DF$4-INT($DF$4)))</f>
        <v>9.2054958086000003</v>
      </c>
      <c r="CR370" s="102">
        <f>IF($DF$4=4,'貼り付けシート（日別）'!U369,'貼り付けシート（日別）'!C369*(INT($DF$4)+1-$DF$4)+'貼り付けシート（日別）'!U369*($DF$4-INT($DF$4)))</f>
        <v>16.022124300000002</v>
      </c>
      <c r="CS370" s="102">
        <f>IF($DF$4=4,'貼り付けシート（日別）'!V369,'貼り付けシート（日別）'!D369*(INT($DF$4)+1-$DF$4)+'貼り付けシート（日別）'!V369*($DF$4-INT($DF$4)))</f>
        <v>3.0787611399999997</v>
      </c>
      <c r="CT370" s="102">
        <f>IF($DF$4=4,'貼り付けシート（日別）'!W369,'貼り付けシート（日別）'!E369*(INT($DF$4)+1-$DF$4)+'貼り付けシート（日別）'!W369*($DF$4-INT($DF$4)))</f>
        <v>0</v>
      </c>
      <c r="CU370" s="102">
        <f>IF($DF$4=4,'貼り付けシート（日別）'!X369,'貼り付けシート（日別）'!F369*(INT($DF$4)+1-$DF$4)+'貼り付けシート（日別）'!X369*($DF$4-INT($DF$4)))</f>
        <v>29.762460000000001</v>
      </c>
      <c r="CV370" s="102">
        <f>IF($DF$4=4,'貼り付けシート（日別）'!Y369,'貼り付けシート（日別）'!G369*(INT($DF$4)+1-$DF$4)+'貼り付けシート（日別）'!Y369*($DF$4-INT($DF$4)))</f>
        <v>0</v>
      </c>
      <c r="CW370" s="102">
        <f>IF($DF$4=4,'貼り付けシート（日別）'!Z369,'貼り付けシート（日別）'!H369*(INT($DF$4)+1-$DF$4)+'貼り付けシート（日別）'!Z369*($DF$4-INT($DF$4)))</f>
        <v>5.9331250000000004</v>
      </c>
      <c r="CX370" s="32">
        <f>SUMIF('貼り付けシート（時刻別）'!$A$6:$A$8765,AR370,'貼り付けシート（時刻別）'!$C$6:$C$8765)</f>
        <v>0</v>
      </c>
      <c r="CY370" s="102">
        <f t="shared" si="110"/>
        <v>0</v>
      </c>
      <c r="CZ370" s="166"/>
    </row>
    <row r="371" spans="1:104" x14ac:dyDescent="0.15">
      <c r="A371" s="36">
        <v>42003</v>
      </c>
      <c r="B371" s="139">
        <f>IF(計算過程!$DF$5=9,計算過程!CD371+計算過程!CY371,IF($DF$4=4,AS371,G371*(INT($DF$4)+1-$DF$4)+AS371*($DF$4-INT($DF$4))))</f>
        <v>0.10012717955555556</v>
      </c>
      <c r="C371" s="139">
        <f>IF(計算過程!$DF$5=9,CF371,IF($DF$4=4,AT371,H371*(INT($DF$4)+1-$DF$4)+AT371*($DF$4-INT($DF$4))))</f>
        <v>40.688042625751905</v>
      </c>
      <c r="D371" s="139">
        <f>IF(計算過程!$DF$5=9,0,IF($DF$4=4,AU371,I371*(INT($DF$4)+1-$DF$4)+AU371*($DF$4-INT($DF$4))))</f>
        <v>0</v>
      </c>
      <c r="E371" s="139">
        <v>0</v>
      </c>
      <c r="F371" s="138"/>
      <c r="G371" s="104">
        <f t="shared" si="97"/>
        <v>9.6493446972222216E-2</v>
      </c>
      <c r="H371" s="104">
        <f t="shared" si="98"/>
        <v>33.273209745442401</v>
      </c>
      <c r="I371" s="104">
        <f t="shared" si="99"/>
        <v>0</v>
      </c>
      <c r="J371" s="107">
        <v>0</v>
      </c>
      <c r="K371" s="101">
        <f>IF(OR(計算過程!$DF$5&lt;=4,計算過程!$DF$5=8),L371+M371+N371,0)</f>
        <v>9.6493446972222216E-2</v>
      </c>
      <c r="L371" s="101">
        <f>IF(AND($DF$5&gt;4,$DF$5&lt;&gt;8),0,((VLOOKUP(入力データと計算結果!$E$6,バックデータ一覧!$V$12:$AA$15,2)*'貼り付けシート（日別）'!O370+VLOOKUP(入力データと計算結果!$E$6,バックデータ一覧!$V$12:$AA$15,3)*('貼り付けシート（日別）'!I370+'貼り付けシート（日別）'!J370+'貼り付けシート（日別）'!K370+'貼り付けシート（日別）'!L370+'貼り付けシート（日別）'!N370)+(VLOOKUP(入力データと計算結果!$E$6,バックデータ一覧!$V$12:$AA$15,4)))*10^3/3600))</f>
        <v>9.6493446972222216E-2</v>
      </c>
      <c r="M371" s="101">
        <f>IF(AND(OR($DF$5&gt;4,$DF$5&lt;&gt;8),入力データと計算結果!$E$7&lt;&gt;バックデータ一覧!$A$16,SUM(AL371:AM371)&gt;0),0.07*10^3/3600,0)</f>
        <v>0</v>
      </c>
      <c r="N371" s="101">
        <f>IF(AND(OR($DF$5&lt;=4),入力データと計算結果!$E$7=バックデータ一覧!$A$18,AM371&gt;0),(VLOOKUP(入力データと計算結果!$E$6,バックデータ一覧!$V$12:$AA$15,5,FALSE)*AO371+VLOOKUP(入力データと計算結果!$E$6,バックデータ一覧!$V$12:$AA$15,6,FALSE))*10^3/3600,0)</f>
        <v>0</v>
      </c>
      <c r="O371" s="101">
        <f>IF(OR(計算過程!$DF$5&lt;=2,計算過程!$DF$5=8),IF(入力データと計算結果!$E$7=バックデータ一覧!$A$16,AI371/Q371+AJ371/R371+AK371/S371+AL371/T371+AN371/V371,IF(入力データと計算結果!$E$7=バックデータ一覧!$A$17,AI371/Q371+AJ371/R371+AK371/S371+AM371/U371+AN371/V371,AI371/Q371+AJ371/R371+AK371/S371+AM371/U371+AO371/W371)),0)</f>
        <v>33.273209745442401</v>
      </c>
      <c r="P371" s="101">
        <f>IF(OR(計算過程!$DF$5=3,計算過程!$DF$5=4),IF(入力データと計算結果!$E$7=バックデータ一覧!$A$16,AI371/Q371+AJ371/R371+AK371/S371+AL371/T371+AN371/V371,IF(入力データと計算結果!$E$7=バックデータ一覧!$A$17,AI371/Q371+AJ371/R371+AK371/S371+AM371/U371+AN371/V371,AI371/Q371+AJ371/R371+AK371/S371+AM371/U371+AO371/W371)),0)</f>
        <v>0</v>
      </c>
      <c r="Q371" s="101">
        <f>MIN(1,$DF$7*'貼り付けシート（日別）'!O370+計算過程!$DF$14*(AI371+AK371)+$DF$21)</f>
        <v>0.5889061657728939</v>
      </c>
      <c r="R371" s="101">
        <f>MIN(1,$DF$8*'貼り付けシート（日別）'!O370+$DF$15*AJ371+$DF$22)</f>
        <v>0.6735671952978538</v>
      </c>
      <c r="S371" s="101">
        <f>MIN(1,$DF$9*'貼り付けシート（日別）'!O370+$DF$16*(AI371+AK371)+$DF$23)</f>
        <v>0.5889061657728939</v>
      </c>
      <c r="T371" s="32">
        <f>MIN(1,$DF$10*'貼り付けシート（日別）'!O370+$DF$17*AL371+$DF$24)</f>
        <v>0.71159348488590612</v>
      </c>
      <c r="U371" s="32">
        <f>MIN(1,$DF$11*'貼り付けシート（日別）'!O370+$DF$18*AM371+$DF$25)</f>
        <v>0.71059494829530212</v>
      </c>
      <c r="V371" s="32">
        <f>MIN(1,$DF$12*'貼り付けシート（日別）'!O370+$DF$19*AN371+$DF$26)</f>
        <v>0.71159348488590612</v>
      </c>
      <c r="W371" s="32">
        <f>MIN(1,$DF$13*'貼り付けシート（日別）'!O370+$DF$20*AO371+$DF$27)</f>
        <v>0.49803601037315431</v>
      </c>
      <c r="X371" s="32">
        <f t="shared" si="100"/>
        <v>0</v>
      </c>
      <c r="Y371" s="32">
        <f>'貼り付けシート（日別）'!P370</f>
        <v>-13.412500000000001</v>
      </c>
      <c r="Z371" s="32">
        <f t="shared" si="101"/>
        <v>1.2714862499999999</v>
      </c>
      <c r="AA371" s="32">
        <f t="shared" si="102"/>
        <v>1.020875</v>
      </c>
      <c r="AB371" s="32">
        <f t="shared" si="103"/>
        <v>21.071606728899997</v>
      </c>
      <c r="AC371" s="32">
        <f>IF($DF$5=10,($DF$41*'貼り付けシート（日別）'!O370+$DF$42*AB371+$DF$43)/3.6,0)</f>
        <v>0</v>
      </c>
      <c r="AD371" s="32">
        <f>IF(OR($DF$5=5,$DF$5=6,$DF$5=7),(($DF$45*'貼り付けシート（日別）'!O370+$DF$46*SUM(AI371:AK371,AM371)+$DF$47)*AE371+(0.01723*AO371+0.06099))*10^3/3600,0)</f>
        <v>0</v>
      </c>
      <c r="AE371" s="32">
        <f>IF('貼り付けシート（日別）'!O370&lt;7,1+(7-'貼り付けシート（日別）'!O370)*0.0091,1)</f>
        <v>1.1435525</v>
      </c>
      <c r="AF371" s="32">
        <f>IF(OR($DF$5=5,$DF$5=6,$DF$5=7),(($DF$48*'貼り付けシート（日別）'!O370+$DF$49*SUM(AI371:AK371,AM371)+$DF$50)*AH371+AO371/AG371),0)</f>
        <v>0</v>
      </c>
      <c r="AG371" s="32">
        <f>$DF$51*'貼り付けシート（日別）'!O370+$DF$52*AO371+$DF$53</f>
        <v>0.71227999999999991</v>
      </c>
      <c r="AH371" s="32">
        <f>IF('貼り付けシート（日別）'!O370&lt;7,1+(7-'貼り付けシート（日別）'!O370)*0.0205,1)</f>
        <v>1.3233874999999999</v>
      </c>
      <c r="AI371" s="109">
        <f>'貼り付けシート（日別）'!B370</f>
        <v>5.8034647488999989</v>
      </c>
      <c r="AJ371" s="109">
        <f>'貼り付けシート（日別）'!C370</f>
        <v>11.74955782</v>
      </c>
      <c r="AK371" s="109">
        <f>'貼り付けシート（日別）'!D370</f>
        <v>3.5185841600000001</v>
      </c>
      <c r="AL371" s="109">
        <f>'貼り付けシート（日別）'!E370</f>
        <v>0</v>
      </c>
      <c r="AM371" s="109">
        <f>'貼り付けシート（日別）'!F370</f>
        <v>0</v>
      </c>
      <c r="AN371" s="109">
        <f>'貼り付けシート（日別）'!G370</f>
        <v>0</v>
      </c>
      <c r="AO371" s="109">
        <f>'貼り付けシート（日別）'!H370</f>
        <v>0</v>
      </c>
      <c r="AP371" s="102">
        <f>IF(入力データと計算結果!$E$9=バックデータ一覧!$A$25,'貼り付けシート（日別）'!Q370,0)</f>
        <v>0</v>
      </c>
      <c r="AR371" s="36">
        <v>42003</v>
      </c>
      <c r="AS371" s="104">
        <f t="shared" si="104"/>
        <v>0.10012717955555556</v>
      </c>
      <c r="AT371" s="104">
        <f t="shared" si="105"/>
        <v>40.688042625751905</v>
      </c>
      <c r="AU371" s="104">
        <f t="shared" si="106"/>
        <v>0</v>
      </c>
      <c r="AV371" s="107">
        <v>0</v>
      </c>
      <c r="AW371" s="101">
        <f>IF(OR(計算過程!$DF$5&lt;=4,計算過程!$DF$5=8),AX371+AY371+AZ371,0)</f>
        <v>0.10012717955555556</v>
      </c>
      <c r="AX371" s="101">
        <f>IF(AND(計算過程!$DF$5&gt;4,計算過程!$DF$5&lt;&gt;8),0,((VLOOKUP(入力データと計算結果!$E$6,バックデータ一覧!$V$12:$AA$15,2)*'貼り付けシート（日別）'!AG370+VLOOKUP(入力データと計算結果!$E$6,バックデータ一覧!$V$12:$AA$15,3)*('貼り付けシート（日別）'!AA370+'貼り付けシート（日別）'!AB370+'貼り付けシート（日別）'!AC370+'貼り付けシート（日別）'!AD370+'貼り付けシート（日別）'!AF370)+(VLOOKUP(入力データと計算結果!$E$6,バックデータ一覧!$V$12:$AA$15,4)))*10^3/3600))</f>
        <v>0.10012717955555556</v>
      </c>
      <c r="AY371" s="101">
        <f>IF(AND(OR(計算過程!$DF$5&gt;4,計算過程!$DF$5&lt;&gt;8),入力データと計算結果!$E$7&lt;&gt;バックデータ一覧!$A$16,SUM(BX371:BY371)&gt;0),0.07*10^3/3600,0)</f>
        <v>0</v>
      </c>
      <c r="AZ371" s="101">
        <f>IF(AND(OR(計算過程!$DF$5&lt;=4),入力データと計算結果!$E$7=バックデータ一覧!$A$18,BY371&gt;0),(VLOOKUP(入力データと計算結果!$E$6,バックデータ一覧!$V$12:$AA$15,5,FALSE)*CA371+VLOOKUP(入力データと計算結果!$E$6,バックデータ一覧!$V$12:$AA$15,6,FALSE))*10^3/3600,0)</f>
        <v>0</v>
      </c>
      <c r="BA371" s="101">
        <f>IF(OR(計算過程!$DF$5&lt;=2,計算過程!$DF$5=8),IF(入力データと計算結果!$E$7=バックデータ一覧!$A$16,BU371/BC371+BV371/BD371+BW371/BE371+BX371/BF371+BZ371/BH371,IF(入力データと計算結果!$E$7=バックデータ一覧!$A$17,BU371/BC371+BV371/BD371+BW371/BE371+BY371/BG371+BZ371/BH371,BU371/BC371+BV371/BD371+BW371/BE371+BY371/BG371+CA371/BI371)),0)</f>
        <v>40.688042625751905</v>
      </c>
      <c r="BB371" s="101">
        <f>IF(OR(計算過程!$DF$5=3,計算過程!$DF$5=4),IF(入力データと計算結果!$E$7=バックデータ一覧!$A$16,BU371/BC371+BV371/BD371+BW371/BE371+BX371/BF371+BZ371/BH371,IF(入力データと計算結果!$E$7=バックデータ一覧!$A$17,BU371/BC371+BV371/BD371+BW371/BE371+BY371/BG371+BZ371/BH371,BU371/BC371+BV371/BD371+BW371/BE371+BY371/BG371+CA371/BI371)),0)</f>
        <v>0</v>
      </c>
      <c r="BC371" s="101">
        <f>MIN(1,計算過程!$DF$7*'貼り付けシート（日別）'!AG370+計算過程!$DF$14*(BU371+BW371)+計算過程!$DF$21)</f>
        <v>0.58531707211265604</v>
      </c>
      <c r="BD371" s="101">
        <f>MIN(1,計算過程!$DF$8*'貼り付けシート（日別）'!AG370+計算過程!$DF$15*BV371+計算過程!$DF$22)</f>
        <v>0.67744566253973404</v>
      </c>
      <c r="BE371" s="101">
        <f>MIN(1,計算過程!$DF$9*'貼り付けシート（日別）'!AG370+計算過程!$DF$16*(BU371+BW371)+計算過程!$DF$23)</f>
        <v>0.58531707211265604</v>
      </c>
      <c r="BF371" s="32">
        <f>MIN(1,計算過程!$DF$10*'貼り付けシート（日別）'!AG370+計算過程!$DF$17*BX371+計算過程!$DF$24)</f>
        <v>0.71159348488590612</v>
      </c>
      <c r="BG371" s="32">
        <f>MIN(1,計算過程!$DF$11*'貼り付けシート（日別）'!AG370+計算過程!$DF$18*BY371+計算過程!$DF$25)</f>
        <v>0.71059494829530212</v>
      </c>
      <c r="BH371" s="32">
        <f>MIN(1,計算過程!$DF$12*'貼り付けシート（日別）'!AG370+計算過程!$DF$19*BZ371+計算過程!$DF$26)</f>
        <v>0.71159348488590612</v>
      </c>
      <c r="BI371" s="32">
        <f>MIN(1,計算過程!$DF$13*'貼り付けシート（日別）'!AG370+計算過程!$DF$20*CA371+計算過程!$DF$27)</f>
        <v>0.49803601037315431</v>
      </c>
      <c r="BJ371" s="32">
        <f>IF(計算過程!$DF$5=11,(計算過程!$DF$33*BK371+計算過程!$DF$34*BN371+計算過程!$DF$35*計算過程!$DF$39+計算過程!$DF$36)*(1+計算過程!$DF$37*計算過程!$DF$38)*BL371*BM371*10^3/3600,0)</f>
        <v>0</v>
      </c>
      <c r="BK371" s="32">
        <f>'貼り付けシート（日別）'!AH370</f>
        <v>-13.412500000000001</v>
      </c>
      <c r="BL371" s="32">
        <f t="shared" si="107"/>
        <v>1.2714862499999999</v>
      </c>
      <c r="BM371" s="32">
        <f t="shared" si="108"/>
        <v>1.020875</v>
      </c>
      <c r="BN371" s="32">
        <f t="shared" si="109"/>
        <v>26.575363505600002</v>
      </c>
      <c r="BO371" s="32">
        <f>IF(計算過程!$DF$5=10,(計算過程!$DF$41*'貼り付けシート（日別）'!AG370+計算過程!$DF$42*BN371+計算過程!$DF$43)/3.6,0)</f>
        <v>0</v>
      </c>
      <c r="BP371" s="32">
        <f>IF(OR(計算過程!$DF$5=5,計算過程!$DF$5=6,計算過程!$DF$5=7),((計算過程!$DF$45*'貼り付けシート（日別）'!AG370+計算過程!$DF$46*SUM(BU371:BW371,BY371)+計算過程!$DF$47)*BQ371+(0.01723*CA371+0.06099))*10^3/3600,0)</f>
        <v>0</v>
      </c>
      <c r="BQ371" s="32">
        <f>IF('貼り付けシート（日別）'!AG370&lt;7,1+(7-'貼り付けシート（日別）'!AG370)*0.0091,1)</f>
        <v>1.1435525</v>
      </c>
      <c r="BR371" s="32">
        <f>IF(OR(計算過程!$DF$5=5,計算過程!$DF$5=6,計算過程!$DF$5=7),((計算過程!$DF$48*'貼り付けシート（日別）'!AG370+計算過程!$DF$49*SUM(BU371:BW371,BY371)+計算過程!$DF$50)*BT371+CA371/BS371),0)</f>
        <v>0</v>
      </c>
      <c r="BS371" s="32">
        <f>計算過程!$DF$51*'貼り付けシート（日別）'!AG370+計算過程!$DF$52*CA371+計算過程!$DF$53</f>
        <v>0.71227999999999991</v>
      </c>
      <c r="BT371" s="32">
        <f>IF('貼り付けシート（日別）'!AG370&lt;7,1+(7-'貼り付けシート（日別）'!AG370)*0.0205,1)</f>
        <v>1.3233874999999999</v>
      </c>
      <c r="BU371" s="109">
        <f>'貼り付けシート（日別）'!T370</f>
        <v>3.2019115856</v>
      </c>
      <c r="BV371" s="109">
        <f>'貼り付けシート（日別）'!U370</f>
        <v>20.29469078</v>
      </c>
      <c r="BW371" s="109">
        <f>'貼り付けシート（日別）'!V370</f>
        <v>3.0787611399999997</v>
      </c>
      <c r="BX371" s="109">
        <f>'貼り付けシート（日別）'!W370</f>
        <v>0</v>
      </c>
      <c r="BY371" s="109">
        <f>'貼り付けシート（日別）'!X370</f>
        <v>0</v>
      </c>
      <c r="BZ371" s="109">
        <f>'貼り付けシート（日別）'!Y370</f>
        <v>0</v>
      </c>
      <c r="CA371" s="109">
        <f>'貼り付けシート（日別）'!Z370</f>
        <v>0</v>
      </c>
      <c r="CB371" s="102">
        <f>IF(入力データと計算結果!$E$9=バックデータ一覧!$A$25,'貼り付けシート（日別）'!AI370,0)</f>
        <v>0</v>
      </c>
      <c r="CC371" s="166"/>
      <c r="CD371" s="32">
        <f>IF(計算過程!$DF$5=9,((CI371*'貼り付けシート（日別）'!AG370+CJ371*(CQ371+CR371+CS371+CU371)+CK371*CX371+CL371)*CE371+(0.01723*CW371+0.06099))*10^3/3600,0)</f>
        <v>0</v>
      </c>
      <c r="CE371" s="32">
        <f>IF(7&lt;='貼り付けシート（日別）'!AG370,1,1+(7-'貼り付けシート（日別）'!AG370)*0.0091)</f>
        <v>1.1435525</v>
      </c>
      <c r="CF371" s="32">
        <f>IF(計算過程!$DF$5=9,((CM371*'貼り付けシート（日別）'!AG370+CN371*(CQ371+CR371+CS371+CU371)+CO371*CX371+CP371)*CH371+CW371/CG371),0)</f>
        <v>0</v>
      </c>
      <c r="CG371" s="32">
        <f>計算過程!$DF$55*'貼り付けシート（日別）'!AG370+計算過程!$DF$56*CW371+計算過程!$DF$57</f>
        <v>0.71227999999999991</v>
      </c>
      <c r="CH371" s="32">
        <f>IF(7&lt;='貼り付けシート（日別）'!AG370,1,1+(7-'貼り付けシート（日別）'!AG370)*0.0205)</f>
        <v>1.3233874999999999</v>
      </c>
      <c r="CI371" s="100">
        <f>IF($CX371&gt;0,バックデータ一覧!$S$4,バックデータ一覧!$T$4)</f>
        <v>-0.18114</v>
      </c>
      <c r="CJ371" s="100">
        <f>IF($CX371&gt;0,バックデータ一覧!$S$5,バックデータ一覧!$T$5)</f>
        <v>0.10483000000000001</v>
      </c>
      <c r="CK371" s="100">
        <f>IF($CX371&gt;0,バックデータ一覧!$S$6,バックデータ一覧!$T$6)</f>
        <v>0</v>
      </c>
      <c r="CL371" s="100">
        <f>IF($CX371&gt;0,バックデータ一覧!$S$7,バックデータ一覧!$T$7)</f>
        <v>5.8528500000000001</v>
      </c>
      <c r="CM371" s="100">
        <f>IF($CX371&gt;0,バックデータ一覧!$S$12,バックデータ一覧!$T$12)</f>
        <v>-5.7700000000000001E-2</v>
      </c>
      <c r="CN371" s="100">
        <f>IF($CX371&gt;0,バックデータ一覧!$S$13,バックデータ一覧!$T$13)</f>
        <v>0.47525000000000001</v>
      </c>
      <c r="CO371" s="100">
        <f>IF($CX371&gt;0,バックデータ一覧!$S$14,バックデータ一覧!$T$14)</f>
        <v>0</v>
      </c>
      <c r="CP371" s="173">
        <f>IF($CX371&gt;0,バックデータ一覧!$S$15,バックデータ一覧!$T$15)</f>
        <v>-6.3459300000000001</v>
      </c>
      <c r="CQ371" s="102">
        <f>IF($DF$4=4,'貼り付けシート（日別）'!T370,'貼り付けシート（日別）'!B370*(INT($DF$4)+1-$DF$4)+'貼り付けシート（日別）'!T370*($DF$4-INT($DF$4)))</f>
        <v>3.2019115856</v>
      </c>
      <c r="CR371" s="102">
        <f>IF($DF$4=4,'貼り付けシート（日別）'!U370,'貼り付けシート（日別）'!C370*(INT($DF$4)+1-$DF$4)+'貼り付けシート（日別）'!U370*($DF$4-INT($DF$4)))</f>
        <v>20.29469078</v>
      </c>
      <c r="CS371" s="102">
        <f>IF($DF$4=4,'貼り付けシート（日別）'!V370,'貼り付けシート（日別）'!D370*(INT($DF$4)+1-$DF$4)+'貼り付けシート（日別）'!V370*($DF$4-INT($DF$4)))</f>
        <v>3.0787611399999997</v>
      </c>
      <c r="CT371" s="102">
        <f>IF($DF$4=4,'貼り付けシート（日別）'!W370,'貼り付けシート（日別）'!E370*(INT($DF$4)+1-$DF$4)+'貼り付けシート（日別）'!W370*($DF$4-INT($DF$4)))</f>
        <v>0</v>
      </c>
      <c r="CU371" s="102">
        <f>IF($DF$4=4,'貼り付けシート（日別）'!X370,'貼り付けシート（日別）'!F370*(INT($DF$4)+1-$DF$4)+'貼り付けシート（日別）'!X370*($DF$4-INT($DF$4)))</f>
        <v>0</v>
      </c>
      <c r="CV371" s="102">
        <f>IF($DF$4=4,'貼り付けシート（日別）'!Y370,'貼り付けシート（日別）'!G370*(INT($DF$4)+1-$DF$4)+'貼り付けシート（日別）'!Y370*($DF$4-INT($DF$4)))</f>
        <v>0</v>
      </c>
      <c r="CW371" s="102">
        <f>IF($DF$4=4,'貼り付けシート（日別）'!Z370,'貼り付けシート（日別）'!H370*(INT($DF$4)+1-$DF$4)+'貼り付けシート（日別）'!Z370*($DF$4-INT($DF$4)))</f>
        <v>0</v>
      </c>
      <c r="CX371" s="32">
        <f>SUMIF('貼り付けシート（時刻別）'!$A$6:$A$8765,AR371,'貼り付けシート（時刻別）'!$C$6:$C$8765)</f>
        <v>0</v>
      </c>
      <c r="CY371" s="102">
        <f t="shared" si="110"/>
        <v>0</v>
      </c>
      <c r="CZ371" s="166"/>
    </row>
    <row r="372" spans="1:104" x14ac:dyDescent="0.15">
      <c r="A372" s="36">
        <v>42004</v>
      </c>
      <c r="B372" s="139">
        <f>IF(計算過程!$DF$5=9,計算過程!CD372+計算過程!CY372,IF($DF$4=4,AS372,G372*(INT($DF$4)+1-$DF$4)+AS372*($DF$4-INT($DF$4))))</f>
        <v>0.17128184892361112</v>
      </c>
      <c r="C372" s="139">
        <f>IF(計算過程!$DF$5=9,CF372,IF($DF$4=4,AT372,H372*(INT($DF$4)+1-$DF$4)+AT372*($DF$4-INT($DF$4))))</f>
        <v>112.50021065293143</v>
      </c>
      <c r="D372" s="139">
        <f>IF(計算過程!$DF$5=9,0,IF($DF$4=4,AU372,I372*(INT($DF$4)+1-$DF$4)+AU372*($DF$4-INT($DF$4))))</f>
        <v>0</v>
      </c>
      <c r="E372" s="139">
        <v>0</v>
      </c>
      <c r="F372" s="138"/>
      <c r="G372" s="104">
        <f t="shared" si="97"/>
        <v>0.16273624031018519</v>
      </c>
      <c r="H372" s="104">
        <f t="shared" si="98"/>
        <v>103.05897606234696</v>
      </c>
      <c r="I372" s="104">
        <f t="shared" si="99"/>
        <v>0</v>
      </c>
      <c r="J372" s="107">
        <v>0</v>
      </c>
      <c r="K372" s="101">
        <f>IF(OR(計算過程!$DF$5&lt;=4,計算過程!$DF$5=8),L372+M372+N372,0)</f>
        <v>0.16273624031018519</v>
      </c>
      <c r="L372" s="101">
        <f>IF(AND($DF$5&gt;4,$DF$5&lt;&gt;8),0,((VLOOKUP(入力データと計算結果!$E$6,バックデータ一覧!$V$12:$AA$15,2)*'貼り付けシート（日別）'!O371+VLOOKUP(入力データと計算結果!$E$6,バックデータ一覧!$V$12:$AA$15,3)*('貼り付けシート（日別）'!I371+'貼り付けシート（日別）'!J371+'貼り付けシート（日別）'!K371+'貼り付けシート（日別）'!L371+'貼り付けシート（日別）'!N371)+(VLOOKUP(入力データと計算結果!$E$6,バックデータ一覧!$V$12:$AA$15,4)))*10^3/3600))</f>
        <v>0.10421735662962964</v>
      </c>
      <c r="M372" s="101">
        <f>IF(AND(OR($DF$5&gt;4,$DF$5&lt;&gt;8),入力データと計算結果!$E$7&lt;&gt;バックデータ一覧!$A$16,SUM(AL372:AM372)&gt;0),0.07*10^3/3600,0)</f>
        <v>1.9444444444444445E-2</v>
      </c>
      <c r="N372" s="101">
        <f>IF(AND(OR($DF$5&lt;=4),入力データと計算結果!$E$7=バックデータ一覧!$A$18,AM372&gt;0),(VLOOKUP(入力データと計算結果!$E$6,バックデータ一覧!$V$12:$AA$15,5,FALSE)*AO372+VLOOKUP(入力データと計算結果!$E$6,バックデータ一覧!$V$12:$AA$15,6,FALSE))*10^3/3600,0)</f>
        <v>3.9074439236111119E-2</v>
      </c>
      <c r="O372" s="101">
        <f>IF(OR(計算過程!$DF$5&lt;=2,計算過程!$DF$5=8),IF(入力データと計算結果!$E$7=バックデータ一覧!$A$16,AI372/Q372+AJ372/R372+AK372/S372+AL372/T372+AN372/V372,IF(入力データと計算結果!$E$7=バックデータ一覧!$A$17,AI372/Q372+AJ372/R372+AK372/S372+AM372/U372+AN372/V372,AI372/Q372+AJ372/R372+AK372/S372+AM372/U372+AO372/W372)),0)</f>
        <v>103.05897606234696</v>
      </c>
      <c r="P372" s="101">
        <f>IF(OR(計算過程!$DF$5=3,計算過程!$DF$5=4),IF(入力データと計算結果!$E$7=バックデータ一覧!$A$16,AI372/Q372+AJ372/R372+AK372/S372+AL372/T372+AN372/V372,IF(入力データと計算結果!$E$7=バックデータ一覧!$A$17,AI372/Q372+AJ372/R372+AK372/S372+AM372/U372+AN372/V372,AI372/Q372+AJ372/R372+AK372/S372+AM372/U372+AO372/W372)),0)</f>
        <v>0</v>
      </c>
      <c r="Q372" s="101">
        <f>MIN(1,$DF$7*'貼り付けシート（日別）'!O371+計算過程!$DF$14*(AI372+AK372)+$DF$21)</f>
        <v>0.59842934614429777</v>
      </c>
      <c r="R372" s="101">
        <f>MIN(1,$DF$8*'貼り付けシート（日別）'!O371+$DF$15*AJ372+$DF$22)</f>
        <v>0.67641788477637788</v>
      </c>
      <c r="S372" s="101">
        <f>MIN(1,$DF$9*'貼り付けシート（日別）'!O371+$DF$16*(AI372+AK372)+$DF$23)</f>
        <v>0.59842934614429777</v>
      </c>
      <c r="T372" s="32">
        <f>MIN(1,$DF$10*'貼り付けシート（日別）'!O371+$DF$17*AL372+$DF$24)</f>
        <v>0.71159348488590612</v>
      </c>
      <c r="U372" s="32">
        <f>MIN(1,$DF$11*'貼り付けシート（日別）'!O371+$DF$18*AM372+$DF$25)</f>
        <v>0.69708635496058002</v>
      </c>
      <c r="V372" s="32">
        <f>MIN(1,$DF$12*'貼り付けシート（日別）'!O371+$DF$19*AN372+$DF$26)</f>
        <v>0.71159348488590612</v>
      </c>
      <c r="W372" s="32">
        <f>MIN(1,$DF$13*'貼り付けシート（日別）'!O371+$DF$20*AO372+$DF$27)</f>
        <v>0.58182037893906036</v>
      </c>
      <c r="X372" s="32">
        <f t="shared" si="100"/>
        <v>0</v>
      </c>
      <c r="Y372" s="32">
        <f>'貼り付けシート（日別）'!P371</f>
        <v>-10.050000000000001</v>
      </c>
      <c r="Z372" s="32">
        <f t="shared" si="101"/>
        <v>1.2267649999999999</v>
      </c>
      <c r="AA372" s="32">
        <f t="shared" si="102"/>
        <v>1.0545</v>
      </c>
      <c r="AB372" s="32">
        <f t="shared" si="103"/>
        <v>67.724163278799992</v>
      </c>
      <c r="AC372" s="32">
        <f>IF($DF$5=10,($DF$41*'貼り付けシート（日別）'!O371+$DF$42*AB372+$DF$43)/3.6,0)</f>
        <v>0</v>
      </c>
      <c r="AD372" s="32">
        <f>IF(OR($DF$5=5,$DF$5=6,$DF$5=7),(($DF$45*'貼り付けシート（日別）'!O371+$DF$46*SUM(AI372:AK372,AM372)+$DF$47)*AE372+(0.01723*AO372+0.06099))*10^3/3600,0)</f>
        <v>0</v>
      </c>
      <c r="AE372" s="32">
        <f>IF('貼り付けシート（日別）'!O371&lt;7,1+(7-'貼り付けシート（日別）'!O371)*0.0091,1)</f>
        <v>1.1364241666666666</v>
      </c>
      <c r="AF372" s="32">
        <f>IF(OR($DF$5=5,$DF$5=6,$DF$5=7),(($DF$48*'貼り付けシート（日別）'!O371+$DF$49*SUM(AI372:AK372,AM372)+$DF$50)*AH372+AO372/AG372),0)</f>
        <v>0</v>
      </c>
      <c r="AG372" s="32">
        <f>$DF$51*'貼り付けシート（日別）'!O371+$DF$52*AO372+$DF$53</f>
        <v>0.74378624999999998</v>
      </c>
      <c r="AH372" s="32">
        <f>IF('貼り付けシート（日別）'!O371&lt;7,1+(7-'貼り付けシート（日別）'!O371)*0.0205,1)</f>
        <v>1.3073291666666667</v>
      </c>
      <c r="AI372" s="109">
        <f>'貼り付けシート（日別）'!B371</f>
        <v>13.608124238799999</v>
      </c>
      <c r="AJ372" s="109">
        <f>'貼り付けシート（日別）'!C371</f>
        <v>17.090265919999997</v>
      </c>
      <c r="AK372" s="109">
        <f>'貼り付けシート（日別）'!D371</f>
        <v>2.6389381199999993</v>
      </c>
      <c r="AL372" s="109">
        <f>'貼り付けシート（日別）'!E371</f>
        <v>0</v>
      </c>
      <c r="AM372" s="109">
        <f>'貼り付けシート（日別）'!F371</f>
        <v>29.762460000000001</v>
      </c>
      <c r="AN372" s="109">
        <f>'貼り付けシート（日別）'!G371</f>
        <v>0</v>
      </c>
      <c r="AO372" s="109">
        <f>'貼り付けシート（日別）'!H371</f>
        <v>4.6243750000000006</v>
      </c>
      <c r="AP372" s="102">
        <f>IF(入力データと計算結果!$E$9=バックデータ一覧!$A$25,'貼り付けシート（日別）'!Q371,0)</f>
        <v>0</v>
      </c>
      <c r="AR372" s="36">
        <v>42004</v>
      </c>
      <c r="AS372" s="104">
        <f t="shared" si="104"/>
        <v>0.17128184892361112</v>
      </c>
      <c r="AT372" s="104">
        <f t="shared" si="105"/>
        <v>112.50021065293143</v>
      </c>
      <c r="AU372" s="104">
        <f t="shared" si="106"/>
        <v>0</v>
      </c>
      <c r="AV372" s="107">
        <v>0</v>
      </c>
      <c r="AW372" s="101">
        <f>IF(OR(計算過程!$DF$5&lt;=4,計算過程!$DF$5=8),AX372+AY372+AZ372,0)</f>
        <v>0.17128184892361112</v>
      </c>
      <c r="AX372" s="101">
        <f>IF(AND(計算過程!$DF$5&gt;4,計算過程!$DF$5&lt;&gt;8),0,((VLOOKUP(入力データと計算結果!$E$6,バックデータ一覧!$V$12:$AA$15,2)*'貼り付けシート（日別）'!AG371+VLOOKUP(入力データと計算結果!$E$6,バックデータ一覧!$V$12:$AA$15,3)*('貼り付けシート（日別）'!AA371+'貼り付けシート（日別）'!AB371+'貼り付けシート（日別）'!AC371+'貼り付けシート（日別）'!AD371+'貼り付けシート（日別）'!AF371)+(VLOOKUP(入力データと計算結果!$E$6,バックデータ一覧!$V$12:$AA$15,4)))*10^3/3600))</f>
        <v>0.10773804712962963</v>
      </c>
      <c r="AY372" s="101">
        <f>IF(AND(OR(計算過程!$DF$5&gt;4,計算過程!$DF$5&lt;&gt;8),入力データと計算結果!$E$7&lt;&gt;バックデータ一覧!$A$16,SUM(BX372:BY372)&gt;0),0.07*10^3/3600,0)</f>
        <v>1.9444444444444445E-2</v>
      </c>
      <c r="AZ372" s="101">
        <f>IF(AND(OR(計算過程!$DF$5&lt;=4),入力データと計算結果!$E$7=バックデータ一覧!$A$18,BY372&gt;0),(VLOOKUP(入力データと計算結果!$E$6,バックデータ一覧!$V$12:$AA$15,5,FALSE)*CA372+VLOOKUP(入力データと計算結果!$E$6,バックデータ一覧!$V$12:$AA$15,6,FALSE))*10^3/3600,0)</f>
        <v>4.4099357349537037E-2</v>
      </c>
      <c r="BA372" s="101">
        <f>IF(OR(計算過程!$DF$5&lt;=2,計算過程!$DF$5=8),IF(入力データと計算結果!$E$7=バックデータ一覧!$A$16,BU372/BC372+BV372/BD372+BW372/BE372+BX372/BF372+BZ372/BH372,IF(入力データと計算結果!$E$7=バックデータ一覧!$A$17,BU372/BC372+BV372/BD372+BW372/BE372+BY372/BG372+BZ372/BH372,BU372/BC372+BV372/BD372+BW372/BE372+BY372/BG372+CA372/BI372)),0)</f>
        <v>112.50021065293143</v>
      </c>
      <c r="BB372" s="101">
        <f>IF(OR(計算過程!$DF$5=3,計算過程!$DF$5=4),IF(入力データと計算結果!$E$7=バックデータ一覧!$A$16,BU372/BC372+BV372/BD372+BW372/BE372+BX372/BF372+BZ372/BH372,IF(入力データと計算結果!$E$7=バックデータ一覧!$A$17,BU372/BC372+BV372/BD372+BW372/BE372+BY372/BG372+BZ372/BH372,BU372/BC372+BV372/BD372+BW372/BE372+BY372/BG372+CA372/BI372)),0)</f>
        <v>0</v>
      </c>
      <c r="BC372" s="101">
        <f>MIN(1,計算過程!$DF$7*'貼り付けシート（日別）'!AG371+計算過程!$DF$14*(BU372+BW372)+計算過程!$DF$21)</f>
        <v>0.59968020886608708</v>
      </c>
      <c r="BD372" s="101">
        <f>MIN(1,計算過程!$DF$8*'貼り付けシート（日別）'!AG371+計算過程!$DF$15*BV372+計算過程!$DF$22)</f>
        <v>0.67835711839731805</v>
      </c>
      <c r="BE372" s="101">
        <f>MIN(1,計算過程!$DF$9*'貼り付けシート（日別）'!AG371+計算過程!$DF$16*(BU372+BW372)+計算過程!$DF$23)</f>
        <v>0.59968020886608708</v>
      </c>
      <c r="BF372" s="32">
        <f>MIN(1,計算過程!$DF$10*'貼り付けシート（日別）'!AG371+計算過程!$DF$17*BX372+計算過程!$DF$24)</f>
        <v>0.71159348488590612</v>
      </c>
      <c r="BG372" s="32">
        <f>MIN(1,計算過程!$DF$11*'貼り付けシート（日別）'!AG371+計算過程!$DF$18*BY372+計算過程!$DF$25)</f>
        <v>0.69708635496058002</v>
      </c>
      <c r="BH372" s="32">
        <f>MIN(1,計算過程!$DF$12*'貼り付けシート（日別）'!AG371+計算過程!$DF$19*BZ372+計算過程!$DF$26)</f>
        <v>0.71159348488590612</v>
      </c>
      <c r="BI372" s="32">
        <f>MIN(1,計算過程!$DF$13*'貼り付けシート（日別）'!AG371+計算過程!$DF$20*CA372+計算過程!$DF$27)</f>
        <v>0.60030962664322152</v>
      </c>
      <c r="BJ372" s="32">
        <f>IF(計算過程!$DF$5=11,(計算過程!$DF$33*BK372+計算過程!$DF$34*BN372+計算過程!$DF$35*計算過程!$DF$39+計算過程!$DF$36)*(1+計算過程!$DF$37*計算過程!$DF$38)*BL372*BM372*10^3/3600,0)</f>
        <v>0</v>
      </c>
      <c r="BK372" s="32">
        <f>'貼り付けシート（日別）'!AH371</f>
        <v>-10.050000000000001</v>
      </c>
      <c r="BL372" s="32">
        <f t="shared" si="107"/>
        <v>1.2267649999999999</v>
      </c>
      <c r="BM372" s="32">
        <f t="shared" si="108"/>
        <v>1.0545</v>
      </c>
      <c r="BN372" s="32">
        <f t="shared" si="109"/>
        <v>74.106599070333345</v>
      </c>
      <c r="BO372" s="32">
        <f>IF(計算過程!$DF$5=10,(計算過程!$DF$41*'貼り付けシート（日別）'!AG371+計算過程!$DF$42*BN372+計算過程!$DF$43)/3.6,0)</f>
        <v>0</v>
      </c>
      <c r="BP372" s="32">
        <f>IF(OR(計算過程!$DF$5=5,計算過程!$DF$5=6,計算過程!$DF$5=7),((計算過程!$DF$45*'貼り付けシート（日別）'!AG371+計算過程!$DF$46*SUM(BU372:BW372,BY372)+計算過程!$DF$47)*BQ372+(0.01723*CA372+0.06099))*10^3/3600,0)</f>
        <v>0</v>
      </c>
      <c r="BQ372" s="32">
        <f>IF('貼り付けシート（日別）'!AG371&lt;7,1+(7-'貼り付けシート（日別）'!AG371)*0.0091,1)</f>
        <v>1.1364241666666666</v>
      </c>
      <c r="BR372" s="32">
        <f>IF(OR(計算過程!$DF$5=5,計算過程!$DF$5=6,計算過程!$DF$5=7),((計算過程!$DF$48*'貼り付けシート（日別）'!AG371+計算過程!$DF$49*SUM(BU372:BW372,BY372)+計算過程!$DF$50)*BT372+CA372/BS372),0)</f>
        <v>0</v>
      </c>
      <c r="BS372" s="32">
        <f>計算過程!$DF$51*'貼り付けシート（日別）'!AG371+計算過程!$DF$52*CA372+計算過程!$DF$53</f>
        <v>0.75008562499999998</v>
      </c>
      <c r="BT372" s="32">
        <f>IF('貼り付けシート（日別）'!AG371&lt;7,1+(7-'貼り付けシート（日別）'!AG371)*0.0205,1)</f>
        <v>1.3073291666666667</v>
      </c>
      <c r="BU372" s="109">
        <f>'貼り付けシート（日別）'!T371</f>
        <v>14.008363187</v>
      </c>
      <c r="BV372" s="109">
        <f>'貼り付けシート（日別）'!U371</f>
        <v>21.362832399999999</v>
      </c>
      <c r="BW372" s="109">
        <f>'貼り付けシート（日別）'!V371</f>
        <v>3.2986726499999999</v>
      </c>
      <c r="BX372" s="109">
        <f>'貼り付けシート（日別）'!W371</f>
        <v>0</v>
      </c>
      <c r="BY372" s="109">
        <f>'貼り付けシート（日別）'!X371</f>
        <v>29.762460000000001</v>
      </c>
      <c r="BZ372" s="109">
        <f>'貼り付けシート（日別）'!Y371</f>
        <v>0</v>
      </c>
      <c r="CA372" s="109">
        <f>'貼り付けシート（日別）'!Z371</f>
        <v>5.6742708333333338</v>
      </c>
      <c r="CB372" s="102">
        <f>IF(入力データと計算結果!$E$9=バックデータ一覧!$A$25,'貼り付けシート（日別）'!AI371,0)</f>
        <v>0</v>
      </c>
      <c r="CC372" s="166"/>
      <c r="CD372" s="32">
        <f>IF(計算過程!$DF$5=9,((CI372*'貼り付けシート（日別）'!AG371+CJ372*(CQ372+CR372+CS372+CU372)+CK372*CX372+CL372)*CE372+(0.01723*CW372+0.06099))*10^3/3600,0)</f>
        <v>0</v>
      </c>
      <c r="CE372" s="32">
        <f>IF(7&lt;='貼り付けシート（日別）'!AG371,1,1+(7-'貼り付けシート（日別）'!AG371)*0.0091)</f>
        <v>1.1364241666666666</v>
      </c>
      <c r="CF372" s="32">
        <f>IF(計算過程!$DF$5=9,((CM372*'貼り付けシート（日別）'!AG371+CN372*(CQ372+CR372+CS372+CU372)+CO372*CX372+CP372)*CH372+CW372/CG372),0)</f>
        <v>0</v>
      </c>
      <c r="CG372" s="32">
        <f>計算過程!$DF$55*'貼り付けシート（日別）'!AG371+計算過程!$DF$56*CW372+計算過程!$DF$57</f>
        <v>0.75008562499999998</v>
      </c>
      <c r="CH372" s="32">
        <f>IF(7&lt;='貼り付けシート（日別）'!AG371,1,1+(7-'貼り付けシート（日別）'!AG371)*0.0205)</f>
        <v>1.3073291666666667</v>
      </c>
      <c r="CI372" s="100">
        <f>IF($CX372&gt;0,バックデータ一覧!$S$4,バックデータ一覧!$T$4)</f>
        <v>-0.18114</v>
      </c>
      <c r="CJ372" s="100">
        <f>IF($CX372&gt;0,バックデータ一覧!$S$5,バックデータ一覧!$T$5)</f>
        <v>0.10483000000000001</v>
      </c>
      <c r="CK372" s="100">
        <f>IF($CX372&gt;0,バックデータ一覧!$S$6,バックデータ一覧!$T$6)</f>
        <v>0</v>
      </c>
      <c r="CL372" s="100">
        <f>IF($CX372&gt;0,バックデータ一覧!$S$7,バックデータ一覧!$T$7)</f>
        <v>5.8528500000000001</v>
      </c>
      <c r="CM372" s="100">
        <f>IF($CX372&gt;0,バックデータ一覧!$S$12,バックデータ一覧!$T$12)</f>
        <v>-5.7700000000000001E-2</v>
      </c>
      <c r="CN372" s="100">
        <f>IF($CX372&gt;0,バックデータ一覧!$S$13,バックデータ一覧!$T$13)</f>
        <v>0.47525000000000001</v>
      </c>
      <c r="CO372" s="100">
        <f>IF($CX372&gt;0,バックデータ一覧!$S$14,バックデータ一覧!$T$14)</f>
        <v>0</v>
      </c>
      <c r="CP372" s="173">
        <f>IF($CX372&gt;0,バックデータ一覧!$S$15,バックデータ一覧!$T$15)</f>
        <v>-6.3459300000000001</v>
      </c>
      <c r="CQ372" s="102">
        <f>IF($DF$4=4,'貼り付けシート（日別）'!T371,'貼り付けシート（日別）'!B371*(INT($DF$4)+1-$DF$4)+'貼り付けシート（日別）'!T371*($DF$4-INT($DF$4)))</f>
        <v>14.008363187</v>
      </c>
      <c r="CR372" s="102">
        <f>IF($DF$4=4,'貼り付けシート（日別）'!U371,'貼り付けシート（日別）'!C371*(INT($DF$4)+1-$DF$4)+'貼り付けシート（日別）'!U371*($DF$4-INT($DF$4)))</f>
        <v>21.362832399999999</v>
      </c>
      <c r="CS372" s="102">
        <f>IF($DF$4=4,'貼り付けシート（日別）'!V371,'貼り付けシート（日別）'!D371*(INT($DF$4)+1-$DF$4)+'貼り付けシート（日別）'!V371*($DF$4-INT($DF$4)))</f>
        <v>3.2986726499999999</v>
      </c>
      <c r="CT372" s="102">
        <f>IF($DF$4=4,'貼り付けシート（日別）'!W371,'貼り付けシート（日別）'!E371*(INT($DF$4)+1-$DF$4)+'貼り付けシート（日別）'!W371*($DF$4-INT($DF$4)))</f>
        <v>0</v>
      </c>
      <c r="CU372" s="102">
        <f>IF($DF$4=4,'貼り付けシート（日別）'!X371,'貼り付けシート（日別）'!F371*(INT($DF$4)+1-$DF$4)+'貼り付けシート（日別）'!X371*($DF$4-INT($DF$4)))</f>
        <v>29.762460000000001</v>
      </c>
      <c r="CV372" s="102">
        <f>IF($DF$4=4,'貼り付けシート（日別）'!Y371,'貼り付けシート（日別）'!G371*(INT($DF$4)+1-$DF$4)+'貼り付けシート（日別）'!Y371*($DF$4-INT($DF$4)))</f>
        <v>0</v>
      </c>
      <c r="CW372" s="102">
        <f>IF($DF$4=4,'貼り付けシート（日別）'!Z371,'貼り付けシート（日別）'!H371*(INT($DF$4)+1-$DF$4)+'貼り付けシート（日別）'!Z371*($DF$4-INT($DF$4)))</f>
        <v>5.6742708333333338</v>
      </c>
      <c r="CX372" s="32">
        <f>SUMIF('貼り付けシート（時刻別）'!$A$6:$A$8765,AR372,'貼り付けシート（時刻別）'!$C$6:$C$8765)</f>
        <v>0</v>
      </c>
      <c r="CY372" s="102">
        <f t="shared" si="110"/>
        <v>0</v>
      </c>
      <c r="CZ372" s="166"/>
    </row>
  </sheetData>
  <mergeCells count="36">
    <mergeCell ref="K1:W1"/>
    <mergeCell ref="X1:AA1"/>
    <mergeCell ref="AD1:AH1"/>
    <mergeCell ref="AI1:AO1"/>
    <mergeCell ref="L2:N2"/>
    <mergeCell ref="Q2:W2"/>
    <mergeCell ref="Z2:Z3"/>
    <mergeCell ref="AA2:AA3"/>
    <mergeCell ref="AE2:AE3"/>
    <mergeCell ref="DC55:DC57"/>
    <mergeCell ref="AX2:AZ2"/>
    <mergeCell ref="BC2:BI2"/>
    <mergeCell ref="AG2:AG3"/>
    <mergeCell ref="AH2:AH3"/>
    <mergeCell ref="CB2:CB3"/>
    <mergeCell ref="CY2:CY4"/>
    <mergeCell ref="AP2:AP3"/>
    <mergeCell ref="DC41:DC43"/>
    <mergeCell ref="DC45:DC47"/>
    <mergeCell ref="DC48:DC50"/>
    <mergeCell ref="DC51:DC53"/>
    <mergeCell ref="G4:AP4"/>
    <mergeCell ref="AS4:CB4"/>
    <mergeCell ref="CE2:CE4"/>
    <mergeCell ref="CG2:CG4"/>
    <mergeCell ref="CH2:CH4"/>
    <mergeCell ref="AW1:BI1"/>
    <mergeCell ref="BL2:BL3"/>
    <mergeCell ref="BM2:BM3"/>
    <mergeCell ref="BJ1:BM1"/>
    <mergeCell ref="BP1:BT1"/>
    <mergeCell ref="BQ2:BQ3"/>
    <mergeCell ref="BS2:BS3"/>
    <mergeCell ref="BT2:BT3"/>
    <mergeCell ref="CD1:CX1"/>
    <mergeCell ref="BU1:CA1"/>
  </mergeCells>
  <phoneticPr fontId="1"/>
  <conditionalFormatting sqref="DG11">
    <cfRule type="expression" dxfId="2" priority="5">
      <formula>$DG$11&lt;&gt;0</formula>
    </cfRule>
  </conditionalFormatting>
  <conditionalFormatting sqref="DG18">
    <cfRule type="expression" dxfId="1" priority="4">
      <formula>$DG$11&lt;&gt;0</formula>
    </cfRule>
  </conditionalFormatting>
  <conditionalFormatting sqref="DG25">
    <cfRule type="expression" dxfId="0" priority="3">
      <formula>$DG$11&lt;&gt;0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38"/>
  <sheetViews>
    <sheetView zoomScaleNormal="100" workbookViewId="0"/>
  </sheetViews>
  <sheetFormatPr defaultRowHeight="16.5" x14ac:dyDescent="0.15"/>
  <cols>
    <col min="1" max="1" width="71.125" style="8" bestFit="1" customWidth="1"/>
    <col min="2" max="2" width="6.25" style="8" customWidth="1"/>
    <col min="3" max="3" width="4.375" style="171" customWidth="1"/>
    <col min="4" max="4" width="11.5" style="8" customWidth="1"/>
    <col min="5" max="5" width="9" style="8"/>
    <col min="6" max="6" width="16.75" style="8" customWidth="1"/>
    <col min="7" max="7" width="9" style="8"/>
    <col min="8" max="8" width="14.75" style="8" customWidth="1"/>
    <col min="9" max="9" width="13.75" style="8" customWidth="1"/>
    <col min="10" max="10" width="14.625" style="8" customWidth="1"/>
    <col min="11" max="11" width="9" style="8"/>
    <col min="12" max="12" width="1.375" style="8" customWidth="1"/>
    <col min="13" max="13" width="10" style="8" customWidth="1"/>
    <col min="14" max="14" width="20.75" style="8" customWidth="1"/>
    <col min="15" max="15" width="20.75" style="8" bestFit="1" customWidth="1"/>
    <col min="16" max="16" width="20.75" style="8" customWidth="1"/>
    <col min="17" max="17" width="1.375" style="8" customWidth="1"/>
    <col min="18" max="18" width="10" style="8" customWidth="1"/>
    <col min="19" max="20" width="31.125" style="8" customWidth="1"/>
    <col min="21" max="21" width="1.375" style="8" customWidth="1"/>
    <col min="22" max="22" width="57.875" style="8" bestFit="1" customWidth="1"/>
    <col min="23" max="23" width="11.375" style="8" bestFit="1" customWidth="1"/>
    <col min="24" max="24" width="11.75" style="8" bestFit="1" customWidth="1"/>
    <col min="25" max="27" width="10.5" style="8" bestFit="1" customWidth="1"/>
    <col min="28" max="16384" width="9" style="8"/>
  </cols>
  <sheetData>
    <row r="1" spans="1:27" ht="17.25" thickBot="1" x14ac:dyDescent="0.2">
      <c r="A1" s="39" t="s">
        <v>77</v>
      </c>
      <c r="B1" s="39"/>
      <c r="D1" s="39" t="s">
        <v>49</v>
      </c>
      <c r="M1" s="39" t="s">
        <v>136</v>
      </c>
      <c r="R1" s="39" t="s">
        <v>167</v>
      </c>
      <c r="V1" s="39" t="s">
        <v>83</v>
      </c>
    </row>
    <row r="2" spans="1:27" ht="17.25" thickBot="1" x14ac:dyDescent="0.2">
      <c r="A2" s="70" t="s">
        <v>81</v>
      </c>
      <c r="B2" s="170" t="s">
        <v>80</v>
      </c>
      <c r="D2" s="213" t="s">
        <v>50</v>
      </c>
      <c r="E2" s="216" t="s">
        <v>51</v>
      </c>
      <c r="F2" s="216"/>
      <c r="G2" s="216"/>
      <c r="H2" s="216"/>
      <c r="I2" s="216"/>
      <c r="J2" s="216"/>
      <c r="K2" s="216"/>
      <c r="M2" s="216" t="s">
        <v>170</v>
      </c>
      <c r="N2" s="216" t="s">
        <v>190</v>
      </c>
      <c r="O2" s="216"/>
      <c r="P2" s="216"/>
      <c r="R2" s="222" t="s">
        <v>170</v>
      </c>
      <c r="S2" s="222" t="s">
        <v>169</v>
      </c>
      <c r="T2" s="222" t="s">
        <v>168</v>
      </c>
      <c r="V2" s="70" t="s">
        <v>81</v>
      </c>
      <c r="W2" s="70" t="s">
        <v>80</v>
      </c>
      <c r="X2" s="70" t="s">
        <v>27</v>
      </c>
    </row>
    <row r="3" spans="1:27" ht="18" thickTop="1" thickBot="1" x14ac:dyDescent="0.2">
      <c r="A3" s="72" t="s">
        <v>401</v>
      </c>
      <c r="B3" s="72">
        <v>1</v>
      </c>
      <c r="D3" s="214"/>
      <c r="E3" s="71" t="s">
        <v>9</v>
      </c>
      <c r="F3" s="71" t="s">
        <v>10</v>
      </c>
      <c r="G3" s="71" t="s">
        <v>11</v>
      </c>
      <c r="H3" s="71" t="s">
        <v>12</v>
      </c>
      <c r="I3" s="71" t="s">
        <v>13</v>
      </c>
      <c r="J3" s="71" t="s">
        <v>14</v>
      </c>
      <c r="K3" s="71" t="s">
        <v>15</v>
      </c>
      <c r="M3" s="212"/>
      <c r="N3" s="70" t="s">
        <v>191</v>
      </c>
      <c r="O3" s="70" t="s">
        <v>193</v>
      </c>
      <c r="P3" s="70" t="s">
        <v>194</v>
      </c>
      <c r="R3" s="223"/>
      <c r="S3" s="223"/>
      <c r="T3" s="223"/>
      <c r="V3" s="74" t="s">
        <v>401</v>
      </c>
      <c r="W3" s="72">
        <v>1</v>
      </c>
      <c r="X3" s="75">
        <v>0.70399999999999996</v>
      </c>
    </row>
    <row r="4" spans="1:27" ht="17.25" thickBot="1" x14ac:dyDescent="0.2">
      <c r="A4" s="72" t="s">
        <v>402</v>
      </c>
      <c r="B4" s="73">
        <v>2</v>
      </c>
      <c r="D4" s="215"/>
      <c r="E4" s="70" t="s">
        <v>52</v>
      </c>
      <c r="F4" s="70" t="s">
        <v>53</v>
      </c>
      <c r="G4" s="70" t="s">
        <v>54</v>
      </c>
      <c r="H4" s="70" t="s">
        <v>55</v>
      </c>
      <c r="I4" s="70" t="s">
        <v>56</v>
      </c>
      <c r="J4" s="70" t="s">
        <v>57</v>
      </c>
      <c r="K4" s="70" t="s">
        <v>58</v>
      </c>
      <c r="M4" s="74" t="s">
        <v>137</v>
      </c>
      <c r="N4" s="72">
        <v>-0.18440999999999999</v>
      </c>
      <c r="O4" s="72">
        <v>-0.18114</v>
      </c>
      <c r="P4" s="72">
        <v>-0.18440999999999999</v>
      </c>
      <c r="R4" s="74" t="s">
        <v>152</v>
      </c>
      <c r="S4" s="72">
        <v>-0.51375000000000004</v>
      </c>
      <c r="T4" s="72">
        <v>-0.18114</v>
      </c>
      <c r="V4" s="74" t="s">
        <v>402</v>
      </c>
      <c r="W4" s="72">
        <v>2</v>
      </c>
      <c r="X4" s="75">
        <v>0.83599999999999997</v>
      </c>
    </row>
    <row r="5" spans="1:27" ht="17.25" thickBot="1" x14ac:dyDescent="0.2">
      <c r="A5" s="73" t="s">
        <v>403</v>
      </c>
      <c r="B5" s="73">
        <v>3</v>
      </c>
      <c r="D5" s="72" t="s">
        <v>59</v>
      </c>
      <c r="E5" s="77">
        <v>1.9E-3</v>
      </c>
      <c r="F5" s="77">
        <v>5.9999999999999995E-4</v>
      </c>
      <c r="G5" s="77">
        <v>1.9E-3</v>
      </c>
      <c r="H5" s="77">
        <v>0</v>
      </c>
      <c r="I5" s="77">
        <v>0</v>
      </c>
      <c r="J5" s="77">
        <v>0</v>
      </c>
      <c r="K5" s="77">
        <v>3.3E-3</v>
      </c>
      <c r="M5" s="71" t="s">
        <v>138</v>
      </c>
      <c r="N5" s="73">
        <v>0.18529999999999999</v>
      </c>
      <c r="O5" s="73">
        <v>0.10483000000000001</v>
      </c>
      <c r="P5" s="73">
        <v>0.18529999999999999</v>
      </c>
      <c r="R5" s="71" t="s">
        <v>153</v>
      </c>
      <c r="S5" s="73">
        <v>-1.7819999999999999E-2</v>
      </c>
      <c r="T5" s="73">
        <v>0.10483000000000001</v>
      </c>
      <c r="V5" s="71" t="s">
        <v>403</v>
      </c>
      <c r="W5" s="73">
        <v>3</v>
      </c>
      <c r="X5" s="76">
        <v>0.77900000000000003</v>
      </c>
    </row>
    <row r="6" spans="1:27" ht="17.25" thickBot="1" x14ac:dyDescent="0.2">
      <c r="A6" s="73" t="s">
        <v>404</v>
      </c>
      <c r="B6" s="73">
        <v>4</v>
      </c>
      <c r="D6" s="73" t="s">
        <v>60</v>
      </c>
      <c r="E6" s="78">
        <v>1.2999999999999999E-3</v>
      </c>
      <c r="F6" s="78">
        <v>5.0000000000000001E-4</v>
      </c>
      <c r="G6" s="78">
        <v>1.2999999999999999E-3</v>
      </c>
      <c r="H6" s="78">
        <v>2.0000000000000001E-4</v>
      </c>
      <c r="I6" s="78">
        <v>-5.0000000000000001E-4</v>
      </c>
      <c r="J6" s="78">
        <v>2.0000000000000001E-4</v>
      </c>
      <c r="K6" s="78">
        <v>1.9400000000000001E-2</v>
      </c>
      <c r="M6" s="71" t="s">
        <v>139</v>
      </c>
      <c r="N6" s="73">
        <v>3.51058</v>
      </c>
      <c r="O6" s="73">
        <v>5.8528500000000001</v>
      </c>
      <c r="P6" s="73">
        <v>3.51058</v>
      </c>
      <c r="R6" s="71" t="s">
        <v>154</v>
      </c>
      <c r="S6" s="79">
        <v>0.27639999999999998</v>
      </c>
      <c r="T6" s="80">
        <v>0</v>
      </c>
      <c r="V6" s="150" t="s">
        <v>404</v>
      </c>
      <c r="W6" s="73">
        <v>4</v>
      </c>
      <c r="X6" s="76">
        <v>0.81899999999999995</v>
      </c>
    </row>
    <row r="7" spans="1:27" ht="17.25" thickBot="1" x14ac:dyDescent="0.2">
      <c r="A7" s="73" t="s">
        <v>187</v>
      </c>
      <c r="B7" s="73">
        <v>5</v>
      </c>
      <c r="D7" s="73" t="s">
        <v>61</v>
      </c>
      <c r="E7" s="78">
        <v>0.65329999999999999</v>
      </c>
      <c r="F7" s="78">
        <v>0.74139999999999995</v>
      </c>
      <c r="G7" s="78">
        <v>0.65329999999999999</v>
      </c>
      <c r="H7" s="78">
        <v>0.78390000000000004</v>
      </c>
      <c r="I7" s="78">
        <v>0.78280000000000005</v>
      </c>
      <c r="J7" s="78">
        <v>0.78390000000000004</v>
      </c>
      <c r="K7" s="78">
        <v>0.5776</v>
      </c>
      <c r="R7" s="71" t="s">
        <v>155</v>
      </c>
      <c r="S7" s="73">
        <v>9.4067100000000003</v>
      </c>
      <c r="T7" s="73">
        <v>5.8528500000000001</v>
      </c>
      <c r="V7" s="71" t="s">
        <v>111</v>
      </c>
      <c r="W7" s="73">
        <v>11</v>
      </c>
      <c r="X7" s="76">
        <v>2.7</v>
      </c>
    </row>
    <row r="8" spans="1:27" ht="17.25" thickBot="1" x14ac:dyDescent="0.2">
      <c r="A8" s="73" t="s">
        <v>188</v>
      </c>
      <c r="B8" s="73">
        <v>6</v>
      </c>
      <c r="M8" s="39" t="s">
        <v>140</v>
      </c>
      <c r="V8" s="71" t="s">
        <v>207</v>
      </c>
      <c r="W8" s="73">
        <v>8</v>
      </c>
      <c r="X8" s="76">
        <v>0.86599999999999999</v>
      </c>
    </row>
    <row r="9" spans="1:27" ht="17.25" thickBot="1" x14ac:dyDescent="0.2">
      <c r="A9" s="73" t="s">
        <v>189</v>
      </c>
      <c r="B9" s="73">
        <v>7</v>
      </c>
      <c r="D9" s="39" t="s">
        <v>78</v>
      </c>
      <c r="M9" s="216" t="s">
        <v>170</v>
      </c>
      <c r="N9" s="216" t="s">
        <v>190</v>
      </c>
      <c r="O9" s="216"/>
      <c r="P9" s="216"/>
      <c r="R9" s="39" t="s">
        <v>171</v>
      </c>
    </row>
    <row r="10" spans="1:27" ht="17.25" thickBot="1" x14ac:dyDescent="0.2">
      <c r="A10" s="73" t="s">
        <v>192</v>
      </c>
      <c r="B10" s="73">
        <v>8</v>
      </c>
      <c r="D10" s="217" t="s">
        <v>50</v>
      </c>
      <c r="E10" s="216" t="s">
        <v>51</v>
      </c>
      <c r="F10" s="216"/>
      <c r="G10" s="216"/>
      <c r="H10" s="216"/>
      <c r="I10" s="216"/>
      <c r="J10" s="216"/>
      <c r="K10" s="216"/>
      <c r="M10" s="212"/>
      <c r="N10" s="70" t="s">
        <v>191</v>
      </c>
      <c r="O10" s="70" t="s">
        <v>193</v>
      </c>
      <c r="P10" s="70" t="s">
        <v>194</v>
      </c>
      <c r="R10" s="222" t="s">
        <v>170</v>
      </c>
      <c r="S10" s="222" t="s">
        <v>169</v>
      </c>
      <c r="T10" s="222" t="s">
        <v>168</v>
      </c>
      <c r="V10" s="39" t="s">
        <v>85</v>
      </c>
    </row>
    <row r="11" spans="1:27" ht="17.25" thickBot="1" x14ac:dyDescent="0.2">
      <c r="A11" s="73" t="s">
        <v>195</v>
      </c>
      <c r="B11" s="73">
        <v>9</v>
      </c>
      <c r="D11" s="217"/>
      <c r="E11" s="71" t="s">
        <v>9</v>
      </c>
      <c r="F11" s="71" t="s">
        <v>10</v>
      </c>
      <c r="G11" s="71" t="s">
        <v>11</v>
      </c>
      <c r="H11" s="71" t="s">
        <v>12</v>
      </c>
      <c r="I11" s="71" t="s">
        <v>13</v>
      </c>
      <c r="J11" s="71" t="s">
        <v>14</v>
      </c>
      <c r="K11" s="71" t="s">
        <v>15</v>
      </c>
      <c r="M11" s="74" t="s">
        <v>141</v>
      </c>
      <c r="N11" s="72">
        <v>-0.52617000000000003</v>
      </c>
      <c r="O11" s="72">
        <v>-5.7700000000000001E-2</v>
      </c>
      <c r="P11" s="72">
        <v>-0.52617000000000003</v>
      </c>
      <c r="R11" s="223"/>
      <c r="S11" s="223"/>
      <c r="T11" s="223"/>
      <c r="V11" s="70" t="s">
        <v>81</v>
      </c>
      <c r="W11" s="219" t="s">
        <v>86</v>
      </c>
      <c r="X11" s="220"/>
      <c r="Y11" s="221"/>
      <c r="Z11" s="212" t="s">
        <v>87</v>
      </c>
      <c r="AA11" s="212"/>
    </row>
    <row r="12" spans="1:27" ht="17.25" thickBot="1" x14ac:dyDescent="0.2">
      <c r="A12" s="73" t="s">
        <v>208</v>
      </c>
      <c r="B12" s="73">
        <v>10</v>
      </c>
      <c r="D12" s="218"/>
      <c r="E12" s="70" t="s">
        <v>52</v>
      </c>
      <c r="F12" s="70" t="s">
        <v>53</v>
      </c>
      <c r="G12" s="70" t="s">
        <v>54</v>
      </c>
      <c r="H12" s="70" t="s">
        <v>55</v>
      </c>
      <c r="I12" s="70" t="s">
        <v>56</v>
      </c>
      <c r="J12" s="70" t="s">
        <v>57</v>
      </c>
      <c r="K12" s="70" t="s">
        <v>58</v>
      </c>
      <c r="M12" s="71" t="s">
        <v>143</v>
      </c>
      <c r="N12" s="73">
        <v>0.15060999999999999</v>
      </c>
      <c r="O12" s="73">
        <v>0.47525000000000001</v>
      </c>
      <c r="P12" s="73">
        <v>0.15060999999999999</v>
      </c>
      <c r="R12" s="74" t="s">
        <v>156</v>
      </c>
      <c r="S12" s="72">
        <v>-0.19841</v>
      </c>
      <c r="T12" s="87">
        <v>-5.7700000000000001E-2</v>
      </c>
      <c r="V12" s="74" t="s">
        <v>401</v>
      </c>
      <c r="W12" s="81">
        <v>-1.72E-3</v>
      </c>
      <c r="X12" s="82">
        <v>3.9300000000000001E-4</v>
      </c>
      <c r="Y12" s="83">
        <v>0.28220000000000001</v>
      </c>
      <c r="Z12" s="81">
        <v>1.7229999999999999E-2</v>
      </c>
      <c r="AA12" s="81">
        <v>6.0990000000000003E-2</v>
      </c>
    </row>
    <row r="13" spans="1:27" ht="17.25" thickBot="1" x14ac:dyDescent="0.2">
      <c r="A13" s="73" t="s">
        <v>206</v>
      </c>
      <c r="B13" s="73">
        <v>11</v>
      </c>
      <c r="D13" s="72" t="s">
        <v>59</v>
      </c>
      <c r="E13" s="77">
        <v>5.0000000000000001E-4</v>
      </c>
      <c r="F13" s="77">
        <v>2.3999999999999998E-3</v>
      </c>
      <c r="G13" s="77">
        <v>5.0000000000000001E-4</v>
      </c>
      <c r="H13" s="77">
        <v>0</v>
      </c>
      <c r="I13" s="77">
        <v>0</v>
      </c>
      <c r="J13" s="77">
        <v>0</v>
      </c>
      <c r="K13" s="77">
        <v>6.1999999999999998E-3</v>
      </c>
      <c r="M13" s="71" t="s">
        <v>142</v>
      </c>
      <c r="N13" s="73">
        <v>15.181950000000001</v>
      </c>
      <c r="O13" s="73">
        <v>-6.3459300000000001</v>
      </c>
      <c r="P13" s="73">
        <v>15.181950000000001</v>
      </c>
      <c r="R13" s="71" t="s">
        <v>157</v>
      </c>
      <c r="S13" s="73">
        <v>1.10632</v>
      </c>
      <c r="T13" s="73">
        <v>0.47525000000000001</v>
      </c>
      <c r="V13" s="74" t="s">
        <v>402</v>
      </c>
      <c r="W13" s="81">
        <v>-1.72E-3</v>
      </c>
      <c r="X13" s="82">
        <v>3.9300000000000001E-4</v>
      </c>
      <c r="Y13" s="83">
        <v>0.28220000000000001</v>
      </c>
      <c r="Z13" s="81">
        <v>1.7229999999999999E-2</v>
      </c>
      <c r="AA13" s="81">
        <v>6.0990000000000003E-2</v>
      </c>
    </row>
    <row r="14" spans="1:27" ht="17.25" thickBot="1" x14ac:dyDescent="0.2">
      <c r="D14" s="73" t="s">
        <v>60</v>
      </c>
      <c r="E14" s="78">
        <v>2.8E-3</v>
      </c>
      <c r="F14" s="78">
        <v>2.0999999999999999E-3</v>
      </c>
      <c r="G14" s="78">
        <v>2.8E-3</v>
      </c>
      <c r="H14" s="78">
        <v>-2.7000000000000001E-3</v>
      </c>
      <c r="I14" s="78">
        <v>-2.3999999999999998E-3</v>
      </c>
      <c r="J14" s="78">
        <v>-2.7000000000000001E-3</v>
      </c>
      <c r="K14" s="78">
        <v>4.6199999999999998E-2</v>
      </c>
      <c r="R14" s="71" t="s">
        <v>158</v>
      </c>
      <c r="S14" s="73">
        <v>0.19306999999999999</v>
      </c>
      <c r="T14" s="80">
        <v>0</v>
      </c>
      <c r="V14" s="150" t="s">
        <v>403</v>
      </c>
      <c r="W14" s="81">
        <v>-2.3500000000000001E-3</v>
      </c>
      <c r="X14" s="82">
        <v>7.7999999999999999E-4</v>
      </c>
      <c r="Y14" s="83">
        <v>0.33879999999999999</v>
      </c>
      <c r="Z14" s="81">
        <v>2.102E-2</v>
      </c>
      <c r="AA14" s="81">
        <v>0.12852</v>
      </c>
    </row>
    <row r="15" spans="1:27" ht="17.25" thickBot="1" x14ac:dyDescent="0.2">
      <c r="A15" s="39" t="s">
        <v>63</v>
      </c>
      <c r="B15" s="39"/>
      <c r="D15" s="73" t="s">
        <v>61</v>
      </c>
      <c r="E15" s="78">
        <v>0.68179999999999996</v>
      </c>
      <c r="F15" s="78">
        <v>0.75600000000000001</v>
      </c>
      <c r="G15" s="78">
        <v>0.68179999999999996</v>
      </c>
      <c r="H15" s="78">
        <v>0.90259999999999996</v>
      </c>
      <c r="I15" s="78">
        <v>0.88849999999999996</v>
      </c>
      <c r="J15" s="78">
        <v>0.90259999999999996</v>
      </c>
      <c r="K15" s="78">
        <v>0.40010000000000001</v>
      </c>
      <c r="R15" s="71" t="s">
        <v>159</v>
      </c>
      <c r="S15" s="73">
        <v>-10.36669</v>
      </c>
      <c r="T15" s="73">
        <v>-6.3459300000000001</v>
      </c>
      <c r="V15" s="150" t="s">
        <v>404</v>
      </c>
      <c r="W15" s="84">
        <v>-2.3500000000000001E-3</v>
      </c>
      <c r="X15" s="85">
        <v>7.7999999999999999E-4</v>
      </c>
      <c r="Y15" s="86">
        <v>0.33879999999999999</v>
      </c>
      <c r="Z15" s="84">
        <v>2.102E-2</v>
      </c>
      <c r="AA15" s="84">
        <v>0.12852</v>
      </c>
    </row>
    <row r="16" spans="1:27" ht="17.25" thickBot="1" x14ac:dyDescent="0.2">
      <c r="A16" s="73" t="s">
        <v>64</v>
      </c>
      <c r="B16" s="15"/>
    </row>
    <row r="17" spans="1:2" ht="17.25" thickBot="1" x14ac:dyDescent="0.2">
      <c r="A17" s="73" t="s">
        <v>65</v>
      </c>
      <c r="B17" s="15"/>
    </row>
    <row r="18" spans="1:2" ht="17.25" thickBot="1" x14ac:dyDescent="0.2">
      <c r="A18" s="73" t="s">
        <v>66</v>
      </c>
      <c r="B18" s="15"/>
    </row>
    <row r="20" spans="1:2" ht="17.25" thickBot="1" x14ac:dyDescent="0.2">
      <c r="A20" s="39" t="s">
        <v>184</v>
      </c>
    </row>
    <row r="21" spans="1:2" ht="17.25" thickBot="1" x14ac:dyDescent="0.2">
      <c r="A21" s="73" t="s">
        <v>301</v>
      </c>
    </row>
    <row r="22" spans="1:2" ht="17.25" thickBot="1" x14ac:dyDescent="0.2">
      <c r="A22" s="73" t="s">
        <v>302</v>
      </c>
    </row>
    <row r="24" spans="1:2" ht="17.25" thickBot="1" x14ac:dyDescent="0.2">
      <c r="A24" s="39" t="s">
        <v>219</v>
      </c>
    </row>
    <row r="25" spans="1:2" ht="17.25" thickBot="1" x14ac:dyDescent="0.2">
      <c r="A25" s="73" t="s">
        <v>217</v>
      </c>
    </row>
    <row r="26" spans="1:2" ht="17.25" thickBot="1" x14ac:dyDescent="0.2">
      <c r="A26" s="73" t="s">
        <v>218</v>
      </c>
    </row>
    <row r="27" spans="1:2" x14ac:dyDescent="0.15">
      <c r="A27" s="15"/>
    </row>
    <row r="28" spans="1:2" ht="17.25" thickBot="1" x14ac:dyDescent="0.2">
      <c r="A28" s="39" t="s">
        <v>307</v>
      </c>
    </row>
    <row r="29" spans="1:2" ht="17.25" thickBot="1" x14ac:dyDescent="0.2">
      <c r="A29" s="73" t="s">
        <v>303</v>
      </c>
    </row>
    <row r="30" spans="1:2" ht="17.25" thickBot="1" x14ac:dyDescent="0.2">
      <c r="A30" s="72" t="s">
        <v>304</v>
      </c>
    </row>
    <row r="32" spans="1:2" ht="17.25" thickBot="1" x14ac:dyDescent="0.2">
      <c r="A32" s="39" t="s">
        <v>306</v>
      </c>
    </row>
    <row r="33" spans="1:1" ht="17.25" thickBot="1" x14ac:dyDescent="0.2">
      <c r="A33" s="113" t="s">
        <v>305</v>
      </c>
    </row>
    <row r="34" spans="1:1" ht="17.25" thickBot="1" x14ac:dyDescent="0.2">
      <c r="A34" s="73" t="s">
        <v>304</v>
      </c>
    </row>
    <row r="36" spans="1:1" ht="17.25" thickBot="1" x14ac:dyDescent="0.2">
      <c r="A36" s="39" t="s">
        <v>312</v>
      </c>
    </row>
    <row r="37" spans="1:1" ht="17.25" thickBot="1" x14ac:dyDescent="0.2">
      <c r="A37" s="73" t="s">
        <v>436</v>
      </c>
    </row>
    <row r="38" spans="1:1" ht="17.25" thickBot="1" x14ac:dyDescent="0.2">
      <c r="A38" s="72" t="s">
        <v>437</v>
      </c>
    </row>
  </sheetData>
  <mergeCells count="16">
    <mergeCell ref="Z11:AA11"/>
    <mergeCell ref="D2:D4"/>
    <mergeCell ref="E2:K2"/>
    <mergeCell ref="D10:D12"/>
    <mergeCell ref="E10:K10"/>
    <mergeCell ref="W11:Y11"/>
    <mergeCell ref="M2:M3"/>
    <mergeCell ref="M9:M10"/>
    <mergeCell ref="S2:S3"/>
    <mergeCell ref="T2:T3"/>
    <mergeCell ref="R2:R3"/>
    <mergeCell ref="R10:R11"/>
    <mergeCell ref="S10:S11"/>
    <mergeCell ref="T10:T11"/>
    <mergeCell ref="N2:P2"/>
    <mergeCell ref="N9:P9"/>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32"/>
  <sheetViews>
    <sheetView workbookViewId="0"/>
  </sheetViews>
  <sheetFormatPr defaultRowHeight="13.5" x14ac:dyDescent="0.15"/>
  <cols>
    <col min="1" max="1" width="4.25" style="88" customWidth="1"/>
    <col min="2" max="2" width="10.75" style="88" customWidth="1"/>
    <col min="3" max="3" width="20.625" style="88" bestFit="1" customWidth="1"/>
    <col min="4" max="4" width="52.875" style="88" customWidth="1"/>
    <col min="5" max="5" width="29.875" style="88" bestFit="1" customWidth="1"/>
    <col min="6" max="16384" width="9" style="88"/>
  </cols>
  <sheetData>
    <row r="1" spans="1:5" x14ac:dyDescent="0.15">
      <c r="A1" s="88" t="s">
        <v>224</v>
      </c>
    </row>
    <row r="2" spans="1:5" ht="27" x14ac:dyDescent="0.15">
      <c r="A2" s="89"/>
      <c r="B2" s="89" t="s">
        <v>225</v>
      </c>
      <c r="C2" s="89" t="s">
        <v>226</v>
      </c>
      <c r="D2" s="89" t="s">
        <v>227</v>
      </c>
      <c r="E2" s="90" t="s">
        <v>228</v>
      </c>
    </row>
    <row r="3" spans="1:5" x14ac:dyDescent="0.15">
      <c r="A3" s="91">
        <v>1</v>
      </c>
      <c r="B3" s="91" t="s">
        <v>289</v>
      </c>
      <c r="C3" s="91" t="s">
        <v>290</v>
      </c>
      <c r="D3" s="91"/>
      <c r="E3" s="91" t="s">
        <v>290</v>
      </c>
    </row>
    <row r="4" spans="1:5" x14ac:dyDescent="0.15">
      <c r="A4" s="91">
        <v>2</v>
      </c>
      <c r="B4" s="91" t="s">
        <v>298</v>
      </c>
      <c r="C4" s="91" t="s">
        <v>299</v>
      </c>
      <c r="D4" s="91" t="s">
        <v>295</v>
      </c>
      <c r="E4" s="91" t="s">
        <v>299</v>
      </c>
    </row>
    <row r="5" spans="1:5" ht="27" x14ac:dyDescent="0.15">
      <c r="A5" s="180">
        <v>3</v>
      </c>
      <c r="B5" s="180" t="s">
        <v>450</v>
      </c>
      <c r="C5" s="180" t="s">
        <v>443</v>
      </c>
      <c r="D5" s="180" t="s">
        <v>435</v>
      </c>
      <c r="E5" s="180" t="s">
        <v>443</v>
      </c>
    </row>
    <row r="6" spans="1:5" ht="27" x14ac:dyDescent="0.15">
      <c r="A6" s="91">
        <v>4</v>
      </c>
      <c r="B6" s="179" t="s">
        <v>448</v>
      </c>
      <c r="C6" s="91" t="s">
        <v>451</v>
      </c>
      <c r="D6" s="180" t="s">
        <v>449</v>
      </c>
      <c r="E6" s="180" t="s">
        <v>443</v>
      </c>
    </row>
    <row r="7" spans="1:5" x14ac:dyDescent="0.15">
      <c r="A7" s="91">
        <v>5</v>
      </c>
      <c r="B7" s="91"/>
      <c r="C7" s="91"/>
      <c r="D7" s="91"/>
      <c r="E7" s="91"/>
    </row>
    <row r="8" spans="1:5" x14ac:dyDescent="0.15">
      <c r="A8" s="91">
        <v>6</v>
      </c>
      <c r="B8" s="91"/>
      <c r="C8" s="91"/>
      <c r="D8" s="91"/>
      <c r="E8" s="91"/>
    </row>
    <row r="9" spans="1:5" x14ac:dyDescent="0.15">
      <c r="A9" s="91">
        <v>7</v>
      </c>
      <c r="B9" s="91"/>
      <c r="C9" s="91"/>
      <c r="D9" s="91"/>
      <c r="E9" s="91"/>
    </row>
    <row r="10" spans="1:5" x14ac:dyDescent="0.15">
      <c r="A10" s="91">
        <v>8</v>
      </c>
      <c r="B10" s="91"/>
      <c r="C10" s="91"/>
      <c r="D10" s="91"/>
      <c r="E10" s="91"/>
    </row>
    <row r="11" spans="1:5" x14ac:dyDescent="0.15">
      <c r="A11" s="91">
        <v>9</v>
      </c>
      <c r="B11" s="91"/>
      <c r="C11" s="91"/>
      <c r="D11" s="91"/>
      <c r="E11" s="91"/>
    </row>
    <row r="12" spans="1:5" x14ac:dyDescent="0.15">
      <c r="A12" s="91">
        <v>10</v>
      </c>
      <c r="B12" s="91"/>
      <c r="C12" s="91"/>
      <c r="D12" s="91"/>
      <c r="E12" s="91"/>
    </row>
    <row r="13" spans="1:5" x14ac:dyDescent="0.15">
      <c r="A13" s="91">
        <v>11</v>
      </c>
      <c r="B13" s="91"/>
      <c r="C13" s="91"/>
      <c r="D13" s="91"/>
      <c r="E13" s="91"/>
    </row>
    <row r="14" spans="1:5" x14ac:dyDescent="0.15">
      <c r="A14" s="91">
        <v>12</v>
      </c>
      <c r="B14" s="91"/>
      <c r="C14" s="91"/>
      <c r="D14" s="91"/>
      <c r="E14" s="91"/>
    </row>
    <row r="15" spans="1:5" x14ac:dyDescent="0.15">
      <c r="A15" s="91">
        <v>13</v>
      </c>
      <c r="B15" s="91"/>
      <c r="C15" s="91"/>
      <c r="D15" s="91"/>
      <c r="E15" s="91"/>
    </row>
    <row r="16" spans="1:5" x14ac:dyDescent="0.15">
      <c r="A16" s="91">
        <v>14</v>
      </c>
      <c r="B16" s="91"/>
      <c r="C16" s="91"/>
      <c r="D16" s="91"/>
      <c r="E16" s="91"/>
    </row>
    <row r="17" spans="1:5" x14ac:dyDescent="0.15">
      <c r="A17" s="91">
        <v>15</v>
      </c>
      <c r="B17" s="91"/>
      <c r="C17" s="91"/>
      <c r="D17" s="91"/>
      <c r="E17" s="91"/>
    </row>
    <row r="18" spans="1:5" x14ac:dyDescent="0.15">
      <c r="A18" s="91">
        <v>16</v>
      </c>
      <c r="B18" s="91"/>
      <c r="C18" s="91"/>
      <c r="D18" s="91"/>
      <c r="E18" s="91"/>
    </row>
    <row r="19" spans="1:5" x14ac:dyDescent="0.15">
      <c r="A19" s="91">
        <v>17</v>
      </c>
      <c r="B19" s="91"/>
      <c r="C19" s="91"/>
      <c r="D19" s="91"/>
      <c r="E19" s="91"/>
    </row>
    <row r="20" spans="1:5" x14ac:dyDescent="0.15">
      <c r="A20" s="91">
        <v>18</v>
      </c>
      <c r="B20" s="91"/>
      <c r="C20" s="91"/>
      <c r="D20" s="91"/>
      <c r="E20" s="91"/>
    </row>
    <row r="21" spans="1:5" x14ac:dyDescent="0.15">
      <c r="A21" s="91">
        <v>19</v>
      </c>
      <c r="B21" s="91"/>
      <c r="C21" s="91"/>
      <c r="D21" s="91"/>
      <c r="E21" s="91"/>
    </row>
    <row r="22" spans="1:5" x14ac:dyDescent="0.15">
      <c r="A22" s="91">
        <v>20</v>
      </c>
      <c r="B22" s="91"/>
      <c r="C22" s="91"/>
      <c r="D22" s="91"/>
      <c r="E22" s="91"/>
    </row>
    <row r="23" spans="1:5" x14ac:dyDescent="0.15">
      <c r="A23" s="91">
        <v>21</v>
      </c>
      <c r="B23" s="91"/>
      <c r="C23" s="91"/>
      <c r="D23" s="91"/>
      <c r="E23" s="91"/>
    </row>
    <row r="24" spans="1:5" x14ac:dyDescent="0.15">
      <c r="A24" s="91">
        <v>22</v>
      </c>
      <c r="B24" s="91"/>
      <c r="C24" s="91"/>
      <c r="D24" s="91"/>
      <c r="E24" s="91"/>
    </row>
    <row r="25" spans="1:5" x14ac:dyDescent="0.15">
      <c r="A25" s="91">
        <v>23</v>
      </c>
      <c r="B25" s="91"/>
      <c r="C25" s="91"/>
      <c r="D25" s="91"/>
      <c r="E25" s="91"/>
    </row>
    <row r="26" spans="1:5" x14ac:dyDescent="0.15">
      <c r="A26" s="91">
        <v>24</v>
      </c>
      <c r="B26" s="91"/>
      <c r="C26" s="91"/>
      <c r="D26" s="91"/>
      <c r="E26" s="91"/>
    </row>
    <row r="27" spans="1:5" x14ac:dyDescent="0.15">
      <c r="A27" s="91">
        <v>25</v>
      </c>
      <c r="B27" s="91"/>
      <c r="C27" s="91"/>
      <c r="D27" s="91"/>
      <c r="E27" s="91"/>
    </row>
    <row r="28" spans="1:5" x14ac:dyDescent="0.15">
      <c r="A28" s="91">
        <v>26</v>
      </c>
      <c r="B28" s="91"/>
      <c r="C28" s="91"/>
      <c r="D28" s="91"/>
      <c r="E28" s="91"/>
    </row>
    <row r="29" spans="1:5" x14ac:dyDescent="0.15">
      <c r="A29" s="91">
        <v>27</v>
      </c>
      <c r="B29" s="91"/>
      <c r="C29" s="91"/>
      <c r="D29" s="91"/>
      <c r="E29" s="91"/>
    </row>
    <row r="30" spans="1:5" x14ac:dyDescent="0.15">
      <c r="A30" s="91">
        <v>28</v>
      </c>
      <c r="B30" s="91"/>
      <c r="C30" s="91"/>
      <c r="D30" s="91"/>
      <c r="E30" s="91"/>
    </row>
    <row r="31" spans="1:5" x14ac:dyDescent="0.15">
      <c r="A31" s="91">
        <v>29</v>
      </c>
      <c r="B31" s="91"/>
      <c r="C31" s="91"/>
      <c r="D31" s="91"/>
      <c r="E31" s="91"/>
    </row>
    <row r="32" spans="1:5" x14ac:dyDescent="0.15">
      <c r="A32" s="91">
        <v>30</v>
      </c>
      <c r="B32" s="91"/>
      <c r="C32" s="91"/>
      <c r="D32" s="91"/>
      <c r="E32" s="91"/>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ご使用に関して</vt:lpstr>
      <vt:lpstr>入力データと計算結果</vt:lpstr>
      <vt:lpstr>貼り付けシート（日別）</vt:lpstr>
      <vt:lpstr>貼り付けシート（時刻別）</vt:lpstr>
      <vt:lpstr>計算過程</vt:lpstr>
      <vt:lpstr>バックデータ一覧</vt:lpstr>
      <vt:lpstr>Version管理表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2015-06-29T03:07:14Z</cp:lastPrinted>
  <dcterms:created xsi:type="dcterms:W3CDTF">2014-08-07T01:40:48Z</dcterms:created>
  <dcterms:modified xsi:type="dcterms:W3CDTF">2016-11-02T10:16:41Z</dcterms:modified>
</cp:coreProperties>
</file>